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240" yWindow="615" windowWidth="15480" windowHeight="7395" tabRatio="842" activeTab="1"/>
  </bookViews>
  <sheets>
    <sheet name="ASSETS SCHDULE" sheetId="24" r:id="rId1"/>
    <sheet name="SUMMARY" sheetId="27" r:id="rId2"/>
    <sheet name="FA Non Shift " sheetId="23" r:id="rId3"/>
    <sheet name="FA Shift (P&amp;M)" sheetId="38" r:id="rId4"/>
    <sheet name="Intangible (CS)" sheetId="5" r:id="rId5"/>
    <sheet name="Land Amrtization " sheetId="26" r:id="rId6"/>
    <sheet name="Rates Sch II" sheetId="15" r:id="rId7"/>
    <sheet name="SALE OF ASSETS" sheetId="36" r:id="rId8"/>
    <sheet name="ASSETS DISCARDS" sheetId="39" state="hidden" r:id="rId9"/>
    <sheet name="Sheet1" sheetId="40" r:id="rId10"/>
  </sheets>
  <externalReferences>
    <externalReference r:id="rId11"/>
    <externalReference r:id="rId12"/>
  </externalReferences>
  <definedNames>
    <definedName name="_xlnm._FilterDatabase" localSheetId="8" hidden="1">'ASSETS DISCARDS'!$A$6:$XBC$507</definedName>
    <definedName name="_xlnm._FilterDatabase" localSheetId="0" hidden="1">'ASSETS SCHDULE'!$A$5:$L$70</definedName>
    <definedName name="_xlnm._FilterDatabase" localSheetId="2" hidden="1">'FA Non Shift '!$A$6:$DL$468</definedName>
    <definedName name="_xlnm._FilterDatabase" localSheetId="3" hidden="1">'FA Shift (P&amp;M)'!$A$5:$DF$175</definedName>
    <definedName name="_xlnm._FilterDatabase" localSheetId="4" hidden="1">'Intangible (CS)'!$A$5:$CC$104</definedName>
    <definedName name="_xlnm._FilterDatabase" localSheetId="6" hidden="1">'Rates Sch II'!$A$4:$G$24</definedName>
    <definedName name="_xlnm.Print_Area" localSheetId="0">'ASSETS SCHDULE'!$A$2:$L$59</definedName>
    <definedName name="_xlnm.Print_Area" localSheetId="1">SUMMARY!$A$2:$L$21</definedName>
  </definedNames>
  <calcPr calcId="144525"/>
</workbook>
</file>

<file path=xl/calcChain.xml><?xml version="1.0" encoding="utf-8"?>
<calcChain xmlns="http://schemas.openxmlformats.org/spreadsheetml/2006/main">
  <c r="Q15" i="27" l="1"/>
  <c r="DD309" i="23"/>
  <c r="DG309" i="23"/>
  <c r="DH309" i="23" s="1"/>
  <c r="DD310" i="23"/>
  <c r="DG310" i="23"/>
  <c r="DH310" i="23" s="1"/>
  <c r="DD311" i="23"/>
  <c r="DG311" i="23"/>
  <c r="DH311" i="23" s="1"/>
  <c r="DD312" i="23"/>
  <c r="DG312" i="23"/>
  <c r="DH312" i="23" s="1"/>
  <c r="H310" i="23"/>
  <c r="I310" i="23" s="1"/>
  <c r="H311" i="23"/>
  <c r="I311" i="23" s="1"/>
  <c r="H312" i="23"/>
  <c r="I312" i="23" s="1"/>
  <c r="H309" i="23"/>
  <c r="I309" i="23" s="1"/>
  <c r="DD372" i="23"/>
  <c r="DG372" i="23"/>
  <c r="DH372" i="23" s="1"/>
  <c r="H372" i="23"/>
  <c r="I372" i="23" s="1"/>
  <c r="CX173" i="38"/>
  <c r="CY173" i="38"/>
  <c r="CZ173" i="38"/>
  <c r="DA173" i="38"/>
  <c r="DB173" i="38"/>
  <c r="DC173" i="38" s="1"/>
  <c r="DD173" i="38" s="1"/>
  <c r="DF173" i="38" s="1"/>
  <c r="K173" i="38"/>
  <c r="DF309" i="23" l="1"/>
  <c r="DI309" i="23" s="1"/>
  <c r="DJ309" i="23" s="1"/>
  <c r="DF310" i="23"/>
  <c r="DI310" i="23" s="1"/>
  <c r="DJ310" i="23" s="1"/>
  <c r="DF311" i="23"/>
  <c r="DI311" i="23" s="1"/>
  <c r="DJ311" i="23" s="1"/>
  <c r="DF312" i="23"/>
  <c r="DI312" i="23" s="1"/>
  <c r="DJ312" i="23" s="1"/>
  <c r="DF372" i="23"/>
  <c r="DI372" i="23" s="1"/>
  <c r="DJ372" i="23" s="1"/>
  <c r="D47" i="24" l="1"/>
  <c r="Q18" i="27"/>
  <c r="Q17" i="27"/>
  <c r="D38" i="24" s="1"/>
  <c r="Q16" i="27"/>
  <c r="Q12" i="27"/>
  <c r="Q11" i="27"/>
  <c r="D25" i="24" s="1"/>
  <c r="Q9" i="27"/>
  <c r="D21" i="24" s="1"/>
  <c r="AA6" i="26"/>
  <c r="CB85" i="5"/>
  <c r="CB68" i="5"/>
  <c r="CB67" i="5"/>
  <c r="CB66" i="5"/>
  <c r="CB65" i="5"/>
  <c r="CB64" i="5"/>
  <c r="CB63" i="5"/>
  <c r="CB100" i="5"/>
  <c r="CC100" i="5" s="1"/>
  <c r="BZ98" i="5"/>
  <c r="CA98" i="5" s="1"/>
  <c r="BZ99" i="5"/>
  <c r="CA99" i="5" s="1"/>
  <c r="BZ100" i="5"/>
  <c r="CA100" i="5" s="1"/>
  <c r="BZ97" i="5"/>
  <c r="CA97" i="5" s="1"/>
  <c r="BY98" i="5"/>
  <c r="CB98" i="5" s="1"/>
  <c r="CC98" i="5" s="1"/>
  <c r="BY99" i="5"/>
  <c r="CB99" i="5" s="1"/>
  <c r="CC99" i="5" s="1"/>
  <c r="BY100" i="5"/>
  <c r="BY97" i="5"/>
  <c r="CB97" i="5" s="1"/>
  <c r="CC97" i="5" s="1"/>
  <c r="DC126" i="38"/>
  <c r="DC125" i="38"/>
  <c r="DC123" i="38"/>
  <c r="DC122" i="38"/>
  <c r="DC120" i="38"/>
  <c r="DC34" i="38"/>
  <c r="DC33" i="38"/>
  <c r="DC32" i="38"/>
  <c r="DC31" i="38"/>
  <c r="DC30" i="38"/>
  <c r="DC29" i="38"/>
  <c r="DC28" i="38"/>
  <c r="DC27" i="38"/>
  <c r="DC26" i="38"/>
  <c r="DC25" i="38"/>
  <c r="DC24" i="38"/>
  <c r="DC23" i="38"/>
  <c r="DC22" i="38"/>
  <c r="DC21" i="38"/>
  <c r="DC20" i="38"/>
  <c r="DC19" i="38"/>
  <c r="DG465" i="23"/>
  <c r="DH465" i="23" s="1"/>
  <c r="DD465" i="23"/>
  <c r="DG436" i="23"/>
  <c r="DH436" i="23" s="1"/>
  <c r="DD436" i="23"/>
  <c r="DG435" i="23"/>
  <c r="DH435" i="23" s="1"/>
  <c r="DD435" i="23"/>
  <c r="DG434" i="23"/>
  <c r="DH434" i="23" s="1"/>
  <c r="DD434" i="23"/>
  <c r="DG433" i="23"/>
  <c r="DH433" i="23" s="1"/>
  <c r="DD433" i="23"/>
  <c r="DG432" i="23"/>
  <c r="DH432" i="23" s="1"/>
  <c r="DD432" i="23"/>
  <c r="DG431" i="23"/>
  <c r="DH431" i="23" s="1"/>
  <c r="DD431" i="23"/>
  <c r="DG430" i="23"/>
  <c r="DH430" i="23" s="1"/>
  <c r="DD430" i="23"/>
  <c r="DG429" i="23"/>
  <c r="DH429" i="23" s="1"/>
  <c r="DD429" i="23"/>
  <c r="DG371" i="23"/>
  <c r="DH371" i="23" s="1"/>
  <c r="DD371" i="23"/>
  <c r="DG370" i="23"/>
  <c r="DH370" i="23" s="1"/>
  <c r="DD370" i="23"/>
  <c r="DG369" i="23"/>
  <c r="DH369" i="23" s="1"/>
  <c r="DD369" i="23"/>
  <c r="DG368" i="23"/>
  <c r="DH368" i="23" s="1"/>
  <c r="DD368" i="23"/>
  <c r="DG367" i="23"/>
  <c r="DH367" i="23" s="1"/>
  <c r="DD367" i="23"/>
  <c r="DG366" i="23"/>
  <c r="DH366" i="23" s="1"/>
  <c r="DD366" i="23"/>
  <c r="DG365" i="23"/>
  <c r="DH365" i="23" s="1"/>
  <c r="DD365" i="23"/>
  <c r="DG364" i="23"/>
  <c r="DH364" i="23" s="1"/>
  <c r="DD364" i="23"/>
  <c r="DG363" i="23"/>
  <c r="DH363" i="23" s="1"/>
  <c r="DD363" i="23"/>
  <c r="DG313" i="23"/>
  <c r="DH313" i="23" s="1"/>
  <c r="DD313" i="23"/>
  <c r="DG308" i="23"/>
  <c r="DH308" i="23" s="1"/>
  <c r="DD308" i="23"/>
  <c r="DG307" i="23"/>
  <c r="DH307" i="23" s="1"/>
  <c r="DD307" i="23"/>
  <c r="DG306" i="23"/>
  <c r="DH306" i="23" s="1"/>
  <c r="DD306" i="23"/>
  <c r="DG305" i="23"/>
  <c r="DH305" i="23" s="1"/>
  <c r="DD305" i="23"/>
  <c r="DG304" i="23"/>
  <c r="DH304" i="23" s="1"/>
  <c r="DD304" i="23"/>
  <c r="DG303" i="23"/>
  <c r="DH303" i="23" s="1"/>
  <c r="DD303" i="23"/>
  <c r="DG302" i="23"/>
  <c r="DH302" i="23" s="1"/>
  <c r="DD302" i="23"/>
  <c r="DG301" i="23"/>
  <c r="DH301" i="23" s="1"/>
  <c r="DD301" i="23"/>
  <c r="DG300" i="23"/>
  <c r="DH300" i="23" s="1"/>
  <c r="DD300" i="23"/>
  <c r="DG299" i="23"/>
  <c r="DH299" i="23" s="1"/>
  <c r="DD299" i="23"/>
  <c r="DG239" i="23"/>
  <c r="DH239" i="23" s="1"/>
  <c r="DD239" i="23"/>
  <c r="DG238" i="23"/>
  <c r="DH238" i="23" s="1"/>
  <c r="DD238" i="23"/>
  <c r="DG237" i="23"/>
  <c r="DH237" i="23" s="1"/>
  <c r="DD237" i="23"/>
  <c r="DG235" i="23"/>
  <c r="DH235" i="23" s="1"/>
  <c r="DD235" i="23"/>
  <c r="DG234" i="23"/>
  <c r="DH234" i="23" s="1"/>
  <c r="DD234" i="23"/>
  <c r="DG233" i="23"/>
  <c r="DH233" i="23" s="1"/>
  <c r="DD233" i="23"/>
  <c r="DG232" i="23"/>
  <c r="DH232" i="23" s="1"/>
  <c r="DD232" i="23"/>
  <c r="DG231" i="23"/>
  <c r="DH231" i="23" s="1"/>
  <c r="DD231" i="23"/>
  <c r="DG230" i="23"/>
  <c r="DH230" i="23" s="1"/>
  <c r="DD230" i="23"/>
  <c r="DG229" i="23"/>
  <c r="DH229" i="23" s="1"/>
  <c r="DD229" i="23"/>
  <c r="DG228" i="23"/>
  <c r="DH228" i="23" s="1"/>
  <c r="DD228" i="23"/>
  <c r="DG227" i="23"/>
  <c r="DH227" i="23" s="1"/>
  <c r="DD227" i="23"/>
  <c r="DG226" i="23"/>
  <c r="DH226" i="23" s="1"/>
  <c r="DD226" i="23"/>
  <c r="DG225" i="23"/>
  <c r="DH225" i="23" s="1"/>
  <c r="DD225" i="23"/>
  <c r="DG224" i="23"/>
  <c r="DH224" i="23" s="1"/>
  <c r="DD224" i="23"/>
  <c r="DG223" i="23"/>
  <c r="DH223" i="23" s="1"/>
  <c r="DD223" i="23"/>
  <c r="DG222" i="23"/>
  <c r="DH222" i="23" s="1"/>
  <c r="DD222" i="23"/>
  <c r="DG221" i="23"/>
  <c r="DH221" i="23" s="1"/>
  <c r="DD221" i="23"/>
  <c r="DG220" i="23"/>
  <c r="DH220" i="23" s="1"/>
  <c r="DD220" i="23"/>
  <c r="DG219" i="23"/>
  <c r="DH219" i="23" s="1"/>
  <c r="DD219" i="23"/>
  <c r="DG218" i="23"/>
  <c r="DH218" i="23" s="1"/>
  <c r="DD218" i="23"/>
  <c r="DG217" i="23"/>
  <c r="DH217" i="23" s="1"/>
  <c r="DD217" i="23"/>
  <c r="DG216" i="23"/>
  <c r="DH216" i="23" s="1"/>
  <c r="DD216" i="23"/>
  <c r="DG215" i="23"/>
  <c r="DH215" i="23" s="1"/>
  <c r="DD215" i="23"/>
  <c r="DG214" i="23"/>
  <c r="DH214" i="23" s="1"/>
  <c r="DD214" i="23"/>
  <c r="DG213" i="23"/>
  <c r="DH213" i="23" s="1"/>
  <c r="DD213" i="23"/>
  <c r="DG212" i="23"/>
  <c r="DH212" i="23" s="1"/>
  <c r="DD212" i="23"/>
  <c r="DG211" i="23"/>
  <c r="DH211" i="23" s="1"/>
  <c r="DD211" i="23"/>
  <c r="DG210" i="23"/>
  <c r="DH210" i="23" s="1"/>
  <c r="DD210" i="23"/>
  <c r="DG209" i="23"/>
  <c r="DH209" i="23" s="1"/>
  <c r="DD209" i="23"/>
  <c r="DG208" i="23"/>
  <c r="DH208" i="23" s="1"/>
  <c r="DD208" i="23"/>
  <c r="DG207" i="23"/>
  <c r="DH207" i="23" s="1"/>
  <c r="DD207" i="23"/>
  <c r="DG206" i="23"/>
  <c r="DH206" i="23" s="1"/>
  <c r="DD206" i="23"/>
  <c r="DG205" i="23"/>
  <c r="DH205" i="23" s="1"/>
  <c r="DD205" i="23"/>
  <c r="DG204" i="23"/>
  <c r="DH204" i="23" s="1"/>
  <c r="DD204" i="23"/>
  <c r="DG203" i="23"/>
  <c r="DH203" i="23" s="1"/>
  <c r="DD203" i="23"/>
  <c r="DG202" i="23"/>
  <c r="DH202" i="23" s="1"/>
  <c r="DD202" i="23"/>
  <c r="DG201" i="23"/>
  <c r="DH201" i="23" s="1"/>
  <c r="DD201" i="23"/>
  <c r="DG200" i="23"/>
  <c r="DH200" i="23" s="1"/>
  <c r="DD200" i="23"/>
  <c r="DG199" i="23"/>
  <c r="DH199" i="23" s="1"/>
  <c r="DD199" i="23"/>
  <c r="DG198" i="23"/>
  <c r="DH198" i="23" s="1"/>
  <c r="DD198" i="23"/>
  <c r="DG197" i="23"/>
  <c r="DH197" i="23" s="1"/>
  <c r="DD197" i="23"/>
  <c r="DG196" i="23"/>
  <c r="DH196" i="23" s="1"/>
  <c r="DD196" i="23"/>
  <c r="DG195" i="23"/>
  <c r="DH195" i="23" s="1"/>
  <c r="DD195" i="23"/>
  <c r="DG194" i="23"/>
  <c r="DH194" i="23" s="1"/>
  <c r="DD194" i="23"/>
  <c r="DG193" i="23"/>
  <c r="DH193" i="23" s="1"/>
  <c r="DD193" i="23"/>
  <c r="DG106" i="23"/>
  <c r="DH106" i="23" s="1"/>
  <c r="DF106" i="23"/>
  <c r="DD106" i="23"/>
  <c r="DG105" i="23"/>
  <c r="DH105" i="23" s="1"/>
  <c r="DF105" i="23"/>
  <c r="DD105" i="23"/>
  <c r="DG104" i="23"/>
  <c r="DH104" i="23" s="1"/>
  <c r="DF104" i="23"/>
  <c r="DD104" i="23"/>
  <c r="DG103" i="23"/>
  <c r="DH103" i="23" s="1"/>
  <c r="DF103" i="23"/>
  <c r="DD103" i="23"/>
  <c r="DG45" i="23"/>
  <c r="DH45" i="23" s="1"/>
  <c r="DD45" i="23"/>
  <c r="DI445" i="23"/>
  <c r="DI441" i="23"/>
  <c r="BX103" i="5"/>
  <c r="Q19" i="27" s="1"/>
  <c r="BQ103" i="5"/>
  <c r="BP103" i="5"/>
  <c r="BI103" i="5"/>
  <c r="BH103" i="5"/>
  <c r="AZ103" i="5"/>
  <c r="AY103" i="5"/>
  <c r="AR103" i="5"/>
  <c r="H100" i="5"/>
  <c r="H99" i="5"/>
  <c r="H98" i="5"/>
  <c r="H97" i="5"/>
  <c r="CX164" i="38"/>
  <c r="CY164" i="38"/>
  <c r="CZ164" i="38" s="1"/>
  <c r="DA164" i="38"/>
  <c r="DB164" i="38" s="1"/>
  <c r="CX165" i="38"/>
  <c r="CY165" i="38"/>
  <c r="CZ165" i="38"/>
  <c r="DA165" i="38"/>
  <c r="DB165" i="38" s="1"/>
  <c r="CX166" i="38"/>
  <c r="CY166" i="38"/>
  <c r="CZ166" i="38" s="1"/>
  <c r="DA166" i="38"/>
  <c r="DB166" i="38" s="1"/>
  <c r="CX167" i="38"/>
  <c r="CY167" i="38"/>
  <c r="CZ167" i="38"/>
  <c r="DA167" i="38"/>
  <c r="DB167" i="38" s="1"/>
  <c r="CX168" i="38"/>
  <c r="CY168" i="38"/>
  <c r="CZ168" i="38" s="1"/>
  <c r="DA168" i="38"/>
  <c r="DB168" i="38" s="1"/>
  <c r="CX169" i="38"/>
  <c r="CY169" i="38"/>
  <c r="CZ169" i="38" s="1"/>
  <c r="DA169" i="38"/>
  <c r="DB169" i="38" s="1"/>
  <c r="CX170" i="38"/>
  <c r="CY170" i="38"/>
  <c r="CZ170" i="38" s="1"/>
  <c r="DA170" i="38"/>
  <c r="DB170" i="38" s="1"/>
  <c r="CX171" i="38"/>
  <c r="CY171" i="38"/>
  <c r="CZ171" i="38" s="1"/>
  <c r="DA171" i="38"/>
  <c r="DB171" i="38" s="1"/>
  <c r="CX172" i="38"/>
  <c r="CY172" i="38"/>
  <c r="CZ172" i="38" s="1"/>
  <c r="DA172" i="38"/>
  <c r="DB172" i="38" s="1"/>
  <c r="CX174" i="38"/>
  <c r="CY174" i="38"/>
  <c r="CZ174" i="38"/>
  <c r="DA174" i="38"/>
  <c r="DB174" i="38" s="1"/>
  <c r="K164" i="38"/>
  <c r="K165" i="38"/>
  <c r="K166" i="38"/>
  <c r="K167" i="38"/>
  <c r="K168" i="38"/>
  <c r="K169" i="38"/>
  <c r="K170" i="38"/>
  <c r="K171" i="38"/>
  <c r="K172" i="38"/>
  <c r="K174" i="38"/>
  <c r="CW175" i="38"/>
  <c r="H436" i="23"/>
  <c r="I436" i="23" s="1"/>
  <c r="H313" i="23"/>
  <c r="I313" i="23" s="1"/>
  <c r="H308" i="23"/>
  <c r="I308" i="23" s="1"/>
  <c r="H465" i="23"/>
  <c r="I465" i="23" s="1"/>
  <c r="DB466" i="23"/>
  <c r="CR466" i="23"/>
  <c r="CQ466" i="23"/>
  <c r="CG466" i="23"/>
  <c r="CF466" i="23"/>
  <c r="CE466" i="23"/>
  <c r="H371" i="23"/>
  <c r="I371" i="23" s="1"/>
  <c r="H370" i="23"/>
  <c r="I370" i="23" s="1"/>
  <c r="H369" i="23"/>
  <c r="I369" i="23" s="1"/>
  <c r="H368" i="23"/>
  <c r="I368" i="23" s="1"/>
  <c r="H367" i="23"/>
  <c r="I367" i="23" s="1"/>
  <c r="H366" i="23"/>
  <c r="I366" i="23" s="1"/>
  <c r="H365" i="23"/>
  <c r="I365" i="23" s="1"/>
  <c r="BY103" i="5" l="1"/>
  <c r="DC174" i="38"/>
  <c r="DD174" i="38" s="1"/>
  <c r="DF174" i="38" s="1"/>
  <c r="DC171" i="38"/>
  <c r="DD171" i="38" s="1"/>
  <c r="DF171" i="38" s="1"/>
  <c r="DC169" i="38"/>
  <c r="DD169" i="38" s="1"/>
  <c r="DF169" i="38" s="1"/>
  <c r="DC167" i="38"/>
  <c r="DD167" i="38" s="1"/>
  <c r="DF167" i="38" s="1"/>
  <c r="DC165" i="38"/>
  <c r="DD165" i="38" s="1"/>
  <c r="DF165" i="38" s="1"/>
  <c r="DC172" i="38"/>
  <c r="DD172" i="38" s="1"/>
  <c r="DF172" i="38" s="1"/>
  <c r="DC170" i="38"/>
  <c r="DD170" i="38" s="1"/>
  <c r="DF170" i="38" s="1"/>
  <c r="DC168" i="38"/>
  <c r="DD168" i="38" s="1"/>
  <c r="DF168" i="38" s="1"/>
  <c r="DC166" i="38"/>
  <c r="DD166" i="38" s="1"/>
  <c r="DF166" i="38" s="1"/>
  <c r="DI106" i="23"/>
  <c r="DJ106" i="23" s="1"/>
  <c r="DI104" i="23"/>
  <c r="DJ104" i="23" s="1"/>
  <c r="DF308" i="23"/>
  <c r="DI308" i="23" s="1"/>
  <c r="DJ308" i="23" s="1"/>
  <c r="DF366" i="23"/>
  <c r="DI366" i="23" s="1"/>
  <c r="DJ366" i="23" s="1"/>
  <c r="DF370" i="23"/>
  <c r="DI370" i="23" s="1"/>
  <c r="DJ370" i="23" s="1"/>
  <c r="DF371" i="23"/>
  <c r="DI371" i="23" s="1"/>
  <c r="DJ371" i="23" s="1"/>
  <c r="DI105" i="23"/>
  <c r="DJ105" i="23" s="1"/>
  <c r="DF365" i="23"/>
  <c r="DI365" i="23" s="1"/>
  <c r="DJ365" i="23" s="1"/>
  <c r="DF369" i="23"/>
  <c r="DI369" i="23" s="1"/>
  <c r="DJ369" i="23" s="1"/>
  <c r="DI103" i="23"/>
  <c r="DJ103" i="23" s="1"/>
  <c r="DF368" i="23"/>
  <c r="DI368" i="23" s="1"/>
  <c r="DJ368" i="23" s="1"/>
  <c r="DF465" i="23"/>
  <c r="DI465" i="23" s="1"/>
  <c r="DJ465" i="23" s="1"/>
  <c r="DF313" i="23"/>
  <c r="DI313" i="23" s="1"/>
  <c r="DJ313" i="23" s="1"/>
  <c r="DF367" i="23"/>
  <c r="DI367" i="23" s="1"/>
  <c r="DJ367" i="23" s="1"/>
  <c r="DF436" i="23"/>
  <c r="DI436" i="23" s="1"/>
  <c r="DJ436" i="23" s="1"/>
  <c r="DC164" i="38"/>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I106" i="23"/>
  <c r="I105" i="23"/>
  <c r="I104" i="23"/>
  <c r="I103" i="23"/>
  <c r="H45" i="23"/>
  <c r="I45" i="23" l="1"/>
  <c r="DF45" i="23"/>
  <c r="DI45" i="23" s="1"/>
  <c r="DJ45" i="23" s="1"/>
  <c r="I234" i="23"/>
  <c r="DF234" i="23"/>
  <c r="DI234" i="23" s="1"/>
  <c r="DJ234" i="23" s="1"/>
  <c r="I230" i="23"/>
  <c r="DF230" i="23"/>
  <c r="DI230" i="23" s="1"/>
  <c r="DJ230" i="23" s="1"/>
  <c r="I226" i="23"/>
  <c r="DF226" i="23"/>
  <c r="DI226" i="23" s="1"/>
  <c r="DJ226" i="23" s="1"/>
  <c r="I222" i="23"/>
  <c r="DF222" i="23"/>
  <c r="DI222" i="23" s="1"/>
  <c r="DJ222" i="23" s="1"/>
  <c r="I218" i="23"/>
  <c r="DF218" i="23"/>
  <c r="DI218" i="23" s="1"/>
  <c r="DJ218" i="23" s="1"/>
  <c r="I214" i="23"/>
  <c r="DF214" i="23"/>
  <c r="DI214" i="23" s="1"/>
  <c r="DJ214" i="23" s="1"/>
  <c r="I210" i="23"/>
  <c r="DF210" i="23"/>
  <c r="DI210" i="23" s="1"/>
  <c r="DJ210" i="23" s="1"/>
  <c r="I233" i="23"/>
  <c r="DF233" i="23"/>
  <c r="DI233" i="23" s="1"/>
  <c r="DJ233" i="23" s="1"/>
  <c r="I229" i="23"/>
  <c r="DF229" i="23"/>
  <c r="DI229" i="23" s="1"/>
  <c r="DJ229" i="23" s="1"/>
  <c r="I225" i="23"/>
  <c r="DF225" i="23"/>
  <c r="DI225" i="23" s="1"/>
  <c r="DJ225" i="23" s="1"/>
  <c r="I221" i="23"/>
  <c r="DF221" i="23"/>
  <c r="DI221" i="23" s="1"/>
  <c r="DJ221" i="23" s="1"/>
  <c r="I217" i="23"/>
  <c r="DF217" i="23"/>
  <c r="DI217" i="23" s="1"/>
  <c r="DJ217" i="23" s="1"/>
  <c r="I213" i="23"/>
  <c r="DF213" i="23"/>
  <c r="DI213" i="23" s="1"/>
  <c r="DJ213" i="23" s="1"/>
  <c r="I209" i="23"/>
  <c r="DF209" i="23"/>
  <c r="DI209" i="23" s="1"/>
  <c r="DJ209" i="23" s="1"/>
  <c r="I232" i="23"/>
  <c r="DF232" i="23"/>
  <c r="DI232" i="23" s="1"/>
  <c r="DJ232" i="23" s="1"/>
  <c r="I228" i="23"/>
  <c r="DF228" i="23"/>
  <c r="DI228" i="23" s="1"/>
  <c r="DJ228" i="23" s="1"/>
  <c r="I224" i="23"/>
  <c r="DF224" i="23"/>
  <c r="DI224" i="23" s="1"/>
  <c r="DJ224" i="23" s="1"/>
  <c r="I220" i="23"/>
  <c r="DF220" i="23"/>
  <c r="DI220" i="23" s="1"/>
  <c r="DJ220" i="23" s="1"/>
  <c r="I216" i="23"/>
  <c r="DF216" i="23"/>
  <c r="DI216" i="23" s="1"/>
  <c r="DJ216" i="23" s="1"/>
  <c r="I212" i="23"/>
  <c r="DF212" i="23"/>
  <c r="DI212" i="23" s="1"/>
  <c r="DJ212" i="23" s="1"/>
  <c r="I208" i="23"/>
  <c r="DF208" i="23"/>
  <c r="DI208" i="23" s="1"/>
  <c r="DJ208" i="23" s="1"/>
  <c r="I235" i="23"/>
  <c r="DF235" i="23"/>
  <c r="DI235" i="23" s="1"/>
  <c r="DJ235" i="23" s="1"/>
  <c r="I231" i="23"/>
  <c r="DF231" i="23"/>
  <c r="DI231" i="23" s="1"/>
  <c r="DJ231" i="23" s="1"/>
  <c r="I227" i="23"/>
  <c r="DF227" i="23"/>
  <c r="DI227" i="23" s="1"/>
  <c r="DJ227" i="23" s="1"/>
  <c r="I223" i="23"/>
  <c r="DF223" i="23"/>
  <c r="DI223" i="23" s="1"/>
  <c r="DJ223" i="23" s="1"/>
  <c r="I219" i="23"/>
  <c r="DF219" i="23"/>
  <c r="DI219" i="23" s="1"/>
  <c r="DJ219" i="23" s="1"/>
  <c r="I215" i="23"/>
  <c r="DF215" i="23"/>
  <c r="DI215" i="23" s="1"/>
  <c r="DJ215" i="23" s="1"/>
  <c r="I211" i="23"/>
  <c r="DF211" i="23"/>
  <c r="DI211" i="23" s="1"/>
  <c r="DJ211" i="23" s="1"/>
  <c r="I207" i="23"/>
  <c r="DF207" i="23"/>
  <c r="DI207" i="23" s="1"/>
  <c r="DJ207" i="23" s="1"/>
  <c r="DD164" i="38"/>
  <c r="DF164" i="38" s="1"/>
  <c r="Q13" i="27"/>
  <c r="D29" i="24" s="1"/>
  <c r="H434" i="23"/>
  <c r="H435" i="23"/>
  <c r="H433" i="23"/>
  <c r="H237" i="23"/>
  <c r="H238" i="23"/>
  <c r="H239" i="23"/>
  <c r="H306" i="23"/>
  <c r="H307" i="23"/>
  <c r="H194" i="23"/>
  <c r="H195" i="23"/>
  <c r="H196" i="23"/>
  <c r="H197" i="23"/>
  <c r="H198" i="23"/>
  <c r="H199" i="23"/>
  <c r="H200" i="23"/>
  <c r="H201" i="23"/>
  <c r="H202" i="23"/>
  <c r="H203" i="23"/>
  <c r="H204" i="23"/>
  <c r="H205" i="23"/>
  <c r="H206" i="23"/>
  <c r="I204" i="23" l="1"/>
  <c r="DF204" i="23"/>
  <c r="DI204" i="23" s="1"/>
  <c r="DJ204" i="23" s="1"/>
  <c r="I202" i="23"/>
  <c r="DF202" i="23"/>
  <c r="DI202" i="23" s="1"/>
  <c r="DJ202" i="23" s="1"/>
  <c r="I198" i="23"/>
  <c r="DF198" i="23"/>
  <c r="DI198" i="23" s="1"/>
  <c r="DJ198" i="23" s="1"/>
  <c r="I194" i="23"/>
  <c r="DF194" i="23"/>
  <c r="DI194" i="23" s="1"/>
  <c r="DJ194" i="23" s="1"/>
  <c r="I238" i="23"/>
  <c r="DF238" i="23"/>
  <c r="DI238" i="23" s="1"/>
  <c r="DJ238" i="23" s="1"/>
  <c r="I434" i="23"/>
  <c r="DF434" i="23"/>
  <c r="DI434" i="23" s="1"/>
  <c r="DJ434" i="23" s="1"/>
  <c r="I206" i="23"/>
  <c r="DF206" i="23"/>
  <c r="DI206" i="23" s="1"/>
  <c r="DJ206" i="23" s="1"/>
  <c r="I205" i="23"/>
  <c r="DF205" i="23"/>
  <c r="DI205" i="23" s="1"/>
  <c r="DJ205" i="23" s="1"/>
  <c r="I201" i="23"/>
  <c r="DF201" i="23"/>
  <c r="DI201" i="23" s="1"/>
  <c r="DJ201" i="23" s="1"/>
  <c r="I197" i="23"/>
  <c r="DF197" i="23"/>
  <c r="DI197" i="23" s="1"/>
  <c r="DJ197" i="23" s="1"/>
  <c r="I307" i="23"/>
  <c r="DF307" i="23"/>
  <c r="DI307" i="23" s="1"/>
  <c r="DJ307" i="23" s="1"/>
  <c r="I237" i="23"/>
  <c r="DF237" i="23"/>
  <c r="DI237" i="23" s="1"/>
  <c r="DJ237" i="23" s="1"/>
  <c r="I306" i="23"/>
  <c r="DF306" i="23"/>
  <c r="DI306" i="23" s="1"/>
  <c r="DJ306" i="23" s="1"/>
  <c r="I433" i="23"/>
  <c r="DF433" i="23"/>
  <c r="DI433" i="23" s="1"/>
  <c r="DJ433" i="23" s="1"/>
  <c r="I200" i="23"/>
  <c r="DF200" i="23"/>
  <c r="DI200" i="23" s="1"/>
  <c r="DJ200" i="23" s="1"/>
  <c r="I196" i="23"/>
  <c r="DF196" i="23"/>
  <c r="DI196" i="23" s="1"/>
  <c r="DJ196" i="23" s="1"/>
  <c r="I203" i="23"/>
  <c r="DF203" i="23"/>
  <c r="DI203" i="23" s="1"/>
  <c r="DJ203" i="23" s="1"/>
  <c r="I199" i="23"/>
  <c r="DF199" i="23"/>
  <c r="DI199" i="23" s="1"/>
  <c r="DJ199" i="23" s="1"/>
  <c r="I195" i="23"/>
  <c r="DF195" i="23"/>
  <c r="DI195" i="23" s="1"/>
  <c r="DJ195" i="23" s="1"/>
  <c r="I239" i="23"/>
  <c r="DF239" i="23"/>
  <c r="DI239" i="23" s="1"/>
  <c r="DJ239" i="23" s="1"/>
  <c r="I435" i="23"/>
  <c r="DF435" i="23"/>
  <c r="DI435" i="23" s="1"/>
  <c r="DJ435" i="23" s="1"/>
  <c r="H432" i="23"/>
  <c r="H431" i="23"/>
  <c r="H305" i="23"/>
  <c r="H304" i="23"/>
  <c r="H303" i="23"/>
  <c r="H364" i="23"/>
  <c r="H193" i="23"/>
  <c r="I432" i="23" l="1"/>
  <c r="DF432" i="23"/>
  <c r="DI432" i="23" s="1"/>
  <c r="DJ432" i="23" s="1"/>
  <c r="I303" i="23"/>
  <c r="DF303" i="23"/>
  <c r="DI303" i="23" s="1"/>
  <c r="DJ303" i="23" s="1"/>
  <c r="I304" i="23"/>
  <c r="DF304" i="23"/>
  <c r="DI304" i="23" s="1"/>
  <c r="DJ304" i="23" s="1"/>
  <c r="I193" i="23"/>
  <c r="DF193" i="23"/>
  <c r="DI193" i="23" s="1"/>
  <c r="DJ193" i="23" s="1"/>
  <c r="I305" i="23"/>
  <c r="DF305" i="23"/>
  <c r="DI305" i="23" s="1"/>
  <c r="DJ305" i="23" s="1"/>
  <c r="I364" i="23"/>
  <c r="DF364" i="23"/>
  <c r="DI364" i="23" s="1"/>
  <c r="DJ364" i="23" s="1"/>
  <c r="I431" i="23"/>
  <c r="DF431" i="23"/>
  <c r="DI431" i="23" s="1"/>
  <c r="DJ431" i="23" s="1"/>
  <c r="R13" i="27"/>
  <c r="I38" i="24"/>
  <c r="E38" i="24"/>
  <c r="E9" i="36"/>
  <c r="E6" i="36" l="1"/>
  <c r="D5" i="36"/>
  <c r="H363" i="23"/>
  <c r="DF363" i="23" s="1"/>
  <c r="DI363" i="23" s="1"/>
  <c r="DJ363" i="23" s="1"/>
  <c r="H299" i="23"/>
  <c r="DF299" i="23" s="1"/>
  <c r="DI299" i="23" s="1"/>
  <c r="DJ299" i="23" s="1"/>
  <c r="H300" i="23"/>
  <c r="DF300" i="23" s="1"/>
  <c r="DI300" i="23" s="1"/>
  <c r="DJ300" i="23" s="1"/>
  <c r="H301" i="23"/>
  <c r="DF301" i="23" s="1"/>
  <c r="DI301" i="23" s="1"/>
  <c r="DJ301" i="23" s="1"/>
  <c r="H302" i="23"/>
  <c r="DF302" i="23" s="1"/>
  <c r="DI302" i="23" s="1"/>
  <c r="DJ302" i="23" s="1"/>
  <c r="H430" i="23"/>
  <c r="DF430" i="23" s="1"/>
  <c r="DI430" i="23" s="1"/>
  <c r="DJ430" i="23" s="1"/>
  <c r="H429" i="23"/>
  <c r="DF429" i="23" s="1"/>
  <c r="DI429" i="23" s="1"/>
  <c r="DJ429" i="23" s="1"/>
  <c r="Q8" i="27"/>
  <c r="CX162" i="38"/>
  <c r="CX163" i="38"/>
  <c r="CX161" i="38"/>
  <c r="I430" i="23" l="1"/>
  <c r="DL430" i="23"/>
  <c r="I363" i="23"/>
  <c r="DL363" i="23"/>
  <c r="I302" i="23"/>
  <c r="DL302" i="23"/>
  <c r="I299" i="23"/>
  <c r="DL299" i="23"/>
  <c r="I301" i="23"/>
  <c r="DL301" i="23"/>
  <c r="I429" i="23"/>
  <c r="DL429" i="23"/>
  <c r="DL300" i="23"/>
  <c r="I300" i="23"/>
  <c r="DA163" i="38"/>
  <c r="DB163" i="38" s="1"/>
  <c r="DA162" i="38"/>
  <c r="DB162" i="38" s="1"/>
  <c r="DA161" i="38"/>
  <c r="DB161" i="38" s="1"/>
  <c r="CY161" i="38"/>
  <c r="CZ161" i="38" s="1"/>
  <c r="CY162" i="38"/>
  <c r="CZ162" i="38" s="1"/>
  <c r="CY163" i="38"/>
  <c r="CZ163" i="38" s="1"/>
  <c r="K161" i="38"/>
  <c r="K162" i="38"/>
  <c r="K163" i="38"/>
  <c r="DC162" i="38" l="1"/>
  <c r="DD162" i="38" s="1"/>
  <c r="DF162" i="38" s="1"/>
  <c r="DC161" i="38"/>
  <c r="DD161" i="38" s="1"/>
  <c r="DF161" i="38" s="1"/>
  <c r="DC163" i="38"/>
  <c r="DD163" i="38" s="1"/>
  <c r="DF163" i="38" s="1"/>
  <c r="H29" i="24" l="1"/>
  <c r="Q24" i="27"/>
  <c r="D40" i="24"/>
  <c r="D36" i="24"/>
  <c r="D34" i="24"/>
  <c r="D19" i="24"/>
  <c r="AB4" i="26"/>
  <c r="AA15" i="26"/>
  <c r="R4" i="27" s="1"/>
  <c r="AB6" i="26"/>
  <c r="BZ8" i="5"/>
  <c r="CA8" i="5" s="1"/>
  <c r="BZ9" i="5"/>
  <c r="CA9" i="5" s="1"/>
  <c r="BZ10" i="5"/>
  <c r="CA10" i="5" s="1"/>
  <c r="BZ11" i="5"/>
  <c r="CA11" i="5" s="1"/>
  <c r="BZ12" i="5"/>
  <c r="CA12" i="5" s="1"/>
  <c r="BZ13" i="5"/>
  <c r="CA13" i="5" s="1"/>
  <c r="BZ14" i="5"/>
  <c r="CA14" i="5" s="1"/>
  <c r="BZ15" i="5"/>
  <c r="CA15" i="5" s="1"/>
  <c r="BZ16" i="5"/>
  <c r="CA16" i="5" s="1"/>
  <c r="BZ17" i="5"/>
  <c r="CA17" i="5" s="1"/>
  <c r="BZ18" i="5"/>
  <c r="CA18" i="5" s="1"/>
  <c r="BZ19" i="5"/>
  <c r="CA19" i="5" s="1"/>
  <c r="BZ20" i="5"/>
  <c r="CA20" i="5" s="1"/>
  <c r="BZ21" i="5"/>
  <c r="CA21" i="5" s="1"/>
  <c r="BZ22" i="5"/>
  <c r="CA22" i="5" s="1"/>
  <c r="BZ23" i="5"/>
  <c r="CA23" i="5" s="1"/>
  <c r="BZ24" i="5"/>
  <c r="CA24" i="5" s="1"/>
  <c r="BZ25" i="5"/>
  <c r="CA25" i="5" s="1"/>
  <c r="BZ26" i="5"/>
  <c r="CA26" i="5" s="1"/>
  <c r="BZ27" i="5"/>
  <c r="CA27" i="5" s="1"/>
  <c r="BZ28" i="5"/>
  <c r="CA28" i="5" s="1"/>
  <c r="BZ29" i="5"/>
  <c r="CA29" i="5" s="1"/>
  <c r="BZ30" i="5"/>
  <c r="CA30" i="5" s="1"/>
  <c r="BZ31" i="5"/>
  <c r="CA31" i="5" s="1"/>
  <c r="BZ32" i="5"/>
  <c r="CA32" i="5" s="1"/>
  <c r="BZ33" i="5"/>
  <c r="CA33" i="5" s="1"/>
  <c r="BZ34" i="5"/>
  <c r="CA34" i="5" s="1"/>
  <c r="BZ35" i="5"/>
  <c r="CA35" i="5" s="1"/>
  <c r="BZ36" i="5"/>
  <c r="CA36" i="5" s="1"/>
  <c r="BZ37" i="5"/>
  <c r="CA37" i="5" s="1"/>
  <c r="BZ38" i="5"/>
  <c r="CA38" i="5" s="1"/>
  <c r="BZ39" i="5"/>
  <c r="CA39" i="5" s="1"/>
  <c r="BZ40" i="5"/>
  <c r="CA40" i="5" s="1"/>
  <c r="BZ41" i="5"/>
  <c r="CA41" i="5" s="1"/>
  <c r="BZ42" i="5"/>
  <c r="CA42" i="5" s="1"/>
  <c r="BZ43" i="5"/>
  <c r="CA43" i="5" s="1"/>
  <c r="BZ44" i="5"/>
  <c r="CA44" i="5" s="1"/>
  <c r="BZ45" i="5"/>
  <c r="CA45" i="5" s="1"/>
  <c r="BZ46" i="5"/>
  <c r="CA46" i="5" s="1"/>
  <c r="BZ47" i="5"/>
  <c r="CA47" i="5" s="1"/>
  <c r="BZ48" i="5"/>
  <c r="CA48" i="5" s="1"/>
  <c r="BZ49" i="5"/>
  <c r="CA49" i="5" s="1"/>
  <c r="BZ50" i="5"/>
  <c r="CA50" i="5" s="1"/>
  <c r="BZ51" i="5"/>
  <c r="CA51" i="5" s="1"/>
  <c r="BZ52" i="5"/>
  <c r="CA52" i="5" s="1"/>
  <c r="BZ53" i="5"/>
  <c r="CA53" i="5" s="1"/>
  <c r="BZ54" i="5"/>
  <c r="CA54" i="5" s="1"/>
  <c r="BZ55" i="5"/>
  <c r="CA55" i="5" s="1"/>
  <c r="BZ56" i="5"/>
  <c r="CA56" i="5" s="1"/>
  <c r="BZ57" i="5"/>
  <c r="CA57" i="5" s="1"/>
  <c r="BZ58" i="5"/>
  <c r="CA58" i="5" s="1"/>
  <c r="BZ59" i="5"/>
  <c r="CA59" i="5" s="1"/>
  <c r="BZ60" i="5"/>
  <c r="CA60" i="5" s="1"/>
  <c r="BZ61" i="5"/>
  <c r="CA61" i="5" s="1"/>
  <c r="BZ62" i="5"/>
  <c r="CA62" i="5" s="1"/>
  <c r="BZ63" i="5"/>
  <c r="CA63" i="5" s="1"/>
  <c r="BZ64" i="5"/>
  <c r="CA64" i="5" s="1"/>
  <c r="BZ65" i="5"/>
  <c r="CA65" i="5" s="1"/>
  <c r="BZ66" i="5"/>
  <c r="CA66" i="5" s="1"/>
  <c r="BZ67" i="5"/>
  <c r="CA67" i="5" s="1"/>
  <c r="BZ68" i="5"/>
  <c r="CA68" i="5" s="1"/>
  <c r="BZ69" i="5"/>
  <c r="CA69" i="5" s="1"/>
  <c r="BZ70" i="5"/>
  <c r="CA70" i="5" s="1"/>
  <c r="BZ71" i="5"/>
  <c r="CA71" i="5" s="1"/>
  <c r="BZ72" i="5"/>
  <c r="CA72" i="5" s="1"/>
  <c r="BZ73" i="5"/>
  <c r="CA73" i="5" s="1"/>
  <c r="BZ74" i="5"/>
  <c r="CA74" i="5" s="1"/>
  <c r="BZ75" i="5"/>
  <c r="CA75" i="5" s="1"/>
  <c r="BZ76" i="5"/>
  <c r="CA76" i="5" s="1"/>
  <c r="BZ77" i="5"/>
  <c r="CA77" i="5" s="1"/>
  <c r="BZ78" i="5"/>
  <c r="CA78" i="5" s="1"/>
  <c r="BZ79" i="5"/>
  <c r="CA79" i="5" s="1"/>
  <c r="BZ80" i="5"/>
  <c r="CA80" i="5" s="1"/>
  <c r="BZ81" i="5"/>
  <c r="CA81" i="5" s="1"/>
  <c r="BZ82" i="5"/>
  <c r="CA82" i="5" s="1"/>
  <c r="BZ83" i="5"/>
  <c r="CA83" i="5" s="1"/>
  <c r="BZ84" i="5"/>
  <c r="CA84" i="5" s="1"/>
  <c r="BZ85" i="5"/>
  <c r="CA85" i="5" s="1"/>
  <c r="BZ86" i="5"/>
  <c r="CA86" i="5" s="1"/>
  <c r="BZ87" i="5"/>
  <c r="CA87" i="5" s="1"/>
  <c r="BZ88" i="5"/>
  <c r="CA88" i="5" s="1"/>
  <c r="BZ89" i="5"/>
  <c r="CA89" i="5" s="1"/>
  <c r="BZ90" i="5"/>
  <c r="CA90" i="5" s="1"/>
  <c r="BZ91" i="5"/>
  <c r="CA91" i="5" s="1"/>
  <c r="BZ92" i="5"/>
  <c r="CA92" i="5" s="1"/>
  <c r="BZ93" i="5"/>
  <c r="CA93" i="5" s="1"/>
  <c r="BZ94" i="5"/>
  <c r="CA94" i="5" s="1"/>
  <c r="BZ95" i="5"/>
  <c r="CA95" i="5" s="1"/>
  <c r="BZ96" i="5"/>
  <c r="CA96" i="5" s="1"/>
  <c r="BZ7" i="5"/>
  <c r="CA7" i="5" s="1"/>
  <c r="CY8" i="38"/>
  <c r="CZ8" i="38" s="1"/>
  <c r="CY9" i="38"/>
  <c r="CY10" i="38"/>
  <c r="CZ10" i="38" s="1"/>
  <c r="CY11" i="38"/>
  <c r="CZ11" i="38" s="1"/>
  <c r="CY12" i="38"/>
  <c r="CZ12" i="38" s="1"/>
  <c r="CY13" i="38"/>
  <c r="CZ13" i="38" s="1"/>
  <c r="CY14" i="38"/>
  <c r="CZ14" i="38" s="1"/>
  <c r="CY15" i="38"/>
  <c r="CZ15" i="38" s="1"/>
  <c r="CY16" i="38"/>
  <c r="CZ16" i="38" s="1"/>
  <c r="CY17" i="38"/>
  <c r="CZ17" i="38" s="1"/>
  <c r="CY18" i="38"/>
  <c r="CZ18" i="38" s="1"/>
  <c r="CY19" i="38"/>
  <c r="CZ19" i="38" s="1"/>
  <c r="CY20" i="38"/>
  <c r="CZ20" i="38" s="1"/>
  <c r="CY21" i="38"/>
  <c r="CY22" i="38"/>
  <c r="CZ22" i="38" s="1"/>
  <c r="CY23" i="38"/>
  <c r="CZ23" i="38" s="1"/>
  <c r="CY24" i="38"/>
  <c r="CZ24" i="38" s="1"/>
  <c r="CY25" i="38"/>
  <c r="CY26" i="38"/>
  <c r="CZ26" i="38" s="1"/>
  <c r="CY27" i="38"/>
  <c r="CZ27" i="38" s="1"/>
  <c r="CY28" i="38"/>
  <c r="CZ28" i="38" s="1"/>
  <c r="CY29" i="38"/>
  <c r="CZ29" i="38" s="1"/>
  <c r="CY30" i="38"/>
  <c r="CZ30" i="38" s="1"/>
  <c r="CY31" i="38"/>
  <c r="CZ31" i="38" s="1"/>
  <c r="CY32" i="38"/>
  <c r="CZ32" i="38" s="1"/>
  <c r="CY33" i="38"/>
  <c r="CZ33" i="38" s="1"/>
  <c r="CY34" i="38"/>
  <c r="CZ34" i="38" s="1"/>
  <c r="CY35" i="38"/>
  <c r="CZ35" i="38" s="1"/>
  <c r="CY36" i="38"/>
  <c r="CZ36" i="38" s="1"/>
  <c r="CY37" i="38"/>
  <c r="CY38" i="38"/>
  <c r="CZ38" i="38" s="1"/>
  <c r="CY39" i="38"/>
  <c r="CZ39" i="38" s="1"/>
  <c r="CY40" i="38"/>
  <c r="CZ40" i="38" s="1"/>
  <c r="CY41" i="38"/>
  <c r="CY42" i="38"/>
  <c r="CZ42" i="38" s="1"/>
  <c r="CY43" i="38"/>
  <c r="CZ43" i="38" s="1"/>
  <c r="CY44" i="38"/>
  <c r="CZ44" i="38" s="1"/>
  <c r="CY45" i="38"/>
  <c r="CZ45" i="38" s="1"/>
  <c r="CY46" i="38"/>
  <c r="CZ46" i="38" s="1"/>
  <c r="CY47" i="38"/>
  <c r="CZ47" i="38" s="1"/>
  <c r="CY48" i="38"/>
  <c r="CZ48" i="38" s="1"/>
  <c r="CY49" i="38"/>
  <c r="CZ49" i="38" s="1"/>
  <c r="CY50" i="38"/>
  <c r="CZ50" i="38" s="1"/>
  <c r="CY51" i="38"/>
  <c r="CZ51" i="38" s="1"/>
  <c r="CY52" i="38"/>
  <c r="CZ52" i="38" s="1"/>
  <c r="CY53" i="38"/>
  <c r="CY54" i="38"/>
  <c r="CZ54" i="38" s="1"/>
  <c r="CY55" i="38"/>
  <c r="CZ55" i="38" s="1"/>
  <c r="CY56" i="38"/>
  <c r="CZ56" i="38" s="1"/>
  <c r="CY57" i="38"/>
  <c r="CY58" i="38"/>
  <c r="CZ58" i="38" s="1"/>
  <c r="CY59" i="38"/>
  <c r="CZ59" i="38" s="1"/>
  <c r="CY60" i="38"/>
  <c r="CZ60" i="38" s="1"/>
  <c r="CY61" i="38"/>
  <c r="CZ61" i="38" s="1"/>
  <c r="CY62" i="38"/>
  <c r="CZ62" i="38" s="1"/>
  <c r="CY63" i="38"/>
  <c r="CZ63" i="38" s="1"/>
  <c r="CY64" i="38"/>
  <c r="CZ64" i="38" s="1"/>
  <c r="CY65" i="38"/>
  <c r="CZ65" i="38" s="1"/>
  <c r="CY66" i="38"/>
  <c r="CZ66" i="38" s="1"/>
  <c r="CY67" i="38"/>
  <c r="CZ67" i="38" s="1"/>
  <c r="CY68" i="38"/>
  <c r="CZ68" i="38" s="1"/>
  <c r="CY69" i="38"/>
  <c r="CY70" i="38"/>
  <c r="CZ70" i="38" s="1"/>
  <c r="CY71" i="38"/>
  <c r="CZ71" i="38" s="1"/>
  <c r="CY72" i="38"/>
  <c r="CZ72" i="38" s="1"/>
  <c r="CY73" i="38"/>
  <c r="CY74" i="38"/>
  <c r="CZ74" i="38" s="1"/>
  <c r="CY75" i="38"/>
  <c r="CZ75" i="38" s="1"/>
  <c r="CY76" i="38"/>
  <c r="CZ76" i="38" s="1"/>
  <c r="CY77" i="38"/>
  <c r="CZ77" i="38" s="1"/>
  <c r="CY78" i="38"/>
  <c r="CZ78" i="38" s="1"/>
  <c r="CY79" i="38"/>
  <c r="CZ79" i="38" s="1"/>
  <c r="CY80" i="38"/>
  <c r="CZ80" i="38" s="1"/>
  <c r="CY81" i="38"/>
  <c r="CZ81" i="38" s="1"/>
  <c r="CY82" i="38"/>
  <c r="CZ82" i="38" s="1"/>
  <c r="CY83" i="38"/>
  <c r="CZ83" i="38" s="1"/>
  <c r="CY84" i="38"/>
  <c r="CZ84" i="38" s="1"/>
  <c r="CY85" i="38"/>
  <c r="CY86" i="38"/>
  <c r="CZ86" i="38" s="1"/>
  <c r="CY87" i="38"/>
  <c r="CY88" i="38"/>
  <c r="CZ88" i="38" s="1"/>
  <c r="CY89" i="38"/>
  <c r="CZ89" i="38" s="1"/>
  <c r="CY90" i="38"/>
  <c r="CZ90" i="38" s="1"/>
  <c r="CY91" i="38"/>
  <c r="CZ91" i="38" s="1"/>
  <c r="CY92" i="38"/>
  <c r="CZ92" i="38" s="1"/>
  <c r="CY93" i="38"/>
  <c r="CZ93" i="38" s="1"/>
  <c r="CY94" i="38"/>
  <c r="CZ94" i="38" s="1"/>
  <c r="CY95" i="38"/>
  <c r="CZ95" i="38" s="1"/>
  <c r="CY96" i="38"/>
  <c r="CZ96" i="38" s="1"/>
  <c r="CY97" i="38"/>
  <c r="CY98" i="38"/>
  <c r="CZ98" i="38" s="1"/>
  <c r="CY99" i="38"/>
  <c r="CZ99" i="38" s="1"/>
  <c r="CY100" i="38"/>
  <c r="CY101" i="38"/>
  <c r="CY102" i="38"/>
  <c r="CY103" i="38"/>
  <c r="CY104" i="38"/>
  <c r="CY105" i="38"/>
  <c r="CY106" i="38"/>
  <c r="CY107" i="38"/>
  <c r="CY108" i="38"/>
  <c r="CY109" i="38"/>
  <c r="CY110" i="38"/>
  <c r="CY111" i="38"/>
  <c r="CY112" i="38"/>
  <c r="CY113" i="38"/>
  <c r="CY114" i="38"/>
  <c r="CY115" i="38"/>
  <c r="CY116" i="38"/>
  <c r="CY117" i="38"/>
  <c r="CY118" i="38"/>
  <c r="CY119" i="38"/>
  <c r="CY120" i="38"/>
  <c r="CY121" i="38"/>
  <c r="CY122" i="38"/>
  <c r="CY123" i="38"/>
  <c r="CY124" i="38"/>
  <c r="CY125" i="38"/>
  <c r="CY126" i="38"/>
  <c r="CY127" i="38"/>
  <c r="CY128" i="38"/>
  <c r="CY129" i="38"/>
  <c r="CY130" i="38"/>
  <c r="CY131" i="38"/>
  <c r="CY132" i="38"/>
  <c r="CY133" i="38"/>
  <c r="CY134" i="38"/>
  <c r="CZ134" i="38" s="1"/>
  <c r="CY135" i="38"/>
  <c r="CZ135" i="38" s="1"/>
  <c r="CY136" i="38"/>
  <c r="CZ136" i="38" s="1"/>
  <c r="CY137" i="38"/>
  <c r="CZ137" i="38" s="1"/>
  <c r="CY138" i="38"/>
  <c r="CZ138" i="38" s="1"/>
  <c r="CY139" i="38"/>
  <c r="CZ139" i="38" s="1"/>
  <c r="CY140" i="38"/>
  <c r="CZ140" i="38" s="1"/>
  <c r="CY141" i="38"/>
  <c r="CZ141" i="38" s="1"/>
  <c r="CY142" i="38"/>
  <c r="CZ142" i="38" s="1"/>
  <c r="CY143" i="38"/>
  <c r="CZ143" i="38" s="1"/>
  <c r="CY144" i="38"/>
  <c r="CZ144" i="38" s="1"/>
  <c r="CY145" i="38"/>
  <c r="CZ145" i="38" s="1"/>
  <c r="CY146" i="38"/>
  <c r="CZ146" i="38" s="1"/>
  <c r="CY147" i="38"/>
  <c r="CY148" i="38"/>
  <c r="CZ148" i="38" s="1"/>
  <c r="CY149" i="38"/>
  <c r="CZ149" i="38" s="1"/>
  <c r="CY150" i="38"/>
  <c r="CZ150" i="38" s="1"/>
  <c r="CY151" i="38"/>
  <c r="CZ151" i="38" s="1"/>
  <c r="CY152" i="38"/>
  <c r="CZ152" i="38" s="1"/>
  <c r="CY153" i="38"/>
  <c r="CZ153" i="38" s="1"/>
  <c r="CY154" i="38"/>
  <c r="CZ154" i="38" s="1"/>
  <c r="CY155" i="38"/>
  <c r="CZ155" i="38" s="1"/>
  <c r="CY156" i="38"/>
  <c r="CZ156" i="38" s="1"/>
  <c r="CY157" i="38"/>
  <c r="CZ157" i="38" s="1"/>
  <c r="CY158" i="38"/>
  <c r="CZ158" i="38" s="1"/>
  <c r="CY159" i="38"/>
  <c r="CZ159" i="38" s="1"/>
  <c r="CY160" i="38"/>
  <c r="CZ160" i="38" s="1"/>
  <c r="CY7" i="38"/>
  <c r="CZ9" i="38"/>
  <c r="CZ21" i="38"/>
  <c r="CZ25" i="38"/>
  <c r="CZ37" i="38"/>
  <c r="CZ41" i="38"/>
  <c r="CZ53" i="38"/>
  <c r="CZ57" i="38"/>
  <c r="CZ69" i="38"/>
  <c r="CZ73" i="38"/>
  <c r="CZ85" i="38"/>
  <c r="CZ87" i="38"/>
  <c r="CZ97" i="38"/>
  <c r="CZ147" i="38"/>
  <c r="CZ7" i="38"/>
  <c r="DL467" i="23"/>
  <c r="DL468" i="23"/>
  <c r="DE189" i="23"/>
  <c r="DE190" i="23"/>
  <c r="DF190" i="23" s="1"/>
  <c r="DE191" i="23"/>
  <c r="DE192" i="23"/>
  <c r="DE236" i="23"/>
  <c r="DE240" i="23"/>
  <c r="DE241" i="23"/>
  <c r="DE242" i="23"/>
  <c r="DE243" i="23"/>
  <c r="DE244" i="23"/>
  <c r="DE245" i="23"/>
  <c r="DE246" i="23"/>
  <c r="DE247" i="23"/>
  <c r="DE248" i="23"/>
  <c r="DE249" i="23"/>
  <c r="DE250" i="23"/>
  <c r="DE251" i="23"/>
  <c r="DE252" i="23"/>
  <c r="DE253" i="23"/>
  <c r="DE254" i="23"/>
  <c r="DE255" i="23"/>
  <c r="DE256" i="23"/>
  <c r="DE257" i="23"/>
  <c r="DE258" i="23"/>
  <c r="DE259" i="23"/>
  <c r="DE260" i="23"/>
  <c r="DE261" i="23"/>
  <c r="DE262" i="23"/>
  <c r="DE263" i="23"/>
  <c r="DE264" i="23"/>
  <c r="DE265" i="23"/>
  <c r="DE266" i="23"/>
  <c r="DE267" i="23"/>
  <c r="DE268" i="23"/>
  <c r="DE269" i="23"/>
  <c r="DE270" i="23"/>
  <c r="DE271" i="23"/>
  <c r="DE272" i="23"/>
  <c r="DE273" i="23"/>
  <c r="DE274" i="23"/>
  <c r="DE275" i="23"/>
  <c r="DE276" i="23"/>
  <c r="DE277" i="23"/>
  <c r="DE278" i="23"/>
  <c r="DE279" i="23"/>
  <c r="DE280" i="23"/>
  <c r="DE281" i="23"/>
  <c r="DE282" i="23"/>
  <c r="DE283" i="23"/>
  <c r="DE284" i="23"/>
  <c r="DE285" i="23"/>
  <c r="DE286" i="23"/>
  <c r="DE287" i="23"/>
  <c r="DE288" i="23"/>
  <c r="DE289" i="23"/>
  <c r="DE290" i="23"/>
  <c r="DE291" i="23"/>
  <c r="DE292" i="23"/>
  <c r="DE293" i="23"/>
  <c r="DE294" i="23"/>
  <c r="DE295" i="23"/>
  <c r="DE296" i="23"/>
  <c r="DE297" i="23"/>
  <c r="DE298" i="23"/>
  <c r="DE314" i="23"/>
  <c r="DE315" i="23"/>
  <c r="DE316" i="23"/>
  <c r="DE317" i="23"/>
  <c r="DE318" i="23"/>
  <c r="DE319" i="23"/>
  <c r="DE320" i="23"/>
  <c r="DE321" i="23"/>
  <c r="DE322" i="23"/>
  <c r="DE323" i="23"/>
  <c r="DE324" i="23"/>
  <c r="DE325" i="23"/>
  <c r="DE326" i="23"/>
  <c r="DE327" i="23"/>
  <c r="DE328" i="23"/>
  <c r="DE329" i="23"/>
  <c r="DE330" i="23"/>
  <c r="DE331" i="23"/>
  <c r="DE332" i="23"/>
  <c r="DE333" i="23"/>
  <c r="DE334" i="23"/>
  <c r="DE335" i="23"/>
  <c r="DE336" i="23"/>
  <c r="DE337" i="23"/>
  <c r="DE338" i="23"/>
  <c r="DE339" i="23"/>
  <c r="DE340" i="23"/>
  <c r="DE341" i="23"/>
  <c r="DE342" i="23"/>
  <c r="DE343" i="23"/>
  <c r="DE344" i="23"/>
  <c r="DE345" i="23"/>
  <c r="DE346" i="23"/>
  <c r="DE347" i="23"/>
  <c r="DE348" i="23"/>
  <c r="DE349" i="23"/>
  <c r="DE350" i="23"/>
  <c r="DE351" i="23"/>
  <c r="DE352" i="23"/>
  <c r="DE353" i="23"/>
  <c r="DE354" i="23"/>
  <c r="DE355" i="23"/>
  <c r="DE356" i="23"/>
  <c r="DE357" i="23"/>
  <c r="DE358" i="23"/>
  <c r="DE359" i="23"/>
  <c r="DE360" i="23"/>
  <c r="DE361" i="23"/>
  <c r="DE362" i="23"/>
  <c r="DE373" i="23"/>
  <c r="DE374" i="23"/>
  <c r="DE375" i="23"/>
  <c r="DE376" i="23"/>
  <c r="DE377" i="23"/>
  <c r="DE378" i="23"/>
  <c r="DE379" i="23"/>
  <c r="DE380" i="23"/>
  <c r="DE381" i="23"/>
  <c r="DE382" i="23"/>
  <c r="DE383" i="23"/>
  <c r="DE384" i="23"/>
  <c r="DE385" i="23"/>
  <c r="DE386" i="23"/>
  <c r="DE387" i="23"/>
  <c r="DE388" i="23"/>
  <c r="DE389" i="23"/>
  <c r="DE390" i="23"/>
  <c r="DE391" i="23"/>
  <c r="DE392" i="23"/>
  <c r="DE393" i="23"/>
  <c r="DE394" i="23"/>
  <c r="DE395" i="23"/>
  <c r="DE396" i="23"/>
  <c r="DE397" i="23"/>
  <c r="DE398" i="23"/>
  <c r="DE399" i="23"/>
  <c r="DE400" i="23"/>
  <c r="DE401" i="23"/>
  <c r="DE402" i="23"/>
  <c r="DE403" i="23"/>
  <c r="DE404" i="23"/>
  <c r="DE405" i="23"/>
  <c r="DE406" i="23"/>
  <c r="DE407" i="23"/>
  <c r="DE408" i="23"/>
  <c r="DE409" i="23"/>
  <c r="DE410" i="23"/>
  <c r="DE411" i="23"/>
  <c r="DE412" i="23"/>
  <c r="DE413" i="23"/>
  <c r="DE414" i="23"/>
  <c r="DE415" i="23"/>
  <c r="DE416" i="23"/>
  <c r="DE417" i="23"/>
  <c r="DE418" i="23"/>
  <c r="DE419" i="23"/>
  <c r="DE420" i="23"/>
  <c r="DE421" i="23"/>
  <c r="DE422" i="23"/>
  <c r="DE423" i="23"/>
  <c r="DE424" i="23"/>
  <c r="DE425" i="23"/>
  <c r="DE426" i="23"/>
  <c r="DE427" i="23"/>
  <c r="DE428" i="23"/>
  <c r="DE437" i="23"/>
  <c r="DE438" i="23"/>
  <c r="DE439" i="23"/>
  <c r="DE440" i="23"/>
  <c r="DE441" i="23"/>
  <c r="DE442" i="23"/>
  <c r="DE443" i="23"/>
  <c r="DE444" i="23"/>
  <c r="DE445" i="23"/>
  <c r="DE446" i="23"/>
  <c r="DE447" i="23"/>
  <c r="DE448" i="23"/>
  <c r="DE449" i="23"/>
  <c r="DE451" i="23"/>
  <c r="DE452" i="23"/>
  <c r="DE453" i="23"/>
  <c r="DE454" i="23"/>
  <c r="DE455" i="23"/>
  <c r="DE456" i="23"/>
  <c r="DE457" i="23"/>
  <c r="DE458" i="23"/>
  <c r="DE459" i="23"/>
  <c r="DE460" i="23"/>
  <c r="DE461" i="23"/>
  <c r="DE462" i="23"/>
  <c r="DE463" i="23"/>
  <c r="DE464" i="23"/>
  <c r="DE9" i="23"/>
  <c r="DE10" i="23"/>
  <c r="DE11" i="23"/>
  <c r="DE12" i="23"/>
  <c r="DE13" i="23"/>
  <c r="DE14" i="23"/>
  <c r="DE15" i="23"/>
  <c r="DE16" i="23"/>
  <c r="DE17" i="23"/>
  <c r="DE18" i="23"/>
  <c r="DE19" i="23"/>
  <c r="DE20" i="23"/>
  <c r="DE21" i="23"/>
  <c r="DE22" i="23"/>
  <c r="DE23" i="23"/>
  <c r="DE24" i="23"/>
  <c r="DE25" i="23"/>
  <c r="DE26" i="23"/>
  <c r="DE27" i="23"/>
  <c r="DE28" i="23"/>
  <c r="DE29" i="23"/>
  <c r="DE30" i="23"/>
  <c r="DE31" i="23"/>
  <c r="DE32" i="23"/>
  <c r="DE33" i="23"/>
  <c r="DE34" i="23"/>
  <c r="DE35" i="23"/>
  <c r="DE36" i="23"/>
  <c r="DE37" i="23"/>
  <c r="DE38" i="23"/>
  <c r="DE39" i="23"/>
  <c r="DE40" i="23"/>
  <c r="DE41" i="23"/>
  <c r="DE42" i="23"/>
  <c r="DE43" i="23"/>
  <c r="DE44" i="23"/>
  <c r="DE46" i="23"/>
  <c r="DE47" i="23"/>
  <c r="DE48" i="23"/>
  <c r="DE49" i="23"/>
  <c r="DE50" i="23"/>
  <c r="DE51" i="23"/>
  <c r="DE52" i="23"/>
  <c r="DE53" i="23"/>
  <c r="DE54" i="23"/>
  <c r="DE55" i="23"/>
  <c r="DE56" i="23"/>
  <c r="DE57" i="23"/>
  <c r="DE58" i="23"/>
  <c r="DE59" i="23"/>
  <c r="DE60" i="23"/>
  <c r="DE61" i="23"/>
  <c r="DE62" i="23"/>
  <c r="DE63" i="23"/>
  <c r="DE64" i="23"/>
  <c r="DE65" i="23"/>
  <c r="DE66" i="23"/>
  <c r="DE67" i="23"/>
  <c r="DE68" i="23"/>
  <c r="DE69" i="23"/>
  <c r="DE70" i="23"/>
  <c r="DE71" i="23"/>
  <c r="DE72" i="23"/>
  <c r="DE73" i="23"/>
  <c r="DE74" i="23"/>
  <c r="DE75" i="23"/>
  <c r="DE76" i="23"/>
  <c r="DE77" i="23"/>
  <c r="DE78" i="23"/>
  <c r="DE79" i="23"/>
  <c r="DE80" i="23"/>
  <c r="DE81" i="23"/>
  <c r="DE82" i="23"/>
  <c r="DE83" i="23"/>
  <c r="DE84" i="23"/>
  <c r="DE85" i="23"/>
  <c r="DE86" i="23"/>
  <c r="DE87" i="23"/>
  <c r="DE88" i="23"/>
  <c r="DE89" i="23"/>
  <c r="DE90" i="23"/>
  <c r="DE91" i="23"/>
  <c r="DF91" i="23" s="1"/>
  <c r="DE92" i="23"/>
  <c r="DE93" i="23"/>
  <c r="DF93" i="23" s="1"/>
  <c r="DE94" i="23"/>
  <c r="DF94" i="23" s="1"/>
  <c r="DE95" i="23"/>
  <c r="DF95" i="23" s="1"/>
  <c r="DE96" i="23"/>
  <c r="DE97" i="23"/>
  <c r="DF97" i="23" s="1"/>
  <c r="DE98" i="23"/>
  <c r="DF98" i="23" s="1"/>
  <c r="DE99" i="23"/>
  <c r="DF99" i="23" s="1"/>
  <c r="DE100" i="23"/>
  <c r="DF100" i="23" s="1"/>
  <c r="DE101" i="23"/>
  <c r="DF101" i="23" s="1"/>
  <c r="DE102" i="23"/>
  <c r="DF102" i="23" s="1"/>
  <c r="DE107" i="23"/>
  <c r="DE108" i="23"/>
  <c r="DE109" i="23"/>
  <c r="DE110" i="23"/>
  <c r="DE111" i="23"/>
  <c r="DE112" i="23"/>
  <c r="DE113" i="23"/>
  <c r="DE114" i="23"/>
  <c r="DE115" i="23"/>
  <c r="DE116" i="23"/>
  <c r="DE117" i="23"/>
  <c r="DE118" i="23"/>
  <c r="DE119" i="23"/>
  <c r="DE120" i="23"/>
  <c r="DE121" i="23"/>
  <c r="DE122" i="23"/>
  <c r="DE123" i="23"/>
  <c r="DE124" i="23"/>
  <c r="DE125" i="23"/>
  <c r="DE126" i="23"/>
  <c r="DE127" i="23"/>
  <c r="DE128" i="23"/>
  <c r="DE129" i="23"/>
  <c r="DE130" i="23"/>
  <c r="DE131" i="23"/>
  <c r="DE132" i="23"/>
  <c r="DE133" i="23"/>
  <c r="DE134" i="23"/>
  <c r="DE135" i="23"/>
  <c r="DE136" i="23"/>
  <c r="DE137" i="23"/>
  <c r="DE138" i="23"/>
  <c r="DE139" i="23"/>
  <c r="DE140" i="23"/>
  <c r="DE141" i="23"/>
  <c r="DE142" i="23"/>
  <c r="DE143" i="23"/>
  <c r="DE144" i="23"/>
  <c r="DE145" i="23"/>
  <c r="DE146" i="23"/>
  <c r="DE147" i="23"/>
  <c r="DE148" i="23"/>
  <c r="DE149" i="23"/>
  <c r="DE150" i="23"/>
  <c r="DE151" i="23"/>
  <c r="DE152" i="23"/>
  <c r="DE153" i="23"/>
  <c r="DE154" i="23"/>
  <c r="DE155" i="23"/>
  <c r="DE156" i="23"/>
  <c r="DE157" i="23"/>
  <c r="DE158" i="23"/>
  <c r="DE159" i="23"/>
  <c r="DE160" i="23"/>
  <c r="DE161" i="23"/>
  <c r="DE162" i="23"/>
  <c r="DE163" i="23"/>
  <c r="DE164" i="23"/>
  <c r="DE165" i="23"/>
  <c r="DE166" i="23"/>
  <c r="DE167" i="23"/>
  <c r="DE168" i="23"/>
  <c r="DE169" i="23"/>
  <c r="DE170" i="23"/>
  <c r="DE171" i="23"/>
  <c r="DE172" i="23"/>
  <c r="DE173" i="23"/>
  <c r="DE174" i="23"/>
  <c r="DE175" i="23"/>
  <c r="DE176" i="23"/>
  <c r="DE177" i="23"/>
  <c r="DE178" i="23"/>
  <c r="DE179" i="23"/>
  <c r="DE180" i="23"/>
  <c r="DE181" i="23"/>
  <c r="DE182" i="23"/>
  <c r="DE183" i="23"/>
  <c r="DE184" i="23"/>
  <c r="DE185" i="23"/>
  <c r="DE186" i="23"/>
  <c r="DE187" i="23"/>
  <c r="DE188" i="23"/>
  <c r="DE8" i="23"/>
  <c r="Q21" i="27" l="1"/>
  <c r="D27" i="24"/>
  <c r="H12" i="24"/>
  <c r="AB15" i="26"/>
  <c r="N16" i="27" l="1"/>
  <c r="CS298" i="23"/>
  <c r="CV298" i="23"/>
  <c r="CW298" i="23" s="1"/>
  <c r="H298" i="23"/>
  <c r="E2" i="39"/>
  <c r="I298" i="23" l="1"/>
  <c r="DF298" i="23"/>
  <c r="CU298" i="23"/>
  <c r="CX298" i="23" s="1"/>
  <c r="CY298" i="23" s="1"/>
  <c r="CT317" i="23"/>
  <c r="CM317" i="23"/>
  <c r="CN317" i="23" s="1"/>
  <c r="CP317" i="23" s="1"/>
  <c r="CI317" i="23"/>
  <c r="CC317" i="23"/>
  <c r="BX317" i="23"/>
  <c r="BL317" i="23"/>
  <c r="BA317" i="23"/>
  <c r="AP317" i="23"/>
  <c r="AE317" i="23"/>
  <c r="Q317" i="23"/>
  <c r="N317" i="23"/>
  <c r="L317" i="23"/>
  <c r="H317" i="23"/>
  <c r="DF317" i="23" s="1"/>
  <c r="G317" i="23"/>
  <c r="CT316" i="23"/>
  <c r="CI316" i="23"/>
  <c r="BX316" i="23"/>
  <c r="BL316" i="23"/>
  <c r="BA316" i="23"/>
  <c r="AP316" i="23"/>
  <c r="AE316" i="23"/>
  <c r="Q316" i="23"/>
  <c r="N316" i="23"/>
  <c r="L316" i="23"/>
  <c r="H316" i="23"/>
  <c r="DF316" i="23" s="1"/>
  <c r="G316" i="23"/>
  <c r="CT315" i="23"/>
  <c r="CI315" i="23"/>
  <c r="BX315" i="23"/>
  <c r="BL315" i="23"/>
  <c r="BA315" i="23"/>
  <c r="AP315" i="23"/>
  <c r="AE315" i="23"/>
  <c r="Q315" i="23"/>
  <c r="N315" i="23"/>
  <c r="L315" i="23"/>
  <c r="H315" i="23"/>
  <c r="G315" i="23"/>
  <c r="CT314" i="23"/>
  <c r="CI314" i="23"/>
  <c r="BX314" i="23"/>
  <c r="BL314" i="23"/>
  <c r="BA314" i="23"/>
  <c r="AT314" i="23"/>
  <c r="BE314" i="23" s="1"/>
  <c r="BP314" i="23" s="1"/>
  <c r="CB314" i="23" s="1"/>
  <c r="CC314" i="23" s="1"/>
  <c r="AP314" i="23"/>
  <c r="AE314" i="23"/>
  <c r="Q314" i="23"/>
  <c r="N314" i="23"/>
  <c r="L314" i="23"/>
  <c r="H314" i="23"/>
  <c r="DF314" i="23" s="1"/>
  <c r="G314" i="23"/>
  <c r="DA298" i="23" l="1"/>
  <c r="DG298" i="23" s="1"/>
  <c r="BY315" i="23"/>
  <c r="DF315" i="23"/>
  <c r="AG314" i="23"/>
  <c r="AR314" i="23" s="1"/>
  <c r="BC314" i="23" s="1"/>
  <c r="BN314" i="23" s="1"/>
  <c r="BZ314" i="23" s="1"/>
  <c r="CK314" i="23" s="1"/>
  <c r="AG315" i="23"/>
  <c r="AR315" i="23" s="1"/>
  <c r="BC315" i="23" s="1"/>
  <c r="BN315" i="23" s="1"/>
  <c r="BZ315" i="23" s="1"/>
  <c r="CK315" i="23" s="1"/>
  <c r="AG316" i="23"/>
  <c r="AR316" i="23" s="1"/>
  <c r="BC316" i="23" s="1"/>
  <c r="BN316" i="23" s="1"/>
  <c r="BZ316" i="23" s="1"/>
  <c r="CK316" i="23" s="1"/>
  <c r="AG317" i="23"/>
  <c r="AR317" i="23" s="1"/>
  <c r="BC317" i="23" s="1"/>
  <c r="BN317" i="23" s="1"/>
  <c r="BZ317" i="23" s="1"/>
  <c r="CK317" i="23" s="1"/>
  <c r="AQ317" i="23"/>
  <c r="I316" i="23"/>
  <c r="P316" i="23" s="1"/>
  <c r="T316" i="23" s="1"/>
  <c r="U316" i="23" s="1"/>
  <c r="AH314" i="23"/>
  <c r="BM314" i="23"/>
  <c r="CX317" i="23"/>
  <c r="DI317" i="23" s="1"/>
  <c r="AF317" i="23"/>
  <c r="AH317" i="23" s="1"/>
  <c r="BM317" i="23"/>
  <c r="CJ317" i="23"/>
  <c r="I317" i="23"/>
  <c r="P317" i="23" s="1"/>
  <c r="T317" i="23" s="1"/>
  <c r="U317" i="23" s="1"/>
  <c r="BY317" i="23"/>
  <c r="CU317" i="23"/>
  <c r="BB317" i="23"/>
  <c r="CM314" i="23"/>
  <c r="CU314" i="23"/>
  <c r="BM315" i="23"/>
  <c r="CU315" i="23"/>
  <c r="BM316" i="23"/>
  <c r="CU316" i="23"/>
  <c r="I314" i="23"/>
  <c r="P314" i="23" s="1"/>
  <c r="BB314" i="23"/>
  <c r="CJ314" i="23"/>
  <c r="BB315" i="23"/>
  <c r="CJ315" i="23"/>
  <c r="BB316" i="23"/>
  <c r="CJ316" i="23"/>
  <c r="AQ316" i="23"/>
  <c r="AQ314" i="23"/>
  <c r="AQ315" i="23"/>
  <c r="I315" i="23"/>
  <c r="P315" i="23" s="1"/>
  <c r="T315" i="23" s="1"/>
  <c r="U315" i="23" s="1"/>
  <c r="AF316" i="23"/>
  <c r="AH316" i="23" s="1"/>
  <c r="BY316" i="23"/>
  <c r="BY314" i="23"/>
  <c r="AF315" i="23"/>
  <c r="AH315" i="23" s="1"/>
  <c r="CA316" i="23" l="1"/>
  <c r="DH298" i="23"/>
  <c r="DI298" i="23" s="1"/>
  <c r="CA314" i="23"/>
  <c r="CA317" i="23"/>
  <c r="CA315" i="23"/>
  <c r="R316" i="23"/>
  <c r="S316" i="23" s="1"/>
  <c r="AI316" i="23" s="1"/>
  <c r="CY317" i="23"/>
  <c r="DA317" i="23" s="1"/>
  <c r="DJ317" i="23" s="1"/>
  <c r="R317" i="23"/>
  <c r="S317" i="23" s="1"/>
  <c r="CL317" i="23"/>
  <c r="CV317" i="23"/>
  <c r="CL315" i="23"/>
  <c r="CV315" i="23"/>
  <c r="DG315" i="23" s="1"/>
  <c r="CL316" i="23"/>
  <c r="CV316" i="23"/>
  <c r="DG316" i="23" s="1"/>
  <c r="R315" i="23"/>
  <c r="S315" i="23" s="1"/>
  <c r="R314" i="23"/>
  <c r="S314" i="23" s="1"/>
  <c r="T314" i="23"/>
  <c r="U314" i="23" s="1"/>
  <c r="CX314" i="23"/>
  <c r="DI314" i="23" s="1"/>
  <c r="CN314" i="23"/>
  <c r="CP314" i="23" s="1"/>
  <c r="CL314" i="23"/>
  <c r="CV314" i="23"/>
  <c r="DG314" i="23" s="1"/>
  <c r="DJ298" i="23" l="1"/>
  <c r="DL298" i="23" s="1"/>
  <c r="V316" i="23"/>
  <c r="AA316" i="23" s="1"/>
  <c r="AS316" i="23" s="1"/>
  <c r="AT316" i="23"/>
  <c r="BE316" i="23" s="1"/>
  <c r="CW317" i="23"/>
  <c r="DG317" i="23"/>
  <c r="DH317" i="23" s="1"/>
  <c r="AI315" i="23"/>
  <c r="AT315" i="23" s="1"/>
  <c r="BE315" i="23" s="1"/>
  <c r="AI317" i="23"/>
  <c r="AT317" i="23" s="1"/>
  <c r="BE317" i="23" s="1"/>
  <c r="BP317" i="23" s="1"/>
  <c r="V314" i="23"/>
  <c r="AA314" i="23" s="1"/>
  <c r="AJ314" i="23" s="1"/>
  <c r="AL314" i="23" s="1"/>
  <c r="V317" i="23"/>
  <c r="AA317" i="23" s="1"/>
  <c r="CW314" i="23"/>
  <c r="CY314" i="23"/>
  <c r="V315" i="23"/>
  <c r="AA315" i="23" s="1"/>
  <c r="DL317" i="23" l="1"/>
  <c r="AJ316" i="23"/>
  <c r="AL316" i="23" s="1"/>
  <c r="BD316" i="23" s="1"/>
  <c r="AJ317" i="23"/>
  <c r="AL317" i="23" s="1"/>
  <c r="AU317" i="23" s="1"/>
  <c r="AW317" i="23" s="1"/>
  <c r="BF317" i="23" s="1"/>
  <c r="BH317" i="23" s="1"/>
  <c r="DA314" i="23"/>
  <c r="AS314" i="23"/>
  <c r="AS317" i="23"/>
  <c r="AJ315" i="23"/>
  <c r="AL315" i="23" s="1"/>
  <c r="AS315" i="23"/>
  <c r="BD314" i="23"/>
  <c r="AU314" i="23"/>
  <c r="AW314" i="23" s="1"/>
  <c r="BF314" i="23" s="1"/>
  <c r="BH314" i="23" s="1"/>
  <c r="DH314" i="23" l="1"/>
  <c r="DJ314" i="23"/>
  <c r="DL314" i="23" s="1"/>
  <c r="BD317" i="23"/>
  <c r="AU316" i="23"/>
  <c r="AW316" i="23" s="1"/>
  <c r="BF316" i="23" s="1"/>
  <c r="BH316" i="23" s="1"/>
  <c r="BQ317" i="23"/>
  <c r="BS317" i="23" s="1"/>
  <c r="BO317" i="23"/>
  <c r="BD315" i="23"/>
  <c r="AU315" i="23"/>
  <c r="AW315" i="23" s="1"/>
  <c r="BF315" i="23" s="1"/>
  <c r="BH315" i="23" s="1"/>
  <c r="BO314" i="23"/>
  <c r="BQ314" i="23"/>
  <c r="BS314" i="23" s="1"/>
  <c r="BP316" i="23" l="1"/>
  <c r="BO316" i="23"/>
  <c r="BP315" i="23"/>
  <c r="CB315" i="23" s="1"/>
  <c r="BO315" i="23"/>
  <c r="CB316" i="23" l="1"/>
  <c r="BQ316" i="23"/>
  <c r="BS316" i="23" s="1"/>
  <c r="CC315" i="23"/>
  <c r="CM315" i="23"/>
  <c r="BQ315" i="23"/>
  <c r="BS315" i="23" s="1"/>
  <c r="CC316" i="23" l="1"/>
  <c r="CM316" i="23"/>
  <c r="CX315" i="23"/>
  <c r="DI315" i="23" s="1"/>
  <c r="CN315" i="23"/>
  <c r="CP315" i="23" s="1"/>
  <c r="CX316" i="23" l="1"/>
  <c r="DI316" i="23" s="1"/>
  <c r="CN316" i="23"/>
  <c r="CP316" i="23" s="1"/>
  <c r="CW315" i="23"/>
  <c r="CY315" i="23"/>
  <c r="CW316" i="23" l="1"/>
  <c r="CY316" i="23"/>
  <c r="DA315" i="23"/>
  <c r="DH315" i="23" s="1"/>
  <c r="DA316" i="23" l="1"/>
  <c r="DJ315" i="23"/>
  <c r="DL315" i="23" s="1"/>
  <c r="F8" i="39"/>
  <c r="F9" i="39"/>
  <c r="F10" i="39"/>
  <c r="F11" i="39"/>
  <c r="F12" i="39"/>
  <c r="F13" i="39"/>
  <c r="F14" i="39"/>
  <c r="F15" i="39"/>
  <c r="F16" i="39"/>
  <c r="F17" i="39"/>
  <c r="F18" i="39"/>
  <c r="F19" i="39"/>
  <c r="F20" i="39"/>
  <c r="F21" i="39"/>
  <c r="F22" i="39"/>
  <c r="F23" i="39"/>
  <c r="F24" i="39"/>
  <c r="F25" i="39"/>
  <c r="F26" i="39"/>
  <c r="F27" i="39"/>
  <c r="F28" i="39"/>
  <c r="F29" i="39"/>
  <c r="F30" i="39"/>
  <c r="F31" i="39"/>
  <c r="F32" i="39"/>
  <c r="F33" i="39"/>
  <c r="F34" i="39"/>
  <c r="F35" i="39"/>
  <c r="F36" i="39"/>
  <c r="F37" i="39"/>
  <c r="F38" i="39"/>
  <c r="F39" i="39"/>
  <c r="F40" i="39"/>
  <c r="F41" i="39"/>
  <c r="F42" i="39"/>
  <c r="F43" i="39"/>
  <c r="F44" i="39"/>
  <c r="F45" i="39"/>
  <c r="F46" i="39"/>
  <c r="F47" i="39"/>
  <c r="F48" i="39"/>
  <c r="F49" i="39"/>
  <c r="F50" i="39"/>
  <c r="F51" i="39"/>
  <c r="F52" i="39"/>
  <c r="F53" i="39"/>
  <c r="F54" i="39"/>
  <c r="F55" i="39"/>
  <c r="F56" i="39"/>
  <c r="F57" i="39"/>
  <c r="F58" i="39"/>
  <c r="F59" i="39"/>
  <c r="F60" i="39"/>
  <c r="F61" i="39"/>
  <c r="F62" i="39"/>
  <c r="F63" i="39"/>
  <c r="F64" i="39"/>
  <c r="F65" i="39"/>
  <c r="F66" i="39"/>
  <c r="F67" i="39"/>
  <c r="F68" i="39"/>
  <c r="F69" i="39"/>
  <c r="F70" i="39"/>
  <c r="F71" i="39"/>
  <c r="F72" i="39"/>
  <c r="F73" i="39"/>
  <c r="F74" i="39"/>
  <c r="F75" i="39"/>
  <c r="F76" i="39"/>
  <c r="F77" i="39"/>
  <c r="F78" i="39"/>
  <c r="F79" i="39"/>
  <c r="F80" i="39"/>
  <c r="F81" i="39"/>
  <c r="F82" i="39"/>
  <c r="F83" i="39"/>
  <c r="F84" i="39"/>
  <c r="F85" i="39"/>
  <c r="F86" i="39"/>
  <c r="F87" i="39"/>
  <c r="F88" i="39"/>
  <c r="F89" i="39"/>
  <c r="F90" i="39"/>
  <c r="F91" i="39"/>
  <c r="F92" i="39"/>
  <c r="F93" i="39"/>
  <c r="F94" i="39"/>
  <c r="F95" i="39"/>
  <c r="F96" i="39"/>
  <c r="F97" i="39"/>
  <c r="F98" i="39"/>
  <c r="F99" i="39"/>
  <c r="F100" i="39"/>
  <c r="F101" i="39"/>
  <c r="F102" i="39"/>
  <c r="F103" i="39"/>
  <c r="F104" i="39"/>
  <c r="F105" i="39"/>
  <c r="F106" i="39"/>
  <c r="F107" i="39"/>
  <c r="F108" i="39"/>
  <c r="F109" i="39"/>
  <c r="F110" i="39"/>
  <c r="F111" i="39"/>
  <c r="F112" i="39"/>
  <c r="F113" i="39"/>
  <c r="F114" i="39"/>
  <c r="F115" i="39"/>
  <c r="F116" i="39"/>
  <c r="F117" i="39"/>
  <c r="F118" i="39"/>
  <c r="F119" i="39"/>
  <c r="F120" i="39"/>
  <c r="F121" i="39"/>
  <c r="F122" i="39"/>
  <c r="F123" i="39"/>
  <c r="F124" i="39"/>
  <c r="F125" i="39"/>
  <c r="F126" i="39"/>
  <c r="F127" i="39"/>
  <c r="F128" i="39"/>
  <c r="F129" i="39"/>
  <c r="F130" i="39"/>
  <c r="F131" i="39"/>
  <c r="F132" i="39"/>
  <c r="F133" i="39"/>
  <c r="F134" i="39"/>
  <c r="F135" i="39"/>
  <c r="F136" i="39"/>
  <c r="F137" i="39"/>
  <c r="F138" i="39"/>
  <c r="F139" i="39"/>
  <c r="F140" i="39"/>
  <c r="F141" i="39"/>
  <c r="F142" i="39"/>
  <c r="F143" i="39"/>
  <c r="F144" i="39"/>
  <c r="F145" i="39"/>
  <c r="F146" i="39"/>
  <c r="F147" i="39"/>
  <c r="F148" i="39"/>
  <c r="F149" i="39"/>
  <c r="F150" i="39"/>
  <c r="F151" i="39"/>
  <c r="F152" i="39"/>
  <c r="F153" i="39"/>
  <c r="F154" i="39"/>
  <c r="F155" i="39"/>
  <c r="F156" i="39"/>
  <c r="F157" i="39"/>
  <c r="F158" i="39"/>
  <c r="F159" i="39"/>
  <c r="F160" i="39"/>
  <c r="F161" i="39"/>
  <c r="F162" i="39"/>
  <c r="F163" i="39"/>
  <c r="F164" i="39"/>
  <c r="F165" i="39"/>
  <c r="F166" i="39"/>
  <c r="F167" i="39"/>
  <c r="F168" i="39"/>
  <c r="F169" i="39"/>
  <c r="F170" i="39"/>
  <c r="F171" i="39"/>
  <c r="F172" i="39"/>
  <c r="F173" i="39"/>
  <c r="F174" i="39"/>
  <c r="F175" i="39"/>
  <c r="F176" i="39"/>
  <c r="F177" i="39"/>
  <c r="F178" i="39"/>
  <c r="F179" i="39"/>
  <c r="F180" i="39"/>
  <c r="F181" i="39"/>
  <c r="F182" i="39"/>
  <c r="F183" i="39"/>
  <c r="F184" i="39"/>
  <c r="F185" i="39"/>
  <c r="F186" i="39"/>
  <c r="F187" i="39"/>
  <c r="F188" i="39"/>
  <c r="F189" i="39"/>
  <c r="F190" i="39"/>
  <c r="F191" i="39"/>
  <c r="F192" i="39"/>
  <c r="F193" i="39"/>
  <c r="F194" i="39"/>
  <c r="F195" i="39"/>
  <c r="F196" i="39"/>
  <c r="F197" i="39"/>
  <c r="F198" i="39"/>
  <c r="F199" i="39"/>
  <c r="F200" i="39"/>
  <c r="F201" i="39"/>
  <c r="F202" i="39"/>
  <c r="F203" i="39"/>
  <c r="F204" i="39"/>
  <c r="F205" i="39"/>
  <c r="F206" i="39"/>
  <c r="F207" i="39"/>
  <c r="F208" i="39"/>
  <c r="F209" i="39"/>
  <c r="F210" i="39"/>
  <c r="F211" i="39"/>
  <c r="F212" i="39"/>
  <c r="F213" i="39"/>
  <c r="F214" i="39"/>
  <c r="F215" i="39"/>
  <c r="F216" i="39"/>
  <c r="F217" i="39"/>
  <c r="F218" i="39"/>
  <c r="F219" i="39"/>
  <c r="F220" i="39"/>
  <c r="F221" i="39"/>
  <c r="F222" i="39"/>
  <c r="F223" i="39"/>
  <c r="F224" i="39"/>
  <c r="F225" i="39"/>
  <c r="F226" i="39"/>
  <c r="F227" i="39"/>
  <c r="F228" i="39"/>
  <c r="F229" i="39"/>
  <c r="F230" i="39"/>
  <c r="F231" i="39"/>
  <c r="F232" i="39"/>
  <c r="F233" i="39"/>
  <c r="F234" i="39"/>
  <c r="F235" i="39"/>
  <c r="F236" i="39"/>
  <c r="F237" i="39"/>
  <c r="F238" i="39"/>
  <c r="F239" i="39"/>
  <c r="F240" i="39"/>
  <c r="F241" i="39"/>
  <c r="F242" i="39"/>
  <c r="F243" i="39"/>
  <c r="F244" i="39"/>
  <c r="F245" i="39"/>
  <c r="F246" i="39"/>
  <c r="F247" i="39"/>
  <c r="F248" i="39"/>
  <c r="F249" i="39"/>
  <c r="F250" i="39"/>
  <c r="F251" i="39"/>
  <c r="F252" i="39"/>
  <c r="F253" i="39"/>
  <c r="F254" i="39"/>
  <c r="F255" i="39"/>
  <c r="F256" i="39"/>
  <c r="F257" i="39"/>
  <c r="F258" i="39"/>
  <c r="F259" i="39"/>
  <c r="F260" i="39"/>
  <c r="F261" i="39"/>
  <c r="F262" i="39"/>
  <c r="F263" i="39"/>
  <c r="F264" i="39"/>
  <c r="F265" i="39"/>
  <c r="F266" i="39"/>
  <c r="F267" i="39"/>
  <c r="F268" i="39"/>
  <c r="F269" i="39"/>
  <c r="F270" i="39"/>
  <c r="F271" i="39"/>
  <c r="F272" i="39"/>
  <c r="F273" i="39"/>
  <c r="F274" i="39"/>
  <c r="F275" i="39"/>
  <c r="F276" i="39"/>
  <c r="F277" i="39"/>
  <c r="F278" i="39"/>
  <c r="F279" i="39"/>
  <c r="F280" i="39"/>
  <c r="F281" i="39"/>
  <c r="F7" i="39"/>
  <c r="F283" i="39"/>
  <c r="F284" i="39"/>
  <c r="F285" i="39"/>
  <c r="F286" i="39"/>
  <c r="F287" i="39"/>
  <c r="F288" i="39"/>
  <c r="F289" i="39"/>
  <c r="F290" i="39"/>
  <c r="F291" i="39"/>
  <c r="F292" i="39"/>
  <c r="F293" i="39"/>
  <c r="F294" i="39"/>
  <c r="F295" i="39"/>
  <c r="F296" i="39"/>
  <c r="F297" i="39"/>
  <c r="F298" i="39"/>
  <c r="F299" i="39"/>
  <c r="F300" i="39"/>
  <c r="F301" i="39"/>
  <c r="F302" i="39"/>
  <c r="F303" i="39"/>
  <c r="F304" i="39"/>
  <c r="F305" i="39"/>
  <c r="F306" i="39"/>
  <c r="F307" i="39"/>
  <c r="F308" i="39"/>
  <c r="F309" i="39"/>
  <c r="F310" i="39"/>
  <c r="F311" i="39"/>
  <c r="F312" i="39"/>
  <c r="F313" i="39"/>
  <c r="F314" i="39"/>
  <c r="F315" i="39"/>
  <c r="F316" i="39"/>
  <c r="F317" i="39"/>
  <c r="F318" i="39"/>
  <c r="F319" i="39"/>
  <c r="F320" i="39"/>
  <c r="F321" i="39"/>
  <c r="F322" i="39"/>
  <c r="F323" i="39"/>
  <c r="F324" i="39"/>
  <c r="F325" i="39"/>
  <c r="F326" i="39"/>
  <c r="F327" i="39"/>
  <c r="F328" i="39"/>
  <c r="F329" i="39"/>
  <c r="F330" i="39"/>
  <c r="F331" i="39"/>
  <c r="F332" i="39"/>
  <c r="F333" i="39"/>
  <c r="F334" i="39"/>
  <c r="F335" i="39"/>
  <c r="F336" i="39"/>
  <c r="F337" i="39"/>
  <c r="F338" i="39"/>
  <c r="F339" i="39"/>
  <c r="F340" i="39"/>
  <c r="F341" i="39"/>
  <c r="F342" i="39"/>
  <c r="F343" i="39"/>
  <c r="F344" i="39"/>
  <c r="F345" i="39"/>
  <c r="F346" i="39"/>
  <c r="F347" i="39"/>
  <c r="F348" i="39"/>
  <c r="F349" i="39"/>
  <c r="F350" i="39"/>
  <c r="F351" i="39"/>
  <c r="F352" i="39"/>
  <c r="F353" i="39"/>
  <c r="F354" i="39"/>
  <c r="F355" i="39"/>
  <c r="F356" i="39"/>
  <c r="F357" i="39"/>
  <c r="F358" i="39"/>
  <c r="F359" i="39"/>
  <c r="F360" i="39"/>
  <c r="F361" i="39"/>
  <c r="F362" i="39"/>
  <c r="F363" i="39"/>
  <c r="F364" i="39"/>
  <c r="F365" i="39"/>
  <c r="F366" i="39"/>
  <c r="F367" i="39"/>
  <c r="F368" i="39"/>
  <c r="F369" i="39"/>
  <c r="F370" i="39"/>
  <c r="F371" i="39"/>
  <c r="F372" i="39"/>
  <c r="F373" i="39"/>
  <c r="F374" i="39"/>
  <c r="F375" i="39"/>
  <c r="F376" i="39"/>
  <c r="F377" i="39"/>
  <c r="F378" i="39"/>
  <c r="F379" i="39"/>
  <c r="F380" i="39"/>
  <c r="F381" i="39"/>
  <c r="F382" i="39"/>
  <c r="F383" i="39"/>
  <c r="F384" i="39"/>
  <c r="F385" i="39"/>
  <c r="F386" i="39"/>
  <c r="F387" i="39"/>
  <c r="F388" i="39"/>
  <c r="F389" i="39"/>
  <c r="F390" i="39"/>
  <c r="F391" i="39"/>
  <c r="F392" i="39"/>
  <c r="F393" i="39"/>
  <c r="F394" i="39"/>
  <c r="F395" i="39"/>
  <c r="F396" i="39"/>
  <c r="F397" i="39"/>
  <c r="F398" i="39"/>
  <c r="F399" i="39"/>
  <c r="F400" i="39"/>
  <c r="F401" i="39"/>
  <c r="F402" i="39"/>
  <c r="F403" i="39"/>
  <c r="F404" i="39"/>
  <c r="F405" i="39"/>
  <c r="F406" i="39"/>
  <c r="F407" i="39"/>
  <c r="F408" i="39"/>
  <c r="F409" i="39"/>
  <c r="F410" i="39"/>
  <c r="F411" i="39"/>
  <c r="F412" i="39"/>
  <c r="F413" i="39"/>
  <c r="F414" i="39"/>
  <c r="F415" i="39"/>
  <c r="F416" i="39"/>
  <c r="F417" i="39"/>
  <c r="F418" i="39"/>
  <c r="F419" i="39"/>
  <c r="F420" i="39"/>
  <c r="F421" i="39"/>
  <c r="F422" i="39"/>
  <c r="F423" i="39"/>
  <c r="F424" i="39"/>
  <c r="F425" i="39"/>
  <c r="F426" i="39"/>
  <c r="F427" i="39"/>
  <c r="F428" i="39"/>
  <c r="F429" i="39"/>
  <c r="F430" i="39"/>
  <c r="F431" i="39"/>
  <c r="F432" i="39"/>
  <c r="F433" i="39"/>
  <c r="F434" i="39"/>
  <c r="F435" i="39"/>
  <c r="F436" i="39"/>
  <c r="F437" i="39"/>
  <c r="F438" i="39"/>
  <c r="F439" i="39"/>
  <c r="F440" i="39"/>
  <c r="F441" i="39"/>
  <c r="F442" i="39"/>
  <c r="F443" i="39"/>
  <c r="F444" i="39"/>
  <c r="F445" i="39"/>
  <c r="F446" i="39"/>
  <c r="F447" i="39"/>
  <c r="F448" i="39"/>
  <c r="F449" i="39"/>
  <c r="F450" i="39"/>
  <c r="F451" i="39"/>
  <c r="F452" i="39"/>
  <c r="F453" i="39"/>
  <c r="F454" i="39"/>
  <c r="F455" i="39"/>
  <c r="F456" i="39"/>
  <c r="F457" i="39"/>
  <c r="F458" i="39"/>
  <c r="F459" i="39"/>
  <c r="F460" i="39"/>
  <c r="F461" i="39"/>
  <c r="F462" i="39"/>
  <c r="F463" i="39"/>
  <c r="F464" i="39"/>
  <c r="F465" i="39"/>
  <c r="F466" i="39"/>
  <c r="F467" i="39"/>
  <c r="F468" i="39"/>
  <c r="F469" i="39"/>
  <c r="F470" i="39"/>
  <c r="F471" i="39"/>
  <c r="F472" i="39"/>
  <c r="F473" i="39"/>
  <c r="F474" i="39"/>
  <c r="F475" i="39"/>
  <c r="F476" i="39"/>
  <c r="F477" i="39"/>
  <c r="F478" i="39"/>
  <c r="F479" i="39"/>
  <c r="F480" i="39"/>
  <c r="F481" i="39"/>
  <c r="F482" i="39"/>
  <c r="F483" i="39"/>
  <c r="F484" i="39"/>
  <c r="F485" i="39"/>
  <c r="F486" i="39"/>
  <c r="F487" i="39"/>
  <c r="F488" i="39"/>
  <c r="F489" i="39"/>
  <c r="F490" i="39"/>
  <c r="F491" i="39"/>
  <c r="F492" i="39"/>
  <c r="F493" i="39"/>
  <c r="F494" i="39"/>
  <c r="F495" i="39"/>
  <c r="F496" i="39"/>
  <c r="F497" i="39"/>
  <c r="F498" i="39"/>
  <c r="F499" i="39"/>
  <c r="F500" i="39"/>
  <c r="F501" i="39"/>
  <c r="F502" i="39"/>
  <c r="F503" i="39"/>
  <c r="F504" i="39"/>
  <c r="F282" i="39"/>
  <c r="G4" i="39"/>
  <c r="E4" i="39"/>
  <c r="G505" i="39"/>
  <c r="E505" i="39"/>
  <c r="DH316" i="23" l="1"/>
  <c r="DJ316" i="23"/>
  <c r="DL316" i="23" s="1"/>
  <c r="F4" i="39"/>
  <c r="N18" i="27"/>
  <c r="N12" i="27"/>
  <c r="CS190" i="23"/>
  <c r="CV190" i="23"/>
  <c r="CW190" i="23" s="1"/>
  <c r="CS191" i="23"/>
  <c r="CV191" i="23"/>
  <c r="CW191" i="23" s="1"/>
  <c r="CS192" i="23"/>
  <c r="CV192" i="23"/>
  <c r="CW192" i="23" s="1"/>
  <c r="CU190" i="23"/>
  <c r="H191" i="23"/>
  <c r="H192" i="23"/>
  <c r="H189" i="23"/>
  <c r="CU189" i="23" s="1"/>
  <c r="CV189" i="23"/>
  <c r="CW189" i="23" s="1"/>
  <c r="CS189" i="23"/>
  <c r="CS296" i="23"/>
  <c r="CV296" i="23"/>
  <c r="CW296" i="23" s="1"/>
  <c r="CS297" i="23"/>
  <c r="CV297" i="23"/>
  <c r="CW297" i="23" s="1"/>
  <c r="CV295" i="23"/>
  <c r="CW295" i="23" s="1"/>
  <c r="CS295" i="23"/>
  <c r="H295" i="23"/>
  <c r="H296" i="23"/>
  <c r="H297" i="23"/>
  <c r="CS425" i="23"/>
  <c r="CV425" i="23"/>
  <c r="CW425" i="23" s="1"/>
  <c r="CS426" i="23"/>
  <c r="CV426" i="23"/>
  <c r="CW426" i="23" s="1"/>
  <c r="CS427" i="23"/>
  <c r="CV427" i="23"/>
  <c r="CW427" i="23" s="1"/>
  <c r="CS428" i="23"/>
  <c r="CV428" i="23"/>
  <c r="CW428" i="23" s="1"/>
  <c r="H425" i="23"/>
  <c r="H426" i="23"/>
  <c r="H427" i="23"/>
  <c r="H428" i="23"/>
  <c r="I295" i="23" l="1"/>
  <c r="DF295" i="23"/>
  <c r="I425" i="23"/>
  <c r="DF425" i="23"/>
  <c r="I189" i="23"/>
  <c r="DF189" i="23"/>
  <c r="I428" i="23"/>
  <c r="DF428" i="23"/>
  <c r="I297" i="23"/>
  <c r="DF297" i="23"/>
  <c r="I192" i="23"/>
  <c r="DF192" i="23"/>
  <c r="I426" i="23"/>
  <c r="DF426" i="23"/>
  <c r="I427" i="23"/>
  <c r="DF427" i="23"/>
  <c r="I296" i="23"/>
  <c r="DF296" i="23"/>
  <c r="I191" i="23"/>
  <c r="DF191" i="23"/>
  <c r="CU191" i="23"/>
  <c r="CX191" i="23" s="1"/>
  <c r="CY191" i="23" s="1"/>
  <c r="I190" i="23"/>
  <c r="CU192" i="23"/>
  <c r="CX192" i="23" s="1"/>
  <c r="CY192" i="23" s="1"/>
  <c r="CX190" i="23"/>
  <c r="CY190" i="23" s="1"/>
  <c r="CX189" i="23"/>
  <c r="CY189" i="23" s="1"/>
  <c r="CU295" i="23"/>
  <c r="CX295" i="23" s="1"/>
  <c r="CY295" i="23" s="1"/>
  <c r="CU296" i="23"/>
  <c r="CX296" i="23" s="1"/>
  <c r="CY296" i="23" s="1"/>
  <c r="CU297" i="23"/>
  <c r="CX297" i="23" s="1"/>
  <c r="CY297" i="23" s="1"/>
  <c r="CU428" i="23"/>
  <c r="CX428" i="23" s="1"/>
  <c r="CY428" i="23" s="1"/>
  <c r="CU427" i="23"/>
  <c r="CX427" i="23" s="1"/>
  <c r="CY427" i="23" s="1"/>
  <c r="CU426" i="23"/>
  <c r="CX426" i="23" s="1"/>
  <c r="CY426" i="23" s="1"/>
  <c r="CU425" i="23"/>
  <c r="CX425" i="23" s="1"/>
  <c r="CY425" i="23" s="1"/>
  <c r="CR59" i="38"/>
  <c r="DC59" i="38" s="1"/>
  <c r="CR118" i="38"/>
  <c r="DC118" i="38" s="1"/>
  <c r="CR119" i="38"/>
  <c r="DC119" i="38" s="1"/>
  <c r="CR121" i="38"/>
  <c r="CR8" i="38"/>
  <c r="DC8" i="38" s="1"/>
  <c r="CR9" i="38"/>
  <c r="DC9" i="38" s="1"/>
  <c r="CR10" i="38"/>
  <c r="DC10" i="38" s="1"/>
  <c r="CR11" i="38"/>
  <c r="DC11" i="38" s="1"/>
  <c r="CR12" i="38"/>
  <c r="DC12" i="38" s="1"/>
  <c r="CR13" i="38"/>
  <c r="DC13" i="38" s="1"/>
  <c r="CR14" i="38"/>
  <c r="DC14" i="38" s="1"/>
  <c r="CR15" i="38"/>
  <c r="DC15" i="38" s="1"/>
  <c r="CR16" i="38"/>
  <c r="DC16" i="38" s="1"/>
  <c r="CR17" i="38"/>
  <c r="DC17" i="38" s="1"/>
  <c r="CR18" i="38"/>
  <c r="DC18" i="38" s="1"/>
  <c r="CR7" i="38"/>
  <c r="DC7" i="38" s="1"/>
  <c r="Y6" i="26"/>
  <c r="CX444" i="23"/>
  <c r="DI444" i="23" s="1"/>
  <c r="CX443" i="23"/>
  <c r="DI443" i="23" s="1"/>
  <c r="CX442" i="23"/>
  <c r="DI442" i="23" s="1"/>
  <c r="CX440" i="23"/>
  <c r="DI440" i="23" s="1"/>
  <c r="CX439" i="23"/>
  <c r="DI439" i="23" s="1"/>
  <c r="DA425" i="23" l="1"/>
  <c r="DG425" i="23" s="1"/>
  <c r="DA426" i="23"/>
  <c r="DG426" i="23" s="1"/>
  <c r="DA296" i="23"/>
  <c r="DG296" i="23" s="1"/>
  <c r="DA192" i="23"/>
  <c r="DG192" i="23" s="1"/>
  <c r="DA190" i="23"/>
  <c r="DG190" i="23" s="1"/>
  <c r="DA427" i="23"/>
  <c r="DG427" i="23" s="1"/>
  <c r="DA295" i="23"/>
  <c r="DG295" i="23" s="1"/>
  <c r="DA297" i="23"/>
  <c r="DG297" i="23" s="1"/>
  <c r="DA428" i="23"/>
  <c r="DG428" i="23" s="1"/>
  <c r="DA189" i="23"/>
  <c r="DA191" i="23"/>
  <c r="DG191" i="23" s="1"/>
  <c r="D6" i="36"/>
  <c r="DH428" i="23" l="1"/>
  <c r="DI428" i="23" s="1"/>
  <c r="DH427" i="23"/>
  <c r="DI427" i="23" s="1"/>
  <c r="DH190" i="23"/>
  <c r="DI190" i="23" s="1"/>
  <c r="DH296" i="23"/>
  <c r="DI296" i="23" s="1"/>
  <c r="DH191" i="23"/>
  <c r="DI191" i="23" s="1"/>
  <c r="DG189" i="23"/>
  <c r="DH425" i="23"/>
  <c r="DI425" i="23" s="1"/>
  <c r="DH297" i="23"/>
  <c r="DI297" i="23" s="1"/>
  <c r="DH295" i="23"/>
  <c r="DI295" i="23" s="1"/>
  <c r="DH192" i="23"/>
  <c r="DI192" i="23" s="1"/>
  <c r="DH426" i="23"/>
  <c r="DI426" i="23" s="1"/>
  <c r="DH189" i="23" l="1"/>
  <c r="DI189" i="23" s="1"/>
  <c r="DJ189" i="23" s="1"/>
  <c r="DL189" i="23" s="1"/>
  <c r="DJ296" i="23"/>
  <c r="DL296" i="23" s="1"/>
  <c r="DJ425" i="23"/>
  <c r="DL425" i="23" s="1"/>
  <c r="DJ190" i="23"/>
  <c r="DL190" i="23" s="1"/>
  <c r="DJ297" i="23"/>
  <c r="DL297" i="23" s="1"/>
  <c r="DJ426" i="23"/>
  <c r="DL426" i="23" s="1"/>
  <c r="DJ192" i="23"/>
  <c r="DL192" i="23" s="1"/>
  <c r="DJ427" i="23"/>
  <c r="DL427" i="23" s="1"/>
  <c r="DJ295" i="23"/>
  <c r="DL295" i="23" s="1"/>
  <c r="DJ191" i="23"/>
  <c r="DL191" i="23" s="1"/>
  <c r="DJ428" i="23"/>
  <c r="DL428" i="23" s="1"/>
  <c r="N15" i="27"/>
  <c r="CV362" i="23"/>
  <c r="CW362" i="23" s="1"/>
  <c r="CS362" i="23"/>
  <c r="CV361" i="23"/>
  <c r="CW361" i="23" s="1"/>
  <c r="CS361" i="23"/>
  <c r="CV294" i="23"/>
  <c r="CW294" i="23" s="1"/>
  <c r="CS294" i="23"/>
  <c r="CV293" i="23"/>
  <c r="CW293" i="23" s="1"/>
  <c r="CS293" i="23"/>
  <c r="H362" i="23"/>
  <c r="H361" i="23"/>
  <c r="H294" i="23"/>
  <c r="H293" i="23"/>
  <c r="CV424" i="23"/>
  <c r="CW424" i="23" s="1"/>
  <c r="CV423" i="23"/>
  <c r="CW423" i="23" s="1"/>
  <c r="CS423" i="23"/>
  <c r="CS424" i="23"/>
  <c r="H424" i="23"/>
  <c r="H423" i="23"/>
  <c r="DF423" i="23" s="1"/>
  <c r="I361" i="23" l="1"/>
  <c r="DF361" i="23"/>
  <c r="I362" i="23"/>
  <c r="DF362" i="23"/>
  <c r="I293" i="23"/>
  <c r="DF293" i="23"/>
  <c r="I424" i="23"/>
  <c r="DF424" i="23"/>
  <c r="I294" i="23"/>
  <c r="DF294" i="23"/>
  <c r="CU362" i="23"/>
  <c r="CX362" i="23" s="1"/>
  <c r="CY362" i="23" s="1"/>
  <c r="CU293" i="23"/>
  <c r="CX293" i="23" s="1"/>
  <c r="CY293" i="23" s="1"/>
  <c r="CU294" i="23"/>
  <c r="CX294" i="23" s="1"/>
  <c r="CY294" i="23" s="1"/>
  <c r="CU361" i="23"/>
  <c r="CX361" i="23" s="1"/>
  <c r="CY361" i="23" s="1"/>
  <c r="I423" i="23"/>
  <c r="CU423" i="23"/>
  <c r="CX423" i="23" s="1"/>
  <c r="CY423" i="23" s="1"/>
  <c r="CU424" i="23"/>
  <c r="CX424" i="23" s="1"/>
  <c r="CY424" i="23" s="1"/>
  <c r="CL175" i="38"/>
  <c r="CI175" i="38"/>
  <c r="CA175" i="38"/>
  <c r="BZ175" i="38"/>
  <c r="BY175" i="38"/>
  <c r="BQ175" i="38"/>
  <c r="BP175" i="38"/>
  <c r="BO175" i="38"/>
  <c r="BG175" i="38"/>
  <c r="BE175" i="38"/>
  <c r="AW175" i="38"/>
  <c r="AU175" i="38"/>
  <c r="AM175" i="38"/>
  <c r="AK175" i="38"/>
  <c r="AA175" i="38"/>
  <c r="T175" i="38"/>
  <c r="CS419" i="23"/>
  <c r="CV419" i="23"/>
  <c r="CW419" i="23" s="1"/>
  <c r="CS420" i="23"/>
  <c r="CV420" i="23"/>
  <c r="CW420" i="23" s="1"/>
  <c r="CS421" i="23"/>
  <c r="CV421" i="23"/>
  <c r="CW421" i="23" s="1"/>
  <c r="CS422" i="23"/>
  <c r="CV422" i="23"/>
  <c r="CW422" i="23" s="1"/>
  <c r="H419" i="23"/>
  <c r="H420" i="23"/>
  <c r="H421" i="23"/>
  <c r="H422" i="23"/>
  <c r="CO160" i="38"/>
  <c r="CP160" i="38"/>
  <c r="CQ160" i="38" s="1"/>
  <c r="CM160" i="38"/>
  <c r="K160" i="38"/>
  <c r="DA361" i="23" l="1"/>
  <c r="DG361" i="23" s="1"/>
  <c r="DA424" i="23"/>
  <c r="DG424" i="23" s="1"/>
  <c r="DA294" i="23"/>
  <c r="DG294" i="23" s="1"/>
  <c r="DA362" i="23"/>
  <c r="DG362" i="23" s="1"/>
  <c r="DA423" i="23"/>
  <c r="DG423" i="23" s="1"/>
  <c r="DA293" i="23"/>
  <c r="DG293" i="23" s="1"/>
  <c r="I421" i="23"/>
  <c r="DF421" i="23"/>
  <c r="I419" i="23"/>
  <c r="DF419" i="23"/>
  <c r="CU420" i="23"/>
  <c r="CX420" i="23" s="1"/>
  <c r="CY420" i="23" s="1"/>
  <c r="DF420" i="23"/>
  <c r="CU422" i="23"/>
  <c r="CX422" i="23" s="1"/>
  <c r="CY422" i="23" s="1"/>
  <c r="DF422" i="23"/>
  <c r="I422" i="23"/>
  <c r="I420" i="23"/>
  <c r="CU419" i="23"/>
  <c r="CX419" i="23" s="1"/>
  <c r="CY419" i="23" s="1"/>
  <c r="CU421" i="23"/>
  <c r="CX421" i="23" s="1"/>
  <c r="CY421" i="23" s="1"/>
  <c r="CR160" i="38"/>
  <c r="CS160" i="38" s="1"/>
  <c r="CU160" i="38" s="1"/>
  <c r="CV160" i="38" s="1"/>
  <c r="DA160" i="38" s="1"/>
  <c r="CS418" i="23"/>
  <c r="CS466" i="23" s="1"/>
  <c r="CV418" i="23"/>
  <c r="CW418" i="23" s="1"/>
  <c r="H418" i="23"/>
  <c r="CH418" i="23"/>
  <c r="CM159" i="38"/>
  <c r="CO159" i="38"/>
  <c r="CP159" i="38"/>
  <c r="CQ159" i="38" s="1"/>
  <c r="CO158" i="38"/>
  <c r="CM158" i="38"/>
  <c r="CM175" i="38" s="1"/>
  <c r="CP158" i="38"/>
  <c r="CQ158" i="38" s="1"/>
  <c r="K159" i="38"/>
  <c r="K158" i="38"/>
  <c r="N8" i="27"/>
  <c r="DB160" i="38" l="1"/>
  <c r="DC160" i="38" s="1"/>
  <c r="DA421" i="23"/>
  <c r="DG421" i="23" s="1"/>
  <c r="DH361" i="23"/>
  <c r="DI361" i="23" s="1"/>
  <c r="DA422" i="23"/>
  <c r="DG422" i="23" s="1"/>
  <c r="DA420" i="23"/>
  <c r="DG420" i="23" s="1"/>
  <c r="DH293" i="23"/>
  <c r="DI293" i="23" s="1"/>
  <c r="DH362" i="23"/>
  <c r="DI362" i="23" s="1"/>
  <c r="DH424" i="23"/>
  <c r="DI424" i="23" s="1"/>
  <c r="DA419" i="23"/>
  <c r="DG419" i="23" s="1"/>
  <c r="DH423" i="23"/>
  <c r="DI423" i="23" s="1"/>
  <c r="DH294" i="23"/>
  <c r="DI294" i="23" s="1"/>
  <c r="I418" i="23"/>
  <c r="DF418" i="23"/>
  <c r="CU418" i="23"/>
  <c r="CX418" i="23" s="1"/>
  <c r="CY418" i="23" s="1"/>
  <c r="CR159" i="38"/>
  <c r="CS159" i="38" s="1"/>
  <c r="CU159" i="38" s="1"/>
  <c r="CV159" i="38" s="1"/>
  <c r="DA159" i="38" s="1"/>
  <c r="CR158" i="38"/>
  <c r="N24" i="27"/>
  <c r="N21" i="27"/>
  <c r="Z6" i="26"/>
  <c r="Z4" i="26"/>
  <c r="Y15" i="26"/>
  <c r="O4" i="27" s="1"/>
  <c r="BR8" i="5"/>
  <c r="BS8" i="5" s="1"/>
  <c r="BR9" i="5"/>
  <c r="BS9" i="5" s="1"/>
  <c r="BR10" i="5"/>
  <c r="BS10" i="5" s="1"/>
  <c r="BR11" i="5"/>
  <c r="BS11" i="5" s="1"/>
  <c r="BR12" i="5"/>
  <c r="BS12" i="5" s="1"/>
  <c r="BR13" i="5"/>
  <c r="BS13" i="5" s="1"/>
  <c r="BR14" i="5"/>
  <c r="BS14" i="5" s="1"/>
  <c r="BR15" i="5"/>
  <c r="BS15" i="5" s="1"/>
  <c r="BR16" i="5"/>
  <c r="BS16" i="5" s="1"/>
  <c r="BR17" i="5"/>
  <c r="BS17" i="5" s="1"/>
  <c r="BR18" i="5"/>
  <c r="BS18" i="5" s="1"/>
  <c r="BR19" i="5"/>
  <c r="BS19" i="5" s="1"/>
  <c r="BR20" i="5"/>
  <c r="BS20" i="5" s="1"/>
  <c r="BR21" i="5"/>
  <c r="BS21" i="5" s="1"/>
  <c r="BR22" i="5"/>
  <c r="BS22" i="5" s="1"/>
  <c r="BR23" i="5"/>
  <c r="BS23" i="5" s="1"/>
  <c r="BR24" i="5"/>
  <c r="BS24" i="5" s="1"/>
  <c r="BR25" i="5"/>
  <c r="BS25" i="5" s="1"/>
  <c r="BR26" i="5"/>
  <c r="BS26" i="5" s="1"/>
  <c r="BR27" i="5"/>
  <c r="BS27" i="5" s="1"/>
  <c r="BR28" i="5"/>
  <c r="BS28" i="5" s="1"/>
  <c r="BR29" i="5"/>
  <c r="BS29" i="5" s="1"/>
  <c r="BR30" i="5"/>
  <c r="BS30" i="5" s="1"/>
  <c r="BR31" i="5"/>
  <c r="BS31" i="5" s="1"/>
  <c r="BR32" i="5"/>
  <c r="BS32" i="5" s="1"/>
  <c r="BR33" i="5"/>
  <c r="BS33" i="5" s="1"/>
  <c r="BR34" i="5"/>
  <c r="BS34" i="5" s="1"/>
  <c r="BR35" i="5"/>
  <c r="BS35" i="5" s="1"/>
  <c r="BR36" i="5"/>
  <c r="BS36" i="5" s="1"/>
  <c r="BR37" i="5"/>
  <c r="BS37" i="5" s="1"/>
  <c r="BR38" i="5"/>
  <c r="BS38" i="5" s="1"/>
  <c r="BR39" i="5"/>
  <c r="BS39" i="5" s="1"/>
  <c r="BR40" i="5"/>
  <c r="BS40" i="5" s="1"/>
  <c r="BR41" i="5"/>
  <c r="BS41" i="5" s="1"/>
  <c r="BR42" i="5"/>
  <c r="BS42" i="5" s="1"/>
  <c r="BR43" i="5"/>
  <c r="BS43" i="5" s="1"/>
  <c r="BR44" i="5"/>
  <c r="BS44" i="5" s="1"/>
  <c r="BR45" i="5"/>
  <c r="BS45" i="5" s="1"/>
  <c r="BR46" i="5"/>
  <c r="BS46" i="5" s="1"/>
  <c r="BR47" i="5"/>
  <c r="BS47" i="5" s="1"/>
  <c r="BR48" i="5"/>
  <c r="BS48" i="5" s="1"/>
  <c r="BR49" i="5"/>
  <c r="BS49" i="5" s="1"/>
  <c r="BR50" i="5"/>
  <c r="BS50" i="5" s="1"/>
  <c r="BR51" i="5"/>
  <c r="BS51" i="5" s="1"/>
  <c r="BR52" i="5"/>
  <c r="BS52" i="5" s="1"/>
  <c r="BR53" i="5"/>
  <c r="BS53" i="5" s="1"/>
  <c r="BR54" i="5"/>
  <c r="BS54" i="5" s="1"/>
  <c r="BR55" i="5"/>
  <c r="BS55" i="5" s="1"/>
  <c r="BR56" i="5"/>
  <c r="BS56" i="5" s="1"/>
  <c r="BR57" i="5"/>
  <c r="BS57" i="5" s="1"/>
  <c r="BR58" i="5"/>
  <c r="BS58" i="5" s="1"/>
  <c r="BR59" i="5"/>
  <c r="BS59" i="5" s="1"/>
  <c r="BR60" i="5"/>
  <c r="BS60" i="5" s="1"/>
  <c r="BR61" i="5"/>
  <c r="BS61" i="5" s="1"/>
  <c r="BR62" i="5"/>
  <c r="BS62" i="5" s="1"/>
  <c r="BR63" i="5"/>
  <c r="BS63" i="5" s="1"/>
  <c r="BR64" i="5"/>
  <c r="BS64" i="5" s="1"/>
  <c r="BR65" i="5"/>
  <c r="BS65" i="5" s="1"/>
  <c r="BR66" i="5"/>
  <c r="BS66" i="5" s="1"/>
  <c r="BR67" i="5"/>
  <c r="BS67" i="5" s="1"/>
  <c r="BR68" i="5"/>
  <c r="BS68" i="5" s="1"/>
  <c r="BR69" i="5"/>
  <c r="BS69" i="5" s="1"/>
  <c r="BR70" i="5"/>
  <c r="BS70" i="5" s="1"/>
  <c r="BR71" i="5"/>
  <c r="BS71" i="5" s="1"/>
  <c r="BR72" i="5"/>
  <c r="BS72" i="5" s="1"/>
  <c r="BR73" i="5"/>
  <c r="BS73" i="5" s="1"/>
  <c r="BR74" i="5"/>
  <c r="BS74" i="5" s="1"/>
  <c r="BR75" i="5"/>
  <c r="BS75" i="5" s="1"/>
  <c r="BR76" i="5"/>
  <c r="BS76" i="5" s="1"/>
  <c r="BR77" i="5"/>
  <c r="BS77" i="5" s="1"/>
  <c r="BR78" i="5"/>
  <c r="BS78" i="5" s="1"/>
  <c r="BR79" i="5"/>
  <c r="BS79" i="5" s="1"/>
  <c r="BR80" i="5"/>
  <c r="BS80" i="5" s="1"/>
  <c r="BR81" i="5"/>
  <c r="BS81" i="5" s="1"/>
  <c r="BR82" i="5"/>
  <c r="BS82" i="5" s="1"/>
  <c r="BR83" i="5"/>
  <c r="BS83" i="5" s="1"/>
  <c r="BR84" i="5"/>
  <c r="BS84" i="5" s="1"/>
  <c r="BR85" i="5"/>
  <c r="BS85" i="5" s="1"/>
  <c r="BR86" i="5"/>
  <c r="BS86" i="5" s="1"/>
  <c r="BR87" i="5"/>
  <c r="BS87" i="5" s="1"/>
  <c r="BR88" i="5"/>
  <c r="BS88" i="5" s="1"/>
  <c r="BR89" i="5"/>
  <c r="BS89" i="5" s="1"/>
  <c r="BR90" i="5"/>
  <c r="BS90" i="5" s="1"/>
  <c r="BR91" i="5"/>
  <c r="BS91" i="5" s="1"/>
  <c r="BR92" i="5"/>
  <c r="BS92" i="5" s="1"/>
  <c r="BR93" i="5"/>
  <c r="BS93" i="5" s="1"/>
  <c r="BR94" i="5"/>
  <c r="BS94" i="5" s="1"/>
  <c r="BR95" i="5"/>
  <c r="BS95" i="5" s="1"/>
  <c r="BR96" i="5"/>
  <c r="BS96" i="5" s="1"/>
  <c r="BR7" i="5"/>
  <c r="BS7" i="5" s="1"/>
  <c r="CN157" i="38"/>
  <c r="CO157" i="38" s="1"/>
  <c r="CN8" i="38"/>
  <c r="CO8" i="38" s="1"/>
  <c r="CN9" i="38"/>
  <c r="CO9" i="38" s="1"/>
  <c r="CN10" i="38"/>
  <c r="CO10" i="38" s="1"/>
  <c r="CN11" i="38"/>
  <c r="CO11" i="38" s="1"/>
  <c r="CN12" i="38"/>
  <c r="CO12" i="38" s="1"/>
  <c r="CN13" i="38"/>
  <c r="CO13" i="38" s="1"/>
  <c r="CN14" i="38"/>
  <c r="CO14" i="38" s="1"/>
  <c r="CN15" i="38"/>
  <c r="CO15" i="38" s="1"/>
  <c r="CN16" i="38"/>
  <c r="CO16" i="38" s="1"/>
  <c r="CN17" i="38"/>
  <c r="CO17" i="38" s="1"/>
  <c r="CN18" i="38"/>
  <c r="CO18" i="38" s="1"/>
  <c r="CN19" i="38"/>
  <c r="CO19" i="38" s="1"/>
  <c r="CN20" i="38"/>
  <c r="CO20" i="38" s="1"/>
  <c r="CN21" i="38"/>
  <c r="CO21" i="38" s="1"/>
  <c r="CN22" i="38"/>
  <c r="CO22" i="38" s="1"/>
  <c r="CN23" i="38"/>
  <c r="CO23" i="38" s="1"/>
  <c r="CN24" i="38"/>
  <c r="CO24" i="38" s="1"/>
  <c r="CN25" i="38"/>
  <c r="CO25" i="38" s="1"/>
  <c r="CN26" i="38"/>
  <c r="CO26" i="38" s="1"/>
  <c r="CN27" i="38"/>
  <c r="CO27" i="38" s="1"/>
  <c r="CN28" i="38"/>
  <c r="CO28" i="38" s="1"/>
  <c r="CN29" i="38"/>
  <c r="CO29" i="38" s="1"/>
  <c r="CN30" i="38"/>
  <c r="CO30" i="38" s="1"/>
  <c r="CN31" i="38"/>
  <c r="CO31" i="38" s="1"/>
  <c r="CN32" i="38"/>
  <c r="CO32" i="38" s="1"/>
  <c r="CN33" i="38"/>
  <c r="CO33" i="38" s="1"/>
  <c r="CN34" i="38"/>
  <c r="CO34" i="38" s="1"/>
  <c r="CN35" i="38"/>
  <c r="CO35" i="38" s="1"/>
  <c r="CN36" i="38"/>
  <c r="CO36" i="38" s="1"/>
  <c r="CN37" i="38"/>
  <c r="CO37" i="38" s="1"/>
  <c r="CN38" i="38"/>
  <c r="CO38" i="38" s="1"/>
  <c r="CN39" i="38"/>
  <c r="CO39" i="38" s="1"/>
  <c r="CN40" i="38"/>
  <c r="CO40" i="38" s="1"/>
  <c r="CN41" i="38"/>
  <c r="CO41" i="38" s="1"/>
  <c r="CN42" i="38"/>
  <c r="CO42" i="38" s="1"/>
  <c r="CN43" i="38"/>
  <c r="CO43" i="38" s="1"/>
  <c r="CN44" i="38"/>
  <c r="CO44" i="38" s="1"/>
  <c r="CN45" i="38"/>
  <c r="CO45" i="38" s="1"/>
  <c r="CN46" i="38"/>
  <c r="CO46" i="38" s="1"/>
  <c r="CN47" i="38"/>
  <c r="CO47" i="38" s="1"/>
  <c r="CN48" i="38"/>
  <c r="CO48" i="38" s="1"/>
  <c r="CN49" i="38"/>
  <c r="CO49" i="38" s="1"/>
  <c r="CN50" i="38"/>
  <c r="CO50" i="38" s="1"/>
  <c r="CN51" i="38"/>
  <c r="CO51" i="38" s="1"/>
  <c r="CN52" i="38"/>
  <c r="CO52" i="38" s="1"/>
  <c r="CN53" i="38"/>
  <c r="CO53" i="38" s="1"/>
  <c r="CN54" i="38"/>
  <c r="CO54" i="38" s="1"/>
  <c r="CN55" i="38"/>
  <c r="CO55" i="38" s="1"/>
  <c r="CN56" i="38"/>
  <c r="CO56" i="38" s="1"/>
  <c r="CN57" i="38"/>
  <c r="CO57" i="38" s="1"/>
  <c r="CN58" i="38"/>
  <c r="CO58" i="38" s="1"/>
  <c r="CN59" i="38"/>
  <c r="CO59" i="38" s="1"/>
  <c r="CN60" i="38"/>
  <c r="CO60" i="38" s="1"/>
  <c r="CN61" i="38"/>
  <c r="CO61" i="38" s="1"/>
  <c r="CN62" i="38"/>
  <c r="CO62" i="38" s="1"/>
  <c r="CN63" i="38"/>
  <c r="CO63" i="38" s="1"/>
  <c r="CN64" i="38"/>
  <c r="CO64" i="38" s="1"/>
  <c r="CN65" i="38"/>
  <c r="CO65" i="38" s="1"/>
  <c r="CN66" i="38"/>
  <c r="CO66" i="38" s="1"/>
  <c r="CN67" i="38"/>
  <c r="CO67" i="38" s="1"/>
  <c r="CN68" i="38"/>
  <c r="CO68" i="38" s="1"/>
  <c r="CN69" i="38"/>
  <c r="CO69" i="38" s="1"/>
  <c r="CN70" i="38"/>
  <c r="CO70" i="38" s="1"/>
  <c r="CN71" i="38"/>
  <c r="CO71" i="38" s="1"/>
  <c r="CN72" i="38"/>
  <c r="CO72" i="38" s="1"/>
  <c r="CN73" i="38"/>
  <c r="CO73" i="38" s="1"/>
  <c r="CN74" i="38"/>
  <c r="CO74" i="38" s="1"/>
  <c r="CN75" i="38"/>
  <c r="CO75" i="38" s="1"/>
  <c r="CN76" i="38"/>
  <c r="CO76" i="38" s="1"/>
  <c r="CN77" i="38"/>
  <c r="CO77" i="38" s="1"/>
  <c r="CN78" i="38"/>
  <c r="CO78" i="38" s="1"/>
  <c r="CN79" i="38"/>
  <c r="CO79" i="38" s="1"/>
  <c r="CN80" i="38"/>
  <c r="CO80" i="38" s="1"/>
  <c r="CN81" i="38"/>
  <c r="CO81" i="38" s="1"/>
  <c r="CN82" i="38"/>
  <c r="CO82" i="38" s="1"/>
  <c r="CN83" i="38"/>
  <c r="CO83" i="38" s="1"/>
  <c r="CN84" i="38"/>
  <c r="CO84" i="38" s="1"/>
  <c r="CN85" i="38"/>
  <c r="CO85" i="38" s="1"/>
  <c r="CN86" i="38"/>
  <c r="CO86" i="38" s="1"/>
  <c r="CN87" i="38"/>
  <c r="CO87" i="38" s="1"/>
  <c r="CN88" i="38"/>
  <c r="CO88" i="38" s="1"/>
  <c r="CN89" i="38"/>
  <c r="CO89" i="38" s="1"/>
  <c r="CN90" i="38"/>
  <c r="CO90" i="38" s="1"/>
  <c r="CN91" i="38"/>
  <c r="CO91" i="38" s="1"/>
  <c r="CN92" i="38"/>
  <c r="CO92" i="38" s="1"/>
  <c r="CN93" i="38"/>
  <c r="CO93" i="38" s="1"/>
  <c r="CN94" i="38"/>
  <c r="CO94" i="38" s="1"/>
  <c r="CN95" i="38"/>
  <c r="CO95" i="38" s="1"/>
  <c r="CN96" i="38"/>
  <c r="CO96" i="38" s="1"/>
  <c r="CN97" i="38"/>
  <c r="CO97" i="38" s="1"/>
  <c r="CN98" i="38"/>
  <c r="CO98" i="38" s="1"/>
  <c r="CN99" i="38"/>
  <c r="CO99" i="38" s="1"/>
  <c r="CN100" i="38"/>
  <c r="CN101" i="38"/>
  <c r="CN102" i="38"/>
  <c r="CN103" i="38"/>
  <c r="CN104" i="38"/>
  <c r="CN105" i="38"/>
  <c r="CN106" i="38"/>
  <c r="CN107" i="38"/>
  <c r="CN108" i="38"/>
  <c r="CN109" i="38"/>
  <c r="CN110" i="38"/>
  <c r="CN111" i="38"/>
  <c r="CN112" i="38"/>
  <c r="CN113" i="38"/>
  <c r="CN114" i="38"/>
  <c r="CN115" i="38"/>
  <c r="CN116" i="38"/>
  <c r="CN117" i="38"/>
  <c r="CN118" i="38"/>
  <c r="CN119" i="38"/>
  <c r="CN120" i="38"/>
  <c r="CN121" i="38"/>
  <c r="CN122" i="38"/>
  <c r="CN123" i="38"/>
  <c r="CN124" i="38"/>
  <c r="CN125" i="38"/>
  <c r="CN126" i="38"/>
  <c r="CN127" i="38"/>
  <c r="CN128" i="38"/>
  <c r="CN129" i="38"/>
  <c r="CN130" i="38"/>
  <c r="CN131" i="38"/>
  <c r="CN132" i="38"/>
  <c r="CN133" i="38"/>
  <c r="CN134" i="38"/>
  <c r="CO134" i="38" s="1"/>
  <c r="CN135" i="38"/>
  <c r="CO135" i="38" s="1"/>
  <c r="CN136" i="38"/>
  <c r="CO136" i="38" s="1"/>
  <c r="CN137" i="38"/>
  <c r="CO137" i="38" s="1"/>
  <c r="CN138" i="38"/>
  <c r="CO138" i="38" s="1"/>
  <c r="CN139" i="38"/>
  <c r="CO139" i="38" s="1"/>
  <c r="CN140" i="38"/>
  <c r="CO140" i="38" s="1"/>
  <c r="CN141" i="38"/>
  <c r="CO141" i="38" s="1"/>
  <c r="CN142" i="38"/>
  <c r="CO142" i="38" s="1"/>
  <c r="CN143" i="38"/>
  <c r="CO143" i="38" s="1"/>
  <c r="CN144" i="38"/>
  <c r="CO144" i="38" s="1"/>
  <c r="CN145" i="38"/>
  <c r="CO145" i="38" s="1"/>
  <c r="CN146" i="38"/>
  <c r="CO146" i="38" s="1"/>
  <c r="CN147" i="38"/>
  <c r="CO147" i="38" s="1"/>
  <c r="CN148" i="38"/>
  <c r="CO148" i="38" s="1"/>
  <c r="CN149" i="38"/>
  <c r="CO149" i="38" s="1"/>
  <c r="CN150" i="38"/>
  <c r="CO150" i="38" s="1"/>
  <c r="CN151" i="38"/>
  <c r="CO151" i="38" s="1"/>
  <c r="CN152" i="38"/>
  <c r="CO152" i="38" s="1"/>
  <c r="CN153" i="38"/>
  <c r="CO153" i="38" s="1"/>
  <c r="CN154" i="38"/>
  <c r="CO154" i="38" s="1"/>
  <c r="CN155" i="38"/>
  <c r="CO155" i="38" s="1"/>
  <c r="CN156" i="38"/>
  <c r="CO156" i="38" s="1"/>
  <c r="CN7" i="38"/>
  <c r="DJ294" i="23" l="1"/>
  <c r="DL294" i="23" s="1"/>
  <c r="DJ362" i="23"/>
  <c r="DL362" i="23" s="1"/>
  <c r="DJ361" i="23"/>
  <c r="DL361" i="23" s="1"/>
  <c r="DJ424" i="23"/>
  <c r="DL424" i="23" s="1"/>
  <c r="DJ423" i="23"/>
  <c r="DL423" i="23" s="1"/>
  <c r="DJ293" i="23"/>
  <c r="DL293" i="23" s="1"/>
  <c r="DD160" i="38"/>
  <c r="DF160" i="38" s="1"/>
  <c r="DB159" i="38"/>
  <c r="DC159" i="38" s="1"/>
  <c r="DH420" i="23"/>
  <c r="DI420" i="23" s="1"/>
  <c r="DA418" i="23"/>
  <c r="DG418" i="23" s="1"/>
  <c r="DH419" i="23"/>
  <c r="DI419" i="23" s="1"/>
  <c r="DH422" i="23"/>
  <c r="DI422" i="23" s="1"/>
  <c r="DH421" i="23"/>
  <c r="DI421" i="23" s="1"/>
  <c r="CN175" i="38"/>
  <c r="CS158" i="38"/>
  <c r="CU158" i="38" s="1"/>
  <c r="CV158" i="38" s="1"/>
  <c r="DA158" i="38" s="1"/>
  <c r="CO7" i="38"/>
  <c r="Z15" i="26"/>
  <c r="CT9" i="23"/>
  <c r="CT10" i="23"/>
  <c r="CT11" i="23"/>
  <c r="CT12" i="23"/>
  <c r="CT13" i="23"/>
  <c r="CT14" i="23"/>
  <c r="CT15" i="23"/>
  <c r="CT16" i="23"/>
  <c r="CT17" i="23"/>
  <c r="CT18" i="23"/>
  <c r="CT19" i="23"/>
  <c r="CT20" i="23"/>
  <c r="CT21" i="23"/>
  <c r="CT22" i="23"/>
  <c r="CT23" i="23"/>
  <c r="CT24" i="23"/>
  <c r="CT25" i="23"/>
  <c r="CT26" i="23"/>
  <c r="CT27" i="23"/>
  <c r="CT28" i="23"/>
  <c r="CT29" i="23"/>
  <c r="CT30" i="23"/>
  <c r="CT31" i="23"/>
  <c r="CT32" i="23"/>
  <c r="CT33" i="23"/>
  <c r="CT34" i="23"/>
  <c r="CT35" i="23"/>
  <c r="CT36" i="23"/>
  <c r="CT37" i="23"/>
  <c r="CT38" i="23"/>
  <c r="CT39" i="23"/>
  <c r="CT40" i="23"/>
  <c r="CT41" i="23"/>
  <c r="CT42" i="23"/>
  <c r="CT43" i="23"/>
  <c r="CT44" i="23"/>
  <c r="CT46" i="23"/>
  <c r="CT47" i="23"/>
  <c r="CT48" i="23"/>
  <c r="CT49" i="23"/>
  <c r="CT50" i="23"/>
  <c r="CT51" i="23"/>
  <c r="CT52" i="23"/>
  <c r="CT53" i="23"/>
  <c r="CT54" i="23"/>
  <c r="CT55" i="23"/>
  <c r="CT56" i="23"/>
  <c r="CT57" i="23"/>
  <c r="CT58" i="23"/>
  <c r="CT59" i="23"/>
  <c r="CT60" i="23"/>
  <c r="CT61" i="23"/>
  <c r="CT62" i="23"/>
  <c r="CT63" i="23"/>
  <c r="CT64" i="23"/>
  <c r="CT65" i="23"/>
  <c r="CT66" i="23"/>
  <c r="CT67" i="23"/>
  <c r="CT68" i="23"/>
  <c r="CT69" i="23"/>
  <c r="CT70" i="23"/>
  <c r="CT71" i="23"/>
  <c r="CT72" i="23"/>
  <c r="CT73" i="23"/>
  <c r="CT74" i="23"/>
  <c r="CT75" i="23"/>
  <c r="CT76" i="23"/>
  <c r="CT77" i="23"/>
  <c r="CT78" i="23"/>
  <c r="CT79" i="23"/>
  <c r="CT80" i="23"/>
  <c r="CT81" i="23"/>
  <c r="CT82" i="23"/>
  <c r="CT83" i="23"/>
  <c r="CT84" i="23"/>
  <c r="CT85" i="23"/>
  <c r="CT86" i="23"/>
  <c r="CT87" i="23"/>
  <c r="CT88" i="23"/>
  <c r="CT89" i="23"/>
  <c r="CT90" i="23"/>
  <c r="CT91" i="23"/>
  <c r="CU91" i="23" s="1"/>
  <c r="CT92" i="23"/>
  <c r="CT93" i="23"/>
  <c r="CU93" i="23" s="1"/>
  <c r="CT94" i="23"/>
  <c r="CU94" i="23" s="1"/>
  <c r="CT95" i="23"/>
  <c r="CU95" i="23" s="1"/>
  <c r="CT96" i="23"/>
  <c r="CT97" i="23"/>
  <c r="CU97" i="23" s="1"/>
  <c r="CT98" i="23"/>
  <c r="CU98" i="23" s="1"/>
  <c r="CT99" i="23"/>
  <c r="CU99" i="23" s="1"/>
  <c r="CT100" i="23"/>
  <c r="CU100" i="23" s="1"/>
  <c r="CT101" i="23"/>
  <c r="CU101" i="23" s="1"/>
  <c r="CT102" i="23"/>
  <c r="CU102" i="23" s="1"/>
  <c r="CT107" i="23"/>
  <c r="CT108" i="23"/>
  <c r="CT109" i="23"/>
  <c r="CT110" i="23"/>
  <c r="CT111" i="23"/>
  <c r="CT112" i="23"/>
  <c r="CT113" i="23"/>
  <c r="CT114" i="23"/>
  <c r="CT115" i="23"/>
  <c r="CT116" i="23"/>
  <c r="CT117" i="23"/>
  <c r="CT118" i="23"/>
  <c r="CT119" i="23"/>
  <c r="CT120" i="23"/>
  <c r="CT121" i="23"/>
  <c r="CT122" i="23"/>
  <c r="CT123" i="23"/>
  <c r="CT124" i="23"/>
  <c r="CT125" i="23"/>
  <c r="CT126" i="23"/>
  <c r="CT127" i="23"/>
  <c r="CT128" i="23"/>
  <c r="CT129" i="23"/>
  <c r="CT130" i="23"/>
  <c r="CT131" i="23"/>
  <c r="CT132" i="23"/>
  <c r="CT133" i="23"/>
  <c r="CT134" i="23"/>
  <c r="CT135" i="23"/>
  <c r="CT136" i="23"/>
  <c r="CT137" i="23"/>
  <c r="CT138" i="23"/>
  <c r="CT139" i="23"/>
  <c r="CT140" i="23"/>
  <c r="CT141" i="23"/>
  <c r="CT142" i="23"/>
  <c r="CT143" i="23"/>
  <c r="CT144" i="23"/>
  <c r="CT145" i="23"/>
  <c r="CT146" i="23"/>
  <c r="CT147" i="23"/>
  <c r="CT148" i="23"/>
  <c r="CT149" i="23"/>
  <c r="CT150" i="23"/>
  <c r="CT151" i="23"/>
  <c r="CT152" i="23"/>
  <c r="CT153" i="23"/>
  <c r="CT154" i="23"/>
  <c r="CT155" i="23"/>
  <c r="CT156" i="23"/>
  <c r="CT157" i="23"/>
  <c r="CT158" i="23"/>
  <c r="CT159" i="23"/>
  <c r="CT160" i="23"/>
  <c r="CT161" i="23"/>
  <c r="CT162" i="23"/>
  <c r="CT163" i="23"/>
  <c r="CT164" i="23"/>
  <c r="CT165" i="23"/>
  <c r="CT166" i="23"/>
  <c r="CT167" i="23"/>
  <c r="CT168" i="23"/>
  <c r="CT169" i="23"/>
  <c r="CT170" i="23"/>
  <c r="CT171" i="23"/>
  <c r="CT172" i="23"/>
  <c r="CT173" i="23"/>
  <c r="CT174" i="23"/>
  <c r="CT175" i="23"/>
  <c r="CT176" i="23"/>
  <c r="CT177" i="23"/>
  <c r="CT178" i="23"/>
  <c r="CT179" i="23"/>
  <c r="CT180" i="23"/>
  <c r="CT181" i="23"/>
  <c r="CT182" i="23"/>
  <c r="CT183" i="23"/>
  <c r="CT184" i="23"/>
  <c r="CT185" i="23"/>
  <c r="CT186" i="23"/>
  <c r="CT187" i="23"/>
  <c r="CT188" i="23"/>
  <c r="CT236" i="23"/>
  <c r="CT240" i="23"/>
  <c r="CT241" i="23"/>
  <c r="CT242" i="23"/>
  <c r="CT243" i="23"/>
  <c r="CT244" i="23"/>
  <c r="CT245" i="23"/>
  <c r="CT246" i="23"/>
  <c r="CT247" i="23"/>
  <c r="CT248" i="23"/>
  <c r="CT249" i="23"/>
  <c r="CT250" i="23"/>
  <c r="CT251" i="23"/>
  <c r="CT252" i="23"/>
  <c r="CT253" i="23"/>
  <c r="CT254" i="23"/>
  <c r="CT255" i="23"/>
  <c r="CT256" i="23"/>
  <c r="CT257" i="23"/>
  <c r="CT258" i="23"/>
  <c r="CT259" i="23"/>
  <c r="CT260" i="23"/>
  <c r="CT261" i="23"/>
  <c r="CT262" i="23"/>
  <c r="CT263" i="23"/>
  <c r="CT264" i="23"/>
  <c r="CT265" i="23"/>
  <c r="CT266" i="23"/>
  <c r="CT267" i="23"/>
  <c r="CT268" i="23"/>
  <c r="CT269" i="23"/>
  <c r="CT270" i="23"/>
  <c r="CT271" i="23"/>
  <c r="CT272" i="23"/>
  <c r="CT273" i="23"/>
  <c r="CT274" i="23"/>
  <c r="CT275" i="23"/>
  <c r="CT276" i="23"/>
  <c r="CT277" i="23"/>
  <c r="CT278" i="23"/>
  <c r="CT279" i="23"/>
  <c r="CT280" i="23"/>
  <c r="CT281" i="23"/>
  <c r="CT282" i="23"/>
  <c r="CT283" i="23"/>
  <c r="CT284" i="23"/>
  <c r="CT285" i="23"/>
  <c r="CT286" i="23"/>
  <c r="CT287" i="23"/>
  <c r="CT288" i="23"/>
  <c r="CT289" i="23"/>
  <c r="CT290" i="23"/>
  <c r="CT291" i="23"/>
  <c r="CT292" i="23"/>
  <c r="CT318" i="23"/>
  <c r="CT319" i="23"/>
  <c r="CT320" i="23"/>
  <c r="CT321" i="23"/>
  <c r="CT322" i="23"/>
  <c r="CT323" i="23"/>
  <c r="CT324" i="23"/>
  <c r="CT325" i="23"/>
  <c r="CT326" i="23"/>
  <c r="CT327" i="23"/>
  <c r="CT328" i="23"/>
  <c r="CT329" i="23"/>
  <c r="CT330" i="23"/>
  <c r="CT331" i="23"/>
  <c r="CT332" i="23"/>
  <c r="CT333" i="23"/>
  <c r="CT334" i="23"/>
  <c r="CT335" i="23"/>
  <c r="CT336" i="23"/>
  <c r="CT337" i="23"/>
  <c r="CT338" i="23"/>
  <c r="CT339" i="23"/>
  <c r="CT340" i="23"/>
  <c r="CT341" i="23"/>
  <c r="CT342" i="23"/>
  <c r="CT343" i="23"/>
  <c r="CT344" i="23"/>
  <c r="CT345" i="23"/>
  <c r="CT346" i="23"/>
  <c r="CT347" i="23"/>
  <c r="CT348" i="23"/>
  <c r="CT349" i="23"/>
  <c r="CT350" i="23"/>
  <c r="CT351" i="23"/>
  <c r="CT352" i="23"/>
  <c r="CT353" i="23"/>
  <c r="CT354" i="23"/>
  <c r="CT355" i="23"/>
  <c r="CT356" i="23"/>
  <c r="CT357" i="23"/>
  <c r="CT358" i="23"/>
  <c r="CT359" i="23"/>
  <c r="CT360" i="23"/>
  <c r="CT373" i="23"/>
  <c r="CT374" i="23"/>
  <c r="CT375" i="23"/>
  <c r="CT376" i="23"/>
  <c r="CT377" i="23"/>
  <c r="CT378" i="23"/>
  <c r="CT379" i="23"/>
  <c r="CT380" i="23"/>
  <c r="CT381" i="23"/>
  <c r="CT382" i="23"/>
  <c r="CT383" i="23"/>
  <c r="CT384" i="23"/>
  <c r="CT385" i="23"/>
  <c r="CT386" i="23"/>
  <c r="CT387" i="23"/>
  <c r="CT388" i="23"/>
  <c r="CT389" i="23"/>
  <c r="CT390" i="23"/>
  <c r="CT391" i="23"/>
  <c r="CT392" i="23"/>
  <c r="CT393" i="23"/>
  <c r="CT394" i="23"/>
  <c r="CT395" i="23"/>
  <c r="CT396" i="23"/>
  <c r="CT397" i="23"/>
  <c r="CT398" i="23"/>
  <c r="CT399" i="23"/>
  <c r="CT400" i="23"/>
  <c r="CT401" i="23"/>
  <c r="CT402" i="23"/>
  <c r="CT403" i="23"/>
  <c r="CT404" i="23"/>
  <c r="CT405" i="23"/>
  <c r="CT406" i="23"/>
  <c r="CT407" i="23"/>
  <c r="CT408" i="23"/>
  <c r="CT409" i="23"/>
  <c r="CT410" i="23"/>
  <c r="CT411" i="23"/>
  <c r="CT412" i="23"/>
  <c r="CT413" i="23"/>
  <c r="CT414" i="23"/>
  <c r="CT415" i="23"/>
  <c r="CT416" i="23"/>
  <c r="CT417" i="23"/>
  <c r="CT437" i="23"/>
  <c r="CT438" i="23"/>
  <c r="CT439" i="23"/>
  <c r="CT440" i="23"/>
  <c r="CT441" i="23"/>
  <c r="CT442" i="23"/>
  <c r="CT443" i="23"/>
  <c r="CT444" i="23"/>
  <c r="CT445" i="23"/>
  <c r="CT446" i="23"/>
  <c r="CT447" i="23"/>
  <c r="CT448" i="23"/>
  <c r="CT449" i="23"/>
  <c r="CT451" i="23"/>
  <c r="CT452" i="23"/>
  <c r="CT453" i="23"/>
  <c r="CT454" i="23"/>
  <c r="CT455" i="23"/>
  <c r="CT456" i="23"/>
  <c r="CT457" i="23"/>
  <c r="CT458" i="23"/>
  <c r="CT459" i="23"/>
  <c r="CT460" i="23"/>
  <c r="CT461" i="23"/>
  <c r="CT462" i="23"/>
  <c r="CT463" i="23"/>
  <c r="CT464" i="23"/>
  <c r="CT8" i="23"/>
  <c r="DJ421" i="23" l="1"/>
  <c r="DL421" i="23" s="1"/>
  <c r="DJ420" i="23"/>
  <c r="DL420" i="23" s="1"/>
  <c r="DJ422" i="23"/>
  <c r="DL422" i="23" s="1"/>
  <c r="DJ419" i="23"/>
  <c r="DL419" i="23" s="1"/>
  <c r="DD159" i="38"/>
  <c r="DF159" i="38" s="1"/>
  <c r="DB158" i="38"/>
  <c r="DC158" i="38" s="1"/>
  <c r="DH418" i="23"/>
  <c r="DI418" i="23" s="1"/>
  <c r="CI266" i="23"/>
  <c r="CI265" i="23"/>
  <c r="CI264" i="23"/>
  <c r="BX264" i="23"/>
  <c r="BX265" i="23"/>
  <c r="BX266" i="23"/>
  <c r="BL264" i="23"/>
  <c r="BL265" i="23"/>
  <c r="BL266" i="23"/>
  <c r="H266" i="23"/>
  <c r="DF266" i="23" s="1"/>
  <c r="H265" i="23"/>
  <c r="DF265" i="23" s="1"/>
  <c r="H264" i="23"/>
  <c r="DF264" i="23" s="1"/>
  <c r="AZ264" i="23"/>
  <c r="BC264" i="23"/>
  <c r="BN264" i="23" s="1"/>
  <c r="BZ264" i="23" s="1"/>
  <c r="CK264" i="23" s="1"/>
  <c r="CV264" i="23" s="1"/>
  <c r="DG264" i="23" s="1"/>
  <c r="AZ265" i="23"/>
  <c r="BC265" i="23"/>
  <c r="BN265" i="23" s="1"/>
  <c r="BZ265" i="23" s="1"/>
  <c r="AZ266" i="23"/>
  <c r="BC266" i="23"/>
  <c r="BN266" i="23" s="1"/>
  <c r="BZ266" i="23" s="1"/>
  <c r="CK266" i="23" s="1"/>
  <c r="CV266" i="23" s="1"/>
  <c r="DG266" i="23" s="1"/>
  <c r="AZ267" i="23"/>
  <c r="BC267" i="23"/>
  <c r="CI93" i="23"/>
  <c r="CJ93" i="23" s="1"/>
  <c r="CI94" i="23"/>
  <c r="CJ94" i="23" s="1"/>
  <c r="CI95" i="23"/>
  <c r="CJ95" i="23" s="1"/>
  <c r="BX95" i="23"/>
  <c r="BY95" i="23" s="1"/>
  <c r="BX94" i="23"/>
  <c r="BY94" i="23" s="1"/>
  <c r="BX93" i="23"/>
  <c r="BY93" i="23" s="1"/>
  <c r="BL93" i="23"/>
  <c r="BM93" i="23" s="1"/>
  <c r="BL94" i="23"/>
  <c r="BM94" i="23" s="1"/>
  <c r="BL95" i="23"/>
  <c r="BM95" i="23" s="1"/>
  <c r="AZ93" i="23"/>
  <c r="BB93" i="23"/>
  <c r="BC93" i="23"/>
  <c r="BD93" i="23" s="1"/>
  <c r="AZ94" i="23"/>
  <c r="BB94" i="23"/>
  <c r="BC94" i="23"/>
  <c r="BD94" i="23" s="1"/>
  <c r="AZ95" i="23"/>
  <c r="BB95" i="23"/>
  <c r="BC95" i="23"/>
  <c r="BN95" i="23" s="1"/>
  <c r="CI91" i="23"/>
  <c r="CJ91" i="23" s="1"/>
  <c r="BX91" i="23"/>
  <c r="BY91" i="23" s="1"/>
  <c r="BL91" i="23"/>
  <c r="BM91" i="23" s="1"/>
  <c r="DJ418" i="23" l="1"/>
  <c r="DL418" i="23" s="1"/>
  <c r="DD158" i="38"/>
  <c r="DF158" i="38" s="1"/>
  <c r="I266" i="23"/>
  <c r="CU266" i="23"/>
  <c r="I264" i="23"/>
  <c r="CU264" i="23"/>
  <c r="I265" i="23"/>
  <c r="CU265" i="23"/>
  <c r="BD95" i="23"/>
  <c r="BE95" i="23" s="1"/>
  <c r="BF95" i="23" s="1"/>
  <c r="BH95" i="23" s="1"/>
  <c r="BO95" i="23" s="1"/>
  <c r="BP95" i="23" s="1"/>
  <c r="BM265" i="23"/>
  <c r="BO265" i="23" s="1"/>
  <c r="BP265" i="23" s="1"/>
  <c r="CJ265" i="23"/>
  <c r="BM266" i="23"/>
  <c r="BO266" i="23" s="1"/>
  <c r="BP266" i="23" s="1"/>
  <c r="BZ95" i="23"/>
  <c r="CK95" i="23" s="1"/>
  <c r="CK265" i="23"/>
  <c r="CV265" i="23" s="1"/>
  <c r="DG265" i="23" s="1"/>
  <c r="BE93" i="23"/>
  <c r="BF93" i="23" s="1"/>
  <c r="BH93" i="23" s="1"/>
  <c r="BN94" i="23"/>
  <c r="CJ264" i="23"/>
  <c r="CL264" i="23" s="1"/>
  <c r="BE94" i="23"/>
  <c r="BF94" i="23" s="1"/>
  <c r="BH94" i="23" s="1"/>
  <c r="BM264" i="23"/>
  <c r="BO264" i="23" s="1"/>
  <c r="BP264" i="23" s="1"/>
  <c r="BN93" i="23"/>
  <c r="BY266" i="23"/>
  <c r="CA266" i="23" s="1"/>
  <c r="BY265" i="23"/>
  <c r="CA265" i="23" s="1"/>
  <c r="BY264" i="23"/>
  <c r="CA264" i="23" s="1"/>
  <c r="CJ266" i="23"/>
  <c r="CL266" i="23" s="1"/>
  <c r="BB266" i="23"/>
  <c r="BD266" i="23" s="1"/>
  <c r="BE266" i="23" s="1"/>
  <c r="BF266" i="23" s="1"/>
  <c r="BB265" i="23"/>
  <c r="BD265" i="23" s="1"/>
  <c r="BE265" i="23" s="1"/>
  <c r="BF265" i="23" s="1"/>
  <c r="BB264" i="23"/>
  <c r="BD264" i="23" s="1"/>
  <c r="BE264" i="23" s="1"/>
  <c r="BF264" i="23" s="1"/>
  <c r="CL95" i="23" l="1"/>
  <c r="CV95" i="23"/>
  <c r="DG95" i="23" s="1"/>
  <c r="CA95" i="23"/>
  <c r="CL265" i="23"/>
  <c r="BQ265" i="23"/>
  <c r="CB265" i="23"/>
  <c r="BO93" i="23"/>
  <c r="BP93" i="23" s="1"/>
  <c r="BZ93" i="23"/>
  <c r="BQ264" i="23"/>
  <c r="CB264" i="23"/>
  <c r="BO94" i="23"/>
  <c r="BP94" i="23" s="1"/>
  <c r="BZ94" i="23"/>
  <c r="BQ266" i="23"/>
  <c r="CB266" i="23"/>
  <c r="BQ95" i="23"/>
  <c r="CB95" i="23"/>
  <c r="CC264" i="23" l="1"/>
  <c r="CM264" i="23"/>
  <c r="CX264" i="23" s="1"/>
  <c r="CM265" i="23"/>
  <c r="CX265" i="23" s="1"/>
  <c r="CC265" i="23"/>
  <c r="CA94" i="23"/>
  <c r="CK94" i="23"/>
  <c r="BQ94" i="23"/>
  <c r="CB94" i="23"/>
  <c r="CK93" i="23"/>
  <c r="CA93" i="23"/>
  <c r="CC95" i="23"/>
  <c r="CM95" i="23"/>
  <c r="CX95" i="23" s="1"/>
  <c r="DI95" i="23" s="1"/>
  <c r="CC266" i="23"/>
  <c r="CM266" i="23"/>
  <c r="CX266" i="23" s="1"/>
  <c r="BQ93" i="23"/>
  <c r="CB93" i="23"/>
  <c r="CN265" i="23" l="1"/>
  <c r="CP265" i="23" s="1"/>
  <c r="CN266" i="23"/>
  <c r="CP266" i="23" s="1"/>
  <c r="CN264" i="23"/>
  <c r="CP264" i="23" s="1"/>
  <c r="CN95" i="23"/>
  <c r="CP95" i="23" s="1"/>
  <c r="CL94" i="23"/>
  <c r="CV94" i="23"/>
  <c r="DG94" i="23" s="1"/>
  <c r="CL93" i="23"/>
  <c r="CV93" i="23"/>
  <c r="DG93" i="23" s="1"/>
  <c r="CC93" i="23"/>
  <c r="CM93" i="23"/>
  <c r="CX93" i="23" s="1"/>
  <c r="DI93" i="23" s="1"/>
  <c r="CM94" i="23"/>
  <c r="CX94" i="23" s="1"/>
  <c r="DI94" i="23" s="1"/>
  <c r="CC94" i="23"/>
  <c r="CN94" i="23" l="1"/>
  <c r="CP94" i="23" s="1"/>
  <c r="CW95" i="23"/>
  <c r="CY95" i="23"/>
  <c r="CW264" i="23"/>
  <c r="CY264" i="23"/>
  <c r="CW265" i="23"/>
  <c r="CY265" i="23"/>
  <c r="CW266" i="23"/>
  <c r="CY266" i="23"/>
  <c r="CN93" i="23"/>
  <c r="CP93" i="23" s="1"/>
  <c r="AZ91" i="23"/>
  <c r="BB91" i="23"/>
  <c r="BC91" i="23"/>
  <c r="DA95" i="23" l="1"/>
  <c r="DH95" i="23" s="1"/>
  <c r="DA265" i="23"/>
  <c r="DH265" i="23" s="1"/>
  <c r="DI265" i="23" s="1"/>
  <c r="DA266" i="23"/>
  <c r="DH266" i="23" s="1"/>
  <c r="DI266" i="23" s="1"/>
  <c r="DA264" i="23"/>
  <c r="DH264" i="23" s="1"/>
  <c r="DI264" i="23" s="1"/>
  <c r="CW93" i="23"/>
  <c r="CY93" i="23"/>
  <c r="CW94" i="23"/>
  <c r="CY94" i="23"/>
  <c r="BD91" i="23"/>
  <c r="BE91" i="23" s="1"/>
  <c r="BF91" i="23" s="1"/>
  <c r="BH91" i="23" s="1"/>
  <c r="BN91" i="23"/>
  <c r="DJ95" i="23" l="1"/>
  <c r="DL95" i="23" s="1"/>
  <c r="DA94" i="23"/>
  <c r="DH94" i="23" s="1"/>
  <c r="DA93" i="23"/>
  <c r="DH93" i="23" s="1"/>
  <c r="DJ266" i="23"/>
  <c r="DL266" i="23" s="1"/>
  <c r="DJ264" i="23"/>
  <c r="DL264" i="23" s="1"/>
  <c r="DJ265" i="23"/>
  <c r="DL265" i="23" s="1"/>
  <c r="BO91" i="23"/>
  <c r="BP91" i="23" s="1"/>
  <c r="BZ91" i="23"/>
  <c r="DJ94" i="23" l="1"/>
  <c r="DL94" i="23" s="1"/>
  <c r="DJ93" i="23"/>
  <c r="DL93" i="23" s="1"/>
  <c r="CA91" i="23"/>
  <c r="CK91" i="23"/>
  <c r="BQ91" i="23"/>
  <c r="CB91" i="23"/>
  <c r="CL91" i="23" l="1"/>
  <c r="CV91" i="23"/>
  <c r="DG91" i="23" s="1"/>
  <c r="CC91" i="23"/>
  <c r="CM91" i="23"/>
  <c r="CX91" i="23" s="1"/>
  <c r="DI91" i="23" s="1"/>
  <c r="CN91" i="23" l="1"/>
  <c r="CP91" i="23" s="1"/>
  <c r="F58" i="5"/>
  <c r="H58" i="5" s="1"/>
  <c r="L58" i="5"/>
  <c r="M58" i="5"/>
  <c r="Q58" i="5"/>
  <c r="V58" i="5"/>
  <c r="W58" i="5" s="1"/>
  <c r="AD58" i="5"/>
  <c r="AE58" i="5" s="1"/>
  <c r="AF58" i="5"/>
  <c r="AN58" i="5" s="1"/>
  <c r="AV58" i="5" s="1"/>
  <c r="BD58" i="5" s="1"/>
  <c r="AL58" i="5"/>
  <c r="AM58" i="5" s="1"/>
  <c r="AT58" i="5"/>
  <c r="AU58" i="5" s="1"/>
  <c r="BB58" i="5"/>
  <c r="BC58" i="5" s="1"/>
  <c r="BJ58" i="5"/>
  <c r="BK58" i="5" s="1"/>
  <c r="N58" i="5" l="1"/>
  <c r="O58" i="5" s="1"/>
  <c r="P58" i="5" s="1"/>
  <c r="Y58" i="5" s="1"/>
  <c r="AA58" i="5" s="1"/>
  <c r="AG58" i="5" s="1"/>
  <c r="AI58" i="5" s="1"/>
  <c r="AO58" i="5" s="1"/>
  <c r="AQ58" i="5" s="1"/>
  <c r="AW58" i="5" s="1"/>
  <c r="CW91" i="23"/>
  <c r="CY91" i="23"/>
  <c r="BE58" i="5"/>
  <c r="BG58" i="5" s="1"/>
  <c r="BL58" i="5"/>
  <c r="BT58" i="5" s="1"/>
  <c r="CB58" i="5" s="1"/>
  <c r="DA91" i="23" l="1"/>
  <c r="DH91" i="23" s="1"/>
  <c r="S58" i="5"/>
  <c r="BM58" i="5"/>
  <c r="BO58" i="5" s="1"/>
  <c r="BU58" i="5" s="1"/>
  <c r="BW58" i="5" s="1"/>
  <c r="CC58" i="5" s="1"/>
  <c r="DJ91" i="23" l="1"/>
  <c r="DL91" i="23" s="1"/>
  <c r="K18" i="27"/>
  <c r="CH417" i="23"/>
  <c r="CK417" i="23"/>
  <c r="CH416" i="23"/>
  <c r="CK416" i="23"/>
  <c r="H417" i="23"/>
  <c r="DF417" i="23" s="1"/>
  <c r="H416" i="23"/>
  <c r="DF416" i="23" s="1"/>
  <c r="CL416" i="23" l="1"/>
  <c r="CV416" i="23"/>
  <c r="DG416" i="23" s="1"/>
  <c r="I416" i="23"/>
  <c r="CU416" i="23"/>
  <c r="CL417" i="23"/>
  <c r="CV417" i="23"/>
  <c r="DG417" i="23" s="1"/>
  <c r="I417" i="23"/>
  <c r="CU417" i="23"/>
  <c r="CJ416" i="23"/>
  <c r="CM416" i="23" s="1"/>
  <c r="CN416" i="23" s="1"/>
  <c r="CP416" i="23" s="1"/>
  <c r="CJ417" i="23"/>
  <c r="CM417" i="23" l="1"/>
  <c r="CN417" i="23" s="1"/>
  <c r="CP417" i="23" s="1"/>
  <c r="CW417" i="23" s="1"/>
  <c r="CX417" i="23" s="1"/>
  <c r="DI417" i="23" s="1"/>
  <c r="CW416" i="23"/>
  <c r="CX416" i="23" s="1"/>
  <c r="DI416" i="23" s="1"/>
  <c r="K16" i="27"/>
  <c r="CK292" i="23"/>
  <c r="CH292" i="23"/>
  <c r="CK291" i="23"/>
  <c r="CH291" i="23"/>
  <c r="H291" i="23"/>
  <c r="DF291" i="23" s="1"/>
  <c r="H292" i="23"/>
  <c r="DF292" i="23" s="1"/>
  <c r="K17" i="27"/>
  <c r="K12" i="27"/>
  <c r="K11" i="27"/>
  <c r="K8" i="27"/>
  <c r="W6" i="26"/>
  <c r="CD157" i="38"/>
  <c r="CE157" i="38"/>
  <c r="CB157" i="38"/>
  <c r="CB175" i="38" s="1"/>
  <c r="K157" i="38"/>
  <c r="CC155" i="38"/>
  <c r="CC156" i="38"/>
  <c r="CG117" i="38"/>
  <c r="CR117" i="38" s="1"/>
  <c r="DC117" i="38" s="1"/>
  <c r="CG116" i="38"/>
  <c r="CR116" i="38" s="1"/>
  <c r="DC116" i="38" s="1"/>
  <c r="CG115" i="38"/>
  <c r="CR115" i="38" s="1"/>
  <c r="DC115" i="38" s="1"/>
  <c r="CG114" i="38"/>
  <c r="CR114" i="38" s="1"/>
  <c r="DC114" i="38" s="1"/>
  <c r="CG113" i="38"/>
  <c r="CR113" i="38" s="1"/>
  <c r="DC113" i="38" s="1"/>
  <c r="CG112" i="38"/>
  <c r="CR112" i="38" s="1"/>
  <c r="DC112" i="38" s="1"/>
  <c r="CG111" i="38"/>
  <c r="CR111" i="38" s="1"/>
  <c r="DC111" i="38" s="1"/>
  <c r="CG110" i="38"/>
  <c r="CR110" i="38" s="1"/>
  <c r="DC110" i="38" s="1"/>
  <c r="CG109" i="38"/>
  <c r="CR109" i="38" s="1"/>
  <c r="DC109" i="38" s="1"/>
  <c r="CH182" i="23"/>
  <c r="CK182" i="23"/>
  <c r="CH183" i="23"/>
  <c r="CK183" i="23"/>
  <c r="CH184" i="23"/>
  <c r="CK184" i="23"/>
  <c r="CH185" i="23"/>
  <c r="CK185" i="23"/>
  <c r="CH186" i="23"/>
  <c r="CK186" i="23"/>
  <c r="CH187" i="23"/>
  <c r="CK187" i="23"/>
  <c r="CH188" i="23"/>
  <c r="CK188" i="23"/>
  <c r="H188" i="23"/>
  <c r="DF188" i="23" s="1"/>
  <c r="H187" i="23"/>
  <c r="DF187" i="23" s="1"/>
  <c r="H186" i="23"/>
  <c r="DF186" i="23" s="1"/>
  <c r="H185" i="23"/>
  <c r="DF185" i="23" s="1"/>
  <c r="H184" i="23"/>
  <c r="DF184" i="23" s="1"/>
  <c r="H183" i="23"/>
  <c r="DF183" i="23" s="1"/>
  <c r="H182" i="23"/>
  <c r="DF182" i="23" s="1"/>
  <c r="CH464" i="23"/>
  <c r="CK464" i="23"/>
  <c r="H464" i="23"/>
  <c r="DF464" i="23" s="1"/>
  <c r="CI405" i="23"/>
  <c r="CI404" i="23"/>
  <c r="CI360" i="23"/>
  <c r="CI359" i="23"/>
  <c r="CI358" i="23"/>
  <c r="CI357" i="23"/>
  <c r="CI356" i="23"/>
  <c r="CI351" i="23"/>
  <c r="CI290" i="23"/>
  <c r="CI289" i="23"/>
  <c r="CI288" i="23"/>
  <c r="CI287" i="23"/>
  <c r="CI286" i="23"/>
  <c r="CI245" i="23"/>
  <c r="CI180" i="23"/>
  <c r="CI179" i="23"/>
  <c r="CI178" i="23"/>
  <c r="CI177" i="23"/>
  <c r="CI176" i="23"/>
  <c r="CI175" i="23"/>
  <c r="CI174" i="23"/>
  <c r="CI173" i="23"/>
  <c r="CI172" i="23"/>
  <c r="CI171" i="23"/>
  <c r="CI170" i="23"/>
  <c r="CI169" i="23"/>
  <c r="CI168" i="23"/>
  <c r="CI167" i="23"/>
  <c r="CI166" i="23"/>
  <c r="CI165" i="23"/>
  <c r="CI164" i="23"/>
  <c r="CI163" i="23"/>
  <c r="CI162" i="23"/>
  <c r="CI161" i="23"/>
  <c r="CI160" i="23"/>
  <c r="CI159" i="23"/>
  <c r="CI158" i="23"/>
  <c r="CI157" i="23"/>
  <c r="CI156" i="23"/>
  <c r="CI155" i="23"/>
  <c r="CI154" i="23"/>
  <c r="CI153" i="23"/>
  <c r="CI152" i="23"/>
  <c r="CH97" i="23"/>
  <c r="CH98" i="23"/>
  <c r="CH99" i="23"/>
  <c r="CJ101" i="23"/>
  <c r="CK101" i="23"/>
  <c r="CJ100" i="23"/>
  <c r="CK100" i="23"/>
  <c r="CJ99" i="23"/>
  <c r="CK99" i="23"/>
  <c r="CI96" i="23"/>
  <c r="CH100" i="23"/>
  <c r="CH101" i="23"/>
  <c r="CH102" i="23"/>
  <c r="I101" i="23"/>
  <c r="I100" i="23"/>
  <c r="I99" i="23"/>
  <c r="CK408" i="23"/>
  <c r="CK409" i="23"/>
  <c r="CK410" i="23"/>
  <c r="CK411" i="23"/>
  <c r="CK412" i="23"/>
  <c r="CH407" i="23"/>
  <c r="CH408" i="23"/>
  <c r="CH409" i="23"/>
  <c r="CH410" i="23"/>
  <c r="CH411" i="23"/>
  <c r="CH412" i="23"/>
  <c r="CH413" i="23"/>
  <c r="CH414" i="23"/>
  <c r="CH415" i="23"/>
  <c r="H407" i="23"/>
  <c r="DF407" i="23" s="1"/>
  <c r="H408" i="23"/>
  <c r="DF408" i="23" s="1"/>
  <c r="H409" i="23"/>
  <c r="DF409" i="23" s="1"/>
  <c r="H410" i="23"/>
  <c r="DF410" i="23" s="1"/>
  <c r="H411" i="23"/>
  <c r="DF411" i="23" s="1"/>
  <c r="H412" i="23"/>
  <c r="DF412" i="23" s="1"/>
  <c r="H413" i="23"/>
  <c r="DF413" i="23" s="1"/>
  <c r="H414" i="23"/>
  <c r="DF414" i="23" s="1"/>
  <c r="H415" i="23"/>
  <c r="DF415" i="23" s="1"/>
  <c r="CF157" i="38" l="1"/>
  <c r="CP157" i="38"/>
  <c r="DA157" i="38" s="1"/>
  <c r="CY416" i="23"/>
  <c r="CY417" i="23"/>
  <c r="CJ408" i="23"/>
  <c r="CU408" i="23"/>
  <c r="CL411" i="23"/>
  <c r="CV411" i="23"/>
  <c r="DG411" i="23" s="1"/>
  <c r="CL101" i="23"/>
  <c r="CM101" i="23" s="1"/>
  <c r="CN101" i="23" s="1"/>
  <c r="CP101" i="23" s="1"/>
  <c r="CV101" i="23"/>
  <c r="DG101" i="23" s="1"/>
  <c r="I407" i="23"/>
  <c r="CU407" i="23"/>
  <c r="CJ182" i="23"/>
  <c r="CU182" i="23"/>
  <c r="CJ186" i="23"/>
  <c r="CU186" i="23"/>
  <c r="CJ292" i="23"/>
  <c r="CU292" i="23"/>
  <c r="CJ412" i="23"/>
  <c r="CU412" i="23"/>
  <c r="CL99" i="23"/>
  <c r="CM99" i="23" s="1"/>
  <c r="CN99" i="23" s="1"/>
  <c r="CP99" i="23" s="1"/>
  <c r="CV99" i="23"/>
  <c r="DG99" i="23" s="1"/>
  <c r="CJ411" i="23"/>
  <c r="CU411" i="23"/>
  <c r="CL410" i="23"/>
  <c r="CV410" i="23"/>
  <c r="DG410" i="23" s="1"/>
  <c r="I183" i="23"/>
  <c r="CU183" i="23"/>
  <c r="I187" i="23"/>
  <c r="CU187" i="23"/>
  <c r="CL187" i="23"/>
  <c r="CV187" i="23"/>
  <c r="DG187" i="23" s="1"/>
  <c r="CL185" i="23"/>
  <c r="CV185" i="23"/>
  <c r="DG185" i="23" s="1"/>
  <c r="CL183" i="23"/>
  <c r="CV183" i="23"/>
  <c r="DG183" i="23" s="1"/>
  <c r="CJ291" i="23"/>
  <c r="CU291" i="23"/>
  <c r="CL292" i="23"/>
  <c r="CV292" i="23"/>
  <c r="DG292" i="23" s="1"/>
  <c r="I415" i="23"/>
  <c r="CU415" i="23"/>
  <c r="I414" i="23"/>
  <c r="CU414" i="23"/>
  <c r="CJ410" i="23"/>
  <c r="CM410" i="23" s="1"/>
  <c r="CN410" i="23" s="1"/>
  <c r="CP410" i="23" s="1"/>
  <c r="CU410" i="23"/>
  <c r="CL409" i="23"/>
  <c r="CV409" i="23"/>
  <c r="DG409" i="23" s="1"/>
  <c r="CL100" i="23"/>
  <c r="CV100" i="23"/>
  <c r="DG100" i="23" s="1"/>
  <c r="I413" i="23"/>
  <c r="CU413" i="23"/>
  <c r="CJ409" i="23"/>
  <c r="CU409" i="23"/>
  <c r="CL412" i="23"/>
  <c r="CM412" i="23" s="1"/>
  <c r="CN412" i="23" s="1"/>
  <c r="CP412" i="23" s="1"/>
  <c r="CV412" i="23"/>
  <c r="DG412" i="23" s="1"/>
  <c r="CL408" i="23"/>
  <c r="CM408" i="23" s="1"/>
  <c r="CN408" i="23" s="1"/>
  <c r="CP408" i="23" s="1"/>
  <c r="CV408" i="23"/>
  <c r="DG408" i="23" s="1"/>
  <c r="CL464" i="23"/>
  <c r="CV464" i="23"/>
  <c r="DG464" i="23" s="1"/>
  <c r="I184" i="23"/>
  <c r="CU184" i="23"/>
  <c r="I188" i="23"/>
  <c r="CU188" i="23"/>
  <c r="I464" i="23"/>
  <c r="CU464" i="23"/>
  <c r="CJ185" i="23"/>
  <c r="CU185" i="23"/>
  <c r="CL188" i="23"/>
  <c r="CV188" i="23"/>
  <c r="DG188" i="23" s="1"/>
  <c r="CL186" i="23"/>
  <c r="CM186" i="23" s="1"/>
  <c r="CN186" i="23" s="1"/>
  <c r="CP186" i="23" s="1"/>
  <c r="CV186" i="23"/>
  <c r="DG186" i="23" s="1"/>
  <c r="CL184" i="23"/>
  <c r="CV184" i="23"/>
  <c r="DG184" i="23" s="1"/>
  <c r="CL182" i="23"/>
  <c r="CV182" i="23"/>
  <c r="DG182" i="23" s="1"/>
  <c r="CL291" i="23"/>
  <c r="CM291" i="23" s="1"/>
  <c r="CN291" i="23" s="1"/>
  <c r="CP291" i="23" s="1"/>
  <c r="CV291" i="23"/>
  <c r="DG291" i="23" s="1"/>
  <c r="I291" i="23"/>
  <c r="I292" i="23"/>
  <c r="CM100" i="23"/>
  <c r="CN100" i="23" s="1"/>
  <c r="CP100" i="23" s="1"/>
  <c r="CJ187" i="23"/>
  <c r="CJ183" i="23"/>
  <c r="CM183" i="23" s="1"/>
  <c r="CN183" i="23" s="1"/>
  <c r="CP183" i="23" s="1"/>
  <c r="I185" i="23"/>
  <c r="CJ188" i="23"/>
  <c r="CJ184" i="23"/>
  <c r="I182" i="23"/>
  <c r="I186" i="23"/>
  <c r="CG157" i="38"/>
  <c r="CH157" i="38" s="1"/>
  <c r="CK157" i="38" s="1"/>
  <c r="CJ464" i="23"/>
  <c r="I412" i="23"/>
  <c r="I408" i="23"/>
  <c r="I410" i="23"/>
  <c r="I411" i="23"/>
  <c r="I409" i="23"/>
  <c r="K24" i="27"/>
  <c r="K6" i="27"/>
  <c r="CK415" i="23"/>
  <c r="CK414" i="23"/>
  <c r="CK413" i="23"/>
  <c r="CK407" i="23"/>
  <c r="CK406" i="23"/>
  <c r="CH406" i="23"/>
  <c r="H406" i="23"/>
  <c r="DF406" i="23" s="1"/>
  <c r="CK181" i="23"/>
  <c r="CH181" i="23"/>
  <c r="H181" i="23"/>
  <c r="DF181" i="23" s="1"/>
  <c r="CJ102" i="23"/>
  <c r="CK102" i="23"/>
  <c r="CK98" i="23"/>
  <c r="CJ98" i="23"/>
  <c r="CJ97" i="23"/>
  <c r="CK97" i="23"/>
  <c r="CH466" i="23" l="1"/>
  <c r="DA417" i="23"/>
  <c r="DH417" i="23" s="1"/>
  <c r="DA416" i="23"/>
  <c r="DH416" i="23" s="1"/>
  <c r="CQ157" i="38"/>
  <c r="CR157" i="38" s="1"/>
  <c r="DC157" i="38" s="1"/>
  <c r="CW410" i="23"/>
  <c r="CX410" i="23" s="1"/>
  <c r="DI410" i="23" s="1"/>
  <c r="CM409" i="23"/>
  <c r="CN409" i="23" s="1"/>
  <c r="CP409" i="23" s="1"/>
  <c r="CW409" i="23" s="1"/>
  <c r="CX409" i="23" s="1"/>
  <c r="DI409" i="23" s="1"/>
  <c r="CW100" i="23"/>
  <c r="CX100" i="23" s="1"/>
  <c r="DI100" i="23" s="1"/>
  <c r="CW291" i="23"/>
  <c r="CX291" i="23" s="1"/>
  <c r="DI291" i="23" s="1"/>
  <c r="CW408" i="23"/>
  <c r="CX408" i="23" s="1"/>
  <c r="DI408" i="23" s="1"/>
  <c r="CW99" i="23"/>
  <c r="CX99" i="23" s="1"/>
  <c r="DI99" i="23" s="1"/>
  <c r="CW101" i="23"/>
  <c r="CX101" i="23" s="1"/>
  <c r="DI101" i="23" s="1"/>
  <c r="CW183" i="23"/>
  <c r="CX183" i="23" s="1"/>
  <c r="DI183" i="23" s="1"/>
  <c r="CW186" i="23"/>
  <c r="CX186" i="23" s="1"/>
  <c r="DI186" i="23" s="1"/>
  <c r="CW412" i="23"/>
  <c r="CX412" i="23" s="1"/>
  <c r="DI412" i="23" s="1"/>
  <c r="CM411" i="23"/>
  <c r="CN411" i="23" s="1"/>
  <c r="CP411" i="23" s="1"/>
  <c r="CW411" i="23" s="1"/>
  <c r="CX411" i="23" s="1"/>
  <c r="DI411" i="23" s="1"/>
  <c r="CM464" i="23"/>
  <c r="CN464" i="23" s="1"/>
  <c r="CP464" i="23" s="1"/>
  <c r="CW464" i="23" s="1"/>
  <c r="CX464" i="23" s="1"/>
  <c r="DI464" i="23" s="1"/>
  <c r="CM184" i="23"/>
  <c r="CN184" i="23" s="1"/>
  <c r="CP184" i="23" s="1"/>
  <c r="CW184" i="23" s="1"/>
  <c r="CX184" i="23" s="1"/>
  <c r="DI184" i="23" s="1"/>
  <c r="CM185" i="23"/>
  <c r="CN185" i="23" s="1"/>
  <c r="CP185" i="23" s="1"/>
  <c r="CW185" i="23" s="1"/>
  <c r="CX185" i="23" s="1"/>
  <c r="DI185" i="23" s="1"/>
  <c r="CM292" i="23"/>
  <c r="CN292" i="23" s="1"/>
  <c r="CP292" i="23" s="1"/>
  <c r="CW292" i="23" s="1"/>
  <c r="CX292" i="23" s="1"/>
  <c r="DI292" i="23" s="1"/>
  <c r="CM182" i="23"/>
  <c r="CN182" i="23" s="1"/>
  <c r="CP182" i="23" s="1"/>
  <c r="CW182" i="23" s="1"/>
  <c r="CX182" i="23" s="1"/>
  <c r="DI182" i="23" s="1"/>
  <c r="I406" i="23"/>
  <c r="CU406" i="23"/>
  <c r="CL413" i="23"/>
  <c r="CV413" i="23"/>
  <c r="DG413" i="23" s="1"/>
  <c r="CM187" i="23"/>
  <c r="CN187" i="23" s="1"/>
  <c r="CP187" i="23" s="1"/>
  <c r="CW187" i="23" s="1"/>
  <c r="CX187" i="23" s="1"/>
  <c r="DI187" i="23" s="1"/>
  <c r="CL414" i="23"/>
  <c r="CV414" i="23"/>
  <c r="DG414" i="23" s="1"/>
  <c r="CL97" i="23"/>
  <c r="CM97" i="23" s="1"/>
  <c r="CN97" i="23" s="1"/>
  <c r="CP97" i="23" s="1"/>
  <c r="CV97" i="23"/>
  <c r="DG97" i="23" s="1"/>
  <c r="CL181" i="23"/>
  <c r="CV181" i="23"/>
  <c r="DG181" i="23" s="1"/>
  <c r="CL407" i="23"/>
  <c r="CV407" i="23"/>
  <c r="DG407" i="23" s="1"/>
  <c r="I181" i="23"/>
  <c r="CU181" i="23"/>
  <c r="CM188" i="23"/>
  <c r="CN188" i="23" s="1"/>
  <c r="CP188" i="23" s="1"/>
  <c r="CW188" i="23" s="1"/>
  <c r="CX188" i="23" s="1"/>
  <c r="DI188" i="23" s="1"/>
  <c r="CL98" i="23"/>
  <c r="CM98" i="23" s="1"/>
  <c r="CN98" i="23" s="1"/>
  <c r="CP98" i="23" s="1"/>
  <c r="CV98" i="23"/>
  <c r="DG98" i="23" s="1"/>
  <c r="CL406" i="23"/>
  <c r="CV406" i="23"/>
  <c r="DG406" i="23" s="1"/>
  <c r="CL415" i="23"/>
  <c r="CV415" i="23"/>
  <c r="DG415" i="23" s="1"/>
  <c r="CL102" i="23"/>
  <c r="CM102" i="23" s="1"/>
  <c r="CV102" i="23"/>
  <c r="DG102" i="23" s="1"/>
  <c r="CJ406" i="23"/>
  <c r="CJ407" i="23"/>
  <c r="CJ415" i="23"/>
  <c r="CJ414" i="23"/>
  <c r="CJ413" i="23"/>
  <c r="CJ181" i="23"/>
  <c r="DJ416" i="23" l="1"/>
  <c r="DL416" i="23" s="1"/>
  <c r="DJ417" i="23"/>
  <c r="DL417" i="23" s="1"/>
  <c r="CS157" i="38"/>
  <c r="CY187" i="23"/>
  <c r="CY184" i="23"/>
  <c r="CY186" i="23"/>
  <c r="CY408" i="23"/>
  <c r="CY410" i="23"/>
  <c r="CY188" i="23"/>
  <c r="CY182" i="23"/>
  <c r="CY464" i="23"/>
  <c r="CY183" i="23"/>
  <c r="CY291" i="23"/>
  <c r="CY292" i="23"/>
  <c r="CY411" i="23"/>
  <c r="CY101" i="23"/>
  <c r="CY100" i="23"/>
  <c r="CY185" i="23"/>
  <c r="CY412" i="23"/>
  <c r="CY99" i="23"/>
  <c r="CY409" i="23"/>
  <c r="CM413" i="23"/>
  <c r="CN413" i="23" s="1"/>
  <c r="CP413" i="23" s="1"/>
  <c r="CW413" i="23" s="1"/>
  <c r="CX413" i="23" s="1"/>
  <c r="DI413" i="23" s="1"/>
  <c r="CW98" i="23"/>
  <c r="CX98" i="23" s="1"/>
  <c r="DI98" i="23" s="1"/>
  <c r="CW97" i="23"/>
  <c r="CX97" i="23" s="1"/>
  <c r="DI97" i="23" s="1"/>
  <c r="CM407" i="23"/>
  <c r="CN407" i="23" s="1"/>
  <c r="CP407" i="23" s="1"/>
  <c r="CW407" i="23" s="1"/>
  <c r="CX407" i="23" s="1"/>
  <c r="DI407" i="23" s="1"/>
  <c r="CM415" i="23"/>
  <c r="CN415" i="23" s="1"/>
  <c r="CP415" i="23" s="1"/>
  <c r="CW415" i="23" s="1"/>
  <c r="CX415" i="23" s="1"/>
  <c r="DI415" i="23" s="1"/>
  <c r="CM406" i="23"/>
  <c r="CN406" i="23" s="1"/>
  <c r="CP406" i="23" s="1"/>
  <c r="CW406" i="23" s="1"/>
  <c r="CX406" i="23" s="1"/>
  <c r="DI406" i="23" s="1"/>
  <c r="CM181" i="23"/>
  <c r="CN181" i="23" s="1"/>
  <c r="CP181" i="23" s="1"/>
  <c r="CW181" i="23" s="1"/>
  <c r="CX181" i="23" s="1"/>
  <c r="DI181" i="23" s="1"/>
  <c r="CM414" i="23"/>
  <c r="CN414" i="23" s="1"/>
  <c r="CP414" i="23" s="1"/>
  <c r="CW414" i="23" s="1"/>
  <c r="CX414" i="23" s="1"/>
  <c r="DI414" i="23" s="1"/>
  <c r="CN102" i="23"/>
  <c r="CP102" i="23" s="1"/>
  <c r="CW102" i="23" s="1"/>
  <c r="CX102" i="23" s="1"/>
  <c r="DI102" i="23" s="1"/>
  <c r="BJ8" i="5"/>
  <c r="BK8" i="5" s="1"/>
  <c r="BJ9" i="5"/>
  <c r="BK9" i="5" s="1"/>
  <c r="BJ10" i="5"/>
  <c r="BK10" i="5" s="1"/>
  <c r="BJ11" i="5"/>
  <c r="BK11" i="5" s="1"/>
  <c r="BJ12" i="5"/>
  <c r="BK12" i="5" s="1"/>
  <c r="BJ13" i="5"/>
  <c r="BK13" i="5" s="1"/>
  <c r="BJ14" i="5"/>
  <c r="BK14" i="5" s="1"/>
  <c r="BJ15" i="5"/>
  <c r="BK15" i="5" s="1"/>
  <c r="BJ16" i="5"/>
  <c r="BK16" i="5" s="1"/>
  <c r="BJ17" i="5"/>
  <c r="BK17" i="5" s="1"/>
  <c r="BJ18" i="5"/>
  <c r="BK18" i="5" s="1"/>
  <c r="BJ19" i="5"/>
  <c r="BK19" i="5" s="1"/>
  <c r="BJ20" i="5"/>
  <c r="BK20" i="5" s="1"/>
  <c r="BJ21" i="5"/>
  <c r="BK21" i="5" s="1"/>
  <c r="BJ22" i="5"/>
  <c r="BK22" i="5" s="1"/>
  <c r="BJ23" i="5"/>
  <c r="BK23" i="5" s="1"/>
  <c r="BJ24" i="5"/>
  <c r="BK24" i="5" s="1"/>
  <c r="BJ25" i="5"/>
  <c r="BK25" i="5" s="1"/>
  <c r="BJ26" i="5"/>
  <c r="BK26" i="5" s="1"/>
  <c r="BJ27" i="5"/>
  <c r="BK27" i="5" s="1"/>
  <c r="BJ28" i="5"/>
  <c r="BK28" i="5" s="1"/>
  <c r="BJ29" i="5"/>
  <c r="BK29" i="5" s="1"/>
  <c r="BJ30" i="5"/>
  <c r="BK30" i="5" s="1"/>
  <c r="BJ31" i="5"/>
  <c r="BK31" i="5" s="1"/>
  <c r="BJ32" i="5"/>
  <c r="BK32" i="5" s="1"/>
  <c r="BJ33" i="5"/>
  <c r="BK33" i="5" s="1"/>
  <c r="BJ34" i="5"/>
  <c r="BK34" i="5" s="1"/>
  <c r="BJ35" i="5"/>
  <c r="BK35" i="5" s="1"/>
  <c r="BJ36" i="5"/>
  <c r="BK36" i="5" s="1"/>
  <c r="BJ37" i="5"/>
  <c r="BK37" i="5" s="1"/>
  <c r="BJ38" i="5"/>
  <c r="BK38" i="5" s="1"/>
  <c r="BJ39" i="5"/>
  <c r="BK39" i="5" s="1"/>
  <c r="BJ40" i="5"/>
  <c r="BK40" i="5" s="1"/>
  <c r="BJ41" i="5"/>
  <c r="BK41" i="5" s="1"/>
  <c r="BJ42" i="5"/>
  <c r="BK42" i="5" s="1"/>
  <c r="BJ43" i="5"/>
  <c r="BK43" i="5" s="1"/>
  <c r="BJ44" i="5"/>
  <c r="BK44" i="5" s="1"/>
  <c r="BJ45" i="5"/>
  <c r="BK45" i="5" s="1"/>
  <c r="BJ46" i="5"/>
  <c r="BK46" i="5" s="1"/>
  <c r="BJ47" i="5"/>
  <c r="BK47" i="5" s="1"/>
  <c r="BJ48" i="5"/>
  <c r="BK48" i="5" s="1"/>
  <c r="BJ49" i="5"/>
  <c r="BK49" i="5" s="1"/>
  <c r="BJ50" i="5"/>
  <c r="BK50" i="5" s="1"/>
  <c r="BJ51" i="5"/>
  <c r="BK51" i="5" s="1"/>
  <c r="BJ52" i="5"/>
  <c r="BK52" i="5" s="1"/>
  <c r="BJ53" i="5"/>
  <c r="BK53" i="5" s="1"/>
  <c r="BJ54" i="5"/>
  <c r="BK54" i="5" s="1"/>
  <c r="BJ55" i="5"/>
  <c r="BK55" i="5" s="1"/>
  <c r="BJ56" i="5"/>
  <c r="BK56" i="5" s="1"/>
  <c r="BJ57" i="5"/>
  <c r="BK57" i="5" s="1"/>
  <c r="BJ59" i="5"/>
  <c r="BK59" i="5" s="1"/>
  <c r="BJ60" i="5"/>
  <c r="BK60" i="5" s="1"/>
  <c r="BJ61" i="5"/>
  <c r="BK61" i="5" s="1"/>
  <c r="BJ62" i="5"/>
  <c r="BK62" i="5" s="1"/>
  <c r="BJ63" i="5"/>
  <c r="BK63" i="5" s="1"/>
  <c r="BJ64" i="5"/>
  <c r="BK64" i="5" s="1"/>
  <c r="BJ65" i="5"/>
  <c r="BK65" i="5" s="1"/>
  <c r="BJ66" i="5"/>
  <c r="BK66" i="5" s="1"/>
  <c r="BJ67" i="5"/>
  <c r="BK67" i="5" s="1"/>
  <c r="BJ68" i="5"/>
  <c r="BK68" i="5" s="1"/>
  <c r="BJ69" i="5"/>
  <c r="BK69" i="5" s="1"/>
  <c r="BJ70" i="5"/>
  <c r="BK70" i="5" s="1"/>
  <c r="BJ71" i="5"/>
  <c r="BK71" i="5" s="1"/>
  <c r="BJ72" i="5"/>
  <c r="BK72" i="5" s="1"/>
  <c r="BJ73" i="5"/>
  <c r="BK73" i="5" s="1"/>
  <c r="BJ74" i="5"/>
  <c r="BK74" i="5" s="1"/>
  <c r="BJ75" i="5"/>
  <c r="BK75" i="5" s="1"/>
  <c r="BJ76" i="5"/>
  <c r="BK76" i="5" s="1"/>
  <c r="BJ77" i="5"/>
  <c r="BK77" i="5" s="1"/>
  <c r="BJ78" i="5"/>
  <c r="BK78" i="5" s="1"/>
  <c r="BJ79" i="5"/>
  <c r="BK79" i="5" s="1"/>
  <c r="BJ80" i="5"/>
  <c r="BK80" i="5" s="1"/>
  <c r="BJ81" i="5"/>
  <c r="BK81" i="5" s="1"/>
  <c r="BJ82" i="5"/>
  <c r="BK82" i="5" s="1"/>
  <c r="BJ83" i="5"/>
  <c r="BK83" i="5" s="1"/>
  <c r="BJ84" i="5"/>
  <c r="BK84" i="5" s="1"/>
  <c r="BJ85" i="5"/>
  <c r="BK85" i="5" s="1"/>
  <c r="BJ86" i="5"/>
  <c r="BK86" i="5" s="1"/>
  <c r="BJ87" i="5"/>
  <c r="BK87" i="5" s="1"/>
  <c r="BJ88" i="5"/>
  <c r="BK88" i="5" s="1"/>
  <c r="BJ89" i="5"/>
  <c r="BK89" i="5" s="1"/>
  <c r="BJ90" i="5"/>
  <c r="BK90" i="5" s="1"/>
  <c r="BJ91" i="5"/>
  <c r="BK91" i="5" s="1"/>
  <c r="BJ92" i="5"/>
  <c r="BK92" i="5" s="1"/>
  <c r="BJ93" i="5"/>
  <c r="BK93" i="5" s="1"/>
  <c r="BJ94" i="5"/>
  <c r="BK94" i="5" s="1"/>
  <c r="BJ95" i="5"/>
  <c r="BK95" i="5" s="1"/>
  <c r="BJ96" i="5"/>
  <c r="BK96" i="5" s="1"/>
  <c r="BJ7" i="5"/>
  <c r="BK7" i="5" s="1"/>
  <c r="CD155" i="38"/>
  <c r="CD156" i="38"/>
  <c r="CC8" i="38"/>
  <c r="CD8" i="38" s="1"/>
  <c r="CC9" i="38"/>
  <c r="CD9" i="38" s="1"/>
  <c r="CC10" i="38"/>
  <c r="CD10" i="38" s="1"/>
  <c r="CC11" i="38"/>
  <c r="CD11" i="38" s="1"/>
  <c r="CC12" i="38"/>
  <c r="CD12" i="38" s="1"/>
  <c r="CC13" i="38"/>
  <c r="CD13" i="38" s="1"/>
  <c r="CC14" i="38"/>
  <c r="CD14" i="38" s="1"/>
  <c r="CC15" i="38"/>
  <c r="CD15" i="38" s="1"/>
  <c r="CC16" i="38"/>
  <c r="CD16" i="38" s="1"/>
  <c r="CC17" i="38"/>
  <c r="CD17" i="38" s="1"/>
  <c r="CC18" i="38"/>
  <c r="CD18" i="38" s="1"/>
  <c r="CC19" i="38"/>
  <c r="CD19" i="38" s="1"/>
  <c r="CC20" i="38"/>
  <c r="CD20" i="38" s="1"/>
  <c r="CC21" i="38"/>
  <c r="CD21" i="38" s="1"/>
  <c r="CC22" i="38"/>
  <c r="CD22" i="38" s="1"/>
  <c r="CC23" i="38"/>
  <c r="CD23" i="38" s="1"/>
  <c r="CC24" i="38"/>
  <c r="CD24" i="38" s="1"/>
  <c r="CC25" i="38"/>
  <c r="CD25" i="38" s="1"/>
  <c r="CC26" i="38"/>
  <c r="CD26" i="38" s="1"/>
  <c r="CC27" i="38"/>
  <c r="CD27" i="38" s="1"/>
  <c r="CC28" i="38"/>
  <c r="CD28" i="38" s="1"/>
  <c r="CC29" i="38"/>
  <c r="CD29" i="38" s="1"/>
  <c r="CC30" i="38"/>
  <c r="CD30" i="38" s="1"/>
  <c r="CC31" i="38"/>
  <c r="CD31" i="38" s="1"/>
  <c r="CC32" i="38"/>
  <c r="CD32" i="38" s="1"/>
  <c r="CC33" i="38"/>
  <c r="CD33" i="38" s="1"/>
  <c r="CC34" i="38"/>
  <c r="CD34" i="38" s="1"/>
  <c r="CC35" i="38"/>
  <c r="CD35" i="38" s="1"/>
  <c r="CC36" i="38"/>
  <c r="CD36" i="38" s="1"/>
  <c r="CC37" i="38"/>
  <c r="CD37" i="38" s="1"/>
  <c r="CC38" i="38"/>
  <c r="CD38" i="38" s="1"/>
  <c r="CC39" i="38"/>
  <c r="CD39" i="38" s="1"/>
  <c r="CC40" i="38"/>
  <c r="CD40" i="38" s="1"/>
  <c r="CC41" i="38"/>
  <c r="CD41" i="38" s="1"/>
  <c r="CC42" i="38"/>
  <c r="CD42" i="38" s="1"/>
  <c r="CC43" i="38"/>
  <c r="CD43" i="38" s="1"/>
  <c r="CC44" i="38"/>
  <c r="CD44" i="38" s="1"/>
  <c r="CC45" i="38"/>
  <c r="CD45" i="38" s="1"/>
  <c r="CC46" i="38"/>
  <c r="CD46" i="38" s="1"/>
  <c r="CC47" i="38"/>
  <c r="CD47" i="38" s="1"/>
  <c r="CC48" i="38"/>
  <c r="CD48" i="38" s="1"/>
  <c r="CC49" i="38"/>
  <c r="CD49" i="38" s="1"/>
  <c r="CC50" i="38"/>
  <c r="CD50" i="38" s="1"/>
  <c r="CC51" i="38"/>
  <c r="CD51" i="38" s="1"/>
  <c r="CC52" i="38"/>
  <c r="CD52" i="38" s="1"/>
  <c r="CC53" i="38"/>
  <c r="CD53" i="38" s="1"/>
  <c r="CC54" i="38"/>
  <c r="CD54" i="38" s="1"/>
  <c r="CC55" i="38"/>
  <c r="CD55" i="38" s="1"/>
  <c r="CC56" i="38"/>
  <c r="CD56" i="38" s="1"/>
  <c r="CC57" i="38"/>
  <c r="CD57" i="38" s="1"/>
  <c r="CC58" i="38"/>
  <c r="CD58" i="38" s="1"/>
  <c r="CC59" i="38"/>
  <c r="CD59" i="38" s="1"/>
  <c r="CC60" i="38"/>
  <c r="CD60" i="38" s="1"/>
  <c r="CC61" i="38"/>
  <c r="CD61" i="38" s="1"/>
  <c r="CC62" i="38"/>
  <c r="CD62" i="38" s="1"/>
  <c r="CC63" i="38"/>
  <c r="CD63" i="38" s="1"/>
  <c r="CC64" i="38"/>
  <c r="CD64" i="38" s="1"/>
  <c r="CC65" i="38"/>
  <c r="CD65" i="38" s="1"/>
  <c r="CC66" i="38"/>
  <c r="CD66" i="38" s="1"/>
  <c r="CC67" i="38"/>
  <c r="CD67" i="38" s="1"/>
  <c r="CC68" i="38"/>
  <c r="CD68" i="38" s="1"/>
  <c r="CC69" i="38"/>
  <c r="CD69" i="38" s="1"/>
  <c r="CC70" i="38"/>
  <c r="CD70" i="38" s="1"/>
  <c r="CC71" i="38"/>
  <c r="CD71" i="38" s="1"/>
  <c r="CC72" i="38"/>
  <c r="CD72" i="38" s="1"/>
  <c r="CC73" i="38"/>
  <c r="CD73" i="38" s="1"/>
  <c r="CC74" i="38"/>
  <c r="CD74" i="38" s="1"/>
  <c r="CC75" i="38"/>
  <c r="CD75" i="38" s="1"/>
  <c r="CC76" i="38"/>
  <c r="CD76" i="38" s="1"/>
  <c r="CC77" i="38"/>
  <c r="CD77" i="38" s="1"/>
  <c r="CC78" i="38"/>
  <c r="CD78" i="38" s="1"/>
  <c r="CC79" i="38"/>
  <c r="CD79" i="38" s="1"/>
  <c r="CC80" i="38"/>
  <c r="CD80" i="38" s="1"/>
  <c r="CC81" i="38"/>
  <c r="CD81" i="38" s="1"/>
  <c r="CC82" i="38"/>
  <c r="CD82" i="38" s="1"/>
  <c r="CC83" i="38"/>
  <c r="CD83" i="38" s="1"/>
  <c r="CC84" i="38"/>
  <c r="CD84" i="38" s="1"/>
  <c r="CC85" i="38"/>
  <c r="CD85" i="38" s="1"/>
  <c r="CC86" i="38"/>
  <c r="CD86" i="38" s="1"/>
  <c r="CC87" i="38"/>
  <c r="CD87" i="38" s="1"/>
  <c r="CC88" i="38"/>
  <c r="CD88" i="38" s="1"/>
  <c r="CC89" i="38"/>
  <c r="CD89" i="38" s="1"/>
  <c r="CC90" i="38"/>
  <c r="CD90" i="38" s="1"/>
  <c r="CC91" i="38"/>
  <c r="CD91" i="38" s="1"/>
  <c r="CC92" i="38"/>
  <c r="CD92" i="38" s="1"/>
  <c r="CC93" i="38"/>
  <c r="CD93" i="38" s="1"/>
  <c r="CC94" i="38"/>
  <c r="CD94" i="38" s="1"/>
  <c r="CC95" i="38"/>
  <c r="CD95" i="38" s="1"/>
  <c r="CC96" i="38"/>
  <c r="CD96" i="38" s="1"/>
  <c r="CC97" i="38"/>
  <c r="CD97" i="38" s="1"/>
  <c r="CC98" i="38"/>
  <c r="CD98" i="38" s="1"/>
  <c r="CC99" i="38"/>
  <c r="CD99" i="38" s="1"/>
  <c r="CC100" i="38"/>
  <c r="CC101" i="38"/>
  <c r="CC102" i="38"/>
  <c r="CC103" i="38"/>
  <c r="CC104" i="38"/>
  <c r="CC105" i="38"/>
  <c r="CC106" i="38"/>
  <c r="CC107" i="38"/>
  <c r="CC108" i="38"/>
  <c r="CC109" i="38"/>
  <c r="CC110" i="38"/>
  <c r="CC111" i="38"/>
  <c r="CC112" i="38"/>
  <c r="CC113" i="38"/>
  <c r="CC114" i="38"/>
  <c r="CC115" i="38"/>
  <c r="CC116" i="38"/>
  <c r="CC117" i="38"/>
  <c r="CC118" i="38"/>
  <c r="CC119" i="38"/>
  <c r="CC120" i="38"/>
  <c r="CC121" i="38"/>
  <c r="CC122" i="38"/>
  <c r="CC123" i="38"/>
  <c r="CC124" i="38"/>
  <c r="CC125" i="38"/>
  <c r="CC126" i="38"/>
  <c r="CC127" i="38"/>
  <c r="CC128" i="38"/>
  <c r="CC129" i="38"/>
  <c r="CC130" i="38"/>
  <c r="CC131" i="38"/>
  <c r="CC132" i="38"/>
  <c r="CC133" i="38"/>
  <c r="CC134" i="38"/>
  <c r="CD134" i="38" s="1"/>
  <c r="CC135" i="38"/>
  <c r="CD135" i="38" s="1"/>
  <c r="CC136" i="38"/>
  <c r="CD136" i="38" s="1"/>
  <c r="CC137" i="38"/>
  <c r="CD137" i="38" s="1"/>
  <c r="CC138" i="38"/>
  <c r="CD138" i="38" s="1"/>
  <c r="CC139" i="38"/>
  <c r="CD139" i="38" s="1"/>
  <c r="CC140" i="38"/>
  <c r="CD140" i="38" s="1"/>
  <c r="CC141" i="38"/>
  <c r="CD141" i="38" s="1"/>
  <c r="CC142" i="38"/>
  <c r="CD142" i="38" s="1"/>
  <c r="CC143" i="38"/>
  <c r="CD143" i="38" s="1"/>
  <c r="CC144" i="38"/>
  <c r="CD144" i="38" s="1"/>
  <c r="CC145" i="38"/>
  <c r="CD145" i="38" s="1"/>
  <c r="CC146" i="38"/>
  <c r="CD146" i="38" s="1"/>
  <c r="CC147" i="38"/>
  <c r="CD147" i="38" s="1"/>
  <c r="CC148" i="38"/>
  <c r="CD148" i="38" s="1"/>
  <c r="CC149" i="38"/>
  <c r="CD149" i="38" s="1"/>
  <c r="CC150" i="38"/>
  <c r="CC151" i="38"/>
  <c r="CD151" i="38" s="1"/>
  <c r="CC152" i="38"/>
  <c r="CD152" i="38" s="1"/>
  <c r="CC153" i="38"/>
  <c r="CD153" i="38" s="1"/>
  <c r="CC154" i="38"/>
  <c r="CC7" i="38"/>
  <c r="CH117" i="38"/>
  <c r="CK117" i="38" s="1"/>
  <c r="CH116" i="38"/>
  <c r="CK116" i="38" s="1"/>
  <c r="CH115" i="38"/>
  <c r="CK115" i="38" s="1"/>
  <c r="CH114" i="38"/>
  <c r="CK114" i="38" s="1"/>
  <c r="CH113" i="38"/>
  <c r="CK113" i="38" s="1"/>
  <c r="CH112" i="38"/>
  <c r="CK112" i="38" s="1"/>
  <c r="CH111" i="38"/>
  <c r="CK111" i="38" s="1"/>
  <c r="CH110" i="38"/>
  <c r="CK110" i="38" s="1"/>
  <c r="CH109" i="38"/>
  <c r="CK109" i="38" s="1"/>
  <c r="CU157" i="38" l="1"/>
  <c r="CV157" i="38"/>
  <c r="DA100" i="23"/>
  <c r="DA99" i="23"/>
  <c r="DA101" i="23"/>
  <c r="DA410" i="23"/>
  <c r="DH410" i="23" s="1"/>
  <c r="DA187" i="23"/>
  <c r="DH187" i="23" s="1"/>
  <c r="DA411" i="23"/>
  <c r="DH411" i="23" s="1"/>
  <c r="DA185" i="23"/>
  <c r="DH185" i="23" s="1"/>
  <c r="DA292" i="23"/>
  <c r="DH292" i="23" s="1"/>
  <c r="DA182" i="23"/>
  <c r="DH182" i="23" s="1"/>
  <c r="DA186" i="23"/>
  <c r="DH186" i="23" s="1"/>
  <c r="DA183" i="23"/>
  <c r="DH183" i="23" s="1"/>
  <c r="DA412" i="23"/>
  <c r="DH412" i="23" s="1"/>
  <c r="DA464" i="23"/>
  <c r="DH464" i="23" s="1"/>
  <c r="DA408" i="23"/>
  <c r="DH408" i="23" s="1"/>
  <c r="DA409" i="23"/>
  <c r="DH409" i="23" s="1"/>
  <c r="DA291" i="23"/>
  <c r="DH291" i="23" s="1"/>
  <c r="DA188" i="23"/>
  <c r="DH188" i="23" s="1"/>
  <c r="DA184" i="23"/>
  <c r="DH184" i="23" s="1"/>
  <c r="CC175" i="38"/>
  <c r="CS114" i="38"/>
  <c r="CV114" i="38" s="1"/>
  <c r="CS111" i="38"/>
  <c r="CV111" i="38" s="1"/>
  <c r="CS115" i="38"/>
  <c r="CV115" i="38" s="1"/>
  <c r="CS110" i="38"/>
  <c r="CV110" i="38" s="1"/>
  <c r="CS112" i="38"/>
  <c r="CV112" i="38" s="1"/>
  <c r="CS116" i="38"/>
  <c r="CV116" i="38" s="1"/>
  <c r="CS109" i="38"/>
  <c r="CV109" i="38" s="1"/>
  <c r="CS113" i="38"/>
  <c r="CV113" i="38" s="1"/>
  <c r="CS117" i="38"/>
  <c r="CV117" i="38" s="1"/>
  <c r="CD7" i="38"/>
  <c r="CY413" i="23"/>
  <c r="CY414" i="23"/>
  <c r="CY407" i="23"/>
  <c r="CY406" i="23"/>
  <c r="CY415" i="23"/>
  <c r="CY181" i="23"/>
  <c r="CY98" i="23"/>
  <c r="CY102" i="23"/>
  <c r="CY97" i="23"/>
  <c r="CD154" i="38"/>
  <c r="CD150" i="38"/>
  <c r="CI463" i="23"/>
  <c r="CI462" i="23"/>
  <c r="CI461" i="23"/>
  <c r="CI460" i="23"/>
  <c r="CI459" i="23"/>
  <c r="CI458" i="23"/>
  <c r="CI457" i="23"/>
  <c r="CI456" i="23"/>
  <c r="CI455" i="23"/>
  <c r="CI454" i="23"/>
  <c r="CI453" i="23"/>
  <c r="CI452" i="23"/>
  <c r="CI451" i="23"/>
  <c r="CI449" i="23"/>
  <c r="CI448" i="23"/>
  <c r="CI447" i="23"/>
  <c r="CI446" i="23"/>
  <c r="CI445" i="23"/>
  <c r="CI444" i="23"/>
  <c r="CI443" i="23"/>
  <c r="CI442" i="23"/>
  <c r="CI441" i="23"/>
  <c r="CI440" i="23"/>
  <c r="CI439" i="23"/>
  <c r="CI438" i="23"/>
  <c r="CI437" i="23"/>
  <c r="CI403" i="23"/>
  <c r="CI402" i="23"/>
  <c r="CI401" i="23"/>
  <c r="CI400" i="23"/>
  <c r="CI399" i="23"/>
  <c r="CI398" i="23"/>
  <c r="CI397" i="23"/>
  <c r="CI396" i="23"/>
  <c r="CI395" i="23"/>
  <c r="CI394" i="23"/>
  <c r="CI393" i="23"/>
  <c r="CI392" i="23"/>
  <c r="CI391" i="23"/>
  <c r="CI390" i="23"/>
  <c r="CI389" i="23"/>
  <c r="CI388" i="23"/>
  <c r="CI387" i="23"/>
  <c r="CI386" i="23"/>
  <c r="CI385" i="23"/>
  <c r="CI384" i="23"/>
  <c r="CI383" i="23"/>
  <c r="CI382" i="23"/>
  <c r="CI381" i="23"/>
  <c r="CI380" i="23"/>
  <c r="CI379" i="23"/>
  <c r="CI378" i="23"/>
  <c r="CI377" i="23"/>
  <c r="CI376" i="23"/>
  <c r="CI375" i="23"/>
  <c r="CI374" i="23"/>
  <c r="CI373" i="23"/>
  <c r="CI355" i="23"/>
  <c r="CI354" i="23"/>
  <c r="CI353" i="23"/>
  <c r="CI352" i="23"/>
  <c r="CI350" i="23"/>
  <c r="CI349" i="23"/>
  <c r="CI348" i="23"/>
  <c r="CI347" i="23"/>
  <c r="CI346" i="23"/>
  <c r="CI345" i="23"/>
  <c r="CI344" i="23"/>
  <c r="CI343" i="23"/>
  <c r="CI342" i="23"/>
  <c r="CI341" i="23"/>
  <c r="CI340" i="23"/>
  <c r="CI339" i="23"/>
  <c r="CI338" i="23"/>
  <c r="CI337" i="23"/>
  <c r="CI336" i="23"/>
  <c r="CI335" i="23"/>
  <c r="CI334" i="23"/>
  <c r="CI333" i="23"/>
  <c r="CI332" i="23"/>
  <c r="CI331" i="23"/>
  <c r="CI330" i="23"/>
  <c r="CI329" i="23"/>
  <c r="CI328" i="23"/>
  <c r="CI327" i="23"/>
  <c r="CI326" i="23"/>
  <c r="CI325" i="23"/>
  <c r="CI324" i="23"/>
  <c r="CI323" i="23"/>
  <c r="CI322" i="23"/>
  <c r="CI321" i="23"/>
  <c r="CI320" i="23"/>
  <c r="CI319" i="23"/>
  <c r="CI318" i="23"/>
  <c r="CI285" i="23"/>
  <c r="CI284" i="23"/>
  <c r="CI283" i="23"/>
  <c r="CI282" i="23"/>
  <c r="CI281" i="23"/>
  <c r="CI280" i="23"/>
  <c r="CI279" i="23"/>
  <c r="CI278" i="23"/>
  <c r="CI277" i="23"/>
  <c r="CI276" i="23"/>
  <c r="CI275" i="23"/>
  <c r="CI274" i="23"/>
  <c r="CI273" i="23"/>
  <c r="CI272" i="23"/>
  <c r="CI271" i="23"/>
  <c r="CI270" i="23"/>
  <c r="CI269" i="23"/>
  <c r="CI268" i="23"/>
  <c r="CI267" i="23"/>
  <c r="CI263" i="23"/>
  <c r="CI262" i="23"/>
  <c r="CI261" i="23"/>
  <c r="CI260" i="23"/>
  <c r="CI259" i="23"/>
  <c r="CI258" i="23"/>
  <c r="CI257" i="23"/>
  <c r="CI256" i="23"/>
  <c r="CI255" i="23"/>
  <c r="CI254" i="23"/>
  <c r="CI253" i="23"/>
  <c r="CI252" i="23"/>
  <c r="CI251" i="23"/>
  <c r="CI250" i="23"/>
  <c r="CI249" i="23"/>
  <c r="CI248" i="23"/>
  <c r="CI247" i="23"/>
  <c r="CI246" i="23"/>
  <c r="CI244" i="23"/>
  <c r="CI243" i="23"/>
  <c r="CI242" i="23"/>
  <c r="CI241" i="23"/>
  <c r="CI240" i="23"/>
  <c r="CI151" i="23"/>
  <c r="CI150" i="23"/>
  <c r="CI149" i="23"/>
  <c r="CI148" i="23"/>
  <c r="CI147" i="23"/>
  <c r="CI146" i="23"/>
  <c r="CI145" i="23"/>
  <c r="CI144" i="23"/>
  <c r="CI143" i="23"/>
  <c r="CI142" i="23"/>
  <c r="CI141" i="23"/>
  <c r="CI140" i="23"/>
  <c r="CI139" i="23"/>
  <c r="CI138" i="23"/>
  <c r="CI137" i="23"/>
  <c r="CI136" i="23"/>
  <c r="CI135" i="23"/>
  <c r="CI134" i="23"/>
  <c r="CI133" i="23"/>
  <c r="CI132" i="23"/>
  <c r="CI131" i="23"/>
  <c r="CI130" i="23"/>
  <c r="CI129" i="23"/>
  <c r="CI128" i="23"/>
  <c r="CI127" i="23"/>
  <c r="CI126" i="23"/>
  <c r="CI125" i="23"/>
  <c r="CI124" i="23"/>
  <c r="CI123" i="23"/>
  <c r="CI122" i="23"/>
  <c r="CI121" i="23"/>
  <c r="CI120" i="23"/>
  <c r="CI119" i="23"/>
  <c r="CI118" i="23"/>
  <c r="CI117" i="23"/>
  <c r="CI116" i="23"/>
  <c r="CI115" i="23"/>
  <c r="CI114" i="23"/>
  <c r="CI113" i="23"/>
  <c r="CI112" i="23"/>
  <c r="CI111" i="23"/>
  <c r="CI110" i="23"/>
  <c r="CI109" i="23"/>
  <c r="CI108" i="23"/>
  <c r="CI107" i="23"/>
  <c r="CI92" i="23"/>
  <c r="CI90" i="23"/>
  <c r="CI89" i="23"/>
  <c r="CI88" i="23"/>
  <c r="CI87" i="23"/>
  <c r="CI86" i="23"/>
  <c r="CI85" i="23"/>
  <c r="CI84" i="23"/>
  <c r="CI83" i="23"/>
  <c r="CI82" i="23"/>
  <c r="CI81" i="23"/>
  <c r="CI80" i="23"/>
  <c r="CI79" i="23"/>
  <c r="CI78" i="23"/>
  <c r="CI77" i="23"/>
  <c r="CI76" i="23"/>
  <c r="CI75" i="23"/>
  <c r="CI74" i="23"/>
  <c r="CI73" i="23"/>
  <c r="CI72" i="23"/>
  <c r="CI71" i="23"/>
  <c r="CI70" i="23"/>
  <c r="CI69" i="23"/>
  <c r="CI68" i="23"/>
  <c r="CI67" i="23"/>
  <c r="CI66" i="23"/>
  <c r="CI65" i="23"/>
  <c r="CI64" i="23"/>
  <c r="CI63" i="23"/>
  <c r="CI62" i="23"/>
  <c r="CI61" i="23"/>
  <c r="CI60" i="23"/>
  <c r="CI59" i="23"/>
  <c r="CI58" i="23"/>
  <c r="CI57" i="23"/>
  <c r="CI56" i="23"/>
  <c r="CI55" i="23"/>
  <c r="CI54" i="23"/>
  <c r="CI53" i="23"/>
  <c r="CI52" i="23"/>
  <c r="CI51" i="23"/>
  <c r="CI50" i="23"/>
  <c r="CI49" i="23"/>
  <c r="CI48" i="23"/>
  <c r="CI47" i="23"/>
  <c r="CI46" i="23"/>
  <c r="CI44" i="23"/>
  <c r="CI43" i="23"/>
  <c r="CI42" i="23"/>
  <c r="CI41" i="23"/>
  <c r="CI40" i="23"/>
  <c r="CI39" i="23"/>
  <c r="CI38" i="23"/>
  <c r="CI37" i="23"/>
  <c r="CI36" i="23"/>
  <c r="CI35" i="23"/>
  <c r="CI34" i="23"/>
  <c r="CI33" i="23"/>
  <c r="CI32" i="23"/>
  <c r="CI31" i="23"/>
  <c r="CI30" i="23"/>
  <c r="CI29" i="23"/>
  <c r="CI28" i="23"/>
  <c r="CI27" i="23"/>
  <c r="CI26" i="23"/>
  <c r="CI25" i="23"/>
  <c r="CI24" i="23"/>
  <c r="CI23" i="23"/>
  <c r="CI22" i="23"/>
  <c r="CI21" i="23"/>
  <c r="CI20" i="23"/>
  <c r="CI19" i="23"/>
  <c r="CI18" i="23"/>
  <c r="CI17" i="23"/>
  <c r="CI16" i="23"/>
  <c r="CI15" i="23"/>
  <c r="CI14" i="23"/>
  <c r="CI13" i="23"/>
  <c r="CI12" i="23"/>
  <c r="CI11" i="23"/>
  <c r="CI10" i="23"/>
  <c r="CI9" i="23"/>
  <c r="CI8" i="23"/>
  <c r="CN442" i="23"/>
  <c r="CP442" i="23" s="1"/>
  <c r="CY442" i="23" s="1"/>
  <c r="DA442" i="23" s="1"/>
  <c r="I98" i="23"/>
  <c r="I102" i="23"/>
  <c r="I97" i="23"/>
  <c r="CI466" i="23" l="1"/>
  <c r="DD115" i="38"/>
  <c r="DD116" i="38"/>
  <c r="DD111" i="38"/>
  <c r="DD109" i="38"/>
  <c r="DD117" i="38"/>
  <c r="DD112" i="38"/>
  <c r="DD114" i="38"/>
  <c r="DB157" i="38"/>
  <c r="DD157" i="38" s="1"/>
  <c r="DF157" i="38" s="1"/>
  <c r="DD113" i="38"/>
  <c r="DD110" i="38"/>
  <c r="DH101" i="23"/>
  <c r="DJ101" i="23" s="1"/>
  <c r="DL101" i="23" s="1"/>
  <c r="DH100" i="23"/>
  <c r="DJ100" i="23" s="1"/>
  <c r="DL100" i="23" s="1"/>
  <c r="DJ442" i="23"/>
  <c r="DH99" i="23"/>
  <c r="DJ99" i="23" s="1"/>
  <c r="DL99" i="23" s="1"/>
  <c r="DA97" i="23"/>
  <c r="DA102" i="23"/>
  <c r="DH102" i="23" s="1"/>
  <c r="DA98" i="23"/>
  <c r="DH98" i="23" s="1"/>
  <c r="DA407" i="23"/>
  <c r="DH407" i="23" s="1"/>
  <c r="DJ188" i="23"/>
  <c r="DL188" i="23" s="1"/>
  <c r="DJ409" i="23"/>
  <c r="DL409" i="23" s="1"/>
  <c r="DJ464" i="23"/>
  <c r="DL464" i="23" s="1"/>
  <c r="DJ183" i="23"/>
  <c r="DL183" i="23" s="1"/>
  <c r="DJ182" i="23"/>
  <c r="DL182" i="23" s="1"/>
  <c r="DJ185" i="23"/>
  <c r="DL185" i="23" s="1"/>
  <c r="DJ187" i="23"/>
  <c r="DL187" i="23" s="1"/>
  <c r="DA181" i="23"/>
  <c r="DH181" i="23" s="1"/>
  <c r="DA414" i="23"/>
  <c r="DH414" i="23" s="1"/>
  <c r="DA415" i="23"/>
  <c r="DH415" i="23" s="1"/>
  <c r="DA413" i="23"/>
  <c r="DH413" i="23" s="1"/>
  <c r="DJ184" i="23"/>
  <c r="DL184" i="23" s="1"/>
  <c r="DJ291" i="23"/>
  <c r="DL291" i="23" s="1"/>
  <c r="DJ408" i="23"/>
  <c r="DL408" i="23" s="1"/>
  <c r="DJ412" i="23"/>
  <c r="DL412" i="23" s="1"/>
  <c r="DJ186" i="23"/>
  <c r="DL186" i="23" s="1"/>
  <c r="DJ292" i="23"/>
  <c r="DL292" i="23" s="1"/>
  <c r="DJ411" i="23"/>
  <c r="DL411" i="23" s="1"/>
  <c r="DJ410" i="23"/>
  <c r="DL410" i="23" s="1"/>
  <c r="DA406" i="23"/>
  <c r="DH406" i="23" s="1"/>
  <c r="BT15" i="23"/>
  <c r="J15" i="23"/>
  <c r="DH97" i="23" l="1"/>
  <c r="DJ97" i="23" s="1"/>
  <c r="DL97" i="23" s="1"/>
  <c r="DJ102" i="23"/>
  <c r="DL102" i="23" s="1"/>
  <c r="DJ98" i="23"/>
  <c r="DL98" i="23" s="1"/>
  <c r="DJ413" i="23"/>
  <c r="DL413" i="23" s="1"/>
  <c r="DJ414" i="23"/>
  <c r="DL414" i="23" s="1"/>
  <c r="DJ406" i="23"/>
  <c r="DL406" i="23" s="1"/>
  <c r="DJ415" i="23"/>
  <c r="DL415" i="23" s="1"/>
  <c r="DJ181" i="23"/>
  <c r="DL181" i="23" s="1"/>
  <c r="DJ407" i="23"/>
  <c r="DL407" i="23" s="1"/>
  <c r="I8" i="27"/>
  <c r="BU156" i="38"/>
  <c r="BT156" i="38"/>
  <c r="BR156" i="38"/>
  <c r="K156" i="38"/>
  <c r="BU155" i="38"/>
  <c r="BT155" i="38"/>
  <c r="BR155" i="38"/>
  <c r="BR175" i="38" s="1"/>
  <c r="K155" i="38"/>
  <c r="BS154" i="38"/>
  <c r="BT154" i="38" s="1"/>
  <c r="BK154" i="38"/>
  <c r="BL154" i="38" s="1"/>
  <c r="BJ154" i="38"/>
  <c r="BH154" i="38"/>
  <c r="K154" i="38"/>
  <c r="BS153" i="38"/>
  <c r="BT153" i="38" s="1"/>
  <c r="BK153" i="38"/>
  <c r="BL153" i="38" s="1"/>
  <c r="BJ153" i="38"/>
  <c r="BH153" i="38"/>
  <c r="K153" i="38"/>
  <c r="BS152" i="38"/>
  <c r="BT152" i="38" s="1"/>
  <c r="BK152" i="38"/>
  <c r="BL152" i="38" s="1"/>
  <c r="BJ152" i="38"/>
  <c r="BH152" i="38"/>
  <c r="K152" i="38"/>
  <c r="BS151" i="38"/>
  <c r="BT151" i="38" s="1"/>
  <c r="BK151" i="38"/>
  <c r="BL151" i="38" s="1"/>
  <c r="BJ151" i="38"/>
  <c r="BH151" i="38"/>
  <c r="K151" i="38"/>
  <c r="BS150" i="38"/>
  <c r="BT150" i="38" s="1"/>
  <c r="BK150" i="38"/>
  <c r="BL150" i="38" s="1"/>
  <c r="BJ150" i="38"/>
  <c r="BH150" i="38"/>
  <c r="K150" i="38"/>
  <c r="BS149" i="38"/>
  <c r="BT149" i="38" s="1"/>
  <c r="BI149" i="38"/>
  <c r="BJ149" i="38" s="1"/>
  <c r="BA149" i="38"/>
  <c r="BK149" i="38" s="1"/>
  <c r="BU149" i="38" s="1"/>
  <c r="AZ149" i="38"/>
  <c r="AX149" i="38"/>
  <c r="AX175" i="38" s="1"/>
  <c r="K149" i="38"/>
  <c r="H149" i="38"/>
  <c r="BS148" i="38"/>
  <c r="BT148" i="38" s="1"/>
  <c r="BI148" i="38"/>
  <c r="BJ148" i="38" s="1"/>
  <c r="AY148" i="38"/>
  <c r="AZ148" i="38" s="1"/>
  <c r="AQ148" i="38"/>
  <c r="BA148" i="38" s="1"/>
  <c r="BK148" i="38" s="1"/>
  <c r="BU148" i="38" s="1"/>
  <c r="AP148" i="38"/>
  <c r="AN148" i="38"/>
  <c r="AL148" i="38"/>
  <c r="K148" i="38"/>
  <c r="H148" i="38"/>
  <c r="BS147" i="38"/>
  <c r="BT147" i="38" s="1"/>
  <c r="BI147" i="38"/>
  <c r="BJ147" i="38" s="1"/>
  <c r="AY147" i="38"/>
  <c r="AZ147" i="38" s="1"/>
  <c r="AQ147" i="38"/>
  <c r="BA147" i="38" s="1"/>
  <c r="BK147" i="38" s="1"/>
  <c r="BU147" i="38" s="1"/>
  <c r="CE147" i="38" s="1"/>
  <c r="AP147" i="38"/>
  <c r="AN147" i="38"/>
  <c r="AL147" i="38"/>
  <c r="K147" i="38"/>
  <c r="H147" i="38"/>
  <c r="BS146" i="38"/>
  <c r="BT146" i="38" s="1"/>
  <c r="BI146" i="38"/>
  <c r="BJ146" i="38" s="1"/>
  <c r="AY146" i="38"/>
  <c r="AZ146" i="38" s="1"/>
  <c r="AQ146" i="38"/>
  <c r="BA146" i="38" s="1"/>
  <c r="BK146" i="38" s="1"/>
  <c r="BU146" i="38" s="1"/>
  <c r="AP146" i="38"/>
  <c r="AN146" i="38"/>
  <c r="AL146" i="38"/>
  <c r="K146" i="38"/>
  <c r="H146" i="38"/>
  <c r="BS145" i="38"/>
  <c r="BT145" i="38" s="1"/>
  <c r="BI145" i="38"/>
  <c r="BJ145" i="38" s="1"/>
  <c r="AY145" i="38"/>
  <c r="AZ145" i="38" s="1"/>
  <c r="AQ145" i="38"/>
  <c r="BA145" i="38" s="1"/>
  <c r="BK145" i="38" s="1"/>
  <c r="BU145" i="38" s="1"/>
  <c r="CE145" i="38" s="1"/>
  <c r="AP145" i="38"/>
  <c r="AN145" i="38"/>
  <c r="AL145" i="38"/>
  <c r="K145" i="38"/>
  <c r="H145" i="38"/>
  <c r="BS144" i="38"/>
  <c r="BT144" i="38" s="1"/>
  <c r="BI144" i="38"/>
  <c r="BJ144" i="38" s="1"/>
  <c r="AY144" i="38"/>
  <c r="AZ144" i="38" s="1"/>
  <c r="AQ144" i="38"/>
  <c r="BA144" i="38" s="1"/>
  <c r="BK144" i="38" s="1"/>
  <c r="BU144" i="38" s="1"/>
  <c r="AP144" i="38"/>
  <c r="AN144" i="38"/>
  <c r="AL144" i="38"/>
  <c r="K144" i="38"/>
  <c r="H144" i="38"/>
  <c r="BS143" i="38"/>
  <c r="BT143" i="38" s="1"/>
  <c r="BI143" i="38"/>
  <c r="BJ143" i="38" s="1"/>
  <c r="AY143" i="38"/>
  <c r="AZ143" i="38" s="1"/>
  <c r="AQ143" i="38"/>
  <c r="BA143" i="38" s="1"/>
  <c r="BK143" i="38" s="1"/>
  <c r="BU143" i="38" s="1"/>
  <c r="CE143" i="38" s="1"/>
  <c r="AP143" i="38"/>
  <c r="AN143" i="38"/>
  <c r="AL143" i="38"/>
  <c r="K143" i="38"/>
  <c r="H143" i="38"/>
  <c r="BS142" i="38"/>
  <c r="BT142" i="38" s="1"/>
  <c r="BI142" i="38"/>
  <c r="BJ142" i="38" s="1"/>
  <c r="AY142" i="38"/>
  <c r="AZ142" i="38" s="1"/>
  <c r="AQ142" i="38"/>
  <c r="BA142" i="38" s="1"/>
  <c r="BK142" i="38" s="1"/>
  <c r="BU142" i="38" s="1"/>
  <c r="AP142" i="38"/>
  <c r="AN142" i="38"/>
  <c r="AL142" i="38"/>
  <c r="K142" i="38"/>
  <c r="H142" i="38"/>
  <c r="BS141" i="38"/>
  <c r="BT141" i="38" s="1"/>
  <c r="BI141" i="38"/>
  <c r="BJ141" i="38" s="1"/>
  <c r="AY141" i="38"/>
  <c r="AZ141" i="38" s="1"/>
  <c r="AO141" i="38"/>
  <c r="AP141" i="38" s="1"/>
  <c r="AF141" i="38"/>
  <c r="AD141" i="38"/>
  <c r="AC141" i="38"/>
  <c r="AC175" i="38" s="1"/>
  <c r="K141" i="38"/>
  <c r="H141" i="38"/>
  <c r="BS140" i="38"/>
  <c r="BT140" i="38" s="1"/>
  <c r="BI140" i="38"/>
  <c r="BJ140" i="38" s="1"/>
  <c r="AY140" i="38"/>
  <c r="AZ140" i="38" s="1"/>
  <c r="AO140" i="38"/>
  <c r="AP140" i="38" s="1"/>
  <c r="AG140" i="38"/>
  <c r="AF140" i="38"/>
  <c r="AD140" i="38"/>
  <c r="K140" i="38"/>
  <c r="H140" i="38"/>
  <c r="BS139" i="38"/>
  <c r="BT139" i="38" s="1"/>
  <c r="BI139" i="38"/>
  <c r="BJ139" i="38" s="1"/>
  <c r="AY139" i="38"/>
  <c r="AZ139" i="38" s="1"/>
  <c r="AO139" i="38"/>
  <c r="AP139" i="38" s="1"/>
  <c r="AG139" i="38"/>
  <c r="AQ139" i="38" s="1"/>
  <c r="BA139" i="38" s="1"/>
  <c r="BK139" i="38" s="1"/>
  <c r="BU139" i="38" s="1"/>
  <c r="AF139" i="38"/>
  <c r="AD139" i="38"/>
  <c r="K139" i="38"/>
  <c r="H139" i="38"/>
  <c r="BS138" i="38"/>
  <c r="BT138" i="38" s="1"/>
  <c r="BI138" i="38"/>
  <c r="BJ138" i="38" s="1"/>
  <c r="AY138" i="38"/>
  <c r="AZ138" i="38" s="1"/>
  <c r="AO138" i="38"/>
  <c r="AP138" i="38" s="1"/>
  <c r="AG138" i="38"/>
  <c r="AF138" i="38"/>
  <c r="AD138" i="38"/>
  <c r="K138" i="38"/>
  <c r="H138" i="38"/>
  <c r="BS137" i="38"/>
  <c r="BT137" i="38" s="1"/>
  <c r="BI137" i="38"/>
  <c r="BJ137" i="38" s="1"/>
  <c r="AY137" i="38"/>
  <c r="AZ137" i="38" s="1"/>
  <c r="AO137" i="38"/>
  <c r="AP137" i="38" s="1"/>
  <c r="AG137" i="38"/>
  <c r="AF137" i="38"/>
  <c r="AD137" i="38"/>
  <c r="K137" i="38"/>
  <c r="H137" i="38"/>
  <c r="BS136" i="38"/>
  <c r="BT136" i="38" s="1"/>
  <c r="BI136" i="38"/>
  <c r="BJ136" i="38" s="1"/>
  <c r="AY136" i="38"/>
  <c r="AZ136" i="38" s="1"/>
  <c r="AO136" i="38"/>
  <c r="AP136" i="38" s="1"/>
  <c r="AG136" i="38"/>
  <c r="AF136" i="38"/>
  <c r="AD136" i="38"/>
  <c r="K136" i="38"/>
  <c r="H136" i="38"/>
  <c r="BS135" i="38"/>
  <c r="BT135" i="38" s="1"/>
  <c r="BI135" i="38"/>
  <c r="BJ135" i="38" s="1"/>
  <c r="AY135" i="38"/>
  <c r="AZ135" i="38" s="1"/>
  <c r="AO135" i="38"/>
  <c r="AP135" i="38" s="1"/>
  <c r="AG135" i="38"/>
  <c r="AF135" i="38"/>
  <c r="AD135" i="38"/>
  <c r="K135" i="38"/>
  <c r="H135" i="38"/>
  <c r="BS134" i="38"/>
  <c r="BT134" i="38" s="1"/>
  <c r="BI134" i="38"/>
  <c r="BJ134" i="38" s="1"/>
  <c r="AY134" i="38"/>
  <c r="AZ134" i="38" s="1"/>
  <c r="AO134" i="38"/>
  <c r="AP134" i="38" s="1"/>
  <c r="AG134" i="38"/>
  <c r="AF134" i="38"/>
  <c r="AD134" i="38"/>
  <c r="Q134" i="38"/>
  <c r="K134" i="38"/>
  <c r="H134" i="38"/>
  <c r="BS133" i="38"/>
  <c r="BI133" i="38"/>
  <c r="AY133" i="38"/>
  <c r="AO133" i="38"/>
  <c r="AG133" i="38"/>
  <c r="AQ133" i="38" s="1"/>
  <c r="BA133" i="38" s="1"/>
  <c r="BK133" i="38" s="1"/>
  <c r="BU133" i="38" s="1"/>
  <c r="CE133" i="38" s="1"/>
  <c r="CP133" i="38" s="1"/>
  <c r="DA133" i="38" s="1"/>
  <c r="AD133" i="38"/>
  <c r="Q133" i="38"/>
  <c r="J133" i="38"/>
  <c r="H133" i="38"/>
  <c r="BS132" i="38"/>
  <c r="BI132" i="38"/>
  <c r="AY132" i="38"/>
  <c r="AO132" i="38"/>
  <c r="AE132" i="38"/>
  <c r="Q132" i="38"/>
  <c r="O132" i="38"/>
  <c r="N132" i="38"/>
  <c r="J132" i="38"/>
  <c r="I132" i="38"/>
  <c r="H132" i="38"/>
  <c r="BS131" i="38"/>
  <c r="BI131" i="38"/>
  <c r="AY131" i="38"/>
  <c r="AO131" i="38"/>
  <c r="AE131" i="38"/>
  <c r="Q131" i="38"/>
  <c r="O131" i="38"/>
  <c r="N131" i="38"/>
  <c r="J131" i="38"/>
  <c r="I131" i="38"/>
  <c r="H131" i="38"/>
  <c r="BS130" i="38"/>
  <c r="BI130" i="38"/>
  <c r="AY130" i="38"/>
  <c r="AO130" i="38"/>
  <c r="AE130" i="38"/>
  <c r="Q130" i="38"/>
  <c r="O130" i="38"/>
  <c r="N130" i="38"/>
  <c r="J130" i="38"/>
  <c r="CZ130" i="38" s="1"/>
  <c r="I130" i="38"/>
  <c r="H130" i="38"/>
  <c r="BS129" i="38"/>
  <c r="BI129" i="38"/>
  <c r="AY129" i="38"/>
  <c r="AO129" i="38"/>
  <c r="AE129" i="38"/>
  <c r="Q129" i="38"/>
  <c r="O129" i="38"/>
  <c r="N129" i="38"/>
  <c r="J129" i="38"/>
  <c r="CZ129" i="38" s="1"/>
  <c r="I129" i="38"/>
  <c r="H129" i="38"/>
  <c r="BS128" i="38"/>
  <c r="BI128" i="38"/>
  <c r="AY128" i="38"/>
  <c r="AO128" i="38"/>
  <c r="AE128" i="38"/>
  <c r="Q128" i="38"/>
  <c r="O128" i="38"/>
  <c r="N128" i="38"/>
  <c r="J128" i="38"/>
  <c r="I128" i="38"/>
  <c r="H128" i="38"/>
  <c r="BS127" i="38"/>
  <c r="BI127" i="38"/>
  <c r="AY127" i="38"/>
  <c r="AO127" i="38"/>
  <c r="AE127" i="38"/>
  <c r="Q127" i="38"/>
  <c r="O127" i="38"/>
  <c r="N127" i="38"/>
  <c r="J127" i="38"/>
  <c r="I127" i="38"/>
  <c r="H127" i="38"/>
  <c r="BS126" i="38"/>
  <c r="BI126" i="38"/>
  <c r="AY126" i="38"/>
  <c r="AO126" i="38"/>
  <c r="AE126" i="38"/>
  <c r="Q126" i="38"/>
  <c r="N126" i="38"/>
  <c r="J126" i="38"/>
  <c r="I126" i="38"/>
  <c r="H126" i="38"/>
  <c r="BS125" i="38"/>
  <c r="BI125" i="38"/>
  <c r="AY125" i="38"/>
  <c r="AO125" i="38"/>
  <c r="AE125" i="38"/>
  <c r="Q125" i="38"/>
  <c r="N125" i="38"/>
  <c r="J125" i="38"/>
  <c r="I125" i="38"/>
  <c r="H125" i="38"/>
  <c r="BS124" i="38"/>
  <c r="BI124" i="38"/>
  <c r="AY124" i="38"/>
  <c r="AO124" i="38"/>
  <c r="AE124" i="38"/>
  <c r="Q124" i="38"/>
  <c r="N124" i="38"/>
  <c r="J124" i="38"/>
  <c r="I124" i="38"/>
  <c r="H124" i="38"/>
  <c r="BS123" i="38"/>
  <c r="BI123" i="38"/>
  <c r="AY123" i="38"/>
  <c r="AO123" i="38"/>
  <c r="AE123" i="38"/>
  <c r="Q123" i="38"/>
  <c r="N123" i="38"/>
  <c r="J123" i="38"/>
  <c r="I123" i="38"/>
  <c r="H123" i="38"/>
  <c r="BS122" i="38"/>
  <c r="BI122" i="38"/>
  <c r="AY122" i="38"/>
  <c r="AO122" i="38"/>
  <c r="AE122" i="38"/>
  <c r="Q122" i="38"/>
  <c r="N122" i="38"/>
  <c r="J122" i="38"/>
  <c r="I122" i="38"/>
  <c r="H122" i="38"/>
  <c r="BS121" i="38"/>
  <c r="BI121" i="38"/>
  <c r="AY121" i="38"/>
  <c r="AO121" i="38"/>
  <c r="AE121" i="38"/>
  <c r="Q121" i="38"/>
  <c r="M121" i="38"/>
  <c r="N121" i="38" s="1"/>
  <c r="J121" i="38"/>
  <c r="I121" i="38"/>
  <c r="H121" i="38"/>
  <c r="BS120" i="38"/>
  <c r="BI120" i="38"/>
  <c r="AY120" i="38"/>
  <c r="AO120" i="38"/>
  <c r="AE120" i="38"/>
  <c r="Q120" i="38"/>
  <c r="N120" i="38"/>
  <c r="J120" i="38"/>
  <c r="I120" i="38"/>
  <c r="H120" i="38"/>
  <c r="BS119" i="38"/>
  <c r="BI119" i="38"/>
  <c r="AY119" i="38"/>
  <c r="AO119" i="38"/>
  <c r="AE119" i="38"/>
  <c r="Q119" i="38"/>
  <c r="N119" i="38"/>
  <c r="J119" i="38"/>
  <c r="I119" i="38"/>
  <c r="H119" i="38"/>
  <c r="BS118" i="38"/>
  <c r="BI118" i="38"/>
  <c r="AY118" i="38"/>
  <c r="AO118" i="38"/>
  <c r="AE118" i="38"/>
  <c r="Q118" i="38"/>
  <c r="N118" i="38"/>
  <c r="J118" i="38"/>
  <c r="I118" i="38"/>
  <c r="H118" i="38"/>
  <c r="BX117" i="38"/>
  <c r="BS117" i="38"/>
  <c r="BI117" i="38"/>
  <c r="AY117" i="38"/>
  <c r="AO117" i="38"/>
  <c r="AE117" i="38"/>
  <c r="Q117" i="38"/>
  <c r="N117" i="38"/>
  <c r="J117" i="38"/>
  <c r="I117" i="38"/>
  <c r="H117" i="38"/>
  <c r="BX116" i="38"/>
  <c r="BS116" i="38"/>
  <c r="BI116" i="38"/>
  <c r="AY116" i="38"/>
  <c r="AO116" i="38"/>
  <c r="AE116" i="38"/>
  <c r="Q116" i="38"/>
  <c r="N116" i="38"/>
  <c r="J116" i="38"/>
  <c r="CZ116" i="38" s="1"/>
  <c r="I116" i="38"/>
  <c r="H116" i="38"/>
  <c r="BX115" i="38"/>
  <c r="BS115" i="38"/>
  <c r="BI115" i="38"/>
  <c r="AY115" i="38"/>
  <c r="AO115" i="38"/>
  <c r="AE115" i="38"/>
  <c r="Q115" i="38"/>
  <c r="N115" i="38"/>
  <c r="J115" i="38"/>
  <c r="I115" i="38"/>
  <c r="H115" i="38"/>
  <c r="BX114" i="38"/>
  <c r="BS114" i="38"/>
  <c r="BI114" i="38"/>
  <c r="AY114" i="38"/>
  <c r="AO114" i="38"/>
  <c r="AE114" i="38"/>
  <c r="Q114" i="38"/>
  <c r="N114" i="38"/>
  <c r="J114" i="38"/>
  <c r="CZ114" i="38" s="1"/>
  <c r="I114" i="38"/>
  <c r="H114" i="38"/>
  <c r="BX113" i="38"/>
  <c r="BS113" i="38"/>
  <c r="BI113" i="38"/>
  <c r="AY113" i="38"/>
  <c r="AO113" i="38"/>
  <c r="AE113" i="38"/>
  <c r="Q113" i="38"/>
  <c r="N113" i="38"/>
  <c r="J113" i="38"/>
  <c r="CZ113" i="38" s="1"/>
  <c r="I113" i="38"/>
  <c r="H113" i="38"/>
  <c r="BX112" i="38"/>
  <c r="BS112" i="38"/>
  <c r="BI112" i="38"/>
  <c r="AY112" i="38"/>
  <c r="AO112" i="38"/>
  <c r="AE112" i="38"/>
  <c r="Q112" i="38"/>
  <c r="N112" i="38"/>
  <c r="J112" i="38"/>
  <c r="I112" i="38"/>
  <c r="H112" i="38"/>
  <c r="BX111" i="38"/>
  <c r="BS111" i="38"/>
  <c r="BI111" i="38"/>
  <c r="AY111" i="38"/>
  <c r="AO111" i="38"/>
  <c r="AE111" i="38"/>
  <c r="Q111" i="38"/>
  <c r="N111" i="38"/>
  <c r="J111" i="38"/>
  <c r="CZ111" i="38" s="1"/>
  <c r="I111" i="38"/>
  <c r="H111" i="38"/>
  <c r="BX110" i="38"/>
  <c r="BS110" i="38"/>
  <c r="BI110" i="38"/>
  <c r="AY110" i="38"/>
  <c r="AO110" i="38"/>
  <c r="AE110" i="38"/>
  <c r="Q110" i="38"/>
  <c r="N110" i="38"/>
  <c r="J110" i="38"/>
  <c r="I110" i="38"/>
  <c r="H110" i="38"/>
  <c r="BX109" i="38"/>
  <c r="BS109" i="38"/>
  <c r="BI109" i="38"/>
  <c r="AY109" i="38"/>
  <c r="AO109" i="38"/>
  <c r="AE109" i="38"/>
  <c r="Q109" i="38"/>
  <c r="N109" i="38"/>
  <c r="J109" i="38"/>
  <c r="CZ109" i="38" s="1"/>
  <c r="I109" i="38"/>
  <c r="H109" i="38"/>
  <c r="BS108" i="38"/>
  <c r="BI108" i="38"/>
  <c r="AY108" i="38"/>
  <c r="AO108" i="38"/>
  <c r="AE108" i="38"/>
  <c r="Q108" i="38"/>
  <c r="N108" i="38"/>
  <c r="J108" i="38"/>
  <c r="CZ108" i="38" s="1"/>
  <c r="I108" i="38"/>
  <c r="H108" i="38"/>
  <c r="BS107" i="38"/>
  <c r="BI107" i="38"/>
  <c r="AY107" i="38"/>
  <c r="AO107" i="38"/>
  <c r="AE107" i="38"/>
  <c r="Q107" i="38"/>
  <c r="N107" i="38"/>
  <c r="J107" i="38"/>
  <c r="CZ107" i="38" s="1"/>
  <c r="I107" i="38"/>
  <c r="H107" i="38"/>
  <c r="BS106" i="38"/>
  <c r="BI106" i="38"/>
  <c r="AY106" i="38"/>
  <c r="AO106" i="38"/>
  <c r="AE106" i="38"/>
  <c r="Q106" i="38"/>
  <c r="N106" i="38"/>
  <c r="J106" i="38"/>
  <c r="CZ106" i="38" s="1"/>
  <c r="I106" i="38"/>
  <c r="H106" i="38"/>
  <c r="BS105" i="38"/>
  <c r="BI105" i="38"/>
  <c r="AY105" i="38"/>
  <c r="AO105" i="38"/>
  <c r="AE105" i="38"/>
  <c r="Q105" i="38"/>
  <c r="N105" i="38"/>
  <c r="J105" i="38"/>
  <c r="CZ105" i="38" s="1"/>
  <c r="I105" i="38"/>
  <c r="H105" i="38"/>
  <c r="BS104" i="38"/>
  <c r="BI104" i="38"/>
  <c r="AY104" i="38"/>
  <c r="AO104" i="38"/>
  <c r="AE104" i="38"/>
  <c r="Q104" i="38"/>
  <c r="N104" i="38"/>
  <c r="J104" i="38"/>
  <c r="CZ104" i="38" s="1"/>
  <c r="I104" i="38"/>
  <c r="H104" i="38"/>
  <c r="BS103" i="38"/>
  <c r="BM103" i="38"/>
  <c r="BW103" i="38" s="1"/>
  <c r="CG103" i="38" s="1"/>
  <c r="CR103" i="38" s="1"/>
  <c r="DC103" i="38" s="1"/>
  <c r="BI103" i="38"/>
  <c r="AY103" i="38"/>
  <c r="AO103" i="38"/>
  <c r="AE103" i="38"/>
  <c r="Q103" i="38"/>
  <c r="N103" i="38"/>
  <c r="J103" i="38"/>
  <c r="I103" i="38"/>
  <c r="H103" i="38"/>
  <c r="BS102" i="38"/>
  <c r="BM102" i="38"/>
  <c r="BW102" i="38" s="1"/>
  <c r="CG102" i="38" s="1"/>
  <c r="CR102" i="38" s="1"/>
  <c r="DC102" i="38" s="1"/>
  <c r="BI102" i="38"/>
  <c r="AY102" i="38"/>
  <c r="AO102" i="38"/>
  <c r="AE102" i="38"/>
  <c r="Q102" i="38"/>
  <c r="N102" i="38"/>
  <c r="J102" i="38"/>
  <c r="I102" i="38"/>
  <c r="H102" i="38"/>
  <c r="BS101" i="38"/>
  <c r="BM101" i="38"/>
  <c r="BW101" i="38" s="1"/>
  <c r="CG101" i="38" s="1"/>
  <c r="CR101" i="38" s="1"/>
  <c r="DC101" i="38" s="1"/>
  <c r="BI101" i="38"/>
  <c r="AY101" i="38"/>
  <c r="AO101" i="38"/>
  <c r="AE101" i="38"/>
  <c r="Q101" i="38"/>
  <c r="N101" i="38"/>
  <c r="J101" i="38"/>
  <c r="I101" i="38"/>
  <c r="H101" i="38"/>
  <c r="BS100" i="38"/>
  <c r="BM100" i="38"/>
  <c r="BW100" i="38" s="1"/>
  <c r="CG100" i="38" s="1"/>
  <c r="CR100" i="38" s="1"/>
  <c r="DC100" i="38" s="1"/>
  <c r="BI100" i="38"/>
  <c r="AY100" i="38"/>
  <c r="AO100" i="38"/>
  <c r="AE100" i="38"/>
  <c r="Q100" i="38"/>
  <c r="N100" i="38"/>
  <c r="J100" i="38"/>
  <c r="CZ100" i="38" s="1"/>
  <c r="I100" i="38"/>
  <c r="H100" i="38"/>
  <c r="BS99" i="38"/>
  <c r="BT99" i="38" s="1"/>
  <c r="BI99" i="38"/>
  <c r="BJ99" i="38" s="1"/>
  <c r="AY99" i="38"/>
  <c r="AZ99" i="38" s="1"/>
  <c r="AO99" i="38"/>
  <c r="AP99" i="38" s="1"/>
  <c r="AE99" i="38"/>
  <c r="AF99" i="38" s="1"/>
  <c r="Q99" i="38"/>
  <c r="O99" i="38"/>
  <c r="N99" i="38"/>
  <c r="K99" i="38"/>
  <c r="P99" i="38" s="1"/>
  <c r="H99" i="38"/>
  <c r="BS98" i="38"/>
  <c r="BT98" i="38" s="1"/>
  <c r="BI98" i="38"/>
  <c r="BJ98" i="38" s="1"/>
  <c r="AY98" i="38"/>
  <c r="AZ98" i="38" s="1"/>
  <c r="AO98" i="38"/>
  <c r="AP98" i="38" s="1"/>
  <c r="AE98" i="38"/>
  <c r="AF98" i="38" s="1"/>
  <c r="Q98" i="38"/>
  <c r="O98" i="38"/>
  <c r="N98" i="38"/>
  <c r="K98" i="38"/>
  <c r="P98" i="38" s="1"/>
  <c r="H98" i="38"/>
  <c r="BS97" i="38"/>
  <c r="BT97" i="38" s="1"/>
  <c r="BI97" i="38"/>
  <c r="BJ97" i="38" s="1"/>
  <c r="AY97" i="38"/>
  <c r="AZ97" i="38" s="1"/>
  <c r="AO97" i="38"/>
  <c r="AP97" i="38" s="1"/>
  <c r="AE97" i="38"/>
  <c r="AF97" i="38" s="1"/>
  <c r="Q97" i="38"/>
  <c r="O97" i="38"/>
  <c r="N97" i="38"/>
  <c r="K97" i="38"/>
  <c r="P97" i="38" s="1"/>
  <c r="H97" i="38"/>
  <c r="BS96" i="38"/>
  <c r="BT96" i="38" s="1"/>
  <c r="BI96" i="38"/>
  <c r="BJ96" i="38" s="1"/>
  <c r="AY96" i="38"/>
  <c r="AZ96" i="38" s="1"/>
  <c r="AO96" i="38"/>
  <c r="AP96" i="38" s="1"/>
  <c r="AE96" i="38"/>
  <c r="AF96" i="38" s="1"/>
  <c r="Q96" i="38"/>
  <c r="O96" i="38"/>
  <c r="N96" i="38"/>
  <c r="K96" i="38"/>
  <c r="P96" i="38" s="1"/>
  <c r="H96" i="38"/>
  <c r="BS95" i="38"/>
  <c r="BT95" i="38" s="1"/>
  <c r="BI95" i="38"/>
  <c r="BJ95" i="38" s="1"/>
  <c r="AY95" i="38"/>
  <c r="AZ95" i="38" s="1"/>
  <c r="AO95" i="38"/>
  <c r="AP95" i="38" s="1"/>
  <c r="AE95" i="38"/>
  <c r="AF95" i="38" s="1"/>
  <c r="Q95" i="38"/>
  <c r="O95" i="38"/>
  <c r="N95" i="38"/>
  <c r="K95" i="38"/>
  <c r="P95" i="38" s="1"/>
  <c r="H95" i="38"/>
  <c r="BS94" i="38"/>
  <c r="BT94" i="38" s="1"/>
  <c r="BI94" i="38"/>
  <c r="BJ94" i="38" s="1"/>
  <c r="AY94" i="38"/>
  <c r="AZ94" i="38" s="1"/>
  <c r="AO94" i="38"/>
  <c r="AP94" i="38" s="1"/>
  <c r="AE94" i="38"/>
  <c r="AF94" i="38" s="1"/>
  <c r="Q94" i="38"/>
  <c r="O94" i="38"/>
  <c r="N94" i="38"/>
  <c r="I94" i="38"/>
  <c r="K94" i="38" s="1"/>
  <c r="P94" i="38" s="1"/>
  <c r="H94" i="38"/>
  <c r="BS93" i="38"/>
  <c r="BT93" i="38" s="1"/>
  <c r="BI93" i="38"/>
  <c r="BJ93" i="38" s="1"/>
  <c r="AY93" i="38"/>
  <c r="AZ93" i="38" s="1"/>
  <c r="AO93" i="38"/>
  <c r="AP93" i="38" s="1"/>
  <c r="AE93" i="38"/>
  <c r="AF93" i="38" s="1"/>
  <c r="Q93" i="38"/>
  <c r="O93" i="38"/>
  <c r="N93" i="38"/>
  <c r="I93" i="38"/>
  <c r="K93" i="38" s="1"/>
  <c r="P93" i="38" s="1"/>
  <c r="H93" i="38"/>
  <c r="BS92" i="38"/>
  <c r="BT92" i="38" s="1"/>
  <c r="BI92" i="38"/>
  <c r="BJ92" i="38" s="1"/>
  <c r="AY92" i="38"/>
  <c r="AZ92" i="38" s="1"/>
  <c r="AO92" i="38"/>
  <c r="AP92" i="38" s="1"/>
  <c r="AE92" i="38"/>
  <c r="AF92" i="38" s="1"/>
  <c r="Q92" i="38"/>
  <c r="O92" i="38"/>
  <c r="N92" i="38"/>
  <c r="I92" i="38"/>
  <c r="K92" i="38" s="1"/>
  <c r="P92" i="38" s="1"/>
  <c r="H92" i="38"/>
  <c r="BS91" i="38"/>
  <c r="BT91" i="38" s="1"/>
  <c r="BI91" i="38"/>
  <c r="BJ91" i="38" s="1"/>
  <c r="AY91" i="38"/>
  <c r="AZ91" i="38" s="1"/>
  <c r="AO91" i="38"/>
  <c r="AP91" i="38" s="1"/>
  <c r="AE91" i="38"/>
  <c r="AF91" i="38" s="1"/>
  <c r="Q91" i="38"/>
  <c r="O91" i="38"/>
  <c r="N91" i="38"/>
  <c r="I91" i="38"/>
  <c r="K91" i="38" s="1"/>
  <c r="P91" i="38" s="1"/>
  <c r="H91" i="38"/>
  <c r="BS90" i="38"/>
  <c r="BT90" i="38" s="1"/>
  <c r="BI90" i="38"/>
  <c r="BJ90" i="38" s="1"/>
  <c r="AY90" i="38"/>
  <c r="AZ90" i="38" s="1"/>
  <c r="AO90" i="38"/>
  <c r="AP90" i="38" s="1"/>
  <c r="AE90" i="38"/>
  <c r="AF90" i="38" s="1"/>
  <c r="Q90" i="38"/>
  <c r="O90" i="38"/>
  <c r="N90" i="38"/>
  <c r="I90" i="38"/>
  <c r="K90" i="38" s="1"/>
  <c r="P90" i="38" s="1"/>
  <c r="H90" i="38"/>
  <c r="BS89" i="38"/>
  <c r="BT89" i="38" s="1"/>
  <c r="BI89" i="38"/>
  <c r="BJ89" i="38" s="1"/>
  <c r="AY89" i="38"/>
  <c r="AZ89" i="38" s="1"/>
  <c r="AO89" i="38"/>
  <c r="AP89" i="38" s="1"/>
  <c r="AE89" i="38"/>
  <c r="AF89" i="38" s="1"/>
  <c r="Q89" i="38"/>
  <c r="O89" i="38"/>
  <c r="N89" i="38"/>
  <c r="K89" i="38"/>
  <c r="P89" i="38" s="1"/>
  <c r="H89" i="38"/>
  <c r="BS88" i="38"/>
  <c r="BT88" i="38" s="1"/>
  <c r="BI88" i="38"/>
  <c r="BJ88" i="38" s="1"/>
  <c r="AY88" i="38"/>
  <c r="AZ88" i="38" s="1"/>
  <c r="AO88" i="38"/>
  <c r="AP88" i="38" s="1"/>
  <c r="AE88" i="38"/>
  <c r="AF88" i="38" s="1"/>
  <c r="Q88" i="38"/>
  <c r="O88" i="38"/>
  <c r="N88" i="38"/>
  <c r="K88" i="38"/>
  <c r="P88" i="38" s="1"/>
  <c r="H88" i="38"/>
  <c r="BS87" i="38"/>
  <c r="BT87" i="38" s="1"/>
  <c r="BI87" i="38"/>
  <c r="BJ87" i="38" s="1"/>
  <c r="AY87" i="38"/>
  <c r="AZ87" i="38" s="1"/>
  <c r="AO87" i="38"/>
  <c r="AP87" i="38" s="1"/>
  <c r="AE87" i="38"/>
  <c r="AF87" i="38" s="1"/>
  <c r="Q87" i="38"/>
  <c r="O87" i="38"/>
  <c r="N87" i="38"/>
  <c r="I87" i="38"/>
  <c r="K87" i="38" s="1"/>
  <c r="P87" i="38" s="1"/>
  <c r="H87" i="38"/>
  <c r="BS86" i="38"/>
  <c r="BT86" i="38" s="1"/>
  <c r="BI86" i="38"/>
  <c r="BJ86" i="38" s="1"/>
  <c r="AY86" i="38"/>
  <c r="AZ86" i="38" s="1"/>
  <c r="AO86" i="38"/>
  <c r="AP86" i="38" s="1"/>
  <c r="AE86" i="38"/>
  <c r="AF86" i="38" s="1"/>
  <c r="Q86" i="38"/>
  <c r="O86" i="38"/>
  <c r="N86" i="38"/>
  <c r="I86" i="38"/>
  <c r="K86" i="38" s="1"/>
  <c r="P86" i="38" s="1"/>
  <c r="H86" i="38"/>
  <c r="BS85" i="38"/>
  <c r="BT85" i="38" s="1"/>
  <c r="BI85" i="38"/>
  <c r="BJ85" i="38" s="1"/>
  <c r="AY85" i="38"/>
  <c r="AZ85" i="38" s="1"/>
  <c r="AO85" i="38"/>
  <c r="AP85" i="38" s="1"/>
  <c r="AE85" i="38"/>
  <c r="AF85" i="38" s="1"/>
  <c r="Q85" i="38"/>
  <c r="O85" i="38"/>
  <c r="N85" i="38"/>
  <c r="I85" i="38"/>
  <c r="K85" i="38" s="1"/>
  <c r="P85" i="38" s="1"/>
  <c r="H85" i="38"/>
  <c r="BS84" i="38"/>
  <c r="BT84" i="38" s="1"/>
  <c r="BI84" i="38"/>
  <c r="BJ84" i="38" s="1"/>
  <c r="AY84" i="38"/>
  <c r="AZ84" i="38" s="1"/>
  <c r="AO84" i="38"/>
  <c r="AP84" i="38" s="1"/>
  <c r="AE84" i="38"/>
  <c r="AF84" i="38" s="1"/>
  <c r="Q84" i="38"/>
  <c r="O84" i="38"/>
  <c r="N84" i="38"/>
  <c r="I84" i="38"/>
  <c r="K84" i="38" s="1"/>
  <c r="P84" i="38" s="1"/>
  <c r="H84" i="38"/>
  <c r="BS83" i="38"/>
  <c r="BT83" i="38" s="1"/>
  <c r="BI83" i="38"/>
  <c r="BJ83" i="38" s="1"/>
  <c r="AY83" i="38"/>
  <c r="AZ83" i="38" s="1"/>
  <c r="AO83" i="38"/>
  <c r="AP83" i="38" s="1"/>
  <c r="AE83" i="38"/>
  <c r="AF83" i="38" s="1"/>
  <c r="Q83" i="38"/>
  <c r="O83" i="38"/>
  <c r="N83" i="38"/>
  <c r="I83" i="38"/>
  <c r="K83" i="38" s="1"/>
  <c r="P83" i="38" s="1"/>
  <c r="H83" i="38"/>
  <c r="BS82" i="38"/>
  <c r="BT82" i="38" s="1"/>
  <c r="BI82" i="38"/>
  <c r="BJ82" i="38" s="1"/>
  <c r="AY82" i="38"/>
  <c r="AZ82" i="38" s="1"/>
  <c r="AO82" i="38"/>
  <c r="AP82" i="38" s="1"/>
  <c r="AE82" i="38"/>
  <c r="AF82" i="38" s="1"/>
  <c r="Q82" i="38"/>
  <c r="O82" i="38"/>
  <c r="N82" i="38"/>
  <c r="I82" i="38"/>
  <c r="K82" i="38" s="1"/>
  <c r="P82" i="38" s="1"/>
  <c r="H82" i="38"/>
  <c r="BS81" i="38"/>
  <c r="BT81" i="38" s="1"/>
  <c r="BI81" i="38"/>
  <c r="BJ81" i="38" s="1"/>
  <c r="AY81" i="38"/>
  <c r="AZ81" i="38" s="1"/>
  <c r="AO81" i="38"/>
  <c r="AP81" i="38" s="1"/>
  <c r="AE81" i="38"/>
  <c r="AF81" i="38" s="1"/>
  <c r="Q81" i="38"/>
  <c r="O81" i="38"/>
  <c r="N81" i="38"/>
  <c r="I81" i="38"/>
  <c r="K81" i="38" s="1"/>
  <c r="P81" i="38" s="1"/>
  <c r="H81" i="38"/>
  <c r="BS80" i="38"/>
  <c r="BT80" i="38" s="1"/>
  <c r="BI80" i="38"/>
  <c r="BJ80" i="38" s="1"/>
  <c r="AY80" i="38"/>
  <c r="AZ80" i="38" s="1"/>
  <c r="AO80" i="38"/>
  <c r="AP80" i="38" s="1"/>
  <c r="AE80" i="38"/>
  <c r="AF80" i="38" s="1"/>
  <c r="Q80" i="38"/>
  <c r="O80" i="38"/>
  <c r="N80" i="38"/>
  <c r="I80" i="38"/>
  <c r="K80" i="38" s="1"/>
  <c r="P80" i="38" s="1"/>
  <c r="H80" i="38"/>
  <c r="BS79" i="38"/>
  <c r="BT79" i="38" s="1"/>
  <c r="BI79" i="38"/>
  <c r="BJ79" i="38" s="1"/>
  <c r="AY79" i="38"/>
  <c r="AZ79" i="38" s="1"/>
  <c r="AO79" i="38"/>
  <c r="AP79" i="38" s="1"/>
  <c r="AE79" i="38"/>
  <c r="AF79" i="38" s="1"/>
  <c r="Q79" i="38"/>
  <c r="O79" i="38"/>
  <c r="N79" i="38"/>
  <c r="I79" i="38"/>
  <c r="K79" i="38" s="1"/>
  <c r="P79" i="38" s="1"/>
  <c r="H79" i="38"/>
  <c r="BS78" i="38"/>
  <c r="BT78" i="38" s="1"/>
  <c r="BI78" i="38"/>
  <c r="BJ78" i="38" s="1"/>
  <c r="AY78" i="38"/>
  <c r="AZ78" i="38" s="1"/>
  <c r="AO78" i="38"/>
  <c r="AP78" i="38" s="1"/>
  <c r="AE78" i="38"/>
  <c r="AF78" i="38" s="1"/>
  <c r="Q78" i="38"/>
  <c r="O78" i="38"/>
  <c r="N78" i="38"/>
  <c r="I78" i="38"/>
  <c r="K78" i="38" s="1"/>
  <c r="P78" i="38" s="1"/>
  <c r="H78" i="38"/>
  <c r="BS77" i="38"/>
  <c r="BT77" i="38" s="1"/>
  <c r="BI77" i="38"/>
  <c r="BJ77" i="38" s="1"/>
  <c r="AY77" i="38"/>
  <c r="AZ77" i="38" s="1"/>
  <c r="AO77" i="38"/>
  <c r="AP77" i="38" s="1"/>
  <c r="AE77" i="38"/>
  <c r="AF77" i="38" s="1"/>
  <c r="Q77" i="38"/>
  <c r="O77" i="38"/>
  <c r="N77" i="38"/>
  <c r="I77" i="38"/>
  <c r="K77" i="38" s="1"/>
  <c r="P77" i="38" s="1"/>
  <c r="H77" i="38"/>
  <c r="BS76" i="38"/>
  <c r="BT76" i="38" s="1"/>
  <c r="BI76" i="38"/>
  <c r="BJ76" i="38" s="1"/>
  <c r="AY76" i="38"/>
  <c r="AZ76" i="38" s="1"/>
  <c r="AO76" i="38"/>
  <c r="AP76" i="38" s="1"/>
  <c r="AE76" i="38"/>
  <c r="AF76" i="38" s="1"/>
  <c r="Q76" i="38"/>
  <c r="O76" i="38"/>
  <c r="N76" i="38"/>
  <c r="I76" i="38"/>
  <c r="K76" i="38" s="1"/>
  <c r="P76" i="38" s="1"/>
  <c r="H76" i="38"/>
  <c r="BS75" i="38"/>
  <c r="BT75" i="38" s="1"/>
  <c r="BI75" i="38"/>
  <c r="BJ75" i="38" s="1"/>
  <c r="AY75" i="38"/>
  <c r="AZ75" i="38" s="1"/>
  <c r="AO75" i="38"/>
  <c r="AP75" i="38" s="1"/>
  <c r="AE75" i="38"/>
  <c r="AF75" i="38" s="1"/>
  <c r="Q75" i="38"/>
  <c r="N75" i="38"/>
  <c r="I75" i="38"/>
  <c r="K75" i="38" s="1"/>
  <c r="P75" i="38" s="1"/>
  <c r="H75" i="38"/>
  <c r="BS74" i="38"/>
  <c r="BT74" i="38" s="1"/>
  <c r="BI74" i="38"/>
  <c r="BJ74" i="38" s="1"/>
  <c r="AY74" i="38"/>
  <c r="AZ74" i="38" s="1"/>
  <c r="AO74" i="38"/>
  <c r="AP74" i="38" s="1"/>
  <c r="AE74" i="38"/>
  <c r="AF74" i="38" s="1"/>
  <c r="Q74" i="38"/>
  <c r="N74" i="38"/>
  <c r="I74" i="38"/>
  <c r="K74" i="38" s="1"/>
  <c r="P74" i="38" s="1"/>
  <c r="H74" i="38"/>
  <c r="BS73" i="38"/>
  <c r="BT73" i="38" s="1"/>
  <c r="BI73" i="38"/>
  <c r="BJ73" i="38" s="1"/>
  <c r="AY73" i="38"/>
  <c r="AZ73" i="38" s="1"/>
  <c r="AO73" i="38"/>
  <c r="AP73" i="38" s="1"/>
  <c r="AE73" i="38"/>
  <c r="AF73" i="38" s="1"/>
  <c r="Q73" i="38"/>
  <c r="N73" i="38"/>
  <c r="I73" i="38"/>
  <c r="K73" i="38" s="1"/>
  <c r="P73" i="38" s="1"/>
  <c r="H73" i="38"/>
  <c r="BS72" i="38"/>
  <c r="BT72" i="38" s="1"/>
  <c r="BI72" i="38"/>
  <c r="BJ72" i="38" s="1"/>
  <c r="AY72" i="38"/>
  <c r="AZ72" i="38" s="1"/>
  <c r="AO72" i="38"/>
  <c r="AP72" i="38" s="1"/>
  <c r="AE72" i="38"/>
  <c r="AF72" i="38" s="1"/>
  <c r="Q72" i="38"/>
  <c r="N72" i="38"/>
  <c r="I72" i="38"/>
  <c r="K72" i="38" s="1"/>
  <c r="P72" i="38" s="1"/>
  <c r="H72" i="38"/>
  <c r="BS71" i="38"/>
  <c r="BT71" i="38" s="1"/>
  <c r="BI71" i="38"/>
  <c r="BJ71" i="38" s="1"/>
  <c r="AY71" i="38"/>
  <c r="AZ71" i="38" s="1"/>
  <c r="AO71" i="38"/>
  <c r="AP71" i="38" s="1"/>
  <c r="AE71" i="38"/>
  <c r="AF71" i="38" s="1"/>
  <c r="Q71" i="38"/>
  <c r="N71" i="38"/>
  <c r="I71" i="38"/>
  <c r="K71" i="38" s="1"/>
  <c r="P71" i="38" s="1"/>
  <c r="H71" i="38"/>
  <c r="BS70" i="38"/>
  <c r="BT70" i="38" s="1"/>
  <c r="BI70" i="38"/>
  <c r="BJ70" i="38" s="1"/>
  <c r="AY70" i="38"/>
  <c r="AZ70" i="38" s="1"/>
  <c r="AO70" i="38"/>
  <c r="AP70" i="38" s="1"/>
  <c r="AE70" i="38"/>
  <c r="AF70" i="38" s="1"/>
  <c r="Q70" i="38"/>
  <c r="N70" i="38"/>
  <c r="I70" i="38"/>
  <c r="K70" i="38" s="1"/>
  <c r="P70" i="38" s="1"/>
  <c r="H70" i="38"/>
  <c r="BS69" i="38"/>
  <c r="BT69" i="38" s="1"/>
  <c r="BI69" i="38"/>
  <c r="BJ69" i="38" s="1"/>
  <c r="AY69" i="38"/>
  <c r="AZ69" i="38" s="1"/>
  <c r="AO69" i="38"/>
  <c r="AP69" i="38" s="1"/>
  <c r="AE69" i="38"/>
  <c r="AF69" i="38" s="1"/>
  <c r="Q69" i="38"/>
  <c r="N69" i="38"/>
  <c r="I69" i="38"/>
  <c r="K69" i="38" s="1"/>
  <c r="P69" i="38" s="1"/>
  <c r="H69" i="38"/>
  <c r="BS68" i="38"/>
  <c r="BT68" i="38" s="1"/>
  <c r="BI68" i="38"/>
  <c r="BJ68" i="38" s="1"/>
  <c r="AY68" i="38"/>
  <c r="AZ68" i="38" s="1"/>
  <c r="AO68" i="38"/>
  <c r="AP68" i="38" s="1"/>
  <c r="AE68" i="38"/>
  <c r="AF68" i="38" s="1"/>
  <c r="Q68" i="38"/>
  <c r="N68" i="38"/>
  <c r="I68" i="38"/>
  <c r="K68" i="38" s="1"/>
  <c r="P68" i="38" s="1"/>
  <c r="H68" i="38"/>
  <c r="BS67" i="38"/>
  <c r="BT67" i="38" s="1"/>
  <c r="BI67" i="38"/>
  <c r="BJ67" i="38" s="1"/>
  <c r="AY67" i="38"/>
  <c r="AZ67" i="38" s="1"/>
  <c r="AO67" i="38"/>
  <c r="AP67" i="38" s="1"/>
  <c r="AE67" i="38"/>
  <c r="AF67" i="38" s="1"/>
  <c r="Q67" i="38"/>
  <c r="N67" i="38"/>
  <c r="I67" i="38"/>
  <c r="K67" i="38" s="1"/>
  <c r="P67" i="38" s="1"/>
  <c r="H67" i="38"/>
  <c r="BS66" i="38"/>
  <c r="BT66" i="38" s="1"/>
  <c r="BI66" i="38"/>
  <c r="BJ66" i="38" s="1"/>
  <c r="AY66" i="38"/>
  <c r="AZ66" i="38" s="1"/>
  <c r="AO66" i="38"/>
  <c r="AP66" i="38" s="1"/>
  <c r="AE66" i="38"/>
  <c r="AF66" i="38" s="1"/>
  <c r="Q66" i="38"/>
  <c r="N66" i="38"/>
  <c r="I66" i="38"/>
  <c r="K66" i="38" s="1"/>
  <c r="P66" i="38" s="1"/>
  <c r="H66" i="38"/>
  <c r="BS65" i="38"/>
  <c r="BT65" i="38" s="1"/>
  <c r="BI65" i="38"/>
  <c r="BJ65" i="38" s="1"/>
  <c r="AY65" i="38"/>
  <c r="AZ65" i="38" s="1"/>
  <c r="AO65" i="38"/>
  <c r="AP65" i="38" s="1"/>
  <c r="AE65" i="38"/>
  <c r="AF65" i="38" s="1"/>
  <c r="L65" i="38"/>
  <c r="Q65" i="38" s="1"/>
  <c r="I65" i="38"/>
  <c r="K65" i="38" s="1"/>
  <c r="P65" i="38" s="1"/>
  <c r="H65" i="38"/>
  <c r="BS64" i="38"/>
  <c r="BT64" i="38" s="1"/>
  <c r="BI64" i="38"/>
  <c r="BJ64" i="38" s="1"/>
  <c r="AY64" i="38"/>
  <c r="AZ64" i="38" s="1"/>
  <c r="AO64" i="38"/>
  <c r="AP64" i="38" s="1"/>
  <c r="AE64" i="38"/>
  <c r="AF64" i="38" s="1"/>
  <c r="Q64" i="38"/>
  <c r="N64" i="38"/>
  <c r="I64" i="38"/>
  <c r="K64" i="38" s="1"/>
  <c r="P64" i="38" s="1"/>
  <c r="H64" i="38"/>
  <c r="BS63" i="38"/>
  <c r="BT63" i="38" s="1"/>
  <c r="BI63" i="38"/>
  <c r="BJ63" i="38" s="1"/>
  <c r="AY63" i="38"/>
  <c r="AZ63" i="38" s="1"/>
  <c r="AO63" i="38"/>
  <c r="AP63" i="38" s="1"/>
  <c r="AE63" i="38"/>
  <c r="AF63" i="38" s="1"/>
  <c r="Q63" i="38"/>
  <c r="N63" i="38"/>
  <c r="I63" i="38"/>
  <c r="K63" i="38" s="1"/>
  <c r="P63" i="38" s="1"/>
  <c r="H63" i="38"/>
  <c r="BS62" i="38"/>
  <c r="BT62" i="38" s="1"/>
  <c r="BI62" i="38"/>
  <c r="BJ62" i="38" s="1"/>
  <c r="AY62" i="38"/>
  <c r="AZ62" i="38" s="1"/>
  <c r="AO62" i="38"/>
  <c r="AP62" i="38" s="1"/>
  <c r="AE62" i="38"/>
  <c r="AF62" i="38" s="1"/>
  <c r="Q62" i="38"/>
  <c r="N62" i="38"/>
  <c r="I62" i="38"/>
  <c r="K62" i="38" s="1"/>
  <c r="P62" i="38" s="1"/>
  <c r="H62" i="38"/>
  <c r="BS61" i="38"/>
  <c r="BT61" i="38" s="1"/>
  <c r="BI61" i="38"/>
  <c r="BJ61" i="38" s="1"/>
  <c r="AY61" i="38"/>
  <c r="AZ61" i="38" s="1"/>
  <c r="AO61" i="38"/>
  <c r="AP61" i="38" s="1"/>
  <c r="AE61" i="38"/>
  <c r="AF61" i="38" s="1"/>
  <c r="Q61" i="38"/>
  <c r="N61" i="38"/>
  <c r="I61" i="38"/>
  <c r="K61" i="38" s="1"/>
  <c r="P61" i="38" s="1"/>
  <c r="H61" i="38"/>
  <c r="BS60" i="38"/>
  <c r="BT60" i="38" s="1"/>
  <c r="BI60" i="38"/>
  <c r="BJ60" i="38" s="1"/>
  <c r="AY60" i="38"/>
  <c r="AZ60" i="38" s="1"/>
  <c r="AO60" i="38"/>
  <c r="AP60" i="38" s="1"/>
  <c r="AE60" i="38"/>
  <c r="AF60" i="38" s="1"/>
  <c r="Q60" i="38"/>
  <c r="N60" i="38"/>
  <c r="I60" i="38"/>
  <c r="K60" i="38" s="1"/>
  <c r="P60" i="38" s="1"/>
  <c r="H60" i="38"/>
  <c r="BS59" i="38"/>
  <c r="BT59" i="38" s="1"/>
  <c r="BI59" i="38"/>
  <c r="BJ59" i="38" s="1"/>
  <c r="AY59" i="38"/>
  <c r="AZ59" i="38" s="1"/>
  <c r="AO59" i="38"/>
  <c r="AP59" i="38" s="1"/>
  <c r="AE59" i="38"/>
  <c r="AF59" i="38" s="1"/>
  <c r="Q59" i="38"/>
  <c r="M59" i="38"/>
  <c r="N59" i="38" s="1"/>
  <c r="I59" i="38"/>
  <c r="K59" i="38" s="1"/>
  <c r="P59" i="38" s="1"/>
  <c r="H59" i="38"/>
  <c r="BS58" i="38"/>
  <c r="BT58" i="38" s="1"/>
  <c r="BI58" i="38"/>
  <c r="BJ58" i="38" s="1"/>
  <c r="AY58" i="38"/>
  <c r="AZ58" i="38" s="1"/>
  <c r="AO58" i="38"/>
  <c r="AP58" i="38" s="1"/>
  <c r="AE58" i="38"/>
  <c r="AF58" i="38" s="1"/>
  <c r="Q58" i="38"/>
  <c r="N58" i="38"/>
  <c r="I58" i="38"/>
  <c r="K58" i="38" s="1"/>
  <c r="P58" i="38" s="1"/>
  <c r="H58" i="38"/>
  <c r="BS57" i="38"/>
  <c r="BT57" i="38" s="1"/>
  <c r="BI57" i="38"/>
  <c r="BJ57" i="38" s="1"/>
  <c r="AY57" i="38"/>
  <c r="AZ57" i="38" s="1"/>
  <c r="AO57" i="38"/>
  <c r="AP57" i="38" s="1"/>
  <c r="AE57" i="38"/>
  <c r="AF57" i="38" s="1"/>
  <c r="Q57" i="38"/>
  <c r="N57" i="38"/>
  <c r="I57" i="38"/>
  <c r="K57" i="38" s="1"/>
  <c r="P57" i="38" s="1"/>
  <c r="H57" i="38"/>
  <c r="BS56" i="38"/>
  <c r="BT56" i="38" s="1"/>
  <c r="BI56" i="38"/>
  <c r="BJ56" i="38" s="1"/>
  <c r="AY56" i="38"/>
  <c r="AZ56" i="38" s="1"/>
  <c r="AO56" i="38"/>
  <c r="AP56" i="38" s="1"/>
  <c r="AE56" i="38"/>
  <c r="AF56" i="38" s="1"/>
  <c r="Q56" i="38"/>
  <c r="N56" i="38"/>
  <c r="I56" i="38"/>
  <c r="K56" i="38" s="1"/>
  <c r="P56" i="38" s="1"/>
  <c r="H56" i="38"/>
  <c r="BS55" i="38"/>
  <c r="BT55" i="38" s="1"/>
  <c r="BI55" i="38"/>
  <c r="BJ55" i="38" s="1"/>
  <c r="AY55" i="38"/>
  <c r="AZ55" i="38" s="1"/>
  <c r="AO55" i="38"/>
  <c r="AP55" i="38" s="1"/>
  <c r="AE55" i="38"/>
  <c r="AF55" i="38" s="1"/>
  <c r="Q55" i="38"/>
  <c r="N55" i="38"/>
  <c r="I55" i="38"/>
  <c r="K55" i="38" s="1"/>
  <c r="P55" i="38" s="1"/>
  <c r="H55" i="38"/>
  <c r="BS54" i="38"/>
  <c r="BT54" i="38" s="1"/>
  <c r="BI54" i="38"/>
  <c r="BJ54" i="38" s="1"/>
  <c r="AY54" i="38"/>
  <c r="AZ54" i="38" s="1"/>
  <c r="AO54" i="38"/>
  <c r="AP54" i="38" s="1"/>
  <c r="AE54" i="38"/>
  <c r="AF54" i="38" s="1"/>
  <c r="Q54" i="38"/>
  <c r="N54" i="38"/>
  <c r="I54" i="38"/>
  <c r="K54" i="38" s="1"/>
  <c r="P54" i="38" s="1"/>
  <c r="H54" i="38"/>
  <c r="BS53" i="38"/>
  <c r="BT53" i="38" s="1"/>
  <c r="BI53" i="38"/>
  <c r="BJ53" i="38" s="1"/>
  <c r="AY53" i="38"/>
  <c r="AZ53" i="38" s="1"/>
  <c r="AO53" i="38"/>
  <c r="AP53" i="38" s="1"/>
  <c r="AE53" i="38"/>
  <c r="AF53" i="38" s="1"/>
  <c r="Q53" i="38"/>
  <c r="N53" i="38"/>
  <c r="I53" i="38"/>
  <c r="K53" i="38" s="1"/>
  <c r="P53" i="38" s="1"/>
  <c r="H53" i="38"/>
  <c r="BS52" i="38"/>
  <c r="BT52" i="38" s="1"/>
  <c r="BI52" i="38"/>
  <c r="BJ52" i="38" s="1"/>
  <c r="AY52" i="38"/>
  <c r="AZ52" i="38" s="1"/>
  <c r="AO52" i="38"/>
  <c r="AP52" i="38" s="1"/>
  <c r="AE52" i="38"/>
  <c r="AF52" i="38" s="1"/>
  <c r="M52" i="38"/>
  <c r="L52" i="38"/>
  <c r="L175" i="38" s="1"/>
  <c r="I52" i="38"/>
  <c r="K52" i="38" s="1"/>
  <c r="P52" i="38" s="1"/>
  <c r="H52" i="38"/>
  <c r="BS51" i="38"/>
  <c r="BT51" i="38" s="1"/>
  <c r="BI51" i="38"/>
  <c r="BJ51" i="38" s="1"/>
  <c r="AY51" i="38"/>
  <c r="AZ51" i="38" s="1"/>
  <c r="AO51" i="38"/>
  <c r="AP51" i="38" s="1"/>
  <c r="AE51" i="38"/>
  <c r="AF51" i="38" s="1"/>
  <c r="Q51" i="38"/>
  <c r="N51" i="38"/>
  <c r="I51" i="38"/>
  <c r="K51" i="38" s="1"/>
  <c r="P51" i="38" s="1"/>
  <c r="H51" i="38"/>
  <c r="BS50" i="38"/>
  <c r="BT50" i="38" s="1"/>
  <c r="BI50" i="38"/>
  <c r="BJ50" i="38" s="1"/>
  <c r="AY50" i="38"/>
  <c r="AZ50" i="38" s="1"/>
  <c r="AO50" i="38"/>
  <c r="AP50" i="38" s="1"/>
  <c r="AE50" i="38"/>
  <c r="AF50" i="38" s="1"/>
  <c r="Q50" i="38"/>
  <c r="N50" i="38"/>
  <c r="I50" i="38"/>
  <c r="K50" i="38" s="1"/>
  <c r="P50" i="38" s="1"/>
  <c r="H50" i="38"/>
  <c r="BS49" i="38"/>
  <c r="BT49" i="38" s="1"/>
  <c r="BI49" i="38"/>
  <c r="BJ49" i="38" s="1"/>
  <c r="AY49" i="38"/>
  <c r="AZ49" i="38" s="1"/>
  <c r="AO49" i="38"/>
  <c r="AP49" i="38" s="1"/>
  <c r="AE49" i="38"/>
  <c r="AF49" i="38" s="1"/>
  <c r="Q49" i="38"/>
  <c r="N49" i="38"/>
  <c r="I49" i="38"/>
  <c r="K49" i="38" s="1"/>
  <c r="P49" i="38" s="1"/>
  <c r="H49" i="38"/>
  <c r="BS48" i="38"/>
  <c r="BT48" i="38" s="1"/>
  <c r="BI48" i="38"/>
  <c r="BJ48" i="38" s="1"/>
  <c r="AY48" i="38"/>
  <c r="AZ48" i="38" s="1"/>
  <c r="AO48" i="38"/>
  <c r="AP48" i="38" s="1"/>
  <c r="AE48" i="38"/>
  <c r="AF48" i="38" s="1"/>
  <c r="Q48" i="38"/>
  <c r="N48" i="38"/>
  <c r="I48" i="38"/>
  <c r="K48" i="38" s="1"/>
  <c r="P48" i="38" s="1"/>
  <c r="H48" i="38"/>
  <c r="BS47" i="38"/>
  <c r="BT47" i="38" s="1"/>
  <c r="BI47" i="38"/>
  <c r="BJ47" i="38" s="1"/>
  <c r="AY47" i="38"/>
  <c r="AZ47" i="38" s="1"/>
  <c r="AO47" i="38"/>
  <c r="AP47" i="38" s="1"/>
  <c r="AE47" i="38"/>
  <c r="AF47" i="38" s="1"/>
  <c r="Q47" i="38"/>
  <c r="N47" i="38"/>
  <c r="I47" i="38"/>
  <c r="K47" i="38" s="1"/>
  <c r="P47" i="38" s="1"/>
  <c r="H47" i="38"/>
  <c r="BS46" i="38"/>
  <c r="BT46" i="38" s="1"/>
  <c r="BI46" i="38"/>
  <c r="BJ46" i="38" s="1"/>
  <c r="AY46" i="38"/>
  <c r="AZ46" i="38" s="1"/>
  <c r="AO46" i="38"/>
  <c r="AP46" i="38" s="1"/>
  <c r="AE46" i="38"/>
  <c r="AF46" i="38" s="1"/>
  <c r="Q46" i="38"/>
  <c r="N46" i="38"/>
  <c r="I46" i="38"/>
  <c r="K46" i="38" s="1"/>
  <c r="P46" i="38" s="1"/>
  <c r="H46" i="38"/>
  <c r="BS45" i="38"/>
  <c r="BT45" i="38" s="1"/>
  <c r="BI45" i="38"/>
  <c r="BJ45" i="38" s="1"/>
  <c r="AY45" i="38"/>
  <c r="AZ45" i="38" s="1"/>
  <c r="AO45" i="38"/>
  <c r="AP45" i="38" s="1"/>
  <c r="AE45" i="38"/>
  <c r="AF45" i="38" s="1"/>
  <c r="Q45" i="38"/>
  <c r="N45" i="38"/>
  <c r="I45" i="38"/>
  <c r="K45" i="38" s="1"/>
  <c r="P45" i="38" s="1"/>
  <c r="H45" i="38"/>
  <c r="BS44" i="38"/>
  <c r="BT44" i="38" s="1"/>
  <c r="BI44" i="38"/>
  <c r="BJ44" i="38" s="1"/>
  <c r="AY44" i="38"/>
  <c r="AZ44" i="38" s="1"/>
  <c r="AO44" i="38"/>
  <c r="AP44" i="38" s="1"/>
  <c r="AE44" i="38"/>
  <c r="AF44" i="38" s="1"/>
  <c r="Q44" i="38"/>
  <c r="N44" i="38"/>
  <c r="I44" i="38"/>
  <c r="K44" i="38" s="1"/>
  <c r="P44" i="38" s="1"/>
  <c r="H44" i="38"/>
  <c r="BS43" i="38"/>
  <c r="BT43" i="38" s="1"/>
  <c r="BI43" i="38"/>
  <c r="BJ43" i="38" s="1"/>
  <c r="AY43" i="38"/>
  <c r="AZ43" i="38" s="1"/>
  <c r="AO43" i="38"/>
  <c r="AP43" i="38" s="1"/>
  <c r="AE43" i="38"/>
  <c r="AF43" i="38" s="1"/>
  <c r="Q43" i="38"/>
  <c r="N43" i="38"/>
  <c r="I43" i="38"/>
  <c r="K43" i="38" s="1"/>
  <c r="P43" i="38" s="1"/>
  <c r="H43" i="38"/>
  <c r="BS42" i="38"/>
  <c r="BT42" i="38" s="1"/>
  <c r="BI42" i="38"/>
  <c r="BJ42" i="38" s="1"/>
  <c r="AY42" i="38"/>
  <c r="AZ42" i="38" s="1"/>
  <c r="AO42" i="38"/>
  <c r="AP42" i="38" s="1"/>
  <c r="AE42" i="38"/>
  <c r="AF42" i="38" s="1"/>
  <c r="Q42" i="38"/>
  <c r="N42" i="38"/>
  <c r="I42" i="38"/>
  <c r="K42" i="38" s="1"/>
  <c r="P42" i="38" s="1"/>
  <c r="H42" i="38"/>
  <c r="BS41" i="38"/>
  <c r="BT41" i="38" s="1"/>
  <c r="BI41" i="38"/>
  <c r="BJ41" i="38" s="1"/>
  <c r="AY41" i="38"/>
  <c r="AZ41" i="38" s="1"/>
  <c r="AO41" i="38"/>
  <c r="AP41" i="38" s="1"/>
  <c r="AE41" i="38"/>
  <c r="AF41" i="38" s="1"/>
  <c r="Q41" i="38"/>
  <c r="N41" i="38"/>
  <c r="I41" i="38"/>
  <c r="K41" i="38" s="1"/>
  <c r="P41" i="38" s="1"/>
  <c r="H41" i="38"/>
  <c r="BS40" i="38"/>
  <c r="BT40" i="38" s="1"/>
  <c r="BI40" i="38"/>
  <c r="BJ40" i="38" s="1"/>
  <c r="AY40" i="38"/>
  <c r="AZ40" i="38" s="1"/>
  <c r="AO40" i="38"/>
  <c r="AP40" i="38" s="1"/>
  <c r="AE40" i="38"/>
  <c r="AF40" i="38" s="1"/>
  <c r="Q40" i="38"/>
  <c r="N40" i="38"/>
  <c r="I40" i="38"/>
  <c r="K40" i="38" s="1"/>
  <c r="P40" i="38" s="1"/>
  <c r="H40" i="38"/>
  <c r="BS39" i="38"/>
  <c r="BT39" i="38" s="1"/>
  <c r="BI39" i="38"/>
  <c r="BJ39" i="38" s="1"/>
  <c r="AY39" i="38"/>
  <c r="AZ39" i="38" s="1"/>
  <c r="AO39" i="38"/>
  <c r="AP39" i="38" s="1"/>
  <c r="AE39" i="38"/>
  <c r="AF39" i="38" s="1"/>
  <c r="Q39" i="38"/>
  <c r="N39" i="38"/>
  <c r="I39" i="38"/>
  <c r="K39" i="38" s="1"/>
  <c r="P39" i="38" s="1"/>
  <c r="H39" i="38"/>
  <c r="BS38" i="38"/>
  <c r="BT38" i="38" s="1"/>
  <c r="BI38" i="38"/>
  <c r="BJ38" i="38" s="1"/>
  <c r="AY38" i="38"/>
  <c r="AZ38" i="38" s="1"/>
  <c r="AO38" i="38"/>
  <c r="AP38" i="38" s="1"/>
  <c r="AE38" i="38"/>
  <c r="AF38" i="38" s="1"/>
  <c r="Q38" i="38"/>
  <c r="N38" i="38"/>
  <c r="I38" i="38"/>
  <c r="K38" i="38" s="1"/>
  <c r="P38" i="38" s="1"/>
  <c r="H38" i="38"/>
  <c r="BS37" i="38"/>
  <c r="BT37" i="38" s="1"/>
  <c r="BI37" i="38"/>
  <c r="BJ37" i="38" s="1"/>
  <c r="AY37" i="38"/>
  <c r="AZ37" i="38" s="1"/>
  <c r="AO37" i="38"/>
  <c r="AP37" i="38" s="1"/>
  <c r="AE37" i="38"/>
  <c r="AF37" i="38" s="1"/>
  <c r="Q37" i="38"/>
  <c r="N37" i="38"/>
  <c r="I37" i="38"/>
  <c r="K37" i="38" s="1"/>
  <c r="P37" i="38" s="1"/>
  <c r="H37" i="38"/>
  <c r="BS36" i="38"/>
  <c r="BT36" i="38" s="1"/>
  <c r="BI36" i="38"/>
  <c r="BJ36" i="38" s="1"/>
  <c r="AY36" i="38"/>
  <c r="AZ36" i="38" s="1"/>
  <c r="AO36" i="38"/>
  <c r="AP36" i="38" s="1"/>
  <c r="AE36" i="38"/>
  <c r="AF36" i="38" s="1"/>
  <c r="Q36" i="38"/>
  <c r="N36" i="38"/>
  <c r="I36" i="38"/>
  <c r="K36" i="38" s="1"/>
  <c r="P36" i="38" s="1"/>
  <c r="H36" i="38"/>
  <c r="BS35" i="38"/>
  <c r="BT35" i="38" s="1"/>
  <c r="BI35" i="38"/>
  <c r="BJ35" i="38" s="1"/>
  <c r="AY35" i="38"/>
  <c r="AZ35" i="38" s="1"/>
  <c r="AO35" i="38"/>
  <c r="AP35" i="38" s="1"/>
  <c r="AE35" i="38"/>
  <c r="AF35" i="38" s="1"/>
  <c r="Q35" i="38"/>
  <c r="N35" i="38"/>
  <c r="I35" i="38"/>
  <c r="K35" i="38" s="1"/>
  <c r="P35" i="38" s="1"/>
  <c r="H35" i="38"/>
  <c r="BS34" i="38"/>
  <c r="BT34" i="38" s="1"/>
  <c r="BI34" i="38"/>
  <c r="BJ34" i="38" s="1"/>
  <c r="AY34" i="38"/>
  <c r="AZ34" i="38" s="1"/>
  <c r="AO34" i="38"/>
  <c r="AP34" i="38" s="1"/>
  <c r="AE34" i="38"/>
  <c r="AF34" i="38" s="1"/>
  <c r="Q34" i="38"/>
  <c r="N34" i="38"/>
  <c r="I34" i="38"/>
  <c r="K34" i="38" s="1"/>
  <c r="P34" i="38" s="1"/>
  <c r="H34" i="38"/>
  <c r="BS33" i="38"/>
  <c r="BT33" i="38" s="1"/>
  <c r="BI33" i="38"/>
  <c r="BJ33" i="38" s="1"/>
  <c r="AY33" i="38"/>
  <c r="AZ33" i="38" s="1"/>
  <c r="AO33" i="38"/>
  <c r="AP33" i="38" s="1"/>
  <c r="AE33" i="38"/>
  <c r="AF33" i="38" s="1"/>
  <c r="Q33" i="38"/>
  <c r="N33" i="38"/>
  <c r="I33" i="38"/>
  <c r="K33" i="38" s="1"/>
  <c r="P33" i="38" s="1"/>
  <c r="H33" i="38"/>
  <c r="BS32" i="38"/>
  <c r="BT32" i="38" s="1"/>
  <c r="BI32" i="38"/>
  <c r="BJ32" i="38" s="1"/>
  <c r="AY32" i="38"/>
  <c r="AZ32" i="38" s="1"/>
  <c r="AO32" i="38"/>
  <c r="AP32" i="38" s="1"/>
  <c r="AE32" i="38"/>
  <c r="AF32" i="38" s="1"/>
  <c r="Q32" i="38"/>
  <c r="M32" i="38"/>
  <c r="M175" i="38" s="1"/>
  <c r="I32" i="38"/>
  <c r="K32" i="38" s="1"/>
  <c r="P32" i="38" s="1"/>
  <c r="H32" i="38"/>
  <c r="BS31" i="38"/>
  <c r="BT31" i="38" s="1"/>
  <c r="BI31" i="38"/>
  <c r="BJ31" i="38" s="1"/>
  <c r="AY31" i="38"/>
  <c r="AZ31" i="38" s="1"/>
  <c r="AO31" i="38"/>
  <c r="AP31" i="38" s="1"/>
  <c r="AE31" i="38"/>
  <c r="AF31" i="38" s="1"/>
  <c r="Q31" i="38"/>
  <c r="N31" i="38"/>
  <c r="I31" i="38"/>
  <c r="K31" i="38" s="1"/>
  <c r="P31" i="38" s="1"/>
  <c r="H31" i="38"/>
  <c r="BS30" i="38"/>
  <c r="BT30" i="38" s="1"/>
  <c r="BI30" i="38"/>
  <c r="BJ30" i="38" s="1"/>
  <c r="AY30" i="38"/>
  <c r="AZ30" i="38" s="1"/>
  <c r="AO30" i="38"/>
  <c r="AP30" i="38" s="1"/>
  <c r="AE30" i="38"/>
  <c r="AF30" i="38" s="1"/>
  <c r="Q30" i="38"/>
  <c r="N30" i="38"/>
  <c r="I30" i="38"/>
  <c r="K30" i="38" s="1"/>
  <c r="P30" i="38" s="1"/>
  <c r="H30" i="38"/>
  <c r="BS29" i="38"/>
  <c r="BT29" i="38" s="1"/>
  <c r="BI29" i="38"/>
  <c r="BJ29" i="38" s="1"/>
  <c r="AY29" i="38"/>
  <c r="AZ29" i="38" s="1"/>
  <c r="AO29" i="38"/>
  <c r="AP29" i="38" s="1"/>
  <c r="AE29" i="38"/>
  <c r="AF29" i="38" s="1"/>
  <c r="Q29" i="38"/>
  <c r="N29" i="38"/>
  <c r="I29" i="38"/>
  <c r="K29" i="38" s="1"/>
  <c r="P29" i="38" s="1"/>
  <c r="H29" i="38"/>
  <c r="BS28" i="38"/>
  <c r="BT28" i="38" s="1"/>
  <c r="BI28" i="38"/>
  <c r="BJ28" i="38" s="1"/>
  <c r="AY28" i="38"/>
  <c r="AZ28" i="38" s="1"/>
  <c r="AO28" i="38"/>
  <c r="AP28" i="38" s="1"/>
  <c r="AE28" i="38"/>
  <c r="AF28" i="38" s="1"/>
  <c r="Q28" i="38"/>
  <c r="N28" i="38"/>
  <c r="I28" i="38"/>
  <c r="K28" i="38" s="1"/>
  <c r="P28" i="38" s="1"/>
  <c r="H28" i="38"/>
  <c r="BS27" i="38"/>
  <c r="BT27" i="38" s="1"/>
  <c r="BI27" i="38"/>
  <c r="BJ27" i="38" s="1"/>
  <c r="AY27" i="38"/>
  <c r="AZ27" i="38" s="1"/>
  <c r="AO27" i="38"/>
  <c r="AP27" i="38" s="1"/>
  <c r="AE27" i="38"/>
  <c r="AF27" i="38" s="1"/>
  <c r="Q27" i="38"/>
  <c r="N27" i="38"/>
  <c r="I27" i="38"/>
  <c r="K27" i="38" s="1"/>
  <c r="P27" i="38" s="1"/>
  <c r="H27" i="38"/>
  <c r="BS26" i="38"/>
  <c r="BT26" i="38" s="1"/>
  <c r="BI26" i="38"/>
  <c r="BJ26" i="38" s="1"/>
  <c r="AY26" i="38"/>
  <c r="AZ26" i="38" s="1"/>
  <c r="AO26" i="38"/>
  <c r="AP26" i="38" s="1"/>
  <c r="AE26" i="38"/>
  <c r="AF26" i="38" s="1"/>
  <c r="Q26" i="38"/>
  <c r="N26" i="38"/>
  <c r="I26" i="38"/>
  <c r="K26" i="38" s="1"/>
  <c r="P26" i="38" s="1"/>
  <c r="H26" i="38"/>
  <c r="BS25" i="38"/>
  <c r="BT25" i="38" s="1"/>
  <c r="BI25" i="38"/>
  <c r="BJ25" i="38" s="1"/>
  <c r="AY25" i="38"/>
  <c r="AZ25" i="38" s="1"/>
  <c r="AO25" i="38"/>
  <c r="AP25" i="38" s="1"/>
  <c r="AE25" i="38"/>
  <c r="AF25" i="38" s="1"/>
  <c r="Q25" i="38"/>
  <c r="N25" i="38"/>
  <c r="I25" i="38"/>
  <c r="K25" i="38" s="1"/>
  <c r="P25" i="38" s="1"/>
  <c r="H25" i="38"/>
  <c r="BS24" i="38"/>
  <c r="BT24" i="38" s="1"/>
  <c r="BI24" i="38"/>
  <c r="BJ24" i="38" s="1"/>
  <c r="AY24" i="38"/>
  <c r="AZ24" i="38" s="1"/>
  <c r="AO24" i="38"/>
  <c r="AP24" i="38" s="1"/>
  <c r="AE24" i="38"/>
  <c r="AF24" i="38" s="1"/>
  <c r="Q24" i="38"/>
  <c r="N24" i="38"/>
  <c r="I24" i="38"/>
  <c r="K24" i="38" s="1"/>
  <c r="P24" i="38" s="1"/>
  <c r="H24" i="38"/>
  <c r="BS23" i="38"/>
  <c r="BT23" i="38" s="1"/>
  <c r="BI23" i="38"/>
  <c r="BJ23" i="38" s="1"/>
  <c r="AY23" i="38"/>
  <c r="AZ23" i="38" s="1"/>
  <c r="AO23" i="38"/>
  <c r="AP23" i="38" s="1"/>
  <c r="AE23" i="38"/>
  <c r="AF23" i="38" s="1"/>
  <c r="Q23" i="38"/>
  <c r="N23" i="38"/>
  <c r="I23" i="38"/>
  <c r="K23" i="38" s="1"/>
  <c r="P23" i="38" s="1"/>
  <c r="H23" i="38"/>
  <c r="BS22" i="38"/>
  <c r="BT22" i="38" s="1"/>
  <c r="BI22" i="38"/>
  <c r="BJ22" i="38" s="1"/>
  <c r="AY22" i="38"/>
  <c r="AZ22" i="38" s="1"/>
  <c r="AO22" i="38"/>
  <c r="AP22" i="38" s="1"/>
  <c r="AE22" i="38"/>
  <c r="AF22" i="38" s="1"/>
  <c r="Q22" i="38"/>
  <c r="N22" i="38"/>
  <c r="I22" i="38"/>
  <c r="K22" i="38" s="1"/>
  <c r="P22" i="38" s="1"/>
  <c r="H22" i="38"/>
  <c r="BS21" i="38"/>
  <c r="BT21" i="38" s="1"/>
  <c r="BI21" i="38"/>
  <c r="BJ21" i="38" s="1"/>
  <c r="AY21" i="38"/>
  <c r="AZ21" i="38" s="1"/>
  <c r="AO21" i="38"/>
  <c r="AP21" i="38" s="1"/>
  <c r="AE21" i="38"/>
  <c r="AF21" i="38" s="1"/>
  <c r="Q21" i="38"/>
  <c r="N21" i="38"/>
  <c r="I21" i="38"/>
  <c r="K21" i="38" s="1"/>
  <c r="P21" i="38" s="1"/>
  <c r="H21" i="38"/>
  <c r="BS20" i="38"/>
  <c r="BT20" i="38" s="1"/>
  <c r="BI20" i="38"/>
  <c r="BJ20" i="38" s="1"/>
  <c r="AY20" i="38"/>
  <c r="AZ20" i="38" s="1"/>
  <c r="AO20" i="38"/>
  <c r="AP20" i="38" s="1"/>
  <c r="AE20" i="38"/>
  <c r="AF20" i="38" s="1"/>
  <c r="Q20" i="38"/>
  <c r="N20" i="38"/>
  <c r="I20" i="38"/>
  <c r="K20" i="38" s="1"/>
  <c r="P20" i="38" s="1"/>
  <c r="H20" i="38"/>
  <c r="BS19" i="38"/>
  <c r="BT19" i="38" s="1"/>
  <c r="BI19" i="38"/>
  <c r="BJ19" i="38" s="1"/>
  <c r="AY19" i="38"/>
  <c r="AZ19" i="38" s="1"/>
  <c r="AO19" i="38"/>
  <c r="AP19" i="38" s="1"/>
  <c r="AE19" i="38"/>
  <c r="AF19" i="38" s="1"/>
  <c r="Q19" i="38"/>
  <c r="N19" i="38"/>
  <c r="I19" i="38"/>
  <c r="K19" i="38" s="1"/>
  <c r="P19" i="38" s="1"/>
  <c r="H19" i="38"/>
  <c r="BS18" i="38"/>
  <c r="BT18" i="38" s="1"/>
  <c r="BI18" i="38"/>
  <c r="BJ18" i="38" s="1"/>
  <c r="AY18" i="38"/>
  <c r="AZ18" i="38" s="1"/>
  <c r="AO18" i="38"/>
  <c r="AP18" i="38" s="1"/>
  <c r="AE18" i="38"/>
  <c r="AF18" i="38" s="1"/>
  <c r="Q18" i="38"/>
  <c r="N18" i="38"/>
  <c r="I18" i="38"/>
  <c r="K18" i="38" s="1"/>
  <c r="P18" i="38" s="1"/>
  <c r="H18" i="38"/>
  <c r="BS17" i="38"/>
  <c r="BT17" i="38" s="1"/>
  <c r="BI17" i="38"/>
  <c r="BJ17" i="38" s="1"/>
  <c r="AY17" i="38"/>
  <c r="AZ17" i="38" s="1"/>
  <c r="AO17" i="38"/>
  <c r="AP17" i="38" s="1"/>
  <c r="AE17" i="38"/>
  <c r="AF17" i="38" s="1"/>
  <c r="Q17" i="38"/>
  <c r="N17" i="38"/>
  <c r="I17" i="38"/>
  <c r="K17" i="38" s="1"/>
  <c r="P17" i="38" s="1"/>
  <c r="H17" i="38"/>
  <c r="BS16" i="38"/>
  <c r="BT16" i="38" s="1"/>
  <c r="BI16" i="38"/>
  <c r="BJ16" i="38" s="1"/>
  <c r="AY16" i="38"/>
  <c r="AZ16" i="38" s="1"/>
  <c r="AO16" i="38"/>
  <c r="AP16" i="38" s="1"/>
  <c r="AE16" i="38"/>
  <c r="AF16" i="38" s="1"/>
  <c r="Q16" i="38"/>
  <c r="N16" i="38"/>
  <c r="I16" i="38"/>
  <c r="K16" i="38" s="1"/>
  <c r="P16" i="38" s="1"/>
  <c r="H16" i="38"/>
  <c r="BS15" i="38"/>
  <c r="BT15" i="38" s="1"/>
  <c r="BI15" i="38"/>
  <c r="BJ15" i="38" s="1"/>
  <c r="AY15" i="38"/>
  <c r="AZ15" i="38" s="1"/>
  <c r="AO15" i="38"/>
  <c r="AP15" i="38" s="1"/>
  <c r="AE15" i="38"/>
  <c r="AF15" i="38" s="1"/>
  <c r="Q15" i="38"/>
  <c r="N15" i="38"/>
  <c r="I15" i="38"/>
  <c r="K15" i="38" s="1"/>
  <c r="P15" i="38" s="1"/>
  <c r="H15" i="38"/>
  <c r="BS14" i="38"/>
  <c r="BT14" i="38" s="1"/>
  <c r="BI14" i="38"/>
  <c r="BJ14" i="38" s="1"/>
  <c r="AY14" i="38"/>
  <c r="AZ14" i="38" s="1"/>
  <c r="AO14" i="38"/>
  <c r="AP14" i="38" s="1"/>
  <c r="AE14" i="38"/>
  <c r="AF14" i="38" s="1"/>
  <c r="Q14" i="38"/>
  <c r="N14" i="38"/>
  <c r="I14" i="38"/>
  <c r="K14" i="38" s="1"/>
  <c r="P14" i="38" s="1"/>
  <c r="H14" i="38"/>
  <c r="BS13" i="38"/>
  <c r="BT13" i="38" s="1"/>
  <c r="BI13" i="38"/>
  <c r="BJ13" i="38" s="1"/>
  <c r="AY13" i="38"/>
  <c r="AZ13" i="38" s="1"/>
  <c r="AO13" i="38"/>
  <c r="AP13" i="38" s="1"/>
  <c r="AE13" i="38"/>
  <c r="AF13" i="38" s="1"/>
  <c r="Q13" i="38"/>
  <c r="N13" i="38"/>
  <c r="I13" i="38"/>
  <c r="K13" i="38" s="1"/>
  <c r="P13" i="38" s="1"/>
  <c r="H13" i="38"/>
  <c r="BS12" i="38"/>
  <c r="BT12" i="38" s="1"/>
  <c r="BI12" i="38"/>
  <c r="BJ12" i="38" s="1"/>
  <c r="AY12" i="38"/>
  <c r="AZ12" i="38" s="1"/>
  <c r="AO12" i="38"/>
  <c r="AP12" i="38" s="1"/>
  <c r="AE12" i="38"/>
  <c r="AF12" i="38" s="1"/>
  <c r="Q12" i="38"/>
  <c r="N12" i="38"/>
  <c r="I12" i="38"/>
  <c r="K12" i="38" s="1"/>
  <c r="P12" i="38" s="1"/>
  <c r="H12" i="38"/>
  <c r="BS11" i="38"/>
  <c r="BT11" i="38" s="1"/>
  <c r="BI11" i="38"/>
  <c r="BJ11" i="38" s="1"/>
  <c r="AY11" i="38"/>
  <c r="AZ11" i="38" s="1"/>
  <c r="AO11" i="38"/>
  <c r="AP11" i="38" s="1"/>
  <c r="AE11" i="38"/>
  <c r="AF11" i="38" s="1"/>
  <c r="Q11" i="38"/>
  <c r="N11" i="38"/>
  <c r="I11" i="38"/>
  <c r="K11" i="38" s="1"/>
  <c r="P11" i="38" s="1"/>
  <c r="H11" i="38"/>
  <c r="BS10" i="38"/>
  <c r="BT10" i="38" s="1"/>
  <c r="BI10" i="38"/>
  <c r="BJ10" i="38" s="1"/>
  <c r="AY10" i="38"/>
  <c r="AZ10" i="38" s="1"/>
  <c r="AO10" i="38"/>
  <c r="AP10" i="38" s="1"/>
  <c r="AE10" i="38"/>
  <c r="AF10" i="38" s="1"/>
  <c r="Q10" i="38"/>
  <c r="N10" i="38"/>
  <c r="I10" i="38"/>
  <c r="K10" i="38" s="1"/>
  <c r="P10" i="38" s="1"/>
  <c r="H10" i="38"/>
  <c r="BS9" i="38"/>
  <c r="BT9" i="38" s="1"/>
  <c r="BI9" i="38"/>
  <c r="BJ9" i="38" s="1"/>
  <c r="AY9" i="38"/>
  <c r="AZ9" i="38" s="1"/>
  <c r="AO9" i="38"/>
  <c r="AP9" i="38" s="1"/>
  <c r="AE9" i="38"/>
  <c r="AF9" i="38" s="1"/>
  <c r="Q9" i="38"/>
  <c r="N9" i="38"/>
  <c r="I9" i="38"/>
  <c r="K9" i="38" s="1"/>
  <c r="P9" i="38" s="1"/>
  <c r="H9" i="38"/>
  <c r="BS8" i="38"/>
  <c r="BT8" i="38" s="1"/>
  <c r="BI8" i="38"/>
  <c r="BJ8" i="38" s="1"/>
  <c r="AY8" i="38"/>
  <c r="AZ8" i="38" s="1"/>
  <c r="AO8" i="38"/>
  <c r="AP8" i="38" s="1"/>
  <c r="AE8" i="38"/>
  <c r="AF8" i="38" s="1"/>
  <c r="Q8" i="38"/>
  <c r="N8" i="38"/>
  <c r="I8" i="38"/>
  <c r="K8" i="38" s="1"/>
  <c r="P8" i="38" s="1"/>
  <c r="H8" i="38"/>
  <c r="BS7" i="38"/>
  <c r="BI7" i="38"/>
  <c r="AY7" i="38"/>
  <c r="AO7" i="38"/>
  <c r="AE7" i="38"/>
  <c r="Q7" i="38"/>
  <c r="N7" i="38"/>
  <c r="I7" i="38"/>
  <c r="K7" i="38" s="1"/>
  <c r="P7" i="38" s="1"/>
  <c r="H7" i="38"/>
  <c r="L4" i="38"/>
  <c r="L2" i="38" s="1"/>
  <c r="M1" i="38" s="1"/>
  <c r="CO101" i="38" l="1"/>
  <c r="CZ101" i="38"/>
  <c r="CO119" i="38"/>
  <c r="CZ119" i="38"/>
  <c r="CO123" i="38"/>
  <c r="CZ123" i="38"/>
  <c r="CO115" i="38"/>
  <c r="CZ115" i="38"/>
  <c r="CO130" i="38"/>
  <c r="CO133" i="38"/>
  <c r="CZ133" i="38"/>
  <c r="AN175" i="38"/>
  <c r="CO125" i="38"/>
  <c r="CZ125" i="38"/>
  <c r="CO131" i="38"/>
  <c r="CZ131" i="38"/>
  <c r="CO103" i="38"/>
  <c r="CZ103" i="38"/>
  <c r="CO110" i="38"/>
  <c r="CZ110" i="38"/>
  <c r="CO118" i="38"/>
  <c r="CZ118" i="38"/>
  <c r="CO120" i="38"/>
  <c r="CZ120" i="38"/>
  <c r="CO122" i="38"/>
  <c r="CZ122" i="38"/>
  <c r="CO124" i="38"/>
  <c r="CZ124" i="38"/>
  <c r="CO126" i="38"/>
  <c r="CZ126" i="38"/>
  <c r="CO129" i="38"/>
  <c r="CO112" i="38"/>
  <c r="CZ112" i="38"/>
  <c r="CO121" i="38"/>
  <c r="CZ121" i="38"/>
  <c r="CO127" i="38"/>
  <c r="CZ127" i="38"/>
  <c r="CO102" i="38"/>
  <c r="CZ102" i="38"/>
  <c r="CO117" i="38"/>
  <c r="CZ117" i="38"/>
  <c r="CO128" i="38"/>
  <c r="CZ128" i="38"/>
  <c r="CO132" i="38"/>
  <c r="CZ132" i="38"/>
  <c r="AG8" i="38"/>
  <c r="AQ8" i="38" s="1"/>
  <c r="BA8" i="38" s="1"/>
  <c r="BK8" i="38" s="1"/>
  <c r="BU8" i="38" s="1"/>
  <c r="BV8" i="38" s="1"/>
  <c r="AG12" i="38"/>
  <c r="AQ12" i="38" s="1"/>
  <c r="BA12" i="38" s="1"/>
  <c r="BK12" i="38" s="1"/>
  <c r="BU12" i="38" s="1"/>
  <c r="AG16" i="38"/>
  <c r="AQ16" i="38" s="1"/>
  <c r="BA16" i="38" s="1"/>
  <c r="BK16" i="38" s="1"/>
  <c r="BU16" i="38" s="1"/>
  <c r="CE16" i="38" s="1"/>
  <c r="CF16" i="38" s="1"/>
  <c r="AG20" i="38"/>
  <c r="AQ20" i="38" s="1"/>
  <c r="BA20" i="38" s="1"/>
  <c r="BK20" i="38" s="1"/>
  <c r="BU20" i="38" s="1"/>
  <c r="CE20" i="38" s="1"/>
  <c r="CF20" i="38" s="1"/>
  <c r="AG24" i="38"/>
  <c r="AQ24" i="38" s="1"/>
  <c r="BA24" i="38" s="1"/>
  <c r="BK24" i="38" s="1"/>
  <c r="BU24" i="38" s="1"/>
  <c r="CE24" i="38" s="1"/>
  <c r="AG28" i="38"/>
  <c r="AQ28" i="38" s="1"/>
  <c r="BA28" i="38" s="1"/>
  <c r="BK28" i="38" s="1"/>
  <c r="BU28" i="38" s="1"/>
  <c r="BV28" i="38" s="1"/>
  <c r="AG32" i="38"/>
  <c r="AQ32" i="38" s="1"/>
  <c r="BA32" i="38" s="1"/>
  <c r="BK32" i="38" s="1"/>
  <c r="BU32" i="38" s="1"/>
  <c r="BV32" i="38" s="1"/>
  <c r="AG36" i="38"/>
  <c r="AQ36" i="38" s="1"/>
  <c r="BA36" i="38" s="1"/>
  <c r="BK36" i="38" s="1"/>
  <c r="BU36" i="38" s="1"/>
  <c r="BV36" i="38" s="1"/>
  <c r="AG40" i="38"/>
  <c r="AQ40" i="38" s="1"/>
  <c r="BA40" i="38" s="1"/>
  <c r="BK40" i="38" s="1"/>
  <c r="BU40" i="38" s="1"/>
  <c r="BV40" i="38" s="1"/>
  <c r="AG44" i="38"/>
  <c r="AQ44" i="38" s="1"/>
  <c r="BA44" i="38" s="1"/>
  <c r="BK44" i="38" s="1"/>
  <c r="BU44" i="38" s="1"/>
  <c r="AG48" i="38"/>
  <c r="AQ48" i="38" s="1"/>
  <c r="BA48" i="38" s="1"/>
  <c r="BK48" i="38" s="1"/>
  <c r="BU48" i="38" s="1"/>
  <c r="BV48" i="38" s="1"/>
  <c r="AG56" i="38"/>
  <c r="AQ56" i="38" s="1"/>
  <c r="BA56" i="38" s="1"/>
  <c r="BK56" i="38" s="1"/>
  <c r="BU56" i="38" s="1"/>
  <c r="BV56" i="38" s="1"/>
  <c r="AG60" i="38"/>
  <c r="AQ60" i="38" s="1"/>
  <c r="BA60" i="38" s="1"/>
  <c r="BK60" i="38" s="1"/>
  <c r="BU60" i="38" s="1"/>
  <c r="CE60" i="38" s="1"/>
  <c r="CP60" i="38" s="1"/>
  <c r="DA60" i="38" s="1"/>
  <c r="AG64" i="38"/>
  <c r="AQ64" i="38" s="1"/>
  <c r="BA64" i="38" s="1"/>
  <c r="BK64" i="38" s="1"/>
  <c r="BU64" i="38" s="1"/>
  <c r="CE64" i="38" s="1"/>
  <c r="CF64" i="38" s="1"/>
  <c r="AG65" i="38"/>
  <c r="AQ65" i="38" s="1"/>
  <c r="BA65" i="38" s="1"/>
  <c r="BK65" i="38" s="1"/>
  <c r="BU65" i="38" s="1"/>
  <c r="CE65" i="38" s="1"/>
  <c r="CP65" i="38" s="1"/>
  <c r="DA65" i="38" s="1"/>
  <c r="AG69" i="38"/>
  <c r="AQ69" i="38" s="1"/>
  <c r="BA69" i="38" s="1"/>
  <c r="BK69" i="38" s="1"/>
  <c r="BU69" i="38" s="1"/>
  <c r="CE69" i="38" s="1"/>
  <c r="CF69" i="38" s="1"/>
  <c r="AG73" i="38"/>
  <c r="AQ73" i="38" s="1"/>
  <c r="BA73" i="38" s="1"/>
  <c r="BK73" i="38" s="1"/>
  <c r="BU73" i="38" s="1"/>
  <c r="CE73" i="38" s="1"/>
  <c r="CP73" i="38" s="1"/>
  <c r="DA73" i="38" s="1"/>
  <c r="AG76" i="38"/>
  <c r="AQ76" i="38" s="1"/>
  <c r="BA76" i="38" s="1"/>
  <c r="BK76" i="38" s="1"/>
  <c r="BU76" i="38" s="1"/>
  <c r="CE76" i="38" s="1"/>
  <c r="AG78" i="38"/>
  <c r="AQ78" i="38" s="1"/>
  <c r="BA78" i="38" s="1"/>
  <c r="BK78" i="38" s="1"/>
  <c r="BU78" i="38" s="1"/>
  <c r="CE78" i="38" s="1"/>
  <c r="CP78" i="38" s="1"/>
  <c r="DA78" i="38" s="1"/>
  <c r="AG80" i="38"/>
  <c r="AQ80" i="38" s="1"/>
  <c r="BA80" i="38" s="1"/>
  <c r="BK80" i="38" s="1"/>
  <c r="BU80" i="38" s="1"/>
  <c r="CE80" i="38" s="1"/>
  <c r="CP80" i="38" s="1"/>
  <c r="DA80" i="38" s="1"/>
  <c r="AG82" i="38"/>
  <c r="AQ82" i="38" s="1"/>
  <c r="BA82" i="38" s="1"/>
  <c r="BK82" i="38" s="1"/>
  <c r="BU82" i="38" s="1"/>
  <c r="CE82" i="38" s="1"/>
  <c r="CP82" i="38" s="1"/>
  <c r="DA82" i="38" s="1"/>
  <c r="AG84" i="38"/>
  <c r="AQ84" i="38" s="1"/>
  <c r="BA84" i="38" s="1"/>
  <c r="BK84" i="38" s="1"/>
  <c r="BU84" i="38" s="1"/>
  <c r="CE84" i="38" s="1"/>
  <c r="CF84" i="38" s="1"/>
  <c r="AG86" i="38"/>
  <c r="AQ86" i="38" s="1"/>
  <c r="BA86" i="38" s="1"/>
  <c r="BK86" i="38" s="1"/>
  <c r="BU86" i="38" s="1"/>
  <c r="CE86" i="38" s="1"/>
  <c r="CP86" i="38" s="1"/>
  <c r="DA86" i="38" s="1"/>
  <c r="AG88" i="38"/>
  <c r="AQ88" i="38" s="1"/>
  <c r="BA88" i="38" s="1"/>
  <c r="BK88" i="38" s="1"/>
  <c r="BU88" i="38" s="1"/>
  <c r="CE88" i="38" s="1"/>
  <c r="CF88" i="38" s="1"/>
  <c r="AG90" i="38"/>
  <c r="AQ90" i="38" s="1"/>
  <c r="BA90" i="38" s="1"/>
  <c r="BK90" i="38" s="1"/>
  <c r="BU90" i="38" s="1"/>
  <c r="CE90" i="38" s="1"/>
  <c r="CP90" i="38" s="1"/>
  <c r="DA90" i="38" s="1"/>
  <c r="AG92" i="38"/>
  <c r="AQ92" i="38" s="1"/>
  <c r="BA92" i="38" s="1"/>
  <c r="BK92" i="38" s="1"/>
  <c r="BU92" i="38" s="1"/>
  <c r="CE92" i="38" s="1"/>
  <c r="CP92" i="38" s="1"/>
  <c r="DA92" i="38" s="1"/>
  <c r="AG94" i="38"/>
  <c r="AQ94" i="38" s="1"/>
  <c r="BA94" i="38" s="1"/>
  <c r="BK94" i="38" s="1"/>
  <c r="BU94" i="38" s="1"/>
  <c r="CE94" i="38" s="1"/>
  <c r="CP94" i="38" s="1"/>
  <c r="DA94" i="38" s="1"/>
  <c r="AG96" i="38"/>
  <c r="AQ96" i="38" s="1"/>
  <c r="BA96" i="38" s="1"/>
  <c r="BK96" i="38" s="1"/>
  <c r="BU96" i="38" s="1"/>
  <c r="CE96" i="38" s="1"/>
  <c r="CP96" i="38" s="1"/>
  <c r="DA96" i="38" s="1"/>
  <c r="AG98" i="38"/>
  <c r="AQ98" i="38" s="1"/>
  <c r="BA98" i="38" s="1"/>
  <c r="BK98" i="38" s="1"/>
  <c r="BU98" i="38" s="1"/>
  <c r="CE98" i="38" s="1"/>
  <c r="AG100" i="38"/>
  <c r="AQ100" i="38" s="1"/>
  <c r="BA100" i="38" s="1"/>
  <c r="BK100" i="38" s="1"/>
  <c r="BU100" i="38" s="1"/>
  <c r="CE100" i="38" s="1"/>
  <c r="CP100" i="38" s="1"/>
  <c r="DA100" i="38" s="1"/>
  <c r="AG104" i="38"/>
  <c r="AQ104" i="38" s="1"/>
  <c r="BA104" i="38" s="1"/>
  <c r="BK104" i="38" s="1"/>
  <c r="BU104" i="38" s="1"/>
  <c r="CE104" i="38" s="1"/>
  <c r="AG106" i="38"/>
  <c r="AQ106" i="38" s="1"/>
  <c r="BA106" i="38" s="1"/>
  <c r="BK106" i="38" s="1"/>
  <c r="BU106" i="38" s="1"/>
  <c r="BV106" i="38" s="1"/>
  <c r="AG108" i="38"/>
  <c r="AQ108" i="38" s="1"/>
  <c r="BA108" i="38" s="1"/>
  <c r="BK108" i="38" s="1"/>
  <c r="BU108" i="38" s="1"/>
  <c r="CE108" i="38" s="1"/>
  <c r="CP108" i="38" s="1"/>
  <c r="DA108" i="38" s="1"/>
  <c r="AG111" i="38"/>
  <c r="AQ111" i="38" s="1"/>
  <c r="BA111" i="38" s="1"/>
  <c r="BK111" i="38" s="1"/>
  <c r="BU111" i="38" s="1"/>
  <c r="CE111" i="38" s="1"/>
  <c r="CP111" i="38" s="1"/>
  <c r="DA111" i="38" s="1"/>
  <c r="AG115" i="38"/>
  <c r="AQ115" i="38" s="1"/>
  <c r="BA115" i="38" s="1"/>
  <c r="BK115" i="38" s="1"/>
  <c r="BU115" i="38" s="1"/>
  <c r="BV115" i="38" s="1"/>
  <c r="AG127" i="38"/>
  <c r="AQ127" i="38" s="1"/>
  <c r="BA127" i="38" s="1"/>
  <c r="BK127" i="38" s="1"/>
  <c r="BU127" i="38" s="1"/>
  <c r="CE127" i="38" s="1"/>
  <c r="CP127" i="38" s="1"/>
  <c r="DA127" i="38" s="1"/>
  <c r="AG131" i="38"/>
  <c r="AQ131" i="38" s="1"/>
  <c r="BA131" i="38" s="1"/>
  <c r="BK131" i="38" s="1"/>
  <c r="BU131" i="38" s="1"/>
  <c r="CE131" i="38" s="1"/>
  <c r="CP131" i="38" s="1"/>
  <c r="DA131" i="38" s="1"/>
  <c r="AG9" i="38"/>
  <c r="AQ9" i="38" s="1"/>
  <c r="BA9" i="38" s="1"/>
  <c r="BK9" i="38" s="1"/>
  <c r="BU9" i="38" s="1"/>
  <c r="CE9" i="38" s="1"/>
  <c r="CP9" i="38" s="1"/>
  <c r="DA9" i="38" s="1"/>
  <c r="AG13" i="38"/>
  <c r="AQ13" i="38" s="1"/>
  <c r="BA13" i="38" s="1"/>
  <c r="BK13" i="38" s="1"/>
  <c r="BU13" i="38" s="1"/>
  <c r="CE13" i="38" s="1"/>
  <c r="CP13" i="38" s="1"/>
  <c r="DA13" i="38" s="1"/>
  <c r="AG17" i="38"/>
  <c r="AQ17" i="38" s="1"/>
  <c r="BA17" i="38" s="1"/>
  <c r="BK17" i="38" s="1"/>
  <c r="BU17" i="38" s="1"/>
  <c r="CE17" i="38" s="1"/>
  <c r="CF17" i="38" s="1"/>
  <c r="AG21" i="38"/>
  <c r="AQ21" i="38" s="1"/>
  <c r="BA21" i="38" s="1"/>
  <c r="BK21" i="38" s="1"/>
  <c r="BU21" i="38" s="1"/>
  <c r="CE21" i="38" s="1"/>
  <c r="CP21" i="38" s="1"/>
  <c r="DA21" i="38" s="1"/>
  <c r="AG25" i="38"/>
  <c r="AQ25" i="38" s="1"/>
  <c r="BA25" i="38" s="1"/>
  <c r="BK25" i="38" s="1"/>
  <c r="BU25" i="38" s="1"/>
  <c r="CE25" i="38" s="1"/>
  <c r="AG29" i="38"/>
  <c r="AQ29" i="38" s="1"/>
  <c r="BA29" i="38" s="1"/>
  <c r="BK29" i="38" s="1"/>
  <c r="BU29" i="38" s="1"/>
  <c r="CE29" i="38" s="1"/>
  <c r="CP29" i="38" s="1"/>
  <c r="DA29" i="38" s="1"/>
  <c r="AG33" i="38"/>
  <c r="AQ33" i="38" s="1"/>
  <c r="BA33" i="38" s="1"/>
  <c r="BK33" i="38" s="1"/>
  <c r="BU33" i="38" s="1"/>
  <c r="CE33" i="38" s="1"/>
  <c r="CF33" i="38" s="1"/>
  <c r="AG37" i="38"/>
  <c r="AQ37" i="38" s="1"/>
  <c r="BA37" i="38" s="1"/>
  <c r="BK37" i="38" s="1"/>
  <c r="BU37" i="38" s="1"/>
  <c r="CE37" i="38" s="1"/>
  <c r="CP37" i="38" s="1"/>
  <c r="DA37" i="38" s="1"/>
  <c r="AG41" i="38"/>
  <c r="AQ41" i="38" s="1"/>
  <c r="BA41" i="38" s="1"/>
  <c r="BK41" i="38" s="1"/>
  <c r="BU41" i="38" s="1"/>
  <c r="CE41" i="38" s="1"/>
  <c r="CF41" i="38" s="1"/>
  <c r="AG45" i="38"/>
  <c r="AQ45" i="38" s="1"/>
  <c r="BA45" i="38" s="1"/>
  <c r="BK45" i="38" s="1"/>
  <c r="BU45" i="38" s="1"/>
  <c r="CE45" i="38" s="1"/>
  <c r="CP45" i="38" s="1"/>
  <c r="DA45" i="38" s="1"/>
  <c r="AG49" i="38"/>
  <c r="AQ49" i="38" s="1"/>
  <c r="BA49" i="38" s="1"/>
  <c r="BK49" i="38" s="1"/>
  <c r="BU49" i="38" s="1"/>
  <c r="BV49" i="38" s="1"/>
  <c r="AG53" i="38"/>
  <c r="AQ53" i="38" s="1"/>
  <c r="BA53" i="38" s="1"/>
  <c r="BK53" i="38" s="1"/>
  <c r="BU53" i="38" s="1"/>
  <c r="CE53" i="38" s="1"/>
  <c r="CP53" i="38" s="1"/>
  <c r="DA53" i="38" s="1"/>
  <c r="AG57" i="38"/>
  <c r="AQ57" i="38" s="1"/>
  <c r="BA57" i="38" s="1"/>
  <c r="BK57" i="38" s="1"/>
  <c r="BU57" i="38" s="1"/>
  <c r="CE57" i="38" s="1"/>
  <c r="AG61" i="38"/>
  <c r="AQ61" i="38" s="1"/>
  <c r="BA61" i="38" s="1"/>
  <c r="BK61" i="38" s="1"/>
  <c r="BU61" i="38" s="1"/>
  <c r="CE61" i="38" s="1"/>
  <c r="AG66" i="38"/>
  <c r="AQ66" i="38" s="1"/>
  <c r="BA66" i="38" s="1"/>
  <c r="BK66" i="38" s="1"/>
  <c r="BU66" i="38" s="1"/>
  <c r="BV66" i="38" s="1"/>
  <c r="AG70" i="38"/>
  <c r="AQ70" i="38" s="1"/>
  <c r="BA70" i="38" s="1"/>
  <c r="BK70" i="38" s="1"/>
  <c r="BU70" i="38" s="1"/>
  <c r="CE70" i="38" s="1"/>
  <c r="AG74" i="38"/>
  <c r="AQ74" i="38" s="1"/>
  <c r="BA74" i="38" s="1"/>
  <c r="BK74" i="38" s="1"/>
  <c r="BU74" i="38" s="1"/>
  <c r="BV74" i="38" s="1"/>
  <c r="AG103" i="38"/>
  <c r="AQ103" i="38" s="1"/>
  <c r="BA103" i="38" s="1"/>
  <c r="BK103" i="38" s="1"/>
  <c r="BU103" i="38" s="1"/>
  <c r="CE103" i="38" s="1"/>
  <c r="CP103" i="38" s="1"/>
  <c r="DA103" i="38" s="1"/>
  <c r="AG110" i="38"/>
  <c r="AQ110" i="38" s="1"/>
  <c r="BA110" i="38" s="1"/>
  <c r="BK110" i="38" s="1"/>
  <c r="BU110" i="38" s="1"/>
  <c r="BV110" i="38" s="1"/>
  <c r="AG114" i="38"/>
  <c r="AQ114" i="38" s="1"/>
  <c r="BA114" i="38" s="1"/>
  <c r="BK114" i="38" s="1"/>
  <c r="BU114" i="38" s="1"/>
  <c r="CE114" i="38" s="1"/>
  <c r="CP114" i="38" s="1"/>
  <c r="CU114" i="38" s="1"/>
  <c r="AG118" i="38"/>
  <c r="AQ118" i="38" s="1"/>
  <c r="BA118" i="38" s="1"/>
  <c r="BK118" i="38" s="1"/>
  <c r="BU118" i="38" s="1"/>
  <c r="CE118" i="38" s="1"/>
  <c r="CF118" i="38" s="1"/>
  <c r="AG120" i="38"/>
  <c r="AQ120" i="38" s="1"/>
  <c r="BA120" i="38" s="1"/>
  <c r="BK120" i="38" s="1"/>
  <c r="BU120" i="38" s="1"/>
  <c r="CE120" i="38" s="1"/>
  <c r="CP120" i="38" s="1"/>
  <c r="DA120" i="38" s="1"/>
  <c r="AG122" i="38"/>
  <c r="AQ122" i="38" s="1"/>
  <c r="BA122" i="38" s="1"/>
  <c r="BK122" i="38" s="1"/>
  <c r="BU122" i="38" s="1"/>
  <c r="CE122" i="38" s="1"/>
  <c r="CP122" i="38" s="1"/>
  <c r="DA122" i="38" s="1"/>
  <c r="AG124" i="38"/>
  <c r="AQ124" i="38" s="1"/>
  <c r="BA124" i="38" s="1"/>
  <c r="BK124" i="38" s="1"/>
  <c r="BU124" i="38" s="1"/>
  <c r="CE124" i="38" s="1"/>
  <c r="CP124" i="38" s="1"/>
  <c r="DA124" i="38" s="1"/>
  <c r="AG126" i="38"/>
  <c r="AQ126" i="38" s="1"/>
  <c r="BA126" i="38" s="1"/>
  <c r="BK126" i="38" s="1"/>
  <c r="BU126" i="38" s="1"/>
  <c r="CE126" i="38" s="1"/>
  <c r="CP126" i="38" s="1"/>
  <c r="DA126" i="38" s="1"/>
  <c r="AG130" i="38"/>
  <c r="AQ130" i="38" s="1"/>
  <c r="BA130" i="38" s="1"/>
  <c r="BK130" i="38" s="1"/>
  <c r="BU130" i="38" s="1"/>
  <c r="CE130" i="38" s="1"/>
  <c r="CP130" i="38" s="1"/>
  <c r="DA130" i="38" s="1"/>
  <c r="AG10" i="38"/>
  <c r="AQ10" i="38" s="1"/>
  <c r="BA10" i="38" s="1"/>
  <c r="BK10" i="38" s="1"/>
  <c r="BU10" i="38" s="1"/>
  <c r="CE10" i="38" s="1"/>
  <c r="AG14" i="38"/>
  <c r="AQ14" i="38" s="1"/>
  <c r="BA14" i="38" s="1"/>
  <c r="BK14" i="38" s="1"/>
  <c r="BU14" i="38" s="1"/>
  <c r="BV14" i="38" s="1"/>
  <c r="AG18" i="38"/>
  <c r="AQ18" i="38" s="1"/>
  <c r="BA18" i="38" s="1"/>
  <c r="BK18" i="38" s="1"/>
  <c r="BU18" i="38" s="1"/>
  <c r="BV18" i="38" s="1"/>
  <c r="AG22" i="38"/>
  <c r="AQ22" i="38" s="1"/>
  <c r="BA22" i="38" s="1"/>
  <c r="BK22" i="38" s="1"/>
  <c r="BU22" i="38" s="1"/>
  <c r="CE22" i="38" s="1"/>
  <c r="CP22" i="38" s="1"/>
  <c r="DA22" i="38" s="1"/>
  <c r="AG26" i="38"/>
  <c r="AQ26" i="38" s="1"/>
  <c r="BA26" i="38" s="1"/>
  <c r="BK26" i="38" s="1"/>
  <c r="BU26" i="38" s="1"/>
  <c r="BV26" i="38" s="1"/>
  <c r="AG30" i="38"/>
  <c r="AQ30" i="38" s="1"/>
  <c r="BA30" i="38" s="1"/>
  <c r="BK30" i="38" s="1"/>
  <c r="BU30" i="38" s="1"/>
  <c r="CE30" i="38" s="1"/>
  <c r="AG34" i="38"/>
  <c r="AQ34" i="38" s="1"/>
  <c r="BA34" i="38" s="1"/>
  <c r="BK34" i="38" s="1"/>
  <c r="BU34" i="38" s="1"/>
  <c r="AG38" i="38"/>
  <c r="AQ38" i="38" s="1"/>
  <c r="BA38" i="38" s="1"/>
  <c r="BK38" i="38" s="1"/>
  <c r="BU38" i="38" s="1"/>
  <c r="CE38" i="38" s="1"/>
  <c r="AG42" i="38"/>
  <c r="AQ42" i="38" s="1"/>
  <c r="BA42" i="38" s="1"/>
  <c r="BK42" i="38" s="1"/>
  <c r="BU42" i="38" s="1"/>
  <c r="BV42" i="38" s="1"/>
  <c r="AG46" i="38"/>
  <c r="AQ46" i="38" s="1"/>
  <c r="BA46" i="38" s="1"/>
  <c r="BK46" i="38" s="1"/>
  <c r="BU46" i="38" s="1"/>
  <c r="CE46" i="38" s="1"/>
  <c r="CF46" i="38" s="1"/>
  <c r="AG50" i="38"/>
  <c r="AQ50" i="38" s="1"/>
  <c r="BA50" i="38" s="1"/>
  <c r="BK50" i="38" s="1"/>
  <c r="BU50" i="38" s="1"/>
  <c r="CE50" i="38" s="1"/>
  <c r="CF50" i="38" s="1"/>
  <c r="AG54" i="38"/>
  <c r="AQ54" i="38" s="1"/>
  <c r="BA54" i="38" s="1"/>
  <c r="BK54" i="38" s="1"/>
  <c r="BU54" i="38" s="1"/>
  <c r="CE54" i="38" s="1"/>
  <c r="AG58" i="38"/>
  <c r="AQ58" i="38" s="1"/>
  <c r="BA58" i="38" s="1"/>
  <c r="BK58" i="38" s="1"/>
  <c r="BU58" i="38" s="1"/>
  <c r="CE58" i="38" s="1"/>
  <c r="AG62" i="38"/>
  <c r="AQ62" i="38" s="1"/>
  <c r="BA62" i="38" s="1"/>
  <c r="BK62" i="38" s="1"/>
  <c r="BU62" i="38" s="1"/>
  <c r="CE62" i="38" s="1"/>
  <c r="CP62" i="38" s="1"/>
  <c r="DA62" i="38" s="1"/>
  <c r="AG67" i="38"/>
  <c r="AQ67" i="38" s="1"/>
  <c r="BA67" i="38" s="1"/>
  <c r="BK67" i="38" s="1"/>
  <c r="BU67" i="38" s="1"/>
  <c r="CE67" i="38" s="1"/>
  <c r="CP67" i="38" s="1"/>
  <c r="DA67" i="38" s="1"/>
  <c r="AG71" i="38"/>
  <c r="AQ71" i="38" s="1"/>
  <c r="BA71" i="38" s="1"/>
  <c r="BK71" i="38" s="1"/>
  <c r="BU71" i="38" s="1"/>
  <c r="CE71" i="38" s="1"/>
  <c r="CP71" i="38" s="1"/>
  <c r="DA71" i="38" s="1"/>
  <c r="AG75" i="38"/>
  <c r="AQ75" i="38" s="1"/>
  <c r="BA75" i="38" s="1"/>
  <c r="BK75" i="38" s="1"/>
  <c r="BU75" i="38" s="1"/>
  <c r="CE75" i="38" s="1"/>
  <c r="CP75" i="38" s="1"/>
  <c r="DA75" i="38" s="1"/>
  <c r="AG77" i="38"/>
  <c r="AQ77" i="38" s="1"/>
  <c r="BA77" i="38" s="1"/>
  <c r="BK77" i="38" s="1"/>
  <c r="BU77" i="38" s="1"/>
  <c r="CE77" i="38" s="1"/>
  <c r="AG79" i="38"/>
  <c r="AQ79" i="38" s="1"/>
  <c r="BA79" i="38" s="1"/>
  <c r="BK79" i="38" s="1"/>
  <c r="BU79" i="38" s="1"/>
  <c r="CE79" i="38" s="1"/>
  <c r="AG81" i="38"/>
  <c r="AQ81" i="38" s="1"/>
  <c r="BA81" i="38" s="1"/>
  <c r="BK81" i="38" s="1"/>
  <c r="BU81" i="38" s="1"/>
  <c r="CE81" i="38" s="1"/>
  <c r="CP81" i="38" s="1"/>
  <c r="DA81" i="38" s="1"/>
  <c r="AG83" i="38"/>
  <c r="AQ83" i="38" s="1"/>
  <c r="BA83" i="38" s="1"/>
  <c r="BK83" i="38" s="1"/>
  <c r="BU83" i="38" s="1"/>
  <c r="CE83" i="38" s="1"/>
  <c r="CF83" i="38" s="1"/>
  <c r="AG85" i="38"/>
  <c r="AQ85" i="38" s="1"/>
  <c r="BA85" i="38" s="1"/>
  <c r="BK85" i="38" s="1"/>
  <c r="BU85" i="38" s="1"/>
  <c r="CE85" i="38" s="1"/>
  <c r="CP85" i="38" s="1"/>
  <c r="DA85" i="38" s="1"/>
  <c r="AG87" i="38"/>
  <c r="AQ87" i="38" s="1"/>
  <c r="BA87" i="38" s="1"/>
  <c r="BK87" i="38" s="1"/>
  <c r="BU87" i="38" s="1"/>
  <c r="CE87" i="38" s="1"/>
  <c r="CF87" i="38" s="1"/>
  <c r="AG89" i="38"/>
  <c r="AQ89" i="38" s="1"/>
  <c r="BA89" i="38" s="1"/>
  <c r="BK89" i="38" s="1"/>
  <c r="BU89" i="38" s="1"/>
  <c r="CE89" i="38" s="1"/>
  <c r="CP89" i="38" s="1"/>
  <c r="DA89" i="38" s="1"/>
  <c r="AG91" i="38"/>
  <c r="AQ91" i="38" s="1"/>
  <c r="BA91" i="38" s="1"/>
  <c r="BK91" i="38" s="1"/>
  <c r="BU91" i="38" s="1"/>
  <c r="CE91" i="38" s="1"/>
  <c r="CF91" i="38" s="1"/>
  <c r="AG93" i="38"/>
  <c r="AQ93" i="38" s="1"/>
  <c r="BA93" i="38" s="1"/>
  <c r="BK93" i="38" s="1"/>
  <c r="BU93" i="38" s="1"/>
  <c r="CE93" i="38" s="1"/>
  <c r="CP93" i="38" s="1"/>
  <c r="DA93" i="38" s="1"/>
  <c r="AG95" i="38"/>
  <c r="AQ95" i="38" s="1"/>
  <c r="BA95" i="38" s="1"/>
  <c r="BK95" i="38" s="1"/>
  <c r="BU95" i="38" s="1"/>
  <c r="CE95" i="38" s="1"/>
  <c r="CF95" i="38" s="1"/>
  <c r="AG97" i="38"/>
  <c r="AQ97" i="38" s="1"/>
  <c r="BA97" i="38" s="1"/>
  <c r="BK97" i="38" s="1"/>
  <c r="BU97" i="38" s="1"/>
  <c r="CE97" i="38" s="1"/>
  <c r="CP97" i="38" s="1"/>
  <c r="DA97" i="38" s="1"/>
  <c r="AG99" i="38"/>
  <c r="AQ99" i="38" s="1"/>
  <c r="BA99" i="38" s="1"/>
  <c r="BK99" i="38" s="1"/>
  <c r="BU99" i="38" s="1"/>
  <c r="CE99" i="38" s="1"/>
  <c r="AG102" i="38"/>
  <c r="AQ102" i="38" s="1"/>
  <c r="BA102" i="38" s="1"/>
  <c r="BK102" i="38" s="1"/>
  <c r="BU102" i="38" s="1"/>
  <c r="CE102" i="38" s="1"/>
  <c r="CP102" i="38" s="1"/>
  <c r="DA102" i="38" s="1"/>
  <c r="AG105" i="38"/>
  <c r="AQ105" i="38" s="1"/>
  <c r="BA105" i="38" s="1"/>
  <c r="BK105" i="38" s="1"/>
  <c r="BU105" i="38" s="1"/>
  <c r="CE105" i="38" s="1"/>
  <c r="AG107" i="38"/>
  <c r="AQ107" i="38" s="1"/>
  <c r="BA107" i="38" s="1"/>
  <c r="BK107" i="38" s="1"/>
  <c r="BU107" i="38" s="1"/>
  <c r="CE107" i="38" s="1"/>
  <c r="AG109" i="38"/>
  <c r="AQ109" i="38" s="1"/>
  <c r="BA109" i="38" s="1"/>
  <c r="BK109" i="38" s="1"/>
  <c r="BU109" i="38" s="1"/>
  <c r="CE109" i="38" s="1"/>
  <c r="CP109" i="38" s="1"/>
  <c r="DA109" i="38" s="1"/>
  <c r="AG113" i="38"/>
  <c r="AQ113" i="38" s="1"/>
  <c r="BA113" i="38" s="1"/>
  <c r="BK113" i="38" s="1"/>
  <c r="BU113" i="38" s="1"/>
  <c r="CE113" i="38" s="1"/>
  <c r="CP113" i="38" s="1"/>
  <c r="DA113" i="38" s="1"/>
  <c r="AG117" i="38"/>
  <c r="AQ117" i="38" s="1"/>
  <c r="BA117" i="38" s="1"/>
  <c r="BK117" i="38" s="1"/>
  <c r="BU117" i="38" s="1"/>
  <c r="BV117" i="38" s="1"/>
  <c r="AG129" i="38"/>
  <c r="AQ129" i="38" s="1"/>
  <c r="BA129" i="38" s="1"/>
  <c r="BK129" i="38" s="1"/>
  <c r="BU129" i="38" s="1"/>
  <c r="CE129" i="38" s="1"/>
  <c r="CP129" i="38" s="1"/>
  <c r="DA129" i="38" s="1"/>
  <c r="AG11" i="38"/>
  <c r="AQ11" i="38" s="1"/>
  <c r="BA11" i="38" s="1"/>
  <c r="BK11" i="38" s="1"/>
  <c r="BU11" i="38" s="1"/>
  <c r="CE11" i="38" s="1"/>
  <c r="CF11" i="38" s="1"/>
  <c r="AG15" i="38"/>
  <c r="AQ15" i="38" s="1"/>
  <c r="BA15" i="38" s="1"/>
  <c r="BK15" i="38" s="1"/>
  <c r="BU15" i="38" s="1"/>
  <c r="CE15" i="38" s="1"/>
  <c r="CP15" i="38" s="1"/>
  <c r="DA15" i="38" s="1"/>
  <c r="AG19" i="38"/>
  <c r="AQ19" i="38" s="1"/>
  <c r="BA19" i="38" s="1"/>
  <c r="BK19" i="38" s="1"/>
  <c r="BU19" i="38" s="1"/>
  <c r="CE19" i="38" s="1"/>
  <c r="AG23" i="38"/>
  <c r="AQ23" i="38" s="1"/>
  <c r="BA23" i="38" s="1"/>
  <c r="BK23" i="38" s="1"/>
  <c r="BU23" i="38" s="1"/>
  <c r="CE23" i="38" s="1"/>
  <c r="CP23" i="38" s="1"/>
  <c r="DA23" i="38" s="1"/>
  <c r="AG27" i="38"/>
  <c r="AQ27" i="38" s="1"/>
  <c r="BA27" i="38" s="1"/>
  <c r="BK27" i="38" s="1"/>
  <c r="BU27" i="38" s="1"/>
  <c r="CE27" i="38" s="1"/>
  <c r="CF27" i="38" s="1"/>
  <c r="AG31" i="38"/>
  <c r="AQ31" i="38" s="1"/>
  <c r="BA31" i="38" s="1"/>
  <c r="BK31" i="38" s="1"/>
  <c r="BU31" i="38" s="1"/>
  <c r="CE31" i="38" s="1"/>
  <c r="CP31" i="38" s="1"/>
  <c r="DA31" i="38" s="1"/>
  <c r="AG35" i="38"/>
  <c r="AQ35" i="38" s="1"/>
  <c r="BA35" i="38" s="1"/>
  <c r="BK35" i="38" s="1"/>
  <c r="BU35" i="38" s="1"/>
  <c r="CE35" i="38" s="1"/>
  <c r="CF35" i="38" s="1"/>
  <c r="AG39" i="38"/>
  <c r="AQ39" i="38" s="1"/>
  <c r="BA39" i="38" s="1"/>
  <c r="BK39" i="38" s="1"/>
  <c r="BU39" i="38" s="1"/>
  <c r="CE39" i="38" s="1"/>
  <c r="CP39" i="38" s="1"/>
  <c r="DA39" i="38" s="1"/>
  <c r="AG43" i="38"/>
  <c r="AQ43" i="38" s="1"/>
  <c r="BA43" i="38" s="1"/>
  <c r="BK43" i="38" s="1"/>
  <c r="BU43" i="38" s="1"/>
  <c r="CE43" i="38" s="1"/>
  <c r="CF43" i="38" s="1"/>
  <c r="AG47" i="38"/>
  <c r="AQ47" i="38" s="1"/>
  <c r="BA47" i="38" s="1"/>
  <c r="BK47" i="38" s="1"/>
  <c r="BU47" i="38" s="1"/>
  <c r="CE47" i="38" s="1"/>
  <c r="AG51" i="38"/>
  <c r="AQ51" i="38" s="1"/>
  <c r="BA51" i="38" s="1"/>
  <c r="BK51" i="38" s="1"/>
  <c r="BU51" i="38" s="1"/>
  <c r="CE51" i="38" s="1"/>
  <c r="AG55" i="38"/>
  <c r="AQ55" i="38" s="1"/>
  <c r="BA55" i="38" s="1"/>
  <c r="BK55" i="38" s="1"/>
  <c r="BU55" i="38" s="1"/>
  <c r="CE55" i="38" s="1"/>
  <c r="CP55" i="38" s="1"/>
  <c r="DA55" i="38" s="1"/>
  <c r="AG59" i="38"/>
  <c r="AQ59" i="38" s="1"/>
  <c r="BA59" i="38" s="1"/>
  <c r="BK59" i="38" s="1"/>
  <c r="BU59" i="38" s="1"/>
  <c r="BV59" i="38" s="1"/>
  <c r="AG63" i="38"/>
  <c r="AQ63" i="38" s="1"/>
  <c r="BA63" i="38" s="1"/>
  <c r="BK63" i="38" s="1"/>
  <c r="BU63" i="38" s="1"/>
  <c r="BV63" i="38" s="1"/>
  <c r="AG68" i="38"/>
  <c r="AQ68" i="38" s="1"/>
  <c r="BA68" i="38" s="1"/>
  <c r="BK68" i="38" s="1"/>
  <c r="BU68" i="38" s="1"/>
  <c r="AG72" i="38"/>
  <c r="AQ72" i="38" s="1"/>
  <c r="BA72" i="38" s="1"/>
  <c r="BK72" i="38" s="1"/>
  <c r="BU72" i="38" s="1"/>
  <c r="BV72" i="38" s="1"/>
  <c r="AG101" i="38"/>
  <c r="AQ101" i="38" s="1"/>
  <c r="BA101" i="38" s="1"/>
  <c r="BK101" i="38" s="1"/>
  <c r="BU101" i="38" s="1"/>
  <c r="CE101" i="38" s="1"/>
  <c r="CP101" i="38" s="1"/>
  <c r="DA101" i="38" s="1"/>
  <c r="AG112" i="38"/>
  <c r="AQ112" i="38" s="1"/>
  <c r="BA112" i="38" s="1"/>
  <c r="BK112" i="38" s="1"/>
  <c r="BU112" i="38" s="1"/>
  <c r="BV112" i="38" s="1"/>
  <c r="AG116" i="38"/>
  <c r="AQ116" i="38" s="1"/>
  <c r="BA116" i="38" s="1"/>
  <c r="BK116" i="38" s="1"/>
  <c r="BU116" i="38" s="1"/>
  <c r="CE116" i="38" s="1"/>
  <c r="CP116" i="38" s="1"/>
  <c r="DA116" i="38" s="1"/>
  <c r="AG119" i="38"/>
  <c r="AQ119" i="38" s="1"/>
  <c r="BA119" i="38" s="1"/>
  <c r="BK119" i="38" s="1"/>
  <c r="BU119" i="38" s="1"/>
  <c r="CE119" i="38" s="1"/>
  <c r="CP119" i="38" s="1"/>
  <c r="DA119" i="38" s="1"/>
  <c r="AG121" i="38"/>
  <c r="AQ121" i="38" s="1"/>
  <c r="BA121" i="38" s="1"/>
  <c r="BK121" i="38" s="1"/>
  <c r="BU121" i="38" s="1"/>
  <c r="CE121" i="38" s="1"/>
  <c r="CF121" i="38" s="1"/>
  <c r="AG123" i="38"/>
  <c r="AQ123" i="38" s="1"/>
  <c r="BA123" i="38" s="1"/>
  <c r="BK123" i="38" s="1"/>
  <c r="BU123" i="38" s="1"/>
  <c r="CE123" i="38" s="1"/>
  <c r="CP123" i="38" s="1"/>
  <c r="DA123" i="38" s="1"/>
  <c r="AG125" i="38"/>
  <c r="AQ125" i="38" s="1"/>
  <c r="BA125" i="38" s="1"/>
  <c r="BK125" i="38" s="1"/>
  <c r="BU125" i="38" s="1"/>
  <c r="CE125" i="38" s="1"/>
  <c r="CP125" i="38" s="1"/>
  <c r="DA125" i="38" s="1"/>
  <c r="AG128" i="38"/>
  <c r="AQ128" i="38" s="1"/>
  <c r="BA128" i="38" s="1"/>
  <c r="BK128" i="38" s="1"/>
  <c r="BU128" i="38" s="1"/>
  <c r="CE128" i="38" s="1"/>
  <c r="CP128" i="38" s="1"/>
  <c r="DA128" i="38" s="1"/>
  <c r="AG132" i="38"/>
  <c r="AQ132" i="38" s="1"/>
  <c r="BA132" i="38" s="1"/>
  <c r="BK132" i="38" s="1"/>
  <c r="BU132" i="38" s="1"/>
  <c r="CE132" i="38" s="1"/>
  <c r="CP132" i="38" s="1"/>
  <c r="DA132" i="38" s="1"/>
  <c r="AG141" i="38"/>
  <c r="AH141" i="38" s="1"/>
  <c r="BH175" i="38"/>
  <c r="AO175" i="38"/>
  <c r="BI175" i="38"/>
  <c r="O175" i="38"/>
  <c r="AY175" i="38"/>
  <c r="AE175" i="38"/>
  <c r="BS175" i="38"/>
  <c r="AD175" i="38"/>
  <c r="AG7" i="38"/>
  <c r="AQ7" i="38" s="1"/>
  <c r="BJ7" i="38"/>
  <c r="BT7" i="38"/>
  <c r="AP7" i="38"/>
  <c r="AF7" i="38"/>
  <c r="AH7" i="38" s="1"/>
  <c r="AZ7" i="38"/>
  <c r="AH59" i="38"/>
  <c r="CF15" i="38"/>
  <c r="CF19" i="38"/>
  <c r="CP19" i="38"/>
  <c r="DA19" i="38" s="1"/>
  <c r="CP27" i="38"/>
  <c r="DA27" i="38" s="1"/>
  <c r="CP35" i="38"/>
  <c r="DA35" i="38" s="1"/>
  <c r="CF67" i="38"/>
  <c r="CF75" i="38"/>
  <c r="CF79" i="38"/>
  <c r="CP79" i="38"/>
  <c r="DA79" i="38" s="1"/>
  <c r="CP91" i="38"/>
  <c r="DA91" i="38" s="1"/>
  <c r="CD100" i="38"/>
  <c r="CF100" i="38" s="1"/>
  <c r="CO100" i="38"/>
  <c r="CD104" i="38"/>
  <c r="CO104" i="38"/>
  <c r="CD106" i="38"/>
  <c r="CO106" i="38"/>
  <c r="CD108" i="38"/>
  <c r="CO108" i="38"/>
  <c r="CD111" i="38"/>
  <c r="CO111" i="38"/>
  <c r="CF143" i="38"/>
  <c r="CP143" i="38"/>
  <c r="DA143" i="38" s="1"/>
  <c r="CF147" i="38"/>
  <c r="CP147" i="38"/>
  <c r="DA147" i="38" s="1"/>
  <c r="CD114" i="38"/>
  <c r="CO114" i="38"/>
  <c r="CU116" i="38"/>
  <c r="CP121" i="38"/>
  <c r="DA121" i="38" s="1"/>
  <c r="CP50" i="38"/>
  <c r="DA50" i="38" s="1"/>
  <c r="CD116" i="38"/>
  <c r="CF116" i="38" s="1"/>
  <c r="CO116" i="38"/>
  <c r="CP118" i="38"/>
  <c r="DA118" i="38" s="1"/>
  <c r="CF9" i="38"/>
  <c r="CP17" i="38"/>
  <c r="DA17" i="38" s="1"/>
  <c r="CF25" i="38"/>
  <c r="CP25" i="38"/>
  <c r="DA25" i="38" s="1"/>
  <c r="CF57" i="38"/>
  <c r="CP57" i="38"/>
  <c r="DA57" i="38" s="1"/>
  <c r="CF76" i="38"/>
  <c r="CP76" i="38"/>
  <c r="DA76" i="38" s="1"/>
  <c r="CF80" i="38"/>
  <c r="CP84" i="38"/>
  <c r="DA84" i="38" s="1"/>
  <c r="CF92" i="38"/>
  <c r="CF96" i="38"/>
  <c r="CD105" i="38"/>
  <c r="CO105" i="38"/>
  <c r="CD107" i="38"/>
  <c r="CO107" i="38"/>
  <c r="CD109" i="38"/>
  <c r="CO109" i="38"/>
  <c r="CU111" i="38"/>
  <c r="CD113" i="38"/>
  <c r="CO113" i="38"/>
  <c r="CF145" i="38"/>
  <c r="CP145" i="38"/>
  <c r="DA145" i="38" s="1"/>
  <c r="BV155" i="38"/>
  <c r="BW155" i="38" s="1"/>
  <c r="BX155" i="38" s="1"/>
  <c r="CE155" i="38"/>
  <c r="BV156" i="38"/>
  <c r="BW156" i="38" s="1"/>
  <c r="BX156" i="38" s="1"/>
  <c r="CE156" i="38"/>
  <c r="L179" i="38"/>
  <c r="X58" i="38"/>
  <c r="AH137" i="38"/>
  <c r="AS137" i="38" s="1"/>
  <c r="BC137" i="38" s="1"/>
  <c r="BM137" i="38" s="1"/>
  <c r="BW137" i="38" s="1"/>
  <c r="CG137" i="38" s="1"/>
  <c r="CR137" i="38" s="1"/>
  <c r="DC137" i="38" s="1"/>
  <c r="X12" i="38"/>
  <c r="X61" i="38"/>
  <c r="X72" i="38"/>
  <c r="X28" i="38"/>
  <c r="AH35" i="38"/>
  <c r="X78" i="38"/>
  <c r="X79" i="38"/>
  <c r="X80" i="38"/>
  <c r="X81" i="38"/>
  <c r="X82" i="38"/>
  <c r="X83" i="38"/>
  <c r="X84" i="38"/>
  <c r="X85" i="38"/>
  <c r="X86" i="38"/>
  <c r="X87" i="38"/>
  <c r="AR142" i="38"/>
  <c r="AS142" i="38" s="1"/>
  <c r="AT142" i="38" s="1"/>
  <c r="AV142" i="38" s="1"/>
  <c r="BB142" i="38" s="1"/>
  <c r="BC142" i="38" s="1"/>
  <c r="BM142" i="38" s="1"/>
  <c r="BW142" i="38" s="1"/>
  <c r="CG142" i="38" s="1"/>
  <c r="CR142" i="38" s="1"/>
  <c r="DC142" i="38" s="1"/>
  <c r="AR144" i="38"/>
  <c r="AS144" i="38" s="1"/>
  <c r="AT144" i="38" s="1"/>
  <c r="AV144" i="38" s="1"/>
  <c r="BB144" i="38" s="1"/>
  <c r="BC144" i="38" s="1"/>
  <c r="BM144" i="38" s="1"/>
  <c r="BW144" i="38" s="1"/>
  <c r="CG144" i="38" s="1"/>
  <c r="CR144" i="38" s="1"/>
  <c r="DC144" i="38" s="1"/>
  <c r="AH20" i="38"/>
  <c r="AH43" i="38"/>
  <c r="X48" i="38"/>
  <c r="AH49" i="38"/>
  <c r="X90" i="38"/>
  <c r="X91" i="38"/>
  <c r="X92" i="38"/>
  <c r="X93" i="38"/>
  <c r="X94" i="38"/>
  <c r="X22" i="38"/>
  <c r="X8" i="38"/>
  <c r="X16" i="38"/>
  <c r="X24" i="38"/>
  <c r="AH39" i="38"/>
  <c r="X54" i="38"/>
  <c r="AR134" i="38"/>
  <c r="X68" i="38"/>
  <c r="X76" i="38"/>
  <c r="X96" i="38"/>
  <c r="BT100" i="38"/>
  <c r="BV100" i="38" s="1"/>
  <c r="AR138" i="38"/>
  <c r="AH9" i="38"/>
  <c r="BV12" i="38"/>
  <c r="CE12" i="38"/>
  <c r="AH17" i="38"/>
  <c r="AH29" i="38"/>
  <c r="BV44" i="38"/>
  <c r="CE44" i="38"/>
  <c r="AH47" i="38"/>
  <c r="AH55" i="38"/>
  <c r="BV58" i="38"/>
  <c r="AH62" i="38"/>
  <c r="BV68" i="38"/>
  <c r="CE68" i="38"/>
  <c r="AH69" i="38"/>
  <c r="AH73" i="38"/>
  <c r="BX100" i="38"/>
  <c r="CH100" i="38"/>
  <c r="CK100" i="38" s="1"/>
  <c r="BX101" i="38"/>
  <c r="CH101" i="38"/>
  <c r="CK101" i="38" s="1"/>
  <c r="BT102" i="38"/>
  <c r="CD102" i="38"/>
  <c r="BX103" i="38"/>
  <c r="CH103" i="38"/>
  <c r="CK103" i="38" s="1"/>
  <c r="BV105" i="38"/>
  <c r="CF109" i="38"/>
  <c r="CF111" i="38"/>
  <c r="AZ115" i="38"/>
  <c r="CD115" i="38"/>
  <c r="CJ116" i="38"/>
  <c r="BT118" i="38"/>
  <c r="CD118" i="38"/>
  <c r="BT119" i="38"/>
  <c r="CD119" i="38"/>
  <c r="BT120" i="38"/>
  <c r="CD120" i="38"/>
  <c r="AZ121" i="38"/>
  <c r="CD121" i="38"/>
  <c r="BT122" i="38"/>
  <c r="BV122" i="38" s="1"/>
  <c r="CD122" i="38"/>
  <c r="BT123" i="38"/>
  <c r="CD123" i="38"/>
  <c r="BT124" i="38"/>
  <c r="CD124" i="38"/>
  <c r="BT125" i="38"/>
  <c r="BV125" i="38" s="1"/>
  <c r="CD125" i="38"/>
  <c r="CF125" i="38" s="1"/>
  <c r="BT126" i="38"/>
  <c r="CD126" i="38"/>
  <c r="AZ127" i="38"/>
  <c r="CD127" i="38"/>
  <c r="AZ129" i="38"/>
  <c r="CD129" i="38"/>
  <c r="AZ131" i="38"/>
  <c r="CD131" i="38"/>
  <c r="BV139" i="38"/>
  <c r="CE139" i="38"/>
  <c r="BB149" i="38"/>
  <c r="BC149" i="38" s="1"/>
  <c r="BD149" i="38" s="1"/>
  <c r="BF149" i="38" s="1"/>
  <c r="BL149" i="38" s="1"/>
  <c r="BM149" i="38" s="1"/>
  <c r="BW149" i="38" s="1"/>
  <c r="CG149" i="38" s="1"/>
  <c r="CR149" i="38" s="1"/>
  <c r="DC149" i="38" s="1"/>
  <c r="AH13" i="38"/>
  <c r="AH25" i="38"/>
  <c r="CE28" i="38"/>
  <c r="X10" i="38"/>
  <c r="BV10" i="38"/>
  <c r="AH11" i="38"/>
  <c r="X14" i="38"/>
  <c r="AH15" i="38"/>
  <c r="X18" i="38"/>
  <c r="CE18" i="38"/>
  <c r="AH22" i="38"/>
  <c r="AH23" i="38"/>
  <c r="X26" i="38"/>
  <c r="AH27" i="38"/>
  <c r="X30" i="38"/>
  <c r="AH31" i="38"/>
  <c r="AH33" i="38"/>
  <c r="BV34" i="38"/>
  <c r="CE34" i="38"/>
  <c r="AH37" i="38"/>
  <c r="AH41" i="38"/>
  <c r="CE42" i="38"/>
  <c r="AH45" i="38"/>
  <c r="CE49" i="38"/>
  <c r="AH50" i="38"/>
  <c r="BV51" i="38"/>
  <c r="AH53" i="38"/>
  <c r="X56" i="38"/>
  <c r="AH57" i="38"/>
  <c r="AH60" i="38"/>
  <c r="X63" i="38"/>
  <c r="AH64" i="38"/>
  <c r="X66" i="38"/>
  <c r="AH67" i="38"/>
  <c r="X70" i="38"/>
  <c r="AH71" i="38"/>
  <c r="X74" i="38"/>
  <c r="AH75" i="38"/>
  <c r="X77" i="38"/>
  <c r="X89" i="38"/>
  <c r="X98" i="38"/>
  <c r="AH99" i="38"/>
  <c r="BV99" i="38"/>
  <c r="BT101" i="38"/>
  <c r="CD101" i="38"/>
  <c r="BX102" i="38"/>
  <c r="CH102" i="38"/>
  <c r="CK102" i="38" s="1"/>
  <c r="BT103" i="38"/>
  <c r="CD103" i="38"/>
  <c r="BT110" i="38"/>
  <c r="CD110" i="38"/>
  <c r="BT112" i="38"/>
  <c r="CD112" i="38"/>
  <c r="AZ117" i="38"/>
  <c r="CD117" i="38"/>
  <c r="BT128" i="38"/>
  <c r="CD128" i="38"/>
  <c r="AZ130" i="38"/>
  <c r="CD130" i="38"/>
  <c r="BT132" i="38"/>
  <c r="CD132" i="38"/>
  <c r="AZ133" i="38"/>
  <c r="CD133" i="38"/>
  <c r="CF133" i="38" s="1"/>
  <c r="AH135" i="38"/>
  <c r="AI135" i="38" s="1"/>
  <c r="AJ135" i="38" s="1"/>
  <c r="AL135" i="38" s="1"/>
  <c r="AR136" i="38"/>
  <c r="AH139" i="38"/>
  <c r="AS139" i="38" s="1"/>
  <c r="BC139" i="38" s="1"/>
  <c r="BM139" i="38" s="1"/>
  <c r="BW139" i="38" s="1"/>
  <c r="CG139" i="38" s="1"/>
  <c r="CR139" i="38" s="1"/>
  <c r="DC139" i="38" s="1"/>
  <c r="AR140" i="38"/>
  <c r="BV142" i="38"/>
  <c r="CE142" i="38"/>
  <c r="AR143" i="38"/>
  <c r="AS143" i="38" s="1"/>
  <c r="AT143" i="38" s="1"/>
  <c r="AV143" i="38" s="1"/>
  <c r="BB143" i="38" s="1"/>
  <c r="BC143" i="38" s="1"/>
  <c r="BM143" i="38" s="1"/>
  <c r="BW143" i="38" s="1"/>
  <c r="CG143" i="38" s="1"/>
  <c r="CR143" i="38" s="1"/>
  <c r="DC143" i="38" s="1"/>
  <c r="BV144" i="38"/>
  <c r="CE144" i="38"/>
  <c r="AR145" i="38"/>
  <c r="AS145" i="38" s="1"/>
  <c r="AT145" i="38" s="1"/>
  <c r="AV145" i="38" s="1"/>
  <c r="BB145" i="38" s="1"/>
  <c r="BC145" i="38" s="1"/>
  <c r="BM145" i="38" s="1"/>
  <c r="BW145" i="38" s="1"/>
  <c r="CG145" i="38" s="1"/>
  <c r="CR145" i="38" s="1"/>
  <c r="DC145" i="38" s="1"/>
  <c r="BV146" i="38"/>
  <c r="CE146" i="38"/>
  <c r="AR147" i="38"/>
  <c r="AS147" i="38" s="1"/>
  <c r="AT147" i="38" s="1"/>
  <c r="AV147" i="38" s="1"/>
  <c r="BB147" i="38" s="1"/>
  <c r="BC147" i="38" s="1"/>
  <c r="BM147" i="38" s="1"/>
  <c r="BW147" i="38" s="1"/>
  <c r="CG147" i="38" s="1"/>
  <c r="CR147" i="38" s="1"/>
  <c r="DC147" i="38" s="1"/>
  <c r="BV148" i="38"/>
  <c r="CE148" i="38"/>
  <c r="BV149" i="38"/>
  <c r="CE149" i="38"/>
  <c r="AH8" i="38"/>
  <c r="AH10" i="38"/>
  <c r="AH12" i="38"/>
  <c r="AH14" i="38"/>
  <c r="AH16" i="38"/>
  <c r="AH18" i="38"/>
  <c r="AH19" i="38"/>
  <c r="X59" i="38"/>
  <c r="AH21" i="38"/>
  <c r="AH24" i="38"/>
  <c r="AH26" i="38"/>
  <c r="AH28" i="38"/>
  <c r="AH30" i="38"/>
  <c r="X33" i="38"/>
  <c r="X35" i="38"/>
  <c r="BV35" i="38"/>
  <c r="X37" i="38"/>
  <c r="X39" i="38"/>
  <c r="X41" i="38"/>
  <c r="BV41" i="38"/>
  <c r="X43" i="38"/>
  <c r="BV43" i="38"/>
  <c r="X45" i="38"/>
  <c r="X50" i="38"/>
  <c r="BV143" i="38"/>
  <c r="BV145" i="38"/>
  <c r="BV147" i="38"/>
  <c r="X20" i="38"/>
  <c r="AH34" i="38"/>
  <c r="AH36" i="38"/>
  <c r="AH38" i="38"/>
  <c r="AH40" i="38"/>
  <c r="AH42" i="38"/>
  <c r="AH44" i="38"/>
  <c r="AH46" i="38"/>
  <c r="AH51" i="38"/>
  <c r="AH54" i="38"/>
  <c r="AH56" i="38"/>
  <c r="BV57" i="38"/>
  <c r="AH58" i="38"/>
  <c r="AH61" i="38"/>
  <c r="AH63" i="38"/>
  <c r="BV64" i="38"/>
  <c r="AH66" i="38"/>
  <c r="BV67" i="38"/>
  <c r="AH68" i="38"/>
  <c r="AH70" i="38"/>
  <c r="AH72" i="38"/>
  <c r="AH74" i="38"/>
  <c r="AH76" i="38"/>
  <c r="AH77" i="38"/>
  <c r="AH78" i="38"/>
  <c r="AH79" i="38"/>
  <c r="AH80" i="38"/>
  <c r="AH81" i="38"/>
  <c r="AH82" i="38"/>
  <c r="AH83" i="38"/>
  <c r="BV83" i="38"/>
  <c r="BV84" i="38"/>
  <c r="BV92" i="38"/>
  <c r="X99" i="38"/>
  <c r="AQ134" i="38"/>
  <c r="BA134" i="38" s="1"/>
  <c r="BK134" i="38" s="1"/>
  <c r="BU134" i="38" s="1"/>
  <c r="AQ136" i="38"/>
  <c r="BA136" i="38" s="1"/>
  <c r="BK136" i="38" s="1"/>
  <c r="BU136" i="38" s="1"/>
  <c r="AQ138" i="38"/>
  <c r="BA138" i="38" s="1"/>
  <c r="BK138" i="38" s="1"/>
  <c r="BU138" i="38" s="1"/>
  <c r="AQ140" i="38"/>
  <c r="BA140" i="38" s="1"/>
  <c r="BK140" i="38" s="1"/>
  <c r="BU140" i="38" s="1"/>
  <c r="BM151" i="38"/>
  <c r="BN151" i="38" s="1"/>
  <c r="BM153" i="38"/>
  <c r="BN153" i="38" s="1"/>
  <c r="AH88" i="38"/>
  <c r="X88" i="38"/>
  <c r="AH95" i="38"/>
  <c r="X95" i="38"/>
  <c r="AH97" i="38"/>
  <c r="X97" i="38"/>
  <c r="BT109" i="38"/>
  <c r="BT111" i="38"/>
  <c r="BT113" i="38"/>
  <c r="AH134" i="38"/>
  <c r="AI134" i="38" s="1"/>
  <c r="AJ134" i="38" s="1"/>
  <c r="AL134" i="38" s="1"/>
  <c r="AR135" i="38"/>
  <c r="AQ135" i="38"/>
  <c r="BA135" i="38" s="1"/>
  <c r="BK135" i="38" s="1"/>
  <c r="BU135" i="38" s="1"/>
  <c r="AH136" i="38"/>
  <c r="AI136" i="38" s="1"/>
  <c r="AJ136" i="38" s="1"/>
  <c r="AL136" i="38" s="1"/>
  <c r="AR137" i="38"/>
  <c r="AQ137" i="38"/>
  <c r="BA137" i="38" s="1"/>
  <c r="BK137" i="38" s="1"/>
  <c r="BU137" i="38" s="1"/>
  <c r="AH138" i="38"/>
  <c r="AI138" i="38" s="1"/>
  <c r="AJ138" i="38" s="1"/>
  <c r="AL138" i="38" s="1"/>
  <c r="AH140" i="38"/>
  <c r="AS140" i="38" s="1"/>
  <c r="BC140" i="38" s="1"/>
  <c r="BM140" i="38" s="1"/>
  <c r="BW140" i="38" s="1"/>
  <c r="CG140" i="38" s="1"/>
  <c r="CR140" i="38" s="1"/>
  <c r="DC140" i="38" s="1"/>
  <c r="AR146" i="38"/>
  <c r="AS146" i="38" s="1"/>
  <c r="AT146" i="38" s="1"/>
  <c r="AV146" i="38" s="1"/>
  <c r="BB146" i="38" s="1"/>
  <c r="BC146" i="38" s="1"/>
  <c r="BM146" i="38" s="1"/>
  <c r="BW146" i="38" s="1"/>
  <c r="CG146" i="38" s="1"/>
  <c r="CR146" i="38" s="1"/>
  <c r="DC146" i="38" s="1"/>
  <c r="AR148" i="38"/>
  <c r="AS148" i="38" s="1"/>
  <c r="AT148" i="38" s="1"/>
  <c r="AV148" i="38" s="1"/>
  <c r="BB148" i="38" s="1"/>
  <c r="BC148" i="38" s="1"/>
  <c r="BM148" i="38" s="1"/>
  <c r="BW148" i="38" s="1"/>
  <c r="CG148" i="38" s="1"/>
  <c r="CR148" i="38" s="1"/>
  <c r="DC148" i="38" s="1"/>
  <c r="BM150" i="38"/>
  <c r="BN150" i="38" s="1"/>
  <c r="BM152" i="38"/>
  <c r="BN152" i="38" s="1"/>
  <c r="BM154" i="38"/>
  <c r="BN154" i="38" s="1"/>
  <c r="K115" i="38"/>
  <c r="P115" i="38" s="1"/>
  <c r="X115" i="38" s="1"/>
  <c r="K132" i="38"/>
  <c r="P132" i="38" s="1"/>
  <c r="X132" i="38" s="1"/>
  <c r="K110" i="38"/>
  <c r="P110" i="38" s="1"/>
  <c r="R110" i="38" s="1"/>
  <c r="AZ110" i="38"/>
  <c r="K112" i="38"/>
  <c r="P112" i="38" s="1"/>
  <c r="X112" i="38" s="1"/>
  <c r="AZ112" i="38"/>
  <c r="AF115" i="38"/>
  <c r="AH115" i="38" s="1"/>
  <c r="K117" i="38"/>
  <c r="P117" i="38" s="1"/>
  <c r="X117" i="38" s="1"/>
  <c r="K122" i="38"/>
  <c r="P122" i="38" s="1"/>
  <c r="X122" i="38" s="1"/>
  <c r="AZ122" i="38"/>
  <c r="K123" i="38"/>
  <c r="P123" i="38" s="1"/>
  <c r="R123" i="38" s="1"/>
  <c r="AZ123" i="38"/>
  <c r="K124" i="38"/>
  <c r="P124" i="38" s="1"/>
  <c r="R124" i="38" s="1"/>
  <c r="AZ124" i="38"/>
  <c r="K125" i="38"/>
  <c r="P125" i="38" s="1"/>
  <c r="R125" i="38" s="1"/>
  <c r="AZ125" i="38"/>
  <c r="K126" i="38"/>
  <c r="P126" i="38" s="1"/>
  <c r="X126" i="38" s="1"/>
  <c r="AP126" i="38"/>
  <c r="K128" i="38"/>
  <c r="P128" i="38" s="1"/>
  <c r="X128" i="38" s="1"/>
  <c r="BJ128" i="38"/>
  <c r="K130" i="38"/>
  <c r="P130" i="38" s="1"/>
  <c r="X130" i="38" s="1"/>
  <c r="BJ130" i="38"/>
  <c r="BT130" i="38"/>
  <c r="AF110" i="38"/>
  <c r="AH110" i="38" s="1"/>
  <c r="AF112" i="38"/>
  <c r="AH112" i="38" s="1"/>
  <c r="AF117" i="38"/>
  <c r="AH117" i="38" s="1"/>
  <c r="AF122" i="38"/>
  <c r="AH122" i="38" s="1"/>
  <c r="AF123" i="38"/>
  <c r="AH123" i="38" s="1"/>
  <c r="AF124" i="38"/>
  <c r="AH124" i="38" s="1"/>
  <c r="AF125" i="38"/>
  <c r="AH125" i="38" s="1"/>
  <c r="BJ126" i="38"/>
  <c r="AP128" i="38"/>
  <c r="AP130" i="38"/>
  <c r="R9" i="38"/>
  <c r="X9" i="38"/>
  <c r="BV9" i="38"/>
  <c r="R11" i="38"/>
  <c r="X11" i="38"/>
  <c r="R13" i="38"/>
  <c r="X13" i="38"/>
  <c r="R15" i="38"/>
  <c r="X15" i="38"/>
  <c r="R17" i="38"/>
  <c r="X17" i="38"/>
  <c r="BV17" i="38"/>
  <c r="R19" i="38"/>
  <c r="X19" i="38"/>
  <c r="R21" i="38"/>
  <c r="X21" i="38"/>
  <c r="R23" i="38"/>
  <c r="X23" i="38"/>
  <c r="R25" i="38"/>
  <c r="X25" i="38"/>
  <c r="BV25" i="38"/>
  <c r="R27" i="38"/>
  <c r="X27" i="38"/>
  <c r="R29" i="38"/>
  <c r="X29" i="38"/>
  <c r="R31" i="38"/>
  <c r="X31" i="38"/>
  <c r="X49" i="38"/>
  <c r="R49" i="38"/>
  <c r="X7" i="38"/>
  <c r="R7" i="38"/>
  <c r="R34" i="38"/>
  <c r="X34" i="38"/>
  <c r="R36" i="38"/>
  <c r="X36" i="38"/>
  <c r="R38" i="38"/>
  <c r="X38" i="38"/>
  <c r="R40" i="38"/>
  <c r="X40" i="38"/>
  <c r="R42" i="38"/>
  <c r="X42" i="38"/>
  <c r="R44" i="38"/>
  <c r="X44" i="38"/>
  <c r="R46" i="38"/>
  <c r="X46" i="38"/>
  <c r="X47" i="38"/>
  <c r="R47" i="38"/>
  <c r="R8" i="38"/>
  <c r="R10" i="38"/>
  <c r="R12" i="38"/>
  <c r="R14" i="38"/>
  <c r="R16" i="38"/>
  <c r="R18" i="38"/>
  <c r="R20" i="38"/>
  <c r="R22" i="38"/>
  <c r="R24" i="38"/>
  <c r="R26" i="38"/>
  <c r="R28" i="38"/>
  <c r="R30" i="38"/>
  <c r="N32" i="38"/>
  <c r="X32" i="38" s="1"/>
  <c r="R33" i="38"/>
  <c r="R35" i="38"/>
  <c r="R37" i="38"/>
  <c r="R39" i="38"/>
  <c r="R41" i="38"/>
  <c r="R43" i="38"/>
  <c r="R45" i="38"/>
  <c r="AH48" i="38"/>
  <c r="R48" i="38"/>
  <c r="R51" i="38"/>
  <c r="X51" i="38"/>
  <c r="R53" i="38"/>
  <c r="X53" i="38"/>
  <c r="R55" i="38"/>
  <c r="X55" i="38"/>
  <c r="R57" i="38"/>
  <c r="X57" i="38"/>
  <c r="R60" i="38"/>
  <c r="X60" i="38"/>
  <c r="R62" i="38"/>
  <c r="X62" i="38"/>
  <c r="R64" i="38"/>
  <c r="X64" i="38"/>
  <c r="R67" i="38"/>
  <c r="X67" i="38"/>
  <c r="R69" i="38"/>
  <c r="X69" i="38"/>
  <c r="R71" i="38"/>
  <c r="X71" i="38"/>
  <c r="R73" i="38"/>
  <c r="X73" i="38"/>
  <c r="R75" i="38"/>
  <c r="X75" i="38"/>
  <c r="R50" i="38"/>
  <c r="R54" i="38"/>
  <c r="R56" i="38"/>
  <c r="R58" i="38"/>
  <c r="R59" i="38"/>
  <c r="R61" i="38"/>
  <c r="R63" i="38"/>
  <c r="N65" i="38"/>
  <c r="R66" i="38"/>
  <c r="R68" i="38"/>
  <c r="R70" i="38"/>
  <c r="R72" i="38"/>
  <c r="R74" i="38"/>
  <c r="AH84" i="38"/>
  <c r="AH85" i="38"/>
  <c r="AH86" i="38"/>
  <c r="AH87" i="38"/>
  <c r="AH89" i="38"/>
  <c r="AH90" i="38"/>
  <c r="AH91" i="38"/>
  <c r="AH92" i="38"/>
  <c r="AH93" i="38"/>
  <c r="AH94" i="38"/>
  <c r="BV95" i="38"/>
  <c r="AH96" i="38"/>
  <c r="AH98" i="38"/>
  <c r="N52" i="38"/>
  <c r="Q52" i="38"/>
  <c r="R76" i="38"/>
  <c r="R77" i="38"/>
  <c r="R78" i="38"/>
  <c r="R79" i="38"/>
  <c r="R80" i="38"/>
  <c r="R81" i="38"/>
  <c r="R82" i="38"/>
  <c r="R83" i="38"/>
  <c r="R84" i="38"/>
  <c r="R85" i="38"/>
  <c r="R86" i="38"/>
  <c r="R87" i="38"/>
  <c r="R89" i="38"/>
  <c r="R90" i="38"/>
  <c r="R91" i="38"/>
  <c r="R92" i="38"/>
  <c r="R93" i="38"/>
  <c r="R94" i="38"/>
  <c r="R96" i="38"/>
  <c r="R98" i="38"/>
  <c r="AF100" i="38"/>
  <c r="K100" i="38"/>
  <c r="P100" i="38" s="1"/>
  <c r="AP100" i="38"/>
  <c r="AZ100" i="38"/>
  <c r="BJ100" i="38"/>
  <c r="AF101" i="38"/>
  <c r="AH101" i="38" s="1"/>
  <c r="K101" i="38"/>
  <c r="P101" i="38" s="1"/>
  <c r="X101" i="38" s="1"/>
  <c r="AP101" i="38"/>
  <c r="AZ101" i="38"/>
  <c r="BJ101" i="38"/>
  <c r="AF102" i="38"/>
  <c r="AH102" i="38" s="1"/>
  <c r="K102" i="38"/>
  <c r="P102" i="38" s="1"/>
  <c r="X102" i="38" s="1"/>
  <c r="AP102" i="38"/>
  <c r="AZ102" i="38"/>
  <c r="BJ102" i="38"/>
  <c r="AF103" i="38"/>
  <c r="AH103" i="38" s="1"/>
  <c r="K103" i="38"/>
  <c r="P103" i="38" s="1"/>
  <c r="X103" i="38" s="1"/>
  <c r="AP103" i="38"/>
  <c r="AZ103" i="38"/>
  <c r="BJ103" i="38"/>
  <c r="AZ104" i="38"/>
  <c r="AF104" i="38"/>
  <c r="AH104" i="38" s="1"/>
  <c r="K104" i="38"/>
  <c r="P104" i="38" s="1"/>
  <c r="X104" i="38" s="1"/>
  <c r="AP104" i="38"/>
  <c r="BJ104" i="38"/>
  <c r="BT104" i="38"/>
  <c r="AZ106" i="38"/>
  <c r="AF106" i="38"/>
  <c r="AH106" i="38" s="1"/>
  <c r="K106" i="38"/>
  <c r="P106" i="38" s="1"/>
  <c r="X106" i="38" s="1"/>
  <c r="AP106" i="38"/>
  <c r="BJ106" i="38"/>
  <c r="BT106" i="38"/>
  <c r="BT108" i="38"/>
  <c r="BJ108" i="38"/>
  <c r="AP108" i="38"/>
  <c r="AZ108" i="38"/>
  <c r="AF108" i="38"/>
  <c r="AH108" i="38" s="1"/>
  <c r="K108" i="38"/>
  <c r="P108" i="38" s="1"/>
  <c r="X108" i="38" s="1"/>
  <c r="BV109" i="38"/>
  <c r="BV111" i="38"/>
  <c r="R88" i="38"/>
  <c r="R95" i="38"/>
  <c r="R97" i="38"/>
  <c r="AZ105" i="38"/>
  <c r="AF105" i="38"/>
  <c r="AH105" i="38" s="1"/>
  <c r="K105" i="38"/>
  <c r="P105" i="38" s="1"/>
  <c r="X105" i="38" s="1"/>
  <c r="AP105" i="38"/>
  <c r="BJ105" i="38"/>
  <c r="BT105" i="38"/>
  <c r="AZ107" i="38"/>
  <c r="AF107" i="38"/>
  <c r="AH107" i="38" s="1"/>
  <c r="K107" i="38"/>
  <c r="P107" i="38" s="1"/>
  <c r="X107" i="38" s="1"/>
  <c r="AP107" i="38"/>
  <c r="BJ107" i="38"/>
  <c r="BT107" i="38"/>
  <c r="R99" i="38"/>
  <c r="K109" i="38"/>
  <c r="P109" i="38" s="1"/>
  <c r="X109" i="38" s="1"/>
  <c r="AF109" i="38"/>
  <c r="AH109" i="38" s="1"/>
  <c r="AZ109" i="38"/>
  <c r="AP110" i="38"/>
  <c r="BJ110" i="38"/>
  <c r="K111" i="38"/>
  <c r="P111" i="38" s="1"/>
  <c r="X111" i="38" s="1"/>
  <c r="AF111" i="38"/>
  <c r="AH111" i="38" s="1"/>
  <c r="AZ111" i="38"/>
  <c r="AP112" i="38"/>
  <c r="BJ112" i="38"/>
  <c r="K113" i="38"/>
  <c r="P113" i="38" s="1"/>
  <c r="X113" i="38" s="1"/>
  <c r="AF113" i="38"/>
  <c r="AH113" i="38" s="1"/>
  <c r="AZ113" i="38"/>
  <c r="AZ114" i="38"/>
  <c r="AF114" i="38"/>
  <c r="AH114" i="38" s="1"/>
  <c r="K114" i="38"/>
  <c r="P114" i="38" s="1"/>
  <c r="X114" i="38" s="1"/>
  <c r="AP114" i="38"/>
  <c r="BJ114" i="38"/>
  <c r="BT114" i="38"/>
  <c r="BT115" i="38"/>
  <c r="AZ116" i="38"/>
  <c r="AF116" i="38"/>
  <c r="AH116" i="38" s="1"/>
  <c r="K116" i="38"/>
  <c r="P116" i="38" s="1"/>
  <c r="X116" i="38" s="1"/>
  <c r="AP116" i="38"/>
  <c r="BJ116" i="38"/>
  <c r="BT116" i="38"/>
  <c r="BT117" i="38"/>
  <c r="AP109" i="38"/>
  <c r="BJ109" i="38"/>
  <c r="AP111" i="38"/>
  <c r="BJ111" i="38"/>
  <c r="AP113" i="38"/>
  <c r="BJ113" i="38"/>
  <c r="AP115" i="38"/>
  <c r="BJ115" i="38"/>
  <c r="AP117" i="38"/>
  <c r="BJ117" i="38"/>
  <c r="K118" i="38"/>
  <c r="P118" i="38" s="1"/>
  <c r="X118" i="38" s="1"/>
  <c r="AF118" i="38"/>
  <c r="AH118" i="38" s="1"/>
  <c r="AZ118" i="38"/>
  <c r="K119" i="38"/>
  <c r="P119" i="38" s="1"/>
  <c r="X119" i="38" s="1"/>
  <c r="AF119" i="38"/>
  <c r="AH119" i="38" s="1"/>
  <c r="AZ119" i="38"/>
  <c r="K120" i="38"/>
  <c r="P120" i="38" s="1"/>
  <c r="X120" i="38" s="1"/>
  <c r="AF120" i="38"/>
  <c r="AH120" i="38" s="1"/>
  <c r="AZ120" i="38"/>
  <c r="K121" i="38"/>
  <c r="P121" i="38" s="1"/>
  <c r="X121" i="38" s="1"/>
  <c r="AP121" i="38"/>
  <c r="BJ121" i="38"/>
  <c r="BT121" i="38"/>
  <c r="AP122" i="38"/>
  <c r="BJ122" i="38"/>
  <c r="AP123" i="38"/>
  <c r="BJ123" i="38"/>
  <c r="AP124" i="38"/>
  <c r="BJ124" i="38"/>
  <c r="AP125" i="38"/>
  <c r="BJ125" i="38"/>
  <c r="AZ126" i="38"/>
  <c r="AF126" i="38"/>
  <c r="AH126" i="38" s="1"/>
  <c r="AP118" i="38"/>
  <c r="BJ118" i="38"/>
  <c r="AP119" i="38"/>
  <c r="BJ119" i="38"/>
  <c r="AP120" i="38"/>
  <c r="BJ120" i="38"/>
  <c r="AF121" i="38"/>
  <c r="AH121" i="38" s="1"/>
  <c r="K127" i="38"/>
  <c r="P127" i="38" s="1"/>
  <c r="X127" i="38" s="1"/>
  <c r="AP127" i="38"/>
  <c r="BJ127" i="38"/>
  <c r="BT127" i="38"/>
  <c r="BV127" i="38" s="1"/>
  <c r="AF128" i="38"/>
  <c r="AH128" i="38" s="1"/>
  <c r="AZ128" i="38"/>
  <c r="K129" i="38"/>
  <c r="P129" i="38" s="1"/>
  <c r="X129" i="38" s="1"/>
  <c r="AP129" i="38"/>
  <c r="BJ129" i="38"/>
  <c r="BT129" i="38"/>
  <c r="AF130" i="38"/>
  <c r="AH130" i="38" s="1"/>
  <c r="K131" i="38"/>
  <c r="P131" i="38" s="1"/>
  <c r="X131" i="38" s="1"/>
  <c r="AP131" i="38"/>
  <c r="BJ131" i="38"/>
  <c r="BT131" i="38"/>
  <c r="AF132" i="38"/>
  <c r="AH132" i="38" s="1"/>
  <c r="AZ132" i="38"/>
  <c r="AF133" i="38"/>
  <c r="AH133" i="38" s="1"/>
  <c r="AS138" i="38"/>
  <c r="BC138" i="38" s="1"/>
  <c r="BM138" i="38" s="1"/>
  <c r="BW138" i="38" s="1"/>
  <c r="CG138" i="38" s="1"/>
  <c r="CR138" i="38" s="1"/>
  <c r="DC138" i="38" s="1"/>
  <c r="AR139" i="38"/>
  <c r="AF127" i="38"/>
  <c r="AH127" i="38" s="1"/>
  <c r="AF129" i="38"/>
  <c r="AH129" i="38" s="1"/>
  <c r="AF131" i="38"/>
  <c r="AH131" i="38" s="1"/>
  <c r="AP132" i="38"/>
  <c r="BJ132" i="38"/>
  <c r="K133" i="38"/>
  <c r="AP133" i="38"/>
  <c r="AR133" i="38" s="1"/>
  <c r="BJ133" i="38"/>
  <c r="BT133" i="38"/>
  <c r="BV133" i="38" s="1"/>
  <c r="BU150" i="38"/>
  <c r="BU151" i="38"/>
  <c r="BU152" i="38"/>
  <c r="BU153" i="38"/>
  <c r="BU154" i="38"/>
  <c r="BV78" i="38" l="1"/>
  <c r="CF97" i="38"/>
  <c r="BV116" i="38"/>
  <c r="CE117" i="38"/>
  <c r="CP117" i="38" s="1"/>
  <c r="DA117" i="38" s="1"/>
  <c r="DB117" i="38" s="1"/>
  <c r="CE74" i="38"/>
  <c r="CF74" i="38" s="1"/>
  <c r="BV38" i="38"/>
  <c r="CF126" i="38"/>
  <c r="CF120" i="38"/>
  <c r="BV107" i="38"/>
  <c r="CE48" i="38"/>
  <c r="CQ111" i="38"/>
  <c r="CF94" i="38"/>
  <c r="CP64" i="38"/>
  <c r="DA64" i="38" s="1"/>
  <c r="CP41" i="38"/>
  <c r="DA41" i="38" s="1"/>
  <c r="CP95" i="38"/>
  <c r="DA95" i="38" s="1"/>
  <c r="CP87" i="38"/>
  <c r="DA87" i="38" s="1"/>
  <c r="BV45" i="38"/>
  <c r="BV104" i="38"/>
  <c r="CF89" i="38"/>
  <c r="BV89" i="38"/>
  <c r="BV79" i="38"/>
  <c r="BV19" i="38"/>
  <c r="BV13" i="38"/>
  <c r="BV87" i="38"/>
  <c r="BV76" i="38"/>
  <c r="BV65" i="38"/>
  <c r="BV50" i="38"/>
  <c r="BV126" i="38"/>
  <c r="BV118" i="38"/>
  <c r="CJ111" i="38"/>
  <c r="BV61" i="38"/>
  <c r="CE115" i="38"/>
  <c r="CP115" i="38" s="1"/>
  <c r="DA115" i="38" s="1"/>
  <c r="DB115" i="38" s="1"/>
  <c r="BV129" i="38"/>
  <c r="BV97" i="38"/>
  <c r="BV22" i="38"/>
  <c r="BV16" i="38"/>
  <c r="CF128" i="38"/>
  <c r="BV120" i="38"/>
  <c r="CE32" i="38"/>
  <c r="CF119" i="38"/>
  <c r="CP16" i="38"/>
  <c r="DA16" i="38" s="1"/>
  <c r="BV103" i="38"/>
  <c r="BV130" i="38"/>
  <c r="BV94" i="38"/>
  <c r="BV86" i="38"/>
  <c r="BV39" i="38"/>
  <c r="BV128" i="38"/>
  <c r="CE72" i="38"/>
  <c r="CF72" i="38" s="1"/>
  <c r="CF65" i="38"/>
  <c r="CF29" i="38"/>
  <c r="CF13" i="38"/>
  <c r="CF55" i="38"/>
  <c r="BV29" i="38"/>
  <c r="BV23" i="38"/>
  <c r="BV81" i="38"/>
  <c r="BV71" i="38"/>
  <c r="BV55" i="38"/>
  <c r="CF130" i="38"/>
  <c r="CF103" i="38"/>
  <c r="BV119" i="38"/>
  <c r="BV54" i="38"/>
  <c r="CF86" i="38"/>
  <c r="CF78" i="38"/>
  <c r="CF45" i="38"/>
  <c r="CF22" i="38"/>
  <c r="CF81" i="38"/>
  <c r="CF71" i="38"/>
  <c r="CF39" i="38"/>
  <c r="CF23" i="38"/>
  <c r="BV108" i="38"/>
  <c r="BV31" i="38"/>
  <c r="BV47" i="38"/>
  <c r="AR141" i="38"/>
  <c r="BV60" i="38"/>
  <c r="CF114" i="38"/>
  <c r="BV123" i="38"/>
  <c r="BV113" i="38"/>
  <c r="BV73" i="38"/>
  <c r="BV70" i="38"/>
  <c r="CF73" i="38"/>
  <c r="CF60" i="38"/>
  <c r="BV30" i="38"/>
  <c r="BV98" i="38"/>
  <c r="BV114" i="38"/>
  <c r="BV93" i="38"/>
  <c r="BV46" i="38"/>
  <c r="CE112" i="38"/>
  <c r="CP112" i="38" s="1"/>
  <c r="DA112" i="38" s="1"/>
  <c r="DF112" i="38" s="1"/>
  <c r="CE63" i="38"/>
  <c r="CF63" i="38" s="1"/>
  <c r="CF124" i="38"/>
  <c r="BV77" i="38"/>
  <c r="CE8" i="38"/>
  <c r="CF8" i="38" s="1"/>
  <c r="CF93" i="38"/>
  <c r="BV24" i="38"/>
  <c r="AQ141" i="38"/>
  <c r="BA141" i="38" s="1"/>
  <c r="BK141" i="38" s="1"/>
  <c r="BU141" i="38" s="1"/>
  <c r="AI137" i="38"/>
  <c r="AJ137" i="38" s="1"/>
  <c r="AL137" i="38" s="1"/>
  <c r="BB137" i="38" s="1"/>
  <c r="BV21" i="38"/>
  <c r="BV62" i="38"/>
  <c r="BV53" i="38"/>
  <c r="CE14" i="38"/>
  <c r="CF14" i="38" s="1"/>
  <c r="BV124" i="38"/>
  <c r="CJ113" i="38"/>
  <c r="BV102" i="38"/>
  <c r="CE40" i="38"/>
  <c r="CF40" i="38" s="1"/>
  <c r="CF113" i="38"/>
  <c r="CP46" i="38"/>
  <c r="DA46" i="38" s="1"/>
  <c r="CF85" i="38"/>
  <c r="CF62" i="38"/>
  <c r="BV131" i="38"/>
  <c r="BV15" i="38"/>
  <c r="BV90" i="38"/>
  <c r="BV85" i="38"/>
  <c r="BV82" i="38"/>
  <c r="BV37" i="38"/>
  <c r="CJ114" i="38"/>
  <c r="CF131" i="38"/>
  <c r="CF90" i="38"/>
  <c r="CF82" i="38"/>
  <c r="CF53" i="38"/>
  <c r="CF37" i="38"/>
  <c r="CF21" i="38"/>
  <c r="CU113" i="38"/>
  <c r="CF108" i="38"/>
  <c r="CF31" i="38"/>
  <c r="BV27" i="38"/>
  <c r="BV11" i="38"/>
  <c r="BV96" i="38"/>
  <c r="BV91" i="38"/>
  <c r="BV69" i="38"/>
  <c r="CF132" i="38"/>
  <c r="CE110" i="38"/>
  <c r="CP110" i="38" s="1"/>
  <c r="DA110" i="38" s="1"/>
  <c r="CF101" i="38"/>
  <c r="CE56" i="38"/>
  <c r="CF56" i="38" s="1"/>
  <c r="CF127" i="38"/>
  <c r="CP88" i="38"/>
  <c r="DA88" i="38" s="1"/>
  <c r="CP69" i="38"/>
  <c r="DA69" i="38" s="1"/>
  <c r="BV121" i="38"/>
  <c r="BV80" i="38"/>
  <c r="BV33" i="38"/>
  <c r="BV132" i="38"/>
  <c r="BV101" i="38"/>
  <c r="CE66" i="38"/>
  <c r="CF66" i="38" s="1"/>
  <c r="CE59" i="38"/>
  <c r="CF59" i="38" s="1"/>
  <c r="CE26" i="38"/>
  <c r="CF26" i="38" s="1"/>
  <c r="CE106" i="38"/>
  <c r="CF106" i="38" s="1"/>
  <c r="CE36" i="38"/>
  <c r="CF36" i="38" s="1"/>
  <c r="CP33" i="38"/>
  <c r="DA33" i="38" s="1"/>
  <c r="CP20" i="38"/>
  <c r="DA20" i="38" s="1"/>
  <c r="CU109" i="38"/>
  <c r="CP83" i="38"/>
  <c r="DA83" i="38" s="1"/>
  <c r="CP43" i="38"/>
  <c r="DA43" i="38" s="1"/>
  <c r="CP11" i="38"/>
  <c r="DA11" i="38" s="1"/>
  <c r="DB116" i="38"/>
  <c r="DF116" i="38"/>
  <c r="DB111" i="38"/>
  <c r="DF111" i="38"/>
  <c r="DB109" i="38"/>
  <c r="DF109" i="38"/>
  <c r="BV88" i="38"/>
  <c r="BV75" i="38"/>
  <c r="BV20" i="38"/>
  <c r="CF122" i="38"/>
  <c r="CJ109" i="38"/>
  <c r="CQ109" i="38"/>
  <c r="DB113" i="38"/>
  <c r="DF113" i="38"/>
  <c r="CQ114" i="38"/>
  <c r="DA114" i="38"/>
  <c r="R122" i="38"/>
  <c r="AI122" i="38" s="1"/>
  <c r="AS122" i="38" s="1"/>
  <c r="BC122" i="38" s="1"/>
  <c r="BM122" i="38" s="1"/>
  <c r="BW122" i="38" s="1"/>
  <c r="CG122" i="38" s="1"/>
  <c r="CF129" i="38"/>
  <c r="CF102" i="38"/>
  <c r="R130" i="38"/>
  <c r="AI130" i="38" s="1"/>
  <c r="AS130" i="38" s="1"/>
  <c r="BC130" i="38" s="1"/>
  <c r="BM130" i="38" s="1"/>
  <c r="BW130" i="38" s="1"/>
  <c r="CG130" i="38" s="1"/>
  <c r="CR130" i="38" s="1"/>
  <c r="CF123" i="38"/>
  <c r="AG52" i="38"/>
  <c r="AQ52" i="38" s="1"/>
  <c r="BA52" i="38" s="1"/>
  <c r="BK52" i="38" s="1"/>
  <c r="BU52" i="38" s="1"/>
  <c r="CE52" i="38" s="1"/>
  <c r="CQ113" i="38"/>
  <c r="CQ116" i="38"/>
  <c r="P175" i="38"/>
  <c r="BT175" i="38"/>
  <c r="N175" i="38"/>
  <c r="AZ175" i="38"/>
  <c r="BJ175" i="38"/>
  <c r="AF175" i="38"/>
  <c r="CD175" i="38"/>
  <c r="AP175" i="38"/>
  <c r="Q175" i="38"/>
  <c r="X100" i="38"/>
  <c r="AH100" i="38"/>
  <c r="R104" i="38"/>
  <c r="Y104" i="38" s="1"/>
  <c r="R115" i="38"/>
  <c r="S115" i="38" s="1"/>
  <c r="R117" i="38"/>
  <c r="S117" i="38" s="1"/>
  <c r="AS134" i="38"/>
  <c r="BC134" i="38" s="1"/>
  <c r="BM134" i="38" s="1"/>
  <c r="BW134" i="38" s="1"/>
  <c r="CG134" i="38" s="1"/>
  <c r="CR134" i="38" s="1"/>
  <c r="DC134" i="38" s="1"/>
  <c r="X124" i="38"/>
  <c r="R112" i="38"/>
  <c r="AI112" i="38" s="1"/>
  <c r="AS112" i="38" s="1"/>
  <c r="BC112" i="38" s="1"/>
  <c r="BM112" i="38" s="1"/>
  <c r="AS135" i="38"/>
  <c r="BC135" i="38" s="1"/>
  <c r="BM135" i="38" s="1"/>
  <c r="BW135" i="38" s="1"/>
  <c r="CG135" i="38" s="1"/>
  <c r="CR135" i="38" s="1"/>
  <c r="DC135" i="38" s="1"/>
  <c r="X123" i="38"/>
  <c r="R129" i="38"/>
  <c r="AI129" i="38" s="1"/>
  <c r="AS129" i="38" s="1"/>
  <c r="BC129" i="38" s="1"/>
  <c r="BM129" i="38" s="1"/>
  <c r="BW129" i="38" s="1"/>
  <c r="CG129" i="38" s="1"/>
  <c r="CR129" i="38" s="1"/>
  <c r="X125" i="38"/>
  <c r="CF146" i="38"/>
  <c r="CP146" i="38"/>
  <c r="DA146" i="38" s="1"/>
  <c r="CS102" i="38"/>
  <c r="CQ102" i="38"/>
  <c r="CF70" i="38"/>
  <c r="CP70" i="38"/>
  <c r="DA70" i="38" s="1"/>
  <c r="CF58" i="38"/>
  <c r="CP58" i="38"/>
  <c r="DA58" i="38" s="1"/>
  <c r="CF44" i="38"/>
  <c r="CP44" i="38"/>
  <c r="DA44" i="38" s="1"/>
  <c r="CF12" i="38"/>
  <c r="CP12" i="38"/>
  <c r="DA12" i="38" s="1"/>
  <c r="CF148" i="38"/>
  <c r="CP148" i="38"/>
  <c r="DA148" i="38" s="1"/>
  <c r="CF99" i="38"/>
  <c r="CP99" i="38"/>
  <c r="DA99" i="38" s="1"/>
  <c r="CF34" i="38"/>
  <c r="CP34" i="38"/>
  <c r="DA34" i="38" s="1"/>
  <c r="CF30" i="38"/>
  <c r="CP30" i="38"/>
  <c r="DA30" i="38" s="1"/>
  <c r="CF28" i="38"/>
  <c r="CP28" i="38"/>
  <c r="DA28" i="38" s="1"/>
  <c r="CF104" i="38"/>
  <c r="CP104" i="38"/>
  <c r="DA104" i="38" s="1"/>
  <c r="CS100" i="38"/>
  <c r="CQ100" i="38"/>
  <c r="CF77" i="38"/>
  <c r="CP77" i="38"/>
  <c r="DA77" i="38" s="1"/>
  <c r="CF48" i="38"/>
  <c r="CP48" i="38"/>
  <c r="DA48" i="38" s="1"/>
  <c r="CF24" i="38"/>
  <c r="CP24" i="38"/>
  <c r="DA24" i="38" s="1"/>
  <c r="CP74" i="38"/>
  <c r="DA74" i="38" s="1"/>
  <c r="CF47" i="38"/>
  <c r="CP47" i="38"/>
  <c r="DA47" i="38" s="1"/>
  <c r="CF155" i="38"/>
  <c r="CG155" i="38" s="1"/>
  <c r="CR155" i="38" s="1"/>
  <c r="DC155" i="38" s="1"/>
  <c r="CP155" i="38"/>
  <c r="DA155" i="38" s="1"/>
  <c r="CF142" i="38"/>
  <c r="CP142" i="38"/>
  <c r="DA142" i="38" s="1"/>
  <c r="CF49" i="38"/>
  <c r="CP49" i="38"/>
  <c r="DA49" i="38" s="1"/>
  <c r="CF38" i="38"/>
  <c r="CP38" i="38"/>
  <c r="DA38" i="38" s="1"/>
  <c r="CF18" i="38"/>
  <c r="CP18" i="38"/>
  <c r="DA18" i="38" s="1"/>
  <c r="CF10" i="38"/>
  <c r="CP10" i="38"/>
  <c r="DA10" i="38" s="1"/>
  <c r="CF139" i="38"/>
  <c r="CP139" i="38"/>
  <c r="DA139" i="38" s="1"/>
  <c r="CF61" i="38"/>
  <c r="CP61" i="38"/>
  <c r="DA61" i="38" s="1"/>
  <c r="CF32" i="38"/>
  <c r="CP32" i="38"/>
  <c r="DA32" i="38" s="1"/>
  <c r="CF156" i="38"/>
  <c r="CG156" i="38" s="1"/>
  <c r="CR156" i="38" s="1"/>
  <c r="DC156" i="38" s="1"/>
  <c r="CP156" i="38"/>
  <c r="DA156" i="38" s="1"/>
  <c r="CF149" i="38"/>
  <c r="CP149" i="38"/>
  <c r="DA149" i="38" s="1"/>
  <c r="CF144" i="38"/>
  <c r="CP144" i="38"/>
  <c r="DA144" i="38" s="1"/>
  <c r="CF51" i="38"/>
  <c r="CP51" i="38"/>
  <c r="DA51" i="38" s="1"/>
  <c r="CF42" i="38"/>
  <c r="CP42" i="38"/>
  <c r="DA42" i="38" s="1"/>
  <c r="CF107" i="38"/>
  <c r="CP107" i="38"/>
  <c r="DA107" i="38" s="1"/>
  <c r="CF105" i="38"/>
  <c r="CP105" i="38"/>
  <c r="DA105" i="38" s="1"/>
  <c r="CS103" i="38"/>
  <c r="CQ103" i="38"/>
  <c r="CS101" i="38"/>
  <c r="CQ101" i="38"/>
  <c r="CF98" i="38"/>
  <c r="CP98" i="38"/>
  <c r="DA98" i="38" s="1"/>
  <c r="CF68" i="38"/>
  <c r="CP68" i="38"/>
  <c r="DA68" i="38" s="1"/>
  <c r="CF54" i="38"/>
  <c r="CP54" i="38"/>
  <c r="DA54" i="38" s="1"/>
  <c r="R131" i="38"/>
  <c r="S131" i="38" s="1"/>
  <c r="R126" i="38"/>
  <c r="Y126" i="38" s="1"/>
  <c r="CJ103" i="38"/>
  <c r="CJ101" i="38"/>
  <c r="CJ102" i="38"/>
  <c r="CJ100" i="38"/>
  <c r="AI140" i="38"/>
  <c r="AJ140" i="38" s="1"/>
  <c r="AL140" i="38" s="1"/>
  <c r="AT140" i="38" s="1"/>
  <c r="AV140" i="38" s="1"/>
  <c r="BD140" i="38" s="1"/>
  <c r="BF140" i="38" s="1"/>
  <c r="R132" i="38"/>
  <c r="S132" i="38" s="1"/>
  <c r="X110" i="38"/>
  <c r="R128" i="38"/>
  <c r="AI128" i="38" s="1"/>
  <c r="AS128" i="38" s="1"/>
  <c r="BC128" i="38" s="1"/>
  <c r="BM128" i="38" s="1"/>
  <c r="BW128" i="38" s="1"/>
  <c r="CG128" i="38" s="1"/>
  <c r="CR128" i="38" s="1"/>
  <c r="AS136" i="38"/>
  <c r="BC136" i="38" s="1"/>
  <c r="BM136" i="38" s="1"/>
  <c r="BW136" i="38" s="1"/>
  <c r="CG136" i="38" s="1"/>
  <c r="CR136" i="38" s="1"/>
  <c r="DC136" i="38" s="1"/>
  <c r="AI139" i="38"/>
  <c r="AJ139" i="38" s="1"/>
  <c r="AL139" i="38" s="1"/>
  <c r="BB139" i="38" s="1"/>
  <c r="BV154" i="38"/>
  <c r="BW154" i="38" s="1"/>
  <c r="CG154" i="38" s="1"/>
  <c r="CR154" i="38" s="1"/>
  <c r="DC154" i="38" s="1"/>
  <c r="CE154" i="38"/>
  <c r="BV152" i="38"/>
  <c r="BW152" i="38" s="1"/>
  <c r="CG152" i="38" s="1"/>
  <c r="CR152" i="38" s="1"/>
  <c r="DC152" i="38" s="1"/>
  <c r="CE152" i="38"/>
  <c r="BV141" i="38"/>
  <c r="CE141" i="38"/>
  <c r="BX147" i="38"/>
  <c r="CH147" i="38"/>
  <c r="CK147" i="38" s="1"/>
  <c r="BX145" i="38"/>
  <c r="CH145" i="38"/>
  <c r="CK145" i="38" s="1"/>
  <c r="BX144" i="38"/>
  <c r="CH144" i="38"/>
  <c r="CK144" i="38" s="1"/>
  <c r="BX143" i="38"/>
  <c r="CH143" i="38"/>
  <c r="CK143" i="38" s="1"/>
  <c r="BX142" i="38"/>
  <c r="CH142" i="38"/>
  <c r="CK142" i="38" s="1"/>
  <c r="BX146" i="38"/>
  <c r="CH146" i="38"/>
  <c r="CK146" i="38" s="1"/>
  <c r="BX140" i="38"/>
  <c r="CH140" i="38"/>
  <c r="CK140" i="38" s="1"/>
  <c r="BV153" i="38"/>
  <c r="BW153" i="38" s="1"/>
  <c r="CG153" i="38" s="1"/>
  <c r="CR153" i="38" s="1"/>
  <c r="DC153" i="38" s="1"/>
  <c r="CE153" i="38"/>
  <c r="BV151" i="38"/>
  <c r="BW151" i="38" s="1"/>
  <c r="CG151" i="38" s="1"/>
  <c r="CR151" i="38" s="1"/>
  <c r="DC151" i="38" s="1"/>
  <c r="CE151" i="38"/>
  <c r="BX149" i="38"/>
  <c r="CH149" i="38"/>
  <c r="CK149" i="38" s="1"/>
  <c r="BD147" i="38"/>
  <c r="BF147" i="38" s="1"/>
  <c r="BN147" i="38" s="1"/>
  <c r="BD145" i="38"/>
  <c r="BF145" i="38" s="1"/>
  <c r="BL145" i="38" s="1"/>
  <c r="BD144" i="38"/>
  <c r="BF144" i="38" s="1"/>
  <c r="BN144" i="38" s="1"/>
  <c r="BD143" i="38"/>
  <c r="BF143" i="38" s="1"/>
  <c r="BN143" i="38" s="1"/>
  <c r="BD142" i="38"/>
  <c r="BF142" i="38" s="1"/>
  <c r="BN142" i="38" s="1"/>
  <c r="BX139" i="38"/>
  <c r="CH139" i="38"/>
  <c r="CK139" i="38" s="1"/>
  <c r="BX148" i="38"/>
  <c r="CH148" i="38"/>
  <c r="CK148" i="38" s="1"/>
  <c r="BX138" i="38"/>
  <c r="CH138" i="38"/>
  <c r="CK138" i="38" s="1"/>
  <c r="BX137" i="38"/>
  <c r="CH137" i="38"/>
  <c r="CK137" i="38" s="1"/>
  <c r="X52" i="38"/>
  <c r="BV135" i="38"/>
  <c r="CE135" i="38"/>
  <c r="BV140" i="38"/>
  <c r="CE140" i="38"/>
  <c r="BV136" i="38"/>
  <c r="CE136" i="38"/>
  <c r="BV150" i="38"/>
  <c r="BW150" i="38" s="1"/>
  <c r="CG150" i="38" s="1"/>
  <c r="CR150" i="38" s="1"/>
  <c r="DC150" i="38" s="1"/>
  <c r="CE150" i="38"/>
  <c r="BV137" i="38"/>
  <c r="CE137" i="38"/>
  <c r="BV138" i="38"/>
  <c r="CE138" i="38"/>
  <c r="BV134" i="38"/>
  <c r="CE134" i="38"/>
  <c r="CJ117" i="38"/>
  <c r="BD148" i="38"/>
  <c r="BF148" i="38" s="1"/>
  <c r="BN148" i="38" s="1"/>
  <c r="BD146" i="38"/>
  <c r="BF146" i="38" s="1"/>
  <c r="BL146" i="38" s="1"/>
  <c r="R114" i="38"/>
  <c r="Y114" i="38" s="1"/>
  <c r="R113" i="38"/>
  <c r="S113" i="38" s="1"/>
  <c r="R111" i="38"/>
  <c r="S111" i="38" s="1"/>
  <c r="R109" i="38"/>
  <c r="S109" i="38" s="1"/>
  <c r="R106" i="38"/>
  <c r="AI106" i="38" s="1"/>
  <c r="AS106" i="38" s="1"/>
  <c r="BC106" i="38" s="1"/>
  <c r="R127" i="38"/>
  <c r="R108" i="38"/>
  <c r="AI108" i="38" s="1"/>
  <c r="AS108" i="38" s="1"/>
  <c r="BC108" i="38" s="1"/>
  <c r="R102" i="38"/>
  <c r="S102" i="38" s="1"/>
  <c r="R100" i="38"/>
  <c r="AI100" i="38" s="1"/>
  <c r="AS133" i="38"/>
  <c r="BC133" i="38" s="1"/>
  <c r="BM133" i="38" s="1"/>
  <c r="BW133" i="38" s="1"/>
  <c r="CG133" i="38" s="1"/>
  <c r="CR133" i="38" s="1"/>
  <c r="DC133" i="38" s="1"/>
  <c r="AI133" i="38"/>
  <c r="AJ133" i="38" s="1"/>
  <c r="AL133" i="38" s="1"/>
  <c r="BN149" i="38"/>
  <c r="BB136" i="38"/>
  <c r="BB134" i="38"/>
  <c r="R120" i="38"/>
  <c r="R119" i="38"/>
  <c r="R118" i="38"/>
  <c r="R116" i="38"/>
  <c r="Y125" i="38"/>
  <c r="AI125" i="38"/>
  <c r="AS125" i="38" s="1"/>
  <c r="BC125" i="38" s="1"/>
  <c r="BM125" i="38" s="1"/>
  <c r="BW125" i="38" s="1"/>
  <c r="CG125" i="38" s="1"/>
  <c r="S125" i="38"/>
  <c r="Y124" i="38"/>
  <c r="AI124" i="38"/>
  <c r="AS124" i="38" s="1"/>
  <c r="BC124" i="38" s="1"/>
  <c r="BM124" i="38" s="1"/>
  <c r="BW124" i="38" s="1"/>
  <c r="CG124" i="38" s="1"/>
  <c r="S124" i="38"/>
  <c r="Y123" i="38"/>
  <c r="AI123" i="38"/>
  <c r="AS123" i="38" s="1"/>
  <c r="BC123" i="38" s="1"/>
  <c r="BM123" i="38" s="1"/>
  <c r="BW123" i="38" s="1"/>
  <c r="CG123" i="38" s="1"/>
  <c r="S123" i="38"/>
  <c r="R103" i="38"/>
  <c r="R101" i="38"/>
  <c r="Y95" i="38"/>
  <c r="AI95" i="38"/>
  <c r="AS95" i="38" s="1"/>
  <c r="BC95" i="38" s="1"/>
  <c r="BM95" i="38" s="1"/>
  <c r="BW95" i="38" s="1"/>
  <c r="CG95" i="38" s="1"/>
  <c r="CR95" i="38" s="1"/>
  <c r="DC95" i="38" s="1"/>
  <c r="S95" i="38"/>
  <c r="R107" i="38"/>
  <c r="R105" i="38"/>
  <c r="AI98" i="38"/>
  <c r="AS98" i="38" s="1"/>
  <c r="BC98" i="38" s="1"/>
  <c r="BM98" i="38" s="1"/>
  <c r="BW98" i="38" s="1"/>
  <c r="CG98" i="38" s="1"/>
  <c r="CR98" i="38" s="1"/>
  <c r="DC98" i="38" s="1"/>
  <c r="S98" i="38"/>
  <c r="Y98" i="38"/>
  <c r="AI94" i="38"/>
  <c r="AS94" i="38" s="1"/>
  <c r="BC94" i="38" s="1"/>
  <c r="BM94" i="38" s="1"/>
  <c r="BW94" i="38" s="1"/>
  <c r="CG94" i="38" s="1"/>
  <c r="CR94" i="38" s="1"/>
  <c r="DC94" i="38" s="1"/>
  <c r="S94" i="38"/>
  <c r="Y94" i="38"/>
  <c r="AI92" i="38"/>
  <c r="AS92" i="38" s="1"/>
  <c r="BC92" i="38" s="1"/>
  <c r="BM92" i="38" s="1"/>
  <c r="BW92" i="38" s="1"/>
  <c r="CG92" i="38" s="1"/>
  <c r="CR92" i="38" s="1"/>
  <c r="DC92" i="38" s="1"/>
  <c r="S92" i="38"/>
  <c r="Y92" i="38"/>
  <c r="AI90" i="38"/>
  <c r="AS90" i="38" s="1"/>
  <c r="BC90" i="38" s="1"/>
  <c r="BM90" i="38" s="1"/>
  <c r="BW90" i="38" s="1"/>
  <c r="CG90" i="38" s="1"/>
  <c r="CR90" i="38" s="1"/>
  <c r="DC90" i="38" s="1"/>
  <c r="S90" i="38"/>
  <c r="Y90" i="38"/>
  <c r="AI87" i="38"/>
  <c r="AS87" i="38" s="1"/>
  <c r="BC87" i="38" s="1"/>
  <c r="BM87" i="38" s="1"/>
  <c r="BW87" i="38" s="1"/>
  <c r="CG87" i="38" s="1"/>
  <c r="CR87" i="38" s="1"/>
  <c r="DC87" i="38" s="1"/>
  <c r="S87" i="38"/>
  <c r="Y87" i="38"/>
  <c r="AI85" i="38"/>
  <c r="AS85" i="38" s="1"/>
  <c r="BC85" i="38" s="1"/>
  <c r="BM85" i="38" s="1"/>
  <c r="BW85" i="38" s="1"/>
  <c r="CG85" i="38" s="1"/>
  <c r="CR85" i="38" s="1"/>
  <c r="DC85" i="38" s="1"/>
  <c r="S85" i="38"/>
  <c r="Y85" i="38"/>
  <c r="Y83" i="38"/>
  <c r="AI83" i="38"/>
  <c r="AS83" i="38" s="1"/>
  <c r="BC83" i="38" s="1"/>
  <c r="BM83" i="38" s="1"/>
  <c r="BW83" i="38" s="1"/>
  <c r="CG83" i="38" s="1"/>
  <c r="CR83" i="38" s="1"/>
  <c r="DC83" i="38" s="1"/>
  <c r="S83" i="38"/>
  <c r="Y81" i="38"/>
  <c r="AI81" i="38"/>
  <c r="AS81" i="38" s="1"/>
  <c r="BC81" i="38" s="1"/>
  <c r="BM81" i="38" s="1"/>
  <c r="BW81" i="38" s="1"/>
  <c r="CG81" i="38" s="1"/>
  <c r="CR81" i="38" s="1"/>
  <c r="DC81" i="38" s="1"/>
  <c r="S81" i="38"/>
  <c r="Y79" i="38"/>
  <c r="AI79" i="38"/>
  <c r="AS79" i="38" s="1"/>
  <c r="BC79" i="38" s="1"/>
  <c r="BM79" i="38" s="1"/>
  <c r="BW79" i="38" s="1"/>
  <c r="CG79" i="38" s="1"/>
  <c r="CR79" i="38" s="1"/>
  <c r="DC79" i="38" s="1"/>
  <c r="S79" i="38"/>
  <c r="Y77" i="38"/>
  <c r="AI77" i="38"/>
  <c r="AS77" i="38" s="1"/>
  <c r="BC77" i="38" s="1"/>
  <c r="BM77" i="38" s="1"/>
  <c r="BW77" i="38" s="1"/>
  <c r="CG77" i="38" s="1"/>
  <c r="CR77" i="38" s="1"/>
  <c r="DC77" i="38" s="1"/>
  <c r="S77" i="38"/>
  <c r="AI74" i="38"/>
  <c r="AS74" i="38" s="1"/>
  <c r="BC74" i="38" s="1"/>
  <c r="BM74" i="38" s="1"/>
  <c r="BW74" i="38" s="1"/>
  <c r="CG74" i="38" s="1"/>
  <c r="CR74" i="38" s="1"/>
  <c r="DC74" i="38" s="1"/>
  <c r="S74" i="38"/>
  <c r="Y74" i="38"/>
  <c r="AI70" i="38"/>
  <c r="AS70" i="38" s="1"/>
  <c r="BC70" i="38" s="1"/>
  <c r="BM70" i="38" s="1"/>
  <c r="BW70" i="38" s="1"/>
  <c r="CG70" i="38" s="1"/>
  <c r="CR70" i="38" s="1"/>
  <c r="DC70" i="38" s="1"/>
  <c r="S70" i="38"/>
  <c r="Y70" i="38"/>
  <c r="AI66" i="38"/>
  <c r="AS66" i="38" s="1"/>
  <c r="BC66" i="38" s="1"/>
  <c r="BM66" i="38" s="1"/>
  <c r="BW66" i="38" s="1"/>
  <c r="CG66" i="38" s="1"/>
  <c r="CR66" i="38" s="1"/>
  <c r="DC66" i="38" s="1"/>
  <c r="S66" i="38"/>
  <c r="Y66" i="38"/>
  <c r="AI63" i="38"/>
  <c r="AS63" i="38" s="1"/>
  <c r="BC63" i="38" s="1"/>
  <c r="BM63" i="38" s="1"/>
  <c r="BW63" i="38" s="1"/>
  <c r="CG63" i="38" s="1"/>
  <c r="CR63" i="38" s="1"/>
  <c r="DC63" i="38" s="1"/>
  <c r="S63" i="38"/>
  <c r="Y63" i="38"/>
  <c r="AI59" i="38"/>
  <c r="AS59" i="38" s="1"/>
  <c r="BC59" i="38" s="1"/>
  <c r="BM59" i="38" s="1"/>
  <c r="BW59" i="38" s="1"/>
  <c r="S59" i="38"/>
  <c r="Y59" i="38"/>
  <c r="AI56" i="38"/>
  <c r="AS56" i="38" s="1"/>
  <c r="BC56" i="38" s="1"/>
  <c r="BM56" i="38" s="1"/>
  <c r="BW56" i="38" s="1"/>
  <c r="CG56" i="38" s="1"/>
  <c r="CR56" i="38" s="1"/>
  <c r="S56" i="38"/>
  <c r="Y56" i="38"/>
  <c r="AI50" i="38"/>
  <c r="AS50" i="38" s="1"/>
  <c r="BC50" i="38" s="1"/>
  <c r="BM50" i="38" s="1"/>
  <c r="BW50" i="38" s="1"/>
  <c r="CG50" i="38" s="1"/>
  <c r="CR50" i="38" s="1"/>
  <c r="S50" i="38"/>
  <c r="Y50" i="38"/>
  <c r="Y75" i="38"/>
  <c r="AI75" i="38"/>
  <c r="AS75" i="38" s="1"/>
  <c r="BC75" i="38" s="1"/>
  <c r="BM75" i="38" s="1"/>
  <c r="BW75" i="38" s="1"/>
  <c r="CG75" i="38" s="1"/>
  <c r="CR75" i="38" s="1"/>
  <c r="DC75" i="38" s="1"/>
  <c r="S75" i="38"/>
  <c r="Y73" i="38"/>
  <c r="AI73" i="38"/>
  <c r="AS73" i="38" s="1"/>
  <c r="BC73" i="38" s="1"/>
  <c r="BM73" i="38" s="1"/>
  <c r="BW73" i="38" s="1"/>
  <c r="CG73" i="38" s="1"/>
  <c r="CR73" i="38" s="1"/>
  <c r="DC73" i="38" s="1"/>
  <c r="S73" i="38"/>
  <c r="Y71" i="38"/>
  <c r="AI71" i="38"/>
  <c r="AS71" i="38" s="1"/>
  <c r="BC71" i="38" s="1"/>
  <c r="BM71" i="38" s="1"/>
  <c r="BW71" i="38" s="1"/>
  <c r="CG71" i="38" s="1"/>
  <c r="CR71" i="38" s="1"/>
  <c r="DC71" i="38" s="1"/>
  <c r="S71" i="38"/>
  <c r="Y69" i="38"/>
  <c r="AI69" i="38"/>
  <c r="AS69" i="38" s="1"/>
  <c r="BC69" i="38" s="1"/>
  <c r="BM69" i="38" s="1"/>
  <c r="BW69" i="38" s="1"/>
  <c r="CG69" i="38" s="1"/>
  <c r="CR69" i="38" s="1"/>
  <c r="DC69" i="38" s="1"/>
  <c r="S69" i="38"/>
  <c r="Y67" i="38"/>
  <c r="AI67" i="38"/>
  <c r="AS67" i="38" s="1"/>
  <c r="BC67" i="38" s="1"/>
  <c r="BM67" i="38" s="1"/>
  <c r="BW67" i="38" s="1"/>
  <c r="CG67" i="38" s="1"/>
  <c r="CR67" i="38" s="1"/>
  <c r="DC67" i="38" s="1"/>
  <c r="S67" i="38"/>
  <c r="Y64" i="38"/>
  <c r="AI64" i="38"/>
  <c r="AS64" i="38" s="1"/>
  <c r="BC64" i="38" s="1"/>
  <c r="BM64" i="38" s="1"/>
  <c r="BW64" i="38" s="1"/>
  <c r="CG64" i="38" s="1"/>
  <c r="CR64" i="38" s="1"/>
  <c r="DC64" i="38" s="1"/>
  <c r="S64" i="38"/>
  <c r="Y62" i="38"/>
  <c r="AI62" i="38"/>
  <c r="AS62" i="38" s="1"/>
  <c r="BC62" i="38" s="1"/>
  <c r="BM62" i="38" s="1"/>
  <c r="BW62" i="38" s="1"/>
  <c r="CG62" i="38" s="1"/>
  <c r="CR62" i="38" s="1"/>
  <c r="DC62" i="38" s="1"/>
  <c r="S62" i="38"/>
  <c r="Y60" i="38"/>
  <c r="AI60" i="38"/>
  <c r="AS60" i="38" s="1"/>
  <c r="BC60" i="38" s="1"/>
  <c r="BM60" i="38" s="1"/>
  <c r="BW60" i="38" s="1"/>
  <c r="CG60" i="38" s="1"/>
  <c r="CR60" i="38" s="1"/>
  <c r="DC60" i="38" s="1"/>
  <c r="S60" i="38"/>
  <c r="Y57" i="38"/>
  <c r="AI57" i="38"/>
  <c r="AS57" i="38" s="1"/>
  <c r="BC57" i="38" s="1"/>
  <c r="BM57" i="38" s="1"/>
  <c r="BW57" i="38" s="1"/>
  <c r="CG57" i="38" s="1"/>
  <c r="CR57" i="38" s="1"/>
  <c r="S57" i="38"/>
  <c r="Y55" i="38"/>
  <c r="AI55" i="38"/>
  <c r="AS55" i="38" s="1"/>
  <c r="BC55" i="38" s="1"/>
  <c r="BM55" i="38" s="1"/>
  <c r="BW55" i="38" s="1"/>
  <c r="CG55" i="38" s="1"/>
  <c r="CR55" i="38" s="1"/>
  <c r="S55" i="38"/>
  <c r="Y53" i="38"/>
  <c r="AI53" i="38"/>
  <c r="AS53" i="38" s="1"/>
  <c r="BC53" i="38" s="1"/>
  <c r="BM53" i="38" s="1"/>
  <c r="BW53" i="38" s="1"/>
  <c r="CG53" i="38" s="1"/>
  <c r="CR53" i="38" s="1"/>
  <c r="S53" i="38"/>
  <c r="Y51" i="38"/>
  <c r="AI51" i="38"/>
  <c r="AS51" i="38" s="1"/>
  <c r="BC51" i="38" s="1"/>
  <c r="BM51" i="38" s="1"/>
  <c r="BW51" i="38" s="1"/>
  <c r="CG51" i="38" s="1"/>
  <c r="CR51" i="38" s="1"/>
  <c r="S51" i="38"/>
  <c r="AI43" i="38"/>
  <c r="AS43" i="38" s="1"/>
  <c r="BC43" i="38" s="1"/>
  <c r="BM43" i="38" s="1"/>
  <c r="BW43" i="38" s="1"/>
  <c r="CG43" i="38" s="1"/>
  <c r="CR43" i="38" s="1"/>
  <c r="S43" i="38"/>
  <c r="Y43" i="38"/>
  <c r="AI39" i="38"/>
  <c r="AS39" i="38" s="1"/>
  <c r="BC39" i="38" s="1"/>
  <c r="BM39" i="38" s="1"/>
  <c r="BW39" i="38" s="1"/>
  <c r="CG39" i="38" s="1"/>
  <c r="CR39" i="38" s="1"/>
  <c r="S39" i="38"/>
  <c r="Y39" i="38"/>
  <c r="AI35" i="38"/>
  <c r="AS35" i="38" s="1"/>
  <c r="BC35" i="38" s="1"/>
  <c r="BM35" i="38" s="1"/>
  <c r="BW35" i="38" s="1"/>
  <c r="CG35" i="38" s="1"/>
  <c r="S35" i="38"/>
  <c r="Y35" i="38"/>
  <c r="AH32" i="38"/>
  <c r="R32" i="38"/>
  <c r="AI28" i="38"/>
  <c r="AS28" i="38" s="1"/>
  <c r="BC28" i="38" s="1"/>
  <c r="BM28" i="38" s="1"/>
  <c r="BW28" i="38" s="1"/>
  <c r="CG28" i="38" s="1"/>
  <c r="S28" i="38"/>
  <c r="Y28" i="38"/>
  <c r="AI24" i="38"/>
  <c r="AS24" i="38" s="1"/>
  <c r="BC24" i="38" s="1"/>
  <c r="BM24" i="38" s="1"/>
  <c r="BW24" i="38" s="1"/>
  <c r="CG24" i="38" s="1"/>
  <c r="S24" i="38"/>
  <c r="Y24" i="38"/>
  <c r="AI20" i="38"/>
  <c r="AS20" i="38" s="1"/>
  <c r="BC20" i="38" s="1"/>
  <c r="BM20" i="38" s="1"/>
  <c r="BW20" i="38" s="1"/>
  <c r="CG20" i="38" s="1"/>
  <c r="S20" i="38"/>
  <c r="Y20" i="38"/>
  <c r="AI16" i="38"/>
  <c r="AS16" i="38" s="1"/>
  <c r="BC16" i="38" s="1"/>
  <c r="BM16" i="38" s="1"/>
  <c r="BW16" i="38" s="1"/>
  <c r="S16" i="38"/>
  <c r="Y16" i="38"/>
  <c r="AI12" i="38"/>
  <c r="AS12" i="38" s="1"/>
  <c r="BC12" i="38" s="1"/>
  <c r="BM12" i="38" s="1"/>
  <c r="BW12" i="38" s="1"/>
  <c r="S12" i="38"/>
  <c r="Y12" i="38"/>
  <c r="Y8" i="38"/>
  <c r="AI8" i="38"/>
  <c r="AS8" i="38" s="1"/>
  <c r="BC8" i="38" s="1"/>
  <c r="BM8" i="38" s="1"/>
  <c r="BW8" i="38" s="1"/>
  <c r="S8" i="38"/>
  <c r="Y46" i="38"/>
  <c r="AI46" i="38"/>
  <c r="AS46" i="38" s="1"/>
  <c r="BC46" i="38" s="1"/>
  <c r="BM46" i="38" s="1"/>
  <c r="BW46" i="38" s="1"/>
  <c r="CG46" i="38" s="1"/>
  <c r="CR46" i="38" s="1"/>
  <c r="S46" i="38"/>
  <c r="Y44" i="38"/>
  <c r="AI44" i="38"/>
  <c r="AS44" i="38" s="1"/>
  <c r="BC44" i="38" s="1"/>
  <c r="BM44" i="38" s="1"/>
  <c r="BW44" i="38" s="1"/>
  <c r="CG44" i="38" s="1"/>
  <c r="CR44" i="38" s="1"/>
  <c r="S44" i="38"/>
  <c r="Y42" i="38"/>
  <c r="AI42" i="38"/>
  <c r="AS42" i="38" s="1"/>
  <c r="BC42" i="38" s="1"/>
  <c r="BM42" i="38" s="1"/>
  <c r="BW42" i="38" s="1"/>
  <c r="CG42" i="38" s="1"/>
  <c r="CR42" i="38" s="1"/>
  <c r="S42" i="38"/>
  <c r="Y40" i="38"/>
  <c r="AI40" i="38"/>
  <c r="AS40" i="38" s="1"/>
  <c r="BC40" i="38" s="1"/>
  <c r="BM40" i="38" s="1"/>
  <c r="BW40" i="38" s="1"/>
  <c r="CG40" i="38" s="1"/>
  <c r="CR40" i="38" s="1"/>
  <c r="S40" i="38"/>
  <c r="Y38" i="38"/>
  <c r="AI38" i="38"/>
  <c r="AS38" i="38" s="1"/>
  <c r="BC38" i="38" s="1"/>
  <c r="BM38" i="38" s="1"/>
  <c r="BW38" i="38" s="1"/>
  <c r="CG38" i="38" s="1"/>
  <c r="CR38" i="38" s="1"/>
  <c r="S38" i="38"/>
  <c r="Y36" i="38"/>
  <c r="AI36" i="38"/>
  <c r="AS36" i="38" s="1"/>
  <c r="BC36" i="38" s="1"/>
  <c r="BM36" i="38" s="1"/>
  <c r="BW36" i="38" s="1"/>
  <c r="CG36" i="38" s="1"/>
  <c r="CR36" i="38" s="1"/>
  <c r="S36" i="38"/>
  <c r="Y34" i="38"/>
  <c r="AI34" i="38"/>
  <c r="AS34" i="38" s="1"/>
  <c r="BC34" i="38" s="1"/>
  <c r="BM34" i="38" s="1"/>
  <c r="BW34" i="38" s="1"/>
  <c r="CG34" i="38" s="1"/>
  <c r="S34" i="38"/>
  <c r="Y7" i="38"/>
  <c r="AI7" i="38"/>
  <c r="S7" i="38"/>
  <c r="AI49" i="38"/>
  <c r="AS49" i="38" s="1"/>
  <c r="BC49" i="38" s="1"/>
  <c r="BM49" i="38" s="1"/>
  <c r="BW49" i="38" s="1"/>
  <c r="CG49" i="38" s="1"/>
  <c r="CR49" i="38" s="1"/>
  <c r="S49" i="38"/>
  <c r="Y49" i="38"/>
  <c r="Y31" i="38"/>
  <c r="AI31" i="38"/>
  <c r="AS31" i="38" s="1"/>
  <c r="BC31" i="38" s="1"/>
  <c r="BM31" i="38" s="1"/>
  <c r="BW31" i="38" s="1"/>
  <c r="CG31" i="38" s="1"/>
  <c r="S31" i="38"/>
  <c r="Y27" i="38"/>
  <c r="AI27" i="38"/>
  <c r="AS27" i="38" s="1"/>
  <c r="BC27" i="38" s="1"/>
  <c r="BM27" i="38" s="1"/>
  <c r="BW27" i="38" s="1"/>
  <c r="CG27" i="38" s="1"/>
  <c r="S27" i="38"/>
  <c r="Y23" i="38"/>
  <c r="AI23" i="38"/>
  <c r="AS23" i="38" s="1"/>
  <c r="BC23" i="38" s="1"/>
  <c r="BM23" i="38" s="1"/>
  <c r="BW23" i="38" s="1"/>
  <c r="CG23" i="38" s="1"/>
  <c r="S23" i="38"/>
  <c r="Y19" i="38"/>
  <c r="AI19" i="38"/>
  <c r="AS19" i="38" s="1"/>
  <c r="BC19" i="38" s="1"/>
  <c r="BM19" i="38" s="1"/>
  <c r="BW19" i="38" s="1"/>
  <c r="CG19" i="38" s="1"/>
  <c r="S19" i="38"/>
  <c r="Y15" i="38"/>
  <c r="AI15" i="38"/>
  <c r="AS15" i="38" s="1"/>
  <c r="BC15" i="38" s="1"/>
  <c r="BM15" i="38" s="1"/>
  <c r="BW15" i="38" s="1"/>
  <c r="S15" i="38"/>
  <c r="AI11" i="38"/>
  <c r="AS11" i="38" s="1"/>
  <c r="BC11" i="38" s="1"/>
  <c r="BM11" i="38" s="1"/>
  <c r="BW11" i="38" s="1"/>
  <c r="S11" i="38"/>
  <c r="Y11" i="38"/>
  <c r="BA7" i="38"/>
  <c r="AI141" i="38"/>
  <c r="AJ141" i="38" s="1"/>
  <c r="AL141" i="38" s="1"/>
  <c r="AS141" i="38"/>
  <c r="BC141" i="38" s="1"/>
  <c r="BM141" i="38" s="1"/>
  <c r="BW141" i="38" s="1"/>
  <c r="CG141" i="38" s="1"/>
  <c r="CR141" i="38" s="1"/>
  <c r="DC141" i="38" s="1"/>
  <c r="BB138" i="38"/>
  <c r="AT138" i="38"/>
  <c r="AV138" i="38" s="1"/>
  <c r="BD138" i="38" s="1"/>
  <c r="BF138" i="38" s="1"/>
  <c r="AT137" i="38"/>
  <c r="AV137" i="38" s="1"/>
  <c r="BD137" i="38" s="1"/>
  <c r="BF137" i="38" s="1"/>
  <c r="BB135" i="38"/>
  <c r="R121" i="38"/>
  <c r="Y99" i="38"/>
  <c r="AI99" i="38"/>
  <c r="AS99" i="38" s="1"/>
  <c r="BC99" i="38" s="1"/>
  <c r="BM99" i="38" s="1"/>
  <c r="BW99" i="38" s="1"/>
  <c r="CG99" i="38" s="1"/>
  <c r="CR99" i="38" s="1"/>
  <c r="DC99" i="38" s="1"/>
  <c r="S99" i="38"/>
  <c r="Y97" i="38"/>
  <c r="AI97" i="38"/>
  <c r="AS97" i="38" s="1"/>
  <c r="BC97" i="38" s="1"/>
  <c r="BM97" i="38" s="1"/>
  <c r="BW97" i="38" s="1"/>
  <c r="CG97" i="38" s="1"/>
  <c r="CR97" i="38" s="1"/>
  <c r="DC97" i="38" s="1"/>
  <c r="S97" i="38"/>
  <c r="Y88" i="38"/>
  <c r="AI88" i="38"/>
  <c r="AS88" i="38" s="1"/>
  <c r="BC88" i="38" s="1"/>
  <c r="BM88" i="38" s="1"/>
  <c r="BW88" i="38" s="1"/>
  <c r="CG88" i="38" s="1"/>
  <c r="CR88" i="38" s="1"/>
  <c r="DC88" i="38" s="1"/>
  <c r="S88" i="38"/>
  <c r="Y110" i="38"/>
  <c r="AI110" i="38"/>
  <c r="AS110" i="38" s="1"/>
  <c r="BC110" i="38" s="1"/>
  <c r="BM110" i="38" s="1"/>
  <c r="S110" i="38"/>
  <c r="AI96" i="38"/>
  <c r="AS96" i="38" s="1"/>
  <c r="BC96" i="38" s="1"/>
  <c r="BM96" i="38" s="1"/>
  <c r="BW96" i="38" s="1"/>
  <c r="CG96" i="38" s="1"/>
  <c r="CR96" i="38" s="1"/>
  <c r="DC96" i="38" s="1"/>
  <c r="S96" i="38"/>
  <c r="Y96" i="38"/>
  <c r="AI93" i="38"/>
  <c r="AS93" i="38" s="1"/>
  <c r="BC93" i="38" s="1"/>
  <c r="BM93" i="38" s="1"/>
  <c r="BW93" i="38" s="1"/>
  <c r="CG93" i="38" s="1"/>
  <c r="CR93" i="38" s="1"/>
  <c r="DC93" i="38" s="1"/>
  <c r="S93" i="38"/>
  <c r="Y93" i="38"/>
  <c r="AI91" i="38"/>
  <c r="AS91" i="38" s="1"/>
  <c r="BC91" i="38" s="1"/>
  <c r="BM91" i="38" s="1"/>
  <c r="BW91" i="38" s="1"/>
  <c r="CG91" i="38" s="1"/>
  <c r="CR91" i="38" s="1"/>
  <c r="DC91" i="38" s="1"/>
  <c r="S91" i="38"/>
  <c r="Y91" i="38"/>
  <c r="AI89" i="38"/>
  <c r="AS89" i="38" s="1"/>
  <c r="BC89" i="38" s="1"/>
  <c r="BM89" i="38" s="1"/>
  <c r="BW89" i="38" s="1"/>
  <c r="CG89" i="38" s="1"/>
  <c r="CR89" i="38" s="1"/>
  <c r="DC89" i="38" s="1"/>
  <c r="S89" i="38"/>
  <c r="Y89" i="38"/>
  <c r="AI86" i="38"/>
  <c r="AS86" i="38" s="1"/>
  <c r="BC86" i="38" s="1"/>
  <c r="BM86" i="38" s="1"/>
  <c r="BW86" i="38" s="1"/>
  <c r="CG86" i="38" s="1"/>
  <c r="CR86" i="38" s="1"/>
  <c r="DC86" i="38" s="1"/>
  <c r="S86" i="38"/>
  <c r="Y86" i="38"/>
  <c r="AI84" i="38"/>
  <c r="AS84" i="38" s="1"/>
  <c r="BC84" i="38" s="1"/>
  <c r="BM84" i="38" s="1"/>
  <c r="BW84" i="38" s="1"/>
  <c r="CG84" i="38" s="1"/>
  <c r="CR84" i="38" s="1"/>
  <c r="DC84" i="38" s="1"/>
  <c r="S84" i="38"/>
  <c r="Y84" i="38"/>
  <c r="Y82" i="38"/>
  <c r="AI82" i="38"/>
  <c r="AS82" i="38" s="1"/>
  <c r="BC82" i="38" s="1"/>
  <c r="BM82" i="38" s="1"/>
  <c r="BW82" i="38" s="1"/>
  <c r="CG82" i="38" s="1"/>
  <c r="CR82" i="38" s="1"/>
  <c r="DC82" i="38" s="1"/>
  <c r="S82" i="38"/>
  <c r="Y80" i="38"/>
  <c r="AI80" i="38"/>
  <c r="AS80" i="38" s="1"/>
  <c r="BC80" i="38" s="1"/>
  <c r="BM80" i="38" s="1"/>
  <c r="BW80" i="38" s="1"/>
  <c r="CG80" i="38" s="1"/>
  <c r="CR80" i="38" s="1"/>
  <c r="DC80" i="38" s="1"/>
  <c r="S80" i="38"/>
  <c r="Y78" i="38"/>
  <c r="AI78" i="38"/>
  <c r="AS78" i="38" s="1"/>
  <c r="BC78" i="38" s="1"/>
  <c r="BM78" i="38" s="1"/>
  <c r="BW78" i="38" s="1"/>
  <c r="CG78" i="38" s="1"/>
  <c r="CR78" i="38" s="1"/>
  <c r="DC78" i="38" s="1"/>
  <c r="S78" i="38"/>
  <c r="Y76" i="38"/>
  <c r="AI76" i="38"/>
  <c r="AS76" i="38" s="1"/>
  <c r="BC76" i="38" s="1"/>
  <c r="BM76" i="38" s="1"/>
  <c r="BW76" i="38" s="1"/>
  <c r="CG76" i="38" s="1"/>
  <c r="CR76" i="38" s="1"/>
  <c r="DC76" i="38" s="1"/>
  <c r="S76" i="38"/>
  <c r="AH52" i="38"/>
  <c r="R52" i="38"/>
  <c r="AI72" i="38"/>
  <c r="AS72" i="38" s="1"/>
  <c r="BC72" i="38" s="1"/>
  <c r="BM72" i="38" s="1"/>
  <c r="BW72" i="38" s="1"/>
  <c r="CG72" i="38" s="1"/>
  <c r="CR72" i="38" s="1"/>
  <c r="DC72" i="38" s="1"/>
  <c r="S72" i="38"/>
  <c r="Y72" i="38"/>
  <c r="AI68" i="38"/>
  <c r="AS68" i="38" s="1"/>
  <c r="BC68" i="38" s="1"/>
  <c r="BM68" i="38" s="1"/>
  <c r="BW68" i="38" s="1"/>
  <c r="CG68" i="38" s="1"/>
  <c r="CR68" i="38" s="1"/>
  <c r="DC68" i="38" s="1"/>
  <c r="S68" i="38"/>
  <c r="Y68" i="38"/>
  <c r="AH65" i="38"/>
  <c r="R65" i="38"/>
  <c r="AI61" i="38"/>
  <c r="AS61" i="38" s="1"/>
  <c r="BC61" i="38" s="1"/>
  <c r="BM61" i="38" s="1"/>
  <c r="BW61" i="38" s="1"/>
  <c r="CG61" i="38" s="1"/>
  <c r="CR61" i="38" s="1"/>
  <c r="DC61" i="38" s="1"/>
  <c r="S61" i="38"/>
  <c r="Y61" i="38"/>
  <c r="AI58" i="38"/>
  <c r="AS58" i="38" s="1"/>
  <c r="BC58" i="38" s="1"/>
  <c r="BM58" i="38" s="1"/>
  <c r="BW58" i="38" s="1"/>
  <c r="CG58" i="38" s="1"/>
  <c r="CR58" i="38" s="1"/>
  <c r="DC58" i="38" s="1"/>
  <c r="S58" i="38"/>
  <c r="Y58" i="38"/>
  <c r="AI54" i="38"/>
  <c r="AS54" i="38" s="1"/>
  <c r="S54" i="38"/>
  <c r="Y54" i="38"/>
  <c r="X65" i="38"/>
  <c r="Y48" i="38"/>
  <c r="AI48" i="38"/>
  <c r="AS48" i="38" s="1"/>
  <c r="BC48" i="38" s="1"/>
  <c r="BM48" i="38" s="1"/>
  <c r="BW48" i="38" s="1"/>
  <c r="CG48" i="38" s="1"/>
  <c r="CR48" i="38" s="1"/>
  <c r="S48" i="38"/>
  <c r="AI45" i="38"/>
  <c r="AS45" i="38" s="1"/>
  <c r="BC45" i="38" s="1"/>
  <c r="BM45" i="38" s="1"/>
  <c r="BW45" i="38" s="1"/>
  <c r="CG45" i="38" s="1"/>
  <c r="CR45" i="38" s="1"/>
  <c r="S45" i="38"/>
  <c r="Y45" i="38"/>
  <c r="AI41" i="38"/>
  <c r="AS41" i="38" s="1"/>
  <c r="BC41" i="38" s="1"/>
  <c r="BM41" i="38" s="1"/>
  <c r="BW41" i="38" s="1"/>
  <c r="CG41" i="38" s="1"/>
  <c r="CR41" i="38" s="1"/>
  <c r="S41" i="38"/>
  <c r="Y41" i="38"/>
  <c r="AI37" i="38"/>
  <c r="AS37" i="38" s="1"/>
  <c r="BC37" i="38" s="1"/>
  <c r="BM37" i="38" s="1"/>
  <c r="BW37" i="38" s="1"/>
  <c r="CG37" i="38" s="1"/>
  <c r="CR37" i="38" s="1"/>
  <c r="S37" i="38"/>
  <c r="Y37" i="38"/>
  <c r="AI33" i="38"/>
  <c r="AS33" i="38" s="1"/>
  <c r="BC33" i="38" s="1"/>
  <c r="BM33" i="38" s="1"/>
  <c r="BW33" i="38" s="1"/>
  <c r="CG33" i="38" s="1"/>
  <c r="S33" i="38"/>
  <c r="Y33" i="38"/>
  <c r="AI30" i="38"/>
  <c r="AS30" i="38" s="1"/>
  <c r="BC30" i="38" s="1"/>
  <c r="BM30" i="38" s="1"/>
  <c r="BW30" i="38" s="1"/>
  <c r="CG30" i="38" s="1"/>
  <c r="S30" i="38"/>
  <c r="Y30" i="38"/>
  <c r="AI26" i="38"/>
  <c r="AS26" i="38" s="1"/>
  <c r="BC26" i="38" s="1"/>
  <c r="BM26" i="38" s="1"/>
  <c r="BW26" i="38" s="1"/>
  <c r="CG26" i="38" s="1"/>
  <c r="S26" i="38"/>
  <c r="Y26" i="38"/>
  <c r="AI22" i="38"/>
  <c r="AS22" i="38" s="1"/>
  <c r="BC22" i="38" s="1"/>
  <c r="BM22" i="38" s="1"/>
  <c r="BW22" i="38" s="1"/>
  <c r="CG22" i="38" s="1"/>
  <c r="S22" i="38"/>
  <c r="Y22" i="38"/>
  <c r="AI18" i="38"/>
  <c r="AS18" i="38" s="1"/>
  <c r="BC18" i="38" s="1"/>
  <c r="BM18" i="38" s="1"/>
  <c r="BW18" i="38" s="1"/>
  <c r="S18" i="38"/>
  <c r="Y18" i="38"/>
  <c r="AI14" i="38"/>
  <c r="AS14" i="38" s="1"/>
  <c r="BC14" i="38" s="1"/>
  <c r="BM14" i="38" s="1"/>
  <c r="BW14" i="38" s="1"/>
  <c r="S14" i="38"/>
  <c r="Y14" i="38"/>
  <c r="Y10" i="38"/>
  <c r="AI10" i="38"/>
  <c r="AS10" i="38" s="1"/>
  <c r="BC10" i="38" s="1"/>
  <c r="BM10" i="38" s="1"/>
  <c r="BW10" i="38" s="1"/>
  <c r="S10" i="38"/>
  <c r="AI47" i="38"/>
  <c r="AS47" i="38" s="1"/>
  <c r="BC47" i="38" s="1"/>
  <c r="BM47" i="38" s="1"/>
  <c r="BW47" i="38" s="1"/>
  <c r="CG47" i="38" s="1"/>
  <c r="CR47" i="38" s="1"/>
  <c r="S47" i="38"/>
  <c r="Y47" i="38"/>
  <c r="Y29" i="38"/>
  <c r="AI29" i="38"/>
  <c r="AS29" i="38" s="1"/>
  <c r="BC29" i="38" s="1"/>
  <c r="BM29" i="38" s="1"/>
  <c r="BW29" i="38" s="1"/>
  <c r="CG29" i="38" s="1"/>
  <c r="S29" i="38"/>
  <c r="Y25" i="38"/>
  <c r="AI25" i="38"/>
  <c r="AS25" i="38" s="1"/>
  <c r="BC25" i="38" s="1"/>
  <c r="BM25" i="38" s="1"/>
  <c r="BW25" i="38" s="1"/>
  <c r="CG25" i="38" s="1"/>
  <c r="S25" i="38"/>
  <c r="Y21" i="38"/>
  <c r="AI21" i="38"/>
  <c r="AS21" i="38" s="1"/>
  <c r="BC21" i="38" s="1"/>
  <c r="BM21" i="38" s="1"/>
  <c r="BW21" i="38" s="1"/>
  <c r="CG21" i="38" s="1"/>
  <c r="S21" i="38"/>
  <c r="Y17" i="38"/>
  <c r="AI17" i="38"/>
  <c r="AS17" i="38" s="1"/>
  <c r="BC17" i="38" s="1"/>
  <c r="BM17" i="38" s="1"/>
  <c r="BW17" i="38" s="1"/>
  <c r="S17" i="38"/>
  <c r="Y13" i="38"/>
  <c r="AI13" i="38"/>
  <c r="AS13" i="38" s="1"/>
  <c r="BC13" i="38" s="1"/>
  <c r="BM13" i="38" s="1"/>
  <c r="BW13" i="38" s="1"/>
  <c r="S13" i="38"/>
  <c r="AI9" i="38"/>
  <c r="AS9" i="38" s="1"/>
  <c r="BC9" i="38" s="1"/>
  <c r="BM9" i="38" s="1"/>
  <c r="BW9" i="38" s="1"/>
  <c r="S9" i="38"/>
  <c r="Y9" i="38"/>
  <c r="CF117" i="38" l="1"/>
  <c r="CJ115" i="38"/>
  <c r="CU115" i="38"/>
  <c r="CP72" i="38"/>
  <c r="DA72" i="38" s="1"/>
  <c r="CU117" i="38"/>
  <c r="DF115" i="38"/>
  <c r="DF117" i="38"/>
  <c r="CF115" i="38"/>
  <c r="CQ115" i="38"/>
  <c r="CQ117" i="38"/>
  <c r="BV52" i="38"/>
  <c r="CP36" i="38"/>
  <c r="DA36" i="38" s="1"/>
  <c r="CP66" i="38"/>
  <c r="DA66" i="38" s="1"/>
  <c r="DB112" i="38"/>
  <c r="CF110" i="38"/>
  <c r="CQ112" i="38"/>
  <c r="AT139" i="38"/>
  <c r="AV139" i="38" s="1"/>
  <c r="BD139" i="38" s="1"/>
  <c r="BF139" i="38" s="1"/>
  <c r="S122" i="38"/>
  <c r="CH135" i="38"/>
  <c r="CK135" i="38" s="1"/>
  <c r="CQ110" i="38"/>
  <c r="BX134" i="38"/>
  <c r="CP26" i="38"/>
  <c r="DA26" i="38" s="1"/>
  <c r="Y130" i="38"/>
  <c r="S130" i="38"/>
  <c r="U130" i="38" s="1"/>
  <c r="CP59" i="38"/>
  <c r="DA59" i="38" s="1"/>
  <c r="CP63" i="38"/>
  <c r="DA63" i="38" s="1"/>
  <c r="AI117" i="38"/>
  <c r="AS117" i="38" s="1"/>
  <c r="BC117" i="38" s="1"/>
  <c r="BM117" i="38" s="1"/>
  <c r="CJ110" i="38"/>
  <c r="CU110" i="38"/>
  <c r="Y122" i="38"/>
  <c r="CJ112" i="38"/>
  <c r="CP8" i="38"/>
  <c r="DA8" i="38" s="1"/>
  <c r="CP56" i="38"/>
  <c r="DA56" i="38" s="1"/>
  <c r="CP40" i="38"/>
  <c r="DA40" i="38" s="1"/>
  <c r="CP14" i="38"/>
  <c r="DA14" i="38" s="1"/>
  <c r="CF112" i="38"/>
  <c r="CP106" i="38"/>
  <c r="DA106" i="38" s="1"/>
  <c r="AI131" i="38"/>
  <c r="AS131" i="38" s="1"/>
  <c r="BC131" i="38" s="1"/>
  <c r="BM131" i="38" s="1"/>
  <c r="BW131" i="38" s="1"/>
  <c r="CG131" i="38" s="1"/>
  <c r="CR131" i="38" s="1"/>
  <c r="CU112" i="38"/>
  <c r="CU103" i="38"/>
  <c r="CV103" i="38"/>
  <c r="CU100" i="38"/>
  <c r="CV100" i="38"/>
  <c r="AQ175" i="38"/>
  <c r="BA175" i="38"/>
  <c r="AG175" i="38"/>
  <c r="DB114" i="38"/>
  <c r="DF114" i="38"/>
  <c r="CU101" i="38"/>
  <c r="CV101" i="38"/>
  <c r="CU102" i="38"/>
  <c r="CV102" i="38"/>
  <c r="DB110" i="38"/>
  <c r="DF110" i="38"/>
  <c r="AT135" i="38"/>
  <c r="AV135" i="38" s="1"/>
  <c r="BD135" i="38" s="1"/>
  <c r="BF135" i="38" s="1"/>
  <c r="Y117" i="38"/>
  <c r="Y132" i="38"/>
  <c r="AI104" i="38"/>
  <c r="AS104" i="38" s="1"/>
  <c r="BC104" i="38" s="1"/>
  <c r="BX135" i="38"/>
  <c r="AI114" i="38"/>
  <c r="AS114" i="38" s="1"/>
  <c r="BC114" i="38" s="1"/>
  <c r="BM114" i="38" s="1"/>
  <c r="X175" i="38"/>
  <c r="BL143" i="38"/>
  <c r="AH175" i="38"/>
  <c r="BX136" i="38"/>
  <c r="Y112" i="38"/>
  <c r="S106" i="38"/>
  <c r="U106" i="38" s="1"/>
  <c r="R175" i="38"/>
  <c r="AT134" i="38"/>
  <c r="AV134" i="38" s="1"/>
  <c r="BD134" i="38" s="1"/>
  <c r="BF134" i="38" s="1"/>
  <c r="BL134" i="38" s="1"/>
  <c r="CH134" i="38"/>
  <c r="CK134" i="38" s="1"/>
  <c r="CS134" i="38" s="1"/>
  <c r="CV134" i="38" s="1"/>
  <c r="Y115" i="38"/>
  <c r="S112" i="38"/>
  <c r="U112" i="38" s="1"/>
  <c r="BN146" i="38"/>
  <c r="BN145" i="38"/>
  <c r="AI115" i="38"/>
  <c r="AS115" i="38" s="1"/>
  <c r="BC115" i="38" s="1"/>
  <c r="BM115" i="38" s="1"/>
  <c r="BB140" i="38"/>
  <c r="S129" i="38"/>
  <c r="U129" i="38" s="1"/>
  <c r="BL147" i="38"/>
  <c r="S108" i="38"/>
  <c r="U108" i="38" s="1"/>
  <c r="AI111" i="38"/>
  <c r="AS111" i="38" s="1"/>
  <c r="BC111" i="38" s="1"/>
  <c r="BM111" i="38" s="1"/>
  <c r="Y129" i="38"/>
  <c r="S104" i="38"/>
  <c r="U104" i="38" s="1"/>
  <c r="Y131" i="38"/>
  <c r="S100" i="38"/>
  <c r="U100" i="38" s="1"/>
  <c r="S126" i="38"/>
  <c r="U126" i="38" s="1"/>
  <c r="V126" i="38" s="1"/>
  <c r="W126" i="38" s="1"/>
  <c r="Z126" i="38" s="1"/>
  <c r="AB126" i="38" s="1"/>
  <c r="AI126" i="38"/>
  <c r="AS126" i="38" s="1"/>
  <c r="BC126" i="38" s="1"/>
  <c r="BM126" i="38" s="1"/>
  <c r="BW126" i="38" s="1"/>
  <c r="CG126" i="38" s="1"/>
  <c r="BL148" i="38"/>
  <c r="BL144" i="38"/>
  <c r="AT136" i="38"/>
  <c r="AV136" i="38" s="1"/>
  <c r="BD136" i="38" s="1"/>
  <c r="BF136" i="38" s="1"/>
  <c r="BN136" i="38" s="1"/>
  <c r="CH136" i="38"/>
  <c r="CK136" i="38" s="1"/>
  <c r="CS136" i="38" s="1"/>
  <c r="CV136" i="38" s="1"/>
  <c r="BL142" i="38"/>
  <c r="Y102" i="38"/>
  <c r="CS148" i="38"/>
  <c r="CQ148" i="38"/>
  <c r="CF134" i="38"/>
  <c r="CP134" i="38"/>
  <c r="DA134" i="38" s="1"/>
  <c r="CF137" i="38"/>
  <c r="CP137" i="38"/>
  <c r="CF140" i="38"/>
  <c r="CP140" i="38"/>
  <c r="CS149" i="38"/>
  <c r="CQ149" i="38"/>
  <c r="CF153" i="38"/>
  <c r="CP153" i="38"/>
  <c r="DA153" i="38" s="1"/>
  <c r="CS140" i="38"/>
  <c r="CV140" i="38" s="1"/>
  <c r="CQ142" i="38"/>
  <c r="CS142" i="38"/>
  <c r="CS144" i="38"/>
  <c r="CQ144" i="38"/>
  <c r="CS147" i="38"/>
  <c r="CQ147" i="38"/>
  <c r="CF152" i="38"/>
  <c r="CP152" i="38"/>
  <c r="DA152" i="38" s="1"/>
  <c r="CS137" i="38"/>
  <c r="CV137" i="38" s="1"/>
  <c r="CH156" i="38"/>
  <c r="CS135" i="38"/>
  <c r="CV135" i="38" s="1"/>
  <c r="CS138" i="38"/>
  <c r="CV138" i="38" s="1"/>
  <c r="CS139" i="38"/>
  <c r="CQ139" i="38"/>
  <c r="CF138" i="38"/>
  <c r="CP138" i="38"/>
  <c r="CF52" i="38"/>
  <c r="CP52" i="38"/>
  <c r="DA52" i="38" s="1"/>
  <c r="CF150" i="38"/>
  <c r="CP150" i="38"/>
  <c r="DA150" i="38" s="1"/>
  <c r="CF136" i="38"/>
  <c r="CP136" i="38"/>
  <c r="DA136" i="38" s="1"/>
  <c r="CF135" i="38"/>
  <c r="CP135" i="38"/>
  <c r="CF151" i="38"/>
  <c r="CP151" i="38"/>
  <c r="DA151" i="38" s="1"/>
  <c r="CS146" i="38"/>
  <c r="CQ146" i="38"/>
  <c r="CS143" i="38"/>
  <c r="CQ143" i="38"/>
  <c r="CS145" i="38"/>
  <c r="CQ145" i="38"/>
  <c r="CF141" i="38"/>
  <c r="CP141" i="38"/>
  <c r="DA141" i="38" s="1"/>
  <c r="CF154" i="38"/>
  <c r="CP154" i="38"/>
  <c r="DA154" i="38" s="1"/>
  <c r="CH155" i="38"/>
  <c r="Y108" i="38"/>
  <c r="AI132" i="38"/>
  <c r="AS132" i="38" s="1"/>
  <c r="BC132" i="38" s="1"/>
  <c r="BM132" i="38" s="1"/>
  <c r="BW132" i="38" s="1"/>
  <c r="CG132" i="38" s="1"/>
  <c r="CR132" i="38" s="1"/>
  <c r="Y100" i="38"/>
  <c r="Y106" i="38"/>
  <c r="S114" i="38"/>
  <c r="U114" i="38" s="1"/>
  <c r="CJ146" i="38"/>
  <c r="CJ143" i="38"/>
  <c r="CJ145" i="38"/>
  <c r="S128" i="38"/>
  <c r="U128" i="38" s="1"/>
  <c r="V128" i="38" s="1"/>
  <c r="W128" i="38" s="1"/>
  <c r="Y111" i="38"/>
  <c r="AI102" i="38"/>
  <c r="Y109" i="38"/>
  <c r="CJ137" i="38"/>
  <c r="CJ148" i="38"/>
  <c r="CJ149" i="38"/>
  <c r="CJ142" i="38"/>
  <c r="CJ144" i="38"/>
  <c r="CJ147" i="38"/>
  <c r="Y127" i="38"/>
  <c r="AI113" i="38"/>
  <c r="AS113" i="38" s="1"/>
  <c r="BC113" i="38" s="1"/>
  <c r="BM113" i="38" s="1"/>
  <c r="CJ139" i="38"/>
  <c r="Y128" i="38"/>
  <c r="AI127" i="38"/>
  <c r="AS127" i="38" s="1"/>
  <c r="BC127" i="38" s="1"/>
  <c r="BM127" i="38" s="1"/>
  <c r="BW127" i="38" s="1"/>
  <c r="CG127" i="38" s="1"/>
  <c r="CR127" i="38" s="1"/>
  <c r="AI109" i="38"/>
  <c r="AS109" i="38" s="1"/>
  <c r="BC109" i="38" s="1"/>
  <c r="BM109" i="38" s="1"/>
  <c r="Y113" i="38"/>
  <c r="S127" i="38"/>
  <c r="U127" i="38" s="1"/>
  <c r="V127" i="38" s="1"/>
  <c r="W127" i="38" s="1"/>
  <c r="CJ135" i="38"/>
  <c r="CJ138" i="38"/>
  <c r="BX17" i="38"/>
  <c r="CH17" i="38"/>
  <c r="BX25" i="38"/>
  <c r="CH25" i="38"/>
  <c r="CK25" i="38" s="1"/>
  <c r="BX47" i="38"/>
  <c r="CH47" i="38"/>
  <c r="CK47" i="38" s="1"/>
  <c r="BX9" i="38"/>
  <c r="CH9" i="38"/>
  <c r="BX13" i="38"/>
  <c r="CH13" i="38"/>
  <c r="BX21" i="38"/>
  <c r="CH21" i="38"/>
  <c r="CK21" i="38" s="1"/>
  <c r="BX29" i="38"/>
  <c r="CH29" i="38"/>
  <c r="CK29" i="38" s="1"/>
  <c r="BX10" i="38"/>
  <c r="CH10" i="38"/>
  <c r="BX14" i="38"/>
  <c r="CH14" i="38"/>
  <c r="BX22" i="38"/>
  <c r="CH22" i="38"/>
  <c r="CK22" i="38" s="1"/>
  <c r="BX30" i="38"/>
  <c r="CH30" i="38"/>
  <c r="CK30" i="38" s="1"/>
  <c r="BX37" i="38"/>
  <c r="CH37" i="38"/>
  <c r="CK37" i="38" s="1"/>
  <c r="BX45" i="38"/>
  <c r="CH45" i="38"/>
  <c r="CK45" i="38" s="1"/>
  <c r="BX48" i="38"/>
  <c r="CH48" i="38"/>
  <c r="CK48" i="38" s="1"/>
  <c r="BX58" i="38"/>
  <c r="CH58" i="38"/>
  <c r="CK58" i="38" s="1"/>
  <c r="BX68" i="38"/>
  <c r="CH68" i="38"/>
  <c r="CK68" i="38" s="1"/>
  <c r="BX78" i="38"/>
  <c r="CH78" i="38"/>
  <c r="CK78" i="38" s="1"/>
  <c r="BX82" i="38"/>
  <c r="CH82" i="38"/>
  <c r="CK82" i="38" s="1"/>
  <c r="BX84" i="38"/>
  <c r="CH84" i="38"/>
  <c r="CK84" i="38" s="1"/>
  <c r="BX89" i="38"/>
  <c r="CH89" i="38"/>
  <c r="CK89" i="38" s="1"/>
  <c r="BX93" i="38"/>
  <c r="CH93" i="38"/>
  <c r="CK93" i="38" s="1"/>
  <c r="BX97" i="38"/>
  <c r="CH97" i="38"/>
  <c r="CK97" i="38" s="1"/>
  <c r="BX99" i="38"/>
  <c r="CH99" i="38"/>
  <c r="CK99" i="38" s="1"/>
  <c r="BX129" i="38"/>
  <c r="CH129" i="38"/>
  <c r="CK129" i="38" s="1"/>
  <c r="BX11" i="38"/>
  <c r="CH11" i="38"/>
  <c r="BX15" i="38"/>
  <c r="CH15" i="38"/>
  <c r="BX23" i="38"/>
  <c r="CH23" i="38"/>
  <c r="CK23" i="38" s="1"/>
  <c r="BX31" i="38"/>
  <c r="CH31" i="38"/>
  <c r="CK31" i="38" s="1"/>
  <c r="BX49" i="38"/>
  <c r="CH49" i="38"/>
  <c r="CK49" i="38" s="1"/>
  <c r="BX36" i="38"/>
  <c r="CH36" i="38"/>
  <c r="CK36" i="38" s="1"/>
  <c r="BX40" i="38"/>
  <c r="CH40" i="38"/>
  <c r="CK40" i="38" s="1"/>
  <c r="BX44" i="38"/>
  <c r="CH44" i="38"/>
  <c r="CK44" i="38" s="1"/>
  <c r="BX8" i="38"/>
  <c r="CH8" i="38"/>
  <c r="BX12" i="38"/>
  <c r="CH12" i="38"/>
  <c r="BX20" i="38"/>
  <c r="CH20" i="38"/>
  <c r="CK20" i="38" s="1"/>
  <c r="BX28" i="38"/>
  <c r="CH28" i="38"/>
  <c r="CK28" i="38" s="1"/>
  <c r="BX39" i="38"/>
  <c r="CH39" i="38"/>
  <c r="CK39" i="38" s="1"/>
  <c r="BX53" i="38"/>
  <c r="CH53" i="38"/>
  <c r="CK53" i="38" s="1"/>
  <c r="BX57" i="38"/>
  <c r="CH57" i="38"/>
  <c r="CK57" i="38" s="1"/>
  <c r="BX62" i="38"/>
  <c r="CH62" i="38"/>
  <c r="CK62" i="38" s="1"/>
  <c r="BX67" i="38"/>
  <c r="CH67" i="38"/>
  <c r="CK67" i="38" s="1"/>
  <c r="BX71" i="38"/>
  <c r="CH71" i="38"/>
  <c r="CK71" i="38" s="1"/>
  <c r="BX75" i="38"/>
  <c r="CH75" i="38"/>
  <c r="CK75" i="38" s="1"/>
  <c r="BX50" i="38"/>
  <c r="CH50" i="38"/>
  <c r="CK50" i="38" s="1"/>
  <c r="BX59" i="38"/>
  <c r="CH59" i="38"/>
  <c r="BX66" i="38"/>
  <c r="CH66" i="38"/>
  <c r="CK66" i="38" s="1"/>
  <c r="BX74" i="38"/>
  <c r="CH74" i="38"/>
  <c r="CK74" i="38" s="1"/>
  <c r="BX77" i="38"/>
  <c r="CH77" i="38"/>
  <c r="CK77" i="38" s="1"/>
  <c r="BX81" i="38"/>
  <c r="CH81" i="38"/>
  <c r="CK81" i="38" s="1"/>
  <c r="BX87" i="38"/>
  <c r="CH87" i="38"/>
  <c r="CK87" i="38" s="1"/>
  <c r="BX92" i="38"/>
  <c r="CH92" i="38"/>
  <c r="CK92" i="38" s="1"/>
  <c r="BX98" i="38"/>
  <c r="CH98" i="38"/>
  <c r="CK98" i="38" s="1"/>
  <c r="BX123" i="38"/>
  <c r="CH123" i="38"/>
  <c r="CK123" i="38" s="1"/>
  <c r="BX125" i="38"/>
  <c r="CH125" i="38"/>
  <c r="CK125" i="38" s="1"/>
  <c r="CJ140" i="38"/>
  <c r="BX18" i="38"/>
  <c r="CH18" i="38"/>
  <c r="BX26" i="38"/>
  <c r="CH26" i="38"/>
  <c r="CK26" i="38" s="1"/>
  <c r="BX33" i="38"/>
  <c r="CH33" i="38"/>
  <c r="CK33" i="38" s="1"/>
  <c r="BX41" i="38"/>
  <c r="CH41" i="38"/>
  <c r="CK41" i="38" s="1"/>
  <c r="BX61" i="38"/>
  <c r="CH61" i="38"/>
  <c r="CK61" i="38" s="1"/>
  <c r="BX72" i="38"/>
  <c r="CH72" i="38"/>
  <c r="CK72" i="38" s="1"/>
  <c r="BX76" i="38"/>
  <c r="CH76" i="38"/>
  <c r="CK76" i="38" s="1"/>
  <c r="BX80" i="38"/>
  <c r="CH80" i="38"/>
  <c r="CK80" i="38" s="1"/>
  <c r="BX86" i="38"/>
  <c r="CH86" i="38"/>
  <c r="CK86" i="38" s="1"/>
  <c r="BX91" i="38"/>
  <c r="CH91" i="38"/>
  <c r="CK91" i="38" s="1"/>
  <c r="BX96" i="38"/>
  <c r="CH96" i="38"/>
  <c r="CK96" i="38" s="1"/>
  <c r="BX88" i="38"/>
  <c r="CH88" i="38"/>
  <c r="CK88" i="38" s="1"/>
  <c r="BX128" i="38"/>
  <c r="CH128" i="38"/>
  <c r="CK128" i="38" s="1"/>
  <c r="BX141" i="38"/>
  <c r="CH141" i="38"/>
  <c r="CK141" i="38" s="1"/>
  <c r="BX19" i="38"/>
  <c r="CH19" i="38"/>
  <c r="CK19" i="38" s="1"/>
  <c r="BX27" i="38"/>
  <c r="CH27" i="38"/>
  <c r="CK27" i="38" s="1"/>
  <c r="BX34" i="38"/>
  <c r="CH34" i="38"/>
  <c r="CK34" i="38" s="1"/>
  <c r="BX38" i="38"/>
  <c r="CH38" i="38"/>
  <c r="CK38" i="38" s="1"/>
  <c r="BX42" i="38"/>
  <c r="CH42" i="38"/>
  <c r="CK42" i="38" s="1"/>
  <c r="BX46" i="38"/>
  <c r="CH46" i="38"/>
  <c r="CK46" i="38" s="1"/>
  <c r="BX16" i="38"/>
  <c r="CH16" i="38"/>
  <c r="BX24" i="38"/>
  <c r="CH24" i="38"/>
  <c r="CK24" i="38" s="1"/>
  <c r="BX35" i="38"/>
  <c r="CH35" i="38"/>
  <c r="CK35" i="38" s="1"/>
  <c r="BX43" i="38"/>
  <c r="CH43" i="38"/>
  <c r="CK43" i="38" s="1"/>
  <c r="BX51" i="38"/>
  <c r="CH51" i="38"/>
  <c r="CK51" i="38" s="1"/>
  <c r="BX55" i="38"/>
  <c r="CH55" i="38"/>
  <c r="CK55" i="38" s="1"/>
  <c r="BX60" i="38"/>
  <c r="CH60" i="38"/>
  <c r="CK60" i="38" s="1"/>
  <c r="BX64" i="38"/>
  <c r="CH64" i="38"/>
  <c r="CK64" i="38" s="1"/>
  <c r="BX69" i="38"/>
  <c r="CH69" i="38"/>
  <c r="CK69" i="38" s="1"/>
  <c r="BX73" i="38"/>
  <c r="CH73" i="38"/>
  <c r="CK73" i="38" s="1"/>
  <c r="BX56" i="38"/>
  <c r="CH56" i="38"/>
  <c r="CK56" i="38" s="1"/>
  <c r="BX63" i="38"/>
  <c r="CH63" i="38"/>
  <c r="CK63" i="38" s="1"/>
  <c r="BX70" i="38"/>
  <c r="CH70" i="38"/>
  <c r="CK70" i="38" s="1"/>
  <c r="BX79" i="38"/>
  <c r="CH79" i="38"/>
  <c r="CK79" i="38" s="1"/>
  <c r="BX83" i="38"/>
  <c r="CH83" i="38"/>
  <c r="CK83" i="38" s="1"/>
  <c r="BX85" i="38"/>
  <c r="CH85" i="38"/>
  <c r="CK85" i="38" s="1"/>
  <c r="BX90" i="38"/>
  <c r="CH90" i="38"/>
  <c r="CK90" i="38" s="1"/>
  <c r="BX94" i="38"/>
  <c r="CH94" i="38"/>
  <c r="CK94" i="38" s="1"/>
  <c r="BX95" i="38"/>
  <c r="CH95" i="38"/>
  <c r="CK95" i="38" s="1"/>
  <c r="BX122" i="38"/>
  <c r="CH122" i="38"/>
  <c r="CK122" i="38" s="1"/>
  <c r="BX124" i="38"/>
  <c r="CH124" i="38"/>
  <c r="CK124" i="38" s="1"/>
  <c r="BX130" i="38"/>
  <c r="CH130" i="38"/>
  <c r="CK130" i="38" s="1"/>
  <c r="BX133" i="38"/>
  <c r="CH133" i="38"/>
  <c r="CK133" i="38" s="1"/>
  <c r="BX150" i="38"/>
  <c r="CH150" i="38"/>
  <c r="CK150" i="38" s="1"/>
  <c r="BX151" i="38"/>
  <c r="CH151" i="38"/>
  <c r="CK151" i="38" s="1"/>
  <c r="BX153" i="38"/>
  <c r="CH153" i="38"/>
  <c r="CK153" i="38" s="1"/>
  <c r="BX152" i="38"/>
  <c r="CH152" i="38"/>
  <c r="CK152" i="38" s="1"/>
  <c r="BX154" i="38"/>
  <c r="CH154" i="38"/>
  <c r="CK154" i="38" s="1"/>
  <c r="U9" i="38"/>
  <c r="U17" i="38"/>
  <c r="U25" i="38"/>
  <c r="U47" i="38"/>
  <c r="U18" i="38"/>
  <c r="U26" i="38"/>
  <c r="U33" i="38"/>
  <c r="U41" i="38"/>
  <c r="U54" i="38"/>
  <c r="U61" i="38"/>
  <c r="Y65" i="38"/>
  <c r="AI65" i="38"/>
  <c r="AS65" i="38" s="1"/>
  <c r="BC65" i="38" s="1"/>
  <c r="BM65" i="38" s="1"/>
  <c r="BW65" i="38" s="1"/>
  <c r="CG65" i="38" s="1"/>
  <c r="CR65" i="38" s="1"/>
  <c r="DC65" i="38" s="1"/>
  <c r="S65" i="38"/>
  <c r="U72" i="38"/>
  <c r="AI52" i="38"/>
  <c r="AS52" i="38" s="1"/>
  <c r="S52" i="38"/>
  <c r="Y52" i="38"/>
  <c r="U76" i="38"/>
  <c r="U80" i="38"/>
  <c r="U86" i="38"/>
  <c r="U91" i="38"/>
  <c r="U96" i="38"/>
  <c r="U110" i="38"/>
  <c r="U88" i="38"/>
  <c r="U111" i="38"/>
  <c r="BN135" i="38"/>
  <c r="BL135" i="38"/>
  <c r="BN137" i="38"/>
  <c r="BL137" i="38"/>
  <c r="BN138" i="38"/>
  <c r="BL138" i="38"/>
  <c r="U131" i="38"/>
  <c r="V131" i="38" s="1"/>
  <c r="W131" i="38" s="1"/>
  <c r="AT141" i="38"/>
  <c r="AV141" i="38" s="1"/>
  <c r="BD141" i="38" s="1"/>
  <c r="BF141" i="38" s="1"/>
  <c r="BB141" i="38"/>
  <c r="U11" i="38"/>
  <c r="U15" i="38"/>
  <c r="U23" i="38"/>
  <c r="U31" i="38"/>
  <c r="U49" i="38"/>
  <c r="U7" i="38"/>
  <c r="U34" i="38"/>
  <c r="U38" i="38"/>
  <c r="U42" i="38"/>
  <c r="U46" i="38"/>
  <c r="U16" i="38"/>
  <c r="U24" i="38"/>
  <c r="U35" i="38"/>
  <c r="U43" i="38"/>
  <c r="U51" i="38"/>
  <c r="U55" i="38"/>
  <c r="U60" i="38"/>
  <c r="U64" i="38"/>
  <c r="U69" i="38"/>
  <c r="U73" i="38"/>
  <c r="U56" i="38"/>
  <c r="U63" i="38"/>
  <c r="U70" i="38"/>
  <c r="U79" i="38"/>
  <c r="U83" i="38"/>
  <c r="U85" i="38"/>
  <c r="U90" i="38"/>
  <c r="U94" i="38"/>
  <c r="Y107" i="38"/>
  <c r="AI107" i="38"/>
  <c r="AS107" i="38" s="1"/>
  <c r="BC107" i="38" s="1"/>
  <c r="S107" i="38"/>
  <c r="U117" i="38"/>
  <c r="U95" i="38"/>
  <c r="Y103" i="38"/>
  <c r="AI103" i="38"/>
  <c r="S103" i="38"/>
  <c r="U115" i="38"/>
  <c r="U122" i="38"/>
  <c r="U124" i="38"/>
  <c r="Y116" i="38"/>
  <c r="AI116" i="38"/>
  <c r="AS116" i="38" s="1"/>
  <c r="BC116" i="38" s="1"/>
  <c r="BM116" i="38" s="1"/>
  <c r="S116" i="38"/>
  <c r="AI119" i="38"/>
  <c r="AS119" i="38" s="1"/>
  <c r="BC119" i="38" s="1"/>
  <c r="BM119" i="38" s="1"/>
  <c r="BW119" i="38" s="1"/>
  <c r="S119" i="38"/>
  <c r="Y119" i="38"/>
  <c r="BB133" i="38"/>
  <c r="AT133" i="38"/>
  <c r="AV133" i="38" s="1"/>
  <c r="BD133" i="38" s="1"/>
  <c r="BF133" i="38" s="1"/>
  <c r="U13" i="38"/>
  <c r="U21" i="38"/>
  <c r="U29" i="38"/>
  <c r="U10" i="38"/>
  <c r="U14" i="38"/>
  <c r="U22" i="38"/>
  <c r="U30" i="38"/>
  <c r="U37" i="38"/>
  <c r="U45" i="38"/>
  <c r="U48" i="38"/>
  <c r="V48" i="38" s="1"/>
  <c r="W48" i="38" s="1"/>
  <c r="Z48" i="38" s="1"/>
  <c r="AB48" i="38" s="1"/>
  <c r="U58" i="38"/>
  <c r="U68" i="38"/>
  <c r="U78" i="38"/>
  <c r="U82" i="38"/>
  <c r="U84" i="38"/>
  <c r="U89" i="38"/>
  <c r="U93" i="38"/>
  <c r="U97" i="38"/>
  <c r="U102" i="38"/>
  <c r="U99" i="38"/>
  <c r="U109" i="38"/>
  <c r="U113" i="38"/>
  <c r="Y121" i="38"/>
  <c r="AI121" i="38"/>
  <c r="AS121" i="38" s="1"/>
  <c r="BC121" i="38" s="1"/>
  <c r="BM121" i="38" s="1"/>
  <c r="BW121" i="38" s="1"/>
  <c r="S121" i="38"/>
  <c r="BK7" i="38"/>
  <c r="BK175" i="38" s="1"/>
  <c r="U19" i="38"/>
  <c r="U27" i="38"/>
  <c r="AS7" i="38"/>
  <c r="U36" i="38"/>
  <c r="U40" i="38"/>
  <c r="U44" i="38"/>
  <c r="U8" i="38"/>
  <c r="U12" i="38"/>
  <c r="U20" i="38"/>
  <c r="U28" i="38"/>
  <c r="Y32" i="38"/>
  <c r="AI32" i="38"/>
  <c r="AS32" i="38" s="1"/>
  <c r="BC32" i="38" s="1"/>
  <c r="BM32" i="38" s="1"/>
  <c r="BW32" i="38" s="1"/>
  <c r="S32" i="38"/>
  <c r="U39" i="38"/>
  <c r="U53" i="38"/>
  <c r="U57" i="38"/>
  <c r="U62" i="38"/>
  <c r="U67" i="38"/>
  <c r="U71" i="38"/>
  <c r="U75" i="38"/>
  <c r="U50" i="38"/>
  <c r="U59" i="38"/>
  <c r="U66" i="38"/>
  <c r="U74" i="38"/>
  <c r="U77" i="38"/>
  <c r="U81" i="38"/>
  <c r="V81" i="38" s="1"/>
  <c r="W81" i="38" s="1"/>
  <c r="Z81" i="38" s="1"/>
  <c r="AB81" i="38" s="1"/>
  <c r="U87" i="38"/>
  <c r="U92" i="38"/>
  <c r="U98" i="38"/>
  <c r="Y105" i="38"/>
  <c r="AI105" i="38"/>
  <c r="AS105" i="38" s="1"/>
  <c r="BC105" i="38" s="1"/>
  <c r="S105" i="38"/>
  <c r="Y101" i="38"/>
  <c r="AI101" i="38"/>
  <c r="S101" i="38"/>
  <c r="U123" i="38"/>
  <c r="U125" i="38"/>
  <c r="AI118" i="38"/>
  <c r="AS118" i="38" s="1"/>
  <c r="BC118" i="38" s="1"/>
  <c r="BM118" i="38" s="1"/>
  <c r="BW118" i="38" s="1"/>
  <c r="S118" i="38"/>
  <c r="Y118" i="38"/>
  <c r="AI120" i="38"/>
  <c r="AS120" i="38" s="1"/>
  <c r="BC120" i="38" s="1"/>
  <c r="BM120" i="38" s="1"/>
  <c r="BW120" i="38" s="1"/>
  <c r="CG120" i="38" s="1"/>
  <c r="S120" i="38"/>
  <c r="Y120" i="38"/>
  <c r="U132" i="38"/>
  <c r="V132" i="38" s="1"/>
  <c r="W132" i="38" s="1"/>
  <c r="BN140" i="38"/>
  <c r="BL140" i="38"/>
  <c r="BN139" i="38"/>
  <c r="BL139" i="38"/>
  <c r="CH131" i="38" l="1"/>
  <c r="CK131" i="38" s="1"/>
  <c r="CQ131" i="38" s="1"/>
  <c r="BX131" i="38"/>
  <c r="BN134" i="38"/>
  <c r="CU142" i="38"/>
  <c r="CV142" i="38"/>
  <c r="DD101" i="38"/>
  <c r="DF101" i="38" s="1"/>
  <c r="DB101" i="38"/>
  <c r="CU147" i="38"/>
  <c r="CV147" i="38"/>
  <c r="CQ137" i="38"/>
  <c r="DA137" i="38"/>
  <c r="DB137" i="38" s="1"/>
  <c r="DD134" i="38"/>
  <c r="DF134" i="38" s="1"/>
  <c r="DB134" i="38"/>
  <c r="DD103" i="38"/>
  <c r="DF103" i="38" s="1"/>
  <c r="DB103" i="38"/>
  <c r="CQ135" i="38"/>
  <c r="DA135" i="38"/>
  <c r="DB135" i="38" s="1"/>
  <c r="CQ138" i="38"/>
  <c r="DA138" i="38"/>
  <c r="DB138" i="38" s="1"/>
  <c r="DD138" i="38"/>
  <c r="DD140" i="38"/>
  <c r="CU149" i="38"/>
  <c r="CV149" i="38"/>
  <c r="CU148" i="38"/>
  <c r="CV148" i="38"/>
  <c r="DD102" i="38"/>
  <c r="DF102" i="38" s="1"/>
  <c r="DB102" i="38"/>
  <c r="Z132" i="38"/>
  <c r="AB132" i="38" s="1"/>
  <c r="AJ132" i="38" s="1"/>
  <c r="AL132" i="38" s="1"/>
  <c r="CU145" i="38"/>
  <c r="CV145" i="38"/>
  <c r="CU146" i="38"/>
  <c r="CV146" i="38"/>
  <c r="DD135" i="38"/>
  <c r="DF135" i="38" s="1"/>
  <c r="CU144" i="38"/>
  <c r="CV144" i="38"/>
  <c r="CQ140" i="38"/>
  <c r="DA140" i="38"/>
  <c r="DB140" i="38" s="1"/>
  <c r="DB100" i="38"/>
  <c r="DD100" i="38"/>
  <c r="DF100" i="38" s="1"/>
  <c r="CU143" i="38"/>
  <c r="CV143" i="38"/>
  <c r="CU139" i="38"/>
  <c r="CV139" i="38"/>
  <c r="DD137" i="38"/>
  <c r="DD136" i="38"/>
  <c r="DF136" i="38" s="1"/>
  <c r="DB136" i="38"/>
  <c r="Y175" i="38"/>
  <c r="CJ134" i="38"/>
  <c r="CQ134" i="38"/>
  <c r="Z131" i="38"/>
  <c r="AB131" i="38" s="1"/>
  <c r="AR131" i="38" s="1"/>
  <c r="S175" i="38"/>
  <c r="AS175" i="38"/>
  <c r="CH126" i="38"/>
  <c r="CK126" i="38" s="1"/>
  <c r="CQ126" i="38" s="1"/>
  <c r="AI175" i="38"/>
  <c r="BX132" i="38"/>
  <c r="CH127" i="38"/>
  <c r="CK127" i="38" s="1"/>
  <c r="CS127" i="38" s="1"/>
  <c r="CJ136" i="38"/>
  <c r="CQ136" i="38"/>
  <c r="CH132" i="38"/>
  <c r="CK132" i="38" s="1"/>
  <c r="CQ132" i="38" s="1"/>
  <c r="Z128" i="38"/>
  <c r="AB128" i="38" s="1"/>
  <c r="AR128" i="38" s="1"/>
  <c r="BX126" i="38"/>
  <c r="BX127" i="38"/>
  <c r="Z127" i="38"/>
  <c r="AB127" i="38" s="1"/>
  <c r="AR127" i="38" s="1"/>
  <c r="BL136" i="38"/>
  <c r="CU137" i="38"/>
  <c r="CU140" i="38"/>
  <c r="CS154" i="38"/>
  <c r="CQ154" i="38"/>
  <c r="CQ153" i="38"/>
  <c r="CS153" i="38"/>
  <c r="CS150" i="38"/>
  <c r="CQ150" i="38"/>
  <c r="CS130" i="38"/>
  <c r="CQ130" i="38"/>
  <c r="CS124" i="38"/>
  <c r="CQ124" i="38"/>
  <c r="CS95" i="38"/>
  <c r="CQ95" i="38"/>
  <c r="CS90" i="38"/>
  <c r="CQ90" i="38"/>
  <c r="CS83" i="38"/>
  <c r="CQ83" i="38"/>
  <c r="CS70" i="38"/>
  <c r="CQ70" i="38"/>
  <c r="CS56" i="38"/>
  <c r="CQ56" i="38"/>
  <c r="CS69" i="38"/>
  <c r="CQ69" i="38"/>
  <c r="CS60" i="38"/>
  <c r="CQ60" i="38"/>
  <c r="CS51" i="38"/>
  <c r="CQ51" i="38"/>
  <c r="CQ35" i="38"/>
  <c r="CR35" i="38" s="1"/>
  <c r="CJ16" i="38"/>
  <c r="CK16" i="38"/>
  <c r="CS42" i="38"/>
  <c r="CQ42" i="38"/>
  <c r="CQ34" i="38"/>
  <c r="CS34" i="38"/>
  <c r="CS19" i="38"/>
  <c r="CQ19" i="38"/>
  <c r="CS131" i="38"/>
  <c r="CS128" i="38"/>
  <c r="CQ128" i="38"/>
  <c r="CS96" i="38"/>
  <c r="CQ96" i="38"/>
  <c r="CS86" i="38"/>
  <c r="CQ86" i="38"/>
  <c r="CS76" i="38"/>
  <c r="CQ76" i="38"/>
  <c r="CS61" i="38"/>
  <c r="CQ61" i="38"/>
  <c r="CS33" i="38"/>
  <c r="CQ33" i="38"/>
  <c r="CJ18" i="38"/>
  <c r="CK18" i="38"/>
  <c r="CS123" i="38"/>
  <c r="CQ123" i="38"/>
  <c r="CS92" i="38"/>
  <c r="CQ92" i="38"/>
  <c r="CS81" i="38"/>
  <c r="CQ81" i="38"/>
  <c r="CS74" i="38"/>
  <c r="CQ74" i="38"/>
  <c r="CJ59" i="38"/>
  <c r="CK59" i="38"/>
  <c r="CS75" i="38"/>
  <c r="CQ75" i="38"/>
  <c r="CS67" i="38"/>
  <c r="CQ67" i="38"/>
  <c r="CQ57" i="38"/>
  <c r="CS57" i="38"/>
  <c r="CS39" i="38"/>
  <c r="CQ39" i="38"/>
  <c r="CS20" i="38"/>
  <c r="CQ20" i="38"/>
  <c r="CJ8" i="38"/>
  <c r="CK8" i="38"/>
  <c r="CS40" i="38"/>
  <c r="CQ40" i="38"/>
  <c r="CS49" i="38"/>
  <c r="CQ49" i="38"/>
  <c r="CS23" i="38"/>
  <c r="CQ23" i="38"/>
  <c r="CJ11" i="38"/>
  <c r="CK11" i="38"/>
  <c r="CS99" i="38"/>
  <c r="CQ99" i="38"/>
  <c r="CS93" i="38"/>
  <c r="CQ93" i="38"/>
  <c r="CS84" i="38"/>
  <c r="CQ84" i="38"/>
  <c r="CS78" i="38"/>
  <c r="CQ78" i="38"/>
  <c r="CS58" i="38"/>
  <c r="CQ58" i="38"/>
  <c r="CS45" i="38"/>
  <c r="CQ45" i="38"/>
  <c r="CS30" i="38"/>
  <c r="CQ30" i="38"/>
  <c r="CJ14" i="38"/>
  <c r="CK14" i="38"/>
  <c r="CS29" i="38"/>
  <c r="CQ29" i="38"/>
  <c r="CJ13" i="38"/>
  <c r="CK13" i="38"/>
  <c r="CS47" i="38"/>
  <c r="CQ47" i="38"/>
  <c r="CJ17" i="38"/>
  <c r="CK17" i="38"/>
  <c r="CJ155" i="38"/>
  <c r="CK155" i="38"/>
  <c r="CU134" i="38"/>
  <c r="CU138" i="38"/>
  <c r="CJ156" i="38"/>
  <c r="CK156" i="38"/>
  <c r="CU136" i="38"/>
  <c r="CS152" i="38"/>
  <c r="CQ152" i="38"/>
  <c r="CS151" i="38"/>
  <c r="CQ151" i="38"/>
  <c r="CS133" i="38"/>
  <c r="CQ133" i="38"/>
  <c r="CS122" i="38"/>
  <c r="CQ122" i="38"/>
  <c r="CS94" i="38"/>
  <c r="CQ94" i="38"/>
  <c r="CS85" i="38"/>
  <c r="CQ85" i="38"/>
  <c r="CS79" i="38"/>
  <c r="CQ79" i="38"/>
  <c r="CS63" i="38"/>
  <c r="CQ63" i="38"/>
  <c r="CS73" i="38"/>
  <c r="CQ73" i="38"/>
  <c r="CS64" i="38"/>
  <c r="CQ64" i="38"/>
  <c r="CS55" i="38"/>
  <c r="CQ55" i="38"/>
  <c r="CS43" i="38"/>
  <c r="CQ43" i="38"/>
  <c r="CS24" i="38"/>
  <c r="CQ24" i="38"/>
  <c r="CS46" i="38"/>
  <c r="CQ46" i="38"/>
  <c r="CS38" i="38"/>
  <c r="CQ38" i="38"/>
  <c r="CS27" i="38"/>
  <c r="CQ27" i="38"/>
  <c r="CS141" i="38"/>
  <c r="CQ141" i="38"/>
  <c r="CS88" i="38"/>
  <c r="CQ88" i="38"/>
  <c r="CS91" i="38"/>
  <c r="CQ91" i="38"/>
  <c r="CS80" i="38"/>
  <c r="CQ80" i="38"/>
  <c r="CS72" i="38"/>
  <c r="CQ72" i="38"/>
  <c r="CS41" i="38"/>
  <c r="CQ41" i="38"/>
  <c r="CS26" i="38"/>
  <c r="CQ26" i="38"/>
  <c r="CS125" i="38"/>
  <c r="CQ125" i="38"/>
  <c r="CS98" i="38"/>
  <c r="CQ98" i="38"/>
  <c r="CS87" i="38"/>
  <c r="CQ87" i="38"/>
  <c r="CS77" i="38"/>
  <c r="CQ77" i="38"/>
  <c r="CQ66" i="38"/>
  <c r="CS66" i="38"/>
  <c r="CQ50" i="38"/>
  <c r="CS50" i="38"/>
  <c r="CS71" i="38"/>
  <c r="CQ71" i="38"/>
  <c r="CS62" i="38"/>
  <c r="CQ62" i="38"/>
  <c r="CS53" i="38"/>
  <c r="CQ53" i="38"/>
  <c r="CS28" i="38"/>
  <c r="CQ28" i="38"/>
  <c r="CJ12" i="38"/>
  <c r="CK12" i="38"/>
  <c r="CS44" i="38"/>
  <c r="CQ44" i="38"/>
  <c r="CS36" i="38"/>
  <c r="CQ36" i="38"/>
  <c r="CS31" i="38"/>
  <c r="CQ31" i="38"/>
  <c r="CJ15" i="38"/>
  <c r="CK15" i="38"/>
  <c r="CS129" i="38"/>
  <c r="CQ129" i="38"/>
  <c r="CS97" i="38"/>
  <c r="CQ97" i="38"/>
  <c r="CQ89" i="38"/>
  <c r="CS89" i="38"/>
  <c r="CQ82" i="38"/>
  <c r="CS82" i="38"/>
  <c r="CS68" i="38"/>
  <c r="CQ68" i="38"/>
  <c r="CS48" i="38"/>
  <c r="CQ48" i="38"/>
  <c r="CS37" i="38"/>
  <c r="CQ37" i="38"/>
  <c r="CS22" i="38"/>
  <c r="CQ22" i="38"/>
  <c r="CJ10" i="38"/>
  <c r="CK10" i="38"/>
  <c r="CS21" i="38"/>
  <c r="CQ21" i="38"/>
  <c r="CJ9" i="38"/>
  <c r="CK9" i="38"/>
  <c r="CQ25" i="38"/>
  <c r="CS25" i="38"/>
  <c r="CU135" i="38"/>
  <c r="V87" i="38"/>
  <c r="W87" i="38" s="1"/>
  <c r="Z87" i="38" s="1"/>
  <c r="AB87" i="38" s="1"/>
  <c r="AR87" i="38" s="1"/>
  <c r="V109" i="38"/>
  <c r="W109" i="38" s="1"/>
  <c r="Z109" i="38" s="1"/>
  <c r="AB109" i="38" s="1"/>
  <c r="AR109" i="38" s="1"/>
  <c r="V58" i="38"/>
  <c r="W58" i="38" s="1"/>
  <c r="Z58" i="38" s="1"/>
  <c r="AB58" i="38" s="1"/>
  <c r="AJ58" i="38" s="1"/>
  <c r="AL58" i="38" s="1"/>
  <c r="V37" i="38"/>
  <c r="W37" i="38" s="1"/>
  <c r="Z37" i="38" s="1"/>
  <c r="AB37" i="38" s="1"/>
  <c r="AR37" i="38" s="1"/>
  <c r="V10" i="38"/>
  <c r="W10" i="38" s="1"/>
  <c r="Z10" i="38" s="1"/>
  <c r="AB10" i="38" s="1"/>
  <c r="AJ10" i="38" s="1"/>
  <c r="AL10" i="38" s="1"/>
  <c r="V115" i="38"/>
  <c r="W115" i="38" s="1"/>
  <c r="Z115" i="38" s="1"/>
  <c r="AB115" i="38" s="1"/>
  <c r="AR115" i="38" s="1"/>
  <c r="V95" i="38"/>
  <c r="W95" i="38" s="1"/>
  <c r="Z95" i="38" s="1"/>
  <c r="AB95" i="38" s="1"/>
  <c r="V83" i="38"/>
  <c r="W83" i="38" s="1"/>
  <c r="Z83" i="38" s="1"/>
  <c r="AB83" i="38" s="1"/>
  <c r="AR83" i="38" s="1"/>
  <c r="V56" i="38"/>
  <c r="W56" i="38" s="1"/>
  <c r="Z56" i="38" s="1"/>
  <c r="AB56" i="38" s="1"/>
  <c r="AR56" i="38" s="1"/>
  <c r="V60" i="38"/>
  <c r="W60" i="38" s="1"/>
  <c r="Z60" i="38" s="1"/>
  <c r="AB60" i="38" s="1"/>
  <c r="AJ60" i="38" s="1"/>
  <c r="AL60" i="38" s="1"/>
  <c r="V35" i="38"/>
  <c r="W35" i="38" s="1"/>
  <c r="Z35" i="38" s="1"/>
  <c r="AB35" i="38" s="1"/>
  <c r="AJ35" i="38" s="1"/>
  <c r="AL35" i="38" s="1"/>
  <c r="V46" i="38"/>
  <c r="W46" i="38" s="1"/>
  <c r="Z46" i="38" s="1"/>
  <c r="AB46" i="38" s="1"/>
  <c r="AJ46" i="38" s="1"/>
  <c r="AL46" i="38" s="1"/>
  <c r="V7" i="38"/>
  <c r="V15" i="38"/>
  <c r="W15" i="38" s="1"/>
  <c r="Z15" i="38" s="1"/>
  <c r="AB15" i="38" s="1"/>
  <c r="AR15" i="38" s="1"/>
  <c r="V114" i="38"/>
  <c r="W114" i="38" s="1"/>
  <c r="Z114" i="38" s="1"/>
  <c r="AB114" i="38" s="1"/>
  <c r="AR114" i="38" s="1"/>
  <c r="V100" i="38"/>
  <c r="V91" i="38"/>
  <c r="W91" i="38" s="1"/>
  <c r="Z91" i="38" s="1"/>
  <c r="AB91" i="38" s="1"/>
  <c r="AR91" i="38" s="1"/>
  <c r="V54" i="38"/>
  <c r="W54" i="38" s="1"/>
  <c r="Z54" i="38" s="1"/>
  <c r="AB54" i="38" s="1"/>
  <c r="AJ54" i="38" s="1"/>
  <c r="AL54" i="38" s="1"/>
  <c r="AT54" i="38" s="1"/>
  <c r="AV54" i="38" s="1"/>
  <c r="V18" i="38"/>
  <c r="W18" i="38" s="1"/>
  <c r="Z18" i="38" s="1"/>
  <c r="AB18" i="38" s="1"/>
  <c r="AR18" i="38" s="1"/>
  <c r="V9" i="38"/>
  <c r="W9" i="38" s="1"/>
  <c r="Z9" i="38" s="1"/>
  <c r="AB9" i="38" s="1"/>
  <c r="AJ9" i="38" s="1"/>
  <c r="AL9" i="38" s="1"/>
  <c r="CJ152" i="38"/>
  <c r="CJ151" i="38"/>
  <c r="CJ133" i="38"/>
  <c r="CJ122" i="38"/>
  <c r="CJ94" i="38"/>
  <c r="CJ85" i="38"/>
  <c r="CJ79" i="38"/>
  <c r="CJ63" i="38"/>
  <c r="CJ73" i="38"/>
  <c r="CJ64" i="38"/>
  <c r="CJ55" i="38"/>
  <c r="CJ43" i="38"/>
  <c r="CJ24" i="38"/>
  <c r="CJ46" i="38"/>
  <c r="CJ38" i="38"/>
  <c r="CJ27" i="38"/>
  <c r="CJ141" i="38"/>
  <c r="CJ88" i="38"/>
  <c r="CJ91" i="38"/>
  <c r="CJ80" i="38"/>
  <c r="CJ72" i="38"/>
  <c r="CJ41" i="38"/>
  <c r="CJ26" i="38"/>
  <c r="CJ125" i="38"/>
  <c r="CJ98" i="38"/>
  <c r="CJ87" i="38"/>
  <c r="CJ77" i="38"/>
  <c r="CJ66" i="38"/>
  <c r="CJ50" i="38"/>
  <c r="CJ71" i="38"/>
  <c r="CJ62" i="38"/>
  <c r="CJ53" i="38"/>
  <c r="CJ28" i="38"/>
  <c r="CJ44" i="38"/>
  <c r="CJ36" i="38"/>
  <c r="CJ31" i="38"/>
  <c r="CJ129" i="38"/>
  <c r="CJ97" i="38"/>
  <c r="CJ89" i="38"/>
  <c r="CJ82" i="38"/>
  <c r="CJ68" i="38"/>
  <c r="CJ48" i="38"/>
  <c r="CJ37" i="38"/>
  <c r="CJ22" i="38"/>
  <c r="CJ21" i="38"/>
  <c r="CJ25" i="38"/>
  <c r="V27" i="38"/>
  <c r="W27" i="38" s="1"/>
  <c r="Z27" i="38" s="1"/>
  <c r="AB27" i="38" s="1"/>
  <c r="AJ27" i="38" s="1"/>
  <c r="AL27" i="38" s="1"/>
  <c r="V74" i="38"/>
  <c r="W74" i="38" s="1"/>
  <c r="Z74" i="38" s="1"/>
  <c r="AB74" i="38" s="1"/>
  <c r="AR74" i="38" s="1"/>
  <c r="V12" i="38"/>
  <c r="W12" i="38" s="1"/>
  <c r="Z12" i="38" s="1"/>
  <c r="AB12" i="38" s="1"/>
  <c r="AR12" i="38" s="1"/>
  <c r="V36" i="38"/>
  <c r="W36" i="38" s="1"/>
  <c r="Z36" i="38" s="1"/>
  <c r="AB36" i="38" s="1"/>
  <c r="AR36" i="38" s="1"/>
  <c r="V19" i="38"/>
  <c r="W19" i="38" s="1"/>
  <c r="Z19" i="38" s="1"/>
  <c r="AB19" i="38" s="1"/>
  <c r="AR19" i="38" s="1"/>
  <c r="V99" i="38"/>
  <c r="W99" i="38" s="1"/>
  <c r="Z99" i="38" s="1"/>
  <c r="AB99" i="38" s="1"/>
  <c r="AJ99" i="38" s="1"/>
  <c r="AL99" i="38" s="1"/>
  <c r="V112" i="38"/>
  <c r="W112" i="38" s="1"/>
  <c r="Z112" i="38" s="1"/>
  <c r="AB112" i="38" s="1"/>
  <c r="AJ112" i="38" s="1"/>
  <c r="AL112" i="38" s="1"/>
  <c r="V82" i="38"/>
  <c r="W82" i="38" s="1"/>
  <c r="Z82" i="38" s="1"/>
  <c r="AB82" i="38" s="1"/>
  <c r="AJ82" i="38" s="1"/>
  <c r="AL82" i="38" s="1"/>
  <c r="V30" i="38"/>
  <c r="W30" i="38" s="1"/>
  <c r="Z30" i="38" s="1"/>
  <c r="AB30" i="38" s="1"/>
  <c r="AR30" i="38" s="1"/>
  <c r="V29" i="38"/>
  <c r="W29" i="38" s="1"/>
  <c r="Z29" i="38" s="1"/>
  <c r="AB29" i="38" s="1"/>
  <c r="AR29" i="38" s="1"/>
  <c r="V117" i="38"/>
  <c r="W117" i="38" s="1"/>
  <c r="Z117" i="38" s="1"/>
  <c r="AB117" i="38" s="1"/>
  <c r="AR117" i="38" s="1"/>
  <c r="V94" i="38"/>
  <c r="W94" i="38" s="1"/>
  <c r="Z94" i="38" s="1"/>
  <c r="AB94" i="38" s="1"/>
  <c r="AR94" i="38" s="1"/>
  <c r="V79" i="38"/>
  <c r="W79" i="38" s="1"/>
  <c r="Z79" i="38" s="1"/>
  <c r="AB79" i="38" s="1"/>
  <c r="AJ79" i="38" s="1"/>
  <c r="AL79" i="38" s="1"/>
  <c r="V73" i="38"/>
  <c r="W73" i="38" s="1"/>
  <c r="Z73" i="38" s="1"/>
  <c r="AB73" i="38" s="1"/>
  <c r="AJ73" i="38" s="1"/>
  <c r="AL73" i="38" s="1"/>
  <c r="V55" i="38"/>
  <c r="W55" i="38" s="1"/>
  <c r="Z55" i="38" s="1"/>
  <c r="AB55" i="38" s="1"/>
  <c r="AR55" i="38" s="1"/>
  <c r="V42" i="38"/>
  <c r="W42" i="38" s="1"/>
  <c r="Z42" i="38" s="1"/>
  <c r="AB42" i="38" s="1"/>
  <c r="AJ42" i="38" s="1"/>
  <c r="AL42" i="38" s="1"/>
  <c r="V49" i="38"/>
  <c r="W49" i="38" s="1"/>
  <c r="Z49" i="38" s="1"/>
  <c r="AB49" i="38" s="1"/>
  <c r="AR49" i="38" s="1"/>
  <c r="V11" i="38"/>
  <c r="W11" i="38" s="1"/>
  <c r="Z11" i="38" s="1"/>
  <c r="AB11" i="38" s="1"/>
  <c r="AJ11" i="38" s="1"/>
  <c r="AL11" i="38" s="1"/>
  <c r="V111" i="38"/>
  <c r="W111" i="38" s="1"/>
  <c r="Z111" i="38" s="1"/>
  <c r="AB111" i="38" s="1"/>
  <c r="AR111" i="38" s="1"/>
  <c r="V88" i="38"/>
  <c r="W88" i="38" s="1"/>
  <c r="Z88" i="38" s="1"/>
  <c r="AB88" i="38" s="1"/>
  <c r="AJ88" i="38" s="1"/>
  <c r="AL88" i="38" s="1"/>
  <c r="V86" i="38"/>
  <c r="W86" i="38" s="1"/>
  <c r="Z86" i="38" s="1"/>
  <c r="AB86" i="38" s="1"/>
  <c r="AR86" i="38" s="1"/>
  <c r="V41" i="38"/>
  <c r="W41" i="38" s="1"/>
  <c r="Z41" i="38" s="1"/>
  <c r="AB41" i="38" s="1"/>
  <c r="AR41" i="38" s="1"/>
  <c r="V47" i="38"/>
  <c r="W47" i="38" s="1"/>
  <c r="Z47" i="38" s="1"/>
  <c r="AB47" i="38" s="1"/>
  <c r="AR47" i="38" s="1"/>
  <c r="V50" i="38"/>
  <c r="W50" i="38" s="1"/>
  <c r="Z50" i="38" s="1"/>
  <c r="AB50" i="38" s="1"/>
  <c r="AJ50" i="38" s="1"/>
  <c r="AL50" i="38" s="1"/>
  <c r="V40" i="38"/>
  <c r="W40" i="38" s="1"/>
  <c r="Z40" i="38" s="1"/>
  <c r="AB40" i="38" s="1"/>
  <c r="AJ40" i="38" s="1"/>
  <c r="AL40" i="38" s="1"/>
  <c r="V97" i="38"/>
  <c r="W97" i="38" s="1"/>
  <c r="Z97" i="38" s="1"/>
  <c r="AB97" i="38" s="1"/>
  <c r="AR97" i="38" s="1"/>
  <c r="V125" i="38"/>
  <c r="W125" i="38" s="1"/>
  <c r="Z125" i="38" s="1"/>
  <c r="AB125" i="38" s="1"/>
  <c r="AJ125" i="38" s="1"/>
  <c r="AL125" i="38" s="1"/>
  <c r="V98" i="38"/>
  <c r="W98" i="38" s="1"/>
  <c r="Z98" i="38" s="1"/>
  <c r="AB98" i="38" s="1"/>
  <c r="AJ98" i="38" s="1"/>
  <c r="AL98" i="38" s="1"/>
  <c r="V66" i="38"/>
  <c r="W66" i="38" s="1"/>
  <c r="Z66" i="38" s="1"/>
  <c r="AB66" i="38" s="1"/>
  <c r="AR66" i="38" s="1"/>
  <c r="V71" i="38"/>
  <c r="W71" i="38" s="1"/>
  <c r="Z71" i="38" s="1"/>
  <c r="AB71" i="38" s="1"/>
  <c r="AJ71" i="38" s="1"/>
  <c r="AL71" i="38" s="1"/>
  <c r="V53" i="38"/>
  <c r="W53" i="38" s="1"/>
  <c r="Z53" i="38" s="1"/>
  <c r="AB53" i="38" s="1"/>
  <c r="AJ53" i="38" s="1"/>
  <c r="AL53" i="38" s="1"/>
  <c r="V8" i="38"/>
  <c r="W8" i="38" s="1"/>
  <c r="Z8" i="38" s="1"/>
  <c r="AB8" i="38" s="1"/>
  <c r="AJ8" i="38" s="1"/>
  <c r="AL8" i="38" s="1"/>
  <c r="V106" i="38"/>
  <c r="W106" i="38" s="1"/>
  <c r="Z106" i="38" s="1"/>
  <c r="AB106" i="38" s="1"/>
  <c r="AJ106" i="38" s="1"/>
  <c r="AL106" i="38" s="1"/>
  <c r="V93" i="38"/>
  <c r="W93" i="38" s="1"/>
  <c r="Z93" i="38" s="1"/>
  <c r="AB93" i="38" s="1"/>
  <c r="AR93" i="38" s="1"/>
  <c r="V78" i="38"/>
  <c r="W78" i="38" s="1"/>
  <c r="Z78" i="38" s="1"/>
  <c r="AB78" i="38" s="1"/>
  <c r="AR78" i="38" s="1"/>
  <c r="V22" i="38"/>
  <c r="W22" i="38" s="1"/>
  <c r="Z22" i="38" s="1"/>
  <c r="AB22" i="38" s="1"/>
  <c r="AR22" i="38" s="1"/>
  <c r="V21" i="38"/>
  <c r="W21" i="38" s="1"/>
  <c r="Z21" i="38" s="1"/>
  <c r="AB21" i="38" s="1"/>
  <c r="AR21" i="38" s="1"/>
  <c r="V130" i="38"/>
  <c r="W130" i="38" s="1"/>
  <c r="Z130" i="38" s="1"/>
  <c r="AB130" i="38" s="1"/>
  <c r="AR130" i="38" s="1"/>
  <c r="V124" i="38"/>
  <c r="W124" i="38" s="1"/>
  <c r="Z124" i="38" s="1"/>
  <c r="AB124" i="38" s="1"/>
  <c r="AJ124" i="38" s="1"/>
  <c r="AL124" i="38" s="1"/>
  <c r="V90" i="38"/>
  <c r="W90" i="38" s="1"/>
  <c r="Z90" i="38" s="1"/>
  <c r="AB90" i="38" s="1"/>
  <c r="AJ90" i="38" s="1"/>
  <c r="AL90" i="38" s="1"/>
  <c r="V70" i="38"/>
  <c r="W70" i="38" s="1"/>
  <c r="Z70" i="38" s="1"/>
  <c r="AB70" i="38" s="1"/>
  <c r="AR70" i="38" s="1"/>
  <c r="V69" i="38"/>
  <c r="W69" i="38" s="1"/>
  <c r="Z69" i="38" s="1"/>
  <c r="AB69" i="38" s="1"/>
  <c r="AJ69" i="38" s="1"/>
  <c r="AL69" i="38" s="1"/>
  <c r="V51" i="38"/>
  <c r="W51" i="38" s="1"/>
  <c r="Z51" i="38" s="1"/>
  <c r="AB51" i="38" s="1"/>
  <c r="AJ51" i="38" s="1"/>
  <c r="AL51" i="38" s="1"/>
  <c r="V24" i="38"/>
  <c r="W24" i="38" s="1"/>
  <c r="Z24" i="38" s="1"/>
  <c r="AB24" i="38" s="1"/>
  <c r="AR24" i="38" s="1"/>
  <c r="V38" i="38"/>
  <c r="W38" i="38" s="1"/>
  <c r="Z38" i="38" s="1"/>
  <c r="AB38" i="38" s="1"/>
  <c r="AJ38" i="38" s="1"/>
  <c r="AL38" i="38" s="1"/>
  <c r="V31" i="38"/>
  <c r="W31" i="38" s="1"/>
  <c r="Z31" i="38" s="1"/>
  <c r="AB31" i="38" s="1"/>
  <c r="AJ31" i="38" s="1"/>
  <c r="AL31" i="38" s="1"/>
  <c r="V108" i="38"/>
  <c r="W108" i="38" s="1"/>
  <c r="Z108" i="38" s="1"/>
  <c r="AB108" i="38" s="1"/>
  <c r="AR108" i="38" s="1"/>
  <c r="V110" i="38"/>
  <c r="W110" i="38" s="1"/>
  <c r="Z110" i="38" s="1"/>
  <c r="AB110" i="38" s="1"/>
  <c r="AR110" i="38" s="1"/>
  <c r="V80" i="38"/>
  <c r="W80" i="38" s="1"/>
  <c r="Z80" i="38" s="1"/>
  <c r="AB80" i="38" s="1"/>
  <c r="AJ80" i="38" s="1"/>
  <c r="AL80" i="38" s="1"/>
  <c r="V33" i="38"/>
  <c r="W33" i="38" s="1"/>
  <c r="Z33" i="38" s="1"/>
  <c r="AB33" i="38" s="1"/>
  <c r="AR33" i="38" s="1"/>
  <c r="V25" i="38"/>
  <c r="W25" i="38" s="1"/>
  <c r="Z25" i="38" s="1"/>
  <c r="AB25" i="38" s="1"/>
  <c r="AJ25" i="38" s="1"/>
  <c r="AL25" i="38" s="1"/>
  <c r="CJ154" i="38"/>
  <c r="CJ153" i="38"/>
  <c r="CJ150" i="38"/>
  <c r="CJ130" i="38"/>
  <c r="CJ124" i="38"/>
  <c r="CJ95" i="38"/>
  <c r="CJ90" i="38"/>
  <c r="CJ83" i="38"/>
  <c r="CJ70" i="38"/>
  <c r="CJ56" i="38"/>
  <c r="CJ69" i="38"/>
  <c r="CJ60" i="38"/>
  <c r="CJ51" i="38"/>
  <c r="CJ35" i="38"/>
  <c r="CJ42" i="38"/>
  <c r="CJ34" i="38"/>
  <c r="CJ19" i="38"/>
  <c r="CJ131" i="38"/>
  <c r="CJ128" i="38"/>
  <c r="CJ96" i="38"/>
  <c r="CJ86" i="38"/>
  <c r="CJ76" i="38"/>
  <c r="CJ61" i="38"/>
  <c r="CJ33" i="38"/>
  <c r="CJ123" i="38"/>
  <c r="CJ92" i="38"/>
  <c r="CJ81" i="38"/>
  <c r="CJ74" i="38"/>
  <c r="CJ75" i="38"/>
  <c r="CJ67" i="38"/>
  <c r="CJ57" i="38"/>
  <c r="CJ39" i="38"/>
  <c r="CJ20" i="38"/>
  <c r="CJ40" i="38"/>
  <c r="CJ49" i="38"/>
  <c r="CJ23" i="38"/>
  <c r="CJ99" i="38"/>
  <c r="CJ93" i="38"/>
  <c r="CJ84" i="38"/>
  <c r="CJ78" i="38"/>
  <c r="CJ58" i="38"/>
  <c r="CJ45" i="38"/>
  <c r="CJ30" i="38"/>
  <c r="CJ29" i="38"/>
  <c r="CJ47" i="38"/>
  <c r="V62" i="38"/>
  <c r="W62" i="38" s="1"/>
  <c r="Z62" i="38" s="1"/>
  <c r="AB62" i="38" s="1"/>
  <c r="AJ62" i="38" s="1"/>
  <c r="AL62" i="38" s="1"/>
  <c r="V20" i="38"/>
  <c r="W20" i="38" s="1"/>
  <c r="Z20" i="38" s="1"/>
  <c r="AB20" i="38" s="1"/>
  <c r="AR20" i="38" s="1"/>
  <c r="V84" i="38"/>
  <c r="W84" i="38" s="1"/>
  <c r="Z84" i="38" s="1"/>
  <c r="AB84" i="38" s="1"/>
  <c r="AJ84" i="38" s="1"/>
  <c r="AL84" i="38" s="1"/>
  <c r="V75" i="38"/>
  <c r="W75" i="38" s="1"/>
  <c r="Z75" i="38" s="1"/>
  <c r="AB75" i="38" s="1"/>
  <c r="AJ75" i="38" s="1"/>
  <c r="AL75" i="38" s="1"/>
  <c r="V57" i="38"/>
  <c r="W57" i="38" s="1"/>
  <c r="Z57" i="38" s="1"/>
  <c r="AB57" i="38" s="1"/>
  <c r="AR57" i="38" s="1"/>
  <c r="V123" i="38"/>
  <c r="W123" i="38" s="1"/>
  <c r="Z123" i="38" s="1"/>
  <c r="AB123" i="38" s="1"/>
  <c r="AR123" i="38" s="1"/>
  <c r="V92" i="38"/>
  <c r="W92" i="38" s="1"/>
  <c r="Z92" i="38" s="1"/>
  <c r="AB92" i="38" s="1"/>
  <c r="AR92" i="38" s="1"/>
  <c r="V77" i="38"/>
  <c r="W77" i="38" s="1"/>
  <c r="Z77" i="38" s="1"/>
  <c r="AB77" i="38" s="1"/>
  <c r="AJ77" i="38" s="1"/>
  <c r="AL77" i="38" s="1"/>
  <c r="V59" i="38"/>
  <c r="W59" i="38" s="1"/>
  <c r="Z59" i="38" s="1"/>
  <c r="AB59" i="38" s="1"/>
  <c r="AR59" i="38" s="1"/>
  <c r="V67" i="38"/>
  <c r="W67" i="38" s="1"/>
  <c r="Z67" i="38" s="1"/>
  <c r="AB67" i="38" s="1"/>
  <c r="AR67" i="38" s="1"/>
  <c r="V39" i="38"/>
  <c r="W39" i="38" s="1"/>
  <c r="Z39" i="38" s="1"/>
  <c r="AB39" i="38" s="1"/>
  <c r="AR39" i="38" s="1"/>
  <c r="V28" i="38"/>
  <c r="W28" i="38" s="1"/>
  <c r="Z28" i="38" s="1"/>
  <c r="AB28" i="38" s="1"/>
  <c r="AR28" i="38" s="1"/>
  <c r="V44" i="38"/>
  <c r="W44" i="38" s="1"/>
  <c r="Z44" i="38" s="1"/>
  <c r="AB44" i="38" s="1"/>
  <c r="AR44" i="38" s="1"/>
  <c r="V129" i="38"/>
  <c r="W129" i="38" s="1"/>
  <c r="Z129" i="38" s="1"/>
  <c r="AB129" i="38" s="1"/>
  <c r="AR129" i="38" s="1"/>
  <c r="V113" i="38"/>
  <c r="W113" i="38" s="1"/>
  <c r="Z113" i="38" s="1"/>
  <c r="AB113" i="38" s="1"/>
  <c r="AR113" i="38" s="1"/>
  <c r="V102" i="38"/>
  <c r="W102" i="38" s="1"/>
  <c r="Z102" i="38" s="1"/>
  <c r="AB102" i="38" s="1"/>
  <c r="AJ102" i="38" s="1"/>
  <c r="AL102" i="38" s="1"/>
  <c r="V89" i="38"/>
  <c r="W89" i="38" s="1"/>
  <c r="Z89" i="38" s="1"/>
  <c r="AB89" i="38" s="1"/>
  <c r="AR89" i="38" s="1"/>
  <c r="V68" i="38"/>
  <c r="W68" i="38" s="1"/>
  <c r="Z68" i="38" s="1"/>
  <c r="AB68" i="38" s="1"/>
  <c r="AR68" i="38" s="1"/>
  <c r="V45" i="38"/>
  <c r="W45" i="38" s="1"/>
  <c r="Z45" i="38" s="1"/>
  <c r="AB45" i="38" s="1"/>
  <c r="AJ45" i="38" s="1"/>
  <c r="AL45" i="38" s="1"/>
  <c r="V14" i="38"/>
  <c r="W14" i="38" s="1"/>
  <c r="Z14" i="38" s="1"/>
  <c r="AB14" i="38" s="1"/>
  <c r="AJ14" i="38" s="1"/>
  <c r="AL14" i="38" s="1"/>
  <c r="V13" i="38"/>
  <c r="W13" i="38" s="1"/>
  <c r="Z13" i="38" s="1"/>
  <c r="AB13" i="38" s="1"/>
  <c r="AJ13" i="38" s="1"/>
  <c r="AL13" i="38" s="1"/>
  <c r="V122" i="38"/>
  <c r="W122" i="38" s="1"/>
  <c r="Z122" i="38" s="1"/>
  <c r="AB122" i="38" s="1"/>
  <c r="AR122" i="38" s="1"/>
  <c r="V85" i="38"/>
  <c r="W85" i="38" s="1"/>
  <c r="Z85" i="38" s="1"/>
  <c r="AB85" i="38" s="1"/>
  <c r="AJ85" i="38" s="1"/>
  <c r="AL85" i="38" s="1"/>
  <c r="V63" i="38"/>
  <c r="W63" i="38" s="1"/>
  <c r="Z63" i="38" s="1"/>
  <c r="AB63" i="38" s="1"/>
  <c r="AR63" i="38" s="1"/>
  <c r="V64" i="38"/>
  <c r="W64" i="38" s="1"/>
  <c r="Z64" i="38" s="1"/>
  <c r="AB64" i="38" s="1"/>
  <c r="AJ64" i="38" s="1"/>
  <c r="AL64" i="38" s="1"/>
  <c r="V43" i="38"/>
  <c r="W43" i="38" s="1"/>
  <c r="Z43" i="38" s="1"/>
  <c r="AB43" i="38" s="1"/>
  <c r="AR43" i="38" s="1"/>
  <c r="V16" i="38"/>
  <c r="W16" i="38" s="1"/>
  <c r="Z16" i="38" s="1"/>
  <c r="AB16" i="38" s="1"/>
  <c r="AR16" i="38" s="1"/>
  <c r="V34" i="38"/>
  <c r="W34" i="38" s="1"/>
  <c r="Z34" i="38" s="1"/>
  <c r="AB34" i="38" s="1"/>
  <c r="AR34" i="38" s="1"/>
  <c r="V23" i="38"/>
  <c r="W23" i="38" s="1"/>
  <c r="Z23" i="38" s="1"/>
  <c r="AB23" i="38" s="1"/>
  <c r="AJ23" i="38" s="1"/>
  <c r="AL23" i="38" s="1"/>
  <c r="V104" i="38"/>
  <c r="W104" i="38" s="1"/>
  <c r="Z104" i="38" s="1"/>
  <c r="AB104" i="38" s="1"/>
  <c r="AJ104" i="38" s="1"/>
  <c r="AL104" i="38" s="1"/>
  <c r="V96" i="38"/>
  <c r="W96" i="38" s="1"/>
  <c r="Z96" i="38" s="1"/>
  <c r="AB96" i="38" s="1"/>
  <c r="AJ96" i="38" s="1"/>
  <c r="AL96" i="38" s="1"/>
  <c r="V76" i="38"/>
  <c r="W76" i="38" s="1"/>
  <c r="Z76" i="38" s="1"/>
  <c r="AB76" i="38" s="1"/>
  <c r="AJ76" i="38" s="1"/>
  <c r="AL76" i="38" s="1"/>
  <c r="V72" i="38"/>
  <c r="W72" i="38" s="1"/>
  <c r="Z72" i="38" s="1"/>
  <c r="AB72" i="38" s="1"/>
  <c r="AR72" i="38" s="1"/>
  <c r="V61" i="38"/>
  <c r="W61" i="38" s="1"/>
  <c r="Z61" i="38" s="1"/>
  <c r="AB61" i="38" s="1"/>
  <c r="AR61" i="38" s="1"/>
  <c r="V26" i="38"/>
  <c r="W26" i="38" s="1"/>
  <c r="Z26" i="38" s="1"/>
  <c r="AB26" i="38" s="1"/>
  <c r="AR26" i="38" s="1"/>
  <c r="V17" i="38"/>
  <c r="W17" i="38" s="1"/>
  <c r="Z17" i="38" s="1"/>
  <c r="AB17" i="38" s="1"/>
  <c r="AJ17" i="38" s="1"/>
  <c r="AL17" i="38" s="1"/>
  <c r="BX32" i="38"/>
  <c r="CH32" i="38"/>
  <c r="BX118" i="38"/>
  <c r="CH118" i="38"/>
  <c r="BX120" i="38"/>
  <c r="CH120" i="38"/>
  <c r="CK120" i="38" s="1"/>
  <c r="BX121" i="38"/>
  <c r="CH121" i="38"/>
  <c r="BX119" i="38"/>
  <c r="CH119" i="38"/>
  <c r="BX65" i="38"/>
  <c r="CH65" i="38"/>
  <c r="CK65" i="38" s="1"/>
  <c r="AJ126" i="38"/>
  <c r="AL126" i="38" s="1"/>
  <c r="AR126" i="38"/>
  <c r="AJ81" i="38"/>
  <c r="AL81" i="38" s="1"/>
  <c r="AR81" i="38"/>
  <c r="AR58" i="38"/>
  <c r="AJ95" i="38"/>
  <c r="AL95" i="38" s="1"/>
  <c r="AR95" i="38"/>
  <c r="AJ18" i="38"/>
  <c r="AL18" i="38" s="1"/>
  <c r="AJ48" i="38"/>
  <c r="AL48" i="38" s="1"/>
  <c r="AR48" i="38"/>
  <c r="U118" i="38"/>
  <c r="U32" i="38"/>
  <c r="BU7" i="38"/>
  <c r="BU175" i="38" s="1"/>
  <c r="U120" i="38"/>
  <c r="U101" i="38"/>
  <c r="U105" i="38"/>
  <c r="AR35" i="38"/>
  <c r="U119" i="38"/>
  <c r="U116" i="38"/>
  <c r="U52" i="38"/>
  <c r="BC7" i="38"/>
  <c r="U121" i="38"/>
  <c r="BN133" i="38"/>
  <c r="BL133" i="38"/>
  <c r="U103" i="38"/>
  <c r="U107" i="38"/>
  <c r="BN141" i="38"/>
  <c r="BL141" i="38"/>
  <c r="U65" i="38"/>
  <c r="AR132" i="38" l="1"/>
  <c r="AR50" i="38"/>
  <c r="AR90" i="38"/>
  <c r="AR42" i="38"/>
  <c r="AJ36" i="38"/>
  <c r="AL36" i="38" s="1"/>
  <c r="AR98" i="38"/>
  <c r="AJ131" i="38"/>
  <c r="AL131" i="38" s="1"/>
  <c r="BB131" i="38" s="1"/>
  <c r="AJ128" i="38"/>
  <c r="AL128" i="38" s="1"/>
  <c r="BB128" i="38" s="1"/>
  <c r="CJ127" i="38"/>
  <c r="DF137" i="38"/>
  <c r="DF140" i="38"/>
  <c r="CU68" i="38"/>
  <c r="CV68" i="38"/>
  <c r="CU31" i="38"/>
  <c r="CV31" i="38"/>
  <c r="CU28" i="38"/>
  <c r="CV28" i="38"/>
  <c r="CU26" i="38"/>
  <c r="CV26" i="38"/>
  <c r="CU38" i="38"/>
  <c r="CV38" i="38"/>
  <c r="CU73" i="38"/>
  <c r="CV73" i="38"/>
  <c r="CU94" i="38"/>
  <c r="CV94" i="38"/>
  <c r="CU51" i="38"/>
  <c r="CV51" i="38"/>
  <c r="CU90" i="38"/>
  <c r="CV90" i="38"/>
  <c r="CU25" i="38"/>
  <c r="CV25" i="38"/>
  <c r="CU82" i="38"/>
  <c r="CV82" i="38"/>
  <c r="CU66" i="38"/>
  <c r="CV66" i="38"/>
  <c r="CU45" i="38"/>
  <c r="CV45" i="38"/>
  <c r="CU78" i="38"/>
  <c r="CV78" i="38"/>
  <c r="CU93" i="38"/>
  <c r="CV93" i="38"/>
  <c r="CU49" i="38"/>
  <c r="CV49" i="38"/>
  <c r="CU39" i="38"/>
  <c r="CV39" i="38"/>
  <c r="CU67" i="38"/>
  <c r="CV67" i="38"/>
  <c r="CU81" i="38"/>
  <c r="CV81" i="38"/>
  <c r="CU123" i="38"/>
  <c r="CV123" i="38"/>
  <c r="CU33" i="38"/>
  <c r="CV33" i="38"/>
  <c r="CU76" i="38"/>
  <c r="CV76" i="38"/>
  <c r="CU96" i="38"/>
  <c r="CV96" i="38"/>
  <c r="CU131" i="38"/>
  <c r="CV131" i="38"/>
  <c r="CU153" i="38"/>
  <c r="CV153" i="38"/>
  <c r="DD139" i="38"/>
  <c r="DF139" i="38" s="1"/>
  <c r="DB139" i="38"/>
  <c r="DD144" i="38"/>
  <c r="DF144" i="38" s="1"/>
  <c r="DB144" i="38"/>
  <c r="DD146" i="38"/>
  <c r="DF146" i="38" s="1"/>
  <c r="DB146" i="38"/>
  <c r="CU37" i="38"/>
  <c r="CV37" i="38"/>
  <c r="CU129" i="38"/>
  <c r="CV129" i="38"/>
  <c r="DC129" i="38" s="1"/>
  <c r="CU44" i="38"/>
  <c r="CV44" i="38"/>
  <c r="CU77" i="38"/>
  <c r="CV77" i="38"/>
  <c r="CU72" i="38"/>
  <c r="CV72" i="38"/>
  <c r="CU24" i="38"/>
  <c r="CV24" i="38"/>
  <c r="CU79" i="38"/>
  <c r="CV79" i="38"/>
  <c r="CU152" i="38"/>
  <c r="CV152" i="38"/>
  <c r="CU70" i="38"/>
  <c r="CV70" i="38"/>
  <c r="DB148" i="38"/>
  <c r="DD148" i="38"/>
  <c r="DF148" i="38" s="1"/>
  <c r="CU21" i="38"/>
  <c r="CV21" i="38"/>
  <c r="CU22" i="38"/>
  <c r="CV22" i="38"/>
  <c r="CU48" i="38"/>
  <c r="CV48" i="38"/>
  <c r="CU97" i="38"/>
  <c r="CV97" i="38"/>
  <c r="CU36" i="38"/>
  <c r="CV36" i="38"/>
  <c r="CU53" i="38"/>
  <c r="CV53" i="38"/>
  <c r="CU71" i="38"/>
  <c r="CV71" i="38"/>
  <c r="CU87" i="38"/>
  <c r="CV87" i="38"/>
  <c r="CU125" i="38"/>
  <c r="CV125" i="38"/>
  <c r="CU41" i="38"/>
  <c r="CV41" i="38"/>
  <c r="CU80" i="38"/>
  <c r="CV80" i="38"/>
  <c r="CU88" i="38"/>
  <c r="CV88" i="38"/>
  <c r="CU27" i="38"/>
  <c r="CV27" i="38"/>
  <c r="CU46" i="38"/>
  <c r="CV46" i="38"/>
  <c r="CU43" i="38"/>
  <c r="CV43" i="38"/>
  <c r="CU64" i="38"/>
  <c r="CV64" i="38"/>
  <c r="CU63" i="38"/>
  <c r="CV63" i="38"/>
  <c r="CU85" i="38"/>
  <c r="CV85" i="38"/>
  <c r="CU122" i="38"/>
  <c r="CV122" i="38"/>
  <c r="CU151" i="38"/>
  <c r="CV151" i="38"/>
  <c r="CU57" i="38"/>
  <c r="CV57" i="38"/>
  <c r="CU60" i="38"/>
  <c r="CV60" i="38"/>
  <c r="CU56" i="38"/>
  <c r="CV56" i="38"/>
  <c r="CU83" i="38"/>
  <c r="CV83" i="38"/>
  <c r="CU95" i="38"/>
  <c r="CV95" i="38"/>
  <c r="CU130" i="38"/>
  <c r="CV130" i="38"/>
  <c r="DC130" i="38" s="1"/>
  <c r="DD149" i="38"/>
  <c r="DF149" i="38" s="1"/>
  <c r="DB149" i="38"/>
  <c r="DD147" i="38"/>
  <c r="DF147" i="38" s="1"/>
  <c r="DB147" i="38"/>
  <c r="DD142" i="38"/>
  <c r="DF142" i="38" s="1"/>
  <c r="DB142" i="38"/>
  <c r="CU62" i="38"/>
  <c r="CV62" i="38"/>
  <c r="CU98" i="38"/>
  <c r="CV98" i="38"/>
  <c r="CU91" i="38"/>
  <c r="CV91" i="38"/>
  <c r="CU141" i="38"/>
  <c r="CV141" i="38"/>
  <c r="CU55" i="38"/>
  <c r="CV55" i="38"/>
  <c r="CU133" i="38"/>
  <c r="CV133" i="38"/>
  <c r="CU34" i="38"/>
  <c r="CV34" i="38"/>
  <c r="CU69" i="38"/>
  <c r="CV69" i="38"/>
  <c r="CU124" i="38"/>
  <c r="CV124" i="38"/>
  <c r="CU150" i="38"/>
  <c r="CV150" i="38"/>
  <c r="CU154" i="38"/>
  <c r="CV154" i="38"/>
  <c r="CU89" i="38"/>
  <c r="CV89" i="38"/>
  <c r="CU50" i="38"/>
  <c r="CV50" i="38"/>
  <c r="CU47" i="38"/>
  <c r="CV47" i="38"/>
  <c r="CU29" i="38"/>
  <c r="CV29" i="38"/>
  <c r="CU30" i="38"/>
  <c r="CV30" i="38"/>
  <c r="CU58" i="38"/>
  <c r="CV58" i="38"/>
  <c r="CU84" i="38"/>
  <c r="CV84" i="38"/>
  <c r="CU99" i="38"/>
  <c r="CV99" i="38"/>
  <c r="CU23" i="38"/>
  <c r="CV23" i="38"/>
  <c r="CU40" i="38"/>
  <c r="CV40" i="38"/>
  <c r="CU20" i="38"/>
  <c r="CV20" i="38"/>
  <c r="CU75" i="38"/>
  <c r="CV75" i="38"/>
  <c r="CU74" i="38"/>
  <c r="CV74" i="38"/>
  <c r="CU92" i="38"/>
  <c r="CV92" i="38"/>
  <c r="CU61" i="38"/>
  <c r="CV61" i="38"/>
  <c r="CU86" i="38"/>
  <c r="CV86" i="38"/>
  <c r="CU128" i="38"/>
  <c r="CV128" i="38"/>
  <c r="CU19" i="38"/>
  <c r="CV19" i="38"/>
  <c r="CU42" i="38"/>
  <c r="CV42" i="38"/>
  <c r="CU127" i="38"/>
  <c r="CV127" i="38"/>
  <c r="DD143" i="38"/>
  <c r="DF143" i="38" s="1"/>
  <c r="DB143" i="38"/>
  <c r="DD145" i="38"/>
  <c r="DF145" i="38" s="1"/>
  <c r="DB145" i="38"/>
  <c r="DF138" i="38"/>
  <c r="AR64" i="38"/>
  <c r="AJ78" i="38"/>
  <c r="AL78" i="38" s="1"/>
  <c r="AT78" i="38" s="1"/>
  <c r="AV78" i="38" s="1"/>
  <c r="BD78" i="38" s="1"/>
  <c r="BF78" i="38" s="1"/>
  <c r="CS35" i="38"/>
  <c r="AJ34" i="38"/>
  <c r="AL34" i="38" s="1"/>
  <c r="BB34" i="38" s="1"/>
  <c r="AR14" i="38"/>
  <c r="CQ127" i="38"/>
  <c r="CS132" i="38"/>
  <c r="AJ29" i="38"/>
  <c r="AL29" i="38" s="1"/>
  <c r="BB29" i="38" s="1"/>
  <c r="AJ130" i="38"/>
  <c r="AL130" i="38" s="1"/>
  <c r="AT130" i="38" s="1"/>
  <c r="AV130" i="38" s="1"/>
  <c r="BD130" i="38" s="1"/>
  <c r="BF130" i="38" s="1"/>
  <c r="AJ33" i="38"/>
  <c r="AL33" i="38" s="1"/>
  <c r="BB33" i="38" s="1"/>
  <c r="AJ15" i="38"/>
  <c r="AL15" i="38" s="1"/>
  <c r="BB15" i="38" s="1"/>
  <c r="AR69" i="38"/>
  <c r="AR11" i="38"/>
  <c r="U175" i="38"/>
  <c r="CJ126" i="38"/>
  <c r="CS126" i="38"/>
  <c r="AJ61" i="38"/>
  <c r="AL61" i="38" s="1"/>
  <c r="BB61" i="38" s="1"/>
  <c r="AJ108" i="38"/>
  <c r="AL108" i="38" s="1"/>
  <c r="AT108" i="38" s="1"/>
  <c r="AV108" i="38" s="1"/>
  <c r="BD108" i="38" s="1"/>
  <c r="BF108" i="38" s="1"/>
  <c r="AR124" i="38"/>
  <c r="AJ89" i="38"/>
  <c r="AL89" i="38" s="1"/>
  <c r="BB89" i="38" s="1"/>
  <c r="W7" i="38"/>
  <c r="Z7" i="38" s="1"/>
  <c r="AJ41" i="38"/>
  <c r="AL41" i="38" s="1"/>
  <c r="AT41" i="38" s="1"/>
  <c r="AV41" i="38" s="1"/>
  <c r="BD41" i="38" s="1"/>
  <c r="BF41" i="38" s="1"/>
  <c r="AJ86" i="38"/>
  <c r="AL86" i="38" s="1"/>
  <c r="AT86" i="38" s="1"/>
  <c r="AV86" i="38" s="1"/>
  <c r="BD86" i="38" s="1"/>
  <c r="BF86" i="38" s="1"/>
  <c r="AJ114" i="38"/>
  <c r="AL114" i="38" s="1"/>
  <c r="BB114" i="38" s="1"/>
  <c r="AJ19" i="38"/>
  <c r="AL19" i="38" s="1"/>
  <c r="BB19" i="38" s="1"/>
  <c r="AJ55" i="38"/>
  <c r="AL55" i="38" s="1"/>
  <c r="BB55" i="38" s="1"/>
  <c r="AJ97" i="38"/>
  <c r="AL97" i="38" s="1"/>
  <c r="BB97" i="38" s="1"/>
  <c r="AJ59" i="38"/>
  <c r="AL59" i="38" s="1"/>
  <c r="BB59" i="38" s="1"/>
  <c r="AJ72" i="38"/>
  <c r="AL72" i="38" s="1"/>
  <c r="BB72" i="38" s="1"/>
  <c r="AR62" i="38"/>
  <c r="AJ44" i="38"/>
  <c r="AL44" i="38" s="1"/>
  <c r="AT44" i="38" s="1"/>
  <c r="AV44" i="38" s="1"/>
  <c r="BD44" i="38" s="1"/>
  <c r="BF44" i="38" s="1"/>
  <c r="AR40" i="38"/>
  <c r="AJ57" i="38"/>
  <c r="AL57" i="38" s="1"/>
  <c r="BB57" i="38" s="1"/>
  <c r="AR54" i="38"/>
  <c r="AR31" i="38"/>
  <c r="AR60" i="38"/>
  <c r="AJ93" i="38"/>
  <c r="AL93" i="38" s="1"/>
  <c r="AT93" i="38" s="1"/>
  <c r="AV93" i="38" s="1"/>
  <c r="BD93" i="38" s="1"/>
  <c r="BF93" i="38" s="1"/>
  <c r="AR99" i="38"/>
  <c r="AJ67" i="38"/>
  <c r="AL67" i="38" s="1"/>
  <c r="BB67" i="38" s="1"/>
  <c r="AJ123" i="38"/>
  <c r="AL123" i="38" s="1"/>
  <c r="BB123" i="38" s="1"/>
  <c r="AJ43" i="38"/>
  <c r="AL43" i="38" s="1"/>
  <c r="AT43" i="38" s="1"/>
  <c r="AV43" i="38" s="1"/>
  <c r="BD43" i="38" s="1"/>
  <c r="BF43" i="38" s="1"/>
  <c r="AJ127" i="38"/>
  <c r="AL127" i="38" s="1"/>
  <c r="BB127" i="38" s="1"/>
  <c r="AR73" i="38"/>
  <c r="AJ115" i="38"/>
  <c r="AL115" i="38" s="1"/>
  <c r="BB115" i="38" s="1"/>
  <c r="AR71" i="38"/>
  <c r="AJ74" i="38"/>
  <c r="AL74" i="38" s="1"/>
  <c r="BB74" i="38" s="1"/>
  <c r="AJ20" i="38"/>
  <c r="AL20" i="38" s="1"/>
  <c r="BB20" i="38" s="1"/>
  <c r="CJ132" i="38"/>
  <c r="W100" i="38"/>
  <c r="AR106" i="38"/>
  <c r="AJ110" i="38"/>
  <c r="AL110" i="38" s="1"/>
  <c r="AT110" i="38" s="1"/>
  <c r="AV110" i="38" s="1"/>
  <c r="BD110" i="38" s="1"/>
  <c r="BF110" i="38" s="1"/>
  <c r="AJ122" i="38"/>
  <c r="AL122" i="38" s="1"/>
  <c r="BB122" i="38" s="1"/>
  <c r="AJ129" i="38"/>
  <c r="AL129" i="38" s="1"/>
  <c r="AT129" i="38" s="1"/>
  <c r="AV129" i="38" s="1"/>
  <c r="BD129" i="38" s="1"/>
  <c r="BF129" i="38" s="1"/>
  <c r="AR10" i="38"/>
  <c r="AJ24" i="38"/>
  <c r="AL24" i="38" s="1"/>
  <c r="AT24" i="38" s="1"/>
  <c r="AV24" i="38" s="1"/>
  <c r="BD24" i="38" s="1"/>
  <c r="BF24" i="38" s="1"/>
  <c r="AJ56" i="38"/>
  <c r="AL56" i="38" s="1"/>
  <c r="AT56" i="38" s="1"/>
  <c r="AV56" i="38" s="1"/>
  <c r="BD56" i="38" s="1"/>
  <c r="BF56" i="38" s="1"/>
  <c r="AR88" i="38"/>
  <c r="AJ92" i="38"/>
  <c r="AL92" i="38" s="1"/>
  <c r="AT92" i="38" s="1"/>
  <c r="AV92" i="38" s="1"/>
  <c r="BD92" i="38" s="1"/>
  <c r="BF92" i="38" s="1"/>
  <c r="AR45" i="38"/>
  <c r="AJ87" i="38"/>
  <c r="AL87" i="38" s="1"/>
  <c r="AT87" i="38" s="1"/>
  <c r="AV87" i="38" s="1"/>
  <c r="BD87" i="38" s="1"/>
  <c r="BF87" i="38" s="1"/>
  <c r="AJ91" i="38"/>
  <c r="AL91" i="38" s="1"/>
  <c r="AT91" i="38" s="1"/>
  <c r="AV91" i="38" s="1"/>
  <c r="BD91" i="38" s="1"/>
  <c r="BF91" i="38" s="1"/>
  <c r="AJ94" i="38"/>
  <c r="AL94" i="38" s="1"/>
  <c r="BB94" i="38" s="1"/>
  <c r="AJ22" i="38"/>
  <c r="AL22" i="38" s="1"/>
  <c r="AT22" i="38" s="1"/>
  <c r="AV22" i="38" s="1"/>
  <c r="BD22" i="38" s="1"/>
  <c r="BF22" i="38" s="1"/>
  <c r="AR8" i="38"/>
  <c r="AR82" i="38"/>
  <c r="AJ26" i="38"/>
  <c r="AL26" i="38" s="1"/>
  <c r="BB26" i="38" s="1"/>
  <c r="AR96" i="38"/>
  <c r="AR84" i="38"/>
  <c r="AJ49" i="38"/>
  <c r="AL49" i="38" s="1"/>
  <c r="BB49" i="38" s="1"/>
  <c r="AR38" i="38"/>
  <c r="AJ30" i="38"/>
  <c r="AL30" i="38" s="1"/>
  <c r="AT30" i="38" s="1"/>
  <c r="AV30" i="38" s="1"/>
  <c r="BD30" i="38" s="1"/>
  <c r="BF30" i="38" s="1"/>
  <c r="AR102" i="38"/>
  <c r="AJ28" i="38"/>
  <c r="AL28" i="38" s="1"/>
  <c r="AT28" i="38" s="1"/>
  <c r="AV28" i="38" s="1"/>
  <c r="BD28" i="38" s="1"/>
  <c r="BF28" i="38" s="1"/>
  <c r="AR75" i="38"/>
  <c r="AR76" i="38"/>
  <c r="AR27" i="38"/>
  <c r="AJ70" i="38"/>
  <c r="AL70" i="38" s="1"/>
  <c r="AT70" i="38" s="1"/>
  <c r="AV70" i="38" s="1"/>
  <c r="BD70" i="38" s="1"/>
  <c r="BF70" i="38" s="1"/>
  <c r="AR17" i="38"/>
  <c r="AR80" i="38"/>
  <c r="AR79" i="38"/>
  <c r="AJ66" i="38"/>
  <c r="AL66" i="38" s="1"/>
  <c r="AT66" i="38" s="1"/>
  <c r="AV66" i="38" s="1"/>
  <c r="BD66" i="38" s="1"/>
  <c r="BF66" i="38" s="1"/>
  <c r="AR77" i="38"/>
  <c r="AJ63" i="38"/>
  <c r="AL63" i="38" s="1"/>
  <c r="BB63" i="38" s="1"/>
  <c r="AJ21" i="38"/>
  <c r="AL21" i="38" s="1"/>
  <c r="AT21" i="38" s="1"/>
  <c r="AV21" i="38" s="1"/>
  <c r="BD21" i="38" s="1"/>
  <c r="BF21" i="38" s="1"/>
  <c r="AJ109" i="38"/>
  <c r="AL109" i="38" s="1"/>
  <c r="BB109" i="38" s="1"/>
  <c r="CJ119" i="38"/>
  <c r="CK119" i="38"/>
  <c r="CS13" i="38"/>
  <c r="CQ13" i="38"/>
  <c r="CQ14" i="38"/>
  <c r="CS14" i="38"/>
  <c r="CQ18" i="38"/>
  <c r="CS18" i="38"/>
  <c r="AR46" i="38"/>
  <c r="AJ83" i="38"/>
  <c r="AL83" i="38" s="1"/>
  <c r="AT83" i="38" s="1"/>
  <c r="AV83" i="38" s="1"/>
  <c r="BD83" i="38" s="1"/>
  <c r="BF83" i="38" s="1"/>
  <c r="AJ117" i="38"/>
  <c r="AL117" i="38" s="1"/>
  <c r="BB117" i="38" s="1"/>
  <c r="AJ37" i="38"/>
  <c r="AL37" i="38" s="1"/>
  <c r="BB37" i="38" s="1"/>
  <c r="AJ68" i="38"/>
  <c r="AL68" i="38" s="1"/>
  <c r="AT68" i="38" s="1"/>
  <c r="AV68" i="38" s="1"/>
  <c r="BD68" i="38" s="1"/>
  <c r="BF68" i="38" s="1"/>
  <c r="AR112" i="38"/>
  <c r="AR53" i="38"/>
  <c r="CS15" i="38"/>
  <c r="CQ15" i="38"/>
  <c r="CS12" i="38"/>
  <c r="CQ12" i="38"/>
  <c r="CS120" i="38"/>
  <c r="CQ120" i="38"/>
  <c r="CS17" i="38"/>
  <c r="CQ17" i="38"/>
  <c r="CS11" i="38"/>
  <c r="CQ11" i="38"/>
  <c r="CS8" i="38"/>
  <c r="CQ8" i="38"/>
  <c r="CS59" i="38"/>
  <c r="CQ59" i="38"/>
  <c r="AJ111" i="38"/>
  <c r="AL111" i="38" s="1"/>
  <c r="BB111" i="38" s="1"/>
  <c r="AJ47" i="38"/>
  <c r="AL47" i="38" s="1"/>
  <c r="BB47" i="38" s="1"/>
  <c r="AR9" i="38"/>
  <c r="AR25" i="38"/>
  <c r="AR51" i="38"/>
  <c r="AJ12" i="38"/>
  <c r="AL12" i="38" s="1"/>
  <c r="AT12" i="38" s="1"/>
  <c r="AV12" i="38" s="1"/>
  <c r="BD12" i="38" s="1"/>
  <c r="BF12" i="38" s="1"/>
  <c r="AR104" i="38"/>
  <c r="AR125" i="38"/>
  <c r="AR85" i="38"/>
  <c r="CS65" i="38"/>
  <c r="CQ65" i="38"/>
  <c r="CJ121" i="38"/>
  <c r="CK121" i="38"/>
  <c r="CJ118" i="38"/>
  <c r="CK118" i="38"/>
  <c r="CS156" i="38"/>
  <c r="CQ156" i="38"/>
  <c r="CS155" i="38"/>
  <c r="CQ155" i="38"/>
  <c r="CS16" i="38"/>
  <c r="CQ16" i="38"/>
  <c r="CJ32" i="38"/>
  <c r="CK32" i="38"/>
  <c r="CS9" i="38"/>
  <c r="CQ9" i="38"/>
  <c r="CS10" i="38"/>
  <c r="CQ10" i="38"/>
  <c r="V118" i="38"/>
  <c r="W118" i="38" s="1"/>
  <c r="Z118" i="38" s="1"/>
  <c r="AB118" i="38" s="1"/>
  <c r="AJ118" i="38" s="1"/>
  <c r="AL118" i="38" s="1"/>
  <c r="V105" i="38"/>
  <c r="W105" i="38" s="1"/>
  <c r="Z105" i="38" s="1"/>
  <c r="AB105" i="38" s="1"/>
  <c r="AR105" i="38" s="1"/>
  <c r="AR23" i="38"/>
  <c r="AJ16" i="38"/>
  <c r="AL16" i="38" s="1"/>
  <c r="AT16" i="38" s="1"/>
  <c r="AV16" i="38" s="1"/>
  <c r="BD16" i="38" s="1"/>
  <c r="BF16" i="38" s="1"/>
  <c r="AR13" i="38"/>
  <c r="AJ113" i="38"/>
  <c r="AL113" i="38" s="1"/>
  <c r="AT113" i="38" s="1"/>
  <c r="AV113" i="38" s="1"/>
  <c r="BD113" i="38" s="1"/>
  <c r="BF113" i="38" s="1"/>
  <c r="AJ39" i="38"/>
  <c r="AL39" i="38" s="1"/>
  <c r="AT39" i="38" s="1"/>
  <c r="AV39" i="38" s="1"/>
  <c r="BD39" i="38" s="1"/>
  <c r="BF39" i="38" s="1"/>
  <c r="CJ120" i="38"/>
  <c r="V103" i="38"/>
  <c r="W103" i="38" s="1"/>
  <c r="Z103" i="38" s="1"/>
  <c r="AB103" i="38" s="1"/>
  <c r="AR103" i="38" s="1"/>
  <c r="V119" i="38"/>
  <c r="W119" i="38" s="1"/>
  <c r="Z119" i="38" s="1"/>
  <c r="AB119" i="38" s="1"/>
  <c r="AJ119" i="38" s="1"/>
  <c r="AL119" i="38" s="1"/>
  <c r="V52" i="38"/>
  <c r="W52" i="38" s="1"/>
  <c r="Z52" i="38" s="1"/>
  <c r="AB52" i="38" s="1"/>
  <c r="AJ52" i="38" s="1"/>
  <c r="AL52" i="38" s="1"/>
  <c r="AT52" i="38" s="1"/>
  <c r="AV52" i="38" s="1"/>
  <c r="V65" i="38"/>
  <c r="W65" i="38" s="1"/>
  <c r="Z65" i="38" s="1"/>
  <c r="AB65" i="38" s="1"/>
  <c r="AR65" i="38" s="1"/>
  <c r="V107" i="38"/>
  <c r="W107" i="38" s="1"/>
  <c r="Z107" i="38" s="1"/>
  <c r="AB107" i="38" s="1"/>
  <c r="AJ107" i="38" s="1"/>
  <c r="AL107" i="38" s="1"/>
  <c r="V121" i="38"/>
  <c r="W121" i="38" s="1"/>
  <c r="Z121" i="38" s="1"/>
  <c r="AB121" i="38" s="1"/>
  <c r="AR121" i="38" s="1"/>
  <c r="V116" i="38"/>
  <c r="W116" i="38" s="1"/>
  <c r="Z116" i="38" s="1"/>
  <c r="AB116" i="38" s="1"/>
  <c r="AJ116" i="38" s="1"/>
  <c r="AL116" i="38" s="1"/>
  <c r="V101" i="38"/>
  <c r="W101" i="38" s="1"/>
  <c r="Z101" i="38" s="1"/>
  <c r="AB101" i="38" s="1"/>
  <c r="AR101" i="38" s="1"/>
  <c r="V120" i="38"/>
  <c r="W120" i="38" s="1"/>
  <c r="Z120" i="38" s="1"/>
  <c r="AB120" i="38" s="1"/>
  <c r="AJ120" i="38" s="1"/>
  <c r="AL120" i="38" s="1"/>
  <c r="CJ65" i="38"/>
  <c r="V32" i="38"/>
  <c r="W32" i="38" s="1"/>
  <c r="Z32" i="38" s="1"/>
  <c r="AB32" i="38" s="1"/>
  <c r="AJ32" i="38" s="1"/>
  <c r="AL32" i="38" s="1"/>
  <c r="CE7" i="38"/>
  <c r="CE175" i="38" s="1"/>
  <c r="BB10" i="38"/>
  <c r="AT10" i="38"/>
  <c r="AV10" i="38" s="1"/>
  <c r="BD10" i="38" s="1"/>
  <c r="BF10" i="38" s="1"/>
  <c r="AT47" i="38"/>
  <c r="AV47" i="38" s="1"/>
  <c r="BD47" i="38" s="1"/>
  <c r="BF47" i="38" s="1"/>
  <c r="AT61" i="38"/>
  <c r="AV61" i="38" s="1"/>
  <c r="BD61" i="38" s="1"/>
  <c r="BF61" i="38" s="1"/>
  <c r="AT96" i="38"/>
  <c r="AV96" i="38" s="1"/>
  <c r="BD96" i="38" s="1"/>
  <c r="BF96" i="38" s="1"/>
  <c r="BB96" i="38"/>
  <c r="AT128" i="38"/>
  <c r="AV128" i="38" s="1"/>
  <c r="BD128" i="38" s="1"/>
  <c r="BF128" i="38" s="1"/>
  <c r="AT33" i="38"/>
  <c r="AV33" i="38" s="1"/>
  <c r="BD33" i="38" s="1"/>
  <c r="BF33" i="38" s="1"/>
  <c r="AT18" i="38"/>
  <c r="AV18" i="38" s="1"/>
  <c r="BD18" i="38" s="1"/>
  <c r="BF18" i="38" s="1"/>
  <c r="BB18" i="38"/>
  <c r="BB54" i="38"/>
  <c r="BC54" i="38" s="1"/>
  <c r="BM54" i="38" s="1"/>
  <c r="BW54" i="38" s="1"/>
  <c r="CG54" i="38" s="1"/>
  <c r="CR54" i="38" s="1"/>
  <c r="AT58" i="38"/>
  <c r="AV58" i="38" s="1"/>
  <c r="BD58" i="38" s="1"/>
  <c r="BF58" i="38" s="1"/>
  <c r="BB58" i="38"/>
  <c r="AT84" i="38"/>
  <c r="AV84" i="38" s="1"/>
  <c r="BD84" i="38" s="1"/>
  <c r="BF84" i="38" s="1"/>
  <c r="BB84" i="38"/>
  <c r="AT50" i="38"/>
  <c r="AV50" i="38" s="1"/>
  <c r="BD50" i="38" s="1"/>
  <c r="BF50" i="38" s="1"/>
  <c r="BB50" i="38"/>
  <c r="AT132" i="38"/>
  <c r="AV132" i="38" s="1"/>
  <c r="BD132" i="38" s="1"/>
  <c r="BF132" i="38" s="1"/>
  <c r="BB132" i="38"/>
  <c r="AT85" i="38"/>
  <c r="AV85" i="38" s="1"/>
  <c r="BD85" i="38" s="1"/>
  <c r="BF85" i="38" s="1"/>
  <c r="BB85" i="38"/>
  <c r="AT14" i="38"/>
  <c r="AV14" i="38" s="1"/>
  <c r="BD14" i="38" s="1"/>
  <c r="BF14" i="38" s="1"/>
  <c r="BB14" i="38"/>
  <c r="AT45" i="38"/>
  <c r="AV45" i="38" s="1"/>
  <c r="BD45" i="38" s="1"/>
  <c r="BF45" i="38" s="1"/>
  <c r="BB45" i="38"/>
  <c r="AT98" i="38"/>
  <c r="AV98" i="38" s="1"/>
  <c r="BD98" i="38" s="1"/>
  <c r="BF98" i="38" s="1"/>
  <c r="BB98" i="38"/>
  <c r="BM7" i="38"/>
  <c r="BB11" i="38"/>
  <c r="AT11" i="38"/>
  <c r="AV11" i="38" s="1"/>
  <c r="BD11" i="38" s="1"/>
  <c r="BF11" i="38" s="1"/>
  <c r="AT35" i="38"/>
  <c r="AV35" i="38" s="1"/>
  <c r="BD35" i="38" s="1"/>
  <c r="BF35" i="38" s="1"/>
  <c r="BB35" i="38"/>
  <c r="AT90" i="38"/>
  <c r="AV90" i="38" s="1"/>
  <c r="BD90" i="38" s="1"/>
  <c r="BF90" i="38" s="1"/>
  <c r="BB90" i="38"/>
  <c r="BV7" i="38"/>
  <c r="BV175" i="38" s="1"/>
  <c r="AT9" i="38"/>
  <c r="AV9" i="38" s="1"/>
  <c r="BD9" i="38" s="1"/>
  <c r="BF9" i="38" s="1"/>
  <c r="BB9" i="38"/>
  <c r="BB17" i="38"/>
  <c r="AT17" i="38"/>
  <c r="AV17" i="38" s="1"/>
  <c r="BD17" i="38" s="1"/>
  <c r="BF17" i="38" s="1"/>
  <c r="BB25" i="38"/>
  <c r="AT25" i="38"/>
  <c r="AV25" i="38" s="1"/>
  <c r="BD25" i="38" s="1"/>
  <c r="BF25" i="38" s="1"/>
  <c r="BB80" i="38"/>
  <c r="AT80" i="38"/>
  <c r="AV80" i="38" s="1"/>
  <c r="BD80" i="38" s="1"/>
  <c r="BF80" i="38" s="1"/>
  <c r="BB88" i="38"/>
  <c r="AT88" i="38"/>
  <c r="AV88" i="38" s="1"/>
  <c r="BD88" i="38" s="1"/>
  <c r="BF88" i="38" s="1"/>
  <c r="BB23" i="38"/>
  <c r="AT23" i="38"/>
  <c r="AV23" i="38" s="1"/>
  <c r="BD23" i="38" s="1"/>
  <c r="BF23" i="38" s="1"/>
  <c r="BB38" i="38"/>
  <c r="AT38" i="38"/>
  <c r="AV38" i="38" s="1"/>
  <c r="BD38" i="38" s="1"/>
  <c r="BF38" i="38" s="1"/>
  <c r="BB51" i="38"/>
  <c r="AT51" i="38"/>
  <c r="AV51" i="38" s="1"/>
  <c r="BD51" i="38" s="1"/>
  <c r="BF51" i="38" s="1"/>
  <c r="BB64" i="38"/>
  <c r="AT64" i="38"/>
  <c r="AV64" i="38" s="1"/>
  <c r="BD64" i="38" s="1"/>
  <c r="BF64" i="38" s="1"/>
  <c r="BB79" i="38"/>
  <c r="AT79" i="38"/>
  <c r="AV79" i="38" s="1"/>
  <c r="BD79" i="38" s="1"/>
  <c r="BF79" i="38" s="1"/>
  <c r="BB124" i="38"/>
  <c r="AT124" i="38"/>
  <c r="AV124" i="38" s="1"/>
  <c r="BD124" i="38" s="1"/>
  <c r="BF124" i="38" s="1"/>
  <c r="BB13" i="38"/>
  <c r="AT13" i="38"/>
  <c r="AV13" i="38" s="1"/>
  <c r="BD13" i="38" s="1"/>
  <c r="BF13" i="38" s="1"/>
  <c r="BB48" i="38"/>
  <c r="AT48" i="38"/>
  <c r="AV48" i="38" s="1"/>
  <c r="BD48" i="38" s="1"/>
  <c r="BF48" i="38" s="1"/>
  <c r="AT102" i="38"/>
  <c r="AV102" i="38" s="1"/>
  <c r="BD102" i="38" s="1"/>
  <c r="BF102" i="38" s="1"/>
  <c r="BB102" i="38"/>
  <c r="BB62" i="38"/>
  <c r="AT62" i="38"/>
  <c r="AV62" i="38" s="1"/>
  <c r="BD62" i="38" s="1"/>
  <c r="BF62" i="38" s="1"/>
  <c r="BB75" i="38"/>
  <c r="AT75" i="38"/>
  <c r="AV75" i="38" s="1"/>
  <c r="BD75" i="38" s="1"/>
  <c r="BF75" i="38" s="1"/>
  <c r="BB76" i="38"/>
  <c r="AT76" i="38"/>
  <c r="AV76" i="38" s="1"/>
  <c r="BD76" i="38" s="1"/>
  <c r="BF76" i="38" s="1"/>
  <c r="BB104" i="38"/>
  <c r="AT104" i="38"/>
  <c r="AV104" i="38" s="1"/>
  <c r="BD104" i="38" s="1"/>
  <c r="BF104" i="38" s="1"/>
  <c r="BB31" i="38"/>
  <c r="AT31" i="38"/>
  <c r="AV31" i="38" s="1"/>
  <c r="BD31" i="38" s="1"/>
  <c r="BF31" i="38" s="1"/>
  <c r="BB42" i="38"/>
  <c r="AT42" i="38"/>
  <c r="AV42" i="38" s="1"/>
  <c r="BD42" i="38" s="1"/>
  <c r="BF42" i="38" s="1"/>
  <c r="BB46" i="38"/>
  <c r="AT46" i="38"/>
  <c r="AV46" i="38" s="1"/>
  <c r="BD46" i="38" s="1"/>
  <c r="BF46" i="38" s="1"/>
  <c r="BB60" i="38"/>
  <c r="AT60" i="38"/>
  <c r="AV60" i="38" s="1"/>
  <c r="BD60" i="38" s="1"/>
  <c r="BF60" i="38" s="1"/>
  <c r="BB73" i="38"/>
  <c r="AT73" i="38"/>
  <c r="AV73" i="38" s="1"/>
  <c r="BD73" i="38" s="1"/>
  <c r="BF73" i="38" s="1"/>
  <c r="BB95" i="38"/>
  <c r="AT95" i="38"/>
  <c r="AV95" i="38" s="1"/>
  <c r="BD95" i="38" s="1"/>
  <c r="BF95" i="38" s="1"/>
  <c r="BB78" i="38"/>
  <c r="BB112" i="38"/>
  <c r="AT112" i="38"/>
  <c r="AV112" i="38" s="1"/>
  <c r="BD112" i="38" s="1"/>
  <c r="BF112" i="38" s="1"/>
  <c r="BB99" i="38"/>
  <c r="AT99" i="38"/>
  <c r="AV99" i="38" s="1"/>
  <c r="BD99" i="38" s="1"/>
  <c r="BF99" i="38" s="1"/>
  <c r="BB36" i="38"/>
  <c r="AT36" i="38"/>
  <c r="AV36" i="38" s="1"/>
  <c r="BD36" i="38" s="1"/>
  <c r="BF36" i="38" s="1"/>
  <c r="BB40" i="38"/>
  <c r="AT40" i="38"/>
  <c r="AV40" i="38" s="1"/>
  <c r="BD40" i="38" s="1"/>
  <c r="BF40" i="38" s="1"/>
  <c r="BB8" i="38"/>
  <c r="AT8" i="38"/>
  <c r="AV8" i="38" s="1"/>
  <c r="BD8" i="38" s="1"/>
  <c r="BF8" i="38" s="1"/>
  <c r="BB53" i="38"/>
  <c r="AT53" i="38"/>
  <c r="AV53" i="38" s="1"/>
  <c r="BD53" i="38" s="1"/>
  <c r="BF53" i="38" s="1"/>
  <c r="BB71" i="38"/>
  <c r="AT71" i="38"/>
  <c r="AV71" i="38" s="1"/>
  <c r="BD71" i="38" s="1"/>
  <c r="BF71" i="38" s="1"/>
  <c r="BB77" i="38"/>
  <c r="AT77" i="38"/>
  <c r="AV77" i="38" s="1"/>
  <c r="BD77" i="38" s="1"/>
  <c r="BF77" i="38" s="1"/>
  <c r="BB81" i="38"/>
  <c r="AT81" i="38"/>
  <c r="AV81" i="38" s="1"/>
  <c r="BD81" i="38" s="1"/>
  <c r="BF81" i="38" s="1"/>
  <c r="BB125" i="38"/>
  <c r="AT125" i="38"/>
  <c r="AV125" i="38" s="1"/>
  <c r="BD125" i="38" s="1"/>
  <c r="BF125" i="38" s="1"/>
  <c r="BB69" i="38"/>
  <c r="AT69" i="38"/>
  <c r="AV69" i="38" s="1"/>
  <c r="BD69" i="38" s="1"/>
  <c r="BF69" i="38" s="1"/>
  <c r="BB126" i="38"/>
  <c r="AT126" i="38"/>
  <c r="AV126" i="38" s="1"/>
  <c r="BD126" i="38" s="1"/>
  <c r="BF126" i="38" s="1"/>
  <c r="BB82" i="38"/>
  <c r="AT82" i="38"/>
  <c r="AV82" i="38" s="1"/>
  <c r="BD82" i="38" s="1"/>
  <c r="BF82" i="38" s="1"/>
  <c r="BB106" i="38"/>
  <c r="AT106" i="38"/>
  <c r="AV106" i="38" s="1"/>
  <c r="BD106" i="38" s="1"/>
  <c r="BF106" i="38" s="1"/>
  <c r="BB27" i="38"/>
  <c r="AT27" i="38"/>
  <c r="AV27" i="38" s="1"/>
  <c r="BD27" i="38" s="1"/>
  <c r="BF27" i="38" s="1"/>
  <c r="AT131" i="38" l="1"/>
  <c r="AV131" i="38" s="1"/>
  <c r="BD131" i="38" s="1"/>
  <c r="BF131" i="38" s="1"/>
  <c r="BN131" i="38" s="1"/>
  <c r="AT59" i="38"/>
  <c r="AV59" i="38" s="1"/>
  <c r="BD59" i="38" s="1"/>
  <c r="BF59" i="38" s="1"/>
  <c r="AT34" i="38"/>
  <c r="AV34" i="38" s="1"/>
  <c r="BD34" i="38" s="1"/>
  <c r="BF34" i="38" s="1"/>
  <c r="AT29" i="38"/>
  <c r="AV29" i="38" s="1"/>
  <c r="BD29" i="38" s="1"/>
  <c r="BF29" i="38" s="1"/>
  <c r="AT114" i="38"/>
  <c r="AV114" i="38" s="1"/>
  <c r="BD114" i="38" s="1"/>
  <c r="BF114" i="38" s="1"/>
  <c r="BL114" i="38" s="1"/>
  <c r="AT89" i="38"/>
  <c r="AV89" i="38" s="1"/>
  <c r="BD89" i="38" s="1"/>
  <c r="BF89" i="38" s="1"/>
  <c r="AT115" i="38"/>
  <c r="AV115" i="38" s="1"/>
  <c r="BD115" i="38" s="1"/>
  <c r="BF115" i="38" s="1"/>
  <c r="BL115" i="38" s="1"/>
  <c r="BB12" i="38"/>
  <c r="BB21" i="38"/>
  <c r="AT123" i="38"/>
  <c r="AV123" i="38" s="1"/>
  <c r="BD123" i="38" s="1"/>
  <c r="BF123" i="38" s="1"/>
  <c r="BN123" i="38" s="1"/>
  <c r="BB56" i="38"/>
  <c r="AT127" i="38"/>
  <c r="AV127" i="38" s="1"/>
  <c r="BD127" i="38" s="1"/>
  <c r="BF127" i="38" s="1"/>
  <c r="BL127" i="38" s="1"/>
  <c r="AT74" i="38"/>
  <c r="AV74" i="38" s="1"/>
  <c r="BD74" i="38" s="1"/>
  <c r="BF74" i="38" s="1"/>
  <c r="BN74" i="38" s="1"/>
  <c r="BB108" i="38"/>
  <c r="BB41" i="38"/>
  <c r="BB86" i="38"/>
  <c r="BB44" i="38"/>
  <c r="BB66" i="38"/>
  <c r="AT49" i="38"/>
  <c r="AV49" i="38" s="1"/>
  <c r="BD49" i="38" s="1"/>
  <c r="BF49" i="38" s="1"/>
  <c r="BN49" i="38" s="1"/>
  <c r="BB130" i="38"/>
  <c r="AT57" i="38"/>
  <c r="AV57" i="38" s="1"/>
  <c r="BD57" i="38" s="1"/>
  <c r="BF57" i="38" s="1"/>
  <c r="BN57" i="38" s="1"/>
  <c r="BB43" i="38"/>
  <c r="BB129" i="38"/>
  <c r="AT72" i="38"/>
  <c r="AV72" i="38" s="1"/>
  <c r="BD72" i="38" s="1"/>
  <c r="BF72" i="38" s="1"/>
  <c r="BN72" i="38" s="1"/>
  <c r="AT109" i="38"/>
  <c r="AV109" i="38" s="1"/>
  <c r="BD109" i="38" s="1"/>
  <c r="BF109" i="38" s="1"/>
  <c r="BN109" i="38" s="1"/>
  <c r="BB91" i="38"/>
  <c r="AT19" i="38"/>
  <c r="AV19" i="38" s="1"/>
  <c r="BD19" i="38" s="1"/>
  <c r="BF19" i="38" s="1"/>
  <c r="BN19" i="38" s="1"/>
  <c r="BB70" i="38"/>
  <c r="BB28" i="38"/>
  <c r="CU8" i="38"/>
  <c r="CV8" i="38"/>
  <c r="CU12" i="38"/>
  <c r="CV12" i="38"/>
  <c r="DB127" i="38"/>
  <c r="DC127" i="38" s="1"/>
  <c r="DD86" i="38"/>
  <c r="DF86" i="38" s="1"/>
  <c r="DB86" i="38"/>
  <c r="DB40" i="38"/>
  <c r="DD40" i="38"/>
  <c r="DF40" i="38" s="1"/>
  <c r="DD58" i="38"/>
  <c r="DF58" i="38" s="1"/>
  <c r="DB58" i="38"/>
  <c r="DD50" i="38"/>
  <c r="DF50" i="38" s="1"/>
  <c r="DB50" i="38"/>
  <c r="DB124" i="38"/>
  <c r="DD124" i="38"/>
  <c r="DF124" i="38" s="1"/>
  <c r="DB34" i="38"/>
  <c r="DD34" i="38"/>
  <c r="DF34" i="38" s="1"/>
  <c r="DD91" i="38"/>
  <c r="DF91" i="38" s="1"/>
  <c r="DB91" i="38"/>
  <c r="DD62" i="38"/>
  <c r="DF62" i="38" s="1"/>
  <c r="DB62" i="38"/>
  <c r="DD130" i="38"/>
  <c r="DF130" i="38" s="1"/>
  <c r="DB130" i="38"/>
  <c r="DD83" i="38"/>
  <c r="DF83" i="38" s="1"/>
  <c r="DB83" i="38"/>
  <c r="DB60" i="38"/>
  <c r="DD60" i="38"/>
  <c r="DF60" i="38" s="1"/>
  <c r="DD151" i="38"/>
  <c r="DF151" i="38" s="1"/>
  <c r="DB151" i="38"/>
  <c r="DD85" i="38"/>
  <c r="DF85" i="38" s="1"/>
  <c r="DB85" i="38"/>
  <c r="DD64" i="38"/>
  <c r="DF64" i="38" s="1"/>
  <c r="DB64" i="38"/>
  <c r="DD46" i="38"/>
  <c r="DF46" i="38" s="1"/>
  <c r="DB46" i="38"/>
  <c r="DD41" i="38"/>
  <c r="DF41" i="38" s="1"/>
  <c r="DB41" i="38"/>
  <c r="DD53" i="38"/>
  <c r="DF53" i="38" s="1"/>
  <c r="DB53" i="38"/>
  <c r="DD97" i="38"/>
  <c r="DF97" i="38" s="1"/>
  <c r="DB97" i="38"/>
  <c r="DB22" i="38"/>
  <c r="DD22" i="38"/>
  <c r="DF22" i="38" s="1"/>
  <c r="DD152" i="38"/>
  <c r="DF152" i="38" s="1"/>
  <c r="DB152" i="38"/>
  <c r="DB24" i="38"/>
  <c r="DD24" i="38"/>
  <c r="DF24" i="38" s="1"/>
  <c r="DD77" i="38"/>
  <c r="DF77" i="38" s="1"/>
  <c r="DB77" i="38"/>
  <c r="DD129" i="38"/>
  <c r="DF129" i="38" s="1"/>
  <c r="DB129" i="38"/>
  <c r="DB131" i="38"/>
  <c r="DC131" i="38" s="1"/>
  <c r="DD131" i="38" s="1"/>
  <c r="DF131" i="38" s="1"/>
  <c r="DB76" i="38"/>
  <c r="DD76" i="38"/>
  <c r="DF76" i="38" s="1"/>
  <c r="DD123" i="38"/>
  <c r="DF123" i="38" s="1"/>
  <c r="DB123" i="38"/>
  <c r="DD67" i="38"/>
  <c r="DF67" i="38" s="1"/>
  <c r="DB67" i="38"/>
  <c r="DD49" i="38"/>
  <c r="DF49" i="38" s="1"/>
  <c r="DB49" i="38"/>
  <c r="DD78" i="38"/>
  <c r="DF78" i="38" s="1"/>
  <c r="DB78" i="38"/>
  <c r="DD66" i="38"/>
  <c r="DF66" i="38" s="1"/>
  <c r="DB66" i="38"/>
  <c r="DD25" i="38"/>
  <c r="DF25" i="38" s="1"/>
  <c r="DB25" i="38"/>
  <c r="DD51" i="38"/>
  <c r="DF51" i="38" s="1"/>
  <c r="DB51" i="38"/>
  <c r="DD73" i="38"/>
  <c r="DF73" i="38" s="1"/>
  <c r="DB73" i="38"/>
  <c r="DB26" i="38"/>
  <c r="DD26" i="38"/>
  <c r="DF26" i="38" s="1"/>
  <c r="DD31" i="38"/>
  <c r="DF31" i="38" s="1"/>
  <c r="DB31" i="38"/>
  <c r="CU9" i="38"/>
  <c r="CV9" i="38"/>
  <c r="CU16" i="38"/>
  <c r="CV16" i="38"/>
  <c r="CU156" i="38"/>
  <c r="CV156" i="38"/>
  <c r="CU17" i="38"/>
  <c r="CV17" i="38"/>
  <c r="CU14" i="38"/>
  <c r="CV14" i="38"/>
  <c r="CU132" i="38"/>
  <c r="CV132" i="38"/>
  <c r="CU35" i="38"/>
  <c r="CV35" i="38"/>
  <c r="DD19" i="38"/>
  <c r="DF19" i="38" s="1"/>
  <c r="DB19" i="38"/>
  <c r="DB92" i="38"/>
  <c r="DD92" i="38"/>
  <c r="DF92" i="38" s="1"/>
  <c r="DD75" i="38"/>
  <c r="DF75" i="38" s="1"/>
  <c r="DB75" i="38"/>
  <c r="DD99" i="38"/>
  <c r="DF99" i="38" s="1"/>
  <c r="DB99" i="38"/>
  <c r="DD29" i="38"/>
  <c r="DF29" i="38" s="1"/>
  <c r="DB29" i="38"/>
  <c r="DD154" i="38"/>
  <c r="DF154" i="38" s="1"/>
  <c r="DB154" i="38"/>
  <c r="DD55" i="38"/>
  <c r="DF55" i="38" s="1"/>
  <c r="DB55" i="38"/>
  <c r="DD87" i="38"/>
  <c r="DF87" i="38" s="1"/>
  <c r="DB87" i="38"/>
  <c r="CU59" i="38"/>
  <c r="CV59" i="38"/>
  <c r="CU11" i="38"/>
  <c r="CV11" i="38"/>
  <c r="CU120" i="38"/>
  <c r="CV120" i="38"/>
  <c r="CU15" i="38"/>
  <c r="CV15" i="38"/>
  <c r="CU18" i="38"/>
  <c r="CV18" i="38"/>
  <c r="DD42" i="38"/>
  <c r="DF42" i="38" s="1"/>
  <c r="DB42" i="38"/>
  <c r="DB128" i="38"/>
  <c r="DC128" i="38" s="1"/>
  <c r="DD128" i="38" s="1"/>
  <c r="DF128" i="38" s="1"/>
  <c r="DD61" i="38"/>
  <c r="DF61" i="38" s="1"/>
  <c r="DB61" i="38"/>
  <c r="DD74" i="38"/>
  <c r="DF74" i="38" s="1"/>
  <c r="DB74" i="38"/>
  <c r="DB20" i="38"/>
  <c r="DD20" i="38"/>
  <c r="DF20" i="38" s="1"/>
  <c r="DD23" i="38"/>
  <c r="DF23" i="38" s="1"/>
  <c r="DB23" i="38"/>
  <c r="DB84" i="38"/>
  <c r="DD84" i="38"/>
  <c r="DF84" i="38" s="1"/>
  <c r="DB30" i="38"/>
  <c r="DD30" i="38"/>
  <c r="DF30" i="38" s="1"/>
  <c r="DD47" i="38"/>
  <c r="DF47" i="38" s="1"/>
  <c r="DB47" i="38"/>
  <c r="DD89" i="38"/>
  <c r="DF89" i="38" s="1"/>
  <c r="DB89" i="38"/>
  <c r="DD150" i="38"/>
  <c r="DF150" i="38" s="1"/>
  <c r="DB150" i="38"/>
  <c r="DD69" i="38"/>
  <c r="DF69" i="38" s="1"/>
  <c r="DB69" i="38"/>
  <c r="DD133" i="38"/>
  <c r="DF133" i="38" s="1"/>
  <c r="DB133" i="38"/>
  <c r="DD141" i="38"/>
  <c r="DF141" i="38" s="1"/>
  <c r="DB141" i="38"/>
  <c r="DD98" i="38"/>
  <c r="DF98" i="38" s="1"/>
  <c r="DB98" i="38"/>
  <c r="DD95" i="38"/>
  <c r="DF95" i="38" s="1"/>
  <c r="DB95" i="38"/>
  <c r="DD56" i="38"/>
  <c r="DF56" i="38" s="1"/>
  <c r="DB56" i="38"/>
  <c r="DD57" i="38"/>
  <c r="DF57" i="38" s="1"/>
  <c r="DB57" i="38"/>
  <c r="DD122" i="38"/>
  <c r="DF122" i="38" s="1"/>
  <c r="DB122" i="38"/>
  <c r="DD63" i="38"/>
  <c r="DF63" i="38" s="1"/>
  <c r="DB63" i="38"/>
  <c r="DD43" i="38"/>
  <c r="DF43" i="38" s="1"/>
  <c r="DB43" i="38"/>
  <c r="DD27" i="38"/>
  <c r="DF27" i="38" s="1"/>
  <c r="DB27" i="38"/>
  <c r="DD80" i="38"/>
  <c r="DF80" i="38" s="1"/>
  <c r="DB80" i="38"/>
  <c r="DD125" i="38"/>
  <c r="DF125" i="38" s="1"/>
  <c r="DB125" i="38"/>
  <c r="DD71" i="38"/>
  <c r="DF71" i="38" s="1"/>
  <c r="DB71" i="38"/>
  <c r="DB36" i="38"/>
  <c r="DD36" i="38"/>
  <c r="DF36" i="38" s="1"/>
  <c r="DD48" i="38"/>
  <c r="DF48" i="38" s="1"/>
  <c r="DB48" i="38"/>
  <c r="DD21" i="38"/>
  <c r="DF21" i="38" s="1"/>
  <c r="DB21" i="38"/>
  <c r="DD70" i="38"/>
  <c r="DF70" i="38" s="1"/>
  <c r="DB70" i="38"/>
  <c r="DD79" i="38"/>
  <c r="DF79" i="38" s="1"/>
  <c r="DB79" i="38"/>
  <c r="DD72" i="38"/>
  <c r="DF72" i="38" s="1"/>
  <c r="DB72" i="38"/>
  <c r="DB44" i="38"/>
  <c r="DD44" i="38"/>
  <c r="DF44" i="38" s="1"/>
  <c r="DD37" i="38"/>
  <c r="DF37" i="38" s="1"/>
  <c r="DB37" i="38"/>
  <c r="DD153" i="38"/>
  <c r="DF153" i="38" s="1"/>
  <c r="DB153" i="38"/>
  <c r="DD96" i="38"/>
  <c r="DF96" i="38" s="1"/>
  <c r="DB96" i="38"/>
  <c r="DD33" i="38"/>
  <c r="DF33" i="38" s="1"/>
  <c r="DB33" i="38"/>
  <c r="DD81" i="38"/>
  <c r="DF81" i="38" s="1"/>
  <c r="DB81" i="38"/>
  <c r="DD39" i="38"/>
  <c r="DF39" i="38" s="1"/>
  <c r="DB39" i="38"/>
  <c r="DD93" i="38"/>
  <c r="DF93" i="38" s="1"/>
  <c r="DB93" i="38"/>
  <c r="DD45" i="38"/>
  <c r="DF45" i="38" s="1"/>
  <c r="DB45" i="38"/>
  <c r="DD82" i="38"/>
  <c r="DF82" i="38" s="1"/>
  <c r="DB82" i="38"/>
  <c r="DD90" i="38"/>
  <c r="DF90" i="38" s="1"/>
  <c r="DB90" i="38"/>
  <c r="DD94" i="38"/>
  <c r="DF94" i="38" s="1"/>
  <c r="DB94" i="38"/>
  <c r="DB38" i="38"/>
  <c r="DD38" i="38"/>
  <c r="DF38" i="38" s="1"/>
  <c r="DB28" i="38"/>
  <c r="DD28" i="38"/>
  <c r="DF28" i="38" s="1"/>
  <c r="DB68" i="38"/>
  <c r="DD68" i="38"/>
  <c r="DF68" i="38" s="1"/>
  <c r="DD88" i="38"/>
  <c r="DF88" i="38" s="1"/>
  <c r="DB88" i="38"/>
  <c r="CU10" i="38"/>
  <c r="CV10" i="38"/>
  <c r="CU155" i="38"/>
  <c r="CV155" i="38"/>
  <c r="CU65" i="38"/>
  <c r="CV65" i="38"/>
  <c r="CU13" i="38"/>
  <c r="CV13" i="38"/>
  <c r="CU126" i="38"/>
  <c r="CV126" i="38"/>
  <c r="BB83" i="38"/>
  <c r="BB16" i="38"/>
  <c r="AT37" i="38"/>
  <c r="AV37" i="38" s="1"/>
  <c r="BD37" i="38" s="1"/>
  <c r="BF37" i="38" s="1"/>
  <c r="BN37" i="38" s="1"/>
  <c r="AJ65" i="38"/>
  <c r="AL65" i="38" s="1"/>
  <c r="BB65" i="38" s="1"/>
  <c r="AJ101" i="38"/>
  <c r="AL101" i="38" s="1"/>
  <c r="AT101" i="38" s="1"/>
  <c r="AV101" i="38" s="1"/>
  <c r="BD101" i="38" s="1"/>
  <c r="BF101" i="38" s="1"/>
  <c r="AT67" i="38"/>
  <c r="AV67" i="38" s="1"/>
  <c r="BD67" i="38" s="1"/>
  <c r="BF67" i="38" s="1"/>
  <c r="BN67" i="38" s="1"/>
  <c r="AT97" i="38"/>
  <c r="AV97" i="38" s="1"/>
  <c r="BD97" i="38" s="1"/>
  <c r="BF97" i="38" s="1"/>
  <c r="BL97" i="38" s="1"/>
  <c r="AT15" i="38"/>
  <c r="AV15" i="38" s="1"/>
  <c r="BD15" i="38" s="1"/>
  <c r="BF15" i="38" s="1"/>
  <c r="BN15" i="38" s="1"/>
  <c r="AT20" i="38"/>
  <c r="AV20" i="38" s="1"/>
  <c r="BD20" i="38" s="1"/>
  <c r="BF20" i="38" s="1"/>
  <c r="BN20" i="38" s="1"/>
  <c r="AT63" i="38"/>
  <c r="AV63" i="38" s="1"/>
  <c r="BD63" i="38" s="1"/>
  <c r="BF63" i="38" s="1"/>
  <c r="BN63" i="38" s="1"/>
  <c r="BB22" i="38"/>
  <c r="AR118" i="38"/>
  <c r="AT55" i="38"/>
  <c r="AV55" i="38" s="1"/>
  <c r="BD55" i="38" s="1"/>
  <c r="BF55" i="38" s="1"/>
  <c r="BN55" i="38" s="1"/>
  <c r="BB92" i="38"/>
  <c r="V175" i="38"/>
  <c r="W175" i="38"/>
  <c r="AT122" i="38"/>
  <c r="AV122" i="38" s="1"/>
  <c r="BD122" i="38" s="1"/>
  <c r="BF122" i="38" s="1"/>
  <c r="BN122" i="38" s="1"/>
  <c r="AR32" i="38"/>
  <c r="BB87" i="38"/>
  <c r="BB93" i="38"/>
  <c r="BB39" i="38"/>
  <c r="BB113" i="38"/>
  <c r="AR52" i="38"/>
  <c r="BB110" i="38"/>
  <c r="BB24" i="38"/>
  <c r="BB30" i="38"/>
  <c r="AR116" i="38"/>
  <c r="AT117" i="38"/>
  <c r="AV117" i="38" s="1"/>
  <c r="BD117" i="38" s="1"/>
  <c r="BF117" i="38" s="1"/>
  <c r="BN117" i="38" s="1"/>
  <c r="AJ121" i="38"/>
  <c r="AL121" i="38" s="1"/>
  <c r="AT121" i="38" s="1"/>
  <c r="AV121" i="38" s="1"/>
  <c r="BD121" i="38" s="1"/>
  <c r="BF121" i="38" s="1"/>
  <c r="Z100" i="38"/>
  <c r="Z175" i="38" s="1"/>
  <c r="AR119" i="38"/>
  <c r="AT26" i="38"/>
  <c r="AV26" i="38" s="1"/>
  <c r="BD26" i="38" s="1"/>
  <c r="BF26" i="38" s="1"/>
  <c r="BL26" i="38" s="1"/>
  <c r="AT94" i="38"/>
  <c r="AV94" i="38" s="1"/>
  <c r="BD94" i="38" s="1"/>
  <c r="BF94" i="38" s="1"/>
  <c r="BL94" i="38" s="1"/>
  <c r="AT111" i="38"/>
  <c r="AV111" i="38" s="1"/>
  <c r="BD111" i="38" s="1"/>
  <c r="BF111" i="38" s="1"/>
  <c r="BL111" i="38" s="1"/>
  <c r="AJ103" i="38"/>
  <c r="AL103" i="38" s="1"/>
  <c r="BB103" i="38" s="1"/>
  <c r="AR120" i="38"/>
  <c r="AR107" i="38"/>
  <c r="CP7" i="38"/>
  <c r="BB68" i="38"/>
  <c r="AJ105" i="38"/>
  <c r="AL105" i="38" s="1"/>
  <c r="BB105" i="38" s="1"/>
  <c r="CS32" i="38"/>
  <c r="CV32" i="38" s="1"/>
  <c r="CQ32" i="38"/>
  <c r="CS118" i="38"/>
  <c r="CQ118" i="38"/>
  <c r="CQ121" i="38"/>
  <c r="CS121" i="38"/>
  <c r="CS119" i="38"/>
  <c r="CQ119" i="38"/>
  <c r="CF7" i="38"/>
  <c r="CF175" i="38" s="1"/>
  <c r="BX54" i="38"/>
  <c r="CH54" i="38"/>
  <c r="CK54" i="38" s="1"/>
  <c r="BD54" i="38"/>
  <c r="BF54" i="38" s="1"/>
  <c r="BN54" i="38" s="1"/>
  <c r="BN44" i="38"/>
  <c r="BL44" i="38"/>
  <c r="BN27" i="38"/>
  <c r="BL27" i="38"/>
  <c r="BM106" i="38"/>
  <c r="BW106" i="38" s="1"/>
  <c r="CG106" i="38" s="1"/>
  <c r="CR106" i="38" s="1"/>
  <c r="DC106" i="38" s="1"/>
  <c r="BL106" i="38"/>
  <c r="BN21" i="38"/>
  <c r="BL21" i="38"/>
  <c r="BN69" i="38"/>
  <c r="BL69" i="38"/>
  <c r="BN81" i="38"/>
  <c r="BL81" i="38"/>
  <c r="BN71" i="38"/>
  <c r="BL71" i="38"/>
  <c r="BL67" i="38"/>
  <c r="BN8" i="38"/>
  <c r="BL8" i="38"/>
  <c r="BN36" i="38"/>
  <c r="BL36" i="38"/>
  <c r="BN78" i="38"/>
  <c r="BL78" i="38"/>
  <c r="BN95" i="38"/>
  <c r="BL95" i="38"/>
  <c r="BN60" i="38"/>
  <c r="BL60" i="38"/>
  <c r="BN46" i="38"/>
  <c r="BL46" i="38"/>
  <c r="BN42" i="38"/>
  <c r="BL42" i="38"/>
  <c r="BN102" i="38"/>
  <c r="BL102" i="38"/>
  <c r="BN31" i="38"/>
  <c r="BL31" i="38"/>
  <c r="BL131" i="38"/>
  <c r="BM104" i="38"/>
  <c r="BL104" i="38"/>
  <c r="BN76" i="38"/>
  <c r="BL76" i="38"/>
  <c r="BN75" i="38"/>
  <c r="BL75" i="38"/>
  <c r="BN62" i="38"/>
  <c r="BL62" i="38"/>
  <c r="BN48" i="38"/>
  <c r="BL48" i="38"/>
  <c r="BN13" i="38"/>
  <c r="BL13" i="38"/>
  <c r="BN124" i="38"/>
  <c r="BL124" i="38"/>
  <c r="BN79" i="38"/>
  <c r="BL79" i="38"/>
  <c r="BN64" i="38"/>
  <c r="BL64" i="38"/>
  <c r="BN51" i="38"/>
  <c r="BL51" i="38"/>
  <c r="BN38" i="38"/>
  <c r="BL38" i="38"/>
  <c r="BN34" i="38"/>
  <c r="BL34" i="38"/>
  <c r="BN23" i="38"/>
  <c r="BL23" i="38"/>
  <c r="BN88" i="38"/>
  <c r="BL88" i="38"/>
  <c r="BN110" i="38"/>
  <c r="BL110" i="38"/>
  <c r="BN80" i="38"/>
  <c r="BL80" i="38"/>
  <c r="BN25" i="38"/>
  <c r="BL25" i="38"/>
  <c r="BN17" i="38"/>
  <c r="BL17" i="38"/>
  <c r="BN11" i="38"/>
  <c r="BL11" i="38"/>
  <c r="BW7" i="38"/>
  <c r="AB7" i="38"/>
  <c r="BN10" i="38"/>
  <c r="BL10" i="38"/>
  <c r="AT120" i="38"/>
  <c r="AV120" i="38" s="1"/>
  <c r="BD120" i="38" s="1"/>
  <c r="BF120" i="38" s="1"/>
  <c r="BB120" i="38"/>
  <c r="AT119" i="38"/>
  <c r="AV119" i="38" s="1"/>
  <c r="BD119" i="38" s="1"/>
  <c r="BF119" i="38" s="1"/>
  <c r="BB119" i="38"/>
  <c r="AT118" i="38"/>
  <c r="AV118" i="38" s="1"/>
  <c r="BD118" i="38" s="1"/>
  <c r="BF118" i="38" s="1"/>
  <c r="BB118" i="38"/>
  <c r="BB52" i="38"/>
  <c r="BC52" i="38" s="1"/>
  <c r="BC175" i="38" s="1"/>
  <c r="BN129" i="38"/>
  <c r="BL129" i="38"/>
  <c r="BN82" i="38"/>
  <c r="BL82" i="38"/>
  <c r="BN126" i="38"/>
  <c r="BL126" i="38"/>
  <c r="BN125" i="38"/>
  <c r="BL125" i="38"/>
  <c r="BN77" i="38"/>
  <c r="BL77" i="38"/>
  <c r="BN53" i="38"/>
  <c r="BL53" i="38"/>
  <c r="BN40" i="38"/>
  <c r="BL40" i="38"/>
  <c r="BN99" i="38"/>
  <c r="BL99" i="38"/>
  <c r="BN112" i="38"/>
  <c r="BL112" i="38"/>
  <c r="BN29" i="38"/>
  <c r="BL29" i="38"/>
  <c r="BN73" i="38"/>
  <c r="BL73" i="38"/>
  <c r="BN9" i="38"/>
  <c r="BL9" i="38"/>
  <c r="BN90" i="38"/>
  <c r="BL90" i="38"/>
  <c r="BN70" i="38"/>
  <c r="BL70" i="38"/>
  <c r="BN56" i="38"/>
  <c r="BL56" i="38"/>
  <c r="BN35" i="38"/>
  <c r="BL35" i="38"/>
  <c r="BN24" i="38"/>
  <c r="BL24" i="38"/>
  <c r="BB32" i="38"/>
  <c r="AT32" i="38"/>
  <c r="AV32" i="38" s="1"/>
  <c r="BD32" i="38" s="1"/>
  <c r="BF32" i="38" s="1"/>
  <c r="BL72" i="38"/>
  <c r="BN41" i="38"/>
  <c r="BL41" i="38"/>
  <c r="BN98" i="38"/>
  <c r="BL98" i="38"/>
  <c r="BN87" i="38"/>
  <c r="BL87" i="38"/>
  <c r="BL20" i="38"/>
  <c r="BN45" i="38"/>
  <c r="BL45" i="38"/>
  <c r="BN14" i="38"/>
  <c r="BL14" i="38"/>
  <c r="BN85" i="38"/>
  <c r="BL85" i="38"/>
  <c r="BN132" i="38"/>
  <c r="BL132" i="38"/>
  <c r="BN66" i="38"/>
  <c r="BL66" i="38"/>
  <c r="BN59" i="38"/>
  <c r="BL59" i="38"/>
  <c r="BN50" i="38"/>
  <c r="BL50" i="38"/>
  <c r="BN93" i="38"/>
  <c r="BL93" i="38"/>
  <c r="BN89" i="38"/>
  <c r="BL89" i="38"/>
  <c r="BN84" i="38"/>
  <c r="BL84" i="38"/>
  <c r="BN68" i="38"/>
  <c r="BL68" i="38"/>
  <c r="BN58" i="38"/>
  <c r="BL58" i="38"/>
  <c r="BN22" i="38"/>
  <c r="BL22" i="38"/>
  <c r="BN115" i="38"/>
  <c r="BN83" i="38"/>
  <c r="BL83" i="38"/>
  <c r="BN91" i="38"/>
  <c r="BL91" i="38"/>
  <c r="BN18" i="38"/>
  <c r="BL18" i="38"/>
  <c r="BN92" i="38"/>
  <c r="BL92" i="38"/>
  <c r="BN39" i="38"/>
  <c r="BL39" i="38"/>
  <c r="BN28" i="38"/>
  <c r="BL28" i="38"/>
  <c r="BN12" i="38"/>
  <c r="BL12" i="38"/>
  <c r="BN113" i="38"/>
  <c r="BL113" i="38"/>
  <c r="BN30" i="38"/>
  <c r="BL30" i="38"/>
  <c r="BN43" i="38"/>
  <c r="BL43" i="38"/>
  <c r="BN16" i="38"/>
  <c r="BL16" i="38"/>
  <c r="BL49" i="38"/>
  <c r="BL108" i="38"/>
  <c r="BM108" i="38"/>
  <c r="BW108" i="38" s="1"/>
  <c r="CG108" i="38" s="1"/>
  <c r="CR108" i="38" s="1"/>
  <c r="DC108" i="38" s="1"/>
  <c r="BN33" i="38"/>
  <c r="BL33" i="38"/>
  <c r="BN130" i="38"/>
  <c r="BL130" i="38"/>
  <c r="BN128" i="38"/>
  <c r="BL128" i="38"/>
  <c r="BN96" i="38"/>
  <c r="BL96" i="38"/>
  <c r="BN86" i="38"/>
  <c r="BL86" i="38"/>
  <c r="BN61" i="38"/>
  <c r="BL61" i="38"/>
  <c r="BN47" i="38"/>
  <c r="BL47" i="38"/>
  <c r="BB116" i="38"/>
  <c r="AT116" i="38"/>
  <c r="AV116" i="38" s="1"/>
  <c r="BD116" i="38" s="1"/>
  <c r="BF116" i="38" s="1"/>
  <c r="BB101" i="38"/>
  <c r="BB107" i="38"/>
  <c r="AT107" i="38"/>
  <c r="AV107" i="38" s="1"/>
  <c r="BD107" i="38" s="1"/>
  <c r="BF107" i="38" s="1"/>
  <c r="BN127" i="38" l="1"/>
  <c r="BL74" i="38"/>
  <c r="BL63" i="38"/>
  <c r="BL57" i="38"/>
  <c r="BN114" i="38"/>
  <c r="BN97" i="38"/>
  <c r="BL123" i="38"/>
  <c r="BL19" i="38"/>
  <c r="DD127" i="38"/>
  <c r="BL109" i="38"/>
  <c r="AT65" i="38"/>
  <c r="AV65" i="38" s="1"/>
  <c r="BD65" i="38" s="1"/>
  <c r="BF65" i="38" s="1"/>
  <c r="BL37" i="38"/>
  <c r="DB10" i="38"/>
  <c r="DD10" i="38"/>
  <c r="DF10" i="38" s="1"/>
  <c r="DB18" i="38"/>
  <c r="DD18" i="38"/>
  <c r="DF18" i="38" s="1"/>
  <c r="DD59" i="38"/>
  <c r="DF59" i="38" s="1"/>
  <c r="DB59" i="38"/>
  <c r="BN26" i="38"/>
  <c r="BL15" i="38"/>
  <c r="CU119" i="38"/>
  <c r="CV119" i="38"/>
  <c r="CU118" i="38"/>
  <c r="CV118" i="38"/>
  <c r="DD126" i="38"/>
  <c r="DF126" i="38" s="1"/>
  <c r="DB126" i="38"/>
  <c r="DD65" i="38"/>
  <c r="DF65" i="38" s="1"/>
  <c r="DB65" i="38"/>
  <c r="DB132" i="38"/>
  <c r="DC132" i="38" s="1"/>
  <c r="DD132" i="38" s="1"/>
  <c r="DF132" i="38" s="1"/>
  <c r="DD17" i="38"/>
  <c r="DF17" i="38" s="1"/>
  <c r="DB17" i="38"/>
  <c r="DB16" i="38"/>
  <c r="DD16" i="38"/>
  <c r="DF16" i="38" s="1"/>
  <c r="DB12" i="38"/>
  <c r="DD12" i="38"/>
  <c r="DF12" i="38" s="1"/>
  <c r="CU121" i="38"/>
  <c r="CV121" i="38"/>
  <c r="CP175" i="38"/>
  <c r="DA7" i="38"/>
  <c r="DA175" i="38" s="1"/>
  <c r="DD13" i="38"/>
  <c r="DF13" i="38" s="1"/>
  <c r="DB13" i="38"/>
  <c r="DD155" i="38"/>
  <c r="DF155" i="38" s="1"/>
  <c r="DB155" i="38"/>
  <c r="DD15" i="38"/>
  <c r="DF15" i="38" s="1"/>
  <c r="DB15" i="38"/>
  <c r="DD11" i="38"/>
  <c r="DF11" i="38" s="1"/>
  <c r="DB11" i="38"/>
  <c r="DB35" i="38"/>
  <c r="DB14" i="38"/>
  <c r="DD14" i="38"/>
  <c r="DF14" i="38" s="1"/>
  <c r="DB156" i="38"/>
  <c r="DD156" i="38"/>
  <c r="DF156" i="38" s="1"/>
  <c r="DD9" i="38"/>
  <c r="DF9" i="38" s="1"/>
  <c r="DB9" i="38"/>
  <c r="DB8" i="38"/>
  <c r="DD8" i="38"/>
  <c r="DF8" i="38" s="1"/>
  <c r="DD120" i="38"/>
  <c r="DF120" i="38" s="1"/>
  <c r="DB120" i="38"/>
  <c r="DB32" i="38"/>
  <c r="DD32" i="38"/>
  <c r="DF32" i="38" s="1"/>
  <c r="BL117" i="38"/>
  <c r="BB121" i="38"/>
  <c r="BL55" i="38"/>
  <c r="BN94" i="38"/>
  <c r="BL122" i="38"/>
  <c r="CU32" i="38"/>
  <c r="AT103" i="38"/>
  <c r="AV103" i="38" s="1"/>
  <c r="BD103" i="38" s="1"/>
  <c r="BF103" i="38" s="1"/>
  <c r="BL103" i="38" s="1"/>
  <c r="BN111" i="38"/>
  <c r="BN104" i="38"/>
  <c r="AB100" i="38"/>
  <c r="AB175" i="38" s="1"/>
  <c r="AT105" i="38"/>
  <c r="AV105" i="38" s="1"/>
  <c r="BD105" i="38" s="1"/>
  <c r="BF105" i="38" s="1"/>
  <c r="BL105" i="38" s="1"/>
  <c r="BL54" i="38"/>
  <c r="CS54" i="38"/>
  <c r="CQ54" i="38"/>
  <c r="CJ54" i="38"/>
  <c r="BN106" i="38"/>
  <c r="BX108" i="38"/>
  <c r="CH108" i="38"/>
  <c r="CK108" i="38" s="1"/>
  <c r="CH7" i="38"/>
  <c r="BX106" i="38"/>
  <c r="CH106" i="38"/>
  <c r="CK106" i="38" s="1"/>
  <c r="BD52" i="38"/>
  <c r="BF52" i="38" s="1"/>
  <c r="BL52" i="38" s="1"/>
  <c r="BW104" i="38"/>
  <c r="BN108" i="38"/>
  <c r="BN121" i="38"/>
  <c r="BL121" i="38"/>
  <c r="BM107" i="38"/>
  <c r="BW107" i="38" s="1"/>
  <c r="CG107" i="38" s="1"/>
  <c r="CR107" i="38" s="1"/>
  <c r="DC107" i="38" s="1"/>
  <c r="BL107" i="38"/>
  <c r="BN101" i="38"/>
  <c r="BL101" i="38"/>
  <c r="BN32" i="38"/>
  <c r="BL32" i="38"/>
  <c r="BM52" i="38"/>
  <c r="BC178" i="38"/>
  <c r="AR7" i="38"/>
  <c r="AJ7" i="38"/>
  <c r="BX7" i="38"/>
  <c r="BN65" i="38"/>
  <c r="BL65" i="38"/>
  <c r="BL116" i="38"/>
  <c r="BN116" i="38"/>
  <c r="BN118" i="38"/>
  <c r="BL118" i="38"/>
  <c r="BN119" i="38"/>
  <c r="BL119" i="38"/>
  <c r="BN120" i="38"/>
  <c r="BL120" i="38"/>
  <c r="DF127" i="38" l="1"/>
  <c r="DD118" i="38"/>
  <c r="DF118" i="38" s="1"/>
  <c r="DB118" i="38"/>
  <c r="DD121" i="38"/>
  <c r="DF121" i="38" s="1"/>
  <c r="DB121" i="38"/>
  <c r="DD119" i="38"/>
  <c r="DF119" i="38" s="1"/>
  <c r="DB119" i="38"/>
  <c r="CU54" i="38"/>
  <c r="CV54" i="38"/>
  <c r="DD35" i="38"/>
  <c r="DF35" i="38" s="1"/>
  <c r="CK7" i="38"/>
  <c r="CQ7" i="38" s="1"/>
  <c r="BN103" i="38"/>
  <c r="BM105" i="38"/>
  <c r="BW105" i="38" s="1"/>
  <c r="CG105" i="38" s="1"/>
  <c r="CR105" i="38" s="1"/>
  <c r="DC105" i="38" s="1"/>
  <c r="BN52" i="38"/>
  <c r="AJ100" i="38"/>
  <c r="AJ175" i="38" s="1"/>
  <c r="AR100" i="38"/>
  <c r="AR175" i="38" s="1"/>
  <c r="CS108" i="38"/>
  <c r="CQ108" i="38"/>
  <c r="CS106" i="38"/>
  <c r="CQ106" i="38"/>
  <c r="CJ108" i="38"/>
  <c r="CJ106" i="38"/>
  <c r="CG104" i="38"/>
  <c r="CR104" i="38" s="1"/>
  <c r="DC104" i="38" s="1"/>
  <c r="BX107" i="38"/>
  <c r="CH107" i="38"/>
  <c r="CK107" i="38" s="1"/>
  <c r="CJ7" i="38"/>
  <c r="BX104" i="38"/>
  <c r="BN107" i="38"/>
  <c r="AL7" i="38"/>
  <c r="BW52" i="38"/>
  <c r="CS7" i="38" l="1"/>
  <c r="CV7" i="38" s="1"/>
  <c r="DB54" i="38"/>
  <c r="DC54" i="38" s="1"/>
  <c r="CU106" i="38"/>
  <c r="CV106" i="38"/>
  <c r="CU108" i="38"/>
  <c r="CV108" i="38"/>
  <c r="BN105" i="38"/>
  <c r="CH105" i="38"/>
  <c r="CK105" i="38" s="1"/>
  <c r="CQ105" i="38" s="1"/>
  <c r="BX105" i="38"/>
  <c r="BM175" i="38"/>
  <c r="BM178" i="38" s="1"/>
  <c r="CG52" i="38"/>
  <c r="BW175" i="38"/>
  <c r="J8" i="27" s="1"/>
  <c r="AL100" i="38"/>
  <c r="AL175" i="38" s="1"/>
  <c r="CS107" i="38"/>
  <c r="CQ107" i="38"/>
  <c r="CS105" i="38"/>
  <c r="CJ107" i="38"/>
  <c r="CH104" i="38"/>
  <c r="AT7" i="38"/>
  <c r="BB7" i="38"/>
  <c r="BX52" i="38"/>
  <c r="BX175" i="38" s="1"/>
  <c r="DD54" i="38" l="1"/>
  <c r="DF54" i="38" s="1"/>
  <c r="DC175" i="38"/>
  <c r="CU7" i="38"/>
  <c r="CU107" i="38"/>
  <c r="CV107" i="38"/>
  <c r="DB108" i="38"/>
  <c r="DD108" i="38"/>
  <c r="DF108" i="38" s="1"/>
  <c r="DD106" i="38"/>
  <c r="DF106" i="38" s="1"/>
  <c r="DB106" i="38"/>
  <c r="CU105" i="38"/>
  <c r="CV105" i="38"/>
  <c r="DD7" i="38"/>
  <c r="DB7" i="38"/>
  <c r="CJ105" i="38"/>
  <c r="CG175" i="38"/>
  <c r="L8" i="27" s="1"/>
  <c r="CK104" i="38"/>
  <c r="BB100" i="38"/>
  <c r="BB175" i="38" s="1"/>
  <c r="AT100" i="38"/>
  <c r="AT175" i="38" s="1"/>
  <c r="CJ104" i="38"/>
  <c r="BW178" i="38"/>
  <c r="CH52" i="38"/>
  <c r="AV7" i="38"/>
  <c r="DD105" i="38" l="1"/>
  <c r="DF105" i="38" s="1"/>
  <c r="DB105" i="38"/>
  <c r="DF7" i="38"/>
  <c r="DD107" i="38"/>
  <c r="DF107" i="38" s="1"/>
  <c r="DB107" i="38"/>
  <c r="CK52" i="38"/>
  <c r="CK175" i="38" s="1"/>
  <c r="CH175" i="38"/>
  <c r="AV100" i="38"/>
  <c r="AV175" i="38" s="1"/>
  <c r="CQ104" i="38"/>
  <c r="CS104" i="38"/>
  <c r="CV104" i="38" s="1"/>
  <c r="CJ52" i="38"/>
  <c r="CJ175" i="38" s="1"/>
  <c r="BD7" i="38"/>
  <c r="DD104" i="38" l="1"/>
  <c r="DB104" i="38"/>
  <c r="CQ52" i="38"/>
  <c r="CU104" i="38"/>
  <c r="BD100" i="38"/>
  <c r="BD175" i="38" s="1"/>
  <c r="BF7" i="38"/>
  <c r="DF104" i="38" l="1"/>
  <c r="CQ175" i="38"/>
  <c r="CR52" i="38"/>
  <c r="BF100" i="38"/>
  <c r="BF175" i="38" s="1"/>
  <c r="BN7" i="38"/>
  <c r="BL7" i="38"/>
  <c r="CR175" i="38" l="1"/>
  <c r="O8" i="27" s="1"/>
  <c r="CS52" i="38"/>
  <c r="CV52" i="38" s="1"/>
  <c r="CV175" i="38" s="1"/>
  <c r="BN100" i="38"/>
  <c r="BN175" i="38" s="1"/>
  <c r="BL100" i="38"/>
  <c r="BL175" i="38" s="1"/>
  <c r="I14" i="27"/>
  <c r="I19" i="27"/>
  <c r="I18" i="27"/>
  <c r="I15" i="27"/>
  <c r="I16" i="27"/>
  <c r="I13" i="27"/>
  <c r="I12" i="27"/>
  <c r="I11" i="27"/>
  <c r="BB96" i="5"/>
  <c r="K21" i="27" s="1"/>
  <c r="BA96" i="5"/>
  <c r="BA103" i="5" s="1"/>
  <c r="BZ405" i="23"/>
  <c r="BW405" i="23"/>
  <c r="BZ404" i="23"/>
  <c r="BW404" i="23"/>
  <c r="BZ360" i="23"/>
  <c r="BW360" i="23"/>
  <c r="BZ359" i="23"/>
  <c r="BW359" i="23"/>
  <c r="BZ358" i="23"/>
  <c r="BW358" i="23"/>
  <c r="BZ290" i="23"/>
  <c r="BW290" i="23"/>
  <c r="BZ289" i="23"/>
  <c r="BW289" i="23"/>
  <c r="BZ288" i="23"/>
  <c r="BW288" i="23"/>
  <c r="BZ287" i="23"/>
  <c r="BW287" i="23"/>
  <c r="BZ286" i="23"/>
  <c r="BW286" i="23"/>
  <c r="BZ245" i="23"/>
  <c r="BW245" i="23"/>
  <c r="BZ236" i="23"/>
  <c r="BW236" i="23"/>
  <c r="BZ180" i="23"/>
  <c r="BW180" i="23"/>
  <c r="BZ179" i="23"/>
  <c r="BW179" i="23"/>
  <c r="BZ178" i="23"/>
  <c r="BW178" i="23"/>
  <c r="BZ177" i="23"/>
  <c r="BW177" i="23"/>
  <c r="BZ176" i="23"/>
  <c r="BW176" i="23"/>
  <c r="BZ175" i="23"/>
  <c r="BW175" i="23"/>
  <c r="BZ174" i="23"/>
  <c r="BW174" i="23"/>
  <c r="BZ173" i="23"/>
  <c r="BW173" i="23"/>
  <c r="BZ172" i="23"/>
  <c r="BW172" i="23"/>
  <c r="BZ171" i="23"/>
  <c r="BW171" i="23"/>
  <c r="BZ170" i="23"/>
  <c r="BW170" i="23"/>
  <c r="BZ169" i="23"/>
  <c r="BW169" i="23"/>
  <c r="BZ168" i="23"/>
  <c r="BW168" i="23"/>
  <c r="BZ167" i="23"/>
  <c r="BW167" i="23"/>
  <c r="BZ166" i="23"/>
  <c r="BW166" i="23"/>
  <c r="BZ165" i="23"/>
  <c r="BW165" i="23"/>
  <c r="BZ164" i="23"/>
  <c r="BW164" i="23"/>
  <c r="BZ163" i="23"/>
  <c r="BW163" i="23"/>
  <c r="BZ162" i="23"/>
  <c r="BW162" i="23"/>
  <c r="H152" i="23"/>
  <c r="H153" i="23"/>
  <c r="H154" i="23"/>
  <c r="H155" i="23"/>
  <c r="H156" i="23"/>
  <c r="H157" i="23"/>
  <c r="H158" i="23"/>
  <c r="H159" i="23"/>
  <c r="H160" i="23"/>
  <c r="H161" i="23"/>
  <c r="H162" i="23"/>
  <c r="H163" i="23"/>
  <c r="H164" i="23"/>
  <c r="H165" i="23"/>
  <c r="H166" i="23"/>
  <c r="H167" i="23"/>
  <c r="H168" i="23"/>
  <c r="H169" i="23"/>
  <c r="H170" i="23"/>
  <c r="H171" i="23"/>
  <c r="H172" i="23"/>
  <c r="H173" i="23"/>
  <c r="H174" i="23"/>
  <c r="H175" i="23"/>
  <c r="H176" i="23"/>
  <c r="H177" i="23"/>
  <c r="H178" i="23"/>
  <c r="H179" i="23"/>
  <c r="H180" i="23"/>
  <c r="BZ161" i="23"/>
  <c r="BW161" i="23"/>
  <c r="BZ160" i="23"/>
  <c r="BY160" i="23"/>
  <c r="BW160" i="23"/>
  <c r="BZ159" i="23"/>
  <c r="BW159" i="23"/>
  <c r="BZ158" i="23"/>
  <c r="BW158" i="23"/>
  <c r="BZ157" i="23"/>
  <c r="BW157" i="23"/>
  <c r="BZ156" i="23"/>
  <c r="BW156" i="23"/>
  <c r="BZ155" i="23"/>
  <c r="BW155" i="23"/>
  <c r="BZ154" i="23"/>
  <c r="BW154" i="23"/>
  <c r="BZ153" i="23"/>
  <c r="BW153" i="23"/>
  <c r="BZ152" i="23"/>
  <c r="BW152" i="23"/>
  <c r="BZ96" i="23"/>
  <c r="BW96" i="23"/>
  <c r="BX9" i="23"/>
  <c r="BZ9" i="23"/>
  <c r="CK9" i="23" s="1"/>
  <c r="CV9" i="23" s="1"/>
  <c r="DG9" i="23" s="1"/>
  <c r="H96" i="5"/>
  <c r="H405" i="23"/>
  <c r="H404" i="23"/>
  <c r="H358" i="23"/>
  <c r="H359" i="23"/>
  <c r="H360" i="23"/>
  <c r="H287" i="23"/>
  <c r="H288" i="23"/>
  <c r="H289" i="23"/>
  <c r="H290" i="23"/>
  <c r="H286" i="23"/>
  <c r="DB52" i="38" l="1"/>
  <c r="DB175" i="38" s="1"/>
  <c r="CU286" i="23"/>
  <c r="DF286" i="23"/>
  <c r="CU290" i="23"/>
  <c r="DF290" i="23"/>
  <c r="CU360" i="23"/>
  <c r="DF360" i="23"/>
  <c r="CU405" i="23"/>
  <c r="DF405" i="23"/>
  <c r="CU178" i="23"/>
  <c r="DF178" i="23"/>
  <c r="CU174" i="23"/>
  <c r="DF174" i="23"/>
  <c r="CU170" i="23"/>
  <c r="DF170" i="23"/>
  <c r="CU166" i="23"/>
  <c r="DF166" i="23"/>
  <c r="CU162" i="23"/>
  <c r="DF162" i="23"/>
  <c r="CU158" i="23"/>
  <c r="DF158" i="23"/>
  <c r="CU154" i="23"/>
  <c r="DF154" i="23"/>
  <c r="CU287" i="23"/>
  <c r="DF287" i="23"/>
  <c r="CU179" i="23"/>
  <c r="DF179" i="23"/>
  <c r="CU171" i="23"/>
  <c r="DF171" i="23"/>
  <c r="CU163" i="23"/>
  <c r="DF163" i="23"/>
  <c r="CU155" i="23"/>
  <c r="DF155" i="23"/>
  <c r="CU289" i="23"/>
  <c r="DF289" i="23"/>
  <c r="CU359" i="23"/>
  <c r="DF359" i="23"/>
  <c r="CU177" i="23"/>
  <c r="DF177" i="23"/>
  <c r="CU173" i="23"/>
  <c r="DF173" i="23"/>
  <c r="CU169" i="23"/>
  <c r="DF169" i="23"/>
  <c r="CU165" i="23"/>
  <c r="DF165" i="23"/>
  <c r="CU161" i="23"/>
  <c r="DF161" i="23"/>
  <c r="CU157" i="23"/>
  <c r="DF157" i="23"/>
  <c r="CU153" i="23"/>
  <c r="DF153" i="23"/>
  <c r="CU404" i="23"/>
  <c r="DF404" i="23"/>
  <c r="CU175" i="23"/>
  <c r="DF175" i="23"/>
  <c r="CU167" i="23"/>
  <c r="DF167" i="23"/>
  <c r="CU159" i="23"/>
  <c r="DF159" i="23"/>
  <c r="CU288" i="23"/>
  <c r="DF288" i="23"/>
  <c r="CU358" i="23"/>
  <c r="DF358" i="23"/>
  <c r="CU180" i="23"/>
  <c r="DF180" i="23"/>
  <c r="CU176" i="23"/>
  <c r="DF176" i="23"/>
  <c r="CU172" i="23"/>
  <c r="DF172" i="23"/>
  <c r="CU168" i="23"/>
  <c r="DF168" i="23"/>
  <c r="CU164" i="23"/>
  <c r="DF164" i="23"/>
  <c r="CU160" i="23"/>
  <c r="DF160" i="23"/>
  <c r="CU156" i="23"/>
  <c r="DF156" i="23"/>
  <c r="CU152" i="23"/>
  <c r="DF152" i="23"/>
  <c r="CU52" i="38"/>
  <c r="CS175" i="38"/>
  <c r="BC96" i="5"/>
  <c r="CA160" i="23"/>
  <c r="CK160" i="23"/>
  <c r="CV160" i="23" s="1"/>
  <c r="DG160" i="23" s="1"/>
  <c r="CA161" i="23"/>
  <c r="CK161" i="23"/>
  <c r="CV161" i="23" s="1"/>
  <c r="DG161" i="23" s="1"/>
  <c r="CA96" i="23"/>
  <c r="CK96" i="23"/>
  <c r="CV96" i="23" s="1"/>
  <c r="DG96" i="23" s="1"/>
  <c r="CA152" i="23"/>
  <c r="CK152" i="23"/>
  <c r="CV152" i="23" s="1"/>
  <c r="DG152" i="23" s="1"/>
  <c r="CA153" i="23"/>
  <c r="CK153" i="23"/>
  <c r="CV153" i="23" s="1"/>
  <c r="DG153" i="23" s="1"/>
  <c r="CA154" i="23"/>
  <c r="CK154" i="23"/>
  <c r="CV154" i="23" s="1"/>
  <c r="DG154" i="23" s="1"/>
  <c r="CA155" i="23"/>
  <c r="CK155" i="23"/>
  <c r="CV155" i="23" s="1"/>
  <c r="DG155" i="23" s="1"/>
  <c r="CA156" i="23"/>
  <c r="CK156" i="23"/>
  <c r="CV156" i="23" s="1"/>
  <c r="DG156" i="23" s="1"/>
  <c r="CA157" i="23"/>
  <c r="CK157" i="23"/>
  <c r="CV157" i="23" s="1"/>
  <c r="DG157" i="23" s="1"/>
  <c r="CA158" i="23"/>
  <c r="CK158" i="23"/>
  <c r="CV158" i="23" s="1"/>
  <c r="DG158" i="23" s="1"/>
  <c r="CA159" i="23"/>
  <c r="CK159" i="23"/>
  <c r="CV159" i="23" s="1"/>
  <c r="DG159" i="23" s="1"/>
  <c r="CA162" i="23"/>
  <c r="CK162" i="23"/>
  <c r="CV162" i="23" s="1"/>
  <c r="DG162" i="23" s="1"/>
  <c r="CA163" i="23"/>
  <c r="CK163" i="23"/>
  <c r="CV163" i="23" s="1"/>
  <c r="DG163" i="23" s="1"/>
  <c r="CA164" i="23"/>
  <c r="CK164" i="23"/>
  <c r="CV164" i="23" s="1"/>
  <c r="DG164" i="23" s="1"/>
  <c r="CA165" i="23"/>
  <c r="CK165" i="23"/>
  <c r="CV165" i="23" s="1"/>
  <c r="DG165" i="23" s="1"/>
  <c r="CA166" i="23"/>
  <c r="CK166" i="23"/>
  <c r="CV166" i="23" s="1"/>
  <c r="DG166" i="23" s="1"/>
  <c r="CA167" i="23"/>
  <c r="CK167" i="23"/>
  <c r="CV167" i="23" s="1"/>
  <c r="DG167" i="23" s="1"/>
  <c r="CA168" i="23"/>
  <c r="CK168" i="23"/>
  <c r="CV168" i="23" s="1"/>
  <c r="DG168" i="23" s="1"/>
  <c r="CA169" i="23"/>
  <c r="CK169" i="23"/>
  <c r="CV169" i="23" s="1"/>
  <c r="DG169" i="23" s="1"/>
  <c r="CA170" i="23"/>
  <c r="CK170" i="23"/>
  <c r="CV170" i="23" s="1"/>
  <c r="DG170" i="23" s="1"/>
  <c r="CA171" i="23"/>
  <c r="CK171" i="23"/>
  <c r="CV171" i="23" s="1"/>
  <c r="DG171" i="23" s="1"/>
  <c r="CA172" i="23"/>
  <c r="CK172" i="23"/>
  <c r="CV172" i="23" s="1"/>
  <c r="DG172" i="23" s="1"/>
  <c r="CA173" i="23"/>
  <c r="CK173" i="23"/>
  <c r="CV173" i="23" s="1"/>
  <c r="DG173" i="23" s="1"/>
  <c r="CA174" i="23"/>
  <c r="CK174" i="23"/>
  <c r="CV174" i="23" s="1"/>
  <c r="DG174" i="23" s="1"/>
  <c r="CA175" i="23"/>
  <c r="CK175" i="23"/>
  <c r="CV175" i="23" s="1"/>
  <c r="DG175" i="23" s="1"/>
  <c r="CA176" i="23"/>
  <c r="CK176" i="23"/>
  <c r="CV176" i="23" s="1"/>
  <c r="DG176" i="23" s="1"/>
  <c r="CA177" i="23"/>
  <c r="CK177" i="23"/>
  <c r="CV177" i="23" s="1"/>
  <c r="DG177" i="23" s="1"/>
  <c r="CA178" i="23"/>
  <c r="CK178" i="23"/>
  <c r="CV178" i="23" s="1"/>
  <c r="DG178" i="23" s="1"/>
  <c r="CA179" i="23"/>
  <c r="CK179" i="23"/>
  <c r="CV179" i="23" s="1"/>
  <c r="DG179" i="23" s="1"/>
  <c r="CA180" i="23"/>
  <c r="CK180" i="23"/>
  <c r="CV180" i="23" s="1"/>
  <c r="DG180" i="23" s="1"/>
  <c r="CA236" i="23"/>
  <c r="CK236" i="23"/>
  <c r="CV236" i="23" s="1"/>
  <c r="DG236" i="23" s="1"/>
  <c r="CA245" i="23"/>
  <c r="CK245" i="23"/>
  <c r="CV245" i="23" s="1"/>
  <c r="DG245" i="23" s="1"/>
  <c r="CA286" i="23"/>
  <c r="CK286" i="23"/>
  <c r="CV286" i="23" s="1"/>
  <c r="DG286" i="23" s="1"/>
  <c r="CA287" i="23"/>
  <c r="CK287" i="23"/>
  <c r="CV287" i="23" s="1"/>
  <c r="DG287" i="23" s="1"/>
  <c r="CA288" i="23"/>
  <c r="CK288" i="23"/>
  <c r="CV288" i="23" s="1"/>
  <c r="DG288" i="23" s="1"/>
  <c r="CA289" i="23"/>
  <c r="CK289" i="23"/>
  <c r="CV289" i="23" s="1"/>
  <c r="DG289" i="23" s="1"/>
  <c r="CA290" i="23"/>
  <c r="CK290" i="23"/>
  <c r="CV290" i="23" s="1"/>
  <c r="DG290" i="23" s="1"/>
  <c r="CA358" i="23"/>
  <c r="CK358" i="23"/>
  <c r="CV358" i="23" s="1"/>
  <c r="DG358" i="23" s="1"/>
  <c r="CA359" i="23"/>
  <c r="CK359" i="23"/>
  <c r="CV359" i="23" s="1"/>
  <c r="DG359" i="23" s="1"/>
  <c r="CA360" i="23"/>
  <c r="CK360" i="23"/>
  <c r="CV360" i="23" s="1"/>
  <c r="DG360" i="23" s="1"/>
  <c r="CA404" i="23"/>
  <c r="CK404" i="23"/>
  <c r="CV404" i="23" s="1"/>
  <c r="DG404" i="23" s="1"/>
  <c r="CA405" i="23"/>
  <c r="CK405" i="23"/>
  <c r="CV405" i="23" s="1"/>
  <c r="DG405" i="23" s="1"/>
  <c r="I290" i="23"/>
  <c r="CJ290" i="23"/>
  <c r="I288" i="23"/>
  <c r="CJ288" i="23"/>
  <c r="I360" i="23"/>
  <c r="CJ360" i="23"/>
  <c r="I358" i="23"/>
  <c r="CJ358" i="23"/>
  <c r="I405" i="23"/>
  <c r="CJ405" i="23"/>
  <c r="I179" i="23"/>
  <c r="CJ179" i="23"/>
  <c r="I177" i="23"/>
  <c r="CJ177" i="23"/>
  <c r="I175" i="23"/>
  <c r="CJ175" i="23"/>
  <c r="I173" i="23"/>
  <c r="CJ173" i="23"/>
  <c r="I171" i="23"/>
  <c r="CJ171" i="23"/>
  <c r="I169" i="23"/>
  <c r="CJ169" i="23"/>
  <c r="I167" i="23"/>
  <c r="CJ167" i="23"/>
  <c r="I165" i="23"/>
  <c r="CJ165" i="23"/>
  <c r="I163" i="23"/>
  <c r="CJ163" i="23"/>
  <c r="I161" i="23"/>
  <c r="CJ161" i="23"/>
  <c r="I159" i="23"/>
  <c r="CJ159" i="23"/>
  <c r="I157" i="23"/>
  <c r="CJ157" i="23"/>
  <c r="I155" i="23"/>
  <c r="CJ155" i="23"/>
  <c r="I153" i="23"/>
  <c r="CJ153" i="23"/>
  <c r="I286" i="23"/>
  <c r="CJ286" i="23"/>
  <c r="I289" i="23"/>
  <c r="CJ289" i="23"/>
  <c r="I287" i="23"/>
  <c r="CJ287" i="23"/>
  <c r="I359" i="23"/>
  <c r="CJ359" i="23"/>
  <c r="I404" i="23"/>
  <c r="CJ404" i="23"/>
  <c r="I180" i="23"/>
  <c r="CJ180" i="23"/>
  <c r="I178" i="23"/>
  <c r="CJ178" i="23"/>
  <c r="I176" i="23"/>
  <c r="CJ176" i="23"/>
  <c r="I174" i="23"/>
  <c r="CJ174" i="23"/>
  <c r="I172" i="23"/>
  <c r="CJ172" i="23"/>
  <c r="I170" i="23"/>
  <c r="CJ170" i="23"/>
  <c r="I168" i="23"/>
  <c r="CJ168" i="23"/>
  <c r="I166" i="23"/>
  <c r="CJ166" i="23"/>
  <c r="I164" i="23"/>
  <c r="CJ164" i="23"/>
  <c r="I162" i="23"/>
  <c r="CJ162" i="23"/>
  <c r="I160" i="23"/>
  <c r="CJ160" i="23"/>
  <c r="I158" i="23"/>
  <c r="CJ158" i="23"/>
  <c r="I156" i="23"/>
  <c r="CJ156" i="23"/>
  <c r="I154" i="23"/>
  <c r="CJ154" i="23"/>
  <c r="I152" i="23"/>
  <c r="CJ152" i="23"/>
  <c r="BD96" i="5"/>
  <c r="BE96" i="5" s="1"/>
  <c r="BG96" i="5" s="1"/>
  <c r="BL96" i="5" s="1"/>
  <c r="BY152" i="23"/>
  <c r="BY156" i="23"/>
  <c r="BY163" i="23"/>
  <c r="BY167" i="23"/>
  <c r="BY165" i="23"/>
  <c r="BY162" i="23"/>
  <c r="BY164" i="23"/>
  <c r="BY166" i="23"/>
  <c r="CB166" i="23" s="1"/>
  <c r="CC166" i="23" s="1"/>
  <c r="BY288" i="23"/>
  <c r="BY290" i="23"/>
  <c r="CB290" i="23" s="1"/>
  <c r="CC290" i="23" s="1"/>
  <c r="BY154" i="23"/>
  <c r="BY158" i="23"/>
  <c r="CB158" i="23" s="1"/>
  <c r="CC158" i="23" s="1"/>
  <c r="BY168" i="23"/>
  <c r="BY169" i="23"/>
  <c r="CB169" i="23" s="1"/>
  <c r="CC169" i="23" s="1"/>
  <c r="BY170" i="23"/>
  <c r="BY171" i="23"/>
  <c r="BY172" i="23"/>
  <c r="BY173" i="23"/>
  <c r="CB173" i="23" s="1"/>
  <c r="CC173" i="23" s="1"/>
  <c r="BY174" i="23"/>
  <c r="BY175" i="23"/>
  <c r="BY176" i="23"/>
  <c r="BY177" i="23"/>
  <c r="CB177" i="23" s="1"/>
  <c r="CC177" i="23" s="1"/>
  <c r="BY178" i="23"/>
  <c r="BY179" i="23"/>
  <c r="BY180" i="23"/>
  <c r="BY286" i="23"/>
  <c r="CB286" i="23" s="1"/>
  <c r="CC286" i="23" s="1"/>
  <c r="BY287" i="23"/>
  <c r="BY289" i="23"/>
  <c r="CB289" i="23" s="1"/>
  <c r="CC289" i="23" s="1"/>
  <c r="BY358" i="23"/>
  <c r="BY359" i="23"/>
  <c r="CB359" i="23" s="1"/>
  <c r="CC359" i="23" s="1"/>
  <c r="BY360" i="23"/>
  <c r="BY404" i="23"/>
  <c r="BY405" i="23"/>
  <c r="BY153" i="23"/>
  <c r="CB153" i="23" s="1"/>
  <c r="CC153" i="23" s="1"/>
  <c r="BY155" i="23"/>
  <c r="BY157" i="23"/>
  <c r="BY159" i="23"/>
  <c r="CB160" i="23"/>
  <c r="CC160" i="23" s="1"/>
  <c r="BY161" i="23"/>
  <c r="G245" i="23"/>
  <c r="H245" i="23"/>
  <c r="H236" i="23"/>
  <c r="DF236" i="23" s="1"/>
  <c r="H96" i="23"/>
  <c r="DF96" i="23" s="1"/>
  <c r="CU245" i="23" l="1"/>
  <c r="DF245" i="23"/>
  <c r="CJ96" i="23"/>
  <c r="CL96" i="23" s="1"/>
  <c r="CU96" i="23"/>
  <c r="CJ236" i="23"/>
  <c r="CL236" i="23" s="1"/>
  <c r="CU236" i="23"/>
  <c r="CB155" i="23"/>
  <c r="CC155" i="23" s="1"/>
  <c r="CB157" i="23"/>
  <c r="CC157" i="23" s="1"/>
  <c r="CB156" i="23"/>
  <c r="CC156" i="23" s="1"/>
  <c r="CB159" i="23"/>
  <c r="CC159" i="23" s="1"/>
  <c r="CB404" i="23"/>
  <c r="CC404" i="23" s="1"/>
  <c r="CB179" i="23"/>
  <c r="CC179" i="23" s="1"/>
  <c r="CB175" i="23"/>
  <c r="CC175" i="23" s="1"/>
  <c r="CB171" i="23"/>
  <c r="CC171" i="23" s="1"/>
  <c r="CB167" i="23"/>
  <c r="CC167" i="23" s="1"/>
  <c r="CB161" i="23"/>
  <c r="CC161" i="23" s="1"/>
  <c r="CB162" i="23"/>
  <c r="CC162" i="23" s="1"/>
  <c r="BM96" i="5"/>
  <c r="BO96" i="5" s="1"/>
  <c r="CB154" i="23"/>
  <c r="CC154" i="23" s="1"/>
  <c r="CB405" i="23"/>
  <c r="CC405" i="23" s="1"/>
  <c r="CB360" i="23"/>
  <c r="CC360" i="23" s="1"/>
  <c r="CB358" i="23"/>
  <c r="CC358" i="23" s="1"/>
  <c r="CB287" i="23"/>
  <c r="CC287" i="23" s="1"/>
  <c r="CB180" i="23"/>
  <c r="CC180" i="23" s="1"/>
  <c r="CB178" i="23"/>
  <c r="CC178" i="23" s="1"/>
  <c r="CB176" i="23"/>
  <c r="CC176" i="23" s="1"/>
  <c r="CB174" i="23"/>
  <c r="CC174" i="23" s="1"/>
  <c r="CB172" i="23"/>
  <c r="CC172" i="23" s="1"/>
  <c r="CB170" i="23"/>
  <c r="CC170" i="23" s="1"/>
  <c r="CB168" i="23"/>
  <c r="CC168" i="23" s="1"/>
  <c r="CB288" i="23"/>
  <c r="CC288" i="23" s="1"/>
  <c r="CB164" i="23"/>
  <c r="CC164" i="23" s="1"/>
  <c r="CB165" i="23"/>
  <c r="CC165" i="23" s="1"/>
  <c r="CB163" i="23"/>
  <c r="CC163" i="23" s="1"/>
  <c r="CB152" i="23"/>
  <c r="CC152" i="23" s="1"/>
  <c r="CL405" i="23"/>
  <c r="CL404" i="23"/>
  <c r="CL360" i="23"/>
  <c r="CL359" i="23"/>
  <c r="CL358" i="23"/>
  <c r="CL290" i="23"/>
  <c r="CL289" i="23"/>
  <c r="CL288" i="23"/>
  <c r="CL287" i="23"/>
  <c r="CL286" i="23"/>
  <c r="CL180" i="23"/>
  <c r="CL179" i="23"/>
  <c r="CL178" i="23"/>
  <c r="CL177" i="23"/>
  <c r="CL176" i="23"/>
  <c r="CL175" i="23"/>
  <c r="CL174" i="23"/>
  <c r="CL173" i="23"/>
  <c r="CL172" i="23"/>
  <c r="CL171" i="23"/>
  <c r="CL170" i="23"/>
  <c r="CL169" i="23"/>
  <c r="CL168" i="23"/>
  <c r="CL167" i="23"/>
  <c r="CL166" i="23"/>
  <c r="CL165" i="23"/>
  <c r="CL164" i="23"/>
  <c r="CL163" i="23"/>
  <c r="CL162" i="23"/>
  <c r="CL159" i="23"/>
  <c r="CL158" i="23"/>
  <c r="CL157" i="23"/>
  <c r="CL156" i="23"/>
  <c r="CL155" i="23"/>
  <c r="CL154" i="23"/>
  <c r="CL153" i="23"/>
  <c r="CL152" i="23"/>
  <c r="CL161" i="23"/>
  <c r="CL160" i="23"/>
  <c r="BY245" i="23"/>
  <c r="CB245" i="23" s="1"/>
  <c r="CC245" i="23" s="1"/>
  <c r="CJ245" i="23"/>
  <c r="CL245" i="23" s="1"/>
  <c r="I236" i="23"/>
  <c r="BY236" i="23"/>
  <c r="CB236" i="23" s="1"/>
  <c r="CC236" i="23" s="1"/>
  <c r="I96" i="23"/>
  <c r="BY96" i="23"/>
  <c r="CB96" i="23" s="1"/>
  <c r="CC96" i="23" s="1"/>
  <c r="I245" i="23"/>
  <c r="I6" i="27"/>
  <c r="BW357" i="23"/>
  <c r="BZ357" i="23"/>
  <c r="BW356" i="23"/>
  <c r="BZ356" i="23"/>
  <c r="H357" i="23"/>
  <c r="H356" i="23"/>
  <c r="H9" i="23"/>
  <c r="BB8" i="5"/>
  <c r="BC8" i="5" s="1"/>
  <c r="BB9" i="5"/>
  <c r="BC9" i="5" s="1"/>
  <c r="BB10" i="5"/>
  <c r="BC10" i="5" s="1"/>
  <c r="BB11" i="5"/>
  <c r="BC11" i="5" s="1"/>
  <c r="BB12" i="5"/>
  <c r="BC12" i="5" s="1"/>
  <c r="BB13" i="5"/>
  <c r="BC13" i="5" s="1"/>
  <c r="BB14" i="5"/>
  <c r="BC14" i="5" s="1"/>
  <c r="BB15" i="5"/>
  <c r="BC15" i="5" s="1"/>
  <c r="BB16" i="5"/>
  <c r="BC16" i="5" s="1"/>
  <c r="BB17" i="5"/>
  <c r="BC17" i="5" s="1"/>
  <c r="BB18" i="5"/>
  <c r="BC18" i="5" s="1"/>
  <c r="BB19" i="5"/>
  <c r="BC19" i="5" s="1"/>
  <c r="BB20" i="5"/>
  <c r="BC20" i="5" s="1"/>
  <c r="BB21" i="5"/>
  <c r="BC21" i="5" s="1"/>
  <c r="BB22" i="5"/>
  <c r="BC22" i="5" s="1"/>
  <c r="BB23" i="5"/>
  <c r="BC23" i="5" s="1"/>
  <c r="BB24" i="5"/>
  <c r="BC24" i="5" s="1"/>
  <c r="BB25" i="5"/>
  <c r="BC25" i="5" s="1"/>
  <c r="BB26" i="5"/>
  <c r="BC26" i="5" s="1"/>
  <c r="BB27" i="5"/>
  <c r="BC27" i="5" s="1"/>
  <c r="BB28" i="5"/>
  <c r="BC28" i="5" s="1"/>
  <c r="BB29" i="5"/>
  <c r="BC29" i="5" s="1"/>
  <c r="BB30" i="5"/>
  <c r="BC30" i="5" s="1"/>
  <c r="BB31" i="5"/>
  <c r="BC31" i="5" s="1"/>
  <c r="BB32" i="5"/>
  <c r="BC32" i="5" s="1"/>
  <c r="BB33" i="5"/>
  <c r="BC33" i="5" s="1"/>
  <c r="BB34" i="5"/>
  <c r="BC34" i="5" s="1"/>
  <c r="BB35" i="5"/>
  <c r="BC35" i="5" s="1"/>
  <c r="BB36" i="5"/>
  <c r="BC36" i="5" s="1"/>
  <c r="BB37" i="5"/>
  <c r="BC37" i="5" s="1"/>
  <c r="BB38" i="5"/>
  <c r="BC38" i="5" s="1"/>
  <c r="BB39" i="5"/>
  <c r="BC39" i="5" s="1"/>
  <c r="BB40" i="5"/>
  <c r="BC40" i="5" s="1"/>
  <c r="BB41" i="5"/>
  <c r="BC41" i="5" s="1"/>
  <c r="BB42" i="5"/>
  <c r="BC42" i="5" s="1"/>
  <c r="BB43" i="5"/>
  <c r="BC43" i="5" s="1"/>
  <c r="BB44" i="5"/>
  <c r="BC44" i="5" s="1"/>
  <c r="BB45" i="5"/>
  <c r="BC45" i="5" s="1"/>
  <c r="BB46" i="5"/>
  <c r="BC46" i="5" s="1"/>
  <c r="BB47" i="5"/>
  <c r="BC47" i="5" s="1"/>
  <c r="BB48" i="5"/>
  <c r="BC48" i="5" s="1"/>
  <c r="BB49" i="5"/>
  <c r="BC49" i="5" s="1"/>
  <c r="BB50" i="5"/>
  <c r="BC50" i="5" s="1"/>
  <c r="BB51" i="5"/>
  <c r="BC51" i="5" s="1"/>
  <c r="BB52" i="5"/>
  <c r="BC52" i="5" s="1"/>
  <c r="BB53" i="5"/>
  <c r="BC53" i="5" s="1"/>
  <c r="BB54" i="5"/>
  <c r="BC54" i="5" s="1"/>
  <c r="BB55" i="5"/>
  <c r="BC55" i="5" s="1"/>
  <c r="BB56" i="5"/>
  <c r="BC56" i="5" s="1"/>
  <c r="BB57" i="5"/>
  <c r="BC57" i="5" s="1"/>
  <c r="BD57" i="5"/>
  <c r="BB59" i="5"/>
  <c r="BC59" i="5" s="1"/>
  <c r="BD59" i="5"/>
  <c r="BB60" i="5"/>
  <c r="BC60" i="5" s="1"/>
  <c r="BD60" i="5"/>
  <c r="BB61" i="5"/>
  <c r="BC61" i="5" s="1"/>
  <c r="BD61" i="5"/>
  <c r="BB62" i="5"/>
  <c r="BC62" i="5" s="1"/>
  <c r="BD62" i="5"/>
  <c r="BB63" i="5"/>
  <c r="BC63" i="5" s="1"/>
  <c r="BB64" i="5"/>
  <c r="BC64" i="5" s="1"/>
  <c r="BB65" i="5"/>
  <c r="BC65" i="5" s="1"/>
  <c r="BB66" i="5"/>
  <c r="BC66" i="5" s="1"/>
  <c r="BB67" i="5"/>
  <c r="BC67" i="5" s="1"/>
  <c r="BB68" i="5"/>
  <c r="BC68" i="5" s="1"/>
  <c r="BB69" i="5"/>
  <c r="BC69" i="5" s="1"/>
  <c r="BB70" i="5"/>
  <c r="BC70" i="5" s="1"/>
  <c r="BB71" i="5"/>
  <c r="BC71" i="5" s="1"/>
  <c r="BB72" i="5"/>
  <c r="BC72" i="5" s="1"/>
  <c r="BB73" i="5"/>
  <c r="BC73" i="5" s="1"/>
  <c r="BB74" i="5"/>
  <c r="BC74" i="5" s="1"/>
  <c r="BB75" i="5"/>
  <c r="BC75" i="5" s="1"/>
  <c r="BB76" i="5"/>
  <c r="BC76" i="5" s="1"/>
  <c r="BB77" i="5"/>
  <c r="BC77" i="5" s="1"/>
  <c r="BB78" i="5"/>
  <c r="BC78" i="5" s="1"/>
  <c r="BB79" i="5"/>
  <c r="BC79" i="5" s="1"/>
  <c r="BB80" i="5"/>
  <c r="BC80" i="5" s="1"/>
  <c r="BB81" i="5"/>
  <c r="BC81" i="5" s="1"/>
  <c r="BB82" i="5"/>
  <c r="BC82" i="5" s="1"/>
  <c r="BB83" i="5"/>
  <c r="BC83" i="5" s="1"/>
  <c r="BB84" i="5"/>
  <c r="BC84" i="5" s="1"/>
  <c r="BB85" i="5"/>
  <c r="BC85" i="5" s="1"/>
  <c r="BB86" i="5"/>
  <c r="BC86" i="5" s="1"/>
  <c r="BD86" i="5" s="1"/>
  <c r="BL86" i="5" s="1"/>
  <c r="BT86" i="5" s="1"/>
  <c r="CB86" i="5" s="1"/>
  <c r="BB87" i="5"/>
  <c r="BC87" i="5" s="1"/>
  <c r="BD87" i="5" s="1"/>
  <c r="BL87" i="5" s="1"/>
  <c r="BT87" i="5" s="1"/>
  <c r="CB87" i="5" s="1"/>
  <c r="BB88" i="5"/>
  <c r="BC88" i="5" s="1"/>
  <c r="BD88" i="5" s="1"/>
  <c r="BL88" i="5" s="1"/>
  <c r="BT88" i="5" s="1"/>
  <c r="CB88" i="5" s="1"/>
  <c r="BB89" i="5"/>
  <c r="BC89" i="5" s="1"/>
  <c r="BD89" i="5" s="1"/>
  <c r="BL89" i="5" s="1"/>
  <c r="BT89" i="5" s="1"/>
  <c r="CB89" i="5" s="1"/>
  <c r="BB90" i="5"/>
  <c r="BC90" i="5" s="1"/>
  <c r="BD90" i="5" s="1"/>
  <c r="BL90" i="5" s="1"/>
  <c r="BT90" i="5" s="1"/>
  <c r="CB90" i="5" s="1"/>
  <c r="BB91" i="5"/>
  <c r="BC91" i="5" s="1"/>
  <c r="BD91" i="5" s="1"/>
  <c r="BL91" i="5" s="1"/>
  <c r="BT91" i="5" s="1"/>
  <c r="CB91" i="5" s="1"/>
  <c r="BB92" i="5"/>
  <c r="BC92" i="5" s="1"/>
  <c r="BD92" i="5" s="1"/>
  <c r="BL92" i="5" s="1"/>
  <c r="BT92" i="5" s="1"/>
  <c r="CB92" i="5" s="1"/>
  <c r="BB93" i="5"/>
  <c r="BC93" i="5" s="1"/>
  <c r="BD93" i="5" s="1"/>
  <c r="BL93" i="5" s="1"/>
  <c r="BT93" i="5" s="1"/>
  <c r="CB93" i="5" s="1"/>
  <c r="BB94" i="5"/>
  <c r="BC94" i="5" s="1"/>
  <c r="BD94" i="5" s="1"/>
  <c r="BL94" i="5" s="1"/>
  <c r="BT94" i="5" s="1"/>
  <c r="CB94" i="5" s="1"/>
  <c r="BB95" i="5"/>
  <c r="BC95" i="5" s="1"/>
  <c r="BD95" i="5" s="1"/>
  <c r="BL95" i="5" s="1"/>
  <c r="BT95" i="5" s="1"/>
  <c r="CB95" i="5" s="1"/>
  <c r="BB7" i="5"/>
  <c r="BC7" i="5" s="1"/>
  <c r="DD52" i="38" l="1"/>
  <c r="DD175" i="38" s="1"/>
  <c r="CU357" i="23"/>
  <c r="DF357" i="23"/>
  <c r="CU356" i="23"/>
  <c r="DF356" i="23"/>
  <c r="CU9" i="23"/>
  <c r="DF9" i="23"/>
  <c r="BT96" i="5"/>
  <c r="CB96" i="5" s="1"/>
  <c r="CM245" i="23"/>
  <c r="CX245" i="23" s="1"/>
  <c r="DI245" i="23" s="1"/>
  <c r="CM161" i="23"/>
  <c r="CX161" i="23" s="1"/>
  <c r="DI161" i="23" s="1"/>
  <c r="CM158" i="23"/>
  <c r="CX158" i="23" s="1"/>
  <c r="DI158" i="23" s="1"/>
  <c r="CM172" i="23"/>
  <c r="CX172" i="23" s="1"/>
  <c r="DI172" i="23" s="1"/>
  <c r="CM180" i="23"/>
  <c r="CX180" i="23" s="1"/>
  <c r="DI180" i="23" s="1"/>
  <c r="CM359" i="23"/>
  <c r="CX359" i="23" s="1"/>
  <c r="DI359" i="23" s="1"/>
  <c r="CM96" i="23"/>
  <c r="CX96" i="23" s="1"/>
  <c r="DI96" i="23" s="1"/>
  <c r="CM155" i="23"/>
  <c r="CX155" i="23" s="1"/>
  <c r="DI155" i="23" s="1"/>
  <c r="CM159" i="23"/>
  <c r="CX159" i="23" s="1"/>
  <c r="DI159" i="23" s="1"/>
  <c r="CM165" i="23"/>
  <c r="CX165" i="23" s="1"/>
  <c r="DI165" i="23" s="1"/>
  <c r="CM169" i="23"/>
  <c r="CX169" i="23" s="1"/>
  <c r="DI169" i="23" s="1"/>
  <c r="CM173" i="23"/>
  <c r="CX173" i="23" s="1"/>
  <c r="DI173" i="23" s="1"/>
  <c r="CM177" i="23"/>
  <c r="CX177" i="23" s="1"/>
  <c r="DI177" i="23" s="1"/>
  <c r="CM236" i="23"/>
  <c r="CM289" i="23"/>
  <c r="CX289" i="23" s="1"/>
  <c r="DI289" i="23" s="1"/>
  <c r="CM360" i="23"/>
  <c r="CX360" i="23" s="1"/>
  <c r="DI360" i="23" s="1"/>
  <c r="CM152" i="23"/>
  <c r="CX152" i="23" s="1"/>
  <c r="DI152" i="23" s="1"/>
  <c r="CM156" i="23"/>
  <c r="CX156" i="23" s="1"/>
  <c r="DI156" i="23" s="1"/>
  <c r="CM162" i="23"/>
  <c r="CX162" i="23" s="1"/>
  <c r="DI162" i="23" s="1"/>
  <c r="CM166" i="23"/>
  <c r="CX166" i="23" s="1"/>
  <c r="DI166" i="23" s="1"/>
  <c r="CM170" i="23"/>
  <c r="CX170" i="23" s="1"/>
  <c r="DI170" i="23" s="1"/>
  <c r="CM174" i="23"/>
  <c r="CX174" i="23" s="1"/>
  <c r="DI174" i="23" s="1"/>
  <c r="CM178" i="23"/>
  <c r="CX178" i="23" s="1"/>
  <c r="DI178" i="23" s="1"/>
  <c r="CM286" i="23"/>
  <c r="CX286" i="23" s="1"/>
  <c r="DI286" i="23" s="1"/>
  <c r="CM290" i="23"/>
  <c r="CX290" i="23" s="1"/>
  <c r="DI290" i="23" s="1"/>
  <c r="CM404" i="23"/>
  <c r="CX404" i="23" s="1"/>
  <c r="CM154" i="23"/>
  <c r="CX154" i="23" s="1"/>
  <c r="DI154" i="23" s="1"/>
  <c r="CM164" i="23"/>
  <c r="CX164" i="23" s="1"/>
  <c r="DI164" i="23" s="1"/>
  <c r="CM168" i="23"/>
  <c r="CX168" i="23" s="1"/>
  <c r="DI168" i="23" s="1"/>
  <c r="CM176" i="23"/>
  <c r="CX176" i="23" s="1"/>
  <c r="DI176" i="23" s="1"/>
  <c r="CM288" i="23"/>
  <c r="CX288" i="23" s="1"/>
  <c r="DI288" i="23" s="1"/>
  <c r="CM160" i="23"/>
  <c r="CX160" i="23" s="1"/>
  <c r="DI160" i="23" s="1"/>
  <c r="CM153" i="23"/>
  <c r="CX153" i="23" s="1"/>
  <c r="DI153" i="23" s="1"/>
  <c r="CM157" i="23"/>
  <c r="CX157" i="23" s="1"/>
  <c r="DI157" i="23" s="1"/>
  <c r="CM163" i="23"/>
  <c r="CX163" i="23" s="1"/>
  <c r="DI163" i="23" s="1"/>
  <c r="CM167" i="23"/>
  <c r="CX167" i="23" s="1"/>
  <c r="DI167" i="23" s="1"/>
  <c r="CM171" i="23"/>
  <c r="CX171" i="23" s="1"/>
  <c r="DI171" i="23" s="1"/>
  <c r="CM175" i="23"/>
  <c r="CX175" i="23" s="1"/>
  <c r="DI175" i="23" s="1"/>
  <c r="CM179" i="23"/>
  <c r="CX179" i="23" s="1"/>
  <c r="DI179" i="23" s="1"/>
  <c r="CM287" i="23"/>
  <c r="CX287" i="23" s="1"/>
  <c r="DI287" i="23" s="1"/>
  <c r="CM358" i="23"/>
  <c r="CX358" i="23" s="1"/>
  <c r="DI358" i="23" s="1"/>
  <c r="CM405" i="23"/>
  <c r="CX405" i="23" s="1"/>
  <c r="BE62" i="5"/>
  <c r="BG62" i="5" s="1"/>
  <c r="BL62" i="5"/>
  <c r="BT62" i="5" s="1"/>
  <c r="CB62" i="5" s="1"/>
  <c r="BE60" i="5"/>
  <c r="BG60" i="5" s="1"/>
  <c r="BL60" i="5"/>
  <c r="BT60" i="5" s="1"/>
  <c r="CB60" i="5" s="1"/>
  <c r="BE57" i="5"/>
  <c r="BG57" i="5" s="1"/>
  <c r="BL57" i="5"/>
  <c r="BT57" i="5" s="1"/>
  <c r="CB57" i="5" s="1"/>
  <c r="BE61" i="5"/>
  <c r="BG61" i="5" s="1"/>
  <c r="BL61" i="5"/>
  <c r="BT61" i="5" s="1"/>
  <c r="CB61" i="5" s="1"/>
  <c r="BE59" i="5"/>
  <c r="BG59" i="5" s="1"/>
  <c r="BL59" i="5"/>
  <c r="BT59" i="5" s="1"/>
  <c r="CB59" i="5" s="1"/>
  <c r="CA356" i="23"/>
  <c r="CK356" i="23"/>
  <c r="CV356" i="23" s="1"/>
  <c r="DG356" i="23" s="1"/>
  <c r="CA357" i="23"/>
  <c r="CK357" i="23"/>
  <c r="CV357" i="23" s="1"/>
  <c r="DG357" i="23" s="1"/>
  <c r="BY356" i="23"/>
  <c r="CJ356" i="23"/>
  <c r="BY9" i="23"/>
  <c r="CA9" i="23" s="1"/>
  <c r="CJ9" i="23"/>
  <c r="CL9" i="23" s="1"/>
  <c r="I357" i="23"/>
  <c r="CJ357" i="23"/>
  <c r="BY357" i="23"/>
  <c r="I356" i="23"/>
  <c r="R8" i="27" l="1"/>
  <c r="BU96" i="5"/>
  <c r="BW96" i="5" s="1"/>
  <c r="CC96" i="5" s="1"/>
  <c r="DF52" i="38"/>
  <c r="BM61" i="5"/>
  <c r="BO61" i="5" s="1"/>
  <c r="BU61" i="5" s="1"/>
  <c r="BW61" i="5" s="1"/>
  <c r="CC61" i="5" s="1"/>
  <c r="CN245" i="23"/>
  <c r="BM60" i="5"/>
  <c r="BO60" i="5" s="1"/>
  <c r="BU60" i="5" s="1"/>
  <c r="BW60" i="5" s="1"/>
  <c r="CC60" i="5" s="1"/>
  <c r="CN287" i="23"/>
  <c r="CP287" i="23" s="1"/>
  <c r="CN160" i="23"/>
  <c r="CP160" i="23" s="1"/>
  <c r="CN286" i="23"/>
  <c r="CP286" i="23" s="1"/>
  <c r="CN360" i="23"/>
  <c r="CP360" i="23" s="1"/>
  <c r="CN173" i="23"/>
  <c r="CP173" i="23" s="1"/>
  <c r="CN172" i="23"/>
  <c r="CP172" i="23" s="1"/>
  <c r="CN179" i="23"/>
  <c r="CP179" i="23" s="1"/>
  <c r="CN163" i="23"/>
  <c r="CP163" i="23" s="1"/>
  <c r="CN288" i="23"/>
  <c r="CP288" i="23" s="1"/>
  <c r="CN154" i="23"/>
  <c r="CP154" i="23" s="1"/>
  <c r="CN178" i="23"/>
  <c r="CP178" i="23" s="1"/>
  <c r="CN162" i="23"/>
  <c r="CP162" i="23" s="1"/>
  <c r="CN289" i="23"/>
  <c r="CP289" i="23" s="1"/>
  <c r="CN169" i="23"/>
  <c r="CP169" i="23" s="1"/>
  <c r="CN96" i="23"/>
  <c r="CP96" i="23" s="1"/>
  <c r="CN158" i="23"/>
  <c r="CP158" i="23" s="1"/>
  <c r="CN167" i="23"/>
  <c r="CP167" i="23" s="1"/>
  <c r="CN164" i="23"/>
  <c r="CP164" i="23" s="1"/>
  <c r="CN166" i="23"/>
  <c r="CP166" i="23" s="1"/>
  <c r="CN155" i="23"/>
  <c r="CP155" i="23" s="1"/>
  <c r="CN405" i="23"/>
  <c r="CP405" i="23" s="1"/>
  <c r="CN175" i="23"/>
  <c r="CP175" i="23" s="1"/>
  <c r="CN157" i="23"/>
  <c r="CP157" i="23" s="1"/>
  <c r="CN176" i="23"/>
  <c r="CP176" i="23" s="1"/>
  <c r="CN404" i="23"/>
  <c r="CP404" i="23" s="1"/>
  <c r="CN174" i="23"/>
  <c r="CP174" i="23" s="1"/>
  <c r="CN156" i="23"/>
  <c r="CP156" i="23" s="1"/>
  <c r="CN236" i="23"/>
  <c r="CP236" i="23" s="1"/>
  <c r="CN165" i="23"/>
  <c r="CP165" i="23" s="1"/>
  <c r="CN359" i="23"/>
  <c r="CP359" i="23" s="1"/>
  <c r="CN161" i="23"/>
  <c r="CP161" i="23" s="1"/>
  <c r="CN358" i="23"/>
  <c r="CP358" i="23" s="1"/>
  <c r="CN171" i="23"/>
  <c r="CP171" i="23" s="1"/>
  <c r="CN153" i="23"/>
  <c r="CP153" i="23" s="1"/>
  <c r="CN168" i="23"/>
  <c r="CP168" i="23" s="1"/>
  <c r="CN290" i="23"/>
  <c r="CP290" i="23" s="1"/>
  <c r="CN170" i="23"/>
  <c r="CP170" i="23" s="1"/>
  <c r="CN152" i="23"/>
  <c r="CP152" i="23" s="1"/>
  <c r="CN177" i="23"/>
  <c r="CP177" i="23" s="1"/>
  <c r="CN159" i="23"/>
  <c r="CP159" i="23" s="1"/>
  <c r="CN180" i="23"/>
  <c r="CP180" i="23" s="1"/>
  <c r="CP245" i="23"/>
  <c r="CM9" i="23"/>
  <c r="CX9" i="23" s="1"/>
  <c r="DI9" i="23" s="1"/>
  <c r="CB357" i="23"/>
  <c r="CC357" i="23" s="1"/>
  <c r="CB9" i="23"/>
  <c r="CC9" i="23" s="1"/>
  <c r="BM59" i="5"/>
  <c r="BO59" i="5" s="1"/>
  <c r="BU59" i="5" s="1"/>
  <c r="BW59" i="5" s="1"/>
  <c r="CC59" i="5" s="1"/>
  <c r="BM57" i="5"/>
  <c r="BO57" i="5" s="1"/>
  <c r="BU57" i="5" s="1"/>
  <c r="BW57" i="5" s="1"/>
  <c r="CC57" i="5" s="1"/>
  <c r="BM62" i="5"/>
  <c r="BO62" i="5" s="1"/>
  <c r="BU62" i="5" s="1"/>
  <c r="BW62" i="5" s="1"/>
  <c r="CC62" i="5" s="1"/>
  <c r="CB356" i="23"/>
  <c r="CC356" i="23" s="1"/>
  <c r="CL357" i="23"/>
  <c r="CL356" i="23"/>
  <c r="BX10" i="23"/>
  <c r="BX11" i="23"/>
  <c r="BX12" i="23"/>
  <c r="BX13" i="23"/>
  <c r="BX14" i="23"/>
  <c r="BX15" i="23"/>
  <c r="BX16" i="23"/>
  <c r="BX17" i="23"/>
  <c r="BX18" i="23"/>
  <c r="BX19" i="23"/>
  <c r="BX20" i="23"/>
  <c r="BX21" i="23"/>
  <c r="BX22" i="23"/>
  <c r="BX23" i="23"/>
  <c r="BX24" i="23"/>
  <c r="BX25" i="23"/>
  <c r="BX26" i="23"/>
  <c r="BX27" i="23"/>
  <c r="BX28" i="23"/>
  <c r="BX29" i="23"/>
  <c r="BX30" i="23"/>
  <c r="BX31" i="23"/>
  <c r="BX32" i="23"/>
  <c r="BX33" i="23"/>
  <c r="BX34" i="23"/>
  <c r="BX35" i="23"/>
  <c r="BX36" i="23"/>
  <c r="BX37" i="23"/>
  <c r="BX38" i="23"/>
  <c r="BX39" i="23"/>
  <c r="BX40" i="23"/>
  <c r="BX41" i="23"/>
  <c r="BX42" i="23"/>
  <c r="BX43" i="23"/>
  <c r="BX44" i="23"/>
  <c r="BX46" i="23"/>
  <c r="BX47" i="23"/>
  <c r="BX48" i="23"/>
  <c r="BX49" i="23"/>
  <c r="BX50" i="23"/>
  <c r="BX51" i="23"/>
  <c r="BX52" i="23"/>
  <c r="BX53" i="23"/>
  <c r="BX54" i="23"/>
  <c r="BX55" i="23"/>
  <c r="BX56" i="23"/>
  <c r="BX57" i="23"/>
  <c r="BX58" i="23"/>
  <c r="BX59" i="23"/>
  <c r="BX60" i="23"/>
  <c r="BX61" i="23"/>
  <c r="BX62" i="23"/>
  <c r="BX63" i="23"/>
  <c r="BX64" i="23"/>
  <c r="BX65" i="23"/>
  <c r="BX66" i="23"/>
  <c r="BX67" i="23"/>
  <c r="BX68" i="23"/>
  <c r="BX69" i="23"/>
  <c r="BX70" i="23"/>
  <c r="BX71" i="23"/>
  <c r="BX72" i="23"/>
  <c r="BX73" i="23"/>
  <c r="BX74" i="23"/>
  <c r="BX75" i="23"/>
  <c r="BX76" i="23"/>
  <c r="BX77" i="23"/>
  <c r="BX78" i="23"/>
  <c r="BX79" i="23"/>
  <c r="BX80" i="23"/>
  <c r="BX81" i="23"/>
  <c r="BX82" i="23"/>
  <c r="BX83" i="23"/>
  <c r="BX84" i="23"/>
  <c r="BX85" i="23"/>
  <c r="BX86" i="23"/>
  <c r="BX87" i="23"/>
  <c r="BX88" i="23"/>
  <c r="BX89" i="23"/>
  <c r="BX90" i="23"/>
  <c r="BX92" i="23"/>
  <c r="BX107" i="23"/>
  <c r="BX108" i="23"/>
  <c r="BX109" i="23"/>
  <c r="BX110" i="23"/>
  <c r="BX111" i="23"/>
  <c r="BX112" i="23"/>
  <c r="BX113" i="23"/>
  <c r="BX114" i="23"/>
  <c r="BX115" i="23"/>
  <c r="BX116" i="23"/>
  <c r="BX117" i="23"/>
  <c r="BX118" i="23"/>
  <c r="BX119" i="23"/>
  <c r="BX120" i="23"/>
  <c r="BX121" i="23"/>
  <c r="BX122" i="23"/>
  <c r="BX123" i="23"/>
  <c r="BX124" i="23"/>
  <c r="BX125" i="23"/>
  <c r="BX126" i="23"/>
  <c r="BX127" i="23"/>
  <c r="BX128" i="23"/>
  <c r="BX129" i="23"/>
  <c r="BX130" i="23"/>
  <c r="BX131" i="23"/>
  <c r="BX132" i="23"/>
  <c r="BX133" i="23"/>
  <c r="BX134" i="23"/>
  <c r="BX135" i="23"/>
  <c r="BX136" i="23"/>
  <c r="BX137" i="23"/>
  <c r="BX138" i="23"/>
  <c r="BX139" i="23"/>
  <c r="BX140" i="23"/>
  <c r="BX141" i="23"/>
  <c r="BX142" i="23"/>
  <c r="BX143" i="23"/>
  <c r="BX144" i="23"/>
  <c r="BX145" i="23"/>
  <c r="BX146" i="23"/>
  <c r="BX147" i="23"/>
  <c r="BX148" i="23"/>
  <c r="BX149" i="23"/>
  <c r="BX150" i="23"/>
  <c r="BX151" i="23"/>
  <c r="BX240" i="23"/>
  <c r="BX241" i="23"/>
  <c r="BX242" i="23"/>
  <c r="BX243" i="23"/>
  <c r="BX244" i="23"/>
  <c r="BX246" i="23"/>
  <c r="BX247" i="23"/>
  <c r="BX248" i="23"/>
  <c r="BX249" i="23"/>
  <c r="BX250" i="23"/>
  <c r="BX251" i="23"/>
  <c r="BX252" i="23"/>
  <c r="BX253" i="23"/>
  <c r="BX254" i="23"/>
  <c r="BX255" i="23"/>
  <c r="BX256" i="23"/>
  <c r="BX257" i="23"/>
  <c r="BX258" i="23"/>
  <c r="BX259" i="23"/>
  <c r="BX260" i="23"/>
  <c r="BX261" i="23"/>
  <c r="BX262" i="23"/>
  <c r="BX263" i="23"/>
  <c r="BX267" i="23"/>
  <c r="BX268" i="23"/>
  <c r="BX269" i="23"/>
  <c r="BX270" i="23"/>
  <c r="BX271" i="23"/>
  <c r="BX272" i="23"/>
  <c r="BX273" i="23"/>
  <c r="BX274" i="23"/>
  <c r="BX275" i="23"/>
  <c r="BX276" i="23"/>
  <c r="BX277" i="23"/>
  <c r="BX278" i="23"/>
  <c r="BX279" i="23"/>
  <c r="BX280" i="23"/>
  <c r="BX281" i="23"/>
  <c r="BX282" i="23"/>
  <c r="BX283" i="23"/>
  <c r="BX284" i="23"/>
  <c r="BX285" i="23"/>
  <c r="BX318" i="23"/>
  <c r="BX319" i="23"/>
  <c r="BX320" i="23"/>
  <c r="BX321" i="23"/>
  <c r="BX322" i="23"/>
  <c r="BX323" i="23"/>
  <c r="BX324" i="23"/>
  <c r="BX325" i="23"/>
  <c r="BX326" i="23"/>
  <c r="BX327" i="23"/>
  <c r="BX328" i="23"/>
  <c r="BX329" i="23"/>
  <c r="BX330" i="23"/>
  <c r="BX331" i="23"/>
  <c r="BX332" i="23"/>
  <c r="BX333" i="23"/>
  <c r="BX334" i="23"/>
  <c r="BX335" i="23"/>
  <c r="BX336" i="23"/>
  <c r="BX337" i="23"/>
  <c r="BX338" i="23"/>
  <c r="BX339" i="23"/>
  <c r="BX340" i="23"/>
  <c r="BX341" i="23"/>
  <c r="BX342" i="23"/>
  <c r="BX343" i="23"/>
  <c r="BX344" i="23"/>
  <c r="BX345" i="23"/>
  <c r="BX346" i="23"/>
  <c r="BX347" i="23"/>
  <c r="BX348" i="23"/>
  <c r="BX349" i="23"/>
  <c r="BX350" i="23"/>
  <c r="BX351" i="23"/>
  <c r="BX352" i="23"/>
  <c r="BX353" i="23"/>
  <c r="BX354" i="23"/>
  <c r="BX355" i="23"/>
  <c r="BX373" i="23"/>
  <c r="BX374" i="23"/>
  <c r="BX375" i="23"/>
  <c r="BX376" i="23"/>
  <c r="BX377" i="23"/>
  <c r="BX378" i="23"/>
  <c r="BX379" i="23"/>
  <c r="BX380" i="23"/>
  <c r="BX381" i="23"/>
  <c r="BX382" i="23"/>
  <c r="BX383" i="23"/>
  <c r="BX384" i="23"/>
  <c r="BX385" i="23"/>
  <c r="BX386" i="23"/>
  <c r="BX387" i="23"/>
  <c r="BX388" i="23"/>
  <c r="BX389" i="23"/>
  <c r="BX390" i="23"/>
  <c r="BX391" i="23"/>
  <c r="BX392" i="23"/>
  <c r="BX393" i="23"/>
  <c r="BX394" i="23"/>
  <c r="BX395" i="23"/>
  <c r="BX396" i="23"/>
  <c r="BX397" i="23"/>
  <c r="BX398" i="23"/>
  <c r="BX399" i="23"/>
  <c r="BX400" i="23"/>
  <c r="BX401" i="23"/>
  <c r="BX402" i="23"/>
  <c r="BX403" i="23"/>
  <c r="BX437" i="23"/>
  <c r="BX438" i="23"/>
  <c r="BX439" i="23"/>
  <c r="BX440" i="23"/>
  <c r="BX441" i="23"/>
  <c r="BX442" i="23"/>
  <c r="BX443" i="23"/>
  <c r="BX444" i="23"/>
  <c r="BX445" i="23"/>
  <c r="BX446" i="23"/>
  <c r="BX447" i="23"/>
  <c r="BX448" i="23"/>
  <c r="BX449" i="23"/>
  <c r="BX451" i="23"/>
  <c r="BX452" i="23"/>
  <c r="BX453" i="23"/>
  <c r="BX454" i="23"/>
  <c r="BX455" i="23"/>
  <c r="BX456" i="23"/>
  <c r="BX457" i="23"/>
  <c r="BX458" i="23"/>
  <c r="BX459" i="23"/>
  <c r="BX460" i="23"/>
  <c r="BX461" i="23"/>
  <c r="BX462" i="23"/>
  <c r="BX463" i="23"/>
  <c r="BX8" i="23"/>
  <c r="BU466" i="23"/>
  <c r="I24" i="27"/>
  <c r="H19" i="24" l="1"/>
  <c r="CW177" i="23"/>
  <c r="CY177" i="23"/>
  <c r="CW168" i="23"/>
  <c r="CY168" i="23"/>
  <c r="CW165" i="23"/>
  <c r="CY165" i="23"/>
  <c r="CW158" i="23"/>
  <c r="CY158" i="23"/>
  <c r="CW162" i="23"/>
  <c r="CY162" i="23"/>
  <c r="CW163" i="23"/>
  <c r="CY163" i="23"/>
  <c r="CW157" i="23"/>
  <c r="CY157" i="23"/>
  <c r="CW173" i="23"/>
  <c r="CY173" i="23"/>
  <c r="CW164" i="23"/>
  <c r="CY164" i="23"/>
  <c r="CW161" i="23"/>
  <c r="CY161" i="23"/>
  <c r="CW159" i="23"/>
  <c r="CY159" i="23"/>
  <c r="CW290" i="23"/>
  <c r="CY290" i="23"/>
  <c r="CW358" i="23"/>
  <c r="CY358" i="23"/>
  <c r="CW176" i="23"/>
  <c r="CY176" i="23"/>
  <c r="CW96" i="23"/>
  <c r="CY96" i="23"/>
  <c r="CW178" i="23"/>
  <c r="CY178" i="23"/>
  <c r="CW179" i="23"/>
  <c r="CY179" i="23"/>
  <c r="CW405" i="23"/>
  <c r="CY405" i="23"/>
  <c r="CW360" i="23"/>
  <c r="CY360" i="23"/>
  <c r="CW160" i="23"/>
  <c r="CY160" i="23"/>
  <c r="CW236" i="23"/>
  <c r="CX236" i="23" s="1"/>
  <c r="CW245" i="23"/>
  <c r="CY245" i="23"/>
  <c r="CW175" i="23"/>
  <c r="CY175" i="23"/>
  <c r="CW169" i="23"/>
  <c r="CY169" i="23"/>
  <c r="CW154" i="23"/>
  <c r="CY154" i="23"/>
  <c r="CW359" i="23"/>
  <c r="CY359" i="23"/>
  <c r="CW172" i="23"/>
  <c r="CY172" i="23"/>
  <c r="CW166" i="23"/>
  <c r="CY166" i="23"/>
  <c r="CW167" i="23"/>
  <c r="CY167" i="23"/>
  <c r="CW404" i="23"/>
  <c r="CY404" i="23"/>
  <c r="CW152" i="23"/>
  <c r="CY152" i="23"/>
  <c r="CW153" i="23"/>
  <c r="CY153" i="23"/>
  <c r="CN9" i="23"/>
  <c r="CP9" i="23" s="1"/>
  <c r="CW289" i="23"/>
  <c r="CY289" i="23"/>
  <c r="CW288" i="23"/>
  <c r="CY288" i="23"/>
  <c r="CW156" i="23"/>
  <c r="CY156" i="23"/>
  <c r="CW155" i="23"/>
  <c r="CY155" i="23"/>
  <c r="CW286" i="23"/>
  <c r="CY286" i="23"/>
  <c r="CW287" i="23"/>
  <c r="CY287" i="23"/>
  <c r="CW180" i="23"/>
  <c r="CY180" i="23"/>
  <c r="CW170" i="23"/>
  <c r="CY170" i="23"/>
  <c r="CW171" i="23"/>
  <c r="CY171" i="23"/>
  <c r="CW174" i="23"/>
  <c r="CY174" i="23"/>
  <c r="CM356" i="23"/>
  <c r="CX356" i="23" s="1"/>
  <c r="DI356" i="23" s="1"/>
  <c r="CM357" i="23"/>
  <c r="CX357" i="23" s="1"/>
  <c r="DI357" i="23" s="1"/>
  <c r="BW466" i="23"/>
  <c r="CY236" i="23" l="1"/>
  <c r="DA236" i="23" s="1"/>
  <c r="DH236" i="23" s="1"/>
  <c r="DA180" i="23"/>
  <c r="DH180" i="23" s="1"/>
  <c r="DA289" i="23"/>
  <c r="DH289" i="23" s="1"/>
  <c r="DA152" i="23"/>
  <c r="DH152" i="23" s="1"/>
  <c r="DA172" i="23"/>
  <c r="DH172" i="23" s="1"/>
  <c r="DA174" i="23"/>
  <c r="DH174" i="23" s="1"/>
  <c r="DA170" i="23"/>
  <c r="DH170" i="23" s="1"/>
  <c r="DA287" i="23"/>
  <c r="DH287" i="23" s="1"/>
  <c r="DA155" i="23"/>
  <c r="DH155" i="23" s="1"/>
  <c r="DA288" i="23"/>
  <c r="DH288" i="23" s="1"/>
  <c r="DA160" i="23"/>
  <c r="DH160" i="23" s="1"/>
  <c r="DA405" i="23"/>
  <c r="DH405" i="23" s="1"/>
  <c r="DI405" i="23" s="1"/>
  <c r="DA178" i="23"/>
  <c r="DH178" i="23" s="1"/>
  <c r="DA176" i="23"/>
  <c r="DH176" i="23" s="1"/>
  <c r="DA290" i="23"/>
  <c r="DH290" i="23" s="1"/>
  <c r="DA161" i="23"/>
  <c r="DH161" i="23" s="1"/>
  <c r="DA173" i="23"/>
  <c r="DH173" i="23" s="1"/>
  <c r="DA163" i="23"/>
  <c r="DH163" i="23" s="1"/>
  <c r="DA158" i="23"/>
  <c r="DH158" i="23" s="1"/>
  <c r="DA168" i="23"/>
  <c r="DH168" i="23" s="1"/>
  <c r="DA286" i="23"/>
  <c r="DH286" i="23" s="1"/>
  <c r="DA156" i="23"/>
  <c r="DH156" i="23" s="1"/>
  <c r="DA153" i="23"/>
  <c r="DH153" i="23" s="1"/>
  <c r="DA404" i="23"/>
  <c r="DH404" i="23" s="1"/>
  <c r="DI404" i="23" s="1"/>
  <c r="DA166" i="23"/>
  <c r="DH166" i="23" s="1"/>
  <c r="DA359" i="23"/>
  <c r="DH359" i="23" s="1"/>
  <c r="DA169" i="23"/>
  <c r="DH169" i="23" s="1"/>
  <c r="DA245" i="23"/>
  <c r="DH245" i="23" s="1"/>
  <c r="DA171" i="23"/>
  <c r="DH171" i="23" s="1"/>
  <c r="DA360" i="23"/>
  <c r="DH360" i="23" s="1"/>
  <c r="DA179" i="23"/>
  <c r="DH179" i="23" s="1"/>
  <c r="DA96" i="23"/>
  <c r="DH96" i="23" s="1"/>
  <c r="DA358" i="23"/>
  <c r="DH358" i="23" s="1"/>
  <c r="DA159" i="23"/>
  <c r="DH159" i="23" s="1"/>
  <c r="DA164" i="23"/>
  <c r="DH164" i="23" s="1"/>
  <c r="DA157" i="23"/>
  <c r="DH157" i="23" s="1"/>
  <c r="DA162" i="23"/>
  <c r="DH162" i="23" s="1"/>
  <c r="DA165" i="23"/>
  <c r="DH165" i="23" s="1"/>
  <c r="DA177" i="23"/>
  <c r="DH177" i="23" s="1"/>
  <c r="DA167" i="23"/>
  <c r="DH167" i="23" s="1"/>
  <c r="DA154" i="23"/>
  <c r="DH154" i="23" s="1"/>
  <c r="DA175" i="23"/>
  <c r="DH175" i="23" s="1"/>
  <c r="CN356" i="23"/>
  <c r="CP356" i="23" s="1"/>
  <c r="CW9" i="23"/>
  <c r="CY9" i="23"/>
  <c r="CN357" i="23"/>
  <c r="CP357" i="23" s="1"/>
  <c r="G15" i="27"/>
  <c r="H355" i="23"/>
  <c r="DF355" i="23" s="1"/>
  <c r="BN355" i="23"/>
  <c r="BK355" i="23"/>
  <c r="DJ175" i="23" l="1"/>
  <c r="DL175" i="23" s="1"/>
  <c r="DJ167" i="23"/>
  <c r="DL167" i="23" s="1"/>
  <c r="DJ165" i="23"/>
  <c r="DL165" i="23" s="1"/>
  <c r="DJ157" i="23"/>
  <c r="DL157" i="23" s="1"/>
  <c r="DJ159" i="23"/>
  <c r="DL159" i="23" s="1"/>
  <c r="DJ96" i="23"/>
  <c r="DL96" i="23" s="1"/>
  <c r="DJ360" i="23"/>
  <c r="DL360" i="23" s="1"/>
  <c r="DJ245" i="23"/>
  <c r="DL245" i="23" s="1"/>
  <c r="DJ359" i="23"/>
  <c r="DL359" i="23" s="1"/>
  <c r="DJ404" i="23"/>
  <c r="DL404" i="23" s="1"/>
  <c r="DJ156" i="23"/>
  <c r="DL156" i="23" s="1"/>
  <c r="DJ168" i="23"/>
  <c r="DL168" i="23" s="1"/>
  <c r="DJ163" i="23"/>
  <c r="DL163" i="23" s="1"/>
  <c r="DJ161" i="23"/>
  <c r="DL161" i="23" s="1"/>
  <c r="DJ176" i="23"/>
  <c r="DL176" i="23" s="1"/>
  <c r="DJ405" i="23"/>
  <c r="DL405" i="23" s="1"/>
  <c r="DJ288" i="23"/>
  <c r="DL288" i="23" s="1"/>
  <c r="DJ287" i="23"/>
  <c r="DL287" i="23" s="1"/>
  <c r="DJ174" i="23"/>
  <c r="DL174" i="23" s="1"/>
  <c r="DJ172" i="23"/>
  <c r="DL172" i="23" s="1"/>
  <c r="DJ289" i="23"/>
  <c r="DL289" i="23" s="1"/>
  <c r="DA9" i="23"/>
  <c r="DH9" i="23" s="1"/>
  <c r="DJ154" i="23"/>
  <c r="DL154" i="23" s="1"/>
  <c r="DJ177" i="23"/>
  <c r="DL177" i="23" s="1"/>
  <c r="DJ162" i="23"/>
  <c r="DL162" i="23" s="1"/>
  <c r="DJ164" i="23"/>
  <c r="DL164" i="23" s="1"/>
  <c r="DJ358" i="23"/>
  <c r="DL358" i="23" s="1"/>
  <c r="DJ179" i="23"/>
  <c r="DL179" i="23" s="1"/>
  <c r="DJ171" i="23"/>
  <c r="DL171" i="23" s="1"/>
  <c r="DJ169" i="23"/>
  <c r="DL169" i="23" s="1"/>
  <c r="DJ166" i="23"/>
  <c r="DL166" i="23" s="1"/>
  <c r="DJ153" i="23"/>
  <c r="DL153" i="23" s="1"/>
  <c r="DJ286" i="23"/>
  <c r="DL286" i="23" s="1"/>
  <c r="DJ158" i="23"/>
  <c r="DL158" i="23" s="1"/>
  <c r="DJ173" i="23"/>
  <c r="DL173" i="23" s="1"/>
  <c r="DJ290" i="23"/>
  <c r="DL290" i="23" s="1"/>
  <c r="DJ178" i="23"/>
  <c r="DL178" i="23" s="1"/>
  <c r="DJ160" i="23"/>
  <c r="DL160" i="23" s="1"/>
  <c r="DJ155" i="23"/>
  <c r="DL155" i="23" s="1"/>
  <c r="DJ170" i="23"/>
  <c r="DL170" i="23" s="1"/>
  <c r="DJ236" i="23"/>
  <c r="DL236" i="23" s="1"/>
  <c r="DJ152" i="23"/>
  <c r="DL152" i="23" s="1"/>
  <c r="DJ180" i="23"/>
  <c r="DL180" i="23" s="1"/>
  <c r="CW357" i="23"/>
  <c r="CY357" i="23"/>
  <c r="CW356" i="23"/>
  <c r="CY356" i="23"/>
  <c r="CJ355" i="23"/>
  <c r="CU355" i="23"/>
  <c r="I355" i="23"/>
  <c r="BY355" i="23"/>
  <c r="BO355" i="23"/>
  <c r="BZ355" i="23"/>
  <c r="BM355" i="23"/>
  <c r="DJ9" i="23" l="1"/>
  <c r="DL9" i="23" s="1"/>
  <c r="DA357" i="23"/>
  <c r="DH357" i="23" s="1"/>
  <c r="DA356" i="23"/>
  <c r="DH356" i="23" s="1"/>
  <c r="BP355" i="23"/>
  <c r="BQ355" i="23" s="1"/>
  <c r="BS355" i="23" s="1"/>
  <c r="CA355" i="23"/>
  <c r="CB355" i="23" s="1"/>
  <c r="CM355" i="23" s="1"/>
  <c r="CX355" i="23" s="1"/>
  <c r="DI355" i="23" s="1"/>
  <c r="CK355" i="23"/>
  <c r="DJ357" i="23" l="1"/>
  <c r="DL357" i="23" s="1"/>
  <c r="DJ356" i="23"/>
  <c r="DL356" i="23" s="1"/>
  <c r="CL355" i="23"/>
  <c r="CV355" i="23"/>
  <c r="DG355" i="23" s="1"/>
  <c r="CC355" i="23"/>
  <c r="CN355" i="23"/>
  <c r="CP355" i="23" s="1"/>
  <c r="CY355" i="23" s="1"/>
  <c r="DA355" i="23" s="1"/>
  <c r="G16" i="27"/>
  <c r="DH355" i="23" l="1"/>
  <c r="DJ355" i="23"/>
  <c r="DL355" i="23" s="1"/>
  <c r="CW355" i="23"/>
  <c r="BI463" i="23"/>
  <c r="BN390" i="23" l="1"/>
  <c r="BK390" i="23"/>
  <c r="H390" i="23"/>
  <c r="DF390" i="23" s="1"/>
  <c r="CJ390" i="23" l="1"/>
  <c r="CU390" i="23"/>
  <c r="I390" i="23"/>
  <c r="BY390" i="23"/>
  <c r="BO390" i="23"/>
  <c r="BZ390" i="23"/>
  <c r="BM390" i="23"/>
  <c r="BK282" i="23"/>
  <c r="BN282" i="23"/>
  <c r="BK281" i="23"/>
  <c r="BN281" i="23"/>
  <c r="H281" i="23"/>
  <c r="DF281" i="23" s="1"/>
  <c r="H282" i="23"/>
  <c r="DF282" i="23" s="1"/>
  <c r="AS93" i="5"/>
  <c r="AU93" i="5"/>
  <c r="AS94" i="5"/>
  <c r="AU94" i="5"/>
  <c r="H94" i="5"/>
  <c r="H93" i="5"/>
  <c r="BK396" i="23"/>
  <c r="BN396" i="23"/>
  <c r="BK397" i="23"/>
  <c r="BN397" i="23"/>
  <c r="BK398" i="23"/>
  <c r="BN398" i="23"/>
  <c r="BK399" i="23"/>
  <c r="BN399" i="23"/>
  <c r="BK400" i="23"/>
  <c r="BN400" i="23"/>
  <c r="BK401" i="23"/>
  <c r="BN401" i="23"/>
  <c r="BK402" i="23"/>
  <c r="BN402" i="23"/>
  <c r="BK403" i="23"/>
  <c r="BN403" i="23"/>
  <c r="H402" i="23"/>
  <c r="DF402" i="23" s="1"/>
  <c r="H401" i="23"/>
  <c r="DF401" i="23" s="1"/>
  <c r="H400" i="23"/>
  <c r="DF400" i="23" s="1"/>
  <c r="H399" i="23"/>
  <c r="DF399" i="23" s="1"/>
  <c r="H398" i="23"/>
  <c r="DF398" i="23" s="1"/>
  <c r="H397" i="23"/>
  <c r="DF397" i="23" s="1"/>
  <c r="H396" i="23"/>
  <c r="DF396" i="23" s="1"/>
  <c r="AV94" i="5" l="1"/>
  <c r="AW94" i="5" s="1"/>
  <c r="CJ397" i="23"/>
  <c r="CU397" i="23"/>
  <c r="CJ398" i="23"/>
  <c r="CU398" i="23"/>
  <c r="CJ281" i="23"/>
  <c r="CU281" i="23"/>
  <c r="CJ402" i="23"/>
  <c r="CU402" i="23"/>
  <c r="CJ399" i="23"/>
  <c r="CU399" i="23"/>
  <c r="CJ396" i="23"/>
  <c r="CU396" i="23"/>
  <c r="CJ400" i="23"/>
  <c r="CU400" i="23"/>
  <c r="CJ401" i="23"/>
  <c r="CU401" i="23"/>
  <c r="CJ282" i="23"/>
  <c r="CU282" i="23"/>
  <c r="AV93" i="5"/>
  <c r="AW93" i="5" s="1"/>
  <c r="BP390" i="23"/>
  <c r="BQ390" i="23" s="1"/>
  <c r="BS390" i="23" s="1"/>
  <c r="CA390" i="23"/>
  <c r="CB390" i="23" s="1"/>
  <c r="CM390" i="23" s="1"/>
  <c r="CK390" i="23"/>
  <c r="BE94" i="5"/>
  <c r="BG94" i="5" s="1"/>
  <c r="BM94" i="5" s="1"/>
  <c r="BO94" i="5" s="1"/>
  <c r="BU94" i="5" s="1"/>
  <c r="BW94" i="5" s="1"/>
  <c r="CC94" i="5" s="1"/>
  <c r="BE93" i="5"/>
  <c r="BG93" i="5" s="1"/>
  <c r="BM93" i="5" s="1"/>
  <c r="BO93" i="5" s="1"/>
  <c r="BU93" i="5" s="1"/>
  <c r="BW93" i="5" s="1"/>
  <c r="CC93" i="5" s="1"/>
  <c r="I396" i="23"/>
  <c r="BY396" i="23"/>
  <c r="I398" i="23"/>
  <c r="BY398" i="23"/>
  <c r="I400" i="23"/>
  <c r="BY400" i="23"/>
  <c r="I402" i="23"/>
  <c r="BY402" i="23"/>
  <c r="I281" i="23"/>
  <c r="BY281" i="23"/>
  <c r="I397" i="23"/>
  <c r="BY397" i="23"/>
  <c r="I399" i="23"/>
  <c r="BY399" i="23"/>
  <c r="I401" i="23"/>
  <c r="BY401" i="23"/>
  <c r="BO403" i="23"/>
  <c r="BZ403" i="23"/>
  <c r="CK403" i="23" s="1"/>
  <c r="CV403" i="23" s="1"/>
  <c r="DG403" i="23" s="1"/>
  <c r="BO402" i="23"/>
  <c r="BZ402" i="23"/>
  <c r="CK402" i="23" s="1"/>
  <c r="CV402" i="23" s="1"/>
  <c r="DG402" i="23" s="1"/>
  <c r="BO401" i="23"/>
  <c r="BZ401" i="23"/>
  <c r="CK401" i="23" s="1"/>
  <c r="CV401" i="23" s="1"/>
  <c r="DG401" i="23" s="1"/>
  <c r="BO400" i="23"/>
  <c r="BZ400" i="23"/>
  <c r="BO399" i="23"/>
  <c r="BZ399" i="23"/>
  <c r="BO398" i="23"/>
  <c r="BZ398" i="23"/>
  <c r="BO397" i="23"/>
  <c r="BZ397" i="23"/>
  <c r="CK397" i="23" s="1"/>
  <c r="CV397" i="23" s="1"/>
  <c r="DG397" i="23" s="1"/>
  <c r="BO396" i="23"/>
  <c r="BZ396" i="23"/>
  <c r="I282" i="23"/>
  <c r="BY282" i="23"/>
  <c r="BO281" i="23"/>
  <c r="BZ281" i="23"/>
  <c r="BO282" i="23"/>
  <c r="BZ282" i="23"/>
  <c r="BM282" i="23"/>
  <c r="BM281" i="23"/>
  <c r="BM402" i="23"/>
  <c r="BM400" i="23"/>
  <c r="BM399" i="23"/>
  <c r="BM398" i="23"/>
  <c r="BM396" i="23"/>
  <c r="BM401" i="23"/>
  <c r="BM397" i="23"/>
  <c r="CL390" i="23" l="1"/>
  <c r="CV390" i="23"/>
  <c r="DG390" i="23" s="1"/>
  <c r="CC390" i="23"/>
  <c r="CN390" i="23"/>
  <c r="CP390" i="23" s="1"/>
  <c r="CA282" i="23"/>
  <c r="CB282" i="23" s="1"/>
  <c r="CM282" i="23" s="1"/>
  <c r="CX282" i="23" s="1"/>
  <c r="DI282" i="23" s="1"/>
  <c r="CK282" i="23"/>
  <c r="CA281" i="23"/>
  <c r="CB281" i="23" s="1"/>
  <c r="CM281" i="23" s="1"/>
  <c r="CX281" i="23" s="1"/>
  <c r="DI281" i="23" s="1"/>
  <c r="CK281" i="23"/>
  <c r="CA396" i="23"/>
  <c r="CB396" i="23" s="1"/>
  <c r="CM396" i="23" s="1"/>
  <c r="CK396" i="23"/>
  <c r="CA398" i="23"/>
  <c r="CB398" i="23" s="1"/>
  <c r="CM398" i="23" s="1"/>
  <c r="CK398" i="23"/>
  <c r="CA399" i="23"/>
  <c r="CB399" i="23" s="1"/>
  <c r="CM399" i="23" s="1"/>
  <c r="CK399" i="23"/>
  <c r="CV399" i="23" s="1"/>
  <c r="DG399" i="23" s="1"/>
  <c r="CA400" i="23"/>
  <c r="CB400" i="23" s="1"/>
  <c r="CM400" i="23" s="1"/>
  <c r="CK400" i="23"/>
  <c r="CL401" i="23"/>
  <c r="CL397" i="23"/>
  <c r="CL402" i="23"/>
  <c r="CA401" i="23"/>
  <c r="CB401" i="23" s="1"/>
  <c r="CM401" i="23" s="1"/>
  <c r="BP282" i="23"/>
  <c r="BQ282" i="23" s="1"/>
  <c r="BS282" i="23" s="1"/>
  <c r="BP401" i="23"/>
  <c r="BQ401" i="23" s="1"/>
  <c r="BS401" i="23" s="1"/>
  <c r="BP398" i="23"/>
  <c r="BQ398" i="23" s="1"/>
  <c r="BS398" i="23" s="1"/>
  <c r="BP400" i="23"/>
  <c r="BQ400" i="23" s="1"/>
  <c r="BS400" i="23" s="1"/>
  <c r="BP397" i="23"/>
  <c r="BP396" i="23"/>
  <c r="BP399" i="23"/>
  <c r="BP402" i="23"/>
  <c r="BP281" i="23"/>
  <c r="CA397" i="23"/>
  <c r="CB397" i="23" s="1"/>
  <c r="CM397" i="23" s="1"/>
  <c r="CA402" i="23"/>
  <c r="CB402" i="23" s="1"/>
  <c r="CM402" i="23" s="1"/>
  <c r="G12" i="27"/>
  <c r="BK147" i="23"/>
  <c r="BN147" i="23"/>
  <c r="H147" i="23"/>
  <c r="DF147" i="23" s="1"/>
  <c r="BN353" i="23"/>
  <c r="BN352" i="23"/>
  <c r="H353" i="23"/>
  <c r="DF353" i="23" s="1"/>
  <c r="H352" i="23"/>
  <c r="DF352" i="23" s="1"/>
  <c r="BK353" i="23"/>
  <c r="BK352" i="23"/>
  <c r="CL399" i="23" l="1"/>
  <c r="CJ353" i="23"/>
  <c r="CU353" i="23"/>
  <c r="CL400" i="23"/>
  <c r="CV400" i="23"/>
  <c r="DG400" i="23" s="1"/>
  <c r="CL398" i="23"/>
  <c r="CV398" i="23"/>
  <c r="DG398" i="23" s="1"/>
  <c r="CL281" i="23"/>
  <c r="CV281" i="23"/>
  <c r="DG281" i="23" s="1"/>
  <c r="CW390" i="23"/>
  <c r="CX390" i="23" s="1"/>
  <c r="CJ147" i="23"/>
  <c r="CU147" i="23"/>
  <c r="CL396" i="23"/>
  <c r="CV396" i="23"/>
  <c r="DG396" i="23" s="1"/>
  <c r="CL282" i="23"/>
  <c r="CV282" i="23"/>
  <c r="DG282" i="23" s="1"/>
  <c r="CJ352" i="23"/>
  <c r="CU352" i="23"/>
  <c r="CN401" i="23"/>
  <c r="CP401" i="23" s="1"/>
  <c r="CN396" i="23"/>
  <c r="CP396" i="23" s="1"/>
  <c r="CC398" i="23"/>
  <c r="CN397" i="23"/>
  <c r="CP397" i="23" s="1"/>
  <c r="CC282" i="23"/>
  <c r="CN398" i="23"/>
  <c r="CP398" i="23" s="1"/>
  <c r="CN402" i="23"/>
  <c r="CP402" i="23" s="1"/>
  <c r="CN399" i="23"/>
  <c r="CP399" i="23" s="1"/>
  <c r="CN281" i="23"/>
  <c r="CP281" i="23" s="1"/>
  <c r="CN282" i="23"/>
  <c r="CP282" i="23" s="1"/>
  <c r="CC400" i="23"/>
  <c r="CN400" i="23"/>
  <c r="CP400" i="23" s="1"/>
  <c r="CC401" i="23"/>
  <c r="BM352" i="23"/>
  <c r="BY352" i="23"/>
  <c r="BO352" i="23"/>
  <c r="BZ352" i="23"/>
  <c r="I147" i="23"/>
  <c r="BY147" i="23"/>
  <c r="BQ402" i="23"/>
  <c r="BS402" i="23" s="1"/>
  <c r="CC402" i="23"/>
  <c r="BQ396" i="23"/>
  <c r="BS396" i="23" s="1"/>
  <c r="CC396" i="23"/>
  <c r="I353" i="23"/>
  <c r="BY353" i="23"/>
  <c r="BO353" i="23"/>
  <c r="BZ353" i="23"/>
  <c r="CK353" i="23" s="1"/>
  <c r="CV353" i="23" s="1"/>
  <c r="DG353" i="23" s="1"/>
  <c r="BO147" i="23"/>
  <c r="BZ147" i="23"/>
  <c r="CK147" i="23" s="1"/>
  <c r="CV147" i="23" s="1"/>
  <c r="DG147" i="23" s="1"/>
  <c r="BQ281" i="23"/>
  <c r="BS281" i="23" s="1"/>
  <c r="CC281" i="23"/>
  <c r="BQ399" i="23"/>
  <c r="BS399" i="23" s="1"/>
  <c r="CC399" i="23"/>
  <c r="BQ397" i="23"/>
  <c r="BS397" i="23" s="1"/>
  <c r="CC397" i="23"/>
  <c r="I352" i="23"/>
  <c r="BM147" i="23"/>
  <c r="BM353" i="23"/>
  <c r="BP353" i="23" s="1"/>
  <c r="CY390" i="23" l="1"/>
  <c r="CW282" i="23"/>
  <c r="CY282" i="23"/>
  <c r="CW396" i="23"/>
  <c r="CX396" i="23" s="1"/>
  <c r="CW402" i="23"/>
  <c r="CX402" i="23" s="1"/>
  <c r="CW281" i="23"/>
  <c r="CY281" i="23"/>
  <c r="CW401" i="23"/>
  <c r="CX401" i="23" s="1"/>
  <c r="CW400" i="23"/>
  <c r="CX400" i="23" s="1"/>
  <c r="CW399" i="23"/>
  <c r="CX399" i="23" s="1"/>
  <c r="CW397" i="23"/>
  <c r="CX397" i="23" s="1"/>
  <c r="CW398" i="23"/>
  <c r="CX398" i="23" s="1"/>
  <c r="CL353" i="23"/>
  <c r="CL147" i="23"/>
  <c r="CA352" i="23"/>
  <c r="CB352" i="23" s="1"/>
  <c r="CM352" i="23" s="1"/>
  <c r="CX352" i="23" s="1"/>
  <c r="DI352" i="23" s="1"/>
  <c r="CK352" i="23"/>
  <c r="CA353" i="23"/>
  <c r="CB353" i="23" s="1"/>
  <c r="CM353" i="23" s="1"/>
  <c r="CX353" i="23" s="1"/>
  <c r="DI353" i="23" s="1"/>
  <c r="BP352" i="23"/>
  <c r="BQ352" i="23" s="1"/>
  <c r="BS352" i="23" s="1"/>
  <c r="BP147" i="23"/>
  <c r="CA147" i="23"/>
  <c r="CB147" i="23" s="1"/>
  <c r="CM147" i="23" s="1"/>
  <c r="CX147" i="23" s="1"/>
  <c r="DI147" i="23" s="1"/>
  <c r="BQ353" i="23"/>
  <c r="BS353" i="23" s="1"/>
  <c r="DA390" i="23" l="1"/>
  <c r="DH390" i="23" s="1"/>
  <c r="CY400" i="23"/>
  <c r="DA400" i="23" s="1"/>
  <c r="DH400" i="23" s="1"/>
  <c r="CY401" i="23"/>
  <c r="CY396" i="23"/>
  <c r="CY397" i="23"/>
  <c r="DA397" i="23" s="1"/>
  <c r="DH397" i="23" s="1"/>
  <c r="CY402" i="23"/>
  <c r="DA402" i="23" s="1"/>
  <c r="DH402" i="23" s="1"/>
  <c r="CY398" i="23"/>
  <c r="DA398" i="23" s="1"/>
  <c r="DH398" i="23" s="1"/>
  <c r="CY399" i="23"/>
  <c r="DA281" i="23"/>
  <c r="DH281" i="23" s="1"/>
  <c r="DA282" i="23"/>
  <c r="DH282" i="23" s="1"/>
  <c r="CL352" i="23"/>
  <c r="CV352" i="23"/>
  <c r="DG352" i="23" s="1"/>
  <c r="CC352" i="23"/>
  <c r="CN352" i="23"/>
  <c r="CP352" i="23" s="1"/>
  <c r="CN147" i="23"/>
  <c r="CP147" i="23" s="1"/>
  <c r="CC353" i="23"/>
  <c r="CN353" i="23"/>
  <c r="CP353" i="23" s="1"/>
  <c r="BQ147" i="23"/>
  <c r="BS147" i="23" s="1"/>
  <c r="DJ390" i="23" l="1"/>
  <c r="DL390" i="23" s="1"/>
  <c r="DA396" i="23"/>
  <c r="DH396" i="23" s="1"/>
  <c r="DA399" i="23"/>
  <c r="DH399" i="23" s="1"/>
  <c r="DA401" i="23"/>
  <c r="DH401" i="23" s="1"/>
  <c r="DJ398" i="23"/>
  <c r="DL398" i="23" s="1"/>
  <c r="DJ402" i="23"/>
  <c r="DL402" i="23" s="1"/>
  <c r="DJ281" i="23"/>
  <c r="DL281" i="23" s="1"/>
  <c r="DJ400" i="23"/>
  <c r="DL400" i="23" s="1"/>
  <c r="DJ282" i="23"/>
  <c r="DL282" i="23" s="1"/>
  <c r="DJ397" i="23"/>
  <c r="DL397" i="23" s="1"/>
  <c r="CW353" i="23"/>
  <c r="CY353" i="23"/>
  <c r="CW352" i="23"/>
  <c r="CY352" i="23"/>
  <c r="CW147" i="23"/>
  <c r="CY147" i="23"/>
  <c r="CC147" i="23"/>
  <c r="DJ396" i="23" l="1"/>
  <c r="DL396" i="23" s="1"/>
  <c r="DJ399" i="23"/>
  <c r="DL399" i="23" s="1"/>
  <c r="DJ401" i="23"/>
  <c r="DL401" i="23" s="1"/>
  <c r="DA353" i="23"/>
  <c r="DH353" i="23" s="1"/>
  <c r="DA352" i="23"/>
  <c r="DH352" i="23" s="1"/>
  <c r="DA147" i="23"/>
  <c r="DH147" i="23" s="1"/>
  <c r="G17" i="27"/>
  <c r="BN463" i="23"/>
  <c r="BK463" i="23"/>
  <c r="H463" i="23"/>
  <c r="BI466" i="23"/>
  <c r="BN285" i="23"/>
  <c r="H285" i="23"/>
  <c r="DF285" i="23" s="1"/>
  <c r="BK285" i="23"/>
  <c r="BN354" i="23"/>
  <c r="H354" i="23"/>
  <c r="DF354" i="23" s="1"/>
  <c r="BK354" i="23"/>
  <c r="AU92" i="5"/>
  <c r="H92" i="5"/>
  <c r="AS92" i="5"/>
  <c r="AU91" i="5"/>
  <c r="AS91" i="5"/>
  <c r="AU90" i="5"/>
  <c r="AS90" i="5"/>
  <c r="AU89" i="5"/>
  <c r="AS89" i="5"/>
  <c r="AU88" i="5"/>
  <c r="AS88" i="5"/>
  <c r="H91" i="5"/>
  <c r="H90" i="5"/>
  <c r="H89" i="5"/>
  <c r="H88" i="5"/>
  <c r="G18" i="27"/>
  <c r="BK382" i="23"/>
  <c r="BN382" i="23"/>
  <c r="BK383" i="23"/>
  <c r="BN383" i="23"/>
  <c r="BK384" i="23"/>
  <c r="BN384" i="23"/>
  <c r="BK385" i="23"/>
  <c r="BN385" i="23"/>
  <c r="BK386" i="23"/>
  <c r="BN386" i="23"/>
  <c r="BK387" i="23"/>
  <c r="BN387" i="23"/>
  <c r="BK388" i="23"/>
  <c r="BN388" i="23"/>
  <c r="BK389" i="23"/>
  <c r="BN389" i="23"/>
  <c r="BK391" i="23"/>
  <c r="BN391" i="23"/>
  <c r="BK392" i="23"/>
  <c r="BN392" i="23"/>
  <c r="BK393" i="23"/>
  <c r="BN393" i="23"/>
  <c r="BK394" i="23"/>
  <c r="BN394" i="23"/>
  <c r="BK395" i="23"/>
  <c r="BN395" i="23"/>
  <c r="H403" i="23"/>
  <c r="H395" i="23"/>
  <c r="DF395" i="23" s="1"/>
  <c r="H394" i="23"/>
  <c r="DF394" i="23" s="1"/>
  <c r="H393" i="23"/>
  <c r="DF393" i="23" s="1"/>
  <c r="H392" i="23"/>
  <c r="DF392" i="23" s="1"/>
  <c r="H391" i="23"/>
  <c r="DF391" i="23" s="1"/>
  <c r="H389" i="23"/>
  <c r="DF389" i="23" s="1"/>
  <c r="H388" i="23"/>
  <c r="DF388" i="23" s="1"/>
  <c r="H387" i="23"/>
  <c r="DF387" i="23" s="1"/>
  <c r="H386" i="23"/>
  <c r="DF386" i="23" s="1"/>
  <c r="H385" i="23"/>
  <c r="DF385" i="23" s="1"/>
  <c r="H384" i="23"/>
  <c r="DF384" i="23" s="1"/>
  <c r="H383" i="23"/>
  <c r="DF383" i="23" s="1"/>
  <c r="H382" i="23"/>
  <c r="DF382" i="23" s="1"/>
  <c r="CU403" i="23" l="1"/>
  <c r="DF403" i="23"/>
  <c r="CU463" i="23"/>
  <c r="DF463" i="23"/>
  <c r="DJ352" i="23"/>
  <c r="DL352" i="23" s="1"/>
  <c r="DJ147" i="23"/>
  <c r="DL147" i="23" s="1"/>
  <c r="DJ353" i="23"/>
  <c r="DL353" i="23" s="1"/>
  <c r="CJ384" i="23"/>
  <c r="CU384" i="23"/>
  <c r="CJ393" i="23"/>
  <c r="CU393" i="23"/>
  <c r="CJ385" i="23"/>
  <c r="CU385" i="23"/>
  <c r="CJ389" i="23"/>
  <c r="CU389" i="23"/>
  <c r="CJ394" i="23"/>
  <c r="CU394" i="23"/>
  <c r="CJ388" i="23"/>
  <c r="CU388" i="23"/>
  <c r="CJ382" i="23"/>
  <c r="CU382" i="23"/>
  <c r="CJ386" i="23"/>
  <c r="CU386" i="23"/>
  <c r="CJ391" i="23"/>
  <c r="CU391" i="23"/>
  <c r="CJ395" i="23"/>
  <c r="CU395" i="23"/>
  <c r="CJ285" i="23"/>
  <c r="CU285" i="23"/>
  <c r="CJ383" i="23"/>
  <c r="CU383" i="23"/>
  <c r="CJ387" i="23"/>
  <c r="CU387" i="23"/>
  <c r="CJ392" i="23"/>
  <c r="CU392" i="23"/>
  <c r="CJ354" i="23"/>
  <c r="CU354" i="23"/>
  <c r="BY403" i="23"/>
  <c r="CA403" i="23" s="1"/>
  <c r="CB403" i="23" s="1"/>
  <c r="CM403" i="23" s="1"/>
  <c r="CJ403" i="23"/>
  <c r="CL403" i="23" s="1"/>
  <c r="BY463" i="23"/>
  <c r="CJ463" i="23"/>
  <c r="I383" i="23"/>
  <c r="BY383" i="23"/>
  <c r="I382" i="23"/>
  <c r="BY382" i="23"/>
  <c r="I384" i="23"/>
  <c r="BY384" i="23"/>
  <c r="I386" i="23"/>
  <c r="BY386" i="23"/>
  <c r="I388" i="23"/>
  <c r="BY388" i="23"/>
  <c r="I391" i="23"/>
  <c r="BY391" i="23"/>
  <c r="I393" i="23"/>
  <c r="BY393" i="23"/>
  <c r="I395" i="23"/>
  <c r="BY395" i="23"/>
  <c r="BO395" i="23"/>
  <c r="BZ395" i="23"/>
  <c r="BO394" i="23"/>
  <c r="BZ394" i="23"/>
  <c r="CK394" i="23" s="1"/>
  <c r="CV394" i="23" s="1"/>
  <c r="DG394" i="23" s="1"/>
  <c r="BO393" i="23"/>
  <c r="BZ393" i="23"/>
  <c r="BO392" i="23"/>
  <c r="BZ392" i="23"/>
  <c r="CK392" i="23" s="1"/>
  <c r="CV392" i="23" s="1"/>
  <c r="DG392" i="23" s="1"/>
  <c r="BO391" i="23"/>
  <c r="BZ391" i="23"/>
  <c r="CK391" i="23" s="1"/>
  <c r="CV391" i="23" s="1"/>
  <c r="DG391" i="23" s="1"/>
  <c r="BO389" i="23"/>
  <c r="BZ389" i="23"/>
  <c r="CK389" i="23" s="1"/>
  <c r="CV389" i="23" s="1"/>
  <c r="DG389" i="23" s="1"/>
  <c r="BO388" i="23"/>
  <c r="BZ388" i="23"/>
  <c r="BO387" i="23"/>
  <c r="BZ387" i="23"/>
  <c r="CK387" i="23" s="1"/>
  <c r="CV387" i="23" s="1"/>
  <c r="DG387" i="23" s="1"/>
  <c r="BO386" i="23"/>
  <c r="BZ386" i="23"/>
  <c r="CK386" i="23" s="1"/>
  <c r="CV386" i="23" s="1"/>
  <c r="DG386" i="23" s="1"/>
  <c r="BO385" i="23"/>
  <c r="BZ385" i="23"/>
  <c r="CK385" i="23" s="1"/>
  <c r="CV385" i="23" s="1"/>
  <c r="DG385" i="23" s="1"/>
  <c r="BO384" i="23"/>
  <c r="BZ384" i="23"/>
  <c r="BO383" i="23"/>
  <c r="BZ383" i="23"/>
  <c r="CK383" i="23" s="1"/>
  <c r="CV383" i="23" s="1"/>
  <c r="DG383" i="23" s="1"/>
  <c r="BO382" i="23"/>
  <c r="BZ382" i="23"/>
  <c r="BO354" i="23"/>
  <c r="BZ354" i="23"/>
  <c r="CK354" i="23" s="1"/>
  <c r="CV354" i="23" s="1"/>
  <c r="DG354" i="23" s="1"/>
  <c r="I285" i="23"/>
  <c r="BY285" i="23"/>
  <c r="I385" i="23"/>
  <c r="BY385" i="23"/>
  <c r="I387" i="23"/>
  <c r="BY387" i="23"/>
  <c r="I389" i="23"/>
  <c r="BY389" i="23"/>
  <c r="I392" i="23"/>
  <c r="BY392" i="23"/>
  <c r="I394" i="23"/>
  <c r="BY394" i="23"/>
  <c r="I354" i="23"/>
  <c r="BY354" i="23"/>
  <c r="BO285" i="23"/>
  <c r="BZ285" i="23"/>
  <c r="BO463" i="23"/>
  <c r="BZ463" i="23"/>
  <c r="I403" i="23"/>
  <c r="BM403" i="23"/>
  <c r="BP403" i="23" s="1"/>
  <c r="AV88" i="5"/>
  <c r="BE88" i="5" s="1"/>
  <c r="BG88" i="5" s="1"/>
  <c r="BM88" i="5" s="1"/>
  <c r="BO88" i="5" s="1"/>
  <c r="BU88" i="5" s="1"/>
  <c r="BW88" i="5" s="1"/>
  <c r="CC88" i="5" s="1"/>
  <c r="AV92" i="5"/>
  <c r="AV89" i="5"/>
  <c r="BE89" i="5" s="1"/>
  <c r="BG89" i="5" s="1"/>
  <c r="BM89" i="5" s="1"/>
  <c r="BO89" i="5" s="1"/>
  <c r="BU89" i="5" s="1"/>
  <c r="BW89" i="5" s="1"/>
  <c r="CC89" i="5" s="1"/>
  <c r="AV90" i="5"/>
  <c r="AV91" i="5"/>
  <c r="BE91" i="5" s="1"/>
  <c r="BG91" i="5" s="1"/>
  <c r="BM91" i="5" s="1"/>
  <c r="BO91" i="5" s="1"/>
  <c r="BU91" i="5" s="1"/>
  <c r="BW91" i="5" s="1"/>
  <c r="CC91" i="5" s="1"/>
  <c r="I463" i="23"/>
  <c r="BM463" i="23"/>
  <c r="BM285" i="23"/>
  <c r="BM354" i="23"/>
  <c r="BM395" i="23"/>
  <c r="BM394" i="23"/>
  <c r="BP394" i="23" s="1"/>
  <c r="BM393" i="23"/>
  <c r="BM392" i="23"/>
  <c r="BM391" i="23"/>
  <c r="BM389" i="23"/>
  <c r="BP389" i="23" s="1"/>
  <c r="BM388" i="23"/>
  <c r="BM387" i="23"/>
  <c r="BM386" i="23"/>
  <c r="BM385" i="23"/>
  <c r="BP385" i="23" s="1"/>
  <c r="BM384" i="23"/>
  <c r="BM383" i="23"/>
  <c r="BM382" i="23"/>
  <c r="BK149" i="23"/>
  <c r="BN149" i="23"/>
  <c r="BK150" i="23"/>
  <c r="BN150" i="23"/>
  <c r="BK151" i="23"/>
  <c r="BN151" i="23"/>
  <c r="BN148" i="23"/>
  <c r="BK148" i="23"/>
  <c r="H151" i="23"/>
  <c r="DF151" i="23" s="1"/>
  <c r="H150" i="23"/>
  <c r="DF150" i="23" s="1"/>
  <c r="H149" i="23"/>
  <c r="DF149" i="23" s="1"/>
  <c r="H148" i="23"/>
  <c r="DF148" i="23" s="1"/>
  <c r="CL394" i="23" l="1"/>
  <c r="CL385" i="23"/>
  <c r="CL389" i="23"/>
  <c r="CJ150" i="23"/>
  <c r="CU150" i="23"/>
  <c r="CJ151" i="23"/>
  <c r="CU151" i="23"/>
  <c r="CJ148" i="23"/>
  <c r="CU148" i="23"/>
  <c r="CJ149" i="23"/>
  <c r="CU149" i="23"/>
  <c r="AW88" i="5"/>
  <c r="BP463" i="23"/>
  <c r="BQ463" i="23" s="1"/>
  <c r="BS463" i="23" s="1"/>
  <c r="CL354" i="23"/>
  <c r="CL392" i="23"/>
  <c r="CL387" i="23"/>
  <c r="BP383" i="23"/>
  <c r="BQ383" i="23" s="1"/>
  <c r="BS383" i="23" s="1"/>
  <c r="BP387" i="23"/>
  <c r="BQ387" i="23" s="1"/>
  <c r="BS387" i="23" s="1"/>
  <c r="BP392" i="23"/>
  <c r="BQ392" i="23" s="1"/>
  <c r="BS392" i="23" s="1"/>
  <c r="BP354" i="23"/>
  <c r="BQ354" i="23" s="1"/>
  <c r="BS354" i="23" s="1"/>
  <c r="CN403" i="23"/>
  <c r="CP403" i="23" s="1"/>
  <c r="CA463" i="23"/>
  <c r="CB463" i="23" s="1"/>
  <c r="CM463" i="23" s="1"/>
  <c r="CX463" i="23" s="1"/>
  <c r="DI463" i="23" s="1"/>
  <c r="CK463" i="23"/>
  <c r="CA285" i="23"/>
  <c r="CB285" i="23" s="1"/>
  <c r="CM285" i="23" s="1"/>
  <c r="CX285" i="23" s="1"/>
  <c r="DI285" i="23" s="1"/>
  <c r="CK285" i="23"/>
  <c r="CA382" i="23"/>
  <c r="CB382" i="23" s="1"/>
  <c r="CM382" i="23" s="1"/>
  <c r="CK382" i="23"/>
  <c r="CA384" i="23"/>
  <c r="CB384" i="23" s="1"/>
  <c r="CM384" i="23" s="1"/>
  <c r="CK384" i="23"/>
  <c r="CA388" i="23"/>
  <c r="CB388" i="23" s="1"/>
  <c r="CM388" i="23" s="1"/>
  <c r="CK388" i="23"/>
  <c r="CA393" i="23"/>
  <c r="CB393" i="23" s="1"/>
  <c r="CM393" i="23" s="1"/>
  <c r="CK393" i="23"/>
  <c r="CA395" i="23"/>
  <c r="CB395" i="23" s="1"/>
  <c r="CM395" i="23" s="1"/>
  <c r="CK395" i="23"/>
  <c r="CL391" i="23"/>
  <c r="CL386" i="23"/>
  <c r="CL383" i="23"/>
  <c r="AW91" i="5"/>
  <c r="AW89" i="5"/>
  <c r="AW90" i="5"/>
  <c r="BE90" i="5"/>
  <c r="BG90" i="5" s="1"/>
  <c r="BM90" i="5" s="1"/>
  <c r="BO90" i="5" s="1"/>
  <c r="BU90" i="5" s="1"/>
  <c r="BW90" i="5" s="1"/>
  <c r="CC90" i="5" s="1"/>
  <c r="AW92" i="5"/>
  <c r="BE92" i="5"/>
  <c r="BG92" i="5" s="1"/>
  <c r="BM92" i="5" s="1"/>
  <c r="BO92" i="5" s="1"/>
  <c r="BU92" i="5" s="1"/>
  <c r="BW92" i="5" s="1"/>
  <c r="CC92" i="5" s="1"/>
  <c r="BP382" i="23"/>
  <c r="BQ382" i="23" s="1"/>
  <c r="BS382" i="23" s="1"/>
  <c r="BP384" i="23"/>
  <c r="BQ384" i="23" s="1"/>
  <c r="BS384" i="23" s="1"/>
  <c r="BP386" i="23"/>
  <c r="BP388" i="23"/>
  <c r="BQ388" i="23" s="1"/>
  <c r="BS388" i="23" s="1"/>
  <c r="BP391" i="23"/>
  <c r="BP393" i="23"/>
  <c r="BQ393" i="23" s="1"/>
  <c r="BS393" i="23" s="1"/>
  <c r="BP395" i="23"/>
  <c r="BP285" i="23"/>
  <c r="BQ285" i="23" s="1"/>
  <c r="BS285" i="23" s="1"/>
  <c r="I149" i="23"/>
  <c r="BY149" i="23"/>
  <c r="BQ403" i="23"/>
  <c r="BS403" i="23" s="1"/>
  <c r="CC403" i="23"/>
  <c r="CA354" i="23"/>
  <c r="CB354" i="23" s="1"/>
  <c r="CM354" i="23" s="1"/>
  <c r="CX354" i="23" s="1"/>
  <c r="DI354" i="23" s="1"/>
  <c r="CA385" i="23"/>
  <c r="CB385" i="23" s="1"/>
  <c r="CA387" i="23"/>
  <c r="CB387" i="23" s="1"/>
  <c r="CM387" i="23" s="1"/>
  <c r="CA389" i="23"/>
  <c r="CB389" i="23" s="1"/>
  <c r="CM389" i="23" s="1"/>
  <c r="CA392" i="23"/>
  <c r="CB392" i="23" s="1"/>
  <c r="CM392" i="23" s="1"/>
  <c r="CA394" i="23"/>
  <c r="CB394" i="23" s="1"/>
  <c r="CM394" i="23" s="1"/>
  <c r="CA391" i="23"/>
  <c r="CB391" i="23" s="1"/>
  <c r="CM391" i="23" s="1"/>
  <c r="CA386" i="23"/>
  <c r="CB386" i="23" s="1"/>
  <c r="CM386" i="23" s="1"/>
  <c r="CA383" i="23"/>
  <c r="CB383" i="23" s="1"/>
  <c r="CM383" i="23" s="1"/>
  <c r="I151" i="23"/>
  <c r="BY151" i="23"/>
  <c r="BO148" i="23"/>
  <c r="BZ148" i="23"/>
  <c r="CK148" i="23" s="1"/>
  <c r="CV148" i="23" s="1"/>
  <c r="DG148" i="23" s="1"/>
  <c r="I148" i="23"/>
  <c r="BY148" i="23"/>
  <c r="I150" i="23"/>
  <c r="BY150" i="23"/>
  <c r="BO151" i="23"/>
  <c r="BZ151" i="23"/>
  <c r="CK151" i="23" s="1"/>
  <c r="CV151" i="23" s="1"/>
  <c r="DG151" i="23" s="1"/>
  <c r="BO150" i="23"/>
  <c r="BZ150" i="23"/>
  <c r="CK150" i="23" s="1"/>
  <c r="CV150" i="23" s="1"/>
  <c r="DG150" i="23" s="1"/>
  <c r="BO149" i="23"/>
  <c r="BZ149" i="23"/>
  <c r="CK149" i="23" s="1"/>
  <c r="CV149" i="23" s="1"/>
  <c r="DG149" i="23" s="1"/>
  <c r="BQ385" i="23"/>
  <c r="BS385" i="23" s="1"/>
  <c r="BQ389" i="23"/>
  <c r="BS389" i="23" s="1"/>
  <c r="BQ394" i="23"/>
  <c r="BS394" i="23" s="1"/>
  <c r="BM151" i="23"/>
  <c r="BM149" i="23"/>
  <c r="BM148" i="23"/>
  <c r="BM150" i="23"/>
  <c r="BP53" i="23"/>
  <c r="CB53" i="23" s="1"/>
  <c r="CW403" i="23" l="1"/>
  <c r="CX403" i="23" s="1"/>
  <c r="CL395" i="23"/>
  <c r="CV395" i="23"/>
  <c r="DG395" i="23" s="1"/>
  <c r="CL388" i="23"/>
  <c r="CV388" i="23"/>
  <c r="DG388" i="23" s="1"/>
  <c r="CL382" i="23"/>
  <c r="CV382" i="23"/>
  <c r="DG382" i="23" s="1"/>
  <c r="CL463" i="23"/>
  <c r="CV463" i="23"/>
  <c r="DG463" i="23" s="1"/>
  <c r="CL393" i="23"/>
  <c r="CV393" i="23"/>
  <c r="DG393" i="23" s="1"/>
  <c r="CL384" i="23"/>
  <c r="CV384" i="23"/>
  <c r="DG384" i="23" s="1"/>
  <c r="CL285" i="23"/>
  <c r="CV285" i="23"/>
  <c r="DG285" i="23" s="1"/>
  <c r="CC285" i="23"/>
  <c r="CC385" i="23"/>
  <c r="CM385" i="23"/>
  <c r="CC463" i="23"/>
  <c r="CL148" i="23"/>
  <c r="CN395" i="23"/>
  <c r="CP395" i="23" s="1"/>
  <c r="CN382" i="23"/>
  <c r="CP382" i="23" s="1"/>
  <c r="CN285" i="23"/>
  <c r="CP285" i="23" s="1"/>
  <c r="CN463" i="23"/>
  <c r="CP463" i="23" s="1"/>
  <c r="BP148" i="23"/>
  <c r="BQ148" i="23" s="1"/>
  <c r="BS148" i="23" s="1"/>
  <c r="CC393" i="23"/>
  <c r="CC388" i="23"/>
  <c r="CC384" i="23"/>
  <c r="CC395" i="23"/>
  <c r="CC382" i="23"/>
  <c r="CN384" i="23"/>
  <c r="CP384" i="23" s="1"/>
  <c r="CN388" i="23"/>
  <c r="CP388" i="23" s="1"/>
  <c r="CC53" i="23"/>
  <c r="CM53" i="23"/>
  <c r="CX53" i="23" s="1"/>
  <c r="DI53" i="23" s="1"/>
  <c r="CC394" i="23"/>
  <c r="CN394" i="23"/>
  <c r="CP394" i="23" s="1"/>
  <c r="CC389" i="23"/>
  <c r="CN389" i="23"/>
  <c r="CP389" i="23" s="1"/>
  <c r="CN393" i="23"/>
  <c r="CP393" i="23" s="1"/>
  <c r="CC383" i="23"/>
  <c r="CN383" i="23"/>
  <c r="CP383" i="23" s="1"/>
  <c r="CC392" i="23"/>
  <c r="CN392" i="23"/>
  <c r="CP392" i="23" s="1"/>
  <c r="CC387" i="23"/>
  <c r="CN387" i="23"/>
  <c r="CP387" i="23" s="1"/>
  <c r="CC354" i="23"/>
  <c r="CN354" i="23"/>
  <c r="CP354" i="23" s="1"/>
  <c r="CN386" i="23"/>
  <c r="CP386" i="23" s="1"/>
  <c r="CN391" i="23"/>
  <c r="CP391" i="23" s="1"/>
  <c r="CL150" i="23"/>
  <c r="CL151" i="23"/>
  <c r="CL149" i="23"/>
  <c r="BP150" i="23"/>
  <c r="BQ150" i="23" s="1"/>
  <c r="BS150" i="23" s="1"/>
  <c r="BP149" i="23"/>
  <c r="BQ149" i="23" s="1"/>
  <c r="BS149" i="23" s="1"/>
  <c r="CA149" i="23"/>
  <c r="CB149" i="23" s="1"/>
  <c r="CM149" i="23" s="1"/>
  <c r="CX149" i="23" s="1"/>
  <c r="DI149" i="23" s="1"/>
  <c r="CC391" i="23"/>
  <c r="CC386" i="23"/>
  <c r="BQ391" i="23"/>
  <c r="BS391" i="23" s="1"/>
  <c r="BQ395" i="23"/>
  <c r="BS395" i="23" s="1"/>
  <c r="BQ386" i="23"/>
  <c r="BS386" i="23" s="1"/>
  <c r="BP151" i="23"/>
  <c r="CA150" i="23"/>
  <c r="CB150" i="23" s="1"/>
  <c r="CM150" i="23" s="1"/>
  <c r="CX150" i="23" s="1"/>
  <c r="DI150" i="23" s="1"/>
  <c r="CA151" i="23"/>
  <c r="CB151" i="23" s="1"/>
  <c r="CM151" i="23" s="1"/>
  <c r="CX151" i="23" s="1"/>
  <c r="DI151" i="23" s="1"/>
  <c r="CA148" i="23"/>
  <c r="CB148" i="23" s="1"/>
  <c r="CM148" i="23" s="1"/>
  <c r="CX148" i="23" s="1"/>
  <c r="DI148" i="23" s="1"/>
  <c r="BK278" i="23"/>
  <c r="BN278" i="23"/>
  <c r="BK279" i="23"/>
  <c r="BN279" i="23"/>
  <c r="BK280" i="23"/>
  <c r="BN280" i="23"/>
  <c r="BK283" i="23"/>
  <c r="BN283" i="23"/>
  <c r="BK284" i="23"/>
  <c r="BN284" i="23"/>
  <c r="H284" i="23"/>
  <c r="DF284" i="23" s="1"/>
  <c r="H283" i="23"/>
  <c r="DF283" i="23" s="1"/>
  <c r="H280" i="23"/>
  <c r="DF280" i="23" s="1"/>
  <c r="H279" i="23"/>
  <c r="DF279" i="23" s="1"/>
  <c r="H278" i="23"/>
  <c r="DF278" i="23" s="1"/>
  <c r="BN277" i="23"/>
  <c r="BK277" i="23"/>
  <c r="H277" i="23"/>
  <c r="DF277" i="23" s="1"/>
  <c r="BN349" i="23"/>
  <c r="BN350" i="23"/>
  <c r="BN351" i="23"/>
  <c r="BK349" i="23"/>
  <c r="BK350" i="23"/>
  <c r="BK351" i="23"/>
  <c r="H351" i="23"/>
  <c r="DF351" i="23" s="1"/>
  <c r="H350" i="23"/>
  <c r="DF350" i="23" s="1"/>
  <c r="H349" i="23"/>
  <c r="DF349" i="23" s="1"/>
  <c r="BN348" i="23"/>
  <c r="BK348" i="23"/>
  <c r="H348" i="23"/>
  <c r="DF348" i="23" s="1"/>
  <c r="CY403" i="23" l="1"/>
  <c r="CW391" i="23"/>
  <c r="CX391" i="23" s="1"/>
  <c r="CW387" i="23"/>
  <c r="CX387" i="23" s="1"/>
  <c r="CW383" i="23"/>
  <c r="CX383" i="23" s="1"/>
  <c r="CW384" i="23"/>
  <c r="CX384" i="23" s="1"/>
  <c r="CW285" i="23"/>
  <c r="CY285" i="23"/>
  <c r="CW386" i="23"/>
  <c r="CX386" i="23" s="1"/>
  <c r="CW394" i="23"/>
  <c r="CX394" i="23" s="1"/>
  <c r="CW382" i="23"/>
  <c r="CX382" i="23" s="1"/>
  <c r="CN385" i="23"/>
  <c r="CP385" i="23" s="1"/>
  <c r="CW354" i="23"/>
  <c r="CY354" i="23"/>
  <c r="CW392" i="23"/>
  <c r="CX392" i="23" s="1"/>
  <c r="CW393" i="23"/>
  <c r="CX393" i="23" s="1"/>
  <c r="CW395" i="23"/>
  <c r="CX395" i="23" s="1"/>
  <c r="CW389" i="23"/>
  <c r="CX389" i="23" s="1"/>
  <c r="CW388" i="23"/>
  <c r="CX388" i="23" s="1"/>
  <c r="CW463" i="23"/>
  <c r="CY463" i="23"/>
  <c r="CJ348" i="23"/>
  <c r="CU348" i="23"/>
  <c r="CJ351" i="23"/>
  <c r="CU351" i="23"/>
  <c r="CJ280" i="23"/>
  <c r="CU280" i="23"/>
  <c r="CJ349" i="23"/>
  <c r="CU349" i="23"/>
  <c r="CJ350" i="23"/>
  <c r="CU350" i="23"/>
  <c r="CJ283" i="23"/>
  <c r="CU283" i="23"/>
  <c r="CJ278" i="23"/>
  <c r="CU278" i="23"/>
  <c r="CJ284" i="23"/>
  <c r="CU284" i="23"/>
  <c r="CJ277" i="23"/>
  <c r="CU277" i="23"/>
  <c r="CJ279" i="23"/>
  <c r="CU279" i="23"/>
  <c r="CC149" i="23"/>
  <c r="CN151" i="23"/>
  <c r="CP151" i="23" s="1"/>
  <c r="CN148" i="23"/>
  <c r="CP148" i="23" s="1"/>
  <c r="CN149" i="23"/>
  <c r="CP149" i="23" s="1"/>
  <c r="CC150" i="23"/>
  <c r="CN150" i="23"/>
  <c r="CP150" i="23" s="1"/>
  <c r="BM349" i="23"/>
  <c r="BY349" i="23"/>
  <c r="I351" i="23"/>
  <c r="BY351" i="23"/>
  <c r="BO351" i="23"/>
  <c r="BZ351" i="23"/>
  <c r="BO349" i="23"/>
  <c r="BZ349" i="23"/>
  <c r="I278" i="23"/>
  <c r="BY278" i="23"/>
  <c r="I280" i="23"/>
  <c r="BY280" i="23"/>
  <c r="I284" i="23"/>
  <c r="BY284" i="23"/>
  <c r="CC148" i="23"/>
  <c r="BM348" i="23"/>
  <c r="BY348" i="23"/>
  <c r="BO348" i="23"/>
  <c r="BZ348" i="23"/>
  <c r="CK348" i="23" s="1"/>
  <c r="CV348" i="23" s="1"/>
  <c r="DG348" i="23" s="1"/>
  <c r="BM350" i="23"/>
  <c r="BY350" i="23"/>
  <c r="BO350" i="23"/>
  <c r="BZ350" i="23"/>
  <c r="CK350" i="23" s="1"/>
  <c r="CV350" i="23" s="1"/>
  <c r="DG350" i="23" s="1"/>
  <c r="I277" i="23"/>
  <c r="BY277" i="23"/>
  <c r="BO277" i="23"/>
  <c r="BZ277" i="23"/>
  <c r="CK277" i="23" s="1"/>
  <c r="CV277" i="23" s="1"/>
  <c r="DG277" i="23" s="1"/>
  <c r="I279" i="23"/>
  <c r="BY279" i="23"/>
  <c r="I283" i="23"/>
  <c r="BY283" i="23"/>
  <c r="BO284" i="23"/>
  <c r="BZ284" i="23"/>
  <c r="CK284" i="23" s="1"/>
  <c r="CV284" i="23" s="1"/>
  <c r="DG284" i="23" s="1"/>
  <c r="BO283" i="23"/>
  <c r="BZ283" i="23"/>
  <c r="CK283" i="23" s="1"/>
  <c r="CV283" i="23" s="1"/>
  <c r="DG283" i="23" s="1"/>
  <c r="BO280" i="23"/>
  <c r="BZ280" i="23"/>
  <c r="CK280" i="23" s="1"/>
  <c r="CV280" i="23" s="1"/>
  <c r="DG280" i="23" s="1"/>
  <c r="BO279" i="23"/>
  <c r="BZ279" i="23"/>
  <c r="CK279" i="23" s="1"/>
  <c r="CV279" i="23" s="1"/>
  <c r="DG279" i="23" s="1"/>
  <c r="BO278" i="23"/>
  <c r="BZ278" i="23"/>
  <c r="CK278" i="23" s="1"/>
  <c r="CV278" i="23" s="1"/>
  <c r="DG278" i="23" s="1"/>
  <c r="BQ151" i="23"/>
  <c r="BS151" i="23" s="1"/>
  <c r="CC151" i="23"/>
  <c r="BM283" i="23"/>
  <c r="BM279" i="23"/>
  <c r="BM284" i="23"/>
  <c r="BM280" i="23"/>
  <c r="BM278" i="23"/>
  <c r="I350" i="23"/>
  <c r="BM351" i="23"/>
  <c r="I349" i="23"/>
  <c r="BM277" i="23"/>
  <c r="I348" i="23"/>
  <c r="DA403" i="23" l="1"/>
  <c r="DH403" i="23" s="1"/>
  <c r="CY389" i="23"/>
  <c r="DA389" i="23" s="1"/>
  <c r="DH389" i="23" s="1"/>
  <c r="CY383" i="23"/>
  <c r="CY393" i="23"/>
  <c r="DA393" i="23" s="1"/>
  <c r="DH393" i="23" s="1"/>
  <c r="CY387" i="23"/>
  <c r="DA387" i="23" s="1"/>
  <c r="DH387" i="23" s="1"/>
  <c r="CY394" i="23"/>
  <c r="DA394" i="23" s="1"/>
  <c r="DH394" i="23" s="1"/>
  <c r="CY384" i="23"/>
  <c r="DA384" i="23" s="1"/>
  <c r="DH384" i="23" s="1"/>
  <c r="CY395" i="23"/>
  <c r="DA395" i="23" s="1"/>
  <c r="DH395" i="23" s="1"/>
  <c r="CY386" i="23"/>
  <c r="CY388" i="23"/>
  <c r="CY392" i="23"/>
  <c r="CY382" i="23"/>
  <c r="DA382" i="23" s="1"/>
  <c r="DH382" i="23" s="1"/>
  <c r="CY391" i="23"/>
  <c r="DA463" i="23"/>
  <c r="DH463" i="23" s="1"/>
  <c r="DA285" i="23"/>
  <c r="DH285" i="23" s="1"/>
  <c r="DA354" i="23"/>
  <c r="DH354" i="23" s="1"/>
  <c r="CW149" i="23"/>
  <c r="CY149" i="23"/>
  <c r="CW385" i="23"/>
  <c r="CX385" i="23" s="1"/>
  <c r="CW148" i="23"/>
  <c r="CY148" i="23"/>
  <c r="CW150" i="23"/>
  <c r="CY150" i="23"/>
  <c r="CW151" i="23"/>
  <c r="CY151" i="23"/>
  <c r="BP348" i="23"/>
  <c r="BQ348" i="23" s="1"/>
  <c r="BS348" i="23" s="1"/>
  <c r="BP350" i="23"/>
  <c r="BQ350" i="23" s="1"/>
  <c r="BS350" i="23" s="1"/>
  <c r="BP278" i="23"/>
  <c r="BQ278" i="23" s="1"/>
  <c r="BS278" i="23" s="1"/>
  <c r="BP283" i="23"/>
  <c r="BQ283" i="23" s="1"/>
  <c r="BS283" i="23" s="1"/>
  <c r="CL284" i="23"/>
  <c r="CL280" i="23"/>
  <c r="CL278" i="23"/>
  <c r="CA349" i="23"/>
  <c r="CB349" i="23" s="1"/>
  <c r="CM349" i="23" s="1"/>
  <c r="CX349" i="23" s="1"/>
  <c r="DI349" i="23" s="1"/>
  <c r="CK349" i="23"/>
  <c r="CA351" i="23"/>
  <c r="CB351" i="23" s="1"/>
  <c r="CM351" i="23" s="1"/>
  <c r="CX351" i="23" s="1"/>
  <c r="DI351" i="23" s="1"/>
  <c r="CK351" i="23"/>
  <c r="CL283" i="23"/>
  <c r="CL279" i="23"/>
  <c r="CL277" i="23"/>
  <c r="CL350" i="23"/>
  <c r="CL348" i="23"/>
  <c r="BP349" i="23"/>
  <c r="BQ349" i="23" s="1"/>
  <c r="BS349" i="23" s="1"/>
  <c r="BP277" i="23"/>
  <c r="BQ277" i="23" s="1"/>
  <c r="BS277" i="23" s="1"/>
  <c r="CA277" i="23"/>
  <c r="CB277" i="23" s="1"/>
  <c r="CM277" i="23" s="1"/>
  <c r="CX277" i="23" s="1"/>
  <c r="DI277" i="23" s="1"/>
  <c r="CA283" i="23"/>
  <c r="CB283" i="23" s="1"/>
  <c r="CM283" i="23" s="1"/>
  <c r="CX283" i="23" s="1"/>
  <c r="DI283" i="23" s="1"/>
  <c r="CA279" i="23"/>
  <c r="CB279" i="23" s="1"/>
  <c r="CM279" i="23" s="1"/>
  <c r="CX279" i="23" s="1"/>
  <c r="DI279" i="23" s="1"/>
  <c r="BP280" i="23"/>
  <c r="BQ280" i="23" s="1"/>
  <c r="BS280" i="23" s="1"/>
  <c r="BP284" i="23"/>
  <c r="BQ284" i="23" s="1"/>
  <c r="BS284" i="23" s="1"/>
  <c r="CA278" i="23"/>
  <c r="CB278" i="23" s="1"/>
  <c r="CM278" i="23" s="1"/>
  <c r="CX278" i="23" s="1"/>
  <c r="DI278" i="23" s="1"/>
  <c r="CA280" i="23"/>
  <c r="CB280" i="23" s="1"/>
  <c r="CM280" i="23" s="1"/>
  <c r="CX280" i="23" s="1"/>
  <c r="DI280" i="23" s="1"/>
  <c r="CA284" i="23"/>
  <c r="CB284" i="23" s="1"/>
  <c r="CM284" i="23" s="1"/>
  <c r="CX284" i="23" s="1"/>
  <c r="DI284" i="23" s="1"/>
  <c r="BP279" i="23"/>
  <c r="BQ279" i="23" s="1"/>
  <c r="BS279" i="23" s="1"/>
  <c r="CA348" i="23"/>
  <c r="CB348" i="23" s="1"/>
  <c r="CM348" i="23" s="1"/>
  <c r="CX348" i="23" s="1"/>
  <c r="DI348" i="23" s="1"/>
  <c r="CA350" i="23"/>
  <c r="CB350" i="23" s="1"/>
  <c r="CM350" i="23" s="1"/>
  <c r="CX350" i="23" s="1"/>
  <c r="DI350" i="23" s="1"/>
  <c r="BP351" i="23"/>
  <c r="BQ351" i="23" s="1"/>
  <c r="BS351" i="23" s="1"/>
  <c r="DA388" i="23" l="1"/>
  <c r="DH388" i="23" s="1"/>
  <c r="DA386" i="23"/>
  <c r="DH386" i="23" s="1"/>
  <c r="DJ403" i="23"/>
  <c r="DL403" i="23" s="1"/>
  <c r="DA392" i="23"/>
  <c r="DH392" i="23" s="1"/>
  <c r="DA383" i="23"/>
  <c r="DH383" i="23" s="1"/>
  <c r="DA391" i="23"/>
  <c r="DH391" i="23" s="1"/>
  <c r="CY385" i="23"/>
  <c r="DA385" i="23" s="1"/>
  <c r="DH385" i="23" s="1"/>
  <c r="DA149" i="23"/>
  <c r="DH149" i="23" s="1"/>
  <c r="DJ388" i="23"/>
  <c r="DL388" i="23" s="1"/>
  <c r="DJ354" i="23"/>
  <c r="DL354" i="23" s="1"/>
  <c r="DJ387" i="23"/>
  <c r="DL387" i="23" s="1"/>
  <c r="DJ463" i="23"/>
  <c r="DL463" i="23" s="1"/>
  <c r="DJ394" i="23"/>
  <c r="DL394" i="23" s="1"/>
  <c r="DA148" i="23"/>
  <c r="DH148" i="23" s="1"/>
  <c r="DJ384" i="23"/>
  <c r="DL384" i="23" s="1"/>
  <c r="DJ389" i="23"/>
  <c r="DL389" i="23" s="1"/>
  <c r="DJ285" i="23"/>
  <c r="DL285" i="23" s="1"/>
  <c r="DJ382" i="23"/>
  <c r="DL382" i="23" s="1"/>
  <c r="DJ395" i="23"/>
  <c r="DL395" i="23" s="1"/>
  <c r="DJ393" i="23"/>
  <c r="DL393" i="23" s="1"/>
  <c r="DA151" i="23"/>
  <c r="DH151" i="23" s="1"/>
  <c r="DA150" i="23"/>
  <c r="DH150" i="23" s="1"/>
  <c r="CL351" i="23"/>
  <c r="CV351" i="23"/>
  <c r="DG351" i="23" s="1"/>
  <c r="CL349" i="23"/>
  <c r="CV349" i="23"/>
  <c r="DG349" i="23" s="1"/>
  <c r="CC349" i="23"/>
  <c r="CN349" i="23"/>
  <c r="CP349" i="23" s="1"/>
  <c r="CC350" i="23"/>
  <c r="CC280" i="23"/>
  <c r="CN280" i="23"/>
  <c r="CP280" i="23" s="1"/>
  <c r="CC348" i="23"/>
  <c r="CN348" i="23"/>
  <c r="CP348" i="23" s="1"/>
  <c r="CC284" i="23"/>
  <c r="CN284" i="23"/>
  <c r="CP284" i="23" s="1"/>
  <c r="CC278" i="23"/>
  <c r="CC283" i="23"/>
  <c r="CN283" i="23"/>
  <c r="CP283" i="23" s="1"/>
  <c r="CC351" i="23"/>
  <c r="CN351" i="23"/>
  <c r="CP351" i="23" s="1"/>
  <c r="CC279" i="23"/>
  <c r="CC277" i="23"/>
  <c r="CN277" i="23"/>
  <c r="CP277" i="23" s="1"/>
  <c r="CN350" i="23"/>
  <c r="CP350" i="23" s="1"/>
  <c r="CN279" i="23"/>
  <c r="CP279" i="23" s="1"/>
  <c r="CN278" i="23"/>
  <c r="CP278" i="23" s="1"/>
  <c r="AU95" i="5"/>
  <c r="AU87" i="5"/>
  <c r="AU86" i="5"/>
  <c r="AS86" i="5"/>
  <c r="AS95" i="5"/>
  <c r="AS87" i="5"/>
  <c r="H87" i="5"/>
  <c r="H95" i="5"/>
  <c r="H86" i="5"/>
  <c r="G19" i="27"/>
  <c r="K103" i="5"/>
  <c r="J103" i="5"/>
  <c r="J104" i="5" s="1"/>
  <c r="BN347" i="23"/>
  <c r="BK347" i="23"/>
  <c r="BN276" i="23"/>
  <c r="BK276" i="23"/>
  <c r="BN275" i="23"/>
  <c r="BK275" i="23"/>
  <c r="H276" i="23"/>
  <c r="DF276" i="23" s="1"/>
  <c r="H275" i="23"/>
  <c r="DF275" i="23" s="1"/>
  <c r="H347" i="23"/>
  <c r="DF347" i="23" s="1"/>
  <c r="BN379" i="23"/>
  <c r="BN380" i="23"/>
  <c r="BN381" i="23"/>
  <c r="BN378" i="23"/>
  <c r="BK379" i="23"/>
  <c r="BK380" i="23"/>
  <c r="BK381" i="23"/>
  <c r="AS103" i="5" l="1"/>
  <c r="DJ392" i="23"/>
  <c r="DL392" i="23" s="1"/>
  <c r="DJ391" i="23"/>
  <c r="DL391" i="23" s="1"/>
  <c r="DJ383" i="23"/>
  <c r="DL383" i="23" s="1"/>
  <c r="DJ386" i="23"/>
  <c r="DL386" i="23" s="1"/>
  <c r="DJ385" i="23"/>
  <c r="DL385" i="23" s="1"/>
  <c r="DJ151" i="23"/>
  <c r="DL151" i="23" s="1"/>
  <c r="DJ150" i="23"/>
  <c r="DL150" i="23" s="1"/>
  <c r="DJ148" i="23"/>
  <c r="DL148" i="23" s="1"/>
  <c r="DJ149" i="23"/>
  <c r="DL149" i="23" s="1"/>
  <c r="CW279" i="23"/>
  <c r="CY279" i="23"/>
  <c r="CW348" i="23"/>
  <c r="CY348" i="23"/>
  <c r="CW350" i="23"/>
  <c r="CY350" i="23"/>
  <c r="CW351" i="23"/>
  <c r="CY351" i="23"/>
  <c r="CW349" i="23"/>
  <c r="CY349" i="23"/>
  <c r="CW277" i="23"/>
  <c r="CY277" i="23"/>
  <c r="CW284" i="23"/>
  <c r="CY284" i="23"/>
  <c r="CW280" i="23"/>
  <c r="CY280" i="23"/>
  <c r="CW278" i="23"/>
  <c r="CY278" i="23"/>
  <c r="CW283" i="23"/>
  <c r="CY283" i="23"/>
  <c r="CJ275" i="23"/>
  <c r="CU275" i="23"/>
  <c r="CJ276" i="23"/>
  <c r="CU276" i="23"/>
  <c r="CJ347" i="23"/>
  <c r="CU347" i="23"/>
  <c r="I347" i="23"/>
  <c r="BY347" i="23"/>
  <c r="I276" i="23"/>
  <c r="BY276" i="23"/>
  <c r="BO275" i="23"/>
  <c r="BZ275" i="23"/>
  <c r="CK275" i="23" s="1"/>
  <c r="CV275" i="23" s="1"/>
  <c r="DG275" i="23" s="1"/>
  <c r="BO276" i="23"/>
  <c r="BZ276" i="23"/>
  <c r="BO347" i="23"/>
  <c r="BZ347" i="23"/>
  <c r="BO378" i="23"/>
  <c r="BZ378" i="23"/>
  <c r="CK378" i="23" s="1"/>
  <c r="CV378" i="23" s="1"/>
  <c r="DG378" i="23" s="1"/>
  <c r="BO380" i="23"/>
  <c r="BZ380" i="23"/>
  <c r="CK380" i="23" s="1"/>
  <c r="CV380" i="23" s="1"/>
  <c r="DG380" i="23" s="1"/>
  <c r="BO381" i="23"/>
  <c r="BZ381" i="23"/>
  <c r="CK381" i="23" s="1"/>
  <c r="CV381" i="23" s="1"/>
  <c r="DG381" i="23" s="1"/>
  <c r="BO379" i="23"/>
  <c r="BZ379" i="23"/>
  <c r="CK379" i="23" s="1"/>
  <c r="CV379" i="23" s="1"/>
  <c r="DG379" i="23" s="1"/>
  <c r="I275" i="23"/>
  <c r="BY275" i="23"/>
  <c r="AV86" i="5"/>
  <c r="AV95" i="5"/>
  <c r="BE95" i="5" s="1"/>
  <c r="BG95" i="5" s="1"/>
  <c r="BM95" i="5" s="1"/>
  <c r="BO95" i="5" s="1"/>
  <c r="BU95" i="5" s="1"/>
  <c r="BW95" i="5" s="1"/>
  <c r="CC95" i="5" s="1"/>
  <c r="AV87" i="5"/>
  <c r="BE87" i="5" s="1"/>
  <c r="BG87" i="5" s="1"/>
  <c r="BM87" i="5" s="1"/>
  <c r="BO87" i="5" s="1"/>
  <c r="BU87" i="5" s="1"/>
  <c r="BW87" i="5" s="1"/>
  <c r="CC87" i="5" s="1"/>
  <c r="BM276" i="23"/>
  <c r="BM275" i="23"/>
  <c r="BM347" i="23"/>
  <c r="DA278" i="23" l="1"/>
  <c r="DH278" i="23" s="1"/>
  <c r="DA284" i="23"/>
  <c r="DH284" i="23" s="1"/>
  <c r="DA349" i="23"/>
  <c r="DH349" i="23" s="1"/>
  <c r="DA350" i="23"/>
  <c r="DH350" i="23" s="1"/>
  <c r="DA279" i="23"/>
  <c r="DH279" i="23" s="1"/>
  <c r="DA283" i="23"/>
  <c r="DH283" i="23" s="1"/>
  <c r="DA280" i="23"/>
  <c r="DH280" i="23" s="1"/>
  <c r="DA277" i="23"/>
  <c r="DH277" i="23" s="1"/>
  <c r="DA351" i="23"/>
  <c r="DH351" i="23" s="1"/>
  <c r="DA348" i="23"/>
  <c r="DH348" i="23" s="1"/>
  <c r="CL275" i="23"/>
  <c r="CA347" i="23"/>
  <c r="CB347" i="23" s="1"/>
  <c r="CM347" i="23" s="1"/>
  <c r="CX347" i="23" s="1"/>
  <c r="DI347" i="23" s="1"/>
  <c r="CK347" i="23"/>
  <c r="CA276" i="23"/>
  <c r="CB276" i="23" s="1"/>
  <c r="CM276" i="23" s="1"/>
  <c r="CX276" i="23" s="1"/>
  <c r="DI276" i="23" s="1"/>
  <c r="CK276" i="23"/>
  <c r="AW95" i="5"/>
  <c r="BP275" i="23"/>
  <c r="BQ275" i="23" s="1"/>
  <c r="BS275" i="23" s="1"/>
  <c r="AW86" i="5"/>
  <c r="BE86" i="5"/>
  <c r="BG86" i="5" s="1"/>
  <c r="BM86" i="5" s="1"/>
  <c r="BO86" i="5" s="1"/>
  <c r="BU86" i="5" s="1"/>
  <c r="BW86" i="5" s="1"/>
  <c r="CC86" i="5" s="1"/>
  <c r="BP347" i="23"/>
  <c r="BQ347" i="23" s="1"/>
  <c r="BS347" i="23" s="1"/>
  <c r="BP276" i="23"/>
  <c r="BQ276" i="23" s="1"/>
  <c r="BS276" i="23" s="1"/>
  <c r="CA275" i="23"/>
  <c r="CB275" i="23" s="1"/>
  <c r="CM275" i="23" s="1"/>
  <c r="CX275" i="23" s="1"/>
  <c r="DI275" i="23" s="1"/>
  <c r="AW87" i="5"/>
  <c r="DJ351" i="23" l="1"/>
  <c r="DL351" i="23" s="1"/>
  <c r="DJ279" i="23"/>
  <c r="DL279" i="23" s="1"/>
  <c r="DJ349" i="23"/>
  <c r="DL349" i="23" s="1"/>
  <c r="DJ348" i="23"/>
  <c r="DL348" i="23" s="1"/>
  <c r="DJ277" i="23"/>
  <c r="DL277" i="23" s="1"/>
  <c r="DJ283" i="23"/>
  <c r="DL283" i="23" s="1"/>
  <c r="DJ350" i="23"/>
  <c r="DL350" i="23" s="1"/>
  <c r="DJ284" i="23"/>
  <c r="DL284" i="23" s="1"/>
  <c r="DJ280" i="23"/>
  <c r="DL280" i="23" s="1"/>
  <c r="DJ278" i="23"/>
  <c r="DL278" i="23" s="1"/>
  <c r="CL347" i="23"/>
  <c r="CV347" i="23"/>
  <c r="DG347" i="23" s="1"/>
  <c r="CL276" i="23"/>
  <c r="CV276" i="23"/>
  <c r="DG276" i="23" s="1"/>
  <c r="CN347" i="23"/>
  <c r="CP347" i="23" s="1"/>
  <c r="CC276" i="23"/>
  <c r="CC347" i="23"/>
  <c r="CN276" i="23"/>
  <c r="CP276" i="23" s="1"/>
  <c r="CC275" i="23"/>
  <c r="CN275" i="23"/>
  <c r="CP275" i="23" s="1"/>
  <c r="BK378" i="23"/>
  <c r="I21" i="27" s="1"/>
  <c r="H378" i="23"/>
  <c r="H379" i="23"/>
  <c r="H380" i="23"/>
  <c r="H381" i="23"/>
  <c r="AV27" i="5"/>
  <c r="BD27" i="5" s="1"/>
  <c r="AV35" i="5"/>
  <c r="BD35" i="5" s="1"/>
  <c r="AV37" i="5"/>
  <c r="BD37" i="5" s="1"/>
  <c r="AV40" i="5"/>
  <c r="BD40" i="5" s="1"/>
  <c r="AV41" i="5"/>
  <c r="BD41" i="5" s="1"/>
  <c r="AV44" i="5"/>
  <c r="BD44" i="5" s="1"/>
  <c r="AV45" i="5"/>
  <c r="BD45" i="5" s="1"/>
  <c r="AV46" i="5"/>
  <c r="BD46" i="5" s="1"/>
  <c r="AV47" i="5"/>
  <c r="BD47" i="5" s="1"/>
  <c r="AV48" i="5"/>
  <c r="BD48" i="5" s="1"/>
  <c r="AV49" i="5"/>
  <c r="BD49" i="5" s="1"/>
  <c r="AV50" i="5"/>
  <c r="BD50" i="5" s="1"/>
  <c r="AV51" i="5"/>
  <c r="BD51" i="5" s="1"/>
  <c r="AV52" i="5"/>
  <c r="BD52" i="5" s="1"/>
  <c r="AV53" i="5"/>
  <c r="BD53" i="5" s="1"/>
  <c r="AV54" i="5"/>
  <c r="BD54" i="5" s="1"/>
  <c r="AV55" i="5"/>
  <c r="BD55" i="5" s="1"/>
  <c r="AV56" i="5"/>
  <c r="BD56" i="5" s="1"/>
  <c r="AT73" i="5"/>
  <c r="AU73" i="5" s="1"/>
  <c r="AT74" i="5"/>
  <c r="AU74" i="5" s="1"/>
  <c r="AT75" i="5"/>
  <c r="AU75" i="5" s="1"/>
  <c r="AT76" i="5"/>
  <c r="AU76" i="5" s="1"/>
  <c r="AT77" i="5"/>
  <c r="AU77" i="5" s="1"/>
  <c r="AT78" i="5"/>
  <c r="AU78" i="5" s="1"/>
  <c r="AT79" i="5"/>
  <c r="AU79" i="5" s="1"/>
  <c r="AT80" i="5"/>
  <c r="AU80" i="5" s="1"/>
  <c r="AT81" i="5"/>
  <c r="AU81" i="5" s="1"/>
  <c r="AT82" i="5"/>
  <c r="AU82" i="5" s="1"/>
  <c r="AT83" i="5"/>
  <c r="AU83" i="5" s="1"/>
  <c r="AT84" i="5"/>
  <c r="AU84" i="5" s="1"/>
  <c r="AT85" i="5"/>
  <c r="AU85" i="5" s="1"/>
  <c r="AT72" i="5"/>
  <c r="AU72" i="5" s="1"/>
  <c r="AT71" i="5"/>
  <c r="AU71" i="5" s="1"/>
  <c r="AT70" i="5"/>
  <c r="AU70" i="5" s="1"/>
  <c r="AT69" i="5"/>
  <c r="AU69" i="5" s="1"/>
  <c r="AT68" i="5"/>
  <c r="AU68" i="5" s="1"/>
  <c r="AT67" i="5"/>
  <c r="AU67" i="5" s="1"/>
  <c r="AT66" i="5"/>
  <c r="AU66" i="5" s="1"/>
  <c r="AT65" i="5"/>
  <c r="AU65" i="5" s="1"/>
  <c r="AT64" i="5"/>
  <c r="AU64" i="5" s="1"/>
  <c r="AT63" i="5"/>
  <c r="AU63" i="5" s="1"/>
  <c r="AT62" i="5"/>
  <c r="AU62" i="5" s="1"/>
  <c r="AT61" i="5"/>
  <c r="AU61" i="5" s="1"/>
  <c r="AT60" i="5"/>
  <c r="AU60" i="5" s="1"/>
  <c r="AT59" i="5"/>
  <c r="AU59" i="5" s="1"/>
  <c r="AT57" i="5"/>
  <c r="AU57" i="5" s="1"/>
  <c r="AT56" i="5"/>
  <c r="AU56" i="5" s="1"/>
  <c r="AT55" i="5"/>
  <c r="AU55" i="5" s="1"/>
  <c r="AT54" i="5"/>
  <c r="AU54" i="5" s="1"/>
  <c r="AT53" i="5"/>
  <c r="AU53" i="5" s="1"/>
  <c r="AT52" i="5"/>
  <c r="AU52" i="5" s="1"/>
  <c r="AT51" i="5"/>
  <c r="AU51" i="5" s="1"/>
  <c r="AT50" i="5"/>
  <c r="AU50" i="5" s="1"/>
  <c r="AT49" i="5"/>
  <c r="AU49" i="5" s="1"/>
  <c r="AT48" i="5"/>
  <c r="AU48" i="5" s="1"/>
  <c r="AT47" i="5"/>
  <c r="AU47" i="5" s="1"/>
  <c r="AT46" i="5"/>
  <c r="AU46" i="5" s="1"/>
  <c r="AT45" i="5"/>
  <c r="AU45" i="5" s="1"/>
  <c r="AT44" i="5"/>
  <c r="AU44" i="5" s="1"/>
  <c r="AT43" i="5"/>
  <c r="AU43" i="5" s="1"/>
  <c r="AT42" i="5"/>
  <c r="AU42" i="5" s="1"/>
  <c r="AT41" i="5"/>
  <c r="AU41" i="5" s="1"/>
  <c r="AT40" i="5"/>
  <c r="AU40" i="5" s="1"/>
  <c r="AT39" i="5"/>
  <c r="AU39" i="5" s="1"/>
  <c r="AT38" i="5"/>
  <c r="AU38" i="5" s="1"/>
  <c r="AT37" i="5"/>
  <c r="AU37" i="5" s="1"/>
  <c r="AT36" i="5"/>
  <c r="AU36" i="5" s="1"/>
  <c r="AT35" i="5"/>
  <c r="AU35" i="5" s="1"/>
  <c r="AT34" i="5"/>
  <c r="AU34" i="5" s="1"/>
  <c r="AT33" i="5"/>
  <c r="AU33" i="5" s="1"/>
  <c r="AT32" i="5"/>
  <c r="AU32" i="5" s="1"/>
  <c r="AT31" i="5"/>
  <c r="AU31" i="5" s="1"/>
  <c r="AT30" i="5"/>
  <c r="AU30" i="5" s="1"/>
  <c r="AT29" i="5"/>
  <c r="AU29" i="5" s="1"/>
  <c r="AT28" i="5"/>
  <c r="AU28" i="5" s="1"/>
  <c r="AT27" i="5"/>
  <c r="AU27" i="5" s="1"/>
  <c r="AT26" i="5"/>
  <c r="AU26" i="5" s="1"/>
  <c r="AT25" i="5"/>
  <c r="AU25" i="5" s="1"/>
  <c r="AT24" i="5"/>
  <c r="AU24" i="5" s="1"/>
  <c r="AT23" i="5"/>
  <c r="AU23" i="5" s="1"/>
  <c r="AT22" i="5"/>
  <c r="AU22" i="5" s="1"/>
  <c r="AT21" i="5"/>
  <c r="AU21" i="5" s="1"/>
  <c r="AT20" i="5"/>
  <c r="AU20" i="5" s="1"/>
  <c r="AT19" i="5"/>
  <c r="AU19" i="5" s="1"/>
  <c r="AT18" i="5"/>
  <c r="AU18" i="5" s="1"/>
  <c r="AT17" i="5"/>
  <c r="AU17" i="5" s="1"/>
  <c r="AT16" i="5"/>
  <c r="AU16" i="5" s="1"/>
  <c r="AT15" i="5"/>
  <c r="AU15" i="5" s="1"/>
  <c r="AT14" i="5"/>
  <c r="AU14" i="5" s="1"/>
  <c r="AT13" i="5"/>
  <c r="AU13" i="5" s="1"/>
  <c r="AT12" i="5"/>
  <c r="AU12" i="5" s="1"/>
  <c r="AT11" i="5"/>
  <c r="AU11" i="5" s="1"/>
  <c r="AT10" i="5"/>
  <c r="AU10" i="5" s="1"/>
  <c r="AT9" i="5"/>
  <c r="AU9" i="5" s="1"/>
  <c r="AT8" i="5"/>
  <c r="AU8" i="5" s="1"/>
  <c r="AT7" i="5"/>
  <c r="AU7" i="5" s="1"/>
  <c r="CU380" i="23" l="1"/>
  <c r="DF380" i="23"/>
  <c r="CU379" i="23"/>
  <c r="DF379" i="23"/>
  <c r="CU378" i="23"/>
  <c r="DF378" i="23"/>
  <c r="CU381" i="23"/>
  <c r="DF381" i="23"/>
  <c r="CW276" i="23"/>
  <c r="CY276" i="23"/>
  <c r="CW275" i="23"/>
  <c r="CY275" i="23"/>
  <c r="CW347" i="23"/>
  <c r="CY347" i="23"/>
  <c r="BE55" i="5"/>
  <c r="BG55" i="5" s="1"/>
  <c r="BL55" i="5"/>
  <c r="BT55" i="5" s="1"/>
  <c r="CB55" i="5" s="1"/>
  <c r="BE51" i="5"/>
  <c r="BG51" i="5" s="1"/>
  <c r="BL51" i="5"/>
  <c r="BT51" i="5" s="1"/>
  <c r="CB51" i="5" s="1"/>
  <c r="BE47" i="5"/>
  <c r="BG47" i="5" s="1"/>
  <c r="BL47" i="5"/>
  <c r="BT47" i="5" s="1"/>
  <c r="CB47" i="5" s="1"/>
  <c r="BE41" i="5"/>
  <c r="BG41" i="5" s="1"/>
  <c r="BL41" i="5"/>
  <c r="BT41" i="5" s="1"/>
  <c r="CB41" i="5" s="1"/>
  <c r="BE27" i="5"/>
  <c r="BG27" i="5" s="1"/>
  <c r="BL27" i="5"/>
  <c r="BT27" i="5" s="1"/>
  <c r="CB27" i="5" s="1"/>
  <c r="BE54" i="5"/>
  <c r="BG54" i="5" s="1"/>
  <c r="BL54" i="5"/>
  <c r="BT54" i="5" s="1"/>
  <c r="CB54" i="5" s="1"/>
  <c r="BE40" i="5"/>
  <c r="BG40" i="5" s="1"/>
  <c r="BL40" i="5"/>
  <c r="BT40" i="5" s="1"/>
  <c r="CB40" i="5" s="1"/>
  <c r="BE53" i="5"/>
  <c r="BG53" i="5" s="1"/>
  <c r="BL53" i="5"/>
  <c r="BT53" i="5" s="1"/>
  <c r="CB53" i="5" s="1"/>
  <c r="BE49" i="5"/>
  <c r="BG49" i="5" s="1"/>
  <c r="BL49" i="5"/>
  <c r="BT49" i="5" s="1"/>
  <c r="CB49" i="5" s="1"/>
  <c r="BE45" i="5"/>
  <c r="BG45" i="5" s="1"/>
  <c r="BL45" i="5"/>
  <c r="BT45" i="5" s="1"/>
  <c r="CB45" i="5" s="1"/>
  <c r="BE37" i="5"/>
  <c r="BG37" i="5" s="1"/>
  <c r="BL37" i="5"/>
  <c r="BT37" i="5" s="1"/>
  <c r="CB37" i="5" s="1"/>
  <c r="BE50" i="5"/>
  <c r="BG50" i="5" s="1"/>
  <c r="BL50" i="5"/>
  <c r="BT50" i="5" s="1"/>
  <c r="CB50" i="5" s="1"/>
  <c r="BE46" i="5"/>
  <c r="BG46" i="5" s="1"/>
  <c r="BL46" i="5"/>
  <c r="BT46" i="5" s="1"/>
  <c r="CB46" i="5" s="1"/>
  <c r="BE56" i="5"/>
  <c r="BG56" i="5" s="1"/>
  <c r="BL56" i="5"/>
  <c r="BT56" i="5" s="1"/>
  <c r="CB56" i="5" s="1"/>
  <c r="BE52" i="5"/>
  <c r="BG52" i="5" s="1"/>
  <c r="BL52" i="5"/>
  <c r="BT52" i="5" s="1"/>
  <c r="CB52" i="5" s="1"/>
  <c r="BE48" i="5"/>
  <c r="BG48" i="5" s="1"/>
  <c r="BL48" i="5"/>
  <c r="BT48" i="5" s="1"/>
  <c r="CB48" i="5" s="1"/>
  <c r="BE44" i="5"/>
  <c r="BG44" i="5" s="1"/>
  <c r="BL44" i="5"/>
  <c r="BT44" i="5" s="1"/>
  <c r="CB44" i="5" s="1"/>
  <c r="BE35" i="5"/>
  <c r="BG35" i="5" s="1"/>
  <c r="BL35" i="5"/>
  <c r="BT35" i="5" s="1"/>
  <c r="CB35" i="5" s="1"/>
  <c r="BY378" i="23"/>
  <c r="CJ378" i="23"/>
  <c r="CL378" i="23" s="1"/>
  <c r="BY380" i="23"/>
  <c r="CA380" i="23" s="1"/>
  <c r="CB380" i="23" s="1"/>
  <c r="CM380" i="23" s="1"/>
  <c r="CJ380" i="23"/>
  <c r="CL380" i="23" s="1"/>
  <c r="BY381" i="23"/>
  <c r="CA381" i="23" s="1"/>
  <c r="CB381" i="23" s="1"/>
  <c r="CM381" i="23" s="1"/>
  <c r="CJ381" i="23"/>
  <c r="CL381" i="23" s="1"/>
  <c r="BY379" i="23"/>
  <c r="CA379" i="23" s="1"/>
  <c r="CB379" i="23" s="1"/>
  <c r="CM379" i="23" s="1"/>
  <c r="CJ379" i="23"/>
  <c r="CL379" i="23" s="1"/>
  <c r="CA378" i="23"/>
  <c r="CB378" i="23" s="1"/>
  <c r="CM378" i="23" s="1"/>
  <c r="I380" i="23"/>
  <c r="BM380" i="23"/>
  <c r="BP380" i="23" s="1"/>
  <c r="I378" i="23"/>
  <c r="BM378" i="23"/>
  <c r="BP378" i="23" s="1"/>
  <c r="I381" i="23"/>
  <c r="BM381" i="23"/>
  <c r="BP381" i="23" s="1"/>
  <c r="I379" i="23"/>
  <c r="BM379" i="23"/>
  <c r="BP379" i="23" s="1"/>
  <c r="BL10" i="23"/>
  <c r="BL11" i="23"/>
  <c r="BL12" i="23"/>
  <c r="BL13" i="23"/>
  <c r="BL14" i="23"/>
  <c r="BL15" i="23"/>
  <c r="BL16" i="23"/>
  <c r="BL17" i="23"/>
  <c r="BL18" i="23"/>
  <c r="BL19" i="23"/>
  <c r="BL20" i="23"/>
  <c r="BL21" i="23"/>
  <c r="BL22" i="23"/>
  <c r="BL23" i="23"/>
  <c r="BL24" i="23"/>
  <c r="BL25" i="23"/>
  <c r="BL26" i="23"/>
  <c r="BL27" i="23"/>
  <c r="BL28" i="23"/>
  <c r="BL29" i="23"/>
  <c r="BL30" i="23"/>
  <c r="BL31" i="23"/>
  <c r="BL32" i="23"/>
  <c r="BL33" i="23"/>
  <c r="BL34" i="23"/>
  <c r="BL35" i="23"/>
  <c r="BL36" i="23"/>
  <c r="BL37" i="23"/>
  <c r="BL38" i="23"/>
  <c r="BL39" i="23"/>
  <c r="BL40" i="23"/>
  <c r="BL41" i="23"/>
  <c r="BL42" i="23"/>
  <c r="BL43" i="23"/>
  <c r="BL44" i="23"/>
  <c r="BL46" i="23"/>
  <c r="BL47" i="23"/>
  <c r="BL48" i="23"/>
  <c r="BL49" i="23"/>
  <c r="BL50" i="23"/>
  <c r="BL51" i="23"/>
  <c r="BL52" i="23"/>
  <c r="BL53" i="23"/>
  <c r="BL54" i="23"/>
  <c r="BL55" i="23"/>
  <c r="BL56" i="23"/>
  <c r="BL57" i="23"/>
  <c r="BL58" i="23"/>
  <c r="BL59" i="23"/>
  <c r="BL60" i="23"/>
  <c r="BL61" i="23"/>
  <c r="BL62" i="23"/>
  <c r="BL63" i="23"/>
  <c r="BL64" i="23"/>
  <c r="BL65" i="23"/>
  <c r="BL66" i="23"/>
  <c r="BL67" i="23"/>
  <c r="BL68" i="23"/>
  <c r="BL69" i="23"/>
  <c r="BL70" i="23"/>
  <c r="BL71" i="23"/>
  <c r="BL72" i="23"/>
  <c r="BL73" i="23"/>
  <c r="BL74" i="23"/>
  <c r="BL75" i="23"/>
  <c r="BL76" i="23"/>
  <c r="BL77" i="23"/>
  <c r="BL78" i="23"/>
  <c r="BL79" i="23"/>
  <c r="BL80" i="23"/>
  <c r="BL81" i="23"/>
  <c r="BL82" i="23"/>
  <c r="BL83" i="23"/>
  <c r="BL84" i="23"/>
  <c r="BL85" i="23"/>
  <c r="BL86" i="23"/>
  <c r="BL87" i="23"/>
  <c r="BL88" i="23"/>
  <c r="BL89" i="23"/>
  <c r="BL90" i="23"/>
  <c r="BL92" i="23"/>
  <c r="BL107" i="23"/>
  <c r="BL108" i="23"/>
  <c r="BL109" i="23"/>
  <c r="BL110" i="23"/>
  <c r="BL111" i="23"/>
  <c r="BL112" i="23"/>
  <c r="BL113" i="23"/>
  <c r="BL114" i="23"/>
  <c r="BL115" i="23"/>
  <c r="BL116" i="23"/>
  <c r="BL117" i="23"/>
  <c r="BL118" i="23"/>
  <c r="BL119" i="23"/>
  <c r="BL120" i="23"/>
  <c r="BL121" i="23"/>
  <c r="BL122" i="23"/>
  <c r="BL123" i="23"/>
  <c r="BL124" i="23"/>
  <c r="BL125" i="23"/>
  <c r="BL126" i="23"/>
  <c r="BL127" i="23"/>
  <c r="BL128" i="23"/>
  <c r="BL129" i="23"/>
  <c r="BL130" i="23"/>
  <c r="BL131" i="23"/>
  <c r="BL132" i="23"/>
  <c r="BL133" i="23"/>
  <c r="BL134" i="23"/>
  <c r="BL135" i="23"/>
  <c r="BL136" i="23"/>
  <c r="BL137" i="23"/>
  <c r="BL138" i="23"/>
  <c r="BL139" i="23"/>
  <c r="BL140" i="23"/>
  <c r="BL141" i="23"/>
  <c r="BL142" i="23"/>
  <c r="BL143" i="23"/>
  <c r="BL144" i="23"/>
  <c r="BL145" i="23"/>
  <c r="BL146" i="23"/>
  <c r="BL240" i="23"/>
  <c r="BL241" i="23"/>
  <c r="BL242" i="23"/>
  <c r="BL243" i="23"/>
  <c r="BL244" i="23"/>
  <c r="BL246" i="23"/>
  <c r="BL247" i="23"/>
  <c r="BL248" i="23"/>
  <c r="BL249" i="23"/>
  <c r="BL250" i="23"/>
  <c r="BL251" i="23"/>
  <c r="BL252" i="23"/>
  <c r="BL253" i="23"/>
  <c r="BL254" i="23"/>
  <c r="BL255" i="23"/>
  <c r="BL256" i="23"/>
  <c r="BL257" i="23"/>
  <c r="BL258" i="23"/>
  <c r="BL259" i="23"/>
  <c r="BL260" i="23"/>
  <c r="BL261" i="23"/>
  <c r="BL262" i="23"/>
  <c r="BL263" i="23"/>
  <c r="BL267" i="23"/>
  <c r="BL268" i="23"/>
  <c r="BL269" i="23"/>
  <c r="BL270" i="23"/>
  <c r="BL271" i="23"/>
  <c r="BL272" i="23"/>
  <c r="BL273" i="23"/>
  <c r="BL274" i="23"/>
  <c r="BL318" i="23"/>
  <c r="BL319" i="23"/>
  <c r="BL320" i="23"/>
  <c r="BL321" i="23"/>
  <c r="BL322" i="23"/>
  <c r="BL323" i="23"/>
  <c r="BL324" i="23"/>
  <c r="BL325" i="23"/>
  <c r="BL326" i="23"/>
  <c r="BL327" i="23"/>
  <c r="BL328" i="23"/>
  <c r="BL329" i="23"/>
  <c r="BL330" i="23"/>
  <c r="BL331" i="23"/>
  <c r="BL332" i="23"/>
  <c r="BL333" i="23"/>
  <c r="BL334" i="23"/>
  <c r="BL335" i="23"/>
  <c r="BL336" i="23"/>
  <c r="BL337" i="23"/>
  <c r="BL338" i="23"/>
  <c r="BL339" i="23"/>
  <c r="BL340" i="23"/>
  <c r="BL341" i="23"/>
  <c r="BL342" i="23"/>
  <c r="BL343" i="23"/>
  <c r="BL344" i="23"/>
  <c r="BL345" i="23"/>
  <c r="BL346" i="23"/>
  <c r="BL373" i="23"/>
  <c r="BL374" i="23"/>
  <c r="BL375" i="23"/>
  <c r="BL376" i="23"/>
  <c r="BL377" i="23"/>
  <c r="BL437" i="23"/>
  <c r="BL438" i="23"/>
  <c r="BL439" i="23"/>
  <c r="BL440" i="23"/>
  <c r="BL441" i="23"/>
  <c r="BL442" i="23"/>
  <c r="BL443" i="23"/>
  <c r="BL444" i="23"/>
  <c r="BL445" i="23"/>
  <c r="BL446" i="23"/>
  <c r="BL447" i="23"/>
  <c r="BL448" i="23"/>
  <c r="BL449" i="23"/>
  <c r="BL451" i="23"/>
  <c r="BL452" i="23"/>
  <c r="BL453" i="23"/>
  <c r="BL454" i="23"/>
  <c r="BL455" i="23"/>
  <c r="BL456" i="23"/>
  <c r="BL457" i="23"/>
  <c r="BL458" i="23"/>
  <c r="BL459" i="23"/>
  <c r="BL460" i="23"/>
  <c r="BL461" i="23"/>
  <c r="BL462" i="23"/>
  <c r="DA275" i="23" l="1"/>
  <c r="DH275" i="23" s="1"/>
  <c r="DA347" i="23"/>
  <c r="DH347" i="23" s="1"/>
  <c r="DA276" i="23"/>
  <c r="DH276" i="23" s="1"/>
  <c r="BM44" i="5"/>
  <c r="BO44" i="5" s="1"/>
  <c r="BU44" i="5" s="1"/>
  <c r="BW44" i="5" s="1"/>
  <c r="CC44" i="5" s="1"/>
  <c r="BM52" i="5"/>
  <c r="BO52" i="5" s="1"/>
  <c r="BU52" i="5" s="1"/>
  <c r="BW52" i="5" s="1"/>
  <c r="CC52" i="5" s="1"/>
  <c r="BM46" i="5"/>
  <c r="BO46" i="5" s="1"/>
  <c r="BU46" i="5" s="1"/>
  <c r="BW46" i="5" s="1"/>
  <c r="CC46" i="5" s="1"/>
  <c r="BM37" i="5"/>
  <c r="BO37" i="5" s="1"/>
  <c r="BU37" i="5" s="1"/>
  <c r="BW37" i="5" s="1"/>
  <c r="CC37" i="5" s="1"/>
  <c r="BM49" i="5"/>
  <c r="BO49" i="5" s="1"/>
  <c r="BU49" i="5" s="1"/>
  <c r="BW49" i="5" s="1"/>
  <c r="CC49" i="5" s="1"/>
  <c r="BM40" i="5"/>
  <c r="BO40" i="5" s="1"/>
  <c r="BU40" i="5" s="1"/>
  <c r="BW40" i="5" s="1"/>
  <c r="CC40" i="5" s="1"/>
  <c r="BM27" i="5"/>
  <c r="BO27" i="5" s="1"/>
  <c r="BU27" i="5" s="1"/>
  <c r="BW27" i="5" s="1"/>
  <c r="CC27" i="5" s="1"/>
  <c r="BM47" i="5"/>
  <c r="BO47" i="5" s="1"/>
  <c r="BU47" i="5" s="1"/>
  <c r="BW47" i="5" s="1"/>
  <c r="CC47" i="5" s="1"/>
  <c r="BM35" i="5"/>
  <c r="BO35" i="5" s="1"/>
  <c r="BU35" i="5" s="1"/>
  <c r="BW35" i="5" s="1"/>
  <c r="CC35" i="5" s="1"/>
  <c r="BM48" i="5"/>
  <c r="BO48" i="5" s="1"/>
  <c r="BU48" i="5" s="1"/>
  <c r="BW48" i="5" s="1"/>
  <c r="CC48" i="5" s="1"/>
  <c r="BM56" i="5"/>
  <c r="BO56" i="5" s="1"/>
  <c r="BU56" i="5" s="1"/>
  <c r="BW56" i="5" s="1"/>
  <c r="CC56" i="5" s="1"/>
  <c r="BM50" i="5"/>
  <c r="BO50" i="5" s="1"/>
  <c r="BU50" i="5" s="1"/>
  <c r="BW50" i="5" s="1"/>
  <c r="CC50" i="5" s="1"/>
  <c r="BM45" i="5"/>
  <c r="BO45" i="5" s="1"/>
  <c r="BU45" i="5" s="1"/>
  <c r="BW45" i="5" s="1"/>
  <c r="CC45" i="5" s="1"/>
  <c r="BM53" i="5"/>
  <c r="BO53" i="5" s="1"/>
  <c r="BU53" i="5" s="1"/>
  <c r="BW53" i="5" s="1"/>
  <c r="CC53" i="5" s="1"/>
  <c r="BM54" i="5"/>
  <c r="BO54" i="5" s="1"/>
  <c r="BU54" i="5" s="1"/>
  <c r="BW54" i="5" s="1"/>
  <c r="CC54" i="5" s="1"/>
  <c r="BM41" i="5"/>
  <c r="BO41" i="5" s="1"/>
  <c r="BU41" i="5" s="1"/>
  <c r="BW41" i="5" s="1"/>
  <c r="CC41" i="5" s="1"/>
  <c r="BM51" i="5"/>
  <c r="BO51" i="5" s="1"/>
  <c r="BU51" i="5" s="1"/>
  <c r="BW51" i="5" s="1"/>
  <c r="CC51" i="5" s="1"/>
  <c r="BM55" i="5"/>
  <c r="BO55" i="5" s="1"/>
  <c r="BU55" i="5" s="1"/>
  <c r="BW55" i="5" s="1"/>
  <c r="CC55" i="5" s="1"/>
  <c r="CN379" i="23"/>
  <c r="CP379" i="23" s="1"/>
  <c r="CN381" i="23"/>
  <c r="CP381" i="23" s="1"/>
  <c r="CN378" i="23"/>
  <c r="CP378" i="23" s="1"/>
  <c r="CN380" i="23"/>
  <c r="CP380" i="23" s="1"/>
  <c r="BQ379" i="23"/>
  <c r="BS379" i="23" s="1"/>
  <c r="CC379" i="23"/>
  <c r="BQ381" i="23"/>
  <c r="BS381" i="23" s="1"/>
  <c r="CC381" i="23"/>
  <c r="BQ378" i="23"/>
  <c r="BS378" i="23" s="1"/>
  <c r="BQ380" i="23"/>
  <c r="BS380" i="23" s="1"/>
  <c r="CC380" i="23"/>
  <c r="BL8" i="23"/>
  <c r="BL466" i="23" s="1"/>
  <c r="G8" i="27"/>
  <c r="DJ347" i="23" l="1"/>
  <c r="DL347" i="23" s="1"/>
  <c r="DJ276" i="23"/>
  <c r="DL276" i="23" s="1"/>
  <c r="DJ275" i="23"/>
  <c r="DL275" i="23" s="1"/>
  <c r="CW380" i="23"/>
  <c r="CX380" i="23" s="1"/>
  <c r="CW378" i="23"/>
  <c r="CY378" i="23"/>
  <c r="CW379" i="23"/>
  <c r="CY379" i="23"/>
  <c r="CW381" i="23"/>
  <c r="CX381" i="23" s="1"/>
  <c r="CC378" i="23"/>
  <c r="BK466" i="23"/>
  <c r="AM84" i="5"/>
  <c r="AK84" i="5"/>
  <c r="AM83" i="5"/>
  <c r="AK83" i="5"/>
  <c r="AM82" i="5"/>
  <c r="AK82" i="5"/>
  <c r="AM81" i="5"/>
  <c r="AK81" i="5"/>
  <c r="H84" i="5"/>
  <c r="H83" i="5"/>
  <c r="H82" i="5"/>
  <c r="H81" i="5"/>
  <c r="CY380" i="23" l="1"/>
  <c r="DA380" i="23" s="1"/>
  <c r="DH380" i="23" s="1"/>
  <c r="CY381" i="23"/>
  <c r="DA379" i="23"/>
  <c r="DH379" i="23" s="1"/>
  <c r="DA378" i="23"/>
  <c r="DH378" i="23" s="1"/>
  <c r="AN81" i="5"/>
  <c r="AO81" i="5" s="1"/>
  <c r="AQ81" i="5" s="1"/>
  <c r="AV81" i="5" s="1"/>
  <c r="BD81" i="5" s="1"/>
  <c r="BL81" i="5" s="1"/>
  <c r="BT81" i="5" s="1"/>
  <c r="AN82" i="5"/>
  <c r="AO82" i="5" s="1"/>
  <c r="AQ82" i="5" s="1"/>
  <c r="AV82" i="5" s="1"/>
  <c r="BD82" i="5" s="1"/>
  <c r="BL82" i="5" s="1"/>
  <c r="BT82" i="5" s="1"/>
  <c r="AN83" i="5"/>
  <c r="AO83" i="5" s="1"/>
  <c r="AQ83" i="5" s="1"/>
  <c r="AV83" i="5" s="1"/>
  <c r="BD83" i="5" s="1"/>
  <c r="BL83" i="5" s="1"/>
  <c r="BT83" i="5" s="1"/>
  <c r="AN84" i="5"/>
  <c r="AO84" i="5" s="1"/>
  <c r="AQ84" i="5" s="1"/>
  <c r="AV84" i="5" s="1"/>
  <c r="BD84" i="5" s="1"/>
  <c r="BL84" i="5" s="1"/>
  <c r="BT84" i="5" s="1"/>
  <c r="AJ72" i="5"/>
  <c r="DA381" i="23" l="1"/>
  <c r="DH381" i="23" s="1"/>
  <c r="DJ378" i="23"/>
  <c r="DL378" i="23" s="1"/>
  <c r="DJ380" i="23"/>
  <c r="DL380" i="23" s="1"/>
  <c r="DJ379" i="23"/>
  <c r="DL379" i="23" s="1"/>
  <c r="AW81" i="5"/>
  <c r="BE84" i="5"/>
  <c r="BG84" i="5" s="1"/>
  <c r="BM84" i="5" s="1"/>
  <c r="BO84" i="5" s="1"/>
  <c r="BU84" i="5" s="1"/>
  <c r="BW84" i="5" s="1"/>
  <c r="BE83" i="5"/>
  <c r="BG83" i="5" s="1"/>
  <c r="BE82" i="5"/>
  <c r="BG82" i="5" s="1"/>
  <c r="BM82" i="5" s="1"/>
  <c r="BO82" i="5" s="1"/>
  <c r="BU82" i="5" s="1"/>
  <c r="BW82" i="5" s="1"/>
  <c r="CC82" i="5" s="1"/>
  <c r="BE81" i="5"/>
  <c r="BG81" i="5" s="1"/>
  <c r="AW82" i="5"/>
  <c r="AW83" i="5"/>
  <c r="AW84" i="5"/>
  <c r="BC274" i="23"/>
  <c r="BN274" i="23" s="1"/>
  <c r="BZ274" i="23" s="1"/>
  <c r="CK274" i="23" s="1"/>
  <c r="CV274" i="23" s="1"/>
  <c r="DG274" i="23" s="1"/>
  <c r="H274" i="23"/>
  <c r="AZ274" i="23"/>
  <c r="BC460" i="23"/>
  <c r="BC461" i="23"/>
  <c r="AZ460" i="23"/>
  <c r="AZ461" i="23"/>
  <c r="H461" i="23"/>
  <c r="H460" i="23"/>
  <c r="DF460" i="23" s="1"/>
  <c r="CB84" i="5" l="1"/>
  <c r="CC84" i="5" s="1"/>
  <c r="DJ381" i="23"/>
  <c r="DL381" i="23" s="1"/>
  <c r="CU461" i="23"/>
  <c r="DF461" i="23"/>
  <c r="CU274" i="23"/>
  <c r="DF274" i="23"/>
  <c r="CJ460" i="23"/>
  <c r="CU460" i="23"/>
  <c r="BM81" i="5"/>
  <c r="BO81" i="5" s="1"/>
  <c r="BU81" i="5" s="1"/>
  <c r="BW81" i="5" s="1"/>
  <c r="CC81" i="5" s="1"/>
  <c r="BM83" i="5"/>
  <c r="BO83" i="5" s="1"/>
  <c r="BU83" i="5" s="1"/>
  <c r="BW83" i="5" s="1"/>
  <c r="BY461" i="23"/>
  <c r="CJ461" i="23"/>
  <c r="BY274" i="23"/>
  <c r="CA274" i="23" s="1"/>
  <c r="CJ274" i="23"/>
  <c r="BM460" i="23"/>
  <c r="BY460" i="23"/>
  <c r="BD460" i="23"/>
  <c r="BN460" i="23"/>
  <c r="BZ460" i="23" s="1"/>
  <c r="CK460" i="23" s="1"/>
  <c r="CV460" i="23" s="1"/>
  <c r="DG460" i="23" s="1"/>
  <c r="BD461" i="23"/>
  <c r="BN461" i="23"/>
  <c r="BZ461" i="23" s="1"/>
  <c r="I460" i="23"/>
  <c r="BB461" i="23"/>
  <c r="BM461" i="23"/>
  <c r="BB274" i="23"/>
  <c r="BD274" i="23" s="1"/>
  <c r="BE274" i="23" s="1"/>
  <c r="BF274" i="23" s="1"/>
  <c r="BH274" i="23" s="1"/>
  <c r="BM274" i="23"/>
  <c r="I461" i="23"/>
  <c r="BB460" i="23"/>
  <c r="I274" i="23"/>
  <c r="CB83" i="5" l="1"/>
  <c r="CC83" i="5" s="1"/>
  <c r="BE460" i="23"/>
  <c r="BF460" i="23" s="1"/>
  <c r="BH460" i="23" s="1"/>
  <c r="BO460" i="23" s="1"/>
  <c r="BP460" i="23" s="1"/>
  <c r="CB460" i="23" s="1"/>
  <c r="CM460" i="23" s="1"/>
  <c r="CX460" i="23" s="1"/>
  <c r="DI460" i="23" s="1"/>
  <c r="CL274" i="23"/>
  <c r="CL460" i="23"/>
  <c r="CA461" i="23"/>
  <c r="CK461" i="23"/>
  <c r="CA460" i="23"/>
  <c r="BE461" i="23"/>
  <c r="BF461" i="23" s="1"/>
  <c r="BH461" i="23" s="1"/>
  <c r="BO461" i="23" s="1"/>
  <c r="BP461" i="23" s="1"/>
  <c r="CB461" i="23" s="1"/>
  <c r="CM461" i="23" s="1"/>
  <c r="CX461" i="23" s="1"/>
  <c r="DI461" i="23" s="1"/>
  <c r="BO274" i="23"/>
  <c r="BP274" i="23" s="1"/>
  <c r="CB274" i="23" s="1"/>
  <c r="CM274" i="23" s="1"/>
  <c r="CX274" i="23" s="1"/>
  <c r="BC273" i="23"/>
  <c r="BN273" i="23" s="1"/>
  <c r="BZ273" i="23" s="1"/>
  <c r="CK273" i="23" s="1"/>
  <c r="CV273" i="23" s="1"/>
  <c r="DG273" i="23" s="1"/>
  <c r="H273" i="23"/>
  <c r="AZ273" i="23"/>
  <c r="CU273" i="23" l="1"/>
  <c r="DF273" i="23"/>
  <c r="CL461" i="23"/>
  <c r="CV461" i="23"/>
  <c r="DG461" i="23" s="1"/>
  <c r="CC461" i="23"/>
  <c r="CN461" i="23"/>
  <c r="CP461" i="23" s="1"/>
  <c r="CC460" i="23"/>
  <c r="CN460" i="23"/>
  <c r="CP460" i="23" s="1"/>
  <c r="CC274" i="23"/>
  <c r="CN274" i="23"/>
  <c r="CP274" i="23" s="1"/>
  <c r="BY273" i="23"/>
  <c r="CA273" i="23" s="1"/>
  <c r="CJ273" i="23"/>
  <c r="BQ461" i="23"/>
  <c r="BS461" i="23" s="1"/>
  <c r="BQ460" i="23"/>
  <c r="BS460" i="23" s="1"/>
  <c r="BQ274" i="23"/>
  <c r="BS274" i="23" s="1"/>
  <c r="BB273" i="23"/>
  <c r="BD273" i="23" s="1"/>
  <c r="BE273" i="23" s="1"/>
  <c r="BF273" i="23" s="1"/>
  <c r="BH273" i="23" s="1"/>
  <c r="BM273" i="23"/>
  <c r="I273" i="23"/>
  <c r="CW274" i="23" l="1"/>
  <c r="CY274" i="23"/>
  <c r="CW461" i="23"/>
  <c r="CY461" i="23"/>
  <c r="CW460" i="23"/>
  <c r="CY460" i="23"/>
  <c r="CL273" i="23"/>
  <c r="BO273" i="23"/>
  <c r="BP273" i="23" s="1"/>
  <c r="CB273" i="23" s="1"/>
  <c r="CM273" i="23" s="1"/>
  <c r="CX273" i="23" s="1"/>
  <c r="BC272" i="23"/>
  <c r="BN272" i="23" s="1"/>
  <c r="BZ272" i="23" s="1"/>
  <c r="CK272" i="23" s="1"/>
  <c r="CV272" i="23" s="1"/>
  <c r="DG272" i="23" s="1"/>
  <c r="H272" i="23"/>
  <c r="AZ272" i="23"/>
  <c r="CU272" i="23" l="1"/>
  <c r="DF272" i="23"/>
  <c r="DA461" i="23"/>
  <c r="DH461" i="23" s="1"/>
  <c r="DA460" i="23"/>
  <c r="DH460" i="23" s="1"/>
  <c r="DA274" i="23"/>
  <c r="DH274" i="23" s="1"/>
  <c r="DI274" i="23" s="1"/>
  <c r="CC273" i="23"/>
  <c r="CN273" i="23"/>
  <c r="CP273" i="23" s="1"/>
  <c r="BY272" i="23"/>
  <c r="CA272" i="23" s="1"/>
  <c r="CJ272" i="23"/>
  <c r="BQ273" i="23"/>
  <c r="BS273" i="23" s="1"/>
  <c r="I272" i="23"/>
  <c r="BM272" i="23"/>
  <c r="BB272" i="23"/>
  <c r="BD272" i="23" s="1"/>
  <c r="BE272" i="23" s="1"/>
  <c r="BF272" i="23" s="1"/>
  <c r="BH272" i="23" s="1"/>
  <c r="R15" i="26"/>
  <c r="Q15" i="26"/>
  <c r="DJ460" i="23" l="1"/>
  <c r="DL460" i="23" s="1"/>
  <c r="DJ274" i="23"/>
  <c r="DL274" i="23" s="1"/>
  <c r="DJ461" i="23"/>
  <c r="DL461" i="23" s="1"/>
  <c r="CW273" i="23"/>
  <c r="CY273" i="23"/>
  <c r="CL272" i="23"/>
  <c r="BO272" i="23"/>
  <c r="BP272" i="23" s="1"/>
  <c r="CB272" i="23" s="1"/>
  <c r="CM272" i="23" s="1"/>
  <c r="CX272" i="23" s="1"/>
  <c r="P7" i="26"/>
  <c r="DA273" i="23" l="1"/>
  <c r="DH273" i="23" s="1"/>
  <c r="DI273" i="23" s="1"/>
  <c r="CC272" i="23"/>
  <c r="CN272" i="23"/>
  <c r="CP272" i="23" s="1"/>
  <c r="BQ272" i="23"/>
  <c r="BS272" i="23" s="1"/>
  <c r="BC459" i="23"/>
  <c r="AZ459" i="23"/>
  <c r="H459" i="23"/>
  <c r="CU459" i="23" l="1"/>
  <c r="DF459" i="23"/>
  <c r="DJ273" i="23"/>
  <c r="DL273" i="23" s="1"/>
  <c r="CW272" i="23"/>
  <c r="CY272" i="23"/>
  <c r="BY459" i="23"/>
  <c r="CJ459" i="23"/>
  <c r="BD459" i="23"/>
  <c r="BN459" i="23"/>
  <c r="BZ459" i="23" s="1"/>
  <c r="I459" i="23"/>
  <c r="BM459" i="23"/>
  <c r="BB459" i="23"/>
  <c r="C52" i="24"/>
  <c r="DA272" i="23" l="1"/>
  <c r="DH272" i="23" s="1"/>
  <c r="DI272" i="23" s="1"/>
  <c r="BE459" i="23"/>
  <c r="BF459" i="23" s="1"/>
  <c r="BH459" i="23" s="1"/>
  <c r="BO459" i="23" s="1"/>
  <c r="BP459" i="23" s="1"/>
  <c r="CB459" i="23" s="1"/>
  <c r="CM459" i="23" s="1"/>
  <c r="CX459" i="23" s="1"/>
  <c r="DI459" i="23" s="1"/>
  <c r="CA459" i="23"/>
  <c r="CK459" i="23"/>
  <c r="E52" i="24"/>
  <c r="F52" i="24" s="1"/>
  <c r="DJ272" i="23" l="1"/>
  <c r="DL272" i="23" s="1"/>
  <c r="CL459" i="23"/>
  <c r="CV459" i="23"/>
  <c r="DG459" i="23" s="1"/>
  <c r="CC459" i="23"/>
  <c r="CN459" i="23"/>
  <c r="CP459" i="23" s="1"/>
  <c r="BQ459" i="23"/>
  <c r="BS459" i="23" s="1"/>
  <c r="BC462" i="23"/>
  <c r="AZ462" i="23"/>
  <c r="H462" i="23"/>
  <c r="BC270" i="23"/>
  <c r="BN270" i="23" s="1"/>
  <c r="BZ270" i="23" s="1"/>
  <c r="CK270" i="23" s="1"/>
  <c r="CV270" i="23" s="1"/>
  <c r="DG270" i="23" s="1"/>
  <c r="BC271" i="23"/>
  <c r="BN271" i="23" s="1"/>
  <c r="BZ271" i="23" s="1"/>
  <c r="CK271" i="23" s="1"/>
  <c r="CV271" i="23" s="1"/>
  <c r="DG271" i="23" s="1"/>
  <c r="AZ270" i="23"/>
  <c r="AZ271" i="23"/>
  <c r="H271" i="23"/>
  <c r="H270" i="23"/>
  <c r="CU270" i="23" l="1"/>
  <c r="DF270" i="23"/>
  <c r="CU271" i="23"/>
  <c r="DF271" i="23"/>
  <c r="CU462" i="23"/>
  <c r="DF462" i="23"/>
  <c r="CW459" i="23"/>
  <c r="CY459" i="23"/>
  <c r="BY270" i="23"/>
  <c r="CA270" i="23" s="1"/>
  <c r="CJ270" i="23"/>
  <c r="BY462" i="23"/>
  <c r="CJ462" i="23"/>
  <c r="BY271" i="23"/>
  <c r="CJ271" i="23"/>
  <c r="BD462" i="23"/>
  <c r="BN462" i="23"/>
  <c r="BZ462" i="23" s="1"/>
  <c r="I271" i="23"/>
  <c r="BM271" i="23"/>
  <c r="BB270" i="23"/>
  <c r="BD270" i="23" s="1"/>
  <c r="BE270" i="23" s="1"/>
  <c r="BF270" i="23" s="1"/>
  <c r="BH270" i="23" s="1"/>
  <c r="BM270" i="23"/>
  <c r="I462" i="23"/>
  <c r="BM462" i="23"/>
  <c r="I270" i="23"/>
  <c r="BB462" i="23"/>
  <c r="BB271" i="23"/>
  <c r="BD271" i="23" s="1"/>
  <c r="BE271" i="23" s="1"/>
  <c r="BF271" i="23" s="1"/>
  <c r="BH271" i="23" s="1"/>
  <c r="DA459" i="23" l="1"/>
  <c r="DH459" i="23" s="1"/>
  <c r="CL271" i="23"/>
  <c r="CL270" i="23"/>
  <c r="CA462" i="23"/>
  <c r="CK462" i="23"/>
  <c r="CA271" i="23"/>
  <c r="BE462" i="23"/>
  <c r="BF462" i="23" s="1"/>
  <c r="BH462" i="23" s="1"/>
  <c r="BO462" i="23" s="1"/>
  <c r="BP462" i="23" s="1"/>
  <c r="CB462" i="23" s="1"/>
  <c r="CM462" i="23" s="1"/>
  <c r="CX462" i="23" s="1"/>
  <c r="DI462" i="23" s="1"/>
  <c r="BO271" i="23"/>
  <c r="BP271" i="23" s="1"/>
  <c r="CB271" i="23" s="1"/>
  <c r="CM271" i="23" s="1"/>
  <c r="CX271" i="23" s="1"/>
  <c r="BO270" i="23"/>
  <c r="BP270" i="23" s="1"/>
  <c r="CB270" i="23" s="1"/>
  <c r="CM270" i="23" s="1"/>
  <c r="CX270" i="23" s="1"/>
  <c r="AX466" i="23"/>
  <c r="AY466" i="23"/>
  <c r="K466" i="23"/>
  <c r="M466" i="23"/>
  <c r="X466" i="23"/>
  <c r="Y466" i="23"/>
  <c r="Z466" i="23"/>
  <c r="AC466" i="23"/>
  <c r="AK466" i="23"/>
  <c r="AN466" i="23"/>
  <c r="DJ459" i="23" l="1"/>
  <c r="DL459" i="23" s="1"/>
  <c r="CL462" i="23"/>
  <c r="CV462" i="23"/>
  <c r="DG462" i="23" s="1"/>
  <c r="CC270" i="23"/>
  <c r="CN270" i="23"/>
  <c r="CP270" i="23" s="1"/>
  <c r="CC462" i="23"/>
  <c r="CC271" i="23"/>
  <c r="CN271" i="23"/>
  <c r="CP271" i="23" s="1"/>
  <c r="CN462" i="23"/>
  <c r="CP462" i="23" s="1"/>
  <c r="BQ271" i="23"/>
  <c r="BS271" i="23" s="1"/>
  <c r="BQ270" i="23"/>
  <c r="BS270" i="23" s="1"/>
  <c r="BQ462" i="23"/>
  <c r="BS462" i="23" s="1"/>
  <c r="P6" i="26"/>
  <c r="T6" i="26" s="1"/>
  <c r="H78" i="5"/>
  <c r="H79" i="5"/>
  <c r="H80" i="5"/>
  <c r="H85" i="5"/>
  <c r="AK78" i="5"/>
  <c r="AM78" i="5"/>
  <c r="AK79" i="5"/>
  <c r="AM79" i="5"/>
  <c r="AK80" i="5"/>
  <c r="AM80" i="5"/>
  <c r="AK85" i="5"/>
  <c r="AM85" i="5"/>
  <c r="AJ103" i="5"/>
  <c r="BC263" i="23"/>
  <c r="BN263" i="23" s="1"/>
  <c r="BZ263" i="23" s="1"/>
  <c r="CK263" i="23" s="1"/>
  <c r="CV263" i="23" s="1"/>
  <c r="DG263" i="23" s="1"/>
  <c r="BN267" i="23"/>
  <c r="BZ267" i="23" s="1"/>
  <c r="CK267" i="23" s="1"/>
  <c r="CV267" i="23" s="1"/>
  <c r="DG267" i="23" s="1"/>
  <c r="BC268" i="23"/>
  <c r="BN268" i="23" s="1"/>
  <c r="BZ268" i="23" s="1"/>
  <c r="CK268" i="23" s="1"/>
  <c r="CV268" i="23" s="1"/>
  <c r="DG268" i="23" s="1"/>
  <c r="BC269" i="23"/>
  <c r="BN269" i="23" s="1"/>
  <c r="BZ269" i="23" s="1"/>
  <c r="CK269" i="23" s="1"/>
  <c r="CV269" i="23" s="1"/>
  <c r="DG269" i="23" s="1"/>
  <c r="AZ268" i="23"/>
  <c r="AZ269" i="23"/>
  <c r="H269" i="23"/>
  <c r="H268" i="23"/>
  <c r="H267" i="23"/>
  <c r="DF267" i="23" s="1"/>
  <c r="H263" i="23"/>
  <c r="AZ263" i="23"/>
  <c r="AZ346" i="23"/>
  <c r="BC346" i="23"/>
  <c r="BN346" i="23" s="1"/>
  <c r="BZ346" i="23" s="1"/>
  <c r="CK346" i="23" s="1"/>
  <c r="CV346" i="23" s="1"/>
  <c r="DG346" i="23" s="1"/>
  <c r="H346" i="23"/>
  <c r="AZ143" i="23"/>
  <c r="BC143" i="23"/>
  <c r="AZ144" i="23"/>
  <c r="BC144" i="23"/>
  <c r="AZ145" i="23"/>
  <c r="BC145" i="23"/>
  <c r="AZ146" i="23"/>
  <c r="BC146" i="23"/>
  <c r="H143" i="23"/>
  <c r="H144" i="23"/>
  <c r="H145" i="23"/>
  <c r="H146" i="23"/>
  <c r="BC90" i="23"/>
  <c r="BC92" i="23"/>
  <c r="AZ90" i="23"/>
  <c r="AZ92" i="23"/>
  <c r="H92" i="23"/>
  <c r="H90" i="23"/>
  <c r="BE438" i="23"/>
  <c r="BP438" i="23" s="1"/>
  <c r="CB438" i="23" s="1"/>
  <c r="BE437" i="23"/>
  <c r="BP437" i="23" s="1"/>
  <c r="CB437" i="23" s="1"/>
  <c r="CM437" i="23" s="1"/>
  <c r="CX437" i="23" s="1"/>
  <c r="DI437" i="23" s="1"/>
  <c r="BA88" i="23"/>
  <c r="BA87" i="23"/>
  <c r="BA86" i="23"/>
  <c r="BA85" i="23"/>
  <c r="BA84" i="23"/>
  <c r="BA83" i="23"/>
  <c r="BA44" i="23"/>
  <c r="BA373" i="23"/>
  <c r="BA374" i="23"/>
  <c r="BA375" i="23"/>
  <c r="BA376" i="23"/>
  <c r="BA377" i="23"/>
  <c r="CU146" i="23" l="1"/>
  <c r="DF146" i="23"/>
  <c r="CU145" i="23"/>
  <c r="DF145" i="23"/>
  <c r="CU263" i="23"/>
  <c r="DF263" i="23"/>
  <c r="CU90" i="23"/>
  <c r="DF90" i="23"/>
  <c r="CU144" i="23"/>
  <c r="DF144" i="23"/>
  <c r="CU268" i="23"/>
  <c r="DF268" i="23"/>
  <c r="CU346" i="23"/>
  <c r="DF346" i="23"/>
  <c r="CU92" i="23"/>
  <c r="DF92" i="23"/>
  <c r="CU143" i="23"/>
  <c r="DF143" i="23"/>
  <c r="CU269" i="23"/>
  <c r="DF269" i="23"/>
  <c r="CW271" i="23"/>
  <c r="CY271" i="23"/>
  <c r="CW462" i="23"/>
  <c r="CY462" i="23"/>
  <c r="CW270" i="23"/>
  <c r="CY270" i="23"/>
  <c r="BB267" i="23"/>
  <c r="BD267" i="23" s="1"/>
  <c r="BE267" i="23" s="1"/>
  <c r="BF267" i="23" s="1"/>
  <c r="CU267" i="23"/>
  <c r="U6" i="26"/>
  <c r="H4" i="27"/>
  <c r="CC438" i="23"/>
  <c r="CM438" i="23"/>
  <c r="CX438" i="23" s="1"/>
  <c r="DI438" i="23" s="1"/>
  <c r="BY92" i="23"/>
  <c r="CJ92" i="23"/>
  <c r="BY145" i="23"/>
  <c r="CJ145" i="23"/>
  <c r="BY143" i="23"/>
  <c r="CJ143" i="23"/>
  <c r="BY263" i="23"/>
  <c r="CJ263" i="23"/>
  <c r="BY90" i="23"/>
  <c r="CJ90" i="23"/>
  <c r="BY146" i="23"/>
  <c r="CJ146" i="23"/>
  <c r="BY144" i="23"/>
  <c r="CJ144" i="23"/>
  <c r="BY267" i="23"/>
  <c r="CJ267" i="23"/>
  <c r="BY269" i="23"/>
  <c r="CJ269" i="23"/>
  <c r="BY346" i="23"/>
  <c r="CJ346" i="23"/>
  <c r="BY268" i="23"/>
  <c r="CJ268" i="23"/>
  <c r="CC437" i="23"/>
  <c r="BD92" i="23"/>
  <c r="BN92" i="23"/>
  <c r="BZ92" i="23" s="1"/>
  <c r="BD90" i="23"/>
  <c r="BN90" i="23"/>
  <c r="BZ90" i="23" s="1"/>
  <c r="BD146" i="23"/>
  <c r="BN146" i="23"/>
  <c r="BZ146" i="23" s="1"/>
  <c r="BD145" i="23"/>
  <c r="BN145" i="23"/>
  <c r="BZ145" i="23" s="1"/>
  <c r="BD144" i="23"/>
  <c r="BN144" i="23"/>
  <c r="BZ144" i="23" s="1"/>
  <c r="BD143" i="23"/>
  <c r="BN143" i="23"/>
  <c r="BZ143" i="23" s="1"/>
  <c r="I263" i="23"/>
  <c r="BM263" i="23"/>
  <c r="I90" i="23"/>
  <c r="BM90" i="23"/>
  <c r="I145" i="23"/>
  <c r="BM145" i="23"/>
  <c r="I143" i="23"/>
  <c r="BM143" i="23"/>
  <c r="BB346" i="23"/>
  <c r="BD346" i="23" s="1"/>
  <c r="BE346" i="23" s="1"/>
  <c r="BF346" i="23" s="1"/>
  <c r="BH346" i="23" s="1"/>
  <c r="BM346" i="23"/>
  <c r="I267" i="23"/>
  <c r="BM267" i="23"/>
  <c r="I269" i="23"/>
  <c r="BM269" i="23"/>
  <c r="BB92" i="23"/>
  <c r="BM92" i="23"/>
  <c r="I146" i="23"/>
  <c r="BM146" i="23"/>
  <c r="I144" i="23"/>
  <c r="BM144" i="23"/>
  <c r="I268" i="23"/>
  <c r="BM268" i="23"/>
  <c r="AN79" i="5"/>
  <c r="AO79" i="5" s="1"/>
  <c r="AQ79" i="5" s="1"/>
  <c r="AV79" i="5" s="1"/>
  <c r="BD79" i="5" s="1"/>
  <c r="BL79" i="5" s="1"/>
  <c r="BT79" i="5" s="1"/>
  <c r="AN80" i="5"/>
  <c r="AO80" i="5" s="1"/>
  <c r="AQ80" i="5" s="1"/>
  <c r="AV80" i="5" s="1"/>
  <c r="BD80" i="5" s="1"/>
  <c r="BL80" i="5" s="1"/>
  <c r="BT80" i="5" s="1"/>
  <c r="AN85" i="5"/>
  <c r="AO85" i="5" s="1"/>
  <c r="AQ85" i="5" s="1"/>
  <c r="AV85" i="5" s="1"/>
  <c r="BD85" i="5" s="1"/>
  <c r="AN78" i="5"/>
  <c r="BB268" i="23"/>
  <c r="BD268" i="23" s="1"/>
  <c r="BE268" i="23" s="1"/>
  <c r="BF268" i="23" s="1"/>
  <c r="BH268" i="23" s="1"/>
  <c r="BB269" i="23"/>
  <c r="BD269" i="23" s="1"/>
  <c r="BE269" i="23" s="1"/>
  <c r="BF269" i="23" s="1"/>
  <c r="BH269" i="23" s="1"/>
  <c r="BB263" i="23"/>
  <c r="BD263" i="23" s="1"/>
  <c r="BE263" i="23" s="1"/>
  <c r="BF263" i="23" s="1"/>
  <c r="I346" i="23"/>
  <c r="BB145" i="23"/>
  <c r="BB143" i="23"/>
  <c r="BB146" i="23"/>
  <c r="BB144" i="23"/>
  <c r="BB90" i="23"/>
  <c r="I92" i="23"/>
  <c r="AZ262" i="23"/>
  <c r="BC262" i="23"/>
  <c r="BN262" i="23" s="1"/>
  <c r="BZ262" i="23" s="1"/>
  <c r="CK262" i="23" s="1"/>
  <c r="CV262" i="23" s="1"/>
  <c r="DG262" i="23" s="1"/>
  <c r="H262" i="23"/>
  <c r="CU262" i="23" l="1"/>
  <c r="DF262" i="23"/>
  <c r="DA270" i="23"/>
  <c r="DH270" i="23" s="1"/>
  <c r="DI270" i="23" s="1"/>
  <c r="DA462" i="23"/>
  <c r="DH462" i="23" s="1"/>
  <c r="DA271" i="23"/>
  <c r="DH271" i="23" s="1"/>
  <c r="DI271" i="23" s="1"/>
  <c r="BE85" i="5"/>
  <c r="BG85" i="5" s="1"/>
  <c r="BE79" i="5"/>
  <c r="BG79" i="5" s="1"/>
  <c r="BM79" i="5" s="1"/>
  <c r="BO79" i="5" s="1"/>
  <c r="BU79" i="5" s="1"/>
  <c r="BW79" i="5" s="1"/>
  <c r="BE80" i="5"/>
  <c r="BG80" i="5" s="1"/>
  <c r="W15" i="26"/>
  <c r="U15" i="26"/>
  <c r="J4" i="27" s="1"/>
  <c r="CL268" i="23"/>
  <c r="CL346" i="23"/>
  <c r="CL269" i="23"/>
  <c r="CL267" i="23"/>
  <c r="CL263" i="23"/>
  <c r="CA263" i="23"/>
  <c r="CA268" i="23"/>
  <c r="CA269" i="23"/>
  <c r="CA92" i="23"/>
  <c r="CK92" i="23"/>
  <c r="CA267" i="23"/>
  <c r="CA346" i="23"/>
  <c r="BY262" i="23"/>
  <c r="CA262" i="23" s="1"/>
  <c r="CJ262" i="23"/>
  <c r="CA143" i="23"/>
  <c r="CK143" i="23"/>
  <c r="CA144" i="23"/>
  <c r="CK144" i="23"/>
  <c r="CA145" i="23"/>
  <c r="CK145" i="23"/>
  <c r="CA146" i="23"/>
  <c r="CK146" i="23"/>
  <c r="CA90" i="23"/>
  <c r="CK90" i="23"/>
  <c r="AW80" i="5"/>
  <c r="BE92" i="23"/>
  <c r="BF92" i="23" s="1"/>
  <c r="BH92" i="23" s="1"/>
  <c r="BO92" i="23" s="1"/>
  <c r="BP92" i="23" s="1"/>
  <c r="CB92" i="23" s="1"/>
  <c r="CM92" i="23" s="1"/>
  <c r="CX92" i="23" s="1"/>
  <c r="DI92" i="23" s="1"/>
  <c r="AW79" i="5"/>
  <c r="AW85" i="5"/>
  <c r="BE145" i="23"/>
  <c r="BF145" i="23" s="1"/>
  <c r="BH145" i="23" s="1"/>
  <c r="BO145" i="23" s="1"/>
  <c r="BP145" i="23" s="1"/>
  <c r="CB145" i="23" s="1"/>
  <c r="CM145" i="23" s="1"/>
  <c r="CX145" i="23" s="1"/>
  <c r="DI145" i="23" s="1"/>
  <c r="BE146" i="23"/>
  <c r="BF146" i="23" s="1"/>
  <c r="BH146" i="23" s="1"/>
  <c r="BO146" i="23" s="1"/>
  <c r="BP146" i="23" s="1"/>
  <c r="CB146" i="23" s="1"/>
  <c r="CM146" i="23" s="1"/>
  <c r="CX146" i="23" s="1"/>
  <c r="DI146" i="23" s="1"/>
  <c r="BE143" i="23"/>
  <c r="BF143" i="23" s="1"/>
  <c r="BH143" i="23" s="1"/>
  <c r="BO143" i="23" s="1"/>
  <c r="BP143" i="23" s="1"/>
  <c r="CB143" i="23" s="1"/>
  <c r="CM143" i="23" s="1"/>
  <c r="CX143" i="23" s="1"/>
  <c r="DI143" i="23" s="1"/>
  <c r="BE90" i="23"/>
  <c r="BF90" i="23" s="1"/>
  <c r="BH90" i="23" s="1"/>
  <c r="BO90" i="23" s="1"/>
  <c r="BP90" i="23" s="1"/>
  <c r="CB90" i="23" s="1"/>
  <c r="CM90" i="23" s="1"/>
  <c r="CX90" i="23" s="1"/>
  <c r="DI90" i="23" s="1"/>
  <c r="BE144" i="23"/>
  <c r="BF144" i="23" s="1"/>
  <c r="BH144" i="23" s="1"/>
  <c r="BO144" i="23" s="1"/>
  <c r="BP144" i="23" s="1"/>
  <c r="CB144" i="23" s="1"/>
  <c r="CM144" i="23" s="1"/>
  <c r="CX144" i="23" s="1"/>
  <c r="DI144" i="23" s="1"/>
  <c r="BO346" i="23"/>
  <c r="BP346" i="23" s="1"/>
  <c r="CB346" i="23" s="1"/>
  <c r="CM346" i="23" s="1"/>
  <c r="CX346" i="23" s="1"/>
  <c r="DI346" i="23" s="1"/>
  <c r="BO263" i="23"/>
  <c r="BP263" i="23" s="1"/>
  <c r="CB263" i="23" s="1"/>
  <c r="CM263" i="23" s="1"/>
  <c r="CX263" i="23" s="1"/>
  <c r="BO268" i="23"/>
  <c r="BP268" i="23" s="1"/>
  <c r="CB268" i="23" s="1"/>
  <c r="CM268" i="23" s="1"/>
  <c r="CX268" i="23" s="1"/>
  <c r="BO267" i="23"/>
  <c r="BP267" i="23" s="1"/>
  <c r="CB267" i="23" s="1"/>
  <c r="CM267" i="23" s="1"/>
  <c r="CX267" i="23" s="1"/>
  <c r="BO269" i="23"/>
  <c r="BP269" i="23" s="1"/>
  <c r="CB269" i="23" s="1"/>
  <c r="CM269" i="23" s="1"/>
  <c r="CX269" i="23" s="1"/>
  <c r="I262" i="23"/>
  <c r="BM262" i="23"/>
  <c r="AO78" i="5"/>
  <c r="AQ78" i="5" s="1"/>
  <c r="AV78" i="5" s="1"/>
  <c r="BD78" i="5" s="1"/>
  <c r="BL78" i="5" s="1"/>
  <c r="BT78" i="5" s="1"/>
  <c r="BB262" i="23"/>
  <c r="BD262" i="23" s="1"/>
  <c r="BE262" i="23" s="1"/>
  <c r="BF262" i="23" s="1"/>
  <c r="BH262" i="23" s="1"/>
  <c r="BC142" i="23"/>
  <c r="AZ142" i="23"/>
  <c r="AU142" i="23"/>
  <c r="AW142" i="23" s="1"/>
  <c r="H142" i="23"/>
  <c r="CB79" i="5" l="1"/>
  <c r="CC79" i="5" s="1"/>
  <c r="CU142" i="23"/>
  <c r="DF142" i="23"/>
  <c r="DJ271" i="23"/>
  <c r="DL271" i="23" s="1"/>
  <c r="DJ270" i="23"/>
  <c r="DL270" i="23" s="1"/>
  <c r="DJ462" i="23"/>
  <c r="DL462" i="23" s="1"/>
  <c r="CL146" i="23"/>
  <c r="CV146" i="23"/>
  <c r="DG146" i="23" s="1"/>
  <c r="CL144" i="23"/>
  <c r="CV144" i="23"/>
  <c r="DG144" i="23" s="1"/>
  <c r="CL92" i="23"/>
  <c r="CV92" i="23"/>
  <c r="DG92" i="23" s="1"/>
  <c r="CL90" i="23"/>
  <c r="CV90" i="23"/>
  <c r="DG90" i="23" s="1"/>
  <c r="CL145" i="23"/>
  <c r="CV145" i="23"/>
  <c r="DG145" i="23" s="1"/>
  <c r="CL143" i="23"/>
  <c r="CV143" i="23"/>
  <c r="DG143" i="23" s="1"/>
  <c r="BL85" i="5"/>
  <c r="BM85" i="5" s="1"/>
  <c r="BO85" i="5" s="1"/>
  <c r="BU85" i="5" s="1"/>
  <c r="BW85" i="5" s="1"/>
  <c r="CC85" i="5" s="1"/>
  <c r="BE78" i="5"/>
  <c r="BG78" i="5" s="1"/>
  <c r="BM78" i="5" s="1"/>
  <c r="BO78" i="5" s="1"/>
  <c r="BU78" i="5" s="1"/>
  <c r="BW78" i="5" s="1"/>
  <c r="BM80" i="5"/>
  <c r="BO80" i="5" s="1"/>
  <c r="BU80" i="5" s="1"/>
  <c r="BW80" i="5" s="1"/>
  <c r="L4" i="27"/>
  <c r="CC268" i="23"/>
  <c r="CN268" i="23"/>
  <c r="CP268" i="23" s="1"/>
  <c r="CC346" i="23"/>
  <c r="CC146" i="23"/>
  <c r="CC92" i="23"/>
  <c r="CC269" i="23"/>
  <c r="CC143" i="23"/>
  <c r="CC263" i="23"/>
  <c r="CN263" i="23"/>
  <c r="CP263" i="23" s="1"/>
  <c r="CC144" i="23"/>
  <c r="CN146" i="23"/>
  <c r="CP146" i="23" s="1"/>
  <c r="CN144" i="23"/>
  <c r="CP144" i="23" s="1"/>
  <c r="CN143" i="23"/>
  <c r="CP143" i="23" s="1"/>
  <c r="CN92" i="23"/>
  <c r="CP92" i="23" s="1"/>
  <c r="CN269" i="23"/>
  <c r="CP269" i="23" s="1"/>
  <c r="CC267" i="23"/>
  <c r="CN267" i="23"/>
  <c r="CP267" i="23" s="1"/>
  <c r="CC90" i="23"/>
  <c r="CN90" i="23"/>
  <c r="CP90" i="23" s="1"/>
  <c r="CC145" i="23"/>
  <c r="CN145" i="23"/>
  <c r="CP145" i="23" s="1"/>
  <c r="CN346" i="23"/>
  <c r="CP346" i="23" s="1"/>
  <c r="BY142" i="23"/>
  <c r="CJ142" i="23"/>
  <c r="CL262" i="23"/>
  <c r="AW78" i="5"/>
  <c r="BQ90" i="23"/>
  <c r="BS90" i="23" s="1"/>
  <c r="BQ267" i="23"/>
  <c r="BS267" i="23" s="1"/>
  <c r="BQ146" i="23"/>
  <c r="BS146" i="23" s="1"/>
  <c r="BQ92" i="23"/>
  <c r="BS92" i="23" s="1"/>
  <c r="BQ263" i="23"/>
  <c r="BS263" i="23" s="1"/>
  <c r="BQ269" i="23"/>
  <c r="BS269" i="23" s="1"/>
  <c r="BQ143" i="23"/>
  <c r="BS143" i="23" s="1"/>
  <c r="BQ145" i="23"/>
  <c r="BS145" i="23" s="1"/>
  <c r="BQ268" i="23"/>
  <c r="BS268" i="23" s="1"/>
  <c r="BQ346" i="23"/>
  <c r="BS346" i="23" s="1"/>
  <c r="BQ144" i="23"/>
  <c r="BS144" i="23" s="1"/>
  <c r="BO262" i="23"/>
  <c r="BP262" i="23" s="1"/>
  <c r="CB262" i="23" s="1"/>
  <c r="CM262" i="23" s="1"/>
  <c r="CX262" i="23" s="1"/>
  <c r="BD142" i="23"/>
  <c r="BN142" i="23"/>
  <c r="BZ142" i="23" s="1"/>
  <c r="I142" i="23"/>
  <c r="BM142" i="23"/>
  <c r="BB142" i="23"/>
  <c r="CB80" i="5" l="1"/>
  <c r="CC80" i="5" s="1"/>
  <c r="CB78" i="5"/>
  <c r="CC78" i="5" s="1"/>
  <c r="CW90" i="23"/>
  <c r="CY90" i="23"/>
  <c r="CW143" i="23"/>
  <c r="CY143" i="23"/>
  <c r="CW346" i="23"/>
  <c r="CY346" i="23"/>
  <c r="CW144" i="23"/>
  <c r="CY144" i="23"/>
  <c r="CW269" i="23"/>
  <c r="CY269" i="23"/>
  <c r="CW145" i="23"/>
  <c r="CY145" i="23"/>
  <c r="CW267" i="23"/>
  <c r="CY267" i="23"/>
  <c r="CW92" i="23"/>
  <c r="CY92" i="23"/>
  <c r="CW146" i="23"/>
  <c r="CY146" i="23"/>
  <c r="CW263" i="23"/>
  <c r="CY263" i="23"/>
  <c r="CW268" i="23"/>
  <c r="CY268" i="23"/>
  <c r="CC262" i="23"/>
  <c r="CN262" i="23"/>
  <c r="CP262" i="23" s="1"/>
  <c r="CA142" i="23"/>
  <c r="CK142" i="23"/>
  <c r="BQ262" i="23"/>
  <c r="BS262" i="23" s="1"/>
  <c r="BE142" i="23"/>
  <c r="BF142" i="23" s="1"/>
  <c r="BH142" i="23" s="1"/>
  <c r="P15" i="26"/>
  <c r="DA263" i="23" l="1"/>
  <c r="DH263" i="23" s="1"/>
  <c r="DI263" i="23" s="1"/>
  <c r="DA92" i="23"/>
  <c r="DH92" i="23" s="1"/>
  <c r="DA145" i="23"/>
  <c r="DH145" i="23" s="1"/>
  <c r="DA144" i="23"/>
  <c r="DH144" i="23" s="1"/>
  <c r="DA143" i="23"/>
  <c r="DH143" i="23" s="1"/>
  <c r="DA268" i="23"/>
  <c r="DH268" i="23" s="1"/>
  <c r="DI268" i="23" s="1"/>
  <c r="DA146" i="23"/>
  <c r="DH146" i="23" s="1"/>
  <c r="DA267" i="23"/>
  <c r="DH267" i="23" s="1"/>
  <c r="DI267" i="23" s="1"/>
  <c r="DA269" i="23"/>
  <c r="DH269" i="23" s="1"/>
  <c r="DI269" i="23" s="1"/>
  <c r="DA346" i="23"/>
  <c r="DH346" i="23" s="1"/>
  <c r="DA90" i="23"/>
  <c r="DH90" i="23" s="1"/>
  <c r="CW262" i="23"/>
  <c r="CY262" i="23"/>
  <c r="CL142" i="23"/>
  <c r="CV142" i="23"/>
  <c r="DG142" i="23" s="1"/>
  <c r="BO142" i="23"/>
  <c r="BP142" i="23" s="1"/>
  <c r="CB142" i="23" s="1"/>
  <c r="CM142" i="23" s="1"/>
  <c r="CX142" i="23" s="1"/>
  <c r="DI142" i="23" s="1"/>
  <c r="BA339" i="23"/>
  <c r="BA340" i="23"/>
  <c r="BA341" i="23"/>
  <c r="BA342" i="23"/>
  <c r="BA343" i="23"/>
  <c r="BA344" i="23"/>
  <c r="BA248" i="23"/>
  <c r="BA249" i="23"/>
  <c r="BA250" i="23"/>
  <c r="BA251" i="23"/>
  <c r="BA252" i="23"/>
  <c r="BA253" i="23"/>
  <c r="BA254" i="23"/>
  <c r="BA255" i="23"/>
  <c r="BA256" i="23"/>
  <c r="BA257" i="23"/>
  <c r="BA258" i="23"/>
  <c r="BA246" i="23"/>
  <c r="BA247" i="23"/>
  <c r="AM72" i="5"/>
  <c r="AM73" i="5"/>
  <c r="AM74" i="5"/>
  <c r="AM75" i="5"/>
  <c r="AM76" i="5"/>
  <c r="AM77" i="5"/>
  <c r="AK73" i="5"/>
  <c r="AK74" i="5"/>
  <c r="AK75" i="5"/>
  <c r="AK76" i="5"/>
  <c r="AK77" i="5"/>
  <c r="AK72" i="5"/>
  <c r="H73" i="5"/>
  <c r="H74" i="5"/>
  <c r="H75" i="5"/>
  <c r="H76" i="5"/>
  <c r="H77" i="5"/>
  <c r="H72" i="5"/>
  <c r="BC261" i="23"/>
  <c r="BN261" i="23" s="1"/>
  <c r="BZ261" i="23" s="1"/>
  <c r="CK261" i="23" s="1"/>
  <c r="CV261" i="23" s="1"/>
  <c r="DG261" i="23" s="1"/>
  <c r="BC260" i="23"/>
  <c r="BN260" i="23" s="1"/>
  <c r="BZ260" i="23" s="1"/>
  <c r="CK260" i="23" s="1"/>
  <c r="CV260" i="23" s="1"/>
  <c r="DG260" i="23" s="1"/>
  <c r="BC259" i="23"/>
  <c r="BN259" i="23" s="1"/>
  <c r="BZ259" i="23" s="1"/>
  <c r="CK259" i="23" s="1"/>
  <c r="CV259" i="23" s="1"/>
  <c r="DG259" i="23" s="1"/>
  <c r="AZ260" i="23"/>
  <c r="AZ261" i="23"/>
  <c r="H261" i="23"/>
  <c r="H260" i="23"/>
  <c r="H259" i="23"/>
  <c r="AZ259" i="23"/>
  <c r="AZ345" i="23"/>
  <c r="BC345" i="23"/>
  <c r="BN345" i="23" s="1"/>
  <c r="BZ345" i="23" s="1"/>
  <c r="CK345" i="23" s="1"/>
  <c r="CV345" i="23" s="1"/>
  <c r="DG345" i="23" s="1"/>
  <c r="H345" i="23"/>
  <c r="CU345" i="23" l="1"/>
  <c r="DF345" i="23"/>
  <c r="CU260" i="23"/>
  <c r="DF260" i="23"/>
  <c r="CU261" i="23"/>
  <c r="DF261" i="23"/>
  <c r="CU259" i="23"/>
  <c r="DF259" i="23"/>
  <c r="DA262" i="23"/>
  <c r="DH262" i="23" s="1"/>
  <c r="DI262" i="23" s="1"/>
  <c r="DJ346" i="23"/>
  <c r="DL346" i="23" s="1"/>
  <c r="DJ267" i="23"/>
  <c r="DL267" i="23" s="1"/>
  <c r="DJ268" i="23"/>
  <c r="DL268" i="23" s="1"/>
  <c r="DJ144" i="23"/>
  <c r="DL144" i="23" s="1"/>
  <c r="DJ92" i="23"/>
  <c r="DL92" i="23" s="1"/>
  <c r="DJ90" i="23"/>
  <c r="DL90" i="23" s="1"/>
  <c r="DJ269" i="23"/>
  <c r="DL269" i="23" s="1"/>
  <c r="DJ146" i="23"/>
  <c r="DL146" i="23" s="1"/>
  <c r="DJ143" i="23"/>
  <c r="DL143" i="23" s="1"/>
  <c r="DJ145" i="23"/>
  <c r="DL145" i="23" s="1"/>
  <c r="CC142" i="23"/>
  <c r="CN142" i="23"/>
  <c r="CP142" i="23" s="1"/>
  <c r="BY345" i="23"/>
  <c r="CA345" i="23" s="1"/>
  <c r="CJ345" i="23"/>
  <c r="BY261" i="23"/>
  <c r="CA261" i="23" s="1"/>
  <c r="CJ261" i="23"/>
  <c r="BY259" i="23"/>
  <c r="CA259" i="23" s="1"/>
  <c r="CJ259" i="23"/>
  <c r="BY260" i="23"/>
  <c r="CA260" i="23" s="1"/>
  <c r="CJ260" i="23"/>
  <c r="BQ142" i="23"/>
  <c r="BS142" i="23" s="1"/>
  <c r="BB345" i="23"/>
  <c r="BD345" i="23" s="1"/>
  <c r="BE345" i="23" s="1"/>
  <c r="BF345" i="23" s="1"/>
  <c r="BH345" i="23" s="1"/>
  <c r="BM345" i="23"/>
  <c r="I260" i="23"/>
  <c r="BM260" i="23"/>
  <c r="I259" i="23"/>
  <c r="BM259" i="23"/>
  <c r="BB261" i="23"/>
  <c r="BD261" i="23" s="1"/>
  <c r="BE261" i="23" s="1"/>
  <c r="BF261" i="23" s="1"/>
  <c r="BH261" i="23" s="1"/>
  <c r="BM261" i="23"/>
  <c r="AN76" i="5"/>
  <c r="AO76" i="5" s="1"/>
  <c r="AQ76" i="5" s="1"/>
  <c r="AV76" i="5" s="1"/>
  <c r="BD76" i="5" s="1"/>
  <c r="BL76" i="5" s="1"/>
  <c r="BT76" i="5" s="1"/>
  <c r="AN74" i="5"/>
  <c r="AO74" i="5" s="1"/>
  <c r="AQ74" i="5" s="1"/>
  <c r="AV74" i="5" s="1"/>
  <c r="BD74" i="5" s="1"/>
  <c r="BL74" i="5" s="1"/>
  <c r="BT74" i="5" s="1"/>
  <c r="AN72" i="5"/>
  <c r="AN77" i="5"/>
  <c r="AO77" i="5" s="1"/>
  <c r="AQ77" i="5" s="1"/>
  <c r="AV77" i="5" s="1"/>
  <c r="BD77" i="5" s="1"/>
  <c r="BL77" i="5" s="1"/>
  <c r="BT77" i="5" s="1"/>
  <c r="AN75" i="5"/>
  <c r="AO75" i="5" s="1"/>
  <c r="AQ75" i="5" s="1"/>
  <c r="AV75" i="5" s="1"/>
  <c r="BD75" i="5" s="1"/>
  <c r="BL75" i="5" s="1"/>
  <c r="BT75" i="5" s="1"/>
  <c r="AN73" i="5"/>
  <c r="AO73" i="5" s="1"/>
  <c r="AQ73" i="5" s="1"/>
  <c r="AV73" i="5" s="1"/>
  <c r="BD73" i="5" s="1"/>
  <c r="BL73" i="5" s="1"/>
  <c r="BT73" i="5" s="1"/>
  <c r="I261" i="23"/>
  <c r="BB259" i="23"/>
  <c r="BD259" i="23" s="1"/>
  <c r="BE259" i="23" s="1"/>
  <c r="BF259" i="23" s="1"/>
  <c r="BH259" i="23" s="1"/>
  <c r="BB260" i="23"/>
  <c r="BD260" i="23" s="1"/>
  <c r="BE260" i="23" s="1"/>
  <c r="BF260" i="23" s="1"/>
  <c r="BH260" i="23" s="1"/>
  <c r="I345" i="23"/>
  <c r="O57" i="5"/>
  <c r="DJ262" i="23" l="1"/>
  <c r="DL262" i="23" s="1"/>
  <c r="CW142" i="23"/>
  <c r="CY142" i="23"/>
  <c r="BE77" i="5"/>
  <c r="BG77" i="5" s="1"/>
  <c r="BM77" i="5" s="1"/>
  <c r="BO77" i="5" s="1"/>
  <c r="BU77" i="5" s="1"/>
  <c r="BW77" i="5" s="1"/>
  <c r="CC77" i="5" s="1"/>
  <c r="BE73" i="5"/>
  <c r="BG73" i="5" s="1"/>
  <c r="BM73" i="5" s="1"/>
  <c r="BO73" i="5" s="1"/>
  <c r="BU73" i="5" s="1"/>
  <c r="BW73" i="5" s="1"/>
  <c r="CC73" i="5" s="1"/>
  <c r="BE74" i="5"/>
  <c r="BG74" i="5" s="1"/>
  <c r="BM74" i="5" s="1"/>
  <c r="BO74" i="5" s="1"/>
  <c r="BU74" i="5" s="1"/>
  <c r="BW74" i="5" s="1"/>
  <c r="CC74" i="5" s="1"/>
  <c r="BE75" i="5"/>
  <c r="BG75" i="5" s="1"/>
  <c r="BM75" i="5" s="1"/>
  <c r="BO75" i="5" s="1"/>
  <c r="BU75" i="5" s="1"/>
  <c r="BW75" i="5" s="1"/>
  <c r="CC75" i="5" s="1"/>
  <c r="BE76" i="5"/>
  <c r="BG76" i="5" s="1"/>
  <c r="BM76" i="5" s="1"/>
  <c r="BO76" i="5" s="1"/>
  <c r="BU76" i="5" s="1"/>
  <c r="BW76" i="5" s="1"/>
  <c r="CC76" i="5" s="1"/>
  <c r="CL260" i="23"/>
  <c r="CL259" i="23"/>
  <c r="CL261" i="23"/>
  <c r="CL345" i="23"/>
  <c r="AW76" i="5"/>
  <c r="AW74" i="5"/>
  <c r="AW73" i="5"/>
  <c r="AW77" i="5"/>
  <c r="AW75" i="5"/>
  <c r="BO259" i="23"/>
  <c r="BP259" i="23" s="1"/>
  <c r="CB259" i="23" s="1"/>
  <c r="CM259" i="23" s="1"/>
  <c r="CX259" i="23" s="1"/>
  <c r="BO261" i="23"/>
  <c r="BP261" i="23" s="1"/>
  <c r="CB261" i="23" s="1"/>
  <c r="CM261" i="23" s="1"/>
  <c r="CX261" i="23" s="1"/>
  <c r="BO345" i="23"/>
  <c r="BP345" i="23" s="1"/>
  <c r="CB345" i="23" s="1"/>
  <c r="CM345" i="23" s="1"/>
  <c r="CX345" i="23" s="1"/>
  <c r="DI345" i="23" s="1"/>
  <c r="BO260" i="23"/>
  <c r="BP260" i="23" s="1"/>
  <c r="CB260" i="23" s="1"/>
  <c r="CM260" i="23" s="1"/>
  <c r="CX260" i="23" s="1"/>
  <c r="AO72" i="5"/>
  <c r="AQ72" i="5" s="1"/>
  <c r="AV72" i="5" s="1"/>
  <c r="BD72" i="5" s="1"/>
  <c r="BL72" i="5" s="1"/>
  <c r="BT72" i="5" s="1"/>
  <c r="DA142" i="23" l="1"/>
  <c r="DH142" i="23" s="1"/>
  <c r="BE72" i="5"/>
  <c r="BG72" i="5" s="1"/>
  <c r="BM72" i="5" s="1"/>
  <c r="BO72" i="5" s="1"/>
  <c r="BU72" i="5" s="1"/>
  <c r="BW72" i="5" s="1"/>
  <c r="CC72" i="5" s="1"/>
  <c r="CC345" i="23"/>
  <c r="CN345" i="23"/>
  <c r="CP345" i="23" s="1"/>
  <c r="CC259" i="23"/>
  <c r="CN259" i="23"/>
  <c r="CP259" i="23" s="1"/>
  <c r="CC260" i="23"/>
  <c r="CN260" i="23"/>
  <c r="CP260" i="23" s="1"/>
  <c r="CC261" i="23"/>
  <c r="CN261" i="23"/>
  <c r="CP261" i="23" s="1"/>
  <c r="AW72" i="5"/>
  <c r="BQ260" i="23"/>
  <c r="BS260" i="23" s="1"/>
  <c r="BQ261" i="23"/>
  <c r="BS261" i="23" s="1"/>
  <c r="BQ345" i="23"/>
  <c r="BS345" i="23" s="1"/>
  <c r="BQ259" i="23"/>
  <c r="BS259" i="23" s="1"/>
  <c r="DJ142" i="23" l="1"/>
  <c r="DL142" i="23" s="1"/>
  <c r="CW260" i="23"/>
  <c r="CY260" i="23"/>
  <c r="CW345" i="23"/>
  <c r="CY345" i="23"/>
  <c r="CW261" i="23"/>
  <c r="CY261" i="23"/>
  <c r="CW259" i="23"/>
  <c r="CY259" i="23"/>
  <c r="G24" i="27"/>
  <c r="AN29" i="5"/>
  <c r="AV29" i="5" s="1"/>
  <c r="BD29" i="5" s="1"/>
  <c r="AN30" i="5"/>
  <c r="AV30" i="5" s="1"/>
  <c r="BD30" i="5" s="1"/>
  <c r="AN31" i="5"/>
  <c r="AV31" i="5" s="1"/>
  <c r="BD31" i="5" s="1"/>
  <c r="AN32" i="5"/>
  <c r="AV32" i="5" s="1"/>
  <c r="BD32" i="5" s="1"/>
  <c r="AN33" i="5"/>
  <c r="AV33" i="5" s="1"/>
  <c r="BD33" i="5" s="1"/>
  <c r="AN34" i="5"/>
  <c r="AV34" i="5" s="1"/>
  <c r="BD34" i="5" s="1"/>
  <c r="AN36" i="5"/>
  <c r="AV36" i="5" s="1"/>
  <c r="BD36" i="5" s="1"/>
  <c r="AN38" i="5"/>
  <c r="AV38" i="5" s="1"/>
  <c r="BD38" i="5" s="1"/>
  <c r="AN39" i="5"/>
  <c r="AV39" i="5" s="1"/>
  <c r="BD39" i="5" s="1"/>
  <c r="AN42" i="5"/>
  <c r="AV42" i="5" s="1"/>
  <c r="BD42" i="5" s="1"/>
  <c r="AL69" i="5"/>
  <c r="AM69" i="5" s="1"/>
  <c r="AL70" i="5"/>
  <c r="AM70" i="5" s="1"/>
  <c r="AL71" i="5"/>
  <c r="AM71" i="5" s="1"/>
  <c r="AL8" i="5"/>
  <c r="AM8" i="5" s="1"/>
  <c r="AL9" i="5"/>
  <c r="AM9" i="5" s="1"/>
  <c r="AL10" i="5"/>
  <c r="AM10" i="5" s="1"/>
  <c r="AL11" i="5"/>
  <c r="AM11" i="5" s="1"/>
  <c r="AL12" i="5"/>
  <c r="AM12" i="5" s="1"/>
  <c r="AL13" i="5"/>
  <c r="AM13" i="5" s="1"/>
  <c r="AL14" i="5"/>
  <c r="AM14" i="5" s="1"/>
  <c r="AL15" i="5"/>
  <c r="AM15" i="5" s="1"/>
  <c r="AL16" i="5"/>
  <c r="AM16" i="5" s="1"/>
  <c r="AL17" i="5"/>
  <c r="AM17" i="5" s="1"/>
  <c r="AL18" i="5"/>
  <c r="AM18" i="5" s="1"/>
  <c r="AL19" i="5"/>
  <c r="AM19" i="5" s="1"/>
  <c r="AL20" i="5"/>
  <c r="AM20" i="5" s="1"/>
  <c r="AL21" i="5"/>
  <c r="AM21" i="5" s="1"/>
  <c r="AL22" i="5"/>
  <c r="AM22" i="5" s="1"/>
  <c r="AL23" i="5"/>
  <c r="AM23" i="5" s="1"/>
  <c r="AL24" i="5"/>
  <c r="AM24" i="5" s="1"/>
  <c r="AL25" i="5"/>
  <c r="AM25" i="5" s="1"/>
  <c r="AL26" i="5"/>
  <c r="AM26" i="5" s="1"/>
  <c r="AL27" i="5"/>
  <c r="AM27" i="5" s="1"/>
  <c r="AL28" i="5"/>
  <c r="AM28" i="5" s="1"/>
  <c r="AL29" i="5"/>
  <c r="AM29" i="5" s="1"/>
  <c r="AL30" i="5"/>
  <c r="AM30" i="5" s="1"/>
  <c r="AL31" i="5"/>
  <c r="AM31" i="5" s="1"/>
  <c r="AL32" i="5"/>
  <c r="AM32" i="5" s="1"/>
  <c r="AL33" i="5"/>
  <c r="AM33" i="5" s="1"/>
  <c r="AL34" i="5"/>
  <c r="AM34" i="5" s="1"/>
  <c r="AL35" i="5"/>
  <c r="AM35" i="5" s="1"/>
  <c r="AL36" i="5"/>
  <c r="AM36" i="5" s="1"/>
  <c r="AL37" i="5"/>
  <c r="AM37" i="5" s="1"/>
  <c r="AL38" i="5"/>
  <c r="AM38" i="5" s="1"/>
  <c r="AL39" i="5"/>
  <c r="AM39" i="5" s="1"/>
  <c r="AL40" i="5"/>
  <c r="AM40" i="5" s="1"/>
  <c r="AL41" i="5"/>
  <c r="AM41" i="5" s="1"/>
  <c r="AL42" i="5"/>
  <c r="AM42" i="5" s="1"/>
  <c r="AL43" i="5"/>
  <c r="AM43" i="5" s="1"/>
  <c r="AL44" i="5"/>
  <c r="AM44" i="5" s="1"/>
  <c r="AL45" i="5"/>
  <c r="AM45" i="5" s="1"/>
  <c r="AL46" i="5"/>
  <c r="AM46" i="5" s="1"/>
  <c r="AL47" i="5"/>
  <c r="AM47" i="5" s="1"/>
  <c r="AL48" i="5"/>
  <c r="AM48" i="5" s="1"/>
  <c r="AL49" i="5"/>
  <c r="AM49" i="5" s="1"/>
  <c r="AL50" i="5"/>
  <c r="AM50" i="5" s="1"/>
  <c r="AL51" i="5"/>
  <c r="AM51" i="5" s="1"/>
  <c r="AL52" i="5"/>
  <c r="AM52" i="5" s="1"/>
  <c r="AL53" i="5"/>
  <c r="AM53" i="5" s="1"/>
  <c r="AL54" i="5"/>
  <c r="AM54" i="5" s="1"/>
  <c r="AL55" i="5"/>
  <c r="AM55" i="5" s="1"/>
  <c r="AL56" i="5"/>
  <c r="AM56" i="5" s="1"/>
  <c r="AL57" i="5"/>
  <c r="AM57" i="5" s="1"/>
  <c r="AL59" i="5"/>
  <c r="AM59" i="5" s="1"/>
  <c r="AL60" i="5"/>
  <c r="AM60" i="5" s="1"/>
  <c r="AL61" i="5"/>
  <c r="AM61" i="5" s="1"/>
  <c r="AL62" i="5"/>
  <c r="AM62" i="5" s="1"/>
  <c r="AL63" i="5"/>
  <c r="AM63" i="5" s="1"/>
  <c r="AL64" i="5"/>
  <c r="AM64" i="5" s="1"/>
  <c r="AL65" i="5"/>
  <c r="AM65" i="5" s="1"/>
  <c r="AL66" i="5"/>
  <c r="AM66" i="5" s="1"/>
  <c r="AL67" i="5"/>
  <c r="AM67" i="5" s="1"/>
  <c r="AL68" i="5"/>
  <c r="AM68" i="5" s="1"/>
  <c r="AL7" i="5"/>
  <c r="AM7" i="5" s="1"/>
  <c r="DA261" i="23" l="1"/>
  <c r="DH261" i="23" s="1"/>
  <c r="DI261" i="23" s="1"/>
  <c r="DA260" i="23"/>
  <c r="DH260" i="23" s="1"/>
  <c r="DI260" i="23" s="1"/>
  <c r="DA259" i="23"/>
  <c r="DH259" i="23" s="1"/>
  <c r="DI259" i="23" s="1"/>
  <c r="DA345" i="23"/>
  <c r="DH345" i="23" s="1"/>
  <c r="BE36" i="5"/>
  <c r="BG36" i="5" s="1"/>
  <c r="BL36" i="5"/>
  <c r="BT36" i="5" s="1"/>
  <c r="CB36" i="5" s="1"/>
  <c r="BE31" i="5"/>
  <c r="BG31" i="5" s="1"/>
  <c r="BL31" i="5"/>
  <c r="BT31" i="5" s="1"/>
  <c r="CB31" i="5" s="1"/>
  <c r="BE42" i="5"/>
  <c r="BG42" i="5" s="1"/>
  <c r="BL42" i="5"/>
  <c r="BT42" i="5" s="1"/>
  <c r="CB42" i="5" s="1"/>
  <c r="BE34" i="5"/>
  <c r="BG34" i="5" s="1"/>
  <c r="BL34" i="5"/>
  <c r="BT34" i="5" s="1"/>
  <c r="CB34" i="5" s="1"/>
  <c r="BE30" i="5"/>
  <c r="BG30" i="5" s="1"/>
  <c r="BL30" i="5"/>
  <c r="BT30" i="5" s="1"/>
  <c r="CB30" i="5" s="1"/>
  <c r="BE39" i="5"/>
  <c r="BG39" i="5" s="1"/>
  <c r="BL39" i="5"/>
  <c r="BT39" i="5" s="1"/>
  <c r="CB39" i="5" s="1"/>
  <c r="BE33" i="5"/>
  <c r="BG33" i="5" s="1"/>
  <c r="BL33" i="5"/>
  <c r="BT33" i="5" s="1"/>
  <c r="CB33" i="5" s="1"/>
  <c r="BE29" i="5"/>
  <c r="BG29" i="5" s="1"/>
  <c r="BL29" i="5"/>
  <c r="BT29" i="5" s="1"/>
  <c r="CB29" i="5" s="1"/>
  <c r="BE38" i="5"/>
  <c r="BG38" i="5" s="1"/>
  <c r="BL38" i="5"/>
  <c r="BT38" i="5" s="1"/>
  <c r="CB38" i="5" s="1"/>
  <c r="BE32" i="5"/>
  <c r="BG32" i="5" s="1"/>
  <c r="BL32" i="5"/>
  <c r="BT32" i="5" s="1"/>
  <c r="CB32" i="5" s="1"/>
  <c r="BC89" i="23"/>
  <c r="BN89" i="23" s="1"/>
  <c r="BZ89" i="23" s="1"/>
  <c r="CK89" i="23" s="1"/>
  <c r="CV89" i="23" s="1"/>
  <c r="DG89" i="23" s="1"/>
  <c r="H89" i="23"/>
  <c r="DF89" i="23" s="1"/>
  <c r="AZ89" i="23"/>
  <c r="R16" i="27" l="1"/>
  <c r="DJ345" i="23"/>
  <c r="DL345" i="23" s="1"/>
  <c r="DJ260" i="23"/>
  <c r="DL260" i="23" s="1"/>
  <c r="DJ259" i="23"/>
  <c r="DL259" i="23" s="1"/>
  <c r="DJ261" i="23"/>
  <c r="DL261" i="23" s="1"/>
  <c r="CJ89" i="23"/>
  <c r="CU89" i="23"/>
  <c r="BM32" i="5"/>
  <c r="BO32" i="5" s="1"/>
  <c r="BU32" i="5" s="1"/>
  <c r="BW32" i="5" s="1"/>
  <c r="CC32" i="5" s="1"/>
  <c r="BM29" i="5"/>
  <c r="BO29" i="5" s="1"/>
  <c r="BU29" i="5" s="1"/>
  <c r="BW29" i="5" s="1"/>
  <c r="CC29" i="5" s="1"/>
  <c r="BM39" i="5"/>
  <c r="BO39" i="5" s="1"/>
  <c r="BU39" i="5" s="1"/>
  <c r="BW39" i="5" s="1"/>
  <c r="CC39" i="5" s="1"/>
  <c r="BM34" i="5"/>
  <c r="BO34" i="5" s="1"/>
  <c r="BU34" i="5" s="1"/>
  <c r="BW34" i="5" s="1"/>
  <c r="CC34" i="5" s="1"/>
  <c r="BM31" i="5"/>
  <c r="BO31" i="5" s="1"/>
  <c r="BU31" i="5" s="1"/>
  <c r="BW31" i="5" s="1"/>
  <c r="CC31" i="5" s="1"/>
  <c r="BM38" i="5"/>
  <c r="BO38" i="5" s="1"/>
  <c r="BU38" i="5" s="1"/>
  <c r="BW38" i="5" s="1"/>
  <c r="CC38" i="5" s="1"/>
  <c r="BM33" i="5"/>
  <c r="BO33" i="5" s="1"/>
  <c r="BU33" i="5" s="1"/>
  <c r="BW33" i="5" s="1"/>
  <c r="CC33" i="5" s="1"/>
  <c r="BM30" i="5"/>
  <c r="BO30" i="5" s="1"/>
  <c r="BU30" i="5" s="1"/>
  <c r="BW30" i="5" s="1"/>
  <c r="CC30" i="5" s="1"/>
  <c r="BM42" i="5"/>
  <c r="BO42" i="5" s="1"/>
  <c r="BU42" i="5" s="1"/>
  <c r="BW42" i="5" s="1"/>
  <c r="CC42" i="5" s="1"/>
  <c r="BM36" i="5"/>
  <c r="BO36" i="5" s="1"/>
  <c r="BU36" i="5" s="1"/>
  <c r="BW36" i="5" s="1"/>
  <c r="CC36" i="5" s="1"/>
  <c r="BM89" i="23"/>
  <c r="BY89" i="23"/>
  <c r="I89" i="23"/>
  <c r="BD89" i="23"/>
  <c r="BB89" i="23"/>
  <c r="CA89" i="23" l="1"/>
  <c r="CL89" i="23"/>
  <c r="BE89" i="23"/>
  <c r="BF89" i="23" s="1"/>
  <c r="BH89" i="23" s="1"/>
  <c r="BA457" i="23"/>
  <c r="BA456" i="23"/>
  <c r="BA455" i="23"/>
  <c r="BA454" i="23"/>
  <c r="BA453" i="23"/>
  <c r="BA452" i="23"/>
  <c r="BA451" i="23"/>
  <c r="BA449" i="23"/>
  <c r="BA448" i="23"/>
  <c r="BA447" i="23"/>
  <c r="BA446" i="23"/>
  <c r="BA445" i="23"/>
  <c r="BA444" i="23"/>
  <c r="BA443" i="23"/>
  <c r="BA442" i="23"/>
  <c r="BA441" i="23"/>
  <c r="BA440" i="23"/>
  <c r="BA439" i="23"/>
  <c r="BA438" i="23"/>
  <c r="BA437" i="23"/>
  <c r="BA338" i="23"/>
  <c r="BA337" i="23"/>
  <c r="BA336" i="23"/>
  <c r="BA335" i="23"/>
  <c r="BA334" i="23"/>
  <c r="BA333" i="23"/>
  <c r="BA332" i="23"/>
  <c r="BA331" i="23"/>
  <c r="BA330" i="23"/>
  <c r="BA329" i="23"/>
  <c r="BA328" i="23"/>
  <c r="BA327" i="23"/>
  <c r="BA326" i="23"/>
  <c r="BA325" i="23"/>
  <c r="BA324" i="23"/>
  <c r="BA323" i="23"/>
  <c r="BA322" i="23"/>
  <c r="BA321" i="23"/>
  <c r="BA320" i="23"/>
  <c r="BA319" i="23"/>
  <c r="BA318" i="23"/>
  <c r="BA244" i="23"/>
  <c r="BA243" i="23"/>
  <c r="BA242" i="23"/>
  <c r="BA241" i="23"/>
  <c r="BA240" i="23"/>
  <c r="BA140" i="23"/>
  <c r="BA139" i="23"/>
  <c r="BA138" i="23"/>
  <c r="BA137" i="23"/>
  <c r="BA136" i="23"/>
  <c r="BA135" i="23"/>
  <c r="BA134" i="23"/>
  <c r="BA133" i="23"/>
  <c r="BA132" i="23"/>
  <c r="BA131" i="23"/>
  <c r="BA130" i="23"/>
  <c r="BA129" i="23"/>
  <c r="BA128" i="23"/>
  <c r="BA127" i="23"/>
  <c r="BA126" i="23"/>
  <c r="BA125" i="23"/>
  <c r="BA124" i="23"/>
  <c r="BA123" i="23"/>
  <c r="BA122" i="23"/>
  <c r="BA121" i="23"/>
  <c r="BA120" i="23"/>
  <c r="BA119" i="23"/>
  <c r="BA118" i="23"/>
  <c r="BA117" i="23"/>
  <c r="BA116" i="23"/>
  <c r="BA115" i="23"/>
  <c r="BA114" i="23"/>
  <c r="BA113" i="23"/>
  <c r="BA112" i="23"/>
  <c r="BA111" i="23"/>
  <c r="BA110" i="23"/>
  <c r="BA109" i="23"/>
  <c r="BA108" i="23"/>
  <c r="BA107" i="23"/>
  <c r="BA82" i="23"/>
  <c r="BA81" i="23"/>
  <c r="BA80" i="23"/>
  <c r="BA79" i="23"/>
  <c r="BA78" i="23"/>
  <c r="BA77" i="23"/>
  <c r="BA76" i="23"/>
  <c r="BA75" i="23"/>
  <c r="BA74" i="23"/>
  <c r="BA73" i="23"/>
  <c r="BA72" i="23"/>
  <c r="BA71" i="23"/>
  <c r="BA70" i="23"/>
  <c r="BA69" i="23"/>
  <c r="BA68" i="23"/>
  <c r="BA67" i="23"/>
  <c r="BA66" i="23"/>
  <c r="BA65" i="23"/>
  <c r="BA64" i="23"/>
  <c r="BA63" i="23"/>
  <c r="BA62" i="23"/>
  <c r="BA61" i="23"/>
  <c r="BA60" i="23"/>
  <c r="BA59" i="23"/>
  <c r="BA58" i="23"/>
  <c r="BA57" i="23"/>
  <c r="BA56" i="23"/>
  <c r="BA55" i="23"/>
  <c r="BA54" i="23"/>
  <c r="BA53" i="23"/>
  <c r="BA52" i="23"/>
  <c r="BA51" i="23"/>
  <c r="BA50" i="23"/>
  <c r="BA49" i="23"/>
  <c r="BA48" i="23"/>
  <c r="BA47" i="23"/>
  <c r="BA46" i="23"/>
  <c r="BA43" i="23"/>
  <c r="BA42" i="23"/>
  <c r="BA41" i="23"/>
  <c r="BA40" i="23"/>
  <c r="BA39" i="23"/>
  <c r="BA38" i="23"/>
  <c r="BA37" i="23"/>
  <c r="BA36" i="23"/>
  <c r="BA35" i="23"/>
  <c r="BA34" i="23"/>
  <c r="BA33" i="23"/>
  <c r="BA32" i="23"/>
  <c r="BA31" i="23"/>
  <c r="BA30" i="23"/>
  <c r="BA29" i="23"/>
  <c r="BA28" i="23"/>
  <c r="BA27" i="23"/>
  <c r="BA26" i="23"/>
  <c r="BA25" i="23"/>
  <c r="BA24" i="23"/>
  <c r="BA23" i="23"/>
  <c r="BA22" i="23"/>
  <c r="BA21" i="23"/>
  <c r="BA20" i="23"/>
  <c r="BA19" i="23"/>
  <c r="BA18" i="23"/>
  <c r="BA17" i="23"/>
  <c r="BA16" i="23"/>
  <c r="BA15" i="23"/>
  <c r="BA14" i="23"/>
  <c r="BA13" i="23"/>
  <c r="BA12" i="23"/>
  <c r="BA11" i="23"/>
  <c r="BA10" i="23"/>
  <c r="BA8" i="23"/>
  <c r="AZ466" i="23" l="1"/>
  <c r="BO89" i="23"/>
  <c r="BP89" i="23" s="1"/>
  <c r="CB89" i="23" s="1"/>
  <c r="CM89" i="23" s="1"/>
  <c r="CX89" i="23" s="1"/>
  <c r="DI89" i="23" s="1"/>
  <c r="BA466" i="23"/>
  <c r="CC89" i="23" l="1"/>
  <c r="CN89" i="23"/>
  <c r="CP89" i="23" s="1"/>
  <c r="BQ89" i="23"/>
  <c r="BS89" i="23" s="1"/>
  <c r="CW89" i="23" l="1"/>
  <c r="CY89" i="23"/>
  <c r="AB108" i="5"/>
  <c r="D24" i="27" s="1"/>
  <c r="DA89" i="23" l="1"/>
  <c r="DH89" i="23" s="1"/>
  <c r="AB69" i="5"/>
  <c r="AM44" i="23"/>
  <c r="AM466" i="23" s="1"/>
  <c r="DJ89" i="23" l="1"/>
  <c r="DL89" i="23" s="1"/>
  <c r="D17" i="27"/>
  <c r="AR458" i="23"/>
  <c r="AO458" i="23"/>
  <c r="H458" i="23"/>
  <c r="DF458" i="23" s="1"/>
  <c r="CJ458" i="23" l="1"/>
  <c r="CU458" i="23"/>
  <c r="BM458" i="23"/>
  <c r="BY458" i="23"/>
  <c r="BC458" i="23"/>
  <c r="BN458" i="23" s="1"/>
  <c r="BZ458" i="23" s="1"/>
  <c r="CK458" i="23" s="1"/>
  <c r="CV458" i="23" s="1"/>
  <c r="DG458" i="23" s="1"/>
  <c r="AQ458" i="23"/>
  <c r="BB458" i="23"/>
  <c r="I458" i="23"/>
  <c r="CL458" i="23" l="1"/>
  <c r="CA458" i="23"/>
  <c r="AS458" i="23"/>
  <c r="AR256" i="23"/>
  <c r="H256" i="23"/>
  <c r="DF256" i="23" s="1"/>
  <c r="AO256" i="23"/>
  <c r="CJ256" i="23" l="1"/>
  <c r="CU256" i="23"/>
  <c r="BM256" i="23"/>
  <c r="BY256" i="23"/>
  <c r="AT458" i="23"/>
  <c r="BC256" i="23"/>
  <c r="BN256" i="23" s="1"/>
  <c r="BZ256" i="23" s="1"/>
  <c r="CK256" i="23" s="1"/>
  <c r="CV256" i="23" s="1"/>
  <c r="DG256" i="23" s="1"/>
  <c r="AQ256" i="23"/>
  <c r="AS256" i="23" s="1"/>
  <c r="BB256" i="23"/>
  <c r="I256" i="23"/>
  <c r="D16" i="27"/>
  <c r="D18" i="27"/>
  <c r="CL256" i="23" l="1"/>
  <c r="CA256" i="23"/>
  <c r="AU458" i="23"/>
  <c r="AW458" i="23" s="1"/>
  <c r="AT256" i="23"/>
  <c r="H377" i="23"/>
  <c r="DF377" i="23" s="1"/>
  <c r="AO377" i="23"/>
  <c r="AR377" i="23"/>
  <c r="H258" i="23"/>
  <c r="DF258" i="23" s="1"/>
  <c r="AO258" i="23"/>
  <c r="AR258" i="23"/>
  <c r="H252" i="23"/>
  <c r="DF252" i="23" s="1"/>
  <c r="AO252" i="23"/>
  <c r="AR252" i="23"/>
  <c r="AR375" i="23"/>
  <c r="AO375" i="23"/>
  <c r="H375" i="23"/>
  <c r="DF375" i="23" s="1"/>
  <c r="AR374" i="23"/>
  <c r="AO374" i="23"/>
  <c r="H374" i="23"/>
  <c r="DF374" i="23" s="1"/>
  <c r="AR255" i="23"/>
  <c r="H255" i="23"/>
  <c r="DF255" i="23" s="1"/>
  <c r="AO255" i="23"/>
  <c r="CJ375" i="23" l="1"/>
  <c r="CU375" i="23"/>
  <c r="CJ258" i="23"/>
  <c r="CU258" i="23"/>
  <c r="CJ255" i="23"/>
  <c r="CU255" i="23"/>
  <c r="CJ252" i="23"/>
  <c r="CU252" i="23"/>
  <c r="CJ374" i="23"/>
  <c r="CU374" i="23"/>
  <c r="CJ377" i="23"/>
  <c r="CU377" i="23"/>
  <c r="BM374" i="23"/>
  <c r="BY374" i="23"/>
  <c r="BM375" i="23"/>
  <c r="BY375" i="23"/>
  <c r="BM258" i="23"/>
  <c r="BY258" i="23"/>
  <c r="BM255" i="23"/>
  <c r="BY255" i="23"/>
  <c r="BM252" i="23"/>
  <c r="BY252" i="23"/>
  <c r="BM377" i="23"/>
  <c r="BY377" i="23"/>
  <c r="BD458" i="23"/>
  <c r="BE458" i="23" s="1"/>
  <c r="BP458" i="23" s="1"/>
  <c r="CB458" i="23" s="1"/>
  <c r="CM458" i="23" s="1"/>
  <c r="CX458" i="23" s="1"/>
  <c r="DI458" i="23" s="1"/>
  <c r="BC374" i="23"/>
  <c r="BN374" i="23" s="1"/>
  <c r="BZ374" i="23" s="1"/>
  <c r="BC377" i="23"/>
  <c r="BN377" i="23" s="1"/>
  <c r="BZ377" i="23" s="1"/>
  <c r="CK377" i="23" s="1"/>
  <c r="CV377" i="23" s="1"/>
  <c r="DG377" i="23" s="1"/>
  <c r="BC252" i="23"/>
  <c r="BN252" i="23" s="1"/>
  <c r="BZ252" i="23" s="1"/>
  <c r="BC255" i="23"/>
  <c r="BN255" i="23" s="1"/>
  <c r="BZ255" i="23" s="1"/>
  <c r="CK255" i="23" s="1"/>
  <c r="CV255" i="23" s="1"/>
  <c r="DG255" i="23" s="1"/>
  <c r="BC375" i="23"/>
  <c r="BN375" i="23" s="1"/>
  <c r="BZ375" i="23" s="1"/>
  <c r="BC258" i="23"/>
  <c r="BN258" i="23" s="1"/>
  <c r="BZ258" i="23" s="1"/>
  <c r="CK258" i="23" s="1"/>
  <c r="CV258" i="23" s="1"/>
  <c r="DG258" i="23" s="1"/>
  <c r="AU256" i="23"/>
  <c r="AW256" i="23" s="1"/>
  <c r="I255" i="23"/>
  <c r="BB255" i="23"/>
  <c r="AQ374" i="23"/>
  <c r="AS374" i="23" s="1"/>
  <c r="BB374" i="23"/>
  <c r="I252" i="23"/>
  <c r="BB252" i="23"/>
  <c r="I377" i="23"/>
  <c r="BB377" i="23"/>
  <c r="AQ375" i="23"/>
  <c r="AS375" i="23" s="1"/>
  <c r="BB375" i="23"/>
  <c r="I258" i="23"/>
  <c r="BB258" i="23"/>
  <c r="AQ377" i="23"/>
  <c r="AS377" i="23" s="1"/>
  <c r="AQ258" i="23"/>
  <c r="AS258" i="23" s="1"/>
  <c r="AQ252" i="23"/>
  <c r="AS252" i="23" s="1"/>
  <c r="I374" i="23"/>
  <c r="I375" i="23"/>
  <c r="AQ255" i="23"/>
  <c r="AS255" i="23" s="1"/>
  <c r="CC458" i="23" l="1"/>
  <c r="CN458" i="23"/>
  <c r="CP458" i="23" s="1"/>
  <c r="CA375" i="23"/>
  <c r="CK375" i="23"/>
  <c r="CA252" i="23"/>
  <c r="CK252" i="23"/>
  <c r="CA374" i="23"/>
  <c r="CK374" i="23"/>
  <c r="CL377" i="23"/>
  <c r="CL255" i="23"/>
  <c r="CL258" i="23"/>
  <c r="CA258" i="23"/>
  <c r="CA255" i="23"/>
  <c r="CA377" i="23"/>
  <c r="BF458" i="23"/>
  <c r="BH458" i="23" s="1"/>
  <c r="BD256" i="23"/>
  <c r="BE256" i="23" s="1"/>
  <c r="BP256" i="23" s="1"/>
  <c r="CB256" i="23" s="1"/>
  <c r="CM256" i="23" s="1"/>
  <c r="AT255" i="23"/>
  <c r="AT258" i="23"/>
  <c r="AT374" i="23"/>
  <c r="AT375" i="23"/>
  <c r="AT252" i="23"/>
  <c r="AT377" i="23"/>
  <c r="CW458" i="23" l="1"/>
  <c r="CY458" i="23"/>
  <c r="CL374" i="23"/>
  <c r="CV374" i="23"/>
  <c r="DG374" i="23" s="1"/>
  <c r="CL375" i="23"/>
  <c r="CV375" i="23"/>
  <c r="DG375" i="23" s="1"/>
  <c r="CL252" i="23"/>
  <c r="CV252" i="23"/>
  <c r="DG252" i="23" s="1"/>
  <c r="CC256" i="23"/>
  <c r="CN256" i="23"/>
  <c r="CP256" i="23" s="1"/>
  <c r="BO458" i="23"/>
  <c r="BQ458" i="23"/>
  <c r="BS458" i="23" s="1"/>
  <c r="BF256" i="23"/>
  <c r="BH256" i="23" s="1"/>
  <c r="AU377" i="23"/>
  <c r="AW377" i="23" s="1"/>
  <c r="AU252" i="23"/>
  <c r="AW252" i="23" s="1"/>
  <c r="AU375" i="23"/>
  <c r="AW375" i="23" s="1"/>
  <c r="BD375" i="23" s="1"/>
  <c r="BE375" i="23" s="1"/>
  <c r="BP375" i="23" s="1"/>
  <c r="CB375" i="23" s="1"/>
  <c r="CM375" i="23" s="1"/>
  <c r="CX375" i="23" s="1"/>
  <c r="DI375" i="23" s="1"/>
  <c r="AU374" i="23"/>
  <c r="AW374" i="23" s="1"/>
  <c r="AU258" i="23"/>
  <c r="AW258" i="23" s="1"/>
  <c r="AU255" i="23"/>
  <c r="AW255" i="23" s="1"/>
  <c r="D15" i="27"/>
  <c r="DA458" i="23" l="1"/>
  <c r="DH458" i="23" s="1"/>
  <c r="CW256" i="23"/>
  <c r="CX256" i="23" s="1"/>
  <c r="CC375" i="23"/>
  <c r="CN375" i="23"/>
  <c r="CP375" i="23" s="1"/>
  <c r="BF375" i="23"/>
  <c r="BH375" i="23" s="1"/>
  <c r="BO375" i="23" s="1"/>
  <c r="BO256" i="23"/>
  <c r="BQ256" i="23"/>
  <c r="BS256" i="23" s="1"/>
  <c r="BD258" i="23"/>
  <c r="BE258" i="23" s="1"/>
  <c r="BP258" i="23" s="1"/>
  <c r="CB258" i="23" s="1"/>
  <c r="CM258" i="23" s="1"/>
  <c r="BD255" i="23"/>
  <c r="BE255" i="23" s="1"/>
  <c r="BP255" i="23" s="1"/>
  <c r="CB255" i="23" s="1"/>
  <c r="CM255" i="23" s="1"/>
  <c r="BD374" i="23"/>
  <c r="BE374" i="23" s="1"/>
  <c r="BP374" i="23" s="1"/>
  <c r="CB374" i="23" s="1"/>
  <c r="CM374" i="23" s="1"/>
  <c r="CX374" i="23" s="1"/>
  <c r="DI374" i="23" s="1"/>
  <c r="BD252" i="23"/>
  <c r="BE252" i="23" s="1"/>
  <c r="BP252" i="23" s="1"/>
  <c r="CB252" i="23" s="1"/>
  <c r="CM252" i="23" s="1"/>
  <c r="CX252" i="23" s="1"/>
  <c r="BD377" i="23"/>
  <c r="BE377" i="23" s="1"/>
  <c r="BP377" i="23" s="1"/>
  <c r="CB377" i="23" s="1"/>
  <c r="CM377" i="23" s="1"/>
  <c r="CX377" i="23" s="1"/>
  <c r="H341" i="23"/>
  <c r="DF341" i="23" s="1"/>
  <c r="AO341" i="23"/>
  <c r="AR341" i="23"/>
  <c r="H340" i="23"/>
  <c r="DF340" i="23" s="1"/>
  <c r="AO340" i="23"/>
  <c r="AR340" i="23"/>
  <c r="H247" i="23"/>
  <c r="DF247" i="23" s="1"/>
  <c r="AO247" i="23"/>
  <c r="AR247" i="23"/>
  <c r="H344" i="23"/>
  <c r="DF344" i="23" s="1"/>
  <c r="AO344" i="23"/>
  <c r="AR344" i="23"/>
  <c r="CY256" i="23" l="1"/>
  <c r="DJ458" i="23"/>
  <c r="DL458" i="23" s="1"/>
  <c r="CW375" i="23"/>
  <c r="CY375" i="23"/>
  <c r="CJ340" i="23"/>
  <c r="CU340" i="23"/>
  <c r="CJ247" i="23"/>
  <c r="CU247" i="23"/>
  <c r="CJ344" i="23"/>
  <c r="CU344" i="23"/>
  <c r="CJ341" i="23"/>
  <c r="CU341" i="23"/>
  <c r="CC377" i="23"/>
  <c r="CN377" i="23"/>
  <c r="CP377" i="23" s="1"/>
  <c r="CC374" i="23"/>
  <c r="CN374" i="23"/>
  <c r="CP374" i="23" s="1"/>
  <c r="CC258" i="23"/>
  <c r="CN258" i="23"/>
  <c r="CP258" i="23" s="1"/>
  <c r="CC252" i="23"/>
  <c r="CN252" i="23"/>
  <c r="CP252" i="23" s="1"/>
  <c r="CC255" i="23"/>
  <c r="CN255" i="23"/>
  <c r="CP255" i="23" s="1"/>
  <c r="BM344" i="23"/>
  <c r="BY344" i="23"/>
  <c r="BM340" i="23"/>
  <c r="BY340" i="23"/>
  <c r="BM247" i="23"/>
  <c r="BY247" i="23"/>
  <c r="BM341" i="23"/>
  <c r="BY341" i="23"/>
  <c r="BQ375" i="23"/>
  <c r="BS375" i="23" s="1"/>
  <c r="BF252" i="23"/>
  <c r="BH252" i="23" s="1"/>
  <c r="BF255" i="23"/>
  <c r="BH255" i="23" s="1"/>
  <c r="BQ255" i="23" s="1"/>
  <c r="BS255" i="23" s="1"/>
  <c r="BF377" i="23"/>
  <c r="BH377" i="23" s="1"/>
  <c r="BQ377" i="23" s="1"/>
  <c r="BS377" i="23" s="1"/>
  <c r="BF374" i="23"/>
  <c r="BH374" i="23" s="1"/>
  <c r="BQ374" i="23" s="1"/>
  <c r="BS374" i="23" s="1"/>
  <c r="BF258" i="23"/>
  <c r="BH258" i="23" s="1"/>
  <c r="BQ258" i="23" s="1"/>
  <c r="BS258" i="23" s="1"/>
  <c r="BC247" i="23"/>
  <c r="BN247" i="23" s="1"/>
  <c r="BZ247" i="23" s="1"/>
  <c r="CK247" i="23" s="1"/>
  <c r="CV247" i="23" s="1"/>
  <c r="DG247" i="23" s="1"/>
  <c r="BC344" i="23"/>
  <c r="BN344" i="23" s="1"/>
  <c r="BZ344" i="23" s="1"/>
  <c r="BC340" i="23"/>
  <c r="BN340" i="23" s="1"/>
  <c r="BZ340" i="23" s="1"/>
  <c r="CK340" i="23" s="1"/>
  <c r="CV340" i="23" s="1"/>
  <c r="DG340" i="23" s="1"/>
  <c r="BC341" i="23"/>
  <c r="BN341" i="23" s="1"/>
  <c r="BZ341" i="23" s="1"/>
  <c r="I247" i="23"/>
  <c r="BB247" i="23"/>
  <c r="I341" i="23"/>
  <c r="BB341" i="23"/>
  <c r="I344" i="23"/>
  <c r="BB344" i="23"/>
  <c r="I340" i="23"/>
  <c r="BB340" i="23"/>
  <c r="AQ341" i="23"/>
  <c r="AS341" i="23" s="1"/>
  <c r="AQ340" i="23"/>
  <c r="AS340" i="23" s="1"/>
  <c r="AQ247" i="23"/>
  <c r="AS247" i="23" s="1"/>
  <c r="AQ344" i="23"/>
  <c r="AS344" i="23" s="1"/>
  <c r="AC70" i="5"/>
  <c r="AC71" i="5"/>
  <c r="AC69" i="5"/>
  <c r="AP81" i="23"/>
  <c r="DA256" i="23" l="1"/>
  <c r="DH256" i="23" s="1"/>
  <c r="DA375" i="23"/>
  <c r="DH375" i="23" s="1"/>
  <c r="CW258" i="23"/>
  <c r="CX258" i="23" s="1"/>
  <c r="CW255" i="23"/>
  <c r="CX255" i="23" s="1"/>
  <c r="CW377" i="23"/>
  <c r="CY377" i="23"/>
  <c r="CW252" i="23"/>
  <c r="CY252" i="23"/>
  <c r="CW374" i="23"/>
  <c r="CY374" i="23"/>
  <c r="CA341" i="23"/>
  <c r="CK341" i="23"/>
  <c r="CA344" i="23"/>
  <c r="CK344" i="23"/>
  <c r="CL247" i="23"/>
  <c r="CL340" i="23"/>
  <c r="CA340" i="23"/>
  <c r="CA247" i="23"/>
  <c r="BO252" i="23"/>
  <c r="BQ252" i="23"/>
  <c r="BS252" i="23" s="1"/>
  <c r="BO374" i="23"/>
  <c r="BO255" i="23"/>
  <c r="BO258" i="23"/>
  <c r="BO377" i="23"/>
  <c r="AT340" i="23"/>
  <c r="AT344" i="23"/>
  <c r="AT247" i="23"/>
  <c r="AT341" i="23"/>
  <c r="DJ256" i="23" l="1"/>
  <c r="DL256" i="23" s="1"/>
  <c r="CY258" i="23"/>
  <c r="DA258" i="23" s="1"/>
  <c r="DH258" i="23" s="1"/>
  <c r="CY255" i="23"/>
  <c r="DA255" i="23" s="1"/>
  <c r="DH255" i="23" s="1"/>
  <c r="DA374" i="23"/>
  <c r="DH374" i="23" s="1"/>
  <c r="DA377" i="23"/>
  <c r="DH377" i="23" s="1"/>
  <c r="DI377" i="23" s="1"/>
  <c r="DA252" i="23"/>
  <c r="DH252" i="23" s="1"/>
  <c r="DJ375" i="23"/>
  <c r="DL375" i="23" s="1"/>
  <c r="CL341" i="23"/>
  <c r="CV341" i="23"/>
  <c r="DG341" i="23" s="1"/>
  <c r="CL344" i="23"/>
  <c r="CV344" i="23"/>
  <c r="DG344" i="23" s="1"/>
  <c r="AU341" i="23"/>
  <c r="AW341" i="23" s="1"/>
  <c r="BD341" i="23" s="1"/>
  <c r="BE341" i="23" s="1"/>
  <c r="BP341" i="23" s="1"/>
  <c r="CB341" i="23" s="1"/>
  <c r="CM341" i="23" s="1"/>
  <c r="CX341" i="23" s="1"/>
  <c r="DI341" i="23" s="1"/>
  <c r="AU247" i="23"/>
  <c r="AW247" i="23" s="1"/>
  <c r="AU344" i="23"/>
  <c r="AW344" i="23" s="1"/>
  <c r="AU340" i="23"/>
  <c r="AW340" i="23" s="1"/>
  <c r="DJ258" i="23" l="1"/>
  <c r="DL258" i="23" s="1"/>
  <c r="DJ255" i="23"/>
  <c r="DL255" i="23" s="1"/>
  <c r="DJ377" i="23"/>
  <c r="DL377" i="23" s="1"/>
  <c r="DJ252" i="23"/>
  <c r="DL252" i="23" s="1"/>
  <c r="DJ374" i="23"/>
  <c r="DL374" i="23" s="1"/>
  <c r="CC341" i="23"/>
  <c r="CN341" i="23"/>
  <c r="CP341" i="23" s="1"/>
  <c r="BF341" i="23"/>
  <c r="BH341" i="23" s="1"/>
  <c r="BO341" i="23" s="1"/>
  <c r="BD344" i="23"/>
  <c r="BE344" i="23" s="1"/>
  <c r="BP344" i="23" s="1"/>
  <c r="CB344" i="23" s="1"/>
  <c r="CM344" i="23" s="1"/>
  <c r="CX344" i="23" s="1"/>
  <c r="DI344" i="23" s="1"/>
  <c r="BD340" i="23"/>
  <c r="BE340" i="23" s="1"/>
  <c r="BP340" i="23" s="1"/>
  <c r="CB340" i="23" s="1"/>
  <c r="CM340" i="23" s="1"/>
  <c r="CX340" i="23" s="1"/>
  <c r="DI340" i="23" s="1"/>
  <c r="BD247" i="23"/>
  <c r="BE247" i="23" s="1"/>
  <c r="BP247" i="23" s="1"/>
  <c r="CB247" i="23" s="1"/>
  <c r="CM247" i="23" s="1"/>
  <c r="D9" i="27"/>
  <c r="D13" i="27"/>
  <c r="D12" i="27"/>
  <c r="D11" i="27"/>
  <c r="D8" i="27"/>
  <c r="CW341" i="23" l="1"/>
  <c r="CY341" i="23"/>
  <c r="CC247" i="23"/>
  <c r="CN247" i="23"/>
  <c r="CP247" i="23" s="1"/>
  <c r="CC344" i="23"/>
  <c r="CN344" i="23"/>
  <c r="CP344" i="23" s="1"/>
  <c r="CC340" i="23"/>
  <c r="CN340" i="23"/>
  <c r="CP340" i="23" s="1"/>
  <c r="BQ341" i="23"/>
  <c r="BS341" i="23" s="1"/>
  <c r="BF340" i="23"/>
  <c r="BH340" i="23" s="1"/>
  <c r="BF247" i="23"/>
  <c r="BH247" i="23" s="1"/>
  <c r="BF344" i="23"/>
  <c r="BH344" i="23" s="1"/>
  <c r="AR141" i="23"/>
  <c r="AO141" i="23"/>
  <c r="H141" i="23"/>
  <c r="DF141" i="23" s="1"/>
  <c r="AB103" i="5"/>
  <c r="D19" i="27" s="1"/>
  <c r="AF8" i="5"/>
  <c r="AN8" i="5" s="1"/>
  <c r="AV8" i="5" s="1"/>
  <c r="BD8" i="5" s="1"/>
  <c r="AF9" i="5"/>
  <c r="AN9" i="5" s="1"/>
  <c r="AV9" i="5" s="1"/>
  <c r="BD9" i="5" s="1"/>
  <c r="AF10" i="5"/>
  <c r="AN10" i="5" s="1"/>
  <c r="AV10" i="5" s="1"/>
  <c r="BD10" i="5" s="1"/>
  <c r="AF11" i="5"/>
  <c r="AN11" i="5" s="1"/>
  <c r="AV11" i="5" s="1"/>
  <c r="BD11" i="5" s="1"/>
  <c r="AF12" i="5"/>
  <c r="AN12" i="5" s="1"/>
  <c r="AV12" i="5" s="1"/>
  <c r="BD12" i="5" s="1"/>
  <c r="AF13" i="5"/>
  <c r="AN13" i="5" s="1"/>
  <c r="AV13" i="5" s="1"/>
  <c r="BD13" i="5" s="1"/>
  <c r="AF14" i="5"/>
  <c r="AN14" i="5" s="1"/>
  <c r="AV14" i="5" s="1"/>
  <c r="BD14" i="5" s="1"/>
  <c r="AF15" i="5"/>
  <c r="AN15" i="5" s="1"/>
  <c r="AV15" i="5" s="1"/>
  <c r="BD15" i="5" s="1"/>
  <c r="AF16" i="5"/>
  <c r="AN16" i="5" s="1"/>
  <c r="AV16" i="5" s="1"/>
  <c r="BD16" i="5" s="1"/>
  <c r="AF17" i="5"/>
  <c r="AN17" i="5" s="1"/>
  <c r="AV17" i="5" s="1"/>
  <c r="BD17" i="5" s="1"/>
  <c r="AF18" i="5"/>
  <c r="AN18" i="5" s="1"/>
  <c r="AV18" i="5" s="1"/>
  <c r="BD18" i="5" s="1"/>
  <c r="AF19" i="5"/>
  <c r="AN19" i="5" s="1"/>
  <c r="AV19" i="5" s="1"/>
  <c r="BD19" i="5" s="1"/>
  <c r="AF20" i="5"/>
  <c r="AN20" i="5" s="1"/>
  <c r="AV20" i="5" s="1"/>
  <c r="BD20" i="5" s="1"/>
  <c r="AF21" i="5"/>
  <c r="AN21" i="5" s="1"/>
  <c r="AV21" i="5" s="1"/>
  <c r="BD21" i="5" s="1"/>
  <c r="AF22" i="5"/>
  <c r="AN22" i="5" s="1"/>
  <c r="AV22" i="5" s="1"/>
  <c r="BD22" i="5" s="1"/>
  <c r="AF23" i="5"/>
  <c r="AN23" i="5" s="1"/>
  <c r="AV23" i="5" s="1"/>
  <c r="BD23" i="5" s="1"/>
  <c r="AF24" i="5"/>
  <c r="AN24" i="5" s="1"/>
  <c r="AV24" i="5" s="1"/>
  <c r="BD24" i="5" s="1"/>
  <c r="AF25" i="5"/>
  <c r="AN25" i="5" s="1"/>
  <c r="AV25" i="5" s="1"/>
  <c r="BD25" i="5" s="1"/>
  <c r="AF26" i="5"/>
  <c r="AF28" i="5"/>
  <c r="AN28" i="5" s="1"/>
  <c r="AV28" i="5" s="1"/>
  <c r="BD28" i="5" s="1"/>
  <c r="AF43" i="5"/>
  <c r="AN43" i="5" s="1"/>
  <c r="AV43" i="5" s="1"/>
  <c r="BD43" i="5" s="1"/>
  <c r="AF7" i="5"/>
  <c r="AN7" i="5" s="1"/>
  <c r="AV7" i="5" s="1"/>
  <c r="DA341" i="23" l="1"/>
  <c r="DH341" i="23" s="1"/>
  <c r="CW340" i="23"/>
  <c r="CY340" i="23"/>
  <c r="CW344" i="23"/>
  <c r="CY344" i="23"/>
  <c r="CW247" i="23"/>
  <c r="CX247" i="23" s="1"/>
  <c r="CJ141" i="23"/>
  <c r="CU141" i="23"/>
  <c r="BE21" i="5"/>
  <c r="BG21" i="5" s="1"/>
  <c r="BL21" i="5"/>
  <c r="BT21" i="5" s="1"/>
  <c r="CB21" i="5" s="1"/>
  <c r="BE9" i="5"/>
  <c r="BG9" i="5" s="1"/>
  <c r="BL9" i="5"/>
  <c r="BT9" i="5" s="1"/>
  <c r="CB9" i="5" s="1"/>
  <c r="BE43" i="5"/>
  <c r="BG43" i="5" s="1"/>
  <c r="BL43" i="5"/>
  <c r="BT43" i="5" s="1"/>
  <c r="CB43" i="5" s="1"/>
  <c r="BE24" i="5"/>
  <c r="BG24" i="5" s="1"/>
  <c r="BL24" i="5"/>
  <c r="BT24" i="5" s="1"/>
  <c r="CB24" i="5" s="1"/>
  <c r="BE20" i="5"/>
  <c r="BG20" i="5" s="1"/>
  <c r="BL20" i="5"/>
  <c r="BT20" i="5" s="1"/>
  <c r="CB20" i="5" s="1"/>
  <c r="BE16" i="5"/>
  <c r="BG16" i="5" s="1"/>
  <c r="BL16" i="5"/>
  <c r="BT16" i="5" s="1"/>
  <c r="CB16" i="5" s="1"/>
  <c r="BE12" i="5"/>
  <c r="BG12" i="5" s="1"/>
  <c r="BL12" i="5"/>
  <c r="BT12" i="5" s="1"/>
  <c r="CB12" i="5" s="1"/>
  <c r="BE8" i="5"/>
  <c r="BG8" i="5" s="1"/>
  <c r="BL8" i="5"/>
  <c r="BT8" i="5" s="1"/>
  <c r="CB8" i="5" s="1"/>
  <c r="BE17" i="5"/>
  <c r="BG17" i="5" s="1"/>
  <c r="BL17" i="5"/>
  <c r="BT17" i="5" s="1"/>
  <c r="CB17" i="5" s="1"/>
  <c r="BE28" i="5"/>
  <c r="BG28" i="5" s="1"/>
  <c r="BL28" i="5"/>
  <c r="BT28" i="5" s="1"/>
  <c r="CB28" i="5" s="1"/>
  <c r="BE23" i="5"/>
  <c r="BG23" i="5" s="1"/>
  <c r="BL23" i="5"/>
  <c r="BT23" i="5" s="1"/>
  <c r="CB23" i="5" s="1"/>
  <c r="BE19" i="5"/>
  <c r="BG19" i="5" s="1"/>
  <c r="BL19" i="5"/>
  <c r="BT19" i="5" s="1"/>
  <c r="CB19" i="5" s="1"/>
  <c r="BE15" i="5"/>
  <c r="BG15" i="5" s="1"/>
  <c r="BL15" i="5"/>
  <c r="BT15" i="5" s="1"/>
  <c r="CB15" i="5" s="1"/>
  <c r="BE11" i="5"/>
  <c r="BG11" i="5" s="1"/>
  <c r="BL11" i="5"/>
  <c r="BT11" i="5" s="1"/>
  <c r="CB11" i="5" s="1"/>
  <c r="BE25" i="5"/>
  <c r="BG25" i="5" s="1"/>
  <c r="BL25" i="5"/>
  <c r="BT25" i="5" s="1"/>
  <c r="CB25" i="5" s="1"/>
  <c r="BE13" i="5"/>
  <c r="BG13" i="5" s="1"/>
  <c r="BL13" i="5"/>
  <c r="BT13" i="5" s="1"/>
  <c r="CB13" i="5" s="1"/>
  <c r="BE22" i="5"/>
  <c r="BG22" i="5" s="1"/>
  <c r="BL22" i="5"/>
  <c r="BT22" i="5" s="1"/>
  <c r="CB22" i="5" s="1"/>
  <c r="BE18" i="5"/>
  <c r="BG18" i="5" s="1"/>
  <c r="BL18" i="5"/>
  <c r="BT18" i="5" s="1"/>
  <c r="CB18" i="5" s="1"/>
  <c r="BE14" i="5"/>
  <c r="BG14" i="5" s="1"/>
  <c r="BL14" i="5"/>
  <c r="BT14" i="5" s="1"/>
  <c r="CB14" i="5" s="1"/>
  <c r="BE10" i="5"/>
  <c r="BG10" i="5" s="1"/>
  <c r="BL10" i="5"/>
  <c r="BT10" i="5" s="1"/>
  <c r="CB10" i="5" s="1"/>
  <c r="BD7" i="5"/>
  <c r="BM141" i="23"/>
  <c r="BY141" i="23"/>
  <c r="BO247" i="23"/>
  <c r="BQ247" i="23"/>
  <c r="BS247" i="23" s="1"/>
  <c r="BO344" i="23"/>
  <c r="BQ344" i="23"/>
  <c r="BS344" i="23" s="1"/>
  <c r="BO340" i="23"/>
  <c r="BQ340" i="23"/>
  <c r="BS340" i="23" s="1"/>
  <c r="AN26" i="5"/>
  <c r="AV26" i="5" s="1"/>
  <c r="BD26" i="5" s="1"/>
  <c r="BC141" i="23"/>
  <c r="BN141" i="23" s="1"/>
  <c r="BZ141" i="23" s="1"/>
  <c r="CK141" i="23" s="1"/>
  <c r="CV141" i="23" s="1"/>
  <c r="DG141" i="23" s="1"/>
  <c r="I141" i="23"/>
  <c r="BB141" i="23"/>
  <c r="D21" i="27"/>
  <c r="AQ141" i="23"/>
  <c r="BL7" i="5" l="1"/>
  <c r="BM10" i="5"/>
  <c r="BO10" i="5" s="1"/>
  <c r="BU10" i="5" s="1"/>
  <c r="BW10" i="5" s="1"/>
  <c r="CC10" i="5" s="1"/>
  <c r="BM18" i="5"/>
  <c r="BO18" i="5" s="1"/>
  <c r="BU18" i="5" s="1"/>
  <c r="BW18" i="5" s="1"/>
  <c r="CC18" i="5" s="1"/>
  <c r="BM13" i="5"/>
  <c r="BO13" i="5" s="1"/>
  <c r="BU13" i="5" s="1"/>
  <c r="BW13" i="5" s="1"/>
  <c r="CC13" i="5" s="1"/>
  <c r="BM11" i="5"/>
  <c r="BO11" i="5" s="1"/>
  <c r="BU11" i="5" s="1"/>
  <c r="BW11" i="5" s="1"/>
  <c r="CC11" i="5" s="1"/>
  <c r="BM19" i="5"/>
  <c r="BO19" i="5" s="1"/>
  <c r="BU19" i="5" s="1"/>
  <c r="BW19" i="5" s="1"/>
  <c r="CC19" i="5" s="1"/>
  <c r="BM28" i="5"/>
  <c r="BO28" i="5" s="1"/>
  <c r="BU28" i="5" s="1"/>
  <c r="BW28" i="5" s="1"/>
  <c r="CC28" i="5" s="1"/>
  <c r="DA340" i="23"/>
  <c r="DH340" i="23" s="1"/>
  <c r="DA344" i="23"/>
  <c r="DH344" i="23" s="1"/>
  <c r="DJ341" i="23"/>
  <c r="DL341" i="23" s="1"/>
  <c r="CY247" i="23"/>
  <c r="BM12" i="5"/>
  <c r="BO12" i="5" s="1"/>
  <c r="BU12" i="5" s="1"/>
  <c r="BW12" i="5" s="1"/>
  <c r="CC12" i="5" s="1"/>
  <c r="BM20" i="5"/>
  <c r="BO20" i="5" s="1"/>
  <c r="BU20" i="5" s="1"/>
  <c r="BW20" i="5" s="1"/>
  <c r="CC20" i="5" s="1"/>
  <c r="BM43" i="5"/>
  <c r="BO43" i="5" s="1"/>
  <c r="BU43" i="5" s="1"/>
  <c r="BW43" i="5" s="1"/>
  <c r="CC43" i="5" s="1"/>
  <c r="BE26" i="5"/>
  <c r="BG26" i="5" s="1"/>
  <c r="BL26" i="5"/>
  <c r="BT26" i="5" s="1"/>
  <c r="CB26" i="5" s="1"/>
  <c r="BM14" i="5"/>
  <c r="BO14" i="5" s="1"/>
  <c r="BU14" i="5" s="1"/>
  <c r="BW14" i="5" s="1"/>
  <c r="CC14" i="5" s="1"/>
  <c r="BM22" i="5"/>
  <c r="BO22" i="5" s="1"/>
  <c r="BU22" i="5" s="1"/>
  <c r="BW22" i="5" s="1"/>
  <c r="CC22" i="5" s="1"/>
  <c r="BM25" i="5"/>
  <c r="BO25" i="5" s="1"/>
  <c r="BU25" i="5" s="1"/>
  <c r="BW25" i="5" s="1"/>
  <c r="CC25" i="5" s="1"/>
  <c r="BM15" i="5"/>
  <c r="BO15" i="5" s="1"/>
  <c r="BU15" i="5" s="1"/>
  <c r="BW15" i="5" s="1"/>
  <c r="CC15" i="5" s="1"/>
  <c r="BM23" i="5"/>
  <c r="BO23" i="5" s="1"/>
  <c r="BU23" i="5" s="1"/>
  <c r="BW23" i="5" s="1"/>
  <c r="CC23" i="5" s="1"/>
  <c r="BM17" i="5"/>
  <c r="BO17" i="5" s="1"/>
  <c r="BU17" i="5" s="1"/>
  <c r="BW17" i="5" s="1"/>
  <c r="CC17" i="5" s="1"/>
  <c r="BM8" i="5"/>
  <c r="BO8" i="5" s="1"/>
  <c r="BM16" i="5"/>
  <c r="BO16" i="5" s="1"/>
  <c r="BU16" i="5" s="1"/>
  <c r="BW16" i="5" s="1"/>
  <c r="CC16" i="5" s="1"/>
  <c r="BM24" i="5"/>
  <c r="BO24" i="5" s="1"/>
  <c r="BU24" i="5" s="1"/>
  <c r="BW24" i="5" s="1"/>
  <c r="CC24" i="5" s="1"/>
  <c r="BM9" i="5"/>
  <c r="BO9" i="5" s="1"/>
  <c r="BU9" i="5" s="1"/>
  <c r="BW9" i="5" s="1"/>
  <c r="CC9" i="5" s="1"/>
  <c r="BE7" i="5"/>
  <c r="BM21" i="5"/>
  <c r="BO21" i="5" s="1"/>
  <c r="BU21" i="5" s="1"/>
  <c r="BW21" i="5" s="1"/>
  <c r="CC21" i="5" s="1"/>
  <c r="CL141" i="23"/>
  <c r="CA141" i="23"/>
  <c r="AS141" i="23"/>
  <c r="N15" i="26"/>
  <c r="E4" i="27" s="1"/>
  <c r="AR44" i="23"/>
  <c r="AO44" i="23"/>
  <c r="AR88" i="23"/>
  <c r="AO88" i="23"/>
  <c r="AR87" i="23"/>
  <c r="AO87" i="23"/>
  <c r="AR86" i="23"/>
  <c r="AO86" i="23"/>
  <c r="AR85" i="23"/>
  <c r="AO85" i="23"/>
  <c r="AR84" i="23"/>
  <c r="AO84" i="23"/>
  <c r="AR83" i="23"/>
  <c r="AO83" i="23"/>
  <c r="AR257" i="23"/>
  <c r="AO257" i="23"/>
  <c r="AR254" i="23"/>
  <c r="AO254" i="23"/>
  <c r="AR253" i="23"/>
  <c r="AO253" i="23"/>
  <c r="AR251" i="23"/>
  <c r="AO251" i="23"/>
  <c r="AR250" i="23"/>
  <c r="AO250" i="23"/>
  <c r="AR249" i="23"/>
  <c r="AO249" i="23"/>
  <c r="AR248" i="23"/>
  <c r="AO248" i="23"/>
  <c r="AR246" i="23"/>
  <c r="AO246" i="23"/>
  <c r="AR343" i="23"/>
  <c r="AO343" i="23"/>
  <c r="AR342" i="23"/>
  <c r="AO342" i="23"/>
  <c r="AR339" i="23"/>
  <c r="AO339" i="23"/>
  <c r="H246" i="23"/>
  <c r="DF246" i="23" s="1"/>
  <c r="H248" i="23"/>
  <c r="DF248" i="23" s="1"/>
  <c r="H249" i="23"/>
  <c r="DF249" i="23" s="1"/>
  <c r="H250" i="23"/>
  <c r="DF250" i="23" s="1"/>
  <c r="H251" i="23"/>
  <c r="DF251" i="23" s="1"/>
  <c r="H253" i="23"/>
  <c r="DF253" i="23" s="1"/>
  <c r="H254" i="23"/>
  <c r="DF254" i="23" s="1"/>
  <c r="H257" i="23"/>
  <c r="DF257" i="23" s="1"/>
  <c r="BG7" i="5" l="1"/>
  <c r="BT7" i="5"/>
  <c r="DJ344" i="23"/>
  <c r="DL344" i="23" s="1"/>
  <c r="DA247" i="23"/>
  <c r="DH247" i="23" s="1"/>
  <c r="DJ340" i="23"/>
  <c r="DL340" i="23" s="1"/>
  <c r="BU8" i="5"/>
  <c r="BW8" i="5" s="1"/>
  <c r="CC8" i="5" s="1"/>
  <c r="CJ257" i="23"/>
  <c r="CU257" i="23"/>
  <c r="CJ250" i="23"/>
  <c r="CU250" i="23"/>
  <c r="CJ254" i="23"/>
  <c r="CU254" i="23"/>
  <c r="CJ249" i="23"/>
  <c r="CU249" i="23"/>
  <c r="CJ253" i="23"/>
  <c r="CU253" i="23"/>
  <c r="CJ248" i="23"/>
  <c r="CU248" i="23"/>
  <c r="CJ251" i="23"/>
  <c r="CU251" i="23"/>
  <c r="CJ246" i="23"/>
  <c r="CU246" i="23"/>
  <c r="BM7" i="5"/>
  <c r="BM26" i="5"/>
  <c r="BO26" i="5" s="1"/>
  <c r="BU26" i="5" s="1"/>
  <c r="BW26" i="5" s="1"/>
  <c r="CC26" i="5" s="1"/>
  <c r="BM254" i="23"/>
  <c r="BY254" i="23"/>
  <c r="BM251" i="23"/>
  <c r="BY251" i="23"/>
  <c r="BM249" i="23"/>
  <c r="BY249" i="23"/>
  <c r="BM246" i="23"/>
  <c r="BY246" i="23"/>
  <c r="BM257" i="23"/>
  <c r="BY257" i="23"/>
  <c r="BM253" i="23"/>
  <c r="BY253" i="23"/>
  <c r="BM250" i="23"/>
  <c r="BY250" i="23"/>
  <c r="BM248" i="23"/>
  <c r="BY248" i="23"/>
  <c r="BC339" i="23"/>
  <c r="BN339" i="23" s="1"/>
  <c r="BZ339" i="23" s="1"/>
  <c r="CK339" i="23" s="1"/>
  <c r="CV339" i="23" s="1"/>
  <c r="DG339" i="23" s="1"/>
  <c r="BC342" i="23"/>
  <c r="BN342" i="23" s="1"/>
  <c r="BZ342" i="23" s="1"/>
  <c r="CK342" i="23" s="1"/>
  <c r="CV342" i="23" s="1"/>
  <c r="DG342" i="23" s="1"/>
  <c r="BC343" i="23"/>
  <c r="BN343" i="23" s="1"/>
  <c r="BZ343" i="23" s="1"/>
  <c r="CK343" i="23" s="1"/>
  <c r="CV343" i="23" s="1"/>
  <c r="DG343" i="23" s="1"/>
  <c r="BC246" i="23"/>
  <c r="BN246" i="23" s="1"/>
  <c r="BZ246" i="23" s="1"/>
  <c r="BC248" i="23"/>
  <c r="BN248" i="23" s="1"/>
  <c r="BZ248" i="23" s="1"/>
  <c r="CK248" i="23" s="1"/>
  <c r="CV248" i="23" s="1"/>
  <c r="DG248" i="23" s="1"/>
  <c r="BC249" i="23"/>
  <c r="BN249" i="23" s="1"/>
  <c r="BZ249" i="23" s="1"/>
  <c r="BC250" i="23"/>
  <c r="BN250" i="23" s="1"/>
  <c r="BZ250" i="23" s="1"/>
  <c r="CK250" i="23" s="1"/>
  <c r="CV250" i="23" s="1"/>
  <c r="DG250" i="23" s="1"/>
  <c r="BC251" i="23"/>
  <c r="BN251" i="23" s="1"/>
  <c r="BZ251" i="23" s="1"/>
  <c r="BC253" i="23"/>
  <c r="BN253" i="23" s="1"/>
  <c r="BZ253" i="23" s="1"/>
  <c r="CK253" i="23" s="1"/>
  <c r="CV253" i="23" s="1"/>
  <c r="DG253" i="23" s="1"/>
  <c r="BC254" i="23"/>
  <c r="BN254" i="23" s="1"/>
  <c r="BZ254" i="23" s="1"/>
  <c r="BC257" i="23"/>
  <c r="BN257" i="23" s="1"/>
  <c r="BZ257" i="23" s="1"/>
  <c r="CK257" i="23" s="1"/>
  <c r="CV257" i="23" s="1"/>
  <c r="DG257" i="23" s="1"/>
  <c r="BC84" i="23"/>
  <c r="BN84" i="23" s="1"/>
  <c r="BZ84" i="23" s="1"/>
  <c r="CK84" i="23" s="1"/>
  <c r="CV84" i="23" s="1"/>
  <c r="DG84" i="23" s="1"/>
  <c r="BC85" i="23"/>
  <c r="BN85" i="23" s="1"/>
  <c r="BZ85" i="23" s="1"/>
  <c r="CK85" i="23" s="1"/>
  <c r="CV85" i="23" s="1"/>
  <c r="DG85" i="23" s="1"/>
  <c r="BC86" i="23"/>
  <c r="BN86" i="23" s="1"/>
  <c r="BZ86" i="23" s="1"/>
  <c r="CK86" i="23" s="1"/>
  <c r="CV86" i="23" s="1"/>
  <c r="DG86" i="23" s="1"/>
  <c r="BC87" i="23"/>
  <c r="BN87" i="23" s="1"/>
  <c r="BZ87" i="23" s="1"/>
  <c r="CK87" i="23" s="1"/>
  <c r="CV87" i="23" s="1"/>
  <c r="DG87" i="23" s="1"/>
  <c r="BC88" i="23"/>
  <c r="BN88" i="23" s="1"/>
  <c r="BZ88" i="23" s="1"/>
  <c r="CK88" i="23" s="1"/>
  <c r="CV88" i="23" s="1"/>
  <c r="DG88" i="23" s="1"/>
  <c r="BC44" i="23"/>
  <c r="BN44" i="23" s="1"/>
  <c r="BZ44" i="23" s="1"/>
  <c r="CK44" i="23" s="1"/>
  <c r="CV44" i="23" s="1"/>
  <c r="DG44" i="23" s="1"/>
  <c r="BC83" i="23"/>
  <c r="BN83" i="23" s="1"/>
  <c r="BZ83" i="23" s="1"/>
  <c r="CK83" i="23" s="1"/>
  <c r="CV83" i="23" s="1"/>
  <c r="DG83" i="23" s="1"/>
  <c r="AT141" i="23"/>
  <c r="I257" i="23"/>
  <c r="BB257" i="23"/>
  <c r="I253" i="23"/>
  <c r="BB253" i="23"/>
  <c r="I250" i="23"/>
  <c r="BB250" i="23"/>
  <c r="I248" i="23"/>
  <c r="BB248" i="23"/>
  <c r="I254" i="23"/>
  <c r="BB254" i="23"/>
  <c r="I251" i="23"/>
  <c r="BB251" i="23"/>
  <c r="I249" i="23"/>
  <c r="BB249" i="23"/>
  <c r="I246" i="23"/>
  <c r="BB246" i="23"/>
  <c r="AQ248" i="23"/>
  <c r="AS248" i="23" s="1"/>
  <c r="AQ250" i="23"/>
  <c r="AS250" i="23" s="1"/>
  <c r="AQ253" i="23"/>
  <c r="AS253" i="23" s="1"/>
  <c r="AQ257" i="23"/>
  <c r="AS257" i="23" s="1"/>
  <c r="AQ246" i="23"/>
  <c r="AQ249" i="23"/>
  <c r="AS249" i="23" s="1"/>
  <c r="AQ251" i="23"/>
  <c r="AS251" i="23" s="1"/>
  <c r="AQ254" i="23"/>
  <c r="AS254" i="23" s="1"/>
  <c r="H44" i="23"/>
  <c r="AE44" i="23"/>
  <c r="BO7" i="5" l="1"/>
  <c r="CB7" i="5"/>
  <c r="CB103" i="5" s="1"/>
  <c r="CU44" i="23"/>
  <c r="DF44" i="23"/>
  <c r="DJ247" i="23"/>
  <c r="DL247" i="23" s="1"/>
  <c r="CL248" i="23"/>
  <c r="CL250" i="23"/>
  <c r="CL253" i="23"/>
  <c r="CL257" i="23"/>
  <c r="BY44" i="23"/>
  <c r="CJ44" i="23"/>
  <c r="CA254" i="23"/>
  <c r="CK254" i="23"/>
  <c r="CA251" i="23"/>
  <c r="CK251" i="23"/>
  <c r="CA249" i="23"/>
  <c r="CK249" i="23"/>
  <c r="CA246" i="23"/>
  <c r="CK246" i="23"/>
  <c r="CA257" i="23"/>
  <c r="CA253" i="23"/>
  <c r="CA250" i="23"/>
  <c r="CA248" i="23"/>
  <c r="BB44" i="23"/>
  <c r="BM44" i="23"/>
  <c r="AU141" i="23"/>
  <c r="AW141" i="23" s="1"/>
  <c r="AS246" i="23"/>
  <c r="AT246" i="23" s="1"/>
  <c r="AT251" i="23"/>
  <c r="AT253" i="23"/>
  <c r="AT248" i="23"/>
  <c r="AT254" i="23"/>
  <c r="AT249" i="23"/>
  <c r="AT257" i="23"/>
  <c r="AT250" i="23"/>
  <c r="I44" i="23"/>
  <c r="AQ44" i="23"/>
  <c r="H83" i="23"/>
  <c r="H84" i="23"/>
  <c r="H85" i="23"/>
  <c r="H86" i="23"/>
  <c r="H87" i="23"/>
  <c r="H88" i="23"/>
  <c r="AD83" i="23"/>
  <c r="H339" i="23"/>
  <c r="H342" i="23"/>
  <c r="H343" i="23"/>
  <c r="H71" i="5"/>
  <c r="H70" i="5"/>
  <c r="H69" i="5"/>
  <c r="V71" i="5"/>
  <c r="W71" i="5" s="1"/>
  <c r="AE71" i="5"/>
  <c r="AN71" i="5" s="1"/>
  <c r="AV71" i="5" s="1"/>
  <c r="BD71" i="5" s="1"/>
  <c r="BL71" i="5" s="1"/>
  <c r="V70" i="5"/>
  <c r="W70" i="5" s="1"/>
  <c r="AE70" i="5"/>
  <c r="AN70" i="5" s="1"/>
  <c r="AV70" i="5" s="1"/>
  <c r="BD70" i="5" s="1"/>
  <c r="BL70" i="5" s="1"/>
  <c r="V69" i="5"/>
  <c r="W69" i="5" s="1"/>
  <c r="AE69" i="5"/>
  <c r="AN69" i="5" s="1"/>
  <c r="AV69" i="5" s="1"/>
  <c r="BD69" i="5" s="1"/>
  <c r="BL69" i="5" l="1"/>
  <c r="BL103" i="5" s="1"/>
  <c r="BD103" i="5"/>
  <c r="BU7" i="5"/>
  <c r="CU343" i="23"/>
  <c r="DF343" i="23"/>
  <c r="CU84" i="23"/>
  <c r="DF84" i="23"/>
  <c r="CU342" i="23"/>
  <c r="DF342" i="23"/>
  <c r="CU87" i="23"/>
  <c r="DF87" i="23"/>
  <c r="CU83" i="23"/>
  <c r="DF83" i="23"/>
  <c r="CU88" i="23"/>
  <c r="DF88" i="23"/>
  <c r="CU339" i="23"/>
  <c r="DF339" i="23"/>
  <c r="CU86" i="23"/>
  <c r="DF86" i="23"/>
  <c r="CU85" i="23"/>
  <c r="DF85" i="23"/>
  <c r="CL246" i="23"/>
  <c r="CV246" i="23"/>
  <c r="DG246" i="23" s="1"/>
  <c r="CL251" i="23"/>
  <c r="CV251" i="23"/>
  <c r="DG251" i="23" s="1"/>
  <c r="CL249" i="23"/>
  <c r="CV249" i="23"/>
  <c r="DG249" i="23" s="1"/>
  <c r="CL254" i="23"/>
  <c r="CV254" i="23"/>
  <c r="DG254" i="23" s="1"/>
  <c r="BE71" i="5"/>
  <c r="BG71" i="5" s="1"/>
  <c r="BE70" i="5"/>
  <c r="BG70" i="5" s="1"/>
  <c r="BM70" i="5" s="1"/>
  <c r="BO70" i="5" s="1"/>
  <c r="CL44" i="23"/>
  <c r="CA44" i="23"/>
  <c r="BY343" i="23"/>
  <c r="CA343" i="23" s="1"/>
  <c r="CJ343" i="23"/>
  <c r="CL343" i="23" s="1"/>
  <c r="BY342" i="23"/>
  <c r="CJ342" i="23"/>
  <c r="BY87" i="23"/>
  <c r="CA87" i="23" s="1"/>
  <c r="CJ87" i="23"/>
  <c r="CL87" i="23" s="1"/>
  <c r="BY85" i="23"/>
  <c r="CA85" i="23" s="1"/>
  <c r="CJ85" i="23"/>
  <c r="CL85" i="23" s="1"/>
  <c r="BY83" i="23"/>
  <c r="CA83" i="23" s="1"/>
  <c r="CJ83" i="23"/>
  <c r="CL83" i="23" s="1"/>
  <c r="BY339" i="23"/>
  <c r="CA339" i="23" s="1"/>
  <c r="CJ339" i="23"/>
  <c r="CL339" i="23" s="1"/>
  <c r="BY88" i="23"/>
  <c r="CA88" i="23" s="1"/>
  <c r="CJ88" i="23"/>
  <c r="CL88" i="23" s="1"/>
  <c r="BY86" i="23"/>
  <c r="CA86" i="23" s="1"/>
  <c r="CJ86" i="23"/>
  <c r="CL86" i="23" s="1"/>
  <c r="BY84" i="23"/>
  <c r="CA84" i="23" s="1"/>
  <c r="CJ84" i="23"/>
  <c r="CL84" i="23" s="1"/>
  <c r="CA342" i="23"/>
  <c r="CL342" i="23"/>
  <c r="BE69" i="5"/>
  <c r="BG69" i="5" s="1"/>
  <c r="BM69" i="5" s="1"/>
  <c r="BO69" i="5" s="1"/>
  <c r="BU69" i="5" s="1"/>
  <c r="BW69" i="5" s="1"/>
  <c r="CC69" i="5" s="1"/>
  <c r="BB342" i="23"/>
  <c r="BM342" i="23"/>
  <c r="BB87" i="23"/>
  <c r="BM87" i="23"/>
  <c r="BB85" i="23"/>
  <c r="BM85" i="23"/>
  <c r="BB83" i="23"/>
  <c r="BM83" i="23"/>
  <c r="BB343" i="23"/>
  <c r="BM343" i="23"/>
  <c r="BB339" i="23"/>
  <c r="BM339" i="23"/>
  <c r="BB88" i="23"/>
  <c r="BM88" i="23"/>
  <c r="BB86" i="23"/>
  <c r="BM86" i="23"/>
  <c r="BB84" i="23"/>
  <c r="BM84" i="23"/>
  <c r="BD141" i="23"/>
  <c r="BE141" i="23" s="1"/>
  <c r="BP141" i="23" s="1"/>
  <c r="CB141" i="23" s="1"/>
  <c r="CM141" i="23" s="1"/>
  <c r="CX141" i="23" s="1"/>
  <c r="DI141" i="23" s="1"/>
  <c r="AF69" i="5"/>
  <c r="AF70" i="5"/>
  <c r="AU250" i="23"/>
  <c r="AW250" i="23" s="1"/>
  <c r="AU257" i="23"/>
  <c r="AW257" i="23" s="1"/>
  <c r="AU249" i="23"/>
  <c r="AW249" i="23" s="1"/>
  <c r="AU254" i="23"/>
  <c r="AW254" i="23" s="1"/>
  <c r="AU248" i="23"/>
  <c r="AW248" i="23" s="1"/>
  <c r="AU246" i="23"/>
  <c r="AW246" i="23" s="1"/>
  <c r="AU253" i="23"/>
  <c r="AW253" i="23" s="1"/>
  <c r="AU251" i="23"/>
  <c r="AW251" i="23" s="1"/>
  <c r="AS44" i="23"/>
  <c r="AF71" i="5"/>
  <c r="I339" i="23"/>
  <c r="AQ339" i="23"/>
  <c r="I88" i="23"/>
  <c r="AQ88" i="23"/>
  <c r="AS88" i="23" s="1"/>
  <c r="I86" i="23"/>
  <c r="AQ86" i="23"/>
  <c r="AS86" i="23" s="1"/>
  <c r="I84" i="23"/>
  <c r="AQ84" i="23"/>
  <c r="AS84" i="23" s="1"/>
  <c r="I343" i="23"/>
  <c r="AQ343" i="23"/>
  <c r="AS343" i="23" s="1"/>
  <c r="I342" i="23"/>
  <c r="AQ342" i="23"/>
  <c r="AS342" i="23" s="1"/>
  <c r="I87" i="23"/>
  <c r="AQ87" i="23"/>
  <c r="AS87" i="23" s="1"/>
  <c r="I85" i="23"/>
  <c r="AQ85" i="23"/>
  <c r="AS85" i="23" s="1"/>
  <c r="I83" i="23"/>
  <c r="AQ83" i="23"/>
  <c r="AD8" i="5"/>
  <c r="AE8" i="5" s="1"/>
  <c r="AD9" i="5"/>
  <c r="AE9" i="5" s="1"/>
  <c r="AD10" i="5"/>
  <c r="AE10" i="5" s="1"/>
  <c r="AD11" i="5"/>
  <c r="AE11" i="5" s="1"/>
  <c r="AD12" i="5"/>
  <c r="AE12" i="5" s="1"/>
  <c r="AD13" i="5"/>
  <c r="AE13" i="5" s="1"/>
  <c r="AD14" i="5"/>
  <c r="AE14" i="5" s="1"/>
  <c r="AD15" i="5"/>
  <c r="AE15" i="5" s="1"/>
  <c r="AD16" i="5"/>
  <c r="AE16" i="5" s="1"/>
  <c r="AD17" i="5"/>
  <c r="AE17" i="5" s="1"/>
  <c r="AD18" i="5"/>
  <c r="AE18" i="5" s="1"/>
  <c r="AD19" i="5"/>
  <c r="AE19" i="5" s="1"/>
  <c r="AD20" i="5"/>
  <c r="AE20" i="5" s="1"/>
  <c r="AD21" i="5"/>
  <c r="AE21" i="5" s="1"/>
  <c r="AD22" i="5"/>
  <c r="AE22" i="5" s="1"/>
  <c r="AD23" i="5"/>
  <c r="AE23" i="5" s="1"/>
  <c r="AD24" i="5"/>
  <c r="AE24" i="5" s="1"/>
  <c r="AD25" i="5"/>
  <c r="AE25" i="5" s="1"/>
  <c r="AD26" i="5"/>
  <c r="AE26" i="5" s="1"/>
  <c r="AD27" i="5"/>
  <c r="AE27" i="5" s="1"/>
  <c r="AD28" i="5"/>
  <c r="AE28" i="5" s="1"/>
  <c r="AD29" i="5"/>
  <c r="AE29" i="5" s="1"/>
  <c r="AD30" i="5"/>
  <c r="AE30" i="5" s="1"/>
  <c r="AD31" i="5"/>
  <c r="AE31" i="5" s="1"/>
  <c r="AD32" i="5"/>
  <c r="AE32" i="5" s="1"/>
  <c r="AD33" i="5"/>
  <c r="AE33" i="5" s="1"/>
  <c r="AD34" i="5"/>
  <c r="AE34" i="5" s="1"/>
  <c r="AD35" i="5"/>
  <c r="AE35" i="5" s="1"/>
  <c r="AD36" i="5"/>
  <c r="AE36" i="5" s="1"/>
  <c r="AD37" i="5"/>
  <c r="AE37" i="5" s="1"/>
  <c r="AD38" i="5"/>
  <c r="AE38" i="5" s="1"/>
  <c r="AD39" i="5"/>
  <c r="AE39" i="5" s="1"/>
  <c r="AD40" i="5"/>
  <c r="AE40" i="5" s="1"/>
  <c r="AD41" i="5"/>
  <c r="AE41" i="5" s="1"/>
  <c r="AD42" i="5"/>
  <c r="AE42" i="5" s="1"/>
  <c r="AD43" i="5"/>
  <c r="AE43" i="5" s="1"/>
  <c r="AD44" i="5"/>
  <c r="AE44" i="5" s="1"/>
  <c r="AD45" i="5"/>
  <c r="AE45" i="5" s="1"/>
  <c r="AD46" i="5"/>
  <c r="AE46" i="5" s="1"/>
  <c r="AD47" i="5"/>
  <c r="AE47" i="5" s="1"/>
  <c r="AD48" i="5"/>
  <c r="AE48" i="5" s="1"/>
  <c r="AD49" i="5"/>
  <c r="AE49" i="5" s="1"/>
  <c r="AD50" i="5"/>
  <c r="AE50" i="5" s="1"/>
  <c r="AD51" i="5"/>
  <c r="AE51" i="5" s="1"/>
  <c r="AD52" i="5"/>
  <c r="AE52" i="5" s="1"/>
  <c r="AD53" i="5"/>
  <c r="AE53" i="5" s="1"/>
  <c r="AD54" i="5"/>
  <c r="AE54" i="5" s="1"/>
  <c r="AD55" i="5"/>
  <c r="AE55" i="5" s="1"/>
  <c r="AD56" i="5"/>
  <c r="AE56" i="5" s="1"/>
  <c r="AD57" i="5"/>
  <c r="AE57" i="5" s="1"/>
  <c r="AD59" i="5"/>
  <c r="AE59" i="5" s="1"/>
  <c r="AD60" i="5"/>
  <c r="AE60" i="5" s="1"/>
  <c r="AD61" i="5"/>
  <c r="AE61" i="5" s="1"/>
  <c r="AD62" i="5"/>
  <c r="AE62" i="5" s="1"/>
  <c r="AD63" i="5"/>
  <c r="AE63" i="5" s="1"/>
  <c r="AD64" i="5"/>
  <c r="AE64" i="5" s="1"/>
  <c r="AD65" i="5"/>
  <c r="AE65" i="5" s="1"/>
  <c r="AD66" i="5"/>
  <c r="AE66" i="5" s="1"/>
  <c r="AD67" i="5"/>
  <c r="AE67" i="5" s="1"/>
  <c r="AD68" i="5"/>
  <c r="AE68" i="5" s="1"/>
  <c r="AD7" i="5"/>
  <c r="AE7" i="5" s="1"/>
  <c r="AA43" i="5"/>
  <c r="AG43" i="5" s="1"/>
  <c r="AI43" i="5" s="1"/>
  <c r="AO43" i="5" s="1"/>
  <c r="AQ43" i="5" s="1"/>
  <c r="AW43" i="5" s="1"/>
  <c r="AA29" i="5"/>
  <c r="AG29" i="5" s="1"/>
  <c r="AI29" i="5" s="1"/>
  <c r="AO29" i="5" s="1"/>
  <c r="AQ29" i="5" s="1"/>
  <c r="AW29" i="5" s="1"/>
  <c r="BW7" i="5" l="1"/>
  <c r="BT70" i="5"/>
  <c r="L19" i="27"/>
  <c r="BM71" i="5"/>
  <c r="BO71" i="5" s="1"/>
  <c r="CC141" i="23"/>
  <c r="CN141" i="23"/>
  <c r="CP141" i="23" s="1"/>
  <c r="BF141" i="23"/>
  <c r="BH141" i="23" s="1"/>
  <c r="BD253" i="23"/>
  <c r="BE253" i="23" s="1"/>
  <c r="BP253" i="23" s="1"/>
  <c r="CB253" i="23" s="1"/>
  <c r="CM253" i="23" s="1"/>
  <c r="BD248" i="23"/>
  <c r="BE248" i="23" s="1"/>
  <c r="BP248" i="23" s="1"/>
  <c r="CB248" i="23" s="1"/>
  <c r="CM248" i="23" s="1"/>
  <c r="BD249" i="23"/>
  <c r="BE249" i="23" s="1"/>
  <c r="BP249" i="23" s="1"/>
  <c r="CB249" i="23" s="1"/>
  <c r="CM249" i="23" s="1"/>
  <c r="BD250" i="23"/>
  <c r="BE250" i="23" s="1"/>
  <c r="BP250" i="23" s="1"/>
  <c r="CB250" i="23" s="1"/>
  <c r="CM250" i="23" s="1"/>
  <c r="BD251" i="23"/>
  <c r="BE251" i="23" s="1"/>
  <c r="BP251" i="23" s="1"/>
  <c r="CB251" i="23" s="1"/>
  <c r="CM251" i="23" s="1"/>
  <c r="CX251" i="23" s="1"/>
  <c r="BD246" i="23"/>
  <c r="BE246" i="23" s="1"/>
  <c r="BP246" i="23" s="1"/>
  <c r="CB246" i="23" s="1"/>
  <c r="CM246" i="23" s="1"/>
  <c r="BD254" i="23"/>
  <c r="BE254" i="23" s="1"/>
  <c r="BP254" i="23" s="1"/>
  <c r="CB254" i="23" s="1"/>
  <c r="CM254" i="23" s="1"/>
  <c r="BD257" i="23"/>
  <c r="BE257" i="23" s="1"/>
  <c r="BP257" i="23" s="1"/>
  <c r="CB257" i="23" s="1"/>
  <c r="CM257" i="23" s="1"/>
  <c r="AT44" i="23"/>
  <c r="AG71" i="5"/>
  <c r="AI71" i="5" s="1"/>
  <c r="AO71" i="5" s="1"/>
  <c r="AQ71" i="5" s="1"/>
  <c r="AW71" i="5" s="1"/>
  <c r="AG70" i="5"/>
  <c r="AI70" i="5" s="1"/>
  <c r="AO70" i="5" s="1"/>
  <c r="AQ70" i="5" s="1"/>
  <c r="AW70" i="5" s="1"/>
  <c r="AG69" i="5"/>
  <c r="AI69" i="5" s="1"/>
  <c r="AO69" i="5" s="1"/>
  <c r="AQ69" i="5" s="1"/>
  <c r="AW69" i="5" s="1"/>
  <c r="AS83" i="23"/>
  <c r="AS339" i="23"/>
  <c r="AT85" i="23"/>
  <c r="AT87" i="23"/>
  <c r="AT342" i="23"/>
  <c r="AT343" i="23"/>
  <c r="AT84" i="23"/>
  <c r="AT86" i="23"/>
  <c r="AT88" i="23"/>
  <c r="AR373" i="23"/>
  <c r="AR376" i="23"/>
  <c r="AP438" i="23"/>
  <c r="AP439" i="23"/>
  <c r="AP440" i="23"/>
  <c r="AP441" i="23"/>
  <c r="AP442" i="23"/>
  <c r="AP443" i="23"/>
  <c r="AP444" i="23"/>
  <c r="AP445" i="23"/>
  <c r="AP446" i="23"/>
  <c r="AP447" i="23"/>
  <c r="AP448" i="23"/>
  <c r="AP449" i="23"/>
  <c r="AP451" i="23"/>
  <c r="AP452" i="23"/>
  <c r="AP453" i="23"/>
  <c r="AP454" i="23"/>
  <c r="AP455" i="23"/>
  <c r="AP456" i="23"/>
  <c r="AP457" i="23"/>
  <c r="AP437" i="23"/>
  <c r="AP10" i="23"/>
  <c r="AP11" i="23"/>
  <c r="AP12" i="23"/>
  <c r="AP13" i="23"/>
  <c r="AP14" i="23"/>
  <c r="AP15" i="23"/>
  <c r="AP16" i="23"/>
  <c r="AP17" i="23"/>
  <c r="AP18" i="23"/>
  <c r="AP19" i="23"/>
  <c r="AP20" i="23"/>
  <c r="AP21" i="23"/>
  <c r="AP22" i="23"/>
  <c r="AP23" i="23"/>
  <c r="AP24" i="23"/>
  <c r="AP25" i="23"/>
  <c r="AP26" i="23"/>
  <c r="AP27" i="23"/>
  <c r="AP28" i="23"/>
  <c r="AP29" i="23"/>
  <c r="AP30" i="23"/>
  <c r="AP31" i="23"/>
  <c r="AP32" i="23"/>
  <c r="AP33" i="23"/>
  <c r="AP34" i="23"/>
  <c r="AP35" i="23"/>
  <c r="AP36" i="23"/>
  <c r="AP37" i="23"/>
  <c r="AP38" i="23"/>
  <c r="AP39" i="23"/>
  <c r="AP40" i="23"/>
  <c r="AP41" i="23"/>
  <c r="AP42" i="23"/>
  <c r="AP43" i="23"/>
  <c r="AP46" i="23"/>
  <c r="AP47" i="23"/>
  <c r="AP48" i="23"/>
  <c r="AP49" i="23"/>
  <c r="AP50" i="23"/>
  <c r="AP51" i="23"/>
  <c r="AP52" i="23"/>
  <c r="AP53" i="23"/>
  <c r="AP54" i="23"/>
  <c r="AP55" i="23"/>
  <c r="AP56" i="23"/>
  <c r="AP57" i="23"/>
  <c r="AP58" i="23"/>
  <c r="AP59" i="23"/>
  <c r="AP60" i="23"/>
  <c r="AP61" i="23"/>
  <c r="AP62" i="23"/>
  <c r="AP63" i="23"/>
  <c r="AP64" i="23"/>
  <c r="AP65" i="23"/>
  <c r="AP66" i="23"/>
  <c r="AP67" i="23"/>
  <c r="AP68" i="23"/>
  <c r="AP69" i="23"/>
  <c r="AP70" i="23"/>
  <c r="AP71" i="23"/>
  <c r="AP72" i="23"/>
  <c r="AP73" i="23"/>
  <c r="AP74" i="23"/>
  <c r="AP75" i="23"/>
  <c r="AP76" i="23"/>
  <c r="AP77" i="23"/>
  <c r="AP78" i="23"/>
  <c r="AP79" i="23"/>
  <c r="AP80" i="23"/>
  <c r="AP82" i="23"/>
  <c r="AP107" i="23"/>
  <c r="AP108" i="23"/>
  <c r="AP109" i="23"/>
  <c r="AP110" i="23"/>
  <c r="AP111" i="23"/>
  <c r="AP112" i="23"/>
  <c r="AP113" i="23"/>
  <c r="AP114" i="23"/>
  <c r="AP115" i="23"/>
  <c r="AP116" i="23"/>
  <c r="AP117" i="23"/>
  <c r="AP118" i="23"/>
  <c r="AP119" i="23"/>
  <c r="AP120" i="23"/>
  <c r="AP121" i="23"/>
  <c r="AP122" i="23"/>
  <c r="AP123" i="23"/>
  <c r="AP124" i="23"/>
  <c r="AP125" i="23"/>
  <c r="AP126" i="23"/>
  <c r="AP127" i="23"/>
  <c r="AP128" i="23"/>
  <c r="AP129" i="23"/>
  <c r="AP130" i="23"/>
  <c r="AP131" i="23"/>
  <c r="AP132" i="23"/>
  <c r="AP133" i="23"/>
  <c r="AP134" i="23"/>
  <c r="AP135" i="23"/>
  <c r="AP136" i="23"/>
  <c r="AP137" i="23"/>
  <c r="AP138" i="23"/>
  <c r="AP139" i="23"/>
  <c r="AP140" i="23"/>
  <c r="AP240" i="23"/>
  <c r="AP241" i="23"/>
  <c r="AP242" i="23"/>
  <c r="AP243" i="23"/>
  <c r="AP244" i="23"/>
  <c r="AP318" i="23"/>
  <c r="AP319" i="23"/>
  <c r="AP320" i="23"/>
  <c r="AP321" i="23"/>
  <c r="AP322" i="23"/>
  <c r="AP323" i="23"/>
  <c r="AP324" i="23"/>
  <c r="AP325" i="23"/>
  <c r="AP326" i="23"/>
  <c r="AP327" i="23"/>
  <c r="AP328" i="23"/>
  <c r="AP329" i="23"/>
  <c r="AP330" i="23"/>
  <c r="AP331" i="23"/>
  <c r="AP332" i="23"/>
  <c r="AP333" i="23"/>
  <c r="AP334" i="23"/>
  <c r="AP335" i="23"/>
  <c r="AP336" i="23"/>
  <c r="AP337" i="23"/>
  <c r="AP338" i="23"/>
  <c r="AP8" i="23"/>
  <c r="CC7" i="5" l="1"/>
  <c r="BT71" i="5"/>
  <c r="BT103" i="5" s="1"/>
  <c r="O19" i="27" s="1"/>
  <c r="BU70" i="5"/>
  <c r="BW70" i="5" s="1"/>
  <c r="CC70" i="5" s="1"/>
  <c r="CW141" i="23"/>
  <c r="CY141" i="23"/>
  <c r="CC257" i="23"/>
  <c r="CN257" i="23"/>
  <c r="CP257" i="23" s="1"/>
  <c r="CC246" i="23"/>
  <c r="CN246" i="23"/>
  <c r="CP246" i="23" s="1"/>
  <c r="CC250" i="23"/>
  <c r="CN250" i="23"/>
  <c r="CP250" i="23" s="1"/>
  <c r="CC248" i="23"/>
  <c r="CN248" i="23"/>
  <c r="CP248" i="23" s="1"/>
  <c r="CC254" i="23"/>
  <c r="CN254" i="23"/>
  <c r="CP254" i="23" s="1"/>
  <c r="CC251" i="23"/>
  <c r="CN251" i="23"/>
  <c r="CP251" i="23" s="1"/>
  <c r="CC249" i="23"/>
  <c r="CN249" i="23"/>
  <c r="CP249" i="23" s="1"/>
  <c r="CC253" i="23"/>
  <c r="CN253" i="23"/>
  <c r="CP253" i="23" s="1"/>
  <c r="BO141" i="23"/>
  <c r="BQ141" i="23"/>
  <c r="BS141" i="23" s="1"/>
  <c r="BF257" i="23"/>
  <c r="BH257" i="23" s="1"/>
  <c r="BF246" i="23"/>
  <c r="BH246" i="23" s="1"/>
  <c r="BF250" i="23"/>
  <c r="BH250" i="23" s="1"/>
  <c r="BF248" i="23"/>
  <c r="BH248" i="23" s="1"/>
  <c r="BF254" i="23"/>
  <c r="BH254" i="23" s="1"/>
  <c r="BF251" i="23"/>
  <c r="BH251" i="23" s="1"/>
  <c r="BF249" i="23"/>
  <c r="BH249" i="23" s="1"/>
  <c r="BF253" i="23"/>
  <c r="BH253" i="23" s="1"/>
  <c r="AP466" i="23"/>
  <c r="AU44" i="23"/>
  <c r="AW44" i="23" s="1"/>
  <c r="AT83" i="23"/>
  <c r="AU83" i="23" s="1"/>
  <c r="AW83" i="23" s="1"/>
  <c r="BD83" i="23" s="1"/>
  <c r="BE83" i="23" s="1"/>
  <c r="BP83" i="23" s="1"/>
  <c r="CB83" i="23" s="1"/>
  <c r="CM83" i="23" s="1"/>
  <c r="CX83" i="23" s="1"/>
  <c r="DI83" i="23" s="1"/>
  <c r="AT339" i="23"/>
  <c r="BC373" i="23"/>
  <c r="BN373" i="23" s="1"/>
  <c r="BZ373" i="23" s="1"/>
  <c r="CK373" i="23" s="1"/>
  <c r="CV373" i="23" s="1"/>
  <c r="DG373" i="23" s="1"/>
  <c r="BC376" i="23"/>
  <c r="BN376" i="23" s="1"/>
  <c r="BZ376" i="23" s="1"/>
  <c r="CK376" i="23" s="1"/>
  <c r="CV376" i="23" s="1"/>
  <c r="DG376" i="23" s="1"/>
  <c r="AU88" i="23"/>
  <c r="AW88" i="23" s="1"/>
  <c r="AU86" i="23"/>
  <c r="AW86" i="23" s="1"/>
  <c r="AU84" i="23"/>
  <c r="AW84" i="23" s="1"/>
  <c r="AU343" i="23"/>
  <c r="AW343" i="23" s="1"/>
  <c r="AU342" i="23"/>
  <c r="AW342" i="23" s="1"/>
  <c r="AU87" i="23"/>
  <c r="AW87" i="23" s="1"/>
  <c r="AU85" i="23"/>
  <c r="AW85" i="23" s="1"/>
  <c r="AO373" i="23"/>
  <c r="AO376" i="23"/>
  <c r="H373" i="23"/>
  <c r="DF373" i="23" s="1"/>
  <c r="H376" i="23"/>
  <c r="DF376" i="23" s="1"/>
  <c r="BU71" i="5" l="1"/>
  <c r="BW71" i="5" s="1"/>
  <c r="R19" i="27"/>
  <c r="H47" i="24" s="1"/>
  <c r="DA141" i="23"/>
  <c r="DH141" i="23" s="1"/>
  <c r="CW253" i="23"/>
  <c r="CX253" i="23" s="1"/>
  <c r="CW251" i="23"/>
  <c r="CY251" i="23"/>
  <c r="CW250" i="23"/>
  <c r="CX250" i="23" s="1"/>
  <c r="CW257" i="23"/>
  <c r="CX257" i="23" s="1"/>
  <c r="CW249" i="23"/>
  <c r="CX249" i="23" s="1"/>
  <c r="CW254" i="23"/>
  <c r="CX254" i="23" s="1"/>
  <c r="CW248" i="23"/>
  <c r="CX248" i="23" s="1"/>
  <c r="CW246" i="23"/>
  <c r="CY246" i="23"/>
  <c r="CJ376" i="23"/>
  <c r="CU376" i="23"/>
  <c r="CJ373" i="23"/>
  <c r="CU373" i="23"/>
  <c r="CC83" i="23"/>
  <c r="CN83" i="23"/>
  <c r="CP83" i="23" s="1"/>
  <c r="BM376" i="23"/>
  <c r="BY376" i="23"/>
  <c r="BM373" i="23"/>
  <c r="BY373" i="23"/>
  <c r="BO249" i="23"/>
  <c r="BQ249" i="23"/>
  <c r="BS249" i="23" s="1"/>
  <c r="BO254" i="23"/>
  <c r="BQ254" i="23"/>
  <c r="BS254" i="23" s="1"/>
  <c r="BO248" i="23"/>
  <c r="BQ248" i="23"/>
  <c r="BS248" i="23" s="1"/>
  <c r="BO246" i="23"/>
  <c r="BQ246" i="23"/>
  <c r="BS246" i="23" s="1"/>
  <c r="BO253" i="23"/>
  <c r="BQ253" i="23"/>
  <c r="BS253" i="23" s="1"/>
  <c r="BO251" i="23"/>
  <c r="BQ251" i="23"/>
  <c r="BS251" i="23" s="1"/>
  <c r="BO250" i="23"/>
  <c r="BQ250" i="23"/>
  <c r="BS250" i="23" s="1"/>
  <c r="BO257" i="23"/>
  <c r="BQ257" i="23"/>
  <c r="BS257" i="23" s="1"/>
  <c r="BD85" i="23"/>
  <c r="BE85" i="23" s="1"/>
  <c r="BP85" i="23" s="1"/>
  <c r="CB85" i="23" s="1"/>
  <c r="CM85" i="23" s="1"/>
  <c r="CX85" i="23" s="1"/>
  <c r="DI85" i="23" s="1"/>
  <c r="BD342" i="23"/>
  <c r="BE342" i="23" s="1"/>
  <c r="BP342" i="23" s="1"/>
  <c r="CB342" i="23" s="1"/>
  <c r="CM342" i="23" s="1"/>
  <c r="CX342" i="23" s="1"/>
  <c r="DI342" i="23" s="1"/>
  <c r="BD84" i="23"/>
  <c r="BE84" i="23" s="1"/>
  <c r="BP84" i="23" s="1"/>
  <c r="CB84" i="23" s="1"/>
  <c r="CM84" i="23" s="1"/>
  <c r="CX84" i="23" s="1"/>
  <c r="DI84" i="23" s="1"/>
  <c r="BD88" i="23"/>
  <c r="BE88" i="23" s="1"/>
  <c r="BP88" i="23" s="1"/>
  <c r="CB88" i="23" s="1"/>
  <c r="CM88" i="23" s="1"/>
  <c r="CX88" i="23" s="1"/>
  <c r="DI88" i="23" s="1"/>
  <c r="BD44" i="23"/>
  <c r="BE44" i="23" s="1"/>
  <c r="BP44" i="23" s="1"/>
  <c r="CB44" i="23" s="1"/>
  <c r="CM44" i="23" s="1"/>
  <c r="CX44" i="23" s="1"/>
  <c r="DI44" i="23" s="1"/>
  <c r="BD87" i="23"/>
  <c r="BE87" i="23" s="1"/>
  <c r="BP87" i="23" s="1"/>
  <c r="CB87" i="23" s="1"/>
  <c r="CM87" i="23" s="1"/>
  <c r="CX87" i="23" s="1"/>
  <c r="DI87" i="23" s="1"/>
  <c r="BD343" i="23"/>
  <c r="BE343" i="23" s="1"/>
  <c r="BP343" i="23" s="1"/>
  <c r="CB343" i="23" s="1"/>
  <c r="CM343" i="23" s="1"/>
  <c r="CX343" i="23" s="1"/>
  <c r="DI343" i="23" s="1"/>
  <c r="BD86" i="23"/>
  <c r="BE86" i="23" s="1"/>
  <c r="BP86" i="23" s="1"/>
  <c r="CB86" i="23" s="1"/>
  <c r="CM86" i="23" s="1"/>
  <c r="CX86" i="23" s="1"/>
  <c r="DI86" i="23" s="1"/>
  <c r="AO466" i="23"/>
  <c r="AU339" i="23"/>
  <c r="AW339" i="23" s="1"/>
  <c r="BF83" i="23"/>
  <c r="BH83" i="23" s="1"/>
  <c r="BQ83" i="23" s="1"/>
  <c r="BS83" i="23" s="1"/>
  <c r="AQ376" i="23"/>
  <c r="AS376" i="23" s="1"/>
  <c r="BB376" i="23"/>
  <c r="AQ373" i="23"/>
  <c r="AS373" i="23" s="1"/>
  <c r="AT373" i="23" s="1"/>
  <c r="BB373" i="23"/>
  <c r="I376" i="23"/>
  <c r="I373" i="23"/>
  <c r="CC71" i="5" l="1"/>
  <c r="CY257" i="23"/>
  <c r="DA257" i="23" s="1"/>
  <c r="DH257" i="23" s="1"/>
  <c r="CY253" i="23"/>
  <c r="CY250" i="23"/>
  <c r="CY254" i="23"/>
  <c r="DA254" i="23" s="1"/>
  <c r="DH254" i="23" s="1"/>
  <c r="DA246" i="23"/>
  <c r="DH246" i="23" s="1"/>
  <c r="DJ141" i="23"/>
  <c r="DL141" i="23" s="1"/>
  <c r="DA251" i="23"/>
  <c r="DH251" i="23" s="1"/>
  <c r="CY248" i="23"/>
  <c r="O16" i="27"/>
  <c r="CW83" i="23"/>
  <c r="CY83" i="23"/>
  <c r="CC86" i="23"/>
  <c r="CN86" i="23"/>
  <c r="CP86" i="23" s="1"/>
  <c r="CC87" i="23"/>
  <c r="CN87" i="23"/>
  <c r="CP87" i="23" s="1"/>
  <c r="CC88" i="23"/>
  <c r="CN88" i="23"/>
  <c r="CP88" i="23" s="1"/>
  <c r="CC342" i="23"/>
  <c r="CN342" i="23"/>
  <c r="CP342" i="23" s="1"/>
  <c r="CC343" i="23"/>
  <c r="CN343" i="23"/>
  <c r="CP343" i="23" s="1"/>
  <c r="CC44" i="23"/>
  <c r="CN44" i="23"/>
  <c r="CP44" i="23" s="1"/>
  <c r="CC84" i="23"/>
  <c r="CN84" i="23"/>
  <c r="CP84" i="23" s="1"/>
  <c r="CC85" i="23"/>
  <c r="CN85" i="23"/>
  <c r="CP85" i="23" s="1"/>
  <c r="CA373" i="23"/>
  <c r="CL373" i="23"/>
  <c r="CA376" i="23"/>
  <c r="CL376" i="23"/>
  <c r="BO83" i="23"/>
  <c r="BF86" i="23"/>
  <c r="BH86" i="23" s="1"/>
  <c r="BF87" i="23"/>
  <c r="BH87" i="23" s="1"/>
  <c r="BF88" i="23"/>
  <c r="BH88" i="23" s="1"/>
  <c r="BF342" i="23"/>
  <c r="BH342" i="23" s="1"/>
  <c r="BF343" i="23"/>
  <c r="BH343" i="23" s="1"/>
  <c r="BF44" i="23"/>
  <c r="BH44" i="23" s="1"/>
  <c r="BF84" i="23"/>
  <c r="BH84" i="23" s="1"/>
  <c r="BF85" i="23"/>
  <c r="BH85" i="23" s="1"/>
  <c r="BD339" i="23"/>
  <c r="BE339" i="23" s="1"/>
  <c r="BP339" i="23" s="1"/>
  <c r="CB339" i="23" s="1"/>
  <c r="CM339" i="23" s="1"/>
  <c r="CX339" i="23" s="1"/>
  <c r="DI339" i="23" s="1"/>
  <c r="AU373" i="23"/>
  <c r="AW373" i="23" s="1"/>
  <c r="G21" i="27"/>
  <c r="AT376" i="23"/>
  <c r="DA250" i="23" l="1"/>
  <c r="DH250" i="23" s="1"/>
  <c r="DA253" i="23"/>
  <c r="DH253" i="23" s="1"/>
  <c r="DJ254" i="23"/>
  <c r="DL254" i="23" s="1"/>
  <c r="DJ257" i="23"/>
  <c r="DL257" i="23" s="1"/>
  <c r="DA248" i="23"/>
  <c r="DH248" i="23" s="1"/>
  <c r="DA83" i="23"/>
  <c r="DH83" i="23" s="1"/>
  <c r="DJ251" i="23"/>
  <c r="DL251" i="23" s="1"/>
  <c r="DJ246" i="23"/>
  <c r="DL246" i="23" s="1"/>
  <c r="CW84" i="23"/>
  <c r="CY84" i="23"/>
  <c r="CW343" i="23"/>
  <c r="CY343" i="23"/>
  <c r="CW88" i="23"/>
  <c r="CY88" i="23"/>
  <c r="CW86" i="23"/>
  <c r="CY86" i="23"/>
  <c r="CW85" i="23"/>
  <c r="CY85" i="23"/>
  <c r="CW44" i="23"/>
  <c r="CY44" i="23"/>
  <c r="CW342" i="23"/>
  <c r="CY342" i="23"/>
  <c r="CW87" i="23"/>
  <c r="CY87" i="23"/>
  <c r="CC339" i="23"/>
  <c r="CN339" i="23"/>
  <c r="CP339" i="23" s="1"/>
  <c r="BO84" i="23"/>
  <c r="BQ84" i="23"/>
  <c r="BS84" i="23" s="1"/>
  <c r="BO343" i="23"/>
  <c r="BQ343" i="23"/>
  <c r="BS343" i="23" s="1"/>
  <c r="BO88" i="23"/>
  <c r="BQ88" i="23"/>
  <c r="BS88" i="23" s="1"/>
  <c r="BO86" i="23"/>
  <c r="BQ86" i="23"/>
  <c r="BS86" i="23" s="1"/>
  <c r="BO85" i="23"/>
  <c r="BQ85" i="23"/>
  <c r="BS85" i="23" s="1"/>
  <c r="BO44" i="23"/>
  <c r="BQ44" i="23"/>
  <c r="BS44" i="23" s="1"/>
  <c r="BO342" i="23"/>
  <c r="BQ342" i="23"/>
  <c r="BS342" i="23" s="1"/>
  <c r="BO87" i="23"/>
  <c r="BQ87" i="23"/>
  <c r="BS87" i="23" s="1"/>
  <c r="BF339" i="23"/>
  <c r="BH339" i="23" s="1"/>
  <c r="BQ339" i="23" s="1"/>
  <c r="BS339" i="23" s="1"/>
  <c r="BD373" i="23"/>
  <c r="BE373" i="23" s="1"/>
  <c r="BP373" i="23" s="1"/>
  <c r="CB373" i="23" s="1"/>
  <c r="CM373" i="23" s="1"/>
  <c r="CX373" i="23" s="1"/>
  <c r="DI373" i="23" s="1"/>
  <c r="AU376" i="23"/>
  <c r="AW376" i="23" s="1"/>
  <c r="B12" i="27"/>
  <c r="AG140" i="23"/>
  <c r="AR140" i="23" s="1"/>
  <c r="H140" i="23"/>
  <c r="DJ250" i="23" l="1"/>
  <c r="DL250" i="23" s="1"/>
  <c r="DJ253" i="23"/>
  <c r="DL253" i="23" s="1"/>
  <c r="CU140" i="23"/>
  <c r="DF140" i="23"/>
  <c r="DA87" i="23"/>
  <c r="DH87" i="23" s="1"/>
  <c r="DA343" i="23"/>
  <c r="DH343" i="23" s="1"/>
  <c r="DJ248" i="23"/>
  <c r="DL248" i="23" s="1"/>
  <c r="DA342" i="23"/>
  <c r="DH342" i="23" s="1"/>
  <c r="DA85" i="23"/>
  <c r="DH85" i="23" s="1"/>
  <c r="DA88" i="23"/>
  <c r="DH88" i="23" s="1"/>
  <c r="DA84" i="23"/>
  <c r="DH84" i="23" s="1"/>
  <c r="DJ83" i="23"/>
  <c r="DL83" i="23" s="1"/>
  <c r="DA44" i="23"/>
  <c r="DH44" i="23" s="1"/>
  <c r="DA86" i="23"/>
  <c r="DH86" i="23" s="1"/>
  <c r="CW339" i="23"/>
  <c r="CY339" i="23"/>
  <c r="CC373" i="23"/>
  <c r="CN373" i="23"/>
  <c r="CP373" i="23" s="1"/>
  <c r="BY140" i="23"/>
  <c r="CJ140" i="23"/>
  <c r="BO339" i="23"/>
  <c r="BB140" i="23"/>
  <c r="BM140" i="23"/>
  <c r="BF373" i="23"/>
  <c r="BH373" i="23" s="1"/>
  <c r="BQ373" i="23" s="1"/>
  <c r="BS373" i="23" s="1"/>
  <c r="BD376" i="23"/>
  <c r="BE376" i="23" s="1"/>
  <c r="BP376" i="23" s="1"/>
  <c r="CB376" i="23" s="1"/>
  <c r="CM376" i="23" s="1"/>
  <c r="CX376" i="23" s="1"/>
  <c r="BC140" i="23"/>
  <c r="BN140" i="23" s="1"/>
  <c r="BZ140" i="23" s="1"/>
  <c r="I140" i="23"/>
  <c r="AQ140" i="23"/>
  <c r="AS140" i="23" s="1"/>
  <c r="AF140" i="23"/>
  <c r="AH140" i="23" s="1"/>
  <c r="DJ86" i="23" l="1"/>
  <c r="DL86" i="23" s="1"/>
  <c r="DJ88" i="23"/>
  <c r="DL88" i="23" s="1"/>
  <c r="DJ342" i="23"/>
  <c r="DL342" i="23" s="1"/>
  <c r="DJ343" i="23"/>
  <c r="DL343" i="23" s="1"/>
  <c r="DA339" i="23"/>
  <c r="DH339" i="23" s="1"/>
  <c r="DJ44" i="23"/>
  <c r="DL44" i="23" s="1"/>
  <c r="DJ84" i="23"/>
  <c r="DL84" i="23" s="1"/>
  <c r="DJ85" i="23"/>
  <c r="DL85" i="23" s="1"/>
  <c r="DJ87" i="23"/>
  <c r="DL87" i="23" s="1"/>
  <c r="CW373" i="23"/>
  <c r="CY373" i="23"/>
  <c r="CC376" i="23"/>
  <c r="CN376" i="23"/>
  <c r="CP376" i="23" s="1"/>
  <c r="CA140" i="23"/>
  <c r="CK140" i="23"/>
  <c r="BO373" i="23"/>
  <c r="BF376" i="23"/>
  <c r="BH376" i="23" s="1"/>
  <c r="BQ376" i="23" s="1"/>
  <c r="BS376" i="23" s="1"/>
  <c r="AI140" i="23"/>
  <c r="AT140" i="23"/>
  <c r="BE140" i="23" s="1"/>
  <c r="BP140" i="23" s="1"/>
  <c r="CB140" i="23" s="1"/>
  <c r="CM140" i="23" s="1"/>
  <c r="CX140" i="23" s="1"/>
  <c r="DI140" i="23" s="1"/>
  <c r="DA373" i="23" l="1"/>
  <c r="DH373" i="23" s="1"/>
  <c r="DJ339" i="23"/>
  <c r="DL339" i="23" s="1"/>
  <c r="CW376" i="23"/>
  <c r="CY376" i="23"/>
  <c r="CL140" i="23"/>
  <c r="CV140" i="23"/>
  <c r="DG140" i="23" s="1"/>
  <c r="CC140" i="23"/>
  <c r="CN140" i="23"/>
  <c r="CP140" i="23" s="1"/>
  <c r="BO376" i="23"/>
  <c r="AJ140" i="23"/>
  <c r="AL140" i="23" s="1"/>
  <c r="BD140" i="23" s="1"/>
  <c r="N437" i="23"/>
  <c r="DA376" i="23" l="1"/>
  <c r="DH376" i="23" s="1"/>
  <c r="DI376" i="23" s="1"/>
  <c r="DJ373" i="23"/>
  <c r="DL373" i="23" s="1"/>
  <c r="CW140" i="23"/>
  <c r="CY140" i="23"/>
  <c r="AU140" i="23"/>
  <c r="AW140" i="23" s="1"/>
  <c r="BF140" i="23" s="1"/>
  <c r="BH140" i="23" s="1"/>
  <c r="BQ140" i="23" s="1"/>
  <c r="BS140" i="23" s="1"/>
  <c r="R18" i="27" l="1"/>
  <c r="H40" i="24" s="1"/>
  <c r="DJ376" i="23"/>
  <c r="DL376" i="23" s="1"/>
  <c r="DA140" i="23"/>
  <c r="DH140" i="23" s="1"/>
  <c r="BO140" i="23"/>
  <c r="B11" i="27"/>
  <c r="AG82" i="23"/>
  <c r="AR82" i="23" s="1"/>
  <c r="AD82" i="23"/>
  <c r="H82" i="23"/>
  <c r="B8" i="27"/>
  <c r="CU82" i="23" l="1"/>
  <c r="DF82" i="23"/>
  <c r="DJ140" i="23"/>
  <c r="DL140" i="23" s="1"/>
  <c r="BY82" i="23"/>
  <c r="CJ82" i="23"/>
  <c r="BB82" i="23"/>
  <c r="BM82" i="23"/>
  <c r="BC82" i="23"/>
  <c r="BN82" i="23" s="1"/>
  <c r="BZ82" i="23" s="1"/>
  <c r="I82" i="23"/>
  <c r="AQ82" i="23"/>
  <c r="AS82" i="23" s="1"/>
  <c r="AF82" i="23"/>
  <c r="AH82" i="23" s="1"/>
  <c r="AB466" i="23"/>
  <c r="CA82" i="23" l="1"/>
  <c r="CK82" i="23"/>
  <c r="AI82" i="23"/>
  <c r="AT82" i="23"/>
  <c r="BE82" i="23" s="1"/>
  <c r="BP82" i="23" s="1"/>
  <c r="CB82" i="23" s="1"/>
  <c r="CM82" i="23" s="1"/>
  <c r="CX82" i="23" s="1"/>
  <c r="DI82" i="23" s="1"/>
  <c r="L15" i="26"/>
  <c r="C4" i="27" s="1"/>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9" i="5"/>
  <c r="V60" i="5"/>
  <c r="V61" i="5"/>
  <c r="V62" i="5"/>
  <c r="V63" i="5"/>
  <c r="V64" i="5"/>
  <c r="V65" i="5"/>
  <c r="V66" i="5"/>
  <c r="V67" i="5"/>
  <c r="V68" i="5"/>
  <c r="V7" i="5"/>
  <c r="CL82" i="23" l="1"/>
  <c r="CV82" i="23"/>
  <c r="DG82" i="23" s="1"/>
  <c r="CC82" i="23"/>
  <c r="CN82" i="23"/>
  <c r="CP82" i="23" s="1"/>
  <c r="AJ82" i="23"/>
  <c r="AL82" i="23" s="1"/>
  <c r="BD82" i="23" s="1"/>
  <c r="CW82" i="23" l="1"/>
  <c r="CY82" i="23"/>
  <c r="AU82" i="23"/>
  <c r="AW82" i="23" s="1"/>
  <c r="BF82" i="23" s="1"/>
  <c r="BH82" i="23" s="1"/>
  <c r="BQ82" i="23" s="1"/>
  <c r="BS82" i="23" s="1"/>
  <c r="DA82" i="23" l="1"/>
  <c r="DH82" i="23" s="1"/>
  <c r="BO82" i="23"/>
  <c r="B18" i="27"/>
  <c r="B17" i="27"/>
  <c r="B16" i="27"/>
  <c r="B15" i="27"/>
  <c r="B13" i="27"/>
  <c r="B10" i="27"/>
  <c r="J11" i="24"/>
  <c r="J13" i="24"/>
  <c r="J14" i="24"/>
  <c r="J16" i="24"/>
  <c r="J18" i="24"/>
  <c r="J20" i="24"/>
  <c r="J22" i="24"/>
  <c r="J24" i="24"/>
  <c r="J26" i="24"/>
  <c r="J28" i="24"/>
  <c r="J30" i="24"/>
  <c r="J31" i="24"/>
  <c r="J33" i="24"/>
  <c r="J35" i="24"/>
  <c r="J37" i="24"/>
  <c r="J39" i="24"/>
  <c r="J41" i="24"/>
  <c r="J10" i="24"/>
  <c r="DJ82" i="23" l="1"/>
  <c r="DL82" i="23" s="1"/>
  <c r="B21" i="27"/>
  <c r="X64" i="5" l="1"/>
  <c r="AF64" i="5" s="1"/>
  <c r="AN64" i="5" s="1"/>
  <c r="AV64" i="5" s="1"/>
  <c r="BE64" i="5" s="1"/>
  <c r="BG64" i="5" s="1"/>
  <c r="BM64" i="5" s="1"/>
  <c r="BO64" i="5" s="1"/>
  <c r="BU64" i="5" s="1"/>
  <c r="BW64" i="5" s="1"/>
  <c r="CC64" i="5" s="1"/>
  <c r="X65" i="5"/>
  <c r="AF65" i="5" s="1"/>
  <c r="AN65" i="5" s="1"/>
  <c r="AV65" i="5" s="1"/>
  <c r="BE65" i="5" s="1"/>
  <c r="BG65" i="5" s="1"/>
  <c r="BM65" i="5" s="1"/>
  <c r="BO65" i="5" s="1"/>
  <c r="BU65" i="5" s="1"/>
  <c r="BW65" i="5" s="1"/>
  <c r="CC65" i="5" s="1"/>
  <c r="X66" i="5"/>
  <c r="AF66" i="5" s="1"/>
  <c r="AN66" i="5" s="1"/>
  <c r="AV66" i="5" s="1"/>
  <c r="BE66" i="5" s="1"/>
  <c r="BG66" i="5" s="1"/>
  <c r="BM66" i="5" s="1"/>
  <c r="BO66" i="5" s="1"/>
  <c r="BU66" i="5" s="1"/>
  <c r="BW66" i="5" s="1"/>
  <c r="CC66" i="5" s="1"/>
  <c r="X67" i="5"/>
  <c r="AF67" i="5" s="1"/>
  <c r="AN67" i="5" s="1"/>
  <c r="AV67" i="5" s="1"/>
  <c r="BE67" i="5" s="1"/>
  <c r="BG67" i="5" s="1"/>
  <c r="BM67" i="5" s="1"/>
  <c r="BO67" i="5" s="1"/>
  <c r="BU67" i="5" s="1"/>
  <c r="BW67" i="5" s="1"/>
  <c r="CC67" i="5" s="1"/>
  <c r="X68" i="5"/>
  <c r="AF68" i="5" s="1"/>
  <c r="AN68" i="5" s="1"/>
  <c r="AV68" i="5" s="1"/>
  <c r="BE68" i="5" s="1"/>
  <c r="BG68" i="5" s="1"/>
  <c r="BM68" i="5" s="1"/>
  <c r="BO68" i="5" s="1"/>
  <c r="BU68" i="5" s="1"/>
  <c r="BW68" i="5" s="1"/>
  <c r="CC68" i="5" s="1"/>
  <c r="X63" i="5"/>
  <c r="AF63" i="5" s="1"/>
  <c r="AN63" i="5" s="1"/>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9" i="5"/>
  <c r="W60" i="5"/>
  <c r="W61" i="5"/>
  <c r="W62" i="5"/>
  <c r="W63" i="5"/>
  <c r="W64" i="5"/>
  <c r="W65" i="5"/>
  <c r="W66" i="5"/>
  <c r="W67" i="5"/>
  <c r="W68" i="5"/>
  <c r="T103" i="5"/>
  <c r="U103" i="5"/>
  <c r="AV63" i="5" l="1"/>
  <c r="AV103" i="5" s="1"/>
  <c r="W7" i="5"/>
  <c r="AD338" i="23"/>
  <c r="AD337" i="23"/>
  <c r="AD336" i="23"/>
  <c r="AD335" i="23"/>
  <c r="AD334" i="23"/>
  <c r="AD333" i="23"/>
  <c r="AD332" i="23"/>
  <c r="AG338" i="23"/>
  <c r="AG337" i="23"/>
  <c r="AG336" i="23"/>
  <c r="AG335" i="23"/>
  <c r="AG334" i="23"/>
  <c r="AG333" i="23"/>
  <c r="AG332" i="23"/>
  <c r="H333" i="23"/>
  <c r="H334" i="23"/>
  <c r="H335" i="23"/>
  <c r="H336" i="23"/>
  <c r="H337" i="23"/>
  <c r="H338" i="23"/>
  <c r="H332" i="23"/>
  <c r="AD456" i="23"/>
  <c r="AD457" i="23"/>
  <c r="AD455" i="23"/>
  <c r="Q455" i="23"/>
  <c r="Q456" i="23"/>
  <c r="Q457" i="23"/>
  <c r="N455" i="23"/>
  <c r="N456" i="23"/>
  <c r="N457" i="23"/>
  <c r="L455" i="23"/>
  <c r="L456" i="23"/>
  <c r="L457" i="23"/>
  <c r="AG457" i="23"/>
  <c r="AR457" i="23" s="1"/>
  <c r="AG456" i="23"/>
  <c r="AR456" i="23" s="1"/>
  <c r="AG455" i="23"/>
  <c r="AR455" i="23" s="1"/>
  <c r="H455" i="23"/>
  <c r="H456" i="23"/>
  <c r="H457" i="23"/>
  <c r="CU456" i="23" l="1"/>
  <c r="DF456" i="23"/>
  <c r="CU336" i="23"/>
  <c r="DF336" i="23"/>
  <c r="CU455" i="23"/>
  <c r="DF455" i="23"/>
  <c r="CU332" i="23"/>
  <c r="DF332" i="23"/>
  <c r="CU335" i="23"/>
  <c r="DF335" i="23"/>
  <c r="CU338" i="23"/>
  <c r="DF338" i="23"/>
  <c r="CU334" i="23"/>
  <c r="DF334" i="23"/>
  <c r="CU457" i="23"/>
  <c r="DF457" i="23"/>
  <c r="CU337" i="23"/>
  <c r="DF337" i="23"/>
  <c r="CU333" i="23"/>
  <c r="DF333" i="23"/>
  <c r="BY456" i="23"/>
  <c r="CJ456" i="23"/>
  <c r="BY338" i="23"/>
  <c r="CJ338" i="23"/>
  <c r="BY336" i="23"/>
  <c r="CJ336" i="23"/>
  <c r="BY334" i="23"/>
  <c r="CJ334" i="23"/>
  <c r="BY457" i="23"/>
  <c r="CJ457" i="23"/>
  <c r="BY455" i="23"/>
  <c r="CJ455" i="23"/>
  <c r="BY332" i="23"/>
  <c r="CJ332" i="23"/>
  <c r="BY337" i="23"/>
  <c r="CJ337" i="23"/>
  <c r="BY335" i="23"/>
  <c r="CJ335" i="23"/>
  <c r="BY333" i="23"/>
  <c r="CJ333" i="23"/>
  <c r="H19" i="27"/>
  <c r="BB457" i="23"/>
  <c r="BM457" i="23"/>
  <c r="BB455" i="23"/>
  <c r="BM455" i="23"/>
  <c r="BB332" i="23"/>
  <c r="BM332" i="23"/>
  <c r="BB337" i="23"/>
  <c r="BM337" i="23"/>
  <c r="BB335" i="23"/>
  <c r="BM335" i="23"/>
  <c r="BB333" i="23"/>
  <c r="BM333" i="23"/>
  <c r="BB456" i="23"/>
  <c r="BM456" i="23"/>
  <c r="BB338" i="23"/>
  <c r="BM338" i="23"/>
  <c r="BB336" i="23"/>
  <c r="BM336" i="23"/>
  <c r="BB334" i="23"/>
  <c r="BM334" i="23"/>
  <c r="BC456" i="23"/>
  <c r="BN456" i="23" s="1"/>
  <c r="BZ456" i="23" s="1"/>
  <c r="BC455" i="23"/>
  <c r="BN455" i="23" s="1"/>
  <c r="BZ455" i="23" s="1"/>
  <c r="BC457" i="23"/>
  <c r="BN457" i="23" s="1"/>
  <c r="BZ457" i="23" s="1"/>
  <c r="AF456" i="23"/>
  <c r="AH456" i="23" s="1"/>
  <c r="AQ456" i="23"/>
  <c r="AS456" i="23" s="1"/>
  <c r="I332" i="23"/>
  <c r="AQ332" i="23"/>
  <c r="AS332" i="23" s="1"/>
  <c r="I337" i="23"/>
  <c r="AQ337" i="23"/>
  <c r="AS337" i="23" s="1"/>
  <c r="I335" i="23"/>
  <c r="AQ335" i="23"/>
  <c r="AS335" i="23" s="1"/>
  <c r="I333" i="23"/>
  <c r="AQ333" i="23"/>
  <c r="AS333" i="23" s="1"/>
  <c r="AR333" i="23"/>
  <c r="AR335" i="23"/>
  <c r="AR337" i="23"/>
  <c r="BD337" i="23" s="1"/>
  <c r="AF457" i="23"/>
  <c r="AH457" i="23" s="1"/>
  <c r="AQ457" i="23"/>
  <c r="AS457" i="23" s="1"/>
  <c r="AF455" i="23"/>
  <c r="AH455" i="23" s="1"/>
  <c r="AQ455" i="23"/>
  <c r="AS455" i="23" s="1"/>
  <c r="I338" i="23"/>
  <c r="AQ338" i="23"/>
  <c r="AS338" i="23" s="1"/>
  <c r="I336" i="23"/>
  <c r="AQ336" i="23"/>
  <c r="AS336" i="23" s="1"/>
  <c r="I334" i="23"/>
  <c r="AQ334" i="23"/>
  <c r="AS334" i="23" s="1"/>
  <c r="AR332" i="23"/>
  <c r="AR334" i="23"/>
  <c r="AR336" i="23"/>
  <c r="AR338" i="23"/>
  <c r="T456" i="23"/>
  <c r="U456" i="23" s="1"/>
  <c r="V456" i="23" s="1"/>
  <c r="T457" i="23"/>
  <c r="U457" i="23" s="1"/>
  <c r="V457" i="23" s="1"/>
  <c r="T455" i="23"/>
  <c r="U455" i="23" s="1"/>
  <c r="V455" i="23" s="1"/>
  <c r="AF332" i="23"/>
  <c r="AH332" i="23" s="1"/>
  <c r="AF333" i="23"/>
  <c r="AH333" i="23" s="1"/>
  <c r="AF334" i="23"/>
  <c r="AH334" i="23" s="1"/>
  <c r="AF335" i="23"/>
  <c r="AH335" i="23" s="1"/>
  <c r="AF336" i="23"/>
  <c r="AH336" i="23" s="1"/>
  <c r="AF337" i="23"/>
  <c r="AH337" i="23" s="1"/>
  <c r="AF338" i="23"/>
  <c r="AH338" i="23" s="1"/>
  <c r="R457" i="23"/>
  <c r="R455" i="23"/>
  <c r="R456" i="23"/>
  <c r="I457" i="23"/>
  <c r="I456" i="23"/>
  <c r="I455" i="23"/>
  <c r="AG139" i="23"/>
  <c r="AR139" i="23" s="1"/>
  <c r="H139" i="23"/>
  <c r="AD139" i="23"/>
  <c r="AG138" i="23"/>
  <c r="AR138" i="23" s="1"/>
  <c r="H138" i="23"/>
  <c r="AD138" i="23"/>
  <c r="AG137" i="23"/>
  <c r="AR137" i="23" s="1"/>
  <c r="H137" i="23"/>
  <c r="AD137" i="23"/>
  <c r="AG136" i="23"/>
  <c r="AR136" i="23" s="1"/>
  <c r="AD136" i="23"/>
  <c r="H136" i="23"/>
  <c r="AG134" i="23"/>
  <c r="AG135" i="23"/>
  <c r="AD134" i="23"/>
  <c r="AD135" i="23"/>
  <c r="H134" i="23"/>
  <c r="H135" i="23"/>
  <c r="AG133" i="23"/>
  <c r="AR133" i="23" s="1"/>
  <c r="AD133" i="23"/>
  <c r="H133" i="23"/>
  <c r="AG132" i="23"/>
  <c r="AR132" i="23" s="1"/>
  <c r="AD132" i="23"/>
  <c r="H132" i="23"/>
  <c r="AG131" i="23"/>
  <c r="AR131" i="23" s="1"/>
  <c r="AD131" i="23"/>
  <c r="H131" i="23"/>
  <c r="AE58" i="23"/>
  <c r="AE59" i="23"/>
  <c r="AE60" i="23"/>
  <c r="AE61" i="23"/>
  <c r="AE62" i="23"/>
  <c r="AE63" i="23"/>
  <c r="AE64" i="23"/>
  <c r="AE65" i="23"/>
  <c r="AE66" i="23"/>
  <c r="AE67" i="23"/>
  <c r="AE68" i="23"/>
  <c r="AE69" i="23"/>
  <c r="AE70" i="23"/>
  <c r="AE71" i="23"/>
  <c r="AE72" i="23"/>
  <c r="AE73" i="23"/>
  <c r="AE74" i="23"/>
  <c r="AE75" i="23"/>
  <c r="AE76" i="23"/>
  <c r="AE77" i="23"/>
  <c r="AE78" i="23"/>
  <c r="AE107" i="23"/>
  <c r="AE108" i="23"/>
  <c r="AE109" i="23"/>
  <c r="AE110" i="23"/>
  <c r="AE111" i="23"/>
  <c r="AE112" i="23"/>
  <c r="AE113" i="23"/>
  <c r="AE114" i="23"/>
  <c r="AE115" i="23"/>
  <c r="AE116" i="23"/>
  <c r="AE117" i="23"/>
  <c r="AE118" i="23"/>
  <c r="AE119" i="23"/>
  <c r="AE120" i="23"/>
  <c r="AE121" i="23"/>
  <c r="AE122" i="23"/>
  <c r="AE123" i="23"/>
  <c r="AE124" i="23"/>
  <c r="AE125" i="23"/>
  <c r="AE126" i="23"/>
  <c r="AE127" i="23"/>
  <c r="AE128" i="23"/>
  <c r="AE129" i="23"/>
  <c r="AE130" i="23"/>
  <c r="AE240" i="23"/>
  <c r="AE241" i="23"/>
  <c r="AE242" i="23"/>
  <c r="AE243" i="23"/>
  <c r="AE244" i="23"/>
  <c r="AE318" i="23"/>
  <c r="AE319" i="23"/>
  <c r="AE320" i="23"/>
  <c r="AE321" i="23"/>
  <c r="AE322" i="23"/>
  <c r="AE323" i="23"/>
  <c r="AE324" i="23"/>
  <c r="AE325" i="23"/>
  <c r="AE326" i="23"/>
  <c r="AE327" i="23"/>
  <c r="AE328" i="23"/>
  <c r="AE329" i="23"/>
  <c r="AE330" i="23"/>
  <c r="AE331" i="23"/>
  <c r="AE437" i="23"/>
  <c r="AE438" i="23"/>
  <c r="AE439" i="23"/>
  <c r="AE440" i="23"/>
  <c r="AE441" i="23"/>
  <c r="AE442" i="23"/>
  <c r="AE443" i="23"/>
  <c r="AE444" i="23"/>
  <c r="AE445" i="23"/>
  <c r="AE446" i="23"/>
  <c r="AE447" i="23"/>
  <c r="AE448" i="23"/>
  <c r="AE449" i="23"/>
  <c r="AE451" i="23"/>
  <c r="AE452" i="23"/>
  <c r="AE453" i="23"/>
  <c r="AE454" i="23"/>
  <c r="AG81" i="23"/>
  <c r="AG80" i="23"/>
  <c r="AG79" i="23"/>
  <c r="H79" i="23"/>
  <c r="DF79" i="23" s="1"/>
  <c r="H80" i="23"/>
  <c r="DF80" i="23" s="1"/>
  <c r="H81" i="23"/>
  <c r="AE57" i="23"/>
  <c r="AD81" i="23"/>
  <c r="AD80" i="23"/>
  <c r="AD79" i="23"/>
  <c r="CU133" i="23" l="1"/>
  <c r="DF133" i="23"/>
  <c r="CU138" i="23"/>
  <c r="DF138" i="23"/>
  <c r="CU132" i="23"/>
  <c r="DF132" i="23"/>
  <c r="CU134" i="23"/>
  <c r="DF134" i="23"/>
  <c r="CU136" i="23"/>
  <c r="DF136" i="23"/>
  <c r="CU137" i="23"/>
  <c r="DF137" i="23"/>
  <c r="CU81" i="23"/>
  <c r="DF81" i="23"/>
  <c r="CU131" i="23"/>
  <c r="DF131" i="23"/>
  <c r="CU135" i="23"/>
  <c r="DF135" i="23"/>
  <c r="CU139" i="23"/>
  <c r="DF139" i="23"/>
  <c r="CJ80" i="23"/>
  <c r="CU80" i="23"/>
  <c r="CJ79" i="23"/>
  <c r="CU79" i="23"/>
  <c r="BY81" i="23"/>
  <c r="CJ81" i="23"/>
  <c r="BY132" i="23"/>
  <c r="CJ132" i="23"/>
  <c r="BY135" i="23"/>
  <c r="CJ135" i="23"/>
  <c r="BY136" i="23"/>
  <c r="CJ136" i="23"/>
  <c r="BY137" i="23"/>
  <c r="CJ137" i="23"/>
  <c r="BY139" i="23"/>
  <c r="CJ139" i="23"/>
  <c r="CA457" i="23"/>
  <c r="CK457" i="23"/>
  <c r="CA456" i="23"/>
  <c r="CK456" i="23"/>
  <c r="BY131" i="23"/>
  <c r="CJ131" i="23"/>
  <c r="BY133" i="23"/>
  <c r="CJ133" i="23"/>
  <c r="BY134" i="23"/>
  <c r="CJ134" i="23"/>
  <c r="BY138" i="23"/>
  <c r="CJ138" i="23"/>
  <c r="CA455" i="23"/>
  <c r="CK455" i="23"/>
  <c r="BE63" i="5"/>
  <c r="BE103" i="5" s="1"/>
  <c r="J19" i="27"/>
  <c r="BM79" i="23"/>
  <c r="BY79" i="23"/>
  <c r="BM80" i="23"/>
  <c r="BY80" i="23"/>
  <c r="BB81" i="23"/>
  <c r="BM81" i="23"/>
  <c r="BB132" i="23"/>
  <c r="BM132" i="23"/>
  <c r="BB135" i="23"/>
  <c r="BM135" i="23"/>
  <c r="BB136" i="23"/>
  <c r="BM136" i="23"/>
  <c r="BB137" i="23"/>
  <c r="BM137" i="23"/>
  <c r="BB139" i="23"/>
  <c r="BM139" i="23"/>
  <c r="BB131" i="23"/>
  <c r="BM131" i="23"/>
  <c r="BB133" i="23"/>
  <c r="BM133" i="23"/>
  <c r="BB134" i="23"/>
  <c r="BM134" i="23"/>
  <c r="BB138" i="23"/>
  <c r="BM138" i="23"/>
  <c r="AQ80" i="23"/>
  <c r="AS80" i="23" s="1"/>
  <c r="BB80" i="23"/>
  <c r="AQ79" i="23"/>
  <c r="AS79" i="23" s="1"/>
  <c r="BB79" i="23"/>
  <c r="BC131" i="23"/>
  <c r="BN131" i="23" s="1"/>
  <c r="BZ131" i="23" s="1"/>
  <c r="BC133" i="23"/>
  <c r="BN133" i="23" s="1"/>
  <c r="BZ133" i="23" s="1"/>
  <c r="BC137" i="23"/>
  <c r="BN137" i="23" s="1"/>
  <c r="BZ137" i="23" s="1"/>
  <c r="BC139" i="23"/>
  <c r="BN139" i="23" s="1"/>
  <c r="BZ139" i="23" s="1"/>
  <c r="BC338" i="23"/>
  <c r="BN338" i="23" s="1"/>
  <c r="BZ338" i="23" s="1"/>
  <c r="BC334" i="23"/>
  <c r="BN334" i="23" s="1"/>
  <c r="BZ334" i="23" s="1"/>
  <c r="BC132" i="23"/>
  <c r="BN132" i="23" s="1"/>
  <c r="BZ132" i="23" s="1"/>
  <c r="BC136" i="23"/>
  <c r="BN136" i="23" s="1"/>
  <c r="BZ136" i="23" s="1"/>
  <c r="BC138" i="23"/>
  <c r="BN138" i="23" s="1"/>
  <c r="BZ138" i="23" s="1"/>
  <c r="BC336" i="23"/>
  <c r="BN336" i="23" s="1"/>
  <c r="BZ336" i="23" s="1"/>
  <c r="BC332" i="23"/>
  <c r="BN332" i="23" s="1"/>
  <c r="BZ332" i="23" s="1"/>
  <c r="BC337" i="23"/>
  <c r="BN337" i="23" s="1"/>
  <c r="BZ337" i="23" s="1"/>
  <c r="BC335" i="23"/>
  <c r="BN335" i="23" s="1"/>
  <c r="BZ335" i="23" s="1"/>
  <c r="BC333" i="23"/>
  <c r="BN333" i="23" s="1"/>
  <c r="BZ333" i="23" s="1"/>
  <c r="AI456" i="23"/>
  <c r="AJ456" i="23" s="1"/>
  <c r="AL456" i="23" s="1"/>
  <c r="BD456" i="23" s="1"/>
  <c r="AT456" i="23"/>
  <c r="BE456" i="23" s="1"/>
  <c r="BP456" i="23" s="1"/>
  <c r="CB456" i="23" s="1"/>
  <c r="CM456" i="23" s="1"/>
  <c r="CX456" i="23" s="1"/>
  <c r="DI456" i="23" s="1"/>
  <c r="AI338" i="23"/>
  <c r="AT338" i="23"/>
  <c r="BE338" i="23" s="1"/>
  <c r="BP338" i="23" s="1"/>
  <c r="CB338" i="23" s="1"/>
  <c r="CM338" i="23" s="1"/>
  <c r="CX338" i="23" s="1"/>
  <c r="DI338" i="23" s="1"/>
  <c r="AI336" i="23"/>
  <c r="AT336" i="23"/>
  <c r="BE336" i="23" s="1"/>
  <c r="BP336" i="23" s="1"/>
  <c r="CB336" i="23" s="1"/>
  <c r="CM336" i="23" s="1"/>
  <c r="CX336" i="23" s="1"/>
  <c r="DI336" i="23" s="1"/>
  <c r="AI334" i="23"/>
  <c r="AT334" i="23"/>
  <c r="BE334" i="23" s="1"/>
  <c r="BP334" i="23" s="1"/>
  <c r="CB334" i="23" s="1"/>
  <c r="CM334" i="23" s="1"/>
  <c r="CX334" i="23" s="1"/>
  <c r="DI334" i="23" s="1"/>
  <c r="AI332" i="23"/>
  <c r="AT332" i="23"/>
  <c r="BE332" i="23" s="1"/>
  <c r="BP332" i="23" s="1"/>
  <c r="CB332" i="23" s="1"/>
  <c r="CM332" i="23" s="1"/>
  <c r="CX332" i="23" s="1"/>
  <c r="DI332" i="23" s="1"/>
  <c r="AI337" i="23"/>
  <c r="AT337" i="23"/>
  <c r="BE337" i="23" s="1"/>
  <c r="BP337" i="23" s="1"/>
  <c r="CB337" i="23" s="1"/>
  <c r="CM337" i="23" s="1"/>
  <c r="CX337" i="23" s="1"/>
  <c r="DI337" i="23" s="1"/>
  <c r="AI335" i="23"/>
  <c r="AT335" i="23"/>
  <c r="BE335" i="23" s="1"/>
  <c r="BP335" i="23" s="1"/>
  <c r="CB335" i="23" s="1"/>
  <c r="CM335" i="23" s="1"/>
  <c r="CX335" i="23" s="1"/>
  <c r="DI335" i="23" s="1"/>
  <c r="AI333" i="23"/>
  <c r="AT333" i="23"/>
  <c r="BE333" i="23" s="1"/>
  <c r="BP333" i="23" s="1"/>
  <c r="CB333" i="23" s="1"/>
  <c r="CM333" i="23" s="1"/>
  <c r="CX333" i="23" s="1"/>
  <c r="DI333" i="23" s="1"/>
  <c r="AI455" i="23"/>
  <c r="AT455" i="23"/>
  <c r="BE455" i="23" s="1"/>
  <c r="BP455" i="23" s="1"/>
  <c r="CB455" i="23" s="1"/>
  <c r="CM455" i="23" s="1"/>
  <c r="CX455" i="23" s="1"/>
  <c r="DI455" i="23" s="1"/>
  <c r="AI457" i="23"/>
  <c r="AJ457" i="23" s="1"/>
  <c r="AL457" i="23" s="1"/>
  <c r="BD457" i="23" s="1"/>
  <c r="AT457" i="23"/>
  <c r="BE457" i="23" s="1"/>
  <c r="BP457" i="23" s="1"/>
  <c r="CB457" i="23" s="1"/>
  <c r="CM457" i="23" s="1"/>
  <c r="CX457" i="23" s="1"/>
  <c r="DI457" i="23" s="1"/>
  <c r="AR79" i="23"/>
  <c r="AR81" i="23"/>
  <c r="I131" i="23"/>
  <c r="AQ131" i="23"/>
  <c r="AS131" i="23" s="1"/>
  <c r="I133" i="23"/>
  <c r="AQ133" i="23"/>
  <c r="AS133" i="23" s="1"/>
  <c r="I134" i="23"/>
  <c r="AQ134" i="23"/>
  <c r="AS134" i="23" s="1"/>
  <c r="AR134" i="23"/>
  <c r="I138" i="23"/>
  <c r="AQ138" i="23"/>
  <c r="AS138" i="23" s="1"/>
  <c r="AF81" i="23"/>
  <c r="AH81" i="23" s="1"/>
  <c r="AQ81" i="23"/>
  <c r="AS81" i="23" s="1"/>
  <c r="AR80" i="23"/>
  <c r="I132" i="23"/>
  <c r="AQ132" i="23"/>
  <c r="AS132" i="23" s="1"/>
  <c r="I135" i="23"/>
  <c r="AQ135" i="23"/>
  <c r="AS135" i="23" s="1"/>
  <c r="AR135" i="23"/>
  <c r="I136" i="23"/>
  <c r="AQ136" i="23"/>
  <c r="AS136" i="23" s="1"/>
  <c r="I137" i="23"/>
  <c r="AQ137" i="23"/>
  <c r="AS137" i="23" s="1"/>
  <c r="I139" i="23"/>
  <c r="AQ139" i="23"/>
  <c r="AS139" i="23" s="1"/>
  <c r="I81" i="23"/>
  <c r="AF139" i="23"/>
  <c r="AH139" i="23" s="1"/>
  <c r="AF138" i="23"/>
  <c r="AH138" i="23" s="1"/>
  <c r="AF137" i="23"/>
  <c r="AH137" i="23" s="1"/>
  <c r="AF136" i="23"/>
  <c r="AH136" i="23" s="1"/>
  <c r="AF135" i="23"/>
  <c r="AH135" i="23" s="1"/>
  <c r="AF134" i="23"/>
  <c r="AH134" i="23" s="1"/>
  <c r="AF132" i="23"/>
  <c r="AH132" i="23" s="1"/>
  <c r="AF131" i="23"/>
  <c r="AH131" i="23" s="1"/>
  <c r="AF133" i="23"/>
  <c r="AH133" i="23" s="1"/>
  <c r="I80" i="23"/>
  <c r="AF80" i="23"/>
  <c r="AH80" i="23" s="1"/>
  <c r="I79" i="23"/>
  <c r="AF79" i="23"/>
  <c r="AH79" i="23" s="1"/>
  <c r="AT79" i="23" s="1"/>
  <c r="BE79" i="23" s="1"/>
  <c r="BP79" i="23" s="1"/>
  <c r="CB79" i="23" s="1"/>
  <c r="CM79" i="23" s="1"/>
  <c r="CX79" i="23" s="1"/>
  <c r="DI79" i="23" s="1"/>
  <c r="AE10" i="23"/>
  <c r="AE11" i="23"/>
  <c r="AE12" i="23"/>
  <c r="AE13" i="23"/>
  <c r="AE14" i="23"/>
  <c r="AE15" i="23"/>
  <c r="AE16" i="23"/>
  <c r="AE17" i="23"/>
  <c r="AE18" i="23"/>
  <c r="AE19" i="23"/>
  <c r="AE20" i="23"/>
  <c r="AE21" i="23"/>
  <c r="AE22" i="23"/>
  <c r="AE23" i="23"/>
  <c r="AE24" i="23"/>
  <c r="AE25" i="23"/>
  <c r="AE26" i="23"/>
  <c r="AE27" i="23"/>
  <c r="AE28" i="23"/>
  <c r="AE29" i="23"/>
  <c r="AE30" i="23"/>
  <c r="AE31" i="23"/>
  <c r="AE32" i="23"/>
  <c r="AE33" i="23"/>
  <c r="AE34" i="23"/>
  <c r="AE35" i="23"/>
  <c r="AE36" i="23"/>
  <c r="AE37" i="23"/>
  <c r="AE38" i="23"/>
  <c r="AE39" i="23"/>
  <c r="AE40" i="23"/>
  <c r="AE41" i="23"/>
  <c r="AE42" i="23"/>
  <c r="AE43" i="23"/>
  <c r="AE46" i="23"/>
  <c r="AE47" i="23"/>
  <c r="AE48" i="23"/>
  <c r="AE49" i="23"/>
  <c r="AE50" i="23"/>
  <c r="AE51" i="23"/>
  <c r="AE52" i="23"/>
  <c r="AE53" i="23"/>
  <c r="AE54" i="23"/>
  <c r="AE55" i="23"/>
  <c r="AE56" i="23"/>
  <c r="AE8" i="23"/>
  <c r="AG57" i="23"/>
  <c r="AR57" i="23" s="1"/>
  <c r="CL455" i="23" l="1"/>
  <c r="CV455" i="23"/>
  <c r="DG455" i="23" s="1"/>
  <c r="CL456" i="23"/>
  <c r="CV456" i="23"/>
  <c r="DG456" i="23" s="1"/>
  <c r="CL457" i="23"/>
  <c r="CV457" i="23"/>
  <c r="DG457" i="23" s="1"/>
  <c r="BG63" i="5"/>
  <c r="BG103" i="5" s="1"/>
  <c r="CC457" i="23"/>
  <c r="CC337" i="23"/>
  <c r="CC79" i="23"/>
  <c r="CC455" i="23"/>
  <c r="CC333" i="23"/>
  <c r="CC335" i="23"/>
  <c r="CC332" i="23"/>
  <c r="CC334" i="23"/>
  <c r="CC336" i="23"/>
  <c r="CC338" i="23"/>
  <c r="CC456" i="23"/>
  <c r="CN455" i="23"/>
  <c r="CP455" i="23" s="1"/>
  <c r="CN456" i="23"/>
  <c r="CP456" i="23" s="1"/>
  <c r="CN457" i="23"/>
  <c r="CP457" i="23" s="1"/>
  <c r="CA333" i="23"/>
  <c r="CN333" i="23" s="1"/>
  <c r="CK333" i="23"/>
  <c r="CA337" i="23"/>
  <c r="CN337" i="23" s="1"/>
  <c r="CK337" i="23"/>
  <c r="CA336" i="23"/>
  <c r="CN336" i="23" s="1"/>
  <c r="CK336" i="23"/>
  <c r="CA136" i="23"/>
  <c r="CK136" i="23"/>
  <c r="CA338" i="23"/>
  <c r="CN338" i="23" s="1"/>
  <c r="CK338" i="23"/>
  <c r="CA137" i="23"/>
  <c r="CK137" i="23"/>
  <c r="CA131" i="23"/>
  <c r="CK131" i="23"/>
  <c r="CA335" i="23"/>
  <c r="CN335" i="23" s="1"/>
  <c r="CK335" i="23"/>
  <c r="CA332" i="23"/>
  <c r="CN332" i="23" s="1"/>
  <c r="CK332" i="23"/>
  <c r="CA138" i="23"/>
  <c r="CK138" i="23"/>
  <c r="CA132" i="23"/>
  <c r="CK132" i="23"/>
  <c r="CA334" i="23"/>
  <c r="CN334" i="23" s="1"/>
  <c r="CK334" i="23"/>
  <c r="CA139" i="23"/>
  <c r="CK139" i="23"/>
  <c r="CA133" i="23"/>
  <c r="CK133" i="23"/>
  <c r="AE466" i="23"/>
  <c r="AJ455" i="23"/>
  <c r="AL455" i="23" s="1"/>
  <c r="BD455" i="23" s="1"/>
  <c r="AJ333" i="23"/>
  <c r="AL333" i="23" s="1"/>
  <c r="BD333" i="23" s="1"/>
  <c r="AJ335" i="23"/>
  <c r="AL335" i="23" s="1"/>
  <c r="BD335" i="23" s="1"/>
  <c r="AJ337" i="23"/>
  <c r="AL337" i="23" s="1"/>
  <c r="AU337" i="23" s="1"/>
  <c r="AW337" i="23" s="1"/>
  <c r="AJ332" i="23"/>
  <c r="AL332" i="23" s="1"/>
  <c r="BD332" i="23" s="1"/>
  <c r="AJ334" i="23"/>
  <c r="AL334" i="23" s="1"/>
  <c r="BD334" i="23" s="1"/>
  <c r="AJ336" i="23"/>
  <c r="AL336" i="23" s="1"/>
  <c r="BD336" i="23" s="1"/>
  <c r="AJ338" i="23"/>
  <c r="AL338" i="23" s="1"/>
  <c r="BD338" i="23" s="1"/>
  <c r="AU457" i="23"/>
  <c r="AW457" i="23" s="1"/>
  <c r="BF457" i="23" s="1"/>
  <c r="BH457" i="23" s="1"/>
  <c r="BQ457" i="23" s="1"/>
  <c r="BS457" i="23" s="1"/>
  <c r="AU456" i="23"/>
  <c r="AW456" i="23" s="1"/>
  <c r="BF456" i="23" s="1"/>
  <c r="BH456" i="23" s="1"/>
  <c r="BQ456" i="23" s="1"/>
  <c r="BS456" i="23" s="1"/>
  <c r="BC135" i="23"/>
  <c r="BN135" i="23" s="1"/>
  <c r="BZ135" i="23" s="1"/>
  <c r="BC81" i="23"/>
  <c r="BN81" i="23" s="1"/>
  <c r="BZ81" i="23" s="1"/>
  <c r="BC57" i="23"/>
  <c r="BN57" i="23" s="1"/>
  <c r="BZ57" i="23" s="1"/>
  <c r="CK57" i="23" s="1"/>
  <c r="CV57" i="23" s="1"/>
  <c r="DG57" i="23" s="1"/>
  <c r="BC80" i="23"/>
  <c r="BN80" i="23" s="1"/>
  <c r="BZ80" i="23" s="1"/>
  <c r="BC134" i="23"/>
  <c r="BN134" i="23" s="1"/>
  <c r="BZ134" i="23" s="1"/>
  <c r="BC79" i="23"/>
  <c r="BN79" i="23" s="1"/>
  <c r="BZ79" i="23" s="1"/>
  <c r="AI81" i="23"/>
  <c r="AT81" i="23"/>
  <c r="BE81" i="23" s="1"/>
  <c r="BP81" i="23" s="1"/>
  <c r="CB81" i="23" s="1"/>
  <c r="CM81" i="23" s="1"/>
  <c r="CX81" i="23" s="1"/>
  <c r="DI81" i="23" s="1"/>
  <c r="AI80" i="23"/>
  <c r="AT80" i="23"/>
  <c r="BE80" i="23" s="1"/>
  <c r="BP80" i="23" s="1"/>
  <c r="CB80" i="23" s="1"/>
  <c r="CM80" i="23" s="1"/>
  <c r="CX80" i="23" s="1"/>
  <c r="DI80" i="23" s="1"/>
  <c r="AI132" i="23"/>
  <c r="AT132" i="23"/>
  <c r="BE132" i="23" s="1"/>
  <c r="BP132" i="23" s="1"/>
  <c r="CB132" i="23" s="1"/>
  <c r="CM132" i="23" s="1"/>
  <c r="CX132" i="23" s="1"/>
  <c r="DI132" i="23" s="1"/>
  <c r="AI137" i="23"/>
  <c r="AT137" i="23"/>
  <c r="BE137" i="23" s="1"/>
  <c r="BP137" i="23" s="1"/>
  <c r="CB137" i="23" s="1"/>
  <c r="CM137" i="23" s="1"/>
  <c r="CX137" i="23" s="1"/>
  <c r="DI137" i="23" s="1"/>
  <c r="AI131" i="23"/>
  <c r="AT131" i="23"/>
  <c r="BE131" i="23" s="1"/>
  <c r="BP131" i="23" s="1"/>
  <c r="CB131" i="23" s="1"/>
  <c r="CM131" i="23" s="1"/>
  <c r="CX131" i="23" s="1"/>
  <c r="DI131" i="23" s="1"/>
  <c r="AI134" i="23"/>
  <c r="AT134" i="23"/>
  <c r="BE134" i="23" s="1"/>
  <c r="BP134" i="23" s="1"/>
  <c r="CB134" i="23" s="1"/>
  <c r="CM134" i="23" s="1"/>
  <c r="CX134" i="23" s="1"/>
  <c r="DI134" i="23" s="1"/>
  <c r="AI136" i="23"/>
  <c r="AT136" i="23"/>
  <c r="BE136" i="23" s="1"/>
  <c r="BP136" i="23" s="1"/>
  <c r="CB136" i="23" s="1"/>
  <c r="CM136" i="23" s="1"/>
  <c r="CX136" i="23" s="1"/>
  <c r="DI136" i="23" s="1"/>
  <c r="AI138" i="23"/>
  <c r="AT138" i="23"/>
  <c r="BE138" i="23" s="1"/>
  <c r="BP138" i="23" s="1"/>
  <c r="CB138" i="23" s="1"/>
  <c r="CM138" i="23" s="1"/>
  <c r="CX138" i="23" s="1"/>
  <c r="DI138" i="23" s="1"/>
  <c r="AI133" i="23"/>
  <c r="AT133" i="23"/>
  <c r="BE133" i="23" s="1"/>
  <c r="BP133" i="23" s="1"/>
  <c r="CB133" i="23" s="1"/>
  <c r="CM133" i="23" s="1"/>
  <c r="CX133" i="23" s="1"/>
  <c r="DI133" i="23" s="1"/>
  <c r="AI135" i="23"/>
  <c r="AT135" i="23"/>
  <c r="BE135" i="23" s="1"/>
  <c r="BP135" i="23" s="1"/>
  <c r="CB135" i="23" s="1"/>
  <c r="CM135" i="23" s="1"/>
  <c r="CX135" i="23" s="1"/>
  <c r="DI135" i="23" s="1"/>
  <c r="AI139" i="23"/>
  <c r="AT139" i="23"/>
  <c r="BE139" i="23" s="1"/>
  <c r="BP139" i="23" s="1"/>
  <c r="CB139" i="23" s="1"/>
  <c r="CM139" i="23" s="1"/>
  <c r="CX139" i="23" s="1"/>
  <c r="DI139" i="23" s="1"/>
  <c r="AI79" i="23"/>
  <c r="AD57" i="23"/>
  <c r="AD466" i="23" s="1"/>
  <c r="CW457" i="23" l="1"/>
  <c r="CY457" i="23"/>
  <c r="CW456" i="23"/>
  <c r="CY456" i="23"/>
  <c r="CW455" i="23"/>
  <c r="CY455" i="23"/>
  <c r="CP334" i="23"/>
  <c r="CY334" i="23" s="1"/>
  <c r="DA334" i="23" s="1"/>
  <c r="CP335" i="23"/>
  <c r="CY335" i="23" s="1"/>
  <c r="DA335" i="23" s="1"/>
  <c r="CP336" i="23"/>
  <c r="CY336" i="23" s="1"/>
  <c r="DA336" i="23" s="1"/>
  <c r="CP333" i="23"/>
  <c r="CY333" i="23" s="1"/>
  <c r="DA333" i="23" s="1"/>
  <c r="CL139" i="23"/>
  <c r="CV139" i="23"/>
  <c r="DG139" i="23" s="1"/>
  <c r="CL132" i="23"/>
  <c r="CV132" i="23"/>
  <c r="DG132" i="23" s="1"/>
  <c r="CL332" i="23"/>
  <c r="CV332" i="23"/>
  <c r="DG332" i="23" s="1"/>
  <c r="CL131" i="23"/>
  <c r="CV131" i="23"/>
  <c r="DG131" i="23" s="1"/>
  <c r="CL338" i="23"/>
  <c r="CV338" i="23"/>
  <c r="DG338" i="23" s="1"/>
  <c r="CL136" i="23"/>
  <c r="CV136" i="23"/>
  <c r="DG136" i="23" s="1"/>
  <c r="CL337" i="23"/>
  <c r="CV337" i="23"/>
  <c r="DG337" i="23" s="1"/>
  <c r="CP332" i="23"/>
  <c r="CP338" i="23"/>
  <c r="CP337" i="23"/>
  <c r="CL133" i="23"/>
  <c r="CV133" i="23"/>
  <c r="DG133" i="23" s="1"/>
  <c r="CL334" i="23"/>
  <c r="CV334" i="23"/>
  <c r="DG334" i="23" s="1"/>
  <c r="CL138" i="23"/>
  <c r="CV138" i="23"/>
  <c r="DG138" i="23" s="1"/>
  <c r="CL335" i="23"/>
  <c r="CV335" i="23"/>
  <c r="DG335" i="23" s="1"/>
  <c r="CL137" i="23"/>
  <c r="CV137" i="23"/>
  <c r="DG137" i="23" s="1"/>
  <c r="CL336" i="23"/>
  <c r="CV336" i="23"/>
  <c r="DG336" i="23" s="1"/>
  <c r="CL333" i="23"/>
  <c r="CV333" i="23"/>
  <c r="DG333" i="23" s="1"/>
  <c r="BM63" i="5"/>
  <c r="BM103" i="5" s="1"/>
  <c r="CC139" i="23"/>
  <c r="CC135" i="23"/>
  <c r="CC133" i="23"/>
  <c r="CC138" i="23"/>
  <c r="CC136" i="23"/>
  <c r="CC134" i="23"/>
  <c r="CC131" i="23"/>
  <c r="CC137" i="23"/>
  <c r="CC132" i="23"/>
  <c r="CC80" i="23"/>
  <c r="CC81" i="23"/>
  <c r="CN133" i="23"/>
  <c r="CP133" i="23" s="1"/>
  <c r="CN139" i="23"/>
  <c r="CP139" i="23" s="1"/>
  <c r="CN132" i="23"/>
  <c r="CP132" i="23" s="1"/>
  <c r="CN138" i="23"/>
  <c r="CP138" i="23" s="1"/>
  <c r="CN131" i="23"/>
  <c r="CP131" i="23" s="1"/>
  <c r="CN137" i="23"/>
  <c r="CP137" i="23" s="1"/>
  <c r="CN136" i="23"/>
  <c r="CP136" i="23" s="1"/>
  <c r="CA79" i="23"/>
  <c r="CN79" i="23" s="1"/>
  <c r="CK79" i="23"/>
  <c r="CA134" i="23"/>
  <c r="CN134" i="23" s="1"/>
  <c r="CK134" i="23"/>
  <c r="CA135" i="23"/>
  <c r="CN135" i="23" s="1"/>
  <c r="CK135" i="23"/>
  <c r="CA80" i="23"/>
  <c r="CN80" i="23" s="1"/>
  <c r="CK80" i="23"/>
  <c r="CA81" i="23"/>
  <c r="CN81" i="23" s="1"/>
  <c r="CK81" i="23"/>
  <c r="BO457" i="23"/>
  <c r="BO456" i="23"/>
  <c r="BF337" i="23"/>
  <c r="BH337" i="23" s="1"/>
  <c r="BQ337" i="23" s="1"/>
  <c r="BS337" i="23" s="1"/>
  <c r="AU335" i="23"/>
  <c r="AW335" i="23" s="1"/>
  <c r="BF335" i="23" s="1"/>
  <c r="BH335" i="23" s="1"/>
  <c r="BQ335" i="23" s="1"/>
  <c r="BS335" i="23" s="1"/>
  <c r="AU338" i="23"/>
  <c r="AW338" i="23" s="1"/>
  <c r="BF338" i="23" s="1"/>
  <c r="BH338" i="23" s="1"/>
  <c r="BQ338" i="23" s="1"/>
  <c r="BS338" i="23" s="1"/>
  <c r="AU334" i="23"/>
  <c r="AW334" i="23" s="1"/>
  <c r="BF334" i="23" s="1"/>
  <c r="BH334" i="23" s="1"/>
  <c r="BQ334" i="23" s="1"/>
  <c r="BS334" i="23" s="1"/>
  <c r="AU336" i="23"/>
  <c r="AW336" i="23" s="1"/>
  <c r="BF336" i="23" s="1"/>
  <c r="BH336" i="23" s="1"/>
  <c r="BQ336" i="23" s="1"/>
  <c r="BS336" i="23" s="1"/>
  <c r="AU332" i="23"/>
  <c r="AW332" i="23" s="1"/>
  <c r="BF332" i="23" s="1"/>
  <c r="BH332" i="23" s="1"/>
  <c r="BQ332" i="23" s="1"/>
  <c r="BS332" i="23" s="1"/>
  <c r="AU333" i="23"/>
  <c r="AW333" i="23" s="1"/>
  <c r="BF333" i="23" s="1"/>
  <c r="BH333" i="23" s="1"/>
  <c r="BQ333" i="23" s="1"/>
  <c r="BS333" i="23" s="1"/>
  <c r="AU455" i="23"/>
  <c r="AW455" i="23" s="1"/>
  <c r="BF455" i="23" s="1"/>
  <c r="BH455" i="23" s="1"/>
  <c r="BQ455" i="23" s="1"/>
  <c r="BS455" i="23" s="1"/>
  <c r="AJ79" i="23"/>
  <c r="AL79" i="23" s="1"/>
  <c r="BD79" i="23" s="1"/>
  <c r="AJ139" i="23"/>
  <c r="AL139" i="23" s="1"/>
  <c r="BD139" i="23" s="1"/>
  <c r="AJ135" i="23"/>
  <c r="AL135" i="23" s="1"/>
  <c r="BD135" i="23" s="1"/>
  <c r="AJ133" i="23"/>
  <c r="AL133" i="23" s="1"/>
  <c r="BD133" i="23" s="1"/>
  <c r="AJ138" i="23"/>
  <c r="AL138" i="23" s="1"/>
  <c r="BD138" i="23" s="1"/>
  <c r="AJ136" i="23"/>
  <c r="AL136" i="23" s="1"/>
  <c r="BD136" i="23" s="1"/>
  <c r="AJ134" i="23"/>
  <c r="AL134" i="23" s="1"/>
  <c r="BD134" i="23" s="1"/>
  <c r="AJ131" i="23"/>
  <c r="AL131" i="23" s="1"/>
  <c r="BD131" i="23" s="1"/>
  <c r="AJ137" i="23"/>
  <c r="AL137" i="23" s="1"/>
  <c r="BD137" i="23" s="1"/>
  <c r="AJ132" i="23"/>
  <c r="AL132" i="23" s="1"/>
  <c r="BD132" i="23" s="1"/>
  <c r="AJ80" i="23"/>
  <c r="AL80" i="23" s="1"/>
  <c r="BD80" i="23" s="1"/>
  <c r="AJ81" i="23"/>
  <c r="AL81" i="23" s="1"/>
  <c r="BD81" i="23" s="1"/>
  <c r="N57" i="23"/>
  <c r="U57" i="23" s="1"/>
  <c r="V57" i="23" s="1"/>
  <c r="L57" i="23"/>
  <c r="H57" i="23"/>
  <c r="DF57" i="23" s="1"/>
  <c r="G57" i="23"/>
  <c r="DH335" i="23" l="1"/>
  <c r="DH334" i="23"/>
  <c r="DH333" i="23"/>
  <c r="DH336" i="23"/>
  <c r="DJ335" i="23"/>
  <c r="DL335" i="23" s="1"/>
  <c r="DA456" i="23"/>
  <c r="DH456" i="23" s="1"/>
  <c r="DJ334" i="23"/>
  <c r="DL334" i="23" s="1"/>
  <c r="DJ333" i="23"/>
  <c r="DL333" i="23" s="1"/>
  <c r="DA455" i="23"/>
  <c r="DH455" i="23" s="1"/>
  <c r="DA457" i="23"/>
  <c r="DH457" i="23" s="1"/>
  <c r="DJ336" i="23"/>
  <c r="DL336" i="23" s="1"/>
  <c r="BO63" i="5"/>
  <c r="BO103" i="5" s="1"/>
  <c r="CW133" i="23"/>
  <c r="CY133" i="23"/>
  <c r="CW332" i="23"/>
  <c r="CY332" i="23"/>
  <c r="CW138" i="23"/>
  <c r="CY138" i="23"/>
  <c r="CW337" i="23"/>
  <c r="CY337" i="23"/>
  <c r="CW136" i="23"/>
  <c r="CY136" i="23"/>
  <c r="CW132" i="23"/>
  <c r="CY132" i="23"/>
  <c r="CW137" i="23"/>
  <c r="CY137" i="23"/>
  <c r="CW139" i="23"/>
  <c r="CY139" i="23"/>
  <c r="CW338" i="23"/>
  <c r="CY338" i="23"/>
  <c r="CW131" i="23"/>
  <c r="CY131" i="23"/>
  <c r="CJ57" i="23"/>
  <c r="CU57" i="23"/>
  <c r="CP81" i="23"/>
  <c r="CY81" i="23" s="1"/>
  <c r="DA81" i="23" s="1"/>
  <c r="CP135" i="23"/>
  <c r="CY135" i="23" s="1"/>
  <c r="DA135" i="23" s="1"/>
  <c r="CP79" i="23"/>
  <c r="CY79" i="23" s="1"/>
  <c r="DA79" i="23" s="1"/>
  <c r="CW333" i="23"/>
  <c r="CW335" i="23"/>
  <c r="CL80" i="23"/>
  <c r="CV80" i="23"/>
  <c r="DG80" i="23" s="1"/>
  <c r="CL134" i="23"/>
  <c r="CV134" i="23"/>
  <c r="DG134" i="23" s="1"/>
  <c r="CP80" i="23"/>
  <c r="CP134" i="23"/>
  <c r="CW336" i="23"/>
  <c r="CW334" i="23"/>
  <c r="CL81" i="23"/>
  <c r="CV81" i="23"/>
  <c r="DG81" i="23" s="1"/>
  <c r="CL135" i="23"/>
  <c r="CV135" i="23"/>
  <c r="DG135" i="23" s="1"/>
  <c r="CL79" i="23"/>
  <c r="CV79" i="23"/>
  <c r="DG79" i="23" s="1"/>
  <c r="BM57" i="23"/>
  <c r="BY57" i="23"/>
  <c r="BO333" i="23"/>
  <c r="BO336" i="23"/>
  <c r="BO338" i="23"/>
  <c r="BO337" i="23"/>
  <c r="BO455" i="23"/>
  <c r="BO332" i="23"/>
  <c r="BO334" i="23"/>
  <c r="BO335" i="23"/>
  <c r="AU81" i="23"/>
  <c r="AW81" i="23" s="1"/>
  <c r="BF81" i="23" s="1"/>
  <c r="BH81" i="23" s="1"/>
  <c r="BQ81" i="23" s="1"/>
  <c r="BS81" i="23" s="1"/>
  <c r="AU133" i="23"/>
  <c r="AW133" i="23" s="1"/>
  <c r="BF133" i="23" s="1"/>
  <c r="BH133" i="23" s="1"/>
  <c r="BQ133" i="23" s="1"/>
  <c r="BS133" i="23" s="1"/>
  <c r="AU131" i="23"/>
  <c r="AW131" i="23" s="1"/>
  <c r="BF131" i="23" s="1"/>
  <c r="BH131" i="23" s="1"/>
  <c r="BQ131" i="23" s="1"/>
  <c r="BS131" i="23" s="1"/>
  <c r="AU79" i="23"/>
  <c r="AW79" i="23" s="1"/>
  <c r="BF79" i="23" s="1"/>
  <c r="BH79" i="23" s="1"/>
  <c r="BQ79" i="23" s="1"/>
  <c r="BS79" i="23" s="1"/>
  <c r="AU132" i="23"/>
  <c r="AW132" i="23" s="1"/>
  <c r="BF132" i="23" s="1"/>
  <c r="BH132" i="23" s="1"/>
  <c r="BQ132" i="23" s="1"/>
  <c r="BS132" i="23" s="1"/>
  <c r="AU136" i="23"/>
  <c r="AW136" i="23" s="1"/>
  <c r="BF136" i="23" s="1"/>
  <c r="BH136" i="23" s="1"/>
  <c r="BQ136" i="23" s="1"/>
  <c r="BS136" i="23" s="1"/>
  <c r="AU139" i="23"/>
  <c r="AW139" i="23" s="1"/>
  <c r="BF139" i="23" s="1"/>
  <c r="BH139" i="23" s="1"/>
  <c r="BQ139" i="23" s="1"/>
  <c r="BS139" i="23" s="1"/>
  <c r="AU80" i="23"/>
  <c r="AW80" i="23" s="1"/>
  <c r="BF80" i="23" s="1"/>
  <c r="BH80" i="23" s="1"/>
  <c r="BQ80" i="23" s="1"/>
  <c r="BS80" i="23" s="1"/>
  <c r="AU137" i="23"/>
  <c r="AW137" i="23" s="1"/>
  <c r="BF137" i="23" s="1"/>
  <c r="BH137" i="23" s="1"/>
  <c r="BQ137" i="23" s="1"/>
  <c r="BS137" i="23" s="1"/>
  <c r="AU134" i="23"/>
  <c r="AW134" i="23" s="1"/>
  <c r="BF134" i="23" s="1"/>
  <c r="BH134" i="23" s="1"/>
  <c r="BQ134" i="23" s="1"/>
  <c r="BS134" i="23" s="1"/>
  <c r="AU138" i="23"/>
  <c r="AW138" i="23" s="1"/>
  <c r="BF138" i="23" s="1"/>
  <c r="BH138" i="23" s="1"/>
  <c r="BQ138" i="23" s="1"/>
  <c r="BS138" i="23" s="1"/>
  <c r="AU135" i="23"/>
  <c r="AW135" i="23" s="1"/>
  <c r="BF135" i="23" s="1"/>
  <c r="BH135" i="23" s="1"/>
  <c r="BQ135" i="23" s="1"/>
  <c r="BS135" i="23" s="1"/>
  <c r="AQ57" i="23"/>
  <c r="AS57" i="23" s="1"/>
  <c r="BB57" i="23"/>
  <c r="I57" i="23"/>
  <c r="AF57" i="23"/>
  <c r="AH57" i="23" s="1"/>
  <c r="R57" i="23"/>
  <c r="DH135" i="23" l="1"/>
  <c r="DH79" i="23"/>
  <c r="DH81" i="23"/>
  <c r="DJ135" i="23"/>
  <c r="DL135" i="23" s="1"/>
  <c r="DA131" i="23"/>
  <c r="DH131" i="23" s="1"/>
  <c r="DA139" i="23"/>
  <c r="DH139" i="23" s="1"/>
  <c r="DA132" i="23"/>
  <c r="DH132" i="23" s="1"/>
  <c r="DA337" i="23"/>
  <c r="DH337" i="23" s="1"/>
  <c r="DA332" i="23"/>
  <c r="DH332" i="23" s="1"/>
  <c r="DJ457" i="23"/>
  <c r="DL457" i="23" s="1"/>
  <c r="DJ456" i="23"/>
  <c r="DL456" i="23" s="1"/>
  <c r="DJ81" i="23"/>
  <c r="DL81" i="23" s="1"/>
  <c r="DA338" i="23"/>
  <c r="DH338" i="23" s="1"/>
  <c r="DA137" i="23"/>
  <c r="DH137" i="23" s="1"/>
  <c r="DA136" i="23"/>
  <c r="DH136" i="23" s="1"/>
  <c r="DA138" i="23"/>
  <c r="DH138" i="23" s="1"/>
  <c r="DA133" i="23"/>
  <c r="DH133" i="23" s="1"/>
  <c r="DJ455" i="23"/>
  <c r="DL455" i="23" s="1"/>
  <c r="DJ79" i="23"/>
  <c r="DL79" i="23" s="1"/>
  <c r="BU63" i="5"/>
  <c r="BU103" i="5" s="1"/>
  <c r="CW80" i="23"/>
  <c r="CY80" i="23"/>
  <c r="CW134" i="23"/>
  <c r="CY134" i="23"/>
  <c r="CW79" i="23"/>
  <c r="CW81" i="23"/>
  <c r="CW135" i="23"/>
  <c r="CA57" i="23"/>
  <c r="CL57" i="23"/>
  <c r="BO134" i="23"/>
  <c r="BO136" i="23"/>
  <c r="BO133" i="23"/>
  <c r="BO135" i="23"/>
  <c r="BO80" i="23"/>
  <c r="BO79" i="23"/>
  <c r="BO138" i="23"/>
  <c r="BO137" i="23"/>
  <c r="BO139" i="23"/>
  <c r="BO132" i="23"/>
  <c r="BO131" i="23"/>
  <c r="BO81" i="23"/>
  <c r="AA57" i="23"/>
  <c r="AI57" i="23"/>
  <c r="AT57" i="23"/>
  <c r="BE57" i="23" s="1"/>
  <c r="BP57" i="23" s="1"/>
  <c r="CB57" i="23" s="1"/>
  <c r="CM57" i="23" s="1"/>
  <c r="CX57" i="23" s="1"/>
  <c r="DI57" i="23" s="1"/>
  <c r="G447" i="23"/>
  <c r="G446" i="23"/>
  <c r="G445" i="23"/>
  <c r="G444" i="23"/>
  <c r="G443" i="23"/>
  <c r="G442" i="23"/>
  <c r="G441" i="23"/>
  <c r="G440" i="23"/>
  <c r="G439" i="23"/>
  <c r="G438" i="23"/>
  <c r="G437" i="23"/>
  <c r="K4" i="23"/>
  <c r="BW63" i="5" l="1"/>
  <c r="BW103" i="5" s="1"/>
  <c r="DJ133" i="23"/>
  <c r="DL133" i="23" s="1"/>
  <c r="DJ136" i="23"/>
  <c r="DL136" i="23" s="1"/>
  <c r="DJ338" i="23"/>
  <c r="DL338" i="23" s="1"/>
  <c r="DJ332" i="23"/>
  <c r="DL332" i="23" s="1"/>
  <c r="DJ132" i="23"/>
  <c r="DL132" i="23" s="1"/>
  <c r="DJ131" i="23"/>
  <c r="DL131" i="23" s="1"/>
  <c r="DA80" i="23"/>
  <c r="DH80" i="23" s="1"/>
  <c r="DJ138" i="23"/>
  <c r="DL138" i="23" s="1"/>
  <c r="DJ137" i="23"/>
  <c r="DL137" i="23" s="1"/>
  <c r="DJ337" i="23"/>
  <c r="DL337" i="23" s="1"/>
  <c r="DJ139" i="23"/>
  <c r="DL139" i="23" s="1"/>
  <c r="DA134" i="23"/>
  <c r="DH134" i="23" s="1"/>
  <c r="CC57" i="23"/>
  <c r="CN57" i="23"/>
  <c r="CP57" i="23" s="1"/>
  <c r="AJ57" i="23"/>
  <c r="AL57" i="23" s="1"/>
  <c r="BD57" i="23" s="1"/>
  <c r="M4" i="23"/>
  <c r="M2" i="23" s="1"/>
  <c r="CC63" i="5" l="1"/>
  <c r="CC103" i="5" s="1"/>
  <c r="DJ134" i="23"/>
  <c r="DL134" i="23" s="1"/>
  <c r="DJ80" i="23"/>
  <c r="DL80" i="23" s="1"/>
  <c r="CW57" i="23"/>
  <c r="CY57" i="23"/>
  <c r="AU57" i="23"/>
  <c r="AW57" i="23" s="1"/>
  <c r="BF57" i="23" s="1"/>
  <c r="BH57" i="23" s="1"/>
  <c r="BQ57" i="23" s="1"/>
  <c r="BS57" i="23" s="1"/>
  <c r="Q454" i="23"/>
  <c r="O454" i="23"/>
  <c r="N454" i="23"/>
  <c r="Q453" i="23"/>
  <c r="O453" i="23"/>
  <c r="N453" i="23"/>
  <c r="Q452" i="23"/>
  <c r="O452" i="23"/>
  <c r="N452" i="23"/>
  <c r="Q451" i="23"/>
  <c r="O451" i="23"/>
  <c r="N451" i="23"/>
  <c r="Q449" i="23"/>
  <c r="O449" i="23"/>
  <c r="N449" i="23"/>
  <c r="Q448" i="23"/>
  <c r="O448" i="23"/>
  <c r="N448" i="23"/>
  <c r="Q447" i="23"/>
  <c r="N447" i="23"/>
  <c r="Q446" i="23"/>
  <c r="N446" i="23"/>
  <c r="Q445" i="23"/>
  <c r="N445" i="23"/>
  <c r="Q444" i="23"/>
  <c r="N444" i="23"/>
  <c r="Q443" i="23"/>
  <c r="N443" i="23"/>
  <c r="Q442" i="23"/>
  <c r="N442" i="23"/>
  <c r="Q441" i="23"/>
  <c r="N441" i="23"/>
  <c r="Q440" i="23"/>
  <c r="N440" i="23"/>
  <c r="Q439" i="23"/>
  <c r="N439" i="23"/>
  <c r="Q438" i="23"/>
  <c r="N438" i="23"/>
  <c r="Q437" i="23"/>
  <c r="L437" i="23"/>
  <c r="L438" i="23"/>
  <c r="L439" i="23"/>
  <c r="L440" i="23"/>
  <c r="L441" i="23"/>
  <c r="L442" i="23"/>
  <c r="L443" i="23"/>
  <c r="L444" i="23"/>
  <c r="L445" i="23"/>
  <c r="L446" i="23"/>
  <c r="L447" i="23"/>
  <c r="L448" i="23"/>
  <c r="L449" i="23"/>
  <c r="L451" i="23"/>
  <c r="L452" i="23"/>
  <c r="L453" i="23"/>
  <c r="L454" i="23"/>
  <c r="H454" i="23"/>
  <c r="H453" i="23"/>
  <c r="H452" i="23"/>
  <c r="H451" i="23"/>
  <c r="H449" i="23"/>
  <c r="H448" i="23"/>
  <c r="H447" i="23"/>
  <c r="DF447" i="23" s="1"/>
  <c r="H446" i="23"/>
  <c r="DF446" i="23" s="1"/>
  <c r="H445" i="23"/>
  <c r="DF445" i="23" s="1"/>
  <c r="H444" i="23"/>
  <c r="DF444" i="23" s="1"/>
  <c r="H443" i="23"/>
  <c r="DF443" i="23" s="1"/>
  <c r="H442" i="23"/>
  <c r="DF442" i="23" s="1"/>
  <c r="H441" i="23"/>
  <c r="DF441" i="23" s="1"/>
  <c r="H440" i="23"/>
  <c r="DF440" i="23" s="1"/>
  <c r="H439" i="23"/>
  <c r="DF439" i="23" s="1"/>
  <c r="H438" i="23"/>
  <c r="DF438" i="23" s="1"/>
  <c r="H437" i="23"/>
  <c r="DF437" i="23" s="1"/>
  <c r="CU449" i="23" l="1"/>
  <c r="DF449" i="23"/>
  <c r="CU453" i="23"/>
  <c r="DF453" i="23"/>
  <c r="CU452" i="23"/>
  <c r="DF452" i="23"/>
  <c r="CU454" i="23"/>
  <c r="DF454" i="23"/>
  <c r="CU448" i="23"/>
  <c r="DF448" i="23"/>
  <c r="CU451" i="23"/>
  <c r="DF451" i="23"/>
  <c r="DA57" i="23"/>
  <c r="DH57" i="23" s="1"/>
  <c r="CJ437" i="23"/>
  <c r="CU437" i="23"/>
  <c r="CJ442" i="23"/>
  <c r="CU442" i="23"/>
  <c r="CJ446" i="23"/>
  <c r="CU446" i="23"/>
  <c r="CJ439" i="23"/>
  <c r="CU439" i="23"/>
  <c r="CJ443" i="23"/>
  <c r="CU443" i="23"/>
  <c r="CJ447" i="23"/>
  <c r="CU447" i="23"/>
  <c r="CJ438" i="23"/>
  <c r="CU438" i="23"/>
  <c r="CJ440" i="23"/>
  <c r="CU440" i="23"/>
  <c r="CJ444" i="23"/>
  <c r="CU444" i="23"/>
  <c r="CJ441" i="23"/>
  <c r="CU441" i="23"/>
  <c r="CJ445" i="23"/>
  <c r="CU445" i="23"/>
  <c r="BY448" i="23"/>
  <c r="CJ448" i="23"/>
  <c r="BY452" i="23"/>
  <c r="CJ452" i="23"/>
  <c r="BY454" i="23"/>
  <c r="CJ454" i="23"/>
  <c r="BY449" i="23"/>
  <c r="CJ449" i="23"/>
  <c r="BY451" i="23"/>
  <c r="CJ451" i="23"/>
  <c r="BY453" i="23"/>
  <c r="CJ453" i="23"/>
  <c r="BM437" i="23"/>
  <c r="BY437" i="23"/>
  <c r="BM438" i="23"/>
  <c r="BY438" i="23"/>
  <c r="BM440" i="23"/>
  <c r="BY440" i="23"/>
  <c r="BM442" i="23"/>
  <c r="BY442" i="23"/>
  <c r="BM444" i="23"/>
  <c r="BY444" i="23"/>
  <c r="BM446" i="23"/>
  <c r="BY446" i="23"/>
  <c r="BM439" i="23"/>
  <c r="BY439" i="23"/>
  <c r="BM441" i="23"/>
  <c r="BY441" i="23"/>
  <c r="BM443" i="23"/>
  <c r="BY443" i="23"/>
  <c r="BM445" i="23"/>
  <c r="BY445" i="23"/>
  <c r="BM447" i="23"/>
  <c r="BY447" i="23"/>
  <c r="BO57" i="23"/>
  <c r="BB448" i="23"/>
  <c r="BM448" i="23"/>
  <c r="BB452" i="23"/>
  <c r="BM452" i="23"/>
  <c r="BB454" i="23"/>
  <c r="BM454" i="23"/>
  <c r="BB449" i="23"/>
  <c r="BM449" i="23"/>
  <c r="BB451" i="23"/>
  <c r="BM451" i="23"/>
  <c r="BB453" i="23"/>
  <c r="BM453" i="23"/>
  <c r="AQ438" i="23"/>
  <c r="BB438" i="23"/>
  <c r="AQ439" i="23"/>
  <c r="BB439" i="23"/>
  <c r="AQ442" i="23"/>
  <c r="BB442" i="23"/>
  <c r="AQ444" i="23"/>
  <c r="BB444" i="23"/>
  <c r="AQ446" i="23"/>
  <c r="BB446" i="23"/>
  <c r="AQ437" i="23"/>
  <c r="BB437" i="23"/>
  <c r="AQ440" i="23"/>
  <c r="BB440" i="23"/>
  <c r="AQ441" i="23"/>
  <c r="BB441" i="23"/>
  <c r="AQ443" i="23"/>
  <c r="BB443" i="23"/>
  <c r="AQ445" i="23"/>
  <c r="BB445" i="23"/>
  <c r="AQ447" i="23"/>
  <c r="BB447" i="23"/>
  <c r="AG448" i="23"/>
  <c r="AR448" i="23" s="1"/>
  <c r="BC448" i="23" s="1"/>
  <c r="BN448" i="23" s="1"/>
  <c r="BZ448" i="23" s="1"/>
  <c r="AG452" i="23"/>
  <c r="AR452" i="23" s="1"/>
  <c r="BC452" i="23" s="1"/>
  <c r="BN452" i="23" s="1"/>
  <c r="BZ452" i="23" s="1"/>
  <c r="AG454" i="23"/>
  <c r="AR454" i="23" s="1"/>
  <c r="BC454" i="23" s="1"/>
  <c r="BN454" i="23" s="1"/>
  <c r="BZ454" i="23" s="1"/>
  <c r="AG437" i="23"/>
  <c r="AR437" i="23" s="1"/>
  <c r="BC437" i="23" s="1"/>
  <c r="BN437" i="23" s="1"/>
  <c r="BZ437" i="23" s="1"/>
  <c r="CK437" i="23" s="1"/>
  <c r="CV437" i="23" s="1"/>
  <c r="DG437" i="23" s="1"/>
  <c r="AG438" i="23"/>
  <c r="AR438" i="23" s="1"/>
  <c r="BC438" i="23" s="1"/>
  <c r="BN438" i="23" s="1"/>
  <c r="BZ438" i="23" s="1"/>
  <c r="CK438" i="23" s="1"/>
  <c r="CV438" i="23" s="1"/>
  <c r="DG438" i="23" s="1"/>
  <c r="AG439" i="23"/>
  <c r="AR439" i="23" s="1"/>
  <c r="BC439" i="23" s="1"/>
  <c r="BN439" i="23" s="1"/>
  <c r="BZ439" i="23" s="1"/>
  <c r="AG440" i="23"/>
  <c r="AR440" i="23" s="1"/>
  <c r="BC440" i="23" s="1"/>
  <c r="BN440" i="23" s="1"/>
  <c r="BZ440" i="23" s="1"/>
  <c r="AG441" i="23"/>
  <c r="AR441" i="23" s="1"/>
  <c r="BC441" i="23" s="1"/>
  <c r="BN441" i="23" s="1"/>
  <c r="BZ441" i="23" s="1"/>
  <c r="AG442" i="23"/>
  <c r="AR442" i="23" s="1"/>
  <c r="BC442" i="23" s="1"/>
  <c r="BN442" i="23" s="1"/>
  <c r="BZ442" i="23" s="1"/>
  <c r="AG443" i="23"/>
  <c r="AR443" i="23" s="1"/>
  <c r="BC443" i="23" s="1"/>
  <c r="BN443" i="23" s="1"/>
  <c r="BZ443" i="23" s="1"/>
  <c r="AG444" i="23"/>
  <c r="AR444" i="23" s="1"/>
  <c r="BC444" i="23" s="1"/>
  <c r="BN444" i="23" s="1"/>
  <c r="BZ444" i="23" s="1"/>
  <c r="AG445" i="23"/>
  <c r="AR445" i="23" s="1"/>
  <c r="BC445" i="23" s="1"/>
  <c r="BN445" i="23" s="1"/>
  <c r="BZ445" i="23" s="1"/>
  <c r="AG446" i="23"/>
  <c r="AR446" i="23" s="1"/>
  <c r="BC446" i="23" s="1"/>
  <c r="BN446" i="23" s="1"/>
  <c r="BZ446" i="23" s="1"/>
  <c r="AG447" i="23"/>
  <c r="AR447" i="23" s="1"/>
  <c r="BC447" i="23" s="1"/>
  <c r="BN447" i="23" s="1"/>
  <c r="BZ447" i="23" s="1"/>
  <c r="AG449" i="23"/>
  <c r="AR449" i="23" s="1"/>
  <c r="BC449" i="23" s="1"/>
  <c r="BN449" i="23" s="1"/>
  <c r="BZ449" i="23" s="1"/>
  <c r="AG451" i="23"/>
  <c r="AR451" i="23" s="1"/>
  <c r="BC451" i="23" s="1"/>
  <c r="BN451" i="23" s="1"/>
  <c r="BZ451" i="23" s="1"/>
  <c r="AG453" i="23"/>
  <c r="AR453" i="23" s="1"/>
  <c r="BC453" i="23" s="1"/>
  <c r="BN453" i="23" s="1"/>
  <c r="BZ453" i="23" s="1"/>
  <c r="AF449" i="23"/>
  <c r="AH449" i="23" s="1"/>
  <c r="AI449" i="23" s="1"/>
  <c r="AT449" i="23" s="1"/>
  <c r="BE449" i="23" s="1"/>
  <c r="BP449" i="23" s="1"/>
  <c r="CB449" i="23" s="1"/>
  <c r="CM449" i="23" s="1"/>
  <c r="CX449" i="23" s="1"/>
  <c r="AQ449" i="23"/>
  <c r="AF451" i="23"/>
  <c r="AH451" i="23" s="1"/>
  <c r="AI451" i="23" s="1"/>
  <c r="AT451" i="23" s="1"/>
  <c r="BE451" i="23" s="1"/>
  <c r="BP451" i="23" s="1"/>
  <c r="CB451" i="23" s="1"/>
  <c r="CM451" i="23" s="1"/>
  <c r="CX451" i="23" s="1"/>
  <c r="DI451" i="23" s="1"/>
  <c r="AQ451" i="23"/>
  <c r="AF453" i="23"/>
  <c r="AH453" i="23" s="1"/>
  <c r="AI453" i="23" s="1"/>
  <c r="AT453" i="23" s="1"/>
  <c r="BE453" i="23" s="1"/>
  <c r="BP453" i="23" s="1"/>
  <c r="CB453" i="23" s="1"/>
  <c r="CM453" i="23" s="1"/>
  <c r="CX453" i="23" s="1"/>
  <c r="DI453" i="23" s="1"/>
  <c r="AQ453" i="23"/>
  <c r="AF448" i="23"/>
  <c r="AH448" i="23" s="1"/>
  <c r="AI448" i="23" s="1"/>
  <c r="AT448" i="23" s="1"/>
  <c r="BE448" i="23" s="1"/>
  <c r="BP448" i="23" s="1"/>
  <c r="CB448" i="23" s="1"/>
  <c r="CM448" i="23" s="1"/>
  <c r="CX448" i="23" s="1"/>
  <c r="AQ448" i="23"/>
  <c r="AF452" i="23"/>
  <c r="AH452" i="23" s="1"/>
  <c r="AI452" i="23" s="1"/>
  <c r="AT452" i="23" s="1"/>
  <c r="BE452" i="23" s="1"/>
  <c r="BP452" i="23" s="1"/>
  <c r="CB452" i="23" s="1"/>
  <c r="CM452" i="23" s="1"/>
  <c r="CX452" i="23" s="1"/>
  <c r="DI452" i="23" s="1"/>
  <c r="AQ452" i="23"/>
  <c r="AF454" i="23"/>
  <c r="AH454" i="23" s="1"/>
  <c r="AI454" i="23" s="1"/>
  <c r="AT454" i="23" s="1"/>
  <c r="BE454" i="23" s="1"/>
  <c r="BP454" i="23" s="1"/>
  <c r="CB454" i="23" s="1"/>
  <c r="CM454" i="23" s="1"/>
  <c r="CX454" i="23" s="1"/>
  <c r="DI454" i="23" s="1"/>
  <c r="AQ454" i="23"/>
  <c r="I441" i="23"/>
  <c r="P441" i="23" s="1"/>
  <c r="AF441" i="23"/>
  <c r="AH441" i="23" s="1"/>
  <c r="I443" i="23"/>
  <c r="P443" i="23" s="1"/>
  <c r="AF443" i="23"/>
  <c r="AH443" i="23" s="1"/>
  <c r="I447" i="23"/>
  <c r="P447" i="23" s="1"/>
  <c r="AF447" i="23"/>
  <c r="AH447" i="23" s="1"/>
  <c r="I438" i="23"/>
  <c r="P438" i="23" s="1"/>
  <c r="AF438" i="23"/>
  <c r="AH438" i="23" s="1"/>
  <c r="I439" i="23"/>
  <c r="P439" i="23" s="1"/>
  <c r="AF439" i="23"/>
  <c r="AH439" i="23" s="1"/>
  <c r="I442" i="23"/>
  <c r="P442" i="23" s="1"/>
  <c r="AF442" i="23"/>
  <c r="AH442" i="23" s="1"/>
  <c r="I444" i="23"/>
  <c r="P444" i="23" s="1"/>
  <c r="AF444" i="23"/>
  <c r="AH444" i="23" s="1"/>
  <c r="I446" i="23"/>
  <c r="P446" i="23" s="1"/>
  <c r="AF446" i="23"/>
  <c r="AH446" i="23" s="1"/>
  <c r="I437" i="23"/>
  <c r="P437" i="23" s="1"/>
  <c r="AF437" i="23"/>
  <c r="AH437" i="23" s="1"/>
  <c r="I440" i="23"/>
  <c r="P440" i="23" s="1"/>
  <c r="AF440" i="23"/>
  <c r="AH440" i="23" s="1"/>
  <c r="I445" i="23"/>
  <c r="P445" i="23" s="1"/>
  <c r="AF445" i="23"/>
  <c r="AH445" i="23" s="1"/>
  <c r="I448" i="23"/>
  <c r="P448" i="23" s="1"/>
  <c r="I452" i="23"/>
  <c r="P452" i="23" s="1"/>
  <c r="I454" i="23"/>
  <c r="P454" i="23" s="1"/>
  <c r="I449" i="23"/>
  <c r="P449" i="23" s="1"/>
  <c r="I451" i="23"/>
  <c r="P451" i="23" s="1"/>
  <c r="I453" i="23"/>
  <c r="P453" i="23" s="1"/>
  <c r="DJ57" i="23" l="1"/>
  <c r="DL57" i="23" s="1"/>
  <c r="CC454" i="23"/>
  <c r="CC452" i="23"/>
  <c r="CC448" i="23"/>
  <c r="CC453" i="23"/>
  <c r="CC451" i="23"/>
  <c r="CC449" i="23"/>
  <c r="CA451" i="23"/>
  <c r="CN451" i="23" s="1"/>
  <c r="CK451" i="23"/>
  <c r="CV451" i="23" s="1"/>
  <c r="DG451" i="23" s="1"/>
  <c r="CA446" i="23"/>
  <c r="CK446" i="23"/>
  <c r="CV446" i="23" s="1"/>
  <c r="DG446" i="23" s="1"/>
  <c r="CA444" i="23"/>
  <c r="CK444" i="23"/>
  <c r="CV444" i="23" s="1"/>
  <c r="DG444" i="23" s="1"/>
  <c r="CA442" i="23"/>
  <c r="CK442" i="23"/>
  <c r="CA440" i="23"/>
  <c r="CK440" i="23"/>
  <c r="CV440" i="23" s="1"/>
  <c r="DG440" i="23" s="1"/>
  <c r="CA454" i="23"/>
  <c r="CN454" i="23" s="1"/>
  <c r="CK454" i="23"/>
  <c r="CV454" i="23" s="1"/>
  <c r="DG454" i="23" s="1"/>
  <c r="CA453" i="23"/>
  <c r="CN453" i="23" s="1"/>
  <c r="CK453" i="23"/>
  <c r="CV453" i="23" s="1"/>
  <c r="DG453" i="23" s="1"/>
  <c r="CA449" i="23"/>
  <c r="CN449" i="23" s="1"/>
  <c r="CK449" i="23"/>
  <c r="CV449" i="23" s="1"/>
  <c r="DG449" i="23" s="1"/>
  <c r="CA447" i="23"/>
  <c r="CK447" i="23"/>
  <c r="CV447" i="23" s="1"/>
  <c r="DG447" i="23" s="1"/>
  <c r="CA445" i="23"/>
  <c r="CK445" i="23"/>
  <c r="CV445" i="23" s="1"/>
  <c r="DG445" i="23" s="1"/>
  <c r="CA443" i="23"/>
  <c r="CK443" i="23"/>
  <c r="CV443" i="23" s="1"/>
  <c r="DG443" i="23" s="1"/>
  <c r="CA441" i="23"/>
  <c r="CK441" i="23"/>
  <c r="CV441" i="23" s="1"/>
  <c r="DG441" i="23" s="1"/>
  <c r="CA439" i="23"/>
  <c r="CK439" i="23"/>
  <c r="CV439" i="23" s="1"/>
  <c r="DG439" i="23" s="1"/>
  <c r="CA452" i="23"/>
  <c r="CN452" i="23" s="1"/>
  <c r="CK452" i="23"/>
  <c r="CV452" i="23" s="1"/>
  <c r="DG452" i="23" s="1"/>
  <c r="CA448" i="23"/>
  <c r="CN448" i="23" s="1"/>
  <c r="CK448" i="23"/>
  <c r="CV448" i="23" s="1"/>
  <c r="DG448" i="23" s="1"/>
  <c r="CA437" i="23"/>
  <c r="CN437" i="23" s="1"/>
  <c r="CP437" i="23" s="1"/>
  <c r="CA438" i="23"/>
  <c r="CN438" i="23" s="1"/>
  <c r="CP438" i="23" s="1"/>
  <c r="T446" i="23"/>
  <c r="R442" i="23"/>
  <c r="R439" i="23"/>
  <c r="T447" i="23"/>
  <c r="T443" i="23"/>
  <c r="T441" i="23"/>
  <c r="U441" i="23" s="1"/>
  <c r="T453" i="23"/>
  <c r="U453" i="23" s="1"/>
  <c r="T449" i="23"/>
  <c r="U449" i="23" s="1"/>
  <c r="R444" i="23"/>
  <c r="T438" i="23"/>
  <c r="U438" i="23" s="1"/>
  <c r="T451" i="23"/>
  <c r="R454" i="23"/>
  <c r="R438" i="23"/>
  <c r="R445" i="23"/>
  <c r="T445" i="23"/>
  <c r="T437" i="23"/>
  <c r="R437" i="23"/>
  <c r="R440" i="23"/>
  <c r="T440" i="23"/>
  <c r="R446" i="23"/>
  <c r="T452" i="23"/>
  <c r="R452" i="23"/>
  <c r="R448" i="23"/>
  <c r="T448" i="23"/>
  <c r="T444" i="23"/>
  <c r="T442" i="23"/>
  <c r="T439" i="23"/>
  <c r="R441" i="23"/>
  <c r="R449" i="23"/>
  <c r="R443" i="23"/>
  <c r="R447" i="23"/>
  <c r="T454" i="23"/>
  <c r="R453" i="23"/>
  <c r="R451" i="23"/>
  <c r="CW438" i="23" l="1"/>
  <c r="CY438" i="23"/>
  <c r="CW437" i="23"/>
  <c r="CY437" i="23"/>
  <c r="CP452" i="23"/>
  <c r="CP449" i="23"/>
  <c r="CP451" i="23"/>
  <c r="CV442" i="23"/>
  <c r="CP448" i="23"/>
  <c r="CP453" i="23"/>
  <c r="CP454" i="23"/>
  <c r="S441" i="23"/>
  <c r="U451" i="23"/>
  <c r="U443" i="23"/>
  <c r="U447" i="23"/>
  <c r="U446" i="23"/>
  <c r="S443" i="23"/>
  <c r="S448" i="23"/>
  <c r="S447" i="23"/>
  <c r="S452" i="23"/>
  <c r="S445" i="23"/>
  <c r="S454" i="23"/>
  <c r="S439" i="23"/>
  <c r="CL447" i="23"/>
  <c r="CL452" i="23"/>
  <c r="CL445" i="23"/>
  <c r="CL454" i="23"/>
  <c r="CL439" i="23"/>
  <c r="CN439" i="23"/>
  <c r="S451" i="23"/>
  <c r="S453" i="23"/>
  <c r="S437" i="23"/>
  <c r="S449" i="23"/>
  <c r="S446" i="23"/>
  <c r="S440" i="23"/>
  <c r="S444" i="23"/>
  <c r="S442" i="23"/>
  <c r="U442" i="23"/>
  <c r="U452" i="23"/>
  <c r="U440" i="23"/>
  <c r="U445" i="23"/>
  <c r="U454" i="23"/>
  <c r="U439" i="23"/>
  <c r="U444" i="23"/>
  <c r="U448" i="23"/>
  <c r="U437" i="23"/>
  <c r="S438" i="23"/>
  <c r="DA437" i="23" l="1"/>
  <c r="DH437" i="23" s="1"/>
  <c r="DA438" i="23"/>
  <c r="DG442" i="23"/>
  <c r="CL448" i="23"/>
  <c r="AI445" i="23"/>
  <c r="AT445" i="23" s="1"/>
  <c r="CL443" i="23"/>
  <c r="CL438" i="23"/>
  <c r="AI439" i="23"/>
  <c r="AT439" i="23" s="1"/>
  <c r="BE439" i="23" s="1"/>
  <c r="BP439" i="23" s="1"/>
  <c r="CB439" i="23" s="1"/>
  <c r="CC439" i="23" s="1"/>
  <c r="AI447" i="23"/>
  <c r="AT447" i="23" s="1"/>
  <c r="BE447" i="23" s="1"/>
  <c r="BP447" i="23" s="1"/>
  <c r="CB447" i="23" s="1"/>
  <c r="CM447" i="23" s="1"/>
  <c r="CX447" i="23" s="1"/>
  <c r="DI447" i="23" s="1"/>
  <c r="CL441" i="23"/>
  <c r="V437" i="23"/>
  <c r="AA437" i="23" s="1"/>
  <c r="AI443" i="23"/>
  <c r="AT443" i="23" s="1"/>
  <c r="BE443" i="23" s="1"/>
  <c r="BP443" i="23" s="1"/>
  <c r="CB443" i="23" s="1"/>
  <c r="CC443" i="23" s="1"/>
  <c r="V452" i="23"/>
  <c r="AA452" i="23" s="1"/>
  <c r="AS452" i="23" s="1"/>
  <c r="V443" i="23"/>
  <c r="AA443" i="23" s="1"/>
  <c r="AS443" i="23" s="1"/>
  <c r="V445" i="23"/>
  <c r="AA445" i="23" s="1"/>
  <c r="AS445" i="23" s="1"/>
  <c r="V447" i="23"/>
  <c r="AA447" i="23" s="1"/>
  <c r="AS447" i="23" s="1"/>
  <c r="V454" i="23"/>
  <c r="AA454" i="23" s="1"/>
  <c r="AJ454" i="23" s="1"/>
  <c r="AL454" i="23" s="1"/>
  <c r="AU454" i="23" s="1"/>
  <c r="AW454" i="23" s="1"/>
  <c r="BF454" i="23" s="1"/>
  <c r="BH454" i="23" s="1"/>
  <c r="BO454" i="23" s="1"/>
  <c r="V448" i="23"/>
  <c r="AA448" i="23" s="1"/>
  <c r="AS448" i="23" s="1"/>
  <c r="AI441" i="23"/>
  <c r="AT441" i="23" s="1"/>
  <c r="BE441" i="23" s="1"/>
  <c r="BP441" i="23" s="1"/>
  <c r="CB441" i="23" s="1"/>
  <c r="CM441" i="23" s="1"/>
  <c r="CN441" i="23" s="1"/>
  <c r="CP441" i="23" s="1"/>
  <c r="CW448" i="23"/>
  <c r="CY448" i="23"/>
  <c r="CW449" i="23"/>
  <c r="CY449" i="23"/>
  <c r="CW442" i="23"/>
  <c r="CW452" i="23"/>
  <c r="CY452" i="23"/>
  <c r="V441" i="23"/>
  <c r="AA441" i="23" s="1"/>
  <c r="AS441" i="23" s="1"/>
  <c r="CW454" i="23"/>
  <c r="CY454" i="23"/>
  <c r="CW451" i="23"/>
  <c r="CY451" i="23"/>
  <c r="V439" i="23"/>
  <c r="AA439" i="23" s="1"/>
  <c r="AS439" i="23" s="1"/>
  <c r="CW453" i="23"/>
  <c r="CY453" i="23"/>
  <c r="CP439" i="23"/>
  <c r="CY439" i="23" s="1"/>
  <c r="CM445" i="23"/>
  <c r="CN443" i="23"/>
  <c r="AI442" i="23"/>
  <c r="AT442" i="23" s="1"/>
  <c r="BE442" i="23" s="1"/>
  <c r="BP442" i="23" s="1"/>
  <c r="CC442" i="23" s="1"/>
  <c r="CL442" i="23"/>
  <c r="AI440" i="23"/>
  <c r="AT440" i="23" s="1"/>
  <c r="BE440" i="23" s="1"/>
  <c r="BP440" i="23" s="1"/>
  <c r="CB440" i="23" s="1"/>
  <c r="CL440" i="23"/>
  <c r="V449" i="23"/>
  <c r="AA449" i="23" s="1"/>
  <c r="AJ449" i="23" s="1"/>
  <c r="AL449" i="23" s="1"/>
  <c r="CL449" i="23"/>
  <c r="V453" i="23"/>
  <c r="AA453" i="23" s="1"/>
  <c r="AJ453" i="23" s="1"/>
  <c r="AL453" i="23" s="1"/>
  <c r="CL453" i="23"/>
  <c r="AI444" i="23"/>
  <c r="AT444" i="23" s="1"/>
  <c r="BE444" i="23" s="1"/>
  <c r="BP444" i="23" s="1"/>
  <c r="CB444" i="23" s="1"/>
  <c r="CL444" i="23"/>
  <c r="V446" i="23"/>
  <c r="AA446" i="23" s="1"/>
  <c r="AS446" i="23" s="1"/>
  <c r="CL446" i="23"/>
  <c r="AI437" i="23"/>
  <c r="CL437" i="23"/>
  <c r="V451" i="23"/>
  <c r="AA451" i="23" s="1"/>
  <c r="AJ451" i="23" s="1"/>
  <c r="AL451" i="23" s="1"/>
  <c r="CL451" i="23"/>
  <c r="AI446" i="23"/>
  <c r="V440" i="23"/>
  <c r="AA440" i="23" s="1"/>
  <c r="AS440" i="23" s="1"/>
  <c r="V444" i="23"/>
  <c r="AA444" i="23" s="1"/>
  <c r="AS444" i="23" s="1"/>
  <c r="V442" i="23"/>
  <c r="AA442" i="23" s="1"/>
  <c r="AS442" i="23" s="1"/>
  <c r="V438" i="23"/>
  <c r="AA438" i="23" s="1"/>
  <c r="AS438" i="23" s="1"/>
  <c r="AS437" i="23"/>
  <c r="AI438" i="23"/>
  <c r="DH442" i="23" l="1"/>
  <c r="DL442" i="23"/>
  <c r="DJ438" i="23"/>
  <c r="DL438" i="23" s="1"/>
  <c r="DH438" i="23"/>
  <c r="DJ437" i="23"/>
  <c r="DL437" i="23" s="1"/>
  <c r="DA439" i="23"/>
  <c r="DA451" i="23"/>
  <c r="DH451" i="23" s="1"/>
  <c r="DA449" i="23"/>
  <c r="DH449" i="23" s="1"/>
  <c r="DI449" i="23" s="1"/>
  <c r="DA453" i="23"/>
  <c r="DH453" i="23" s="1"/>
  <c r="DA452" i="23"/>
  <c r="DH452" i="23" s="1"/>
  <c r="DA454" i="23"/>
  <c r="DH454" i="23" s="1"/>
  <c r="DA448" i="23"/>
  <c r="DH448" i="23" s="1"/>
  <c r="DI448" i="23" s="1"/>
  <c r="DI450" i="23"/>
  <c r="AJ437" i="23"/>
  <c r="AL437" i="23" s="1"/>
  <c r="AU437" i="23" s="1"/>
  <c r="AW437" i="23" s="1"/>
  <c r="BF437" i="23" s="1"/>
  <c r="BH437" i="23" s="1"/>
  <c r="AJ452" i="23"/>
  <c r="AL452" i="23" s="1"/>
  <c r="BD452" i="23" s="1"/>
  <c r="AJ448" i="23"/>
  <c r="AL448" i="23" s="1"/>
  <c r="AU448" i="23" s="1"/>
  <c r="AW448" i="23" s="1"/>
  <c r="BF448" i="23" s="1"/>
  <c r="BH448" i="23" s="1"/>
  <c r="AJ439" i="23"/>
  <c r="AL439" i="23" s="1"/>
  <c r="AU439" i="23" s="1"/>
  <c r="AW439" i="23" s="1"/>
  <c r="BF439" i="23" s="1"/>
  <c r="BH439" i="23" s="1"/>
  <c r="BQ439" i="23" s="1"/>
  <c r="BS439" i="23" s="1"/>
  <c r="AJ445" i="23"/>
  <c r="AL445" i="23" s="1"/>
  <c r="AU445" i="23" s="1"/>
  <c r="AW445" i="23" s="1"/>
  <c r="AJ443" i="23"/>
  <c r="AL443" i="23" s="1"/>
  <c r="BD443" i="23" s="1"/>
  <c r="BD454" i="23"/>
  <c r="BQ454" i="23"/>
  <c r="BS454" i="23" s="1"/>
  <c r="AJ447" i="23"/>
  <c r="AL447" i="23" s="1"/>
  <c r="AU447" i="23" s="1"/>
  <c r="AW447" i="23" s="1"/>
  <c r="BF447" i="23" s="1"/>
  <c r="BH447" i="23" s="1"/>
  <c r="CC441" i="23"/>
  <c r="AS454" i="23"/>
  <c r="AJ441" i="23"/>
  <c r="AL441" i="23" s="1"/>
  <c r="BD441" i="23" s="1"/>
  <c r="CW441" i="23"/>
  <c r="CY441" i="23"/>
  <c r="CW439" i="23"/>
  <c r="CP443" i="23"/>
  <c r="CY443" i="23" s="1"/>
  <c r="AJ446" i="23"/>
  <c r="AL446" i="23" s="1"/>
  <c r="BD446" i="23" s="1"/>
  <c r="AS449" i="23"/>
  <c r="AS453" i="23"/>
  <c r="CC447" i="23"/>
  <c r="CN447" i="23"/>
  <c r="CP447" i="23" s="1"/>
  <c r="CC444" i="23"/>
  <c r="CN444" i="23"/>
  <c r="CC440" i="23"/>
  <c r="CN440" i="23"/>
  <c r="AU451" i="23"/>
  <c r="AW451" i="23" s="1"/>
  <c r="BF451" i="23" s="1"/>
  <c r="BH451" i="23" s="1"/>
  <c r="BD451" i="23"/>
  <c r="AU453" i="23"/>
  <c r="AW453" i="23" s="1"/>
  <c r="BF453" i="23" s="1"/>
  <c r="BH453" i="23" s="1"/>
  <c r="BD453" i="23"/>
  <c r="AS451" i="23"/>
  <c r="AT446" i="23"/>
  <c r="BE446" i="23" s="1"/>
  <c r="BP446" i="23" s="1"/>
  <c r="CB446" i="23" s="1"/>
  <c r="AJ444" i="23"/>
  <c r="AL444" i="23" s="1"/>
  <c r="AU444" i="23" s="1"/>
  <c r="AW444" i="23" s="1"/>
  <c r="BF444" i="23" s="1"/>
  <c r="BH444" i="23" s="1"/>
  <c r="AJ440" i="23"/>
  <c r="AL440" i="23" s="1"/>
  <c r="AU440" i="23" s="1"/>
  <c r="AW440" i="23" s="1"/>
  <c r="BF440" i="23" s="1"/>
  <c r="BH440" i="23" s="1"/>
  <c r="AJ442" i="23"/>
  <c r="AL442" i="23" s="1"/>
  <c r="BD442" i="23" s="1"/>
  <c r="AJ438" i="23"/>
  <c r="AL438" i="23" s="1"/>
  <c r="AU438" i="23" s="1"/>
  <c r="AW438" i="23" s="1"/>
  <c r="BF438" i="23" s="1"/>
  <c r="BH438" i="23" s="1"/>
  <c r="AU449" i="23"/>
  <c r="AW449" i="23" s="1"/>
  <c r="BF449" i="23" s="1"/>
  <c r="BH449" i="23" s="1"/>
  <c r="BD449" i="23"/>
  <c r="C17" i="27"/>
  <c r="I50" i="24"/>
  <c r="O68" i="5"/>
  <c r="O67" i="5"/>
  <c r="O66" i="5"/>
  <c r="O65" i="5"/>
  <c r="O64" i="5"/>
  <c r="O63" i="5"/>
  <c r="O62" i="5"/>
  <c r="O61" i="5"/>
  <c r="O60" i="5"/>
  <c r="O59" i="5"/>
  <c r="O56" i="5"/>
  <c r="O55" i="5"/>
  <c r="O54" i="5"/>
  <c r="O53" i="5"/>
  <c r="O52" i="5"/>
  <c r="O51" i="5"/>
  <c r="O50" i="5"/>
  <c r="O49" i="5"/>
  <c r="O48" i="5"/>
  <c r="O47" i="5"/>
  <c r="O46" i="5"/>
  <c r="O45" i="5"/>
  <c r="O44" i="5"/>
  <c r="O42" i="5"/>
  <c r="O41" i="5"/>
  <c r="O40" i="5"/>
  <c r="O39" i="5"/>
  <c r="O38" i="5"/>
  <c r="O37" i="5"/>
  <c r="O36" i="5"/>
  <c r="O35" i="5"/>
  <c r="O34" i="5"/>
  <c r="O33" i="5"/>
  <c r="O32" i="5"/>
  <c r="O31" i="5"/>
  <c r="O30" i="5"/>
  <c r="O29" i="5"/>
  <c r="O28" i="5"/>
  <c r="O27" i="5"/>
  <c r="O26" i="5"/>
  <c r="Q68" i="5"/>
  <c r="Q67" i="5"/>
  <c r="Q66" i="5"/>
  <c r="Q65" i="5"/>
  <c r="Q64" i="5"/>
  <c r="Q63" i="5"/>
  <c r="Q62" i="5"/>
  <c r="Q61" i="5"/>
  <c r="Q60" i="5"/>
  <c r="Q59"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R17" i="27" l="1"/>
  <c r="H38" i="24" s="1"/>
  <c r="DJ439" i="23"/>
  <c r="DL439" i="23" s="1"/>
  <c r="DH439" i="23"/>
  <c r="DA443" i="23"/>
  <c r="DH443" i="23" s="1"/>
  <c r="DJ448" i="23"/>
  <c r="DL448" i="23" s="1"/>
  <c r="DJ452" i="23"/>
  <c r="DL452" i="23" s="1"/>
  <c r="DJ449" i="23"/>
  <c r="DL449" i="23" s="1"/>
  <c r="DA441" i="23"/>
  <c r="DH441" i="23" s="1"/>
  <c r="DL450" i="23"/>
  <c r="DJ454" i="23"/>
  <c r="DL454" i="23" s="1"/>
  <c r="DJ453" i="23"/>
  <c r="DL453" i="23" s="1"/>
  <c r="DJ451" i="23"/>
  <c r="DL451" i="23" s="1"/>
  <c r="BD437" i="23"/>
  <c r="BD448" i="23"/>
  <c r="AU452" i="23"/>
  <c r="AW452" i="23" s="1"/>
  <c r="BF452" i="23" s="1"/>
  <c r="BH452" i="23" s="1"/>
  <c r="BO452" i="23" s="1"/>
  <c r="BD439" i="23"/>
  <c r="BO439" i="23"/>
  <c r="AU443" i="23"/>
  <c r="AW443" i="23" s="1"/>
  <c r="BF443" i="23" s="1"/>
  <c r="BH443" i="23" s="1"/>
  <c r="BO443" i="23" s="1"/>
  <c r="BD447" i="23"/>
  <c r="AU441" i="23"/>
  <c r="AW441" i="23" s="1"/>
  <c r="BF441" i="23" s="1"/>
  <c r="BH441" i="23" s="1"/>
  <c r="BO441" i="23" s="1"/>
  <c r="CW447" i="23"/>
  <c r="CY447" i="23"/>
  <c r="CW443" i="23"/>
  <c r="CP440" i="23"/>
  <c r="CY440" i="23" s="1"/>
  <c r="CP444" i="23"/>
  <c r="CY444" i="23" s="1"/>
  <c r="E17" i="27"/>
  <c r="CM446" i="23"/>
  <c r="CX446" i="23" s="1"/>
  <c r="CC446" i="23"/>
  <c r="BQ453" i="23"/>
  <c r="BS453" i="23" s="1"/>
  <c r="BO453" i="23"/>
  <c r="BQ451" i="23"/>
  <c r="BS451" i="23" s="1"/>
  <c r="BO451" i="23"/>
  <c r="AU446" i="23"/>
  <c r="AW446" i="23" s="1"/>
  <c r="BF446" i="23" s="1"/>
  <c r="BH446" i="23" s="1"/>
  <c r="BQ446" i="23" s="1"/>
  <c r="BS446" i="23" s="1"/>
  <c r="AU442" i="23"/>
  <c r="AW442" i="23" s="1"/>
  <c r="BF442" i="23" s="1"/>
  <c r="BH442" i="23" s="1"/>
  <c r="BO442" i="23" s="1"/>
  <c r="BD444" i="23"/>
  <c r="BD440" i="23"/>
  <c r="BO440" i="23"/>
  <c r="BQ440" i="23"/>
  <c r="BS440" i="23" s="1"/>
  <c r="BO447" i="23"/>
  <c r="BQ447" i="23"/>
  <c r="BS447" i="23" s="1"/>
  <c r="BO449" i="23"/>
  <c r="BQ449" i="23"/>
  <c r="BS449" i="23" s="1"/>
  <c r="BO448" i="23"/>
  <c r="BQ448" i="23"/>
  <c r="BS448" i="23" s="1"/>
  <c r="BO437" i="23"/>
  <c r="BQ437" i="23"/>
  <c r="BS437" i="23" s="1"/>
  <c r="BO438" i="23"/>
  <c r="BQ438" i="23"/>
  <c r="BS438" i="23" s="1"/>
  <c r="BO444" i="23"/>
  <c r="BQ444" i="23"/>
  <c r="BS444" i="23" s="1"/>
  <c r="BD445" i="23"/>
  <c r="BD438" i="23"/>
  <c r="L331" i="23"/>
  <c r="L330" i="23"/>
  <c r="L329" i="23"/>
  <c r="L328" i="23"/>
  <c r="L327" i="23"/>
  <c r="L326" i="23"/>
  <c r="L325" i="23"/>
  <c r="L324" i="23"/>
  <c r="L323" i="23"/>
  <c r="L322" i="23"/>
  <c r="L321" i="23"/>
  <c r="L320" i="23"/>
  <c r="L319" i="23"/>
  <c r="L318" i="23"/>
  <c r="L244" i="23"/>
  <c r="L243" i="23"/>
  <c r="L242" i="23"/>
  <c r="L241" i="23"/>
  <c r="L240" i="23"/>
  <c r="L130" i="23"/>
  <c r="L128" i="23"/>
  <c r="L127" i="23"/>
  <c r="L126" i="23"/>
  <c r="L125" i="23"/>
  <c r="L124" i="23"/>
  <c r="L123" i="23"/>
  <c r="L122" i="23"/>
  <c r="L121" i="23"/>
  <c r="L120" i="23"/>
  <c r="L119" i="23"/>
  <c r="L118" i="23"/>
  <c r="L117" i="23"/>
  <c r="L116" i="23"/>
  <c r="L115" i="23"/>
  <c r="L114" i="23"/>
  <c r="L113" i="23"/>
  <c r="L112" i="23"/>
  <c r="L111" i="23"/>
  <c r="L110" i="23"/>
  <c r="L109" i="23"/>
  <c r="L108" i="23"/>
  <c r="L107" i="23"/>
  <c r="L78" i="23"/>
  <c r="L77" i="23"/>
  <c r="L76" i="23"/>
  <c r="L75" i="23"/>
  <c r="L74" i="23"/>
  <c r="L73" i="23"/>
  <c r="L72" i="23"/>
  <c r="L71" i="23"/>
  <c r="L70" i="23"/>
  <c r="L69" i="23"/>
  <c r="L68" i="23"/>
  <c r="L67" i="23"/>
  <c r="L66" i="23"/>
  <c r="L65" i="23"/>
  <c r="L64" i="23"/>
  <c r="L63" i="23"/>
  <c r="L62" i="23"/>
  <c r="L61" i="23"/>
  <c r="L60" i="23"/>
  <c r="L59" i="23"/>
  <c r="L58" i="23"/>
  <c r="L56" i="23"/>
  <c r="L55" i="23"/>
  <c r="L54" i="23"/>
  <c r="L53" i="23"/>
  <c r="L52" i="23"/>
  <c r="L51" i="23"/>
  <c r="L50" i="23"/>
  <c r="L49" i="23"/>
  <c r="L48" i="23"/>
  <c r="L47" i="23"/>
  <c r="L46"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L13" i="23"/>
  <c r="L12" i="23"/>
  <c r="L11" i="23"/>
  <c r="L10" i="23"/>
  <c r="L8" i="23"/>
  <c r="DA444" i="23" l="1"/>
  <c r="DH444" i="23" s="1"/>
  <c r="DA440" i="23"/>
  <c r="DH440" i="23" s="1"/>
  <c r="DJ443" i="23"/>
  <c r="DL443" i="23" s="1"/>
  <c r="DJ441" i="23"/>
  <c r="DL441" i="23" s="1"/>
  <c r="DA447" i="23"/>
  <c r="DH447" i="23" s="1"/>
  <c r="BQ452" i="23"/>
  <c r="BS452" i="23" s="1"/>
  <c r="O17" i="27"/>
  <c r="BQ443" i="23"/>
  <c r="BS443" i="23" s="1"/>
  <c r="BQ441" i="23"/>
  <c r="BS441" i="23" s="1"/>
  <c r="CW440" i="23"/>
  <c r="CW444" i="23"/>
  <c r="L17" i="27"/>
  <c r="CN446" i="23"/>
  <c r="CP446" i="23" s="1"/>
  <c r="BO446" i="23"/>
  <c r="BE445" i="23"/>
  <c r="BP445" i="23" s="1"/>
  <c r="BQ442" i="23"/>
  <c r="BS442" i="23" s="1"/>
  <c r="J129" i="23"/>
  <c r="DJ440" i="23" l="1"/>
  <c r="DL440" i="23" s="1"/>
  <c r="DJ444" i="23"/>
  <c r="DL444" i="23" s="1"/>
  <c r="DJ447" i="23"/>
  <c r="DL447" i="23" s="1"/>
  <c r="CW446" i="23"/>
  <c r="CY446" i="23"/>
  <c r="H17" i="27"/>
  <c r="CB445" i="23"/>
  <c r="CC445" i="23" s="1"/>
  <c r="BF445" i="23"/>
  <c r="BH445" i="23" s="1"/>
  <c r="BQ445" i="23" s="1"/>
  <c r="BS445" i="23" s="1"/>
  <c r="J466" i="23"/>
  <c r="J471" i="23" s="1"/>
  <c r="J4" i="23"/>
  <c r="L129" i="23"/>
  <c r="L466" i="23" s="1"/>
  <c r="DA446" i="23" l="1"/>
  <c r="DH446" i="23" s="1"/>
  <c r="J17" i="27"/>
  <c r="J38" i="24" s="1"/>
  <c r="CN445" i="23"/>
  <c r="BO445" i="23"/>
  <c r="L473" i="23"/>
  <c r="L4" i="23"/>
  <c r="DJ446" i="23" l="1"/>
  <c r="DL446" i="23" s="1"/>
  <c r="CP445" i="23"/>
  <c r="J15" i="26"/>
  <c r="H15" i="26"/>
  <c r="E15" i="26"/>
  <c r="C13" i="26"/>
  <c r="G12" i="26"/>
  <c r="X12" i="26" s="1"/>
  <c r="G11" i="26"/>
  <c r="X11" i="26" s="1"/>
  <c r="C8" i="26"/>
  <c r="F7" i="26"/>
  <c r="G7" i="26" s="1"/>
  <c r="I7" i="26" s="1"/>
  <c r="K7" i="26" s="1"/>
  <c r="M7" i="26" s="1"/>
  <c r="O7" i="26" s="1"/>
  <c r="O20" i="26" s="1"/>
  <c r="F6" i="26"/>
  <c r="G5" i="26"/>
  <c r="G4" i="26"/>
  <c r="H69" i="24"/>
  <c r="G69" i="24"/>
  <c r="D69" i="24"/>
  <c r="C69" i="24"/>
  <c r="L65" i="24"/>
  <c r="J65" i="24"/>
  <c r="F65" i="24"/>
  <c r="L63" i="24"/>
  <c r="J63" i="24"/>
  <c r="F63" i="24"/>
  <c r="L61" i="24"/>
  <c r="J61" i="24"/>
  <c r="F61" i="24"/>
  <c r="J59" i="24"/>
  <c r="F59" i="24"/>
  <c r="L50" i="24"/>
  <c r="G50" i="24"/>
  <c r="E50" i="24"/>
  <c r="C50" i="24"/>
  <c r="D50" i="24"/>
  <c r="L43" i="24"/>
  <c r="G43" i="24"/>
  <c r="F40" i="24"/>
  <c r="E43" i="24"/>
  <c r="F36" i="24"/>
  <c r="F34" i="24"/>
  <c r="F32" i="24"/>
  <c r="F29" i="24"/>
  <c r="F27" i="24"/>
  <c r="F25" i="24"/>
  <c r="F23" i="24"/>
  <c r="F19" i="24"/>
  <c r="F17" i="24"/>
  <c r="F15" i="24"/>
  <c r="F12" i="24"/>
  <c r="F10" i="24"/>
  <c r="M62" i="5"/>
  <c r="X62" i="5" s="1"/>
  <c r="M61" i="5"/>
  <c r="X61" i="5" s="1"/>
  <c r="M60" i="5"/>
  <c r="X60" i="5" s="1"/>
  <c r="M59" i="5"/>
  <c r="X59" i="5" s="1"/>
  <c r="M57" i="5"/>
  <c r="X57" i="5" s="1"/>
  <c r="M56" i="5"/>
  <c r="X56" i="5" s="1"/>
  <c r="M55" i="5"/>
  <c r="X55" i="5" s="1"/>
  <c r="M54" i="5"/>
  <c r="X54" i="5" s="1"/>
  <c r="M53" i="5"/>
  <c r="X53" i="5" s="1"/>
  <c r="M52" i="5"/>
  <c r="X52" i="5" s="1"/>
  <c r="M51" i="5"/>
  <c r="X51" i="5" s="1"/>
  <c r="M50" i="5"/>
  <c r="X50" i="5" s="1"/>
  <c r="M49" i="5"/>
  <c r="X49" i="5" s="1"/>
  <c r="M48" i="5"/>
  <c r="X48" i="5" s="1"/>
  <c r="M47" i="5"/>
  <c r="X47" i="5" s="1"/>
  <c r="M46" i="5"/>
  <c r="X46" i="5" s="1"/>
  <c r="M45" i="5"/>
  <c r="X45" i="5" s="1"/>
  <c r="M44" i="5"/>
  <c r="X44" i="5" s="1"/>
  <c r="M43" i="5"/>
  <c r="M42" i="5"/>
  <c r="X42" i="5" s="1"/>
  <c r="M41" i="5"/>
  <c r="X41" i="5" s="1"/>
  <c r="M40" i="5"/>
  <c r="X40" i="5" s="1"/>
  <c r="M39" i="5"/>
  <c r="X39" i="5" s="1"/>
  <c r="M38" i="5"/>
  <c r="X38" i="5" s="1"/>
  <c r="M37" i="5"/>
  <c r="X37" i="5" s="1"/>
  <c r="M36" i="5"/>
  <c r="X36" i="5" s="1"/>
  <c r="M35" i="5"/>
  <c r="X35" i="5" s="1"/>
  <c r="M34" i="5"/>
  <c r="X34" i="5" s="1"/>
  <c r="M33" i="5"/>
  <c r="X33" i="5" s="1"/>
  <c r="M32" i="5"/>
  <c r="X32" i="5" s="1"/>
  <c r="M31" i="5"/>
  <c r="M30" i="5"/>
  <c r="X30" i="5" s="1"/>
  <c r="M29" i="5"/>
  <c r="M28" i="5"/>
  <c r="M26" i="5"/>
  <c r="M25" i="5"/>
  <c r="M24" i="5"/>
  <c r="M23" i="5"/>
  <c r="M22" i="5"/>
  <c r="M21" i="5"/>
  <c r="M20" i="5"/>
  <c r="M19" i="5"/>
  <c r="M18" i="5"/>
  <c r="M17" i="5"/>
  <c r="M16" i="5"/>
  <c r="M15" i="5"/>
  <c r="M14" i="5"/>
  <c r="M13" i="5"/>
  <c r="M12" i="5"/>
  <c r="M11" i="5"/>
  <c r="M10" i="5"/>
  <c r="M9" i="5"/>
  <c r="M8" i="5"/>
  <c r="M7" i="5"/>
  <c r="I68" i="5"/>
  <c r="M68" i="5" s="1"/>
  <c r="I67" i="5"/>
  <c r="M67" i="5" s="1"/>
  <c r="I66" i="5"/>
  <c r="M66" i="5" s="1"/>
  <c r="I65" i="5"/>
  <c r="M65" i="5" s="1"/>
  <c r="I64" i="5"/>
  <c r="M64" i="5" s="1"/>
  <c r="I63" i="5"/>
  <c r="M63" i="5" s="1"/>
  <c r="O331" i="23"/>
  <c r="O330" i="23"/>
  <c r="O329" i="23"/>
  <c r="O328" i="23"/>
  <c r="O327" i="23"/>
  <c r="O326" i="23"/>
  <c r="O325" i="23"/>
  <c r="O130" i="23"/>
  <c r="O129" i="23"/>
  <c r="O128" i="23"/>
  <c r="O78" i="23"/>
  <c r="O77" i="23"/>
  <c r="O76" i="23"/>
  <c r="O75" i="23"/>
  <c r="O74" i="23"/>
  <c r="O73" i="23"/>
  <c r="O72" i="23"/>
  <c r="O71" i="23"/>
  <c r="O70" i="23"/>
  <c r="O69" i="23"/>
  <c r="O68" i="23"/>
  <c r="O14" i="23"/>
  <c r="Q331" i="23"/>
  <c r="N331" i="23"/>
  <c r="H331" i="23"/>
  <c r="Q330" i="23"/>
  <c r="N330" i="23"/>
  <c r="H330" i="23"/>
  <c r="Q329" i="23"/>
  <c r="N329" i="23"/>
  <c r="H329" i="23"/>
  <c r="Q328" i="23"/>
  <c r="N328" i="23"/>
  <c r="H328" i="23"/>
  <c r="Q327" i="23"/>
  <c r="N327" i="23"/>
  <c r="H327" i="23"/>
  <c r="Q326" i="23"/>
  <c r="N326" i="23"/>
  <c r="H326" i="23"/>
  <c r="Q325" i="23"/>
  <c r="N325" i="23"/>
  <c r="H325" i="23"/>
  <c r="Q324" i="23"/>
  <c r="N324" i="23"/>
  <c r="H324" i="23"/>
  <c r="G324" i="23"/>
  <c r="Q323" i="23"/>
  <c r="N323" i="23"/>
  <c r="H323" i="23"/>
  <c r="G323" i="23"/>
  <c r="Q322" i="23"/>
  <c r="N322" i="23"/>
  <c r="H322" i="23"/>
  <c r="G322" i="23"/>
  <c r="Q321" i="23"/>
  <c r="N321" i="23"/>
  <c r="H321" i="23"/>
  <c r="G321" i="23"/>
  <c r="Q320" i="23"/>
  <c r="N320" i="23"/>
  <c r="H320" i="23"/>
  <c r="G320" i="23"/>
  <c r="Q319" i="23"/>
  <c r="N319" i="23"/>
  <c r="H319" i="23"/>
  <c r="G319" i="23"/>
  <c r="Q318" i="23"/>
  <c r="N318" i="23"/>
  <c r="H318" i="23"/>
  <c r="G318" i="23"/>
  <c r="Q244" i="23"/>
  <c r="N244" i="23"/>
  <c r="H244" i="23"/>
  <c r="G244" i="23"/>
  <c r="Q243" i="23"/>
  <c r="N243" i="23"/>
  <c r="H243" i="23"/>
  <c r="G243" i="23"/>
  <c r="Q242" i="23"/>
  <c r="N242" i="23"/>
  <c r="H242" i="23"/>
  <c r="G242" i="23"/>
  <c r="Q241" i="23"/>
  <c r="N241" i="23"/>
  <c r="H241" i="23"/>
  <c r="G241" i="23"/>
  <c r="Q240" i="23"/>
  <c r="N240" i="23"/>
  <c r="H240" i="23"/>
  <c r="G240" i="23"/>
  <c r="Q130" i="23"/>
  <c r="N130" i="23"/>
  <c r="H130" i="23"/>
  <c r="Q129" i="23"/>
  <c r="N129" i="23"/>
  <c r="H129" i="23"/>
  <c r="Q128" i="23"/>
  <c r="N128" i="23"/>
  <c r="H128" i="23"/>
  <c r="Q127" i="23"/>
  <c r="N127" i="23"/>
  <c r="H127" i="23"/>
  <c r="G127" i="23"/>
  <c r="Q126" i="23"/>
  <c r="N126" i="23"/>
  <c r="H126" i="23"/>
  <c r="G126" i="23"/>
  <c r="Q125" i="23"/>
  <c r="N125" i="23"/>
  <c r="H125" i="23"/>
  <c r="G125" i="23"/>
  <c r="Q124" i="23"/>
  <c r="N124" i="23"/>
  <c r="H124" i="23"/>
  <c r="G124" i="23"/>
  <c r="Q123" i="23"/>
  <c r="N123" i="23"/>
  <c r="H123" i="23"/>
  <c r="G123" i="23"/>
  <c r="Q122" i="23"/>
  <c r="N122" i="23"/>
  <c r="H122" i="23"/>
  <c r="G122" i="23"/>
  <c r="Q121" i="23"/>
  <c r="N121" i="23"/>
  <c r="H121" i="23"/>
  <c r="G121" i="23"/>
  <c r="Q120" i="23"/>
  <c r="N120" i="23"/>
  <c r="H120" i="23"/>
  <c r="G120" i="23"/>
  <c r="Q119" i="23"/>
  <c r="N119" i="23"/>
  <c r="H119" i="23"/>
  <c r="G119" i="23"/>
  <c r="Q118" i="23"/>
  <c r="N118" i="23"/>
  <c r="H118" i="23"/>
  <c r="G118" i="23"/>
  <c r="Q117" i="23"/>
  <c r="N117" i="23"/>
  <c r="H117" i="23"/>
  <c r="G117" i="23"/>
  <c r="Q116" i="23"/>
  <c r="N116" i="23"/>
  <c r="H116" i="23"/>
  <c r="G116" i="23"/>
  <c r="Q115" i="23"/>
  <c r="N115" i="23"/>
  <c r="H115" i="23"/>
  <c r="G115" i="23"/>
  <c r="Q114" i="23"/>
  <c r="N114" i="23"/>
  <c r="H114" i="23"/>
  <c r="G114" i="23"/>
  <c r="Q113" i="23"/>
  <c r="N113" i="23"/>
  <c r="H113" i="23"/>
  <c r="G113" i="23"/>
  <c r="Q112" i="23"/>
  <c r="N112" i="23"/>
  <c r="H112" i="23"/>
  <c r="G112" i="23"/>
  <c r="Q111" i="23"/>
  <c r="N111" i="23"/>
  <c r="H111" i="23"/>
  <c r="G111" i="23"/>
  <c r="Q110" i="23"/>
  <c r="N110" i="23"/>
  <c r="H110" i="23"/>
  <c r="G110" i="23"/>
  <c r="Q109" i="23"/>
  <c r="N109" i="23"/>
  <c r="H109" i="23"/>
  <c r="G109" i="23"/>
  <c r="Q108" i="23"/>
  <c r="N108" i="23"/>
  <c r="H108" i="23"/>
  <c r="G108" i="23"/>
  <c r="Q107" i="23"/>
  <c r="N107" i="23"/>
  <c r="H107" i="23"/>
  <c r="G107" i="23"/>
  <c r="Q78" i="23"/>
  <c r="N78" i="23"/>
  <c r="H78" i="23"/>
  <c r="Q77" i="23"/>
  <c r="N77" i="23"/>
  <c r="H77" i="23"/>
  <c r="Q76" i="23"/>
  <c r="N76" i="23"/>
  <c r="H76" i="23"/>
  <c r="Q75" i="23"/>
  <c r="N75" i="23"/>
  <c r="H75" i="23"/>
  <c r="Q74" i="23"/>
  <c r="N74" i="23"/>
  <c r="H74" i="23"/>
  <c r="Q73" i="23"/>
  <c r="N73" i="23"/>
  <c r="H73" i="23"/>
  <c r="Q72" i="23"/>
  <c r="N72" i="23"/>
  <c r="H72" i="23"/>
  <c r="Q71" i="23"/>
  <c r="N71" i="23"/>
  <c r="H71" i="23"/>
  <c r="Q70" i="23"/>
  <c r="N70" i="23"/>
  <c r="H70" i="23"/>
  <c r="Q69" i="23"/>
  <c r="N69" i="23"/>
  <c r="H69" i="23"/>
  <c r="Q68" i="23"/>
  <c r="N68" i="23"/>
  <c r="H68" i="23"/>
  <c r="Q67" i="23"/>
  <c r="N67" i="23"/>
  <c r="H67" i="23"/>
  <c r="G67" i="23"/>
  <c r="Q66" i="23"/>
  <c r="N66" i="23"/>
  <c r="H66" i="23"/>
  <c r="G66" i="23"/>
  <c r="Q65" i="23"/>
  <c r="N65" i="23"/>
  <c r="H65" i="23"/>
  <c r="G65" i="23"/>
  <c r="Q64" i="23"/>
  <c r="N64" i="23"/>
  <c r="H64" i="23"/>
  <c r="G64" i="23"/>
  <c r="Q63" i="23"/>
  <c r="N63" i="23"/>
  <c r="H63" i="23"/>
  <c r="G63" i="23"/>
  <c r="Q62" i="23"/>
  <c r="N62" i="23"/>
  <c r="H62" i="23"/>
  <c r="G62" i="23"/>
  <c r="Q61" i="23"/>
  <c r="N61" i="23"/>
  <c r="H61" i="23"/>
  <c r="G61" i="23"/>
  <c r="Q60" i="23"/>
  <c r="N60" i="23"/>
  <c r="H60" i="23"/>
  <c r="G60" i="23"/>
  <c r="Q59" i="23"/>
  <c r="N59" i="23"/>
  <c r="H59" i="23"/>
  <c r="G59" i="23"/>
  <c r="Q58" i="23"/>
  <c r="N58" i="23"/>
  <c r="H58" i="23"/>
  <c r="G58" i="23"/>
  <c r="Q56" i="23"/>
  <c r="N56" i="23"/>
  <c r="H56" i="23"/>
  <c r="G56" i="23"/>
  <c r="Q55" i="23"/>
  <c r="N55" i="23"/>
  <c r="H55" i="23"/>
  <c r="G55" i="23"/>
  <c r="Q54" i="23"/>
  <c r="N54" i="23"/>
  <c r="H54" i="23"/>
  <c r="G54" i="23"/>
  <c r="Q52" i="23"/>
  <c r="N52" i="23"/>
  <c r="H52" i="23"/>
  <c r="G52" i="23"/>
  <c r="Q51" i="23"/>
  <c r="N51" i="23"/>
  <c r="H51" i="23"/>
  <c r="G51" i="23"/>
  <c r="Q50" i="23"/>
  <c r="N50" i="23"/>
  <c r="H50" i="23"/>
  <c r="G50" i="23"/>
  <c r="Q49" i="23"/>
  <c r="N49" i="23"/>
  <c r="H49" i="23"/>
  <c r="G49" i="23"/>
  <c r="Q48" i="23"/>
  <c r="N48" i="23"/>
  <c r="H48" i="23"/>
  <c r="G48" i="23"/>
  <c r="Q53" i="23"/>
  <c r="N53" i="23"/>
  <c r="H53" i="23"/>
  <c r="G53" i="23"/>
  <c r="Q47" i="23"/>
  <c r="N47" i="23"/>
  <c r="H47" i="23"/>
  <c r="G47" i="23"/>
  <c r="Q46" i="23"/>
  <c r="N46" i="23"/>
  <c r="H46" i="23"/>
  <c r="G46" i="23"/>
  <c r="Q43" i="23"/>
  <c r="N43" i="23"/>
  <c r="H43" i="23"/>
  <c r="G43" i="23"/>
  <c r="Q42" i="23"/>
  <c r="N42" i="23"/>
  <c r="H42" i="23"/>
  <c r="G42" i="23"/>
  <c r="Q41" i="23"/>
  <c r="N41" i="23"/>
  <c r="H41" i="23"/>
  <c r="G41" i="23"/>
  <c r="Q40" i="23"/>
  <c r="N40" i="23"/>
  <c r="H40" i="23"/>
  <c r="G40" i="23"/>
  <c r="Q39" i="23"/>
  <c r="N39" i="23"/>
  <c r="H39" i="23"/>
  <c r="G39" i="23"/>
  <c r="Q38" i="23"/>
  <c r="N38" i="23"/>
  <c r="H38" i="23"/>
  <c r="G38" i="23"/>
  <c r="Q37" i="23"/>
  <c r="N37" i="23"/>
  <c r="H37" i="23"/>
  <c r="G37" i="23"/>
  <c r="Q36" i="23"/>
  <c r="N36" i="23"/>
  <c r="H36" i="23"/>
  <c r="G36" i="23"/>
  <c r="Q35" i="23"/>
  <c r="N35" i="23"/>
  <c r="H35" i="23"/>
  <c r="G35" i="23"/>
  <c r="Q34" i="23"/>
  <c r="N34" i="23"/>
  <c r="H34" i="23"/>
  <c r="G34" i="23"/>
  <c r="Q33" i="23"/>
  <c r="N33" i="23"/>
  <c r="H33" i="23"/>
  <c r="G33" i="23"/>
  <c r="Q32" i="23"/>
  <c r="N32" i="23"/>
  <c r="H32" i="23"/>
  <c r="G32" i="23"/>
  <c r="Q31" i="23"/>
  <c r="N31" i="23"/>
  <c r="H31" i="23"/>
  <c r="G31" i="23"/>
  <c r="Q30" i="23"/>
  <c r="N30" i="23"/>
  <c r="H30" i="23"/>
  <c r="G30" i="23"/>
  <c r="Q29" i="23"/>
  <c r="N29" i="23"/>
  <c r="H29" i="23"/>
  <c r="G29" i="23"/>
  <c r="Q28" i="23"/>
  <c r="N28" i="23"/>
  <c r="H28" i="23"/>
  <c r="G28" i="23"/>
  <c r="Q27" i="23"/>
  <c r="N27" i="23"/>
  <c r="H27" i="23"/>
  <c r="G27" i="23"/>
  <c r="Q26" i="23"/>
  <c r="N26" i="23"/>
  <c r="H26" i="23"/>
  <c r="G26" i="23"/>
  <c r="Q25" i="23"/>
  <c r="N25" i="23"/>
  <c r="H25" i="23"/>
  <c r="G25" i="23"/>
  <c r="Q24" i="23"/>
  <c r="N24" i="23"/>
  <c r="H24" i="23"/>
  <c r="G24" i="23"/>
  <c r="Q23" i="23"/>
  <c r="N23" i="23"/>
  <c r="H23" i="23"/>
  <c r="G23" i="23"/>
  <c r="Q22" i="23"/>
  <c r="N22" i="23"/>
  <c r="H22" i="23"/>
  <c r="G22" i="23"/>
  <c r="Q21" i="23"/>
  <c r="N21" i="23"/>
  <c r="H21" i="23"/>
  <c r="G21" i="23"/>
  <c r="Q20" i="23"/>
  <c r="N20" i="23"/>
  <c r="H20" i="23"/>
  <c r="G20" i="23"/>
  <c r="Q19" i="23"/>
  <c r="N19" i="23"/>
  <c r="H19" i="23"/>
  <c r="G19" i="23"/>
  <c r="Q18" i="23"/>
  <c r="N18" i="23"/>
  <c r="H18" i="23"/>
  <c r="G18" i="23"/>
  <c r="Q17" i="23"/>
  <c r="N17" i="23"/>
  <c r="H17" i="23"/>
  <c r="G17" i="23"/>
  <c r="Q16" i="23"/>
  <c r="N16" i="23"/>
  <c r="H16" i="23"/>
  <c r="G16" i="23"/>
  <c r="Q15" i="23"/>
  <c r="N15" i="23"/>
  <c r="H15" i="23"/>
  <c r="G15" i="23"/>
  <c r="Q14" i="23"/>
  <c r="N14" i="23"/>
  <c r="H14" i="23"/>
  <c r="Q13" i="23"/>
  <c r="N13" i="23"/>
  <c r="H13" i="23"/>
  <c r="G13" i="23"/>
  <c r="Q12" i="23"/>
  <c r="N12" i="23"/>
  <c r="H12" i="23"/>
  <c r="G12" i="23"/>
  <c r="Q11" i="23"/>
  <c r="N11" i="23"/>
  <c r="H11" i="23"/>
  <c r="G11" i="23"/>
  <c r="Q10" i="23"/>
  <c r="N10" i="23"/>
  <c r="H10" i="23"/>
  <c r="G10" i="23"/>
  <c r="Q8" i="23"/>
  <c r="N8" i="23"/>
  <c r="H8" i="23"/>
  <c r="G8" i="23"/>
  <c r="CU14" i="23" l="1"/>
  <c r="DF14" i="23"/>
  <c r="CU15" i="23"/>
  <c r="DF15" i="23"/>
  <c r="CU16" i="23"/>
  <c r="DF16" i="23"/>
  <c r="CU19" i="23"/>
  <c r="DF19" i="23"/>
  <c r="CU22" i="23"/>
  <c r="DF22" i="23"/>
  <c r="CU8" i="23"/>
  <c r="DF8" i="23"/>
  <c r="CU10" i="23"/>
  <c r="DF10" i="23"/>
  <c r="CU12" i="23"/>
  <c r="DF12" i="23"/>
  <c r="CU74" i="23"/>
  <c r="DF74" i="23"/>
  <c r="CU107" i="23"/>
  <c r="DF107" i="23"/>
  <c r="CU109" i="23"/>
  <c r="DF109" i="23"/>
  <c r="CU111" i="23"/>
  <c r="DF111" i="23"/>
  <c r="CU113" i="23"/>
  <c r="DF113" i="23"/>
  <c r="CU115" i="23"/>
  <c r="DF115" i="23"/>
  <c r="CU117" i="23"/>
  <c r="DF117" i="23"/>
  <c r="CU119" i="23"/>
  <c r="DF119" i="23"/>
  <c r="CU121" i="23"/>
  <c r="DF121" i="23"/>
  <c r="CU123" i="23"/>
  <c r="DF123" i="23"/>
  <c r="CU125" i="23"/>
  <c r="DF125" i="23"/>
  <c r="CU127" i="23"/>
  <c r="DF127" i="23"/>
  <c r="CU329" i="23"/>
  <c r="DF329" i="23"/>
  <c r="CU73" i="23"/>
  <c r="DF73" i="23"/>
  <c r="CU240" i="23"/>
  <c r="DF240" i="23"/>
  <c r="CU242" i="23"/>
  <c r="DF242" i="23"/>
  <c r="CU244" i="23"/>
  <c r="DF244" i="23"/>
  <c r="CU318" i="23"/>
  <c r="DF318" i="23"/>
  <c r="CU320" i="23"/>
  <c r="DF320" i="23"/>
  <c r="CU321" i="23"/>
  <c r="DF321" i="23"/>
  <c r="CU322" i="23"/>
  <c r="DF322" i="23"/>
  <c r="CU323" i="23"/>
  <c r="DF323" i="23"/>
  <c r="CU324" i="23"/>
  <c r="DF324" i="23"/>
  <c r="CU328" i="23"/>
  <c r="DF328" i="23"/>
  <c r="CU17" i="23"/>
  <c r="DF17" i="23"/>
  <c r="CU20" i="23"/>
  <c r="DF20" i="23"/>
  <c r="CU24" i="23"/>
  <c r="DF24" i="23"/>
  <c r="CU11" i="23"/>
  <c r="DF11" i="23"/>
  <c r="CU13" i="23"/>
  <c r="DF13" i="23"/>
  <c r="CU70" i="23"/>
  <c r="DF70" i="23"/>
  <c r="CU78" i="23"/>
  <c r="DF78" i="23"/>
  <c r="CU108" i="23"/>
  <c r="DF108" i="23"/>
  <c r="CU110" i="23"/>
  <c r="DF110" i="23"/>
  <c r="CU112" i="23"/>
  <c r="DF112" i="23"/>
  <c r="CU114" i="23"/>
  <c r="DF114" i="23"/>
  <c r="CU116" i="23"/>
  <c r="DF116" i="23"/>
  <c r="CU118" i="23"/>
  <c r="DF118" i="23"/>
  <c r="CU120" i="23"/>
  <c r="DF120" i="23"/>
  <c r="CU122" i="23"/>
  <c r="DF122" i="23"/>
  <c r="CU124" i="23"/>
  <c r="DF124" i="23"/>
  <c r="CU126" i="23"/>
  <c r="DF126" i="23"/>
  <c r="CU325" i="23"/>
  <c r="DF325" i="23"/>
  <c r="CU69" i="23"/>
  <c r="DF69" i="23"/>
  <c r="CU77" i="23"/>
  <c r="DF77" i="23"/>
  <c r="CU130" i="23"/>
  <c r="DF130" i="23"/>
  <c r="CU241" i="23"/>
  <c r="DF241" i="23"/>
  <c r="CU243" i="23"/>
  <c r="DF243" i="23"/>
  <c r="CU319" i="23"/>
  <c r="DF319" i="23"/>
  <c r="CU68" i="23"/>
  <c r="DF68" i="23"/>
  <c r="CU72" i="23"/>
  <c r="DF72" i="23"/>
  <c r="CU76" i="23"/>
  <c r="DF76" i="23"/>
  <c r="CU129" i="23"/>
  <c r="DF129" i="23"/>
  <c r="CU327" i="23"/>
  <c r="DF327" i="23"/>
  <c r="CU331" i="23"/>
  <c r="DF331" i="23"/>
  <c r="CU18" i="23"/>
  <c r="DF18" i="23"/>
  <c r="CU21" i="23"/>
  <c r="DF21" i="23"/>
  <c r="CU23" i="23"/>
  <c r="DF23" i="23"/>
  <c r="CU25" i="23"/>
  <c r="DF25" i="23"/>
  <c r="CU26" i="23"/>
  <c r="DF26" i="23"/>
  <c r="CU27" i="23"/>
  <c r="DF27" i="23"/>
  <c r="CU28" i="23"/>
  <c r="DF28" i="23"/>
  <c r="CU29" i="23"/>
  <c r="DF29" i="23"/>
  <c r="CU30" i="23"/>
  <c r="DF30" i="23"/>
  <c r="CU31" i="23"/>
  <c r="DF31" i="23"/>
  <c r="CU32" i="23"/>
  <c r="DF32" i="23"/>
  <c r="CU33" i="23"/>
  <c r="DF33" i="23"/>
  <c r="CU34" i="23"/>
  <c r="DF34" i="23"/>
  <c r="CU35" i="23"/>
  <c r="DF35" i="23"/>
  <c r="CU36" i="23"/>
  <c r="DF36" i="23"/>
  <c r="CU37" i="23"/>
  <c r="DF37" i="23"/>
  <c r="CU38" i="23"/>
  <c r="DF38" i="23"/>
  <c r="CU39" i="23"/>
  <c r="DF39" i="23"/>
  <c r="CU40" i="23"/>
  <c r="DF40" i="23"/>
  <c r="CU41" i="23"/>
  <c r="DF41" i="23"/>
  <c r="CU42" i="23"/>
  <c r="DF42" i="23"/>
  <c r="CU43" i="23"/>
  <c r="DF43" i="23"/>
  <c r="CU46" i="23"/>
  <c r="DF46" i="23"/>
  <c r="CU47" i="23"/>
  <c r="DF47" i="23"/>
  <c r="CU53" i="23"/>
  <c r="DF53" i="23"/>
  <c r="CU48" i="23"/>
  <c r="DF48" i="23"/>
  <c r="CU49" i="23"/>
  <c r="DF49" i="23"/>
  <c r="CU50" i="23"/>
  <c r="DF50" i="23"/>
  <c r="CU51" i="23"/>
  <c r="DF51" i="23"/>
  <c r="CU52" i="23"/>
  <c r="DF52" i="23"/>
  <c r="CU54" i="23"/>
  <c r="DF54" i="23"/>
  <c r="CU55" i="23"/>
  <c r="DF55" i="23"/>
  <c r="CU56" i="23"/>
  <c r="DF56" i="23"/>
  <c r="CU58" i="23"/>
  <c r="DF58" i="23"/>
  <c r="CU59" i="23"/>
  <c r="DF59" i="23"/>
  <c r="CU60" i="23"/>
  <c r="DF60" i="23"/>
  <c r="CU61" i="23"/>
  <c r="DF61" i="23"/>
  <c r="CU62" i="23"/>
  <c r="DF62" i="23"/>
  <c r="CU63" i="23"/>
  <c r="DF63" i="23"/>
  <c r="CU64" i="23"/>
  <c r="DF64" i="23"/>
  <c r="CU65" i="23"/>
  <c r="DF65" i="23"/>
  <c r="CU66" i="23"/>
  <c r="DF66" i="23"/>
  <c r="CU67" i="23"/>
  <c r="DF67" i="23"/>
  <c r="CU71" i="23"/>
  <c r="DF71" i="23"/>
  <c r="CU75" i="23"/>
  <c r="DF75" i="23"/>
  <c r="CU128" i="23"/>
  <c r="DF128" i="23"/>
  <c r="CU326" i="23"/>
  <c r="DF326" i="23"/>
  <c r="CU330" i="23"/>
  <c r="DF330" i="23"/>
  <c r="G54" i="24"/>
  <c r="CW445" i="23"/>
  <c r="CY445" i="23"/>
  <c r="I5" i="26"/>
  <c r="K5" i="26" s="1"/>
  <c r="X5" i="26"/>
  <c r="I4" i="26"/>
  <c r="K4" i="26" s="1"/>
  <c r="X4" i="26"/>
  <c r="BY11" i="23"/>
  <c r="CJ11" i="23"/>
  <c r="BY12" i="23"/>
  <c r="CJ12" i="23"/>
  <c r="BY70" i="23"/>
  <c r="CJ70" i="23"/>
  <c r="BY74" i="23"/>
  <c r="CJ74" i="23"/>
  <c r="BY78" i="23"/>
  <c r="CJ78" i="23"/>
  <c r="BY108" i="23"/>
  <c r="CJ108" i="23"/>
  <c r="BY110" i="23"/>
  <c r="CJ110" i="23"/>
  <c r="BY112" i="23"/>
  <c r="CJ112" i="23"/>
  <c r="BY115" i="23"/>
  <c r="CJ115" i="23"/>
  <c r="BY117" i="23"/>
  <c r="CJ117" i="23"/>
  <c r="BY119" i="23"/>
  <c r="CJ119" i="23"/>
  <c r="BY121" i="23"/>
  <c r="CJ121" i="23"/>
  <c r="BY123" i="23"/>
  <c r="CJ123" i="23"/>
  <c r="BY125" i="23"/>
  <c r="CJ125" i="23"/>
  <c r="BY127" i="23"/>
  <c r="CJ127" i="23"/>
  <c r="BY318" i="23"/>
  <c r="CJ318" i="23"/>
  <c r="BY319" i="23"/>
  <c r="CJ319" i="23"/>
  <c r="BY320" i="23"/>
  <c r="CJ320" i="23"/>
  <c r="BY321" i="23"/>
  <c r="CJ321" i="23"/>
  <c r="BY322" i="23"/>
  <c r="CJ322" i="23"/>
  <c r="BY323" i="23"/>
  <c r="CJ323" i="23"/>
  <c r="BY324" i="23"/>
  <c r="CJ324" i="23"/>
  <c r="BY326" i="23"/>
  <c r="CJ326" i="23"/>
  <c r="BY328" i="23"/>
  <c r="CJ328" i="23"/>
  <c r="BY330" i="23"/>
  <c r="CJ330" i="23"/>
  <c r="BY8" i="23"/>
  <c r="CJ8" i="23"/>
  <c r="BY10" i="23"/>
  <c r="CJ10" i="23"/>
  <c r="BY13" i="23"/>
  <c r="CJ13" i="23"/>
  <c r="BY68" i="23"/>
  <c r="CJ68" i="23"/>
  <c r="BY72" i="23"/>
  <c r="CJ72" i="23"/>
  <c r="BY76" i="23"/>
  <c r="CJ76" i="23"/>
  <c r="BY107" i="23"/>
  <c r="CJ107" i="23"/>
  <c r="BY109" i="23"/>
  <c r="CJ109" i="23"/>
  <c r="BY111" i="23"/>
  <c r="CJ111" i="23"/>
  <c r="BY113" i="23"/>
  <c r="CJ113" i="23"/>
  <c r="BY114" i="23"/>
  <c r="CJ114" i="23"/>
  <c r="BY116" i="23"/>
  <c r="CJ116" i="23"/>
  <c r="BY118" i="23"/>
  <c r="CJ118" i="23"/>
  <c r="BY120" i="23"/>
  <c r="CJ120" i="23"/>
  <c r="BY122" i="23"/>
  <c r="CJ122" i="23"/>
  <c r="BY124" i="23"/>
  <c r="CJ124" i="23"/>
  <c r="BY126" i="23"/>
  <c r="CJ126" i="23"/>
  <c r="BY129" i="23"/>
  <c r="CJ129" i="23"/>
  <c r="BY14" i="23"/>
  <c r="CJ14" i="23"/>
  <c r="BY15" i="23"/>
  <c r="CJ15" i="23"/>
  <c r="BY16" i="23"/>
  <c r="CJ16" i="23"/>
  <c r="BY17" i="23"/>
  <c r="CJ17" i="23"/>
  <c r="BY18" i="23"/>
  <c r="CJ18" i="23"/>
  <c r="BY19" i="23"/>
  <c r="CJ19" i="23"/>
  <c r="BY20" i="23"/>
  <c r="CJ20" i="23"/>
  <c r="BY21" i="23"/>
  <c r="CJ21" i="23"/>
  <c r="BY22" i="23"/>
  <c r="CJ22" i="23"/>
  <c r="BY23" i="23"/>
  <c r="CJ23" i="23"/>
  <c r="BY24" i="23"/>
  <c r="CJ24" i="23"/>
  <c r="BY25" i="23"/>
  <c r="CJ25" i="23"/>
  <c r="BY26" i="23"/>
  <c r="CJ26" i="23"/>
  <c r="BY27" i="23"/>
  <c r="CJ27" i="23"/>
  <c r="BY28" i="23"/>
  <c r="CJ28" i="23"/>
  <c r="BY29" i="23"/>
  <c r="CJ29" i="23"/>
  <c r="BY30" i="23"/>
  <c r="CJ30" i="23"/>
  <c r="BY31" i="23"/>
  <c r="CJ31" i="23"/>
  <c r="BY32" i="23"/>
  <c r="CJ32" i="23"/>
  <c r="BY33" i="23"/>
  <c r="CJ33" i="23"/>
  <c r="BY34" i="23"/>
  <c r="CJ34" i="23"/>
  <c r="BY35" i="23"/>
  <c r="CJ35" i="23"/>
  <c r="BY36" i="23"/>
  <c r="CJ36" i="23"/>
  <c r="BY37" i="23"/>
  <c r="CJ37" i="23"/>
  <c r="BY38" i="23"/>
  <c r="CJ38" i="23"/>
  <c r="BY39" i="23"/>
  <c r="CJ39" i="23"/>
  <c r="BY40" i="23"/>
  <c r="CJ40" i="23"/>
  <c r="BY41" i="23"/>
  <c r="CJ41" i="23"/>
  <c r="BY42" i="23"/>
  <c r="CJ42" i="23"/>
  <c r="BY43" i="23"/>
  <c r="CJ43" i="23"/>
  <c r="BY46" i="23"/>
  <c r="CJ46" i="23"/>
  <c r="BY47" i="23"/>
  <c r="CJ47" i="23"/>
  <c r="BY53" i="23"/>
  <c r="CJ53" i="23"/>
  <c r="BY48" i="23"/>
  <c r="CJ48" i="23"/>
  <c r="BY49" i="23"/>
  <c r="CJ49" i="23"/>
  <c r="BY50" i="23"/>
  <c r="CJ50" i="23"/>
  <c r="BY51" i="23"/>
  <c r="CJ51" i="23"/>
  <c r="BY52" i="23"/>
  <c r="CJ52" i="23"/>
  <c r="BY54" i="23"/>
  <c r="CJ54" i="23"/>
  <c r="BY55" i="23"/>
  <c r="CJ55" i="23"/>
  <c r="BY56" i="23"/>
  <c r="CJ56" i="23"/>
  <c r="BY58" i="23"/>
  <c r="CJ58" i="23"/>
  <c r="BY59" i="23"/>
  <c r="CJ59" i="23"/>
  <c r="BY60" i="23"/>
  <c r="CJ60" i="23"/>
  <c r="BY61" i="23"/>
  <c r="CJ61" i="23"/>
  <c r="BY62" i="23"/>
  <c r="CJ62" i="23"/>
  <c r="BY63" i="23"/>
  <c r="CJ63" i="23"/>
  <c r="BY64" i="23"/>
  <c r="CJ64" i="23"/>
  <c r="BY65" i="23"/>
  <c r="CJ65" i="23"/>
  <c r="BY66" i="23"/>
  <c r="CJ66" i="23"/>
  <c r="BY67" i="23"/>
  <c r="CJ67" i="23"/>
  <c r="BY69" i="23"/>
  <c r="CJ69" i="23"/>
  <c r="BY71" i="23"/>
  <c r="CJ71" i="23"/>
  <c r="BY73" i="23"/>
  <c r="CJ73" i="23"/>
  <c r="BY75" i="23"/>
  <c r="CJ75" i="23"/>
  <c r="BY77" i="23"/>
  <c r="CJ77" i="23"/>
  <c r="BY128" i="23"/>
  <c r="CJ128" i="23"/>
  <c r="BY130" i="23"/>
  <c r="CJ130" i="23"/>
  <c r="BY240" i="23"/>
  <c r="CJ240" i="23"/>
  <c r="BY241" i="23"/>
  <c r="CJ241" i="23"/>
  <c r="BY242" i="23"/>
  <c r="CJ242" i="23"/>
  <c r="BY243" i="23"/>
  <c r="CJ243" i="23"/>
  <c r="BY244" i="23"/>
  <c r="CJ244" i="23"/>
  <c r="BY325" i="23"/>
  <c r="CJ325" i="23"/>
  <c r="BY327" i="23"/>
  <c r="CJ327" i="23"/>
  <c r="BY329" i="23"/>
  <c r="CJ329" i="23"/>
  <c r="BY331" i="23"/>
  <c r="CJ331" i="23"/>
  <c r="BB8" i="23"/>
  <c r="BM8" i="23"/>
  <c r="BB11" i="23"/>
  <c r="BM11" i="23"/>
  <c r="BB12" i="23"/>
  <c r="BM12" i="23"/>
  <c r="BB68" i="23"/>
  <c r="BM68" i="23"/>
  <c r="BB72" i="23"/>
  <c r="BM72" i="23"/>
  <c r="BB76" i="23"/>
  <c r="BM76" i="23"/>
  <c r="BB107" i="23"/>
  <c r="BM107" i="23"/>
  <c r="BB109" i="23"/>
  <c r="BM109" i="23"/>
  <c r="BB111" i="23"/>
  <c r="BM111" i="23"/>
  <c r="BB113" i="23"/>
  <c r="BM113" i="23"/>
  <c r="BB115" i="23"/>
  <c r="BM115" i="23"/>
  <c r="BB117" i="23"/>
  <c r="BM117" i="23"/>
  <c r="BB119" i="23"/>
  <c r="BM119" i="23"/>
  <c r="BB121" i="23"/>
  <c r="BM121" i="23"/>
  <c r="BB123" i="23"/>
  <c r="BM123" i="23"/>
  <c r="BB125" i="23"/>
  <c r="BM125" i="23"/>
  <c r="BB127" i="23"/>
  <c r="BM127" i="23"/>
  <c r="BB14" i="23"/>
  <c r="BM14" i="23"/>
  <c r="BB15" i="23"/>
  <c r="BM15" i="23"/>
  <c r="BB16" i="23"/>
  <c r="BM16" i="23"/>
  <c r="BB17" i="23"/>
  <c r="BM17" i="23"/>
  <c r="BB18" i="23"/>
  <c r="BM18" i="23"/>
  <c r="BB19" i="23"/>
  <c r="BM19" i="23"/>
  <c r="BB20" i="23"/>
  <c r="BM20" i="23"/>
  <c r="BB21" i="23"/>
  <c r="BM21" i="23"/>
  <c r="BB22" i="23"/>
  <c r="BM22" i="23"/>
  <c r="BB23" i="23"/>
  <c r="BM23" i="23"/>
  <c r="BB24" i="23"/>
  <c r="BM24" i="23"/>
  <c r="BB25" i="23"/>
  <c r="BM25" i="23"/>
  <c r="BB26" i="23"/>
  <c r="BM26" i="23"/>
  <c r="BB27" i="23"/>
  <c r="BM27" i="23"/>
  <c r="BB28" i="23"/>
  <c r="BM28" i="23"/>
  <c r="BB29" i="23"/>
  <c r="BM29" i="23"/>
  <c r="BB30" i="23"/>
  <c r="BM30" i="23"/>
  <c r="BB31" i="23"/>
  <c r="BM31" i="23"/>
  <c r="BB32" i="23"/>
  <c r="BM32" i="23"/>
  <c r="BB33" i="23"/>
  <c r="BM33" i="23"/>
  <c r="BB34" i="23"/>
  <c r="BM34" i="23"/>
  <c r="BB35" i="23"/>
  <c r="BM35" i="23"/>
  <c r="BB36" i="23"/>
  <c r="BM36" i="23"/>
  <c r="BB37" i="23"/>
  <c r="BM37" i="23"/>
  <c r="BB38" i="23"/>
  <c r="BM38" i="23"/>
  <c r="BB39" i="23"/>
  <c r="BM39" i="23"/>
  <c r="BB40" i="23"/>
  <c r="BM40" i="23"/>
  <c r="BB41" i="23"/>
  <c r="BM41" i="23"/>
  <c r="BB42" i="23"/>
  <c r="BM42" i="23"/>
  <c r="BB43" i="23"/>
  <c r="BM43" i="23"/>
  <c r="BB46" i="23"/>
  <c r="BM46" i="23"/>
  <c r="BB47" i="23"/>
  <c r="BM47" i="23"/>
  <c r="BB53" i="23"/>
  <c r="BM53" i="23"/>
  <c r="BB48" i="23"/>
  <c r="BM48" i="23"/>
  <c r="BB49" i="23"/>
  <c r="BM49" i="23"/>
  <c r="BB50" i="23"/>
  <c r="BM50" i="23"/>
  <c r="BB51" i="23"/>
  <c r="BM51" i="23"/>
  <c r="BB52" i="23"/>
  <c r="BM52" i="23"/>
  <c r="BB54" i="23"/>
  <c r="BM54" i="23"/>
  <c r="BB55" i="23"/>
  <c r="BM55" i="23"/>
  <c r="BB56" i="23"/>
  <c r="BM56" i="23"/>
  <c r="BB58" i="23"/>
  <c r="BM58" i="23"/>
  <c r="BB59" i="23"/>
  <c r="BM59" i="23"/>
  <c r="BB60" i="23"/>
  <c r="BM60" i="23"/>
  <c r="BB61" i="23"/>
  <c r="BM61" i="23"/>
  <c r="BB62" i="23"/>
  <c r="BM62" i="23"/>
  <c r="BB63" i="23"/>
  <c r="BM63" i="23"/>
  <c r="BB64" i="23"/>
  <c r="BM64" i="23"/>
  <c r="BB65" i="23"/>
  <c r="BM65" i="23"/>
  <c r="BB66" i="23"/>
  <c r="BM66" i="23"/>
  <c r="BB67" i="23"/>
  <c r="BM67" i="23"/>
  <c r="BB69" i="23"/>
  <c r="BM69" i="23"/>
  <c r="BB71" i="23"/>
  <c r="BM71" i="23"/>
  <c r="BB73" i="23"/>
  <c r="BM73" i="23"/>
  <c r="BB75" i="23"/>
  <c r="BM75" i="23"/>
  <c r="BB77" i="23"/>
  <c r="BM77" i="23"/>
  <c r="BB128" i="23"/>
  <c r="BM128" i="23"/>
  <c r="BB130" i="23"/>
  <c r="BM130" i="23"/>
  <c r="BB240" i="23"/>
  <c r="BM240" i="23"/>
  <c r="BB241" i="23"/>
  <c r="BM241" i="23"/>
  <c r="BB242" i="23"/>
  <c r="BM242" i="23"/>
  <c r="BB243" i="23"/>
  <c r="BM243" i="23"/>
  <c r="BB244" i="23"/>
  <c r="BM244" i="23"/>
  <c r="BB325" i="23"/>
  <c r="BM325" i="23"/>
  <c r="BB327" i="23"/>
  <c r="BM327" i="23"/>
  <c r="BB329" i="23"/>
  <c r="BM329" i="23"/>
  <c r="BB331" i="23"/>
  <c r="BM331" i="23"/>
  <c r="BB10" i="23"/>
  <c r="BM10" i="23"/>
  <c r="BB13" i="23"/>
  <c r="BM13" i="23"/>
  <c r="BB70" i="23"/>
  <c r="BM70" i="23"/>
  <c r="BB74" i="23"/>
  <c r="BM74" i="23"/>
  <c r="BB78" i="23"/>
  <c r="BM78" i="23"/>
  <c r="BB108" i="23"/>
  <c r="BM108" i="23"/>
  <c r="BB110" i="23"/>
  <c r="BM110" i="23"/>
  <c r="BB112" i="23"/>
  <c r="BM112" i="23"/>
  <c r="BB114" i="23"/>
  <c r="BM114" i="23"/>
  <c r="BB116" i="23"/>
  <c r="BM116" i="23"/>
  <c r="BB118" i="23"/>
  <c r="BM118" i="23"/>
  <c r="BB120" i="23"/>
  <c r="BM120" i="23"/>
  <c r="BB122" i="23"/>
  <c r="BM122" i="23"/>
  <c r="BB124" i="23"/>
  <c r="BM124" i="23"/>
  <c r="BB126" i="23"/>
  <c r="BM126" i="23"/>
  <c r="BB129" i="23"/>
  <c r="BM129" i="23"/>
  <c r="BB318" i="23"/>
  <c r="BM318" i="23"/>
  <c r="BB319" i="23"/>
  <c r="BM319" i="23"/>
  <c r="BB320" i="23"/>
  <c r="BM320" i="23"/>
  <c r="BB321" i="23"/>
  <c r="BM321" i="23"/>
  <c r="BB322" i="23"/>
  <c r="BM322" i="23"/>
  <c r="BB323" i="23"/>
  <c r="BM323" i="23"/>
  <c r="BB324" i="23"/>
  <c r="BM324" i="23"/>
  <c r="BB326" i="23"/>
  <c r="BM326" i="23"/>
  <c r="BB328" i="23"/>
  <c r="BM328" i="23"/>
  <c r="BB330" i="23"/>
  <c r="BM330" i="23"/>
  <c r="J69" i="24"/>
  <c r="E54" i="24"/>
  <c r="O466" i="23"/>
  <c r="N466" i="23"/>
  <c r="Q466" i="23"/>
  <c r="AF45" i="5"/>
  <c r="AF47" i="5"/>
  <c r="AF49" i="5"/>
  <c r="AF51" i="5"/>
  <c r="AF53" i="5"/>
  <c r="AF55" i="5"/>
  <c r="AF57" i="5"/>
  <c r="AF59" i="5"/>
  <c r="AN59" i="5" s="1"/>
  <c r="AF61" i="5"/>
  <c r="AN61" i="5" s="1"/>
  <c r="AF44" i="5"/>
  <c r="AF46" i="5"/>
  <c r="AF48" i="5"/>
  <c r="AF50" i="5"/>
  <c r="AF52" i="5"/>
  <c r="AF54" i="5"/>
  <c r="AF56" i="5"/>
  <c r="AF60" i="5"/>
  <c r="AN60" i="5" s="1"/>
  <c r="AF62" i="5"/>
  <c r="AN62" i="5" s="1"/>
  <c r="AG14" i="23"/>
  <c r="AR14" i="23" s="1"/>
  <c r="BC14" i="23" s="1"/>
  <c r="BN14" i="23" s="1"/>
  <c r="BZ14" i="23" s="1"/>
  <c r="AG15" i="23"/>
  <c r="AR15" i="23" s="1"/>
  <c r="BC15" i="23" s="1"/>
  <c r="BN15" i="23" s="1"/>
  <c r="BZ15" i="23" s="1"/>
  <c r="AG68" i="23"/>
  <c r="AR68" i="23" s="1"/>
  <c r="BC68" i="23" s="1"/>
  <c r="BN68" i="23" s="1"/>
  <c r="BZ68" i="23" s="1"/>
  <c r="AG72" i="23"/>
  <c r="AR72" i="23" s="1"/>
  <c r="BC72" i="23" s="1"/>
  <c r="BN72" i="23" s="1"/>
  <c r="BZ72" i="23" s="1"/>
  <c r="AG76" i="23"/>
  <c r="AR76" i="23" s="1"/>
  <c r="BC76" i="23" s="1"/>
  <c r="BN76" i="23" s="1"/>
  <c r="BZ76" i="23" s="1"/>
  <c r="AG108" i="23"/>
  <c r="AR108" i="23" s="1"/>
  <c r="BC108" i="23" s="1"/>
  <c r="BN108" i="23" s="1"/>
  <c r="BZ108" i="23" s="1"/>
  <c r="AG110" i="23"/>
  <c r="AR110" i="23" s="1"/>
  <c r="BC110" i="23" s="1"/>
  <c r="BN110" i="23" s="1"/>
  <c r="BZ110" i="23" s="1"/>
  <c r="AG112" i="23"/>
  <c r="AR112" i="23" s="1"/>
  <c r="BC112" i="23" s="1"/>
  <c r="BN112" i="23" s="1"/>
  <c r="BZ112" i="23" s="1"/>
  <c r="AG114" i="23"/>
  <c r="AR114" i="23" s="1"/>
  <c r="BC114" i="23" s="1"/>
  <c r="BN114" i="23" s="1"/>
  <c r="BZ114" i="23" s="1"/>
  <c r="AG116" i="23"/>
  <c r="AR116" i="23" s="1"/>
  <c r="BC116" i="23" s="1"/>
  <c r="BN116" i="23" s="1"/>
  <c r="BZ116" i="23" s="1"/>
  <c r="AG118" i="23"/>
  <c r="AR118" i="23" s="1"/>
  <c r="BC118" i="23" s="1"/>
  <c r="BN118" i="23" s="1"/>
  <c r="BZ118" i="23" s="1"/>
  <c r="AG120" i="23"/>
  <c r="AR120" i="23" s="1"/>
  <c r="BC120" i="23" s="1"/>
  <c r="BN120" i="23" s="1"/>
  <c r="BZ120" i="23" s="1"/>
  <c r="AG123" i="23"/>
  <c r="AR123" i="23" s="1"/>
  <c r="BC123" i="23" s="1"/>
  <c r="BN123" i="23" s="1"/>
  <c r="BZ123" i="23" s="1"/>
  <c r="AG125" i="23"/>
  <c r="AR125" i="23" s="1"/>
  <c r="BC125" i="23" s="1"/>
  <c r="BN125" i="23" s="1"/>
  <c r="BZ125" i="23" s="1"/>
  <c r="AG127" i="23"/>
  <c r="AR127" i="23" s="1"/>
  <c r="BC127" i="23" s="1"/>
  <c r="BN127" i="23" s="1"/>
  <c r="BZ127" i="23" s="1"/>
  <c r="AG10" i="23"/>
  <c r="AR10" i="23" s="1"/>
  <c r="BC10" i="23" s="1"/>
  <c r="BN10" i="23" s="1"/>
  <c r="BZ10" i="23" s="1"/>
  <c r="AG11" i="23"/>
  <c r="AR11" i="23" s="1"/>
  <c r="BC11" i="23" s="1"/>
  <c r="BN11" i="23" s="1"/>
  <c r="BZ11" i="23" s="1"/>
  <c r="AG12" i="23"/>
  <c r="AR12" i="23" s="1"/>
  <c r="BC12" i="23" s="1"/>
  <c r="BN12" i="23" s="1"/>
  <c r="BZ12" i="23" s="1"/>
  <c r="AG13" i="23"/>
  <c r="AR13" i="23" s="1"/>
  <c r="BC13" i="23" s="1"/>
  <c r="BN13" i="23" s="1"/>
  <c r="BZ13" i="23" s="1"/>
  <c r="AG16" i="23"/>
  <c r="AR16" i="23" s="1"/>
  <c r="BC16" i="23" s="1"/>
  <c r="BN16" i="23" s="1"/>
  <c r="BZ16" i="23" s="1"/>
  <c r="AG17" i="23"/>
  <c r="AR17" i="23" s="1"/>
  <c r="BC17" i="23" s="1"/>
  <c r="BN17" i="23" s="1"/>
  <c r="BZ17" i="23" s="1"/>
  <c r="AG18" i="23"/>
  <c r="AR18" i="23" s="1"/>
  <c r="BC18" i="23" s="1"/>
  <c r="BN18" i="23" s="1"/>
  <c r="BZ18" i="23" s="1"/>
  <c r="AG19" i="23"/>
  <c r="AR19" i="23" s="1"/>
  <c r="BC19" i="23" s="1"/>
  <c r="BN19" i="23" s="1"/>
  <c r="BZ19" i="23" s="1"/>
  <c r="AG20" i="23"/>
  <c r="AR20" i="23" s="1"/>
  <c r="BC20" i="23" s="1"/>
  <c r="BN20" i="23" s="1"/>
  <c r="BZ20" i="23" s="1"/>
  <c r="AG21" i="23"/>
  <c r="AR21" i="23" s="1"/>
  <c r="BC21" i="23" s="1"/>
  <c r="BN21" i="23" s="1"/>
  <c r="BZ21" i="23" s="1"/>
  <c r="AG22" i="23"/>
  <c r="AR22" i="23" s="1"/>
  <c r="BC22" i="23" s="1"/>
  <c r="BN22" i="23" s="1"/>
  <c r="BZ22" i="23" s="1"/>
  <c r="AG23" i="23"/>
  <c r="AR23" i="23" s="1"/>
  <c r="BC23" i="23" s="1"/>
  <c r="BN23" i="23" s="1"/>
  <c r="BZ23" i="23" s="1"/>
  <c r="AG24" i="23"/>
  <c r="AR24" i="23" s="1"/>
  <c r="BC24" i="23" s="1"/>
  <c r="BN24" i="23" s="1"/>
  <c r="BZ24" i="23" s="1"/>
  <c r="AG25" i="23"/>
  <c r="AR25" i="23" s="1"/>
  <c r="BC25" i="23" s="1"/>
  <c r="BN25" i="23" s="1"/>
  <c r="BZ25" i="23" s="1"/>
  <c r="AG26" i="23"/>
  <c r="AR26" i="23" s="1"/>
  <c r="BC26" i="23" s="1"/>
  <c r="BN26" i="23" s="1"/>
  <c r="BZ26" i="23" s="1"/>
  <c r="AG27" i="23"/>
  <c r="AR27" i="23" s="1"/>
  <c r="BC27" i="23" s="1"/>
  <c r="BN27" i="23" s="1"/>
  <c r="BZ27" i="23" s="1"/>
  <c r="AG28" i="23"/>
  <c r="AR28" i="23" s="1"/>
  <c r="BC28" i="23" s="1"/>
  <c r="BN28" i="23" s="1"/>
  <c r="BZ28" i="23" s="1"/>
  <c r="AG29" i="23"/>
  <c r="AR29" i="23" s="1"/>
  <c r="BC29" i="23" s="1"/>
  <c r="BN29" i="23" s="1"/>
  <c r="BZ29" i="23" s="1"/>
  <c r="AG30" i="23"/>
  <c r="AR30" i="23" s="1"/>
  <c r="BC30" i="23" s="1"/>
  <c r="BN30" i="23" s="1"/>
  <c r="BZ30" i="23" s="1"/>
  <c r="AG31" i="23"/>
  <c r="AR31" i="23" s="1"/>
  <c r="BC31" i="23" s="1"/>
  <c r="BN31" i="23" s="1"/>
  <c r="BZ31" i="23" s="1"/>
  <c r="AG32" i="23"/>
  <c r="AR32" i="23" s="1"/>
  <c r="BC32" i="23" s="1"/>
  <c r="BN32" i="23" s="1"/>
  <c r="BZ32" i="23" s="1"/>
  <c r="AG33" i="23"/>
  <c r="AR33" i="23" s="1"/>
  <c r="BC33" i="23" s="1"/>
  <c r="BN33" i="23" s="1"/>
  <c r="BZ33" i="23" s="1"/>
  <c r="AG34" i="23"/>
  <c r="AR34" i="23" s="1"/>
  <c r="BC34" i="23" s="1"/>
  <c r="BN34" i="23" s="1"/>
  <c r="BZ34" i="23" s="1"/>
  <c r="AG35" i="23"/>
  <c r="AR35" i="23" s="1"/>
  <c r="BC35" i="23" s="1"/>
  <c r="BN35" i="23" s="1"/>
  <c r="BZ35" i="23" s="1"/>
  <c r="AG36" i="23"/>
  <c r="AR36" i="23" s="1"/>
  <c r="BC36" i="23" s="1"/>
  <c r="BN36" i="23" s="1"/>
  <c r="BZ36" i="23" s="1"/>
  <c r="AG37" i="23"/>
  <c r="AR37" i="23" s="1"/>
  <c r="BC37" i="23" s="1"/>
  <c r="BN37" i="23" s="1"/>
  <c r="BZ37" i="23" s="1"/>
  <c r="AG38" i="23"/>
  <c r="AR38" i="23" s="1"/>
  <c r="BC38" i="23" s="1"/>
  <c r="BN38" i="23" s="1"/>
  <c r="BZ38" i="23" s="1"/>
  <c r="AG39" i="23"/>
  <c r="AR39" i="23" s="1"/>
  <c r="BC39" i="23" s="1"/>
  <c r="BN39" i="23" s="1"/>
  <c r="BZ39" i="23" s="1"/>
  <c r="AG40" i="23"/>
  <c r="AR40" i="23" s="1"/>
  <c r="BC40" i="23" s="1"/>
  <c r="BN40" i="23" s="1"/>
  <c r="BZ40" i="23" s="1"/>
  <c r="AG41" i="23"/>
  <c r="AR41" i="23" s="1"/>
  <c r="BC41" i="23" s="1"/>
  <c r="BN41" i="23" s="1"/>
  <c r="BZ41" i="23" s="1"/>
  <c r="AG42" i="23"/>
  <c r="AR42" i="23" s="1"/>
  <c r="BC42" i="23" s="1"/>
  <c r="BN42" i="23" s="1"/>
  <c r="BZ42" i="23" s="1"/>
  <c r="AG43" i="23"/>
  <c r="AR43" i="23" s="1"/>
  <c r="BC43" i="23" s="1"/>
  <c r="BN43" i="23" s="1"/>
  <c r="BZ43" i="23" s="1"/>
  <c r="AG46" i="23"/>
  <c r="AG47" i="23"/>
  <c r="AR47" i="23" s="1"/>
  <c r="BC47" i="23" s="1"/>
  <c r="BN47" i="23" s="1"/>
  <c r="BZ47" i="23" s="1"/>
  <c r="AG53" i="23"/>
  <c r="AR53" i="23" s="1"/>
  <c r="BC53" i="23" s="1"/>
  <c r="BN53" i="23" s="1"/>
  <c r="BZ53" i="23" s="1"/>
  <c r="CK53" i="23" s="1"/>
  <c r="CV53" i="23" s="1"/>
  <c r="DG53" i="23" s="1"/>
  <c r="AG48" i="23"/>
  <c r="AR48" i="23" s="1"/>
  <c r="BC48" i="23" s="1"/>
  <c r="BN48" i="23" s="1"/>
  <c r="BZ48" i="23" s="1"/>
  <c r="AG49" i="23"/>
  <c r="AR49" i="23" s="1"/>
  <c r="BC49" i="23" s="1"/>
  <c r="BN49" i="23" s="1"/>
  <c r="BZ49" i="23" s="1"/>
  <c r="AG50" i="23"/>
  <c r="AR50" i="23" s="1"/>
  <c r="BC50" i="23" s="1"/>
  <c r="BN50" i="23" s="1"/>
  <c r="BZ50" i="23" s="1"/>
  <c r="AG51" i="23"/>
  <c r="AR51" i="23" s="1"/>
  <c r="BC51" i="23" s="1"/>
  <c r="BN51" i="23" s="1"/>
  <c r="BZ51" i="23" s="1"/>
  <c r="AG52" i="23"/>
  <c r="AR52" i="23" s="1"/>
  <c r="BC52" i="23" s="1"/>
  <c r="BN52" i="23" s="1"/>
  <c r="BZ52" i="23" s="1"/>
  <c r="AG54" i="23"/>
  <c r="AR54" i="23" s="1"/>
  <c r="BC54" i="23" s="1"/>
  <c r="BN54" i="23" s="1"/>
  <c r="BZ54" i="23" s="1"/>
  <c r="AG55" i="23"/>
  <c r="AR55" i="23" s="1"/>
  <c r="BC55" i="23" s="1"/>
  <c r="BN55" i="23" s="1"/>
  <c r="BZ55" i="23" s="1"/>
  <c r="AG56" i="23"/>
  <c r="AR56" i="23" s="1"/>
  <c r="BC56" i="23" s="1"/>
  <c r="BN56" i="23" s="1"/>
  <c r="BZ56" i="23" s="1"/>
  <c r="AG58" i="23"/>
  <c r="AR58" i="23" s="1"/>
  <c r="BC58" i="23" s="1"/>
  <c r="BN58" i="23" s="1"/>
  <c r="BZ58" i="23" s="1"/>
  <c r="AG59" i="23"/>
  <c r="AR59" i="23" s="1"/>
  <c r="BC59" i="23" s="1"/>
  <c r="BN59" i="23" s="1"/>
  <c r="BZ59" i="23" s="1"/>
  <c r="AG60" i="23"/>
  <c r="AR60" i="23" s="1"/>
  <c r="BC60" i="23" s="1"/>
  <c r="BN60" i="23" s="1"/>
  <c r="BZ60" i="23" s="1"/>
  <c r="AG61" i="23"/>
  <c r="AR61" i="23" s="1"/>
  <c r="BC61" i="23" s="1"/>
  <c r="BN61" i="23" s="1"/>
  <c r="BZ61" i="23" s="1"/>
  <c r="AG62" i="23"/>
  <c r="AR62" i="23" s="1"/>
  <c r="BC62" i="23" s="1"/>
  <c r="BN62" i="23" s="1"/>
  <c r="BZ62" i="23" s="1"/>
  <c r="AG63" i="23"/>
  <c r="AR63" i="23" s="1"/>
  <c r="BC63" i="23" s="1"/>
  <c r="BN63" i="23" s="1"/>
  <c r="BZ63" i="23" s="1"/>
  <c r="AG64" i="23"/>
  <c r="AR64" i="23" s="1"/>
  <c r="BC64" i="23" s="1"/>
  <c r="BN64" i="23" s="1"/>
  <c r="BZ64" i="23" s="1"/>
  <c r="AG65" i="23"/>
  <c r="AR65" i="23" s="1"/>
  <c r="BC65" i="23" s="1"/>
  <c r="BN65" i="23" s="1"/>
  <c r="BZ65" i="23" s="1"/>
  <c r="AG66" i="23"/>
  <c r="AR66" i="23" s="1"/>
  <c r="BC66" i="23" s="1"/>
  <c r="BN66" i="23" s="1"/>
  <c r="BZ66" i="23" s="1"/>
  <c r="AG67" i="23"/>
  <c r="AR67" i="23" s="1"/>
  <c r="BC67" i="23" s="1"/>
  <c r="BN67" i="23" s="1"/>
  <c r="BZ67" i="23" s="1"/>
  <c r="AG69" i="23"/>
  <c r="AR69" i="23" s="1"/>
  <c r="BC69" i="23" s="1"/>
  <c r="BN69" i="23" s="1"/>
  <c r="BZ69" i="23" s="1"/>
  <c r="AG71" i="23"/>
  <c r="AR71" i="23" s="1"/>
  <c r="BC71" i="23" s="1"/>
  <c r="BN71" i="23" s="1"/>
  <c r="BZ71" i="23" s="1"/>
  <c r="AG73" i="23"/>
  <c r="AR73" i="23" s="1"/>
  <c r="BC73" i="23" s="1"/>
  <c r="BN73" i="23" s="1"/>
  <c r="BZ73" i="23" s="1"/>
  <c r="AG75" i="23"/>
  <c r="AR75" i="23" s="1"/>
  <c r="BC75" i="23" s="1"/>
  <c r="BN75" i="23" s="1"/>
  <c r="BZ75" i="23" s="1"/>
  <c r="AG77" i="23"/>
  <c r="AR77" i="23" s="1"/>
  <c r="BC77" i="23" s="1"/>
  <c r="BN77" i="23" s="1"/>
  <c r="BZ77" i="23" s="1"/>
  <c r="AG128" i="23"/>
  <c r="AR128" i="23" s="1"/>
  <c r="BC128" i="23" s="1"/>
  <c r="BN128" i="23" s="1"/>
  <c r="BZ128" i="23" s="1"/>
  <c r="AG130" i="23"/>
  <c r="AR130" i="23" s="1"/>
  <c r="BC130" i="23" s="1"/>
  <c r="BN130" i="23" s="1"/>
  <c r="BZ130" i="23" s="1"/>
  <c r="AG240" i="23"/>
  <c r="AR240" i="23" s="1"/>
  <c r="BC240" i="23" s="1"/>
  <c r="BN240" i="23" s="1"/>
  <c r="BZ240" i="23" s="1"/>
  <c r="AG241" i="23"/>
  <c r="AR241" i="23" s="1"/>
  <c r="BC241" i="23" s="1"/>
  <c r="BN241" i="23" s="1"/>
  <c r="BZ241" i="23" s="1"/>
  <c r="AG242" i="23"/>
  <c r="AR242" i="23" s="1"/>
  <c r="BC242" i="23" s="1"/>
  <c r="BN242" i="23" s="1"/>
  <c r="BZ242" i="23" s="1"/>
  <c r="AG243" i="23"/>
  <c r="AR243" i="23" s="1"/>
  <c r="BC243" i="23" s="1"/>
  <c r="BN243" i="23" s="1"/>
  <c r="BZ243" i="23" s="1"/>
  <c r="AG244" i="23"/>
  <c r="AR244" i="23" s="1"/>
  <c r="BC244" i="23" s="1"/>
  <c r="BN244" i="23" s="1"/>
  <c r="BZ244" i="23" s="1"/>
  <c r="AG325" i="23"/>
  <c r="AR325" i="23" s="1"/>
  <c r="BC325" i="23" s="1"/>
  <c r="BN325" i="23" s="1"/>
  <c r="BZ325" i="23" s="1"/>
  <c r="AG327" i="23"/>
  <c r="AR327" i="23" s="1"/>
  <c r="BC327" i="23" s="1"/>
  <c r="BN327" i="23" s="1"/>
  <c r="BZ327" i="23" s="1"/>
  <c r="AG329" i="23"/>
  <c r="AR329" i="23" s="1"/>
  <c r="BC329" i="23" s="1"/>
  <c r="BN329" i="23" s="1"/>
  <c r="BZ329" i="23" s="1"/>
  <c r="AG331" i="23"/>
  <c r="AR331" i="23" s="1"/>
  <c r="BC331" i="23" s="1"/>
  <c r="BN331" i="23" s="1"/>
  <c r="BZ331" i="23" s="1"/>
  <c r="AG70" i="23"/>
  <c r="AR70" i="23" s="1"/>
  <c r="BC70" i="23" s="1"/>
  <c r="BN70" i="23" s="1"/>
  <c r="BZ70" i="23" s="1"/>
  <c r="AG74" i="23"/>
  <c r="AR74" i="23" s="1"/>
  <c r="BC74" i="23" s="1"/>
  <c r="BN74" i="23" s="1"/>
  <c r="BZ74" i="23" s="1"/>
  <c r="AG78" i="23"/>
  <c r="AR78" i="23" s="1"/>
  <c r="BC78" i="23" s="1"/>
  <c r="BN78" i="23" s="1"/>
  <c r="BZ78" i="23" s="1"/>
  <c r="AG107" i="23"/>
  <c r="AR107" i="23" s="1"/>
  <c r="BC107" i="23" s="1"/>
  <c r="BN107" i="23" s="1"/>
  <c r="BZ107" i="23" s="1"/>
  <c r="AG109" i="23"/>
  <c r="AR109" i="23" s="1"/>
  <c r="BC109" i="23" s="1"/>
  <c r="BN109" i="23" s="1"/>
  <c r="BZ109" i="23" s="1"/>
  <c r="AG111" i="23"/>
  <c r="AR111" i="23" s="1"/>
  <c r="BC111" i="23" s="1"/>
  <c r="BN111" i="23" s="1"/>
  <c r="BZ111" i="23" s="1"/>
  <c r="AG113" i="23"/>
  <c r="AR113" i="23" s="1"/>
  <c r="BC113" i="23" s="1"/>
  <c r="BN113" i="23" s="1"/>
  <c r="BZ113" i="23" s="1"/>
  <c r="AG115" i="23"/>
  <c r="AR115" i="23" s="1"/>
  <c r="BC115" i="23" s="1"/>
  <c r="BN115" i="23" s="1"/>
  <c r="BZ115" i="23" s="1"/>
  <c r="AG117" i="23"/>
  <c r="AR117" i="23" s="1"/>
  <c r="BC117" i="23" s="1"/>
  <c r="BN117" i="23" s="1"/>
  <c r="BZ117" i="23" s="1"/>
  <c r="AG119" i="23"/>
  <c r="AR119" i="23" s="1"/>
  <c r="BC119" i="23" s="1"/>
  <c r="BN119" i="23" s="1"/>
  <c r="BZ119" i="23" s="1"/>
  <c r="AG121" i="23"/>
  <c r="AR121" i="23" s="1"/>
  <c r="BC121" i="23" s="1"/>
  <c r="BN121" i="23" s="1"/>
  <c r="BZ121" i="23" s="1"/>
  <c r="AG122" i="23"/>
  <c r="AR122" i="23" s="1"/>
  <c r="BC122" i="23" s="1"/>
  <c r="BN122" i="23" s="1"/>
  <c r="BZ122" i="23" s="1"/>
  <c r="AG124" i="23"/>
  <c r="AR124" i="23" s="1"/>
  <c r="BC124" i="23" s="1"/>
  <c r="BN124" i="23" s="1"/>
  <c r="BZ124" i="23" s="1"/>
  <c r="AG126" i="23"/>
  <c r="AR126" i="23" s="1"/>
  <c r="BC126" i="23" s="1"/>
  <c r="BN126" i="23" s="1"/>
  <c r="BZ126" i="23" s="1"/>
  <c r="AG129" i="23"/>
  <c r="AR129" i="23" s="1"/>
  <c r="BC129" i="23" s="1"/>
  <c r="BN129" i="23" s="1"/>
  <c r="BZ129" i="23" s="1"/>
  <c r="AG318" i="23"/>
  <c r="AR318" i="23" s="1"/>
  <c r="BC318" i="23" s="1"/>
  <c r="BN318" i="23" s="1"/>
  <c r="BZ318" i="23" s="1"/>
  <c r="AG319" i="23"/>
  <c r="AR319" i="23" s="1"/>
  <c r="BC319" i="23" s="1"/>
  <c r="BN319" i="23" s="1"/>
  <c r="BZ319" i="23" s="1"/>
  <c r="AG320" i="23"/>
  <c r="AR320" i="23" s="1"/>
  <c r="BC320" i="23" s="1"/>
  <c r="BN320" i="23" s="1"/>
  <c r="BZ320" i="23" s="1"/>
  <c r="AG321" i="23"/>
  <c r="AR321" i="23" s="1"/>
  <c r="BC321" i="23" s="1"/>
  <c r="BN321" i="23" s="1"/>
  <c r="BZ321" i="23" s="1"/>
  <c r="AG322" i="23"/>
  <c r="AR322" i="23" s="1"/>
  <c r="BC322" i="23" s="1"/>
  <c r="BN322" i="23" s="1"/>
  <c r="BZ322" i="23" s="1"/>
  <c r="AG323" i="23"/>
  <c r="AR323" i="23" s="1"/>
  <c r="BC323" i="23" s="1"/>
  <c r="BN323" i="23" s="1"/>
  <c r="BZ323" i="23" s="1"/>
  <c r="AG324" i="23"/>
  <c r="AR324" i="23" s="1"/>
  <c r="BC324" i="23" s="1"/>
  <c r="BN324" i="23" s="1"/>
  <c r="BZ324" i="23" s="1"/>
  <c r="AG326" i="23"/>
  <c r="AR326" i="23" s="1"/>
  <c r="BC326" i="23" s="1"/>
  <c r="BN326" i="23" s="1"/>
  <c r="BZ326" i="23" s="1"/>
  <c r="AG328" i="23"/>
  <c r="AR328" i="23" s="1"/>
  <c r="BC328" i="23" s="1"/>
  <c r="BN328" i="23" s="1"/>
  <c r="BZ328" i="23" s="1"/>
  <c r="AG330" i="23"/>
  <c r="AR330" i="23" s="1"/>
  <c r="BC330" i="23" s="1"/>
  <c r="BN330" i="23" s="1"/>
  <c r="BZ330" i="23" s="1"/>
  <c r="AG8" i="23"/>
  <c r="AF14" i="23"/>
  <c r="AH14" i="23" s="1"/>
  <c r="AI14" i="23" s="1"/>
  <c r="AT14" i="23" s="1"/>
  <c r="BE14" i="23" s="1"/>
  <c r="BP14" i="23" s="1"/>
  <c r="CB14" i="23" s="1"/>
  <c r="CM14" i="23" s="1"/>
  <c r="CX14" i="23" s="1"/>
  <c r="DI14" i="23" s="1"/>
  <c r="AQ14" i="23"/>
  <c r="AF15" i="23"/>
  <c r="AH15" i="23" s="1"/>
  <c r="AQ15" i="23"/>
  <c r="AF70" i="23"/>
  <c r="AQ70" i="23"/>
  <c r="AF74" i="23"/>
  <c r="AQ74" i="23"/>
  <c r="AF108" i="23"/>
  <c r="AQ108" i="23"/>
  <c r="AF110" i="23"/>
  <c r="AQ110" i="23"/>
  <c r="AF112" i="23"/>
  <c r="AQ112" i="23"/>
  <c r="AF114" i="23"/>
  <c r="AQ114" i="23"/>
  <c r="AF116" i="23"/>
  <c r="AQ116" i="23"/>
  <c r="AF118" i="23"/>
  <c r="AQ118" i="23"/>
  <c r="AF120" i="23"/>
  <c r="AQ120" i="23"/>
  <c r="AF122" i="23"/>
  <c r="AQ122" i="23"/>
  <c r="AF124" i="23"/>
  <c r="AQ124" i="23"/>
  <c r="AF126" i="23"/>
  <c r="AQ126" i="23"/>
  <c r="AF129" i="23"/>
  <c r="AQ129" i="23"/>
  <c r="AF318" i="23"/>
  <c r="AQ318" i="23"/>
  <c r="AF319" i="23"/>
  <c r="AQ319" i="23"/>
  <c r="AF320" i="23"/>
  <c r="AQ320" i="23"/>
  <c r="AF321" i="23"/>
  <c r="AQ321" i="23"/>
  <c r="AF322" i="23"/>
  <c r="AQ322" i="23"/>
  <c r="AF323" i="23"/>
  <c r="AQ323" i="23"/>
  <c r="AF324" i="23"/>
  <c r="AQ324" i="23"/>
  <c r="AF326" i="23"/>
  <c r="AQ326" i="23"/>
  <c r="AF328" i="23"/>
  <c r="AQ328" i="23"/>
  <c r="AF330" i="23"/>
  <c r="AQ330" i="23"/>
  <c r="AF68" i="23"/>
  <c r="AH68" i="23" s="1"/>
  <c r="AI68" i="23" s="1"/>
  <c r="AT68" i="23" s="1"/>
  <c r="BE68" i="23" s="1"/>
  <c r="BP68" i="23" s="1"/>
  <c r="CB68" i="23" s="1"/>
  <c r="CM68" i="23" s="1"/>
  <c r="CX68" i="23" s="1"/>
  <c r="DI68" i="23" s="1"/>
  <c r="AQ68" i="23"/>
  <c r="AF72" i="23"/>
  <c r="AQ72" i="23"/>
  <c r="AF76" i="23"/>
  <c r="AH76" i="23" s="1"/>
  <c r="AI76" i="23" s="1"/>
  <c r="AT76" i="23" s="1"/>
  <c r="BE76" i="23" s="1"/>
  <c r="BP76" i="23" s="1"/>
  <c r="CB76" i="23" s="1"/>
  <c r="CM76" i="23" s="1"/>
  <c r="CX76" i="23" s="1"/>
  <c r="DI76" i="23" s="1"/>
  <c r="AQ76" i="23"/>
  <c r="AF78" i="23"/>
  <c r="AQ78" i="23"/>
  <c r="AF107" i="23"/>
  <c r="AQ107" i="23"/>
  <c r="AF109" i="23"/>
  <c r="AQ109" i="23"/>
  <c r="AF111" i="23"/>
  <c r="AQ111" i="23"/>
  <c r="AF113" i="23"/>
  <c r="AQ113" i="23"/>
  <c r="AF115" i="23"/>
  <c r="AQ115" i="23"/>
  <c r="AF117" i="23"/>
  <c r="AQ117" i="23"/>
  <c r="AF119" i="23"/>
  <c r="AQ119" i="23"/>
  <c r="AF121" i="23"/>
  <c r="AQ121" i="23"/>
  <c r="AF123" i="23"/>
  <c r="AQ123" i="23"/>
  <c r="AF125" i="23"/>
  <c r="AQ125" i="23"/>
  <c r="AF127" i="23"/>
  <c r="AQ127" i="23"/>
  <c r="AF8" i="23"/>
  <c r="AQ8" i="23"/>
  <c r="AF10" i="23"/>
  <c r="AH10" i="23" s="1"/>
  <c r="AQ10" i="23"/>
  <c r="AF11" i="23"/>
  <c r="AH11" i="23" s="1"/>
  <c r="AQ11" i="23"/>
  <c r="AF12" i="23"/>
  <c r="AH12" i="23" s="1"/>
  <c r="AQ12" i="23"/>
  <c r="AF13" i="23"/>
  <c r="AH13" i="23" s="1"/>
  <c r="AQ13" i="23"/>
  <c r="AF16" i="23"/>
  <c r="AH16" i="23" s="1"/>
  <c r="AQ16" i="23"/>
  <c r="AF17" i="23"/>
  <c r="AH17" i="23" s="1"/>
  <c r="AQ17" i="23"/>
  <c r="AF18" i="23"/>
  <c r="AH18" i="23" s="1"/>
  <c r="AQ18" i="23"/>
  <c r="AF19" i="23"/>
  <c r="AH19" i="23" s="1"/>
  <c r="AQ19" i="23"/>
  <c r="AF20" i="23"/>
  <c r="AH20" i="23" s="1"/>
  <c r="AQ20" i="23"/>
  <c r="AF21" i="23"/>
  <c r="AH21" i="23" s="1"/>
  <c r="AQ21" i="23"/>
  <c r="AF22" i="23"/>
  <c r="AH22" i="23" s="1"/>
  <c r="AQ22" i="23"/>
  <c r="AF23" i="23"/>
  <c r="AH23" i="23" s="1"/>
  <c r="AQ23" i="23"/>
  <c r="AF24" i="23"/>
  <c r="AH24" i="23" s="1"/>
  <c r="AQ24" i="23"/>
  <c r="AF25" i="23"/>
  <c r="AH25" i="23" s="1"/>
  <c r="AQ25" i="23"/>
  <c r="AF26" i="23"/>
  <c r="AH26" i="23" s="1"/>
  <c r="AQ26" i="23"/>
  <c r="AF27" i="23"/>
  <c r="AH27" i="23" s="1"/>
  <c r="AQ27" i="23"/>
  <c r="AF28" i="23"/>
  <c r="AH28" i="23" s="1"/>
  <c r="AQ28" i="23"/>
  <c r="AF29" i="23"/>
  <c r="AH29" i="23" s="1"/>
  <c r="AQ29" i="23"/>
  <c r="AF30" i="23"/>
  <c r="AH30" i="23" s="1"/>
  <c r="AQ30" i="23"/>
  <c r="AF31" i="23"/>
  <c r="AH31" i="23" s="1"/>
  <c r="AQ31" i="23"/>
  <c r="AF32" i="23"/>
  <c r="AH32" i="23" s="1"/>
  <c r="AQ32" i="23"/>
  <c r="AF33" i="23"/>
  <c r="AH33" i="23" s="1"/>
  <c r="AQ33" i="23"/>
  <c r="AF34" i="23"/>
  <c r="AH34" i="23" s="1"/>
  <c r="AQ34" i="23"/>
  <c r="AF35" i="23"/>
  <c r="AH35" i="23" s="1"/>
  <c r="AQ35" i="23"/>
  <c r="AF36" i="23"/>
  <c r="AH36" i="23" s="1"/>
  <c r="AQ36" i="23"/>
  <c r="AF37" i="23"/>
  <c r="AH37" i="23" s="1"/>
  <c r="AQ37" i="23"/>
  <c r="AF38" i="23"/>
  <c r="AH38" i="23" s="1"/>
  <c r="AQ38" i="23"/>
  <c r="AF39" i="23"/>
  <c r="AH39" i="23" s="1"/>
  <c r="AQ39" i="23"/>
  <c r="AF40" i="23"/>
  <c r="AH40" i="23" s="1"/>
  <c r="AQ40" i="23"/>
  <c r="AF41" i="23"/>
  <c r="AH41" i="23" s="1"/>
  <c r="AQ41" i="23"/>
  <c r="AF42" i="23"/>
  <c r="AH42" i="23" s="1"/>
  <c r="AQ42" i="23"/>
  <c r="AF43" i="23"/>
  <c r="AH43" i="23" s="1"/>
  <c r="AQ43" i="23"/>
  <c r="AF46" i="23"/>
  <c r="AQ46" i="23"/>
  <c r="AF47" i="23"/>
  <c r="AH47" i="23" s="1"/>
  <c r="AQ47" i="23"/>
  <c r="AF53" i="23"/>
  <c r="AH53" i="23" s="1"/>
  <c r="AQ53" i="23"/>
  <c r="AF48" i="23"/>
  <c r="AH48" i="23" s="1"/>
  <c r="AQ48" i="23"/>
  <c r="AF49" i="23"/>
  <c r="AH49" i="23" s="1"/>
  <c r="AQ49" i="23"/>
  <c r="AF50" i="23"/>
  <c r="AH50" i="23" s="1"/>
  <c r="AQ50" i="23"/>
  <c r="AF51" i="23"/>
  <c r="AH51" i="23" s="1"/>
  <c r="AQ51" i="23"/>
  <c r="AF52" i="23"/>
  <c r="AH52" i="23" s="1"/>
  <c r="AQ52" i="23"/>
  <c r="AF54" i="23"/>
  <c r="AH54" i="23" s="1"/>
  <c r="AQ54" i="23"/>
  <c r="AF55" i="23"/>
  <c r="AH55" i="23" s="1"/>
  <c r="AQ55" i="23"/>
  <c r="AF56" i="23"/>
  <c r="AH56" i="23" s="1"/>
  <c r="AQ56" i="23"/>
  <c r="AF58" i="23"/>
  <c r="AQ58" i="23"/>
  <c r="AF59" i="23"/>
  <c r="AQ59" i="23"/>
  <c r="AF60" i="23"/>
  <c r="AQ60" i="23"/>
  <c r="AF61" i="23"/>
  <c r="AQ61" i="23"/>
  <c r="AF62" i="23"/>
  <c r="AQ62" i="23"/>
  <c r="AF63" i="23"/>
  <c r="AQ63" i="23"/>
  <c r="AF64" i="23"/>
  <c r="AQ64" i="23"/>
  <c r="AF65" i="23"/>
  <c r="AQ65" i="23"/>
  <c r="AF66" i="23"/>
  <c r="AQ66" i="23"/>
  <c r="AF67" i="23"/>
  <c r="AQ67" i="23"/>
  <c r="AF69" i="23"/>
  <c r="AQ69" i="23"/>
  <c r="AF71" i="23"/>
  <c r="AQ71" i="23"/>
  <c r="AF73" i="23"/>
  <c r="AH73" i="23" s="1"/>
  <c r="AI73" i="23" s="1"/>
  <c r="AT73" i="23" s="1"/>
  <c r="BE73" i="23" s="1"/>
  <c r="BP73" i="23" s="1"/>
  <c r="CB73" i="23" s="1"/>
  <c r="CM73" i="23" s="1"/>
  <c r="CX73" i="23" s="1"/>
  <c r="DI73" i="23" s="1"/>
  <c r="AQ73" i="23"/>
  <c r="AF75" i="23"/>
  <c r="AQ75" i="23"/>
  <c r="AF77" i="23"/>
  <c r="AH77" i="23" s="1"/>
  <c r="AI77" i="23" s="1"/>
  <c r="AT77" i="23" s="1"/>
  <c r="BE77" i="23" s="1"/>
  <c r="BP77" i="23" s="1"/>
  <c r="CB77" i="23" s="1"/>
  <c r="CM77" i="23" s="1"/>
  <c r="CX77" i="23" s="1"/>
  <c r="DI77" i="23" s="1"/>
  <c r="AQ77" i="23"/>
  <c r="AF128" i="23"/>
  <c r="AQ128" i="23"/>
  <c r="AF130" i="23"/>
  <c r="AQ130" i="23"/>
  <c r="AF240" i="23"/>
  <c r="AQ240" i="23"/>
  <c r="AF241" i="23"/>
  <c r="AQ241" i="23"/>
  <c r="AF242" i="23"/>
  <c r="AQ242" i="23"/>
  <c r="AF243" i="23"/>
  <c r="AQ243" i="23"/>
  <c r="AF244" i="23"/>
  <c r="AQ244" i="23"/>
  <c r="AF325" i="23"/>
  <c r="AQ325" i="23"/>
  <c r="AF327" i="23"/>
  <c r="AQ327" i="23"/>
  <c r="AF329" i="23"/>
  <c r="AQ329" i="23"/>
  <c r="AF331" i="23"/>
  <c r="AQ331" i="23"/>
  <c r="L54" i="24"/>
  <c r="I68" i="23"/>
  <c r="P68" i="23" s="1"/>
  <c r="I76" i="23"/>
  <c r="P76" i="23" s="1"/>
  <c r="I73" i="23"/>
  <c r="P73" i="23" s="1"/>
  <c r="I77" i="23"/>
  <c r="P77" i="23" s="1"/>
  <c r="F15" i="26"/>
  <c r="C15" i="26"/>
  <c r="Q4" i="23"/>
  <c r="N4" i="23"/>
  <c r="K63" i="24"/>
  <c r="V12" i="26"/>
  <c r="I12" i="26"/>
  <c r="K12" i="26" s="1"/>
  <c r="K10" i="24"/>
  <c r="F69" i="24"/>
  <c r="K61" i="24"/>
  <c r="L69" i="24"/>
  <c r="K65" i="24"/>
  <c r="V4" i="26"/>
  <c r="V5" i="26"/>
  <c r="G6" i="26"/>
  <c r="I6" i="26" s="1"/>
  <c r="V11" i="26"/>
  <c r="I11" i="26"/>
  <c r="K11" i="26" s="1"/>
  <c r="J12" i="24"/>
  <c r="D43" i="24"/>
  <c r="D54" i="24" s="1"/>
  <c r="F38" i="24"/>
  <c r="G15" i="26"/>
  <c r="G16" i="26" s="1"/>
  <c r="F47" i="24"/>
  <c r="F50" i="24" s="1"/>
  <c r="K59" i="24"/>
  <c r="I8" i="23"/>
  <c r="P8" i="23" s="1"/>
  <c r="I11" i="23"/>
  <c r="P11" i="23" s="1"/>
  <c r="I12" i="23"/>
  <c r="P12" i="23" s="1"/>
  <c r="I38" i="23"/>
  <c r="P38" i="23" s="1"/>
  <c r="I41" i="23"/>
  <c r="P41" i="23" s="1"/>
  <c r="I53" i="23"/>
  <c r="P53" i="23" s="1"/>
  <c r="I48" i="23"/>
  <c r="P48" i="23" s="1"/>
  <c r="I54" i="23"/>
  <c r="P54" i="23" s="1"/>
  <c r="I15" i="23"/>
  <c r="P15" i="23" s="1"/>
  <c r="I62" i="23"/>
  <c r="I64" i="23"/>
  <c r="I65" i="23"/>
  <c r="I17" i="23"/>
  <c r="P17" i="23" s="1"/>
  <c r="I31" i="23"/>
  <c r="P31" i="23" s="1"/>
  <c r="I33" i="23"/>
  <c r="P33" i="23" s="1"/>
  <c r="I114" i="23"/>
  <c r="I117" i="23"/>
  <c r="I124" i="23"/>
  <c r="I125" i="23"/>
  <c r="I107" i="23"/>
  <c r="I109" i="23"/>
  <c r="I321" i="23"/>
  <c r="I323" i="23"/>
  <c r="I324" i="23"/>
  <c r="I327" i="23"/>
  <c r="I328" i="23"/>
  <c r="I244" i="23"/>
  <c r="I70" i="23"/>
  <c r="I129" i="23"/>
  <c r="I50" i="23"/>
  <c r="P50" i="23" s="1"/>
  <c r="I14" i="23"/>
  <c r="P14" i="23" s="1"/>
  <c r="I22" i="23"/>
  <c r="P22" i="23" s="1"/>
  <c r="I25" i="23"/>
  <c r="P25" i="23" s="1"/>
  <c r="I26" i="23"/>
  <c r="P26" i="23" s="1"/>
  <c r="I28" i="23"/>
  <c r="P28" i="23" s="1"/>
  <c r="I29" i="23"/>
  <c r="P29" i="23" s="1"/>
  <c r="I32" i="23"/>
  <c r="P32" i="23" s="1"/>
  <c r="I108" i="23"/>
  <c r="I113" i="23"/>
  <c r="I127" i="23"/>
  <c r="I242" i="23"/>
  <c r="I37" i="23"/>
  <c r="P37" i="23" s="1"/>
  <c r="I21" i="23"/>
  <c r="P21" i="23" s="1"/>
  <c r="I35" i="23"/>
  <c r="P35" i="23" s="1"/>
  <c r="I47" i="23"/>
  <c r="P47" i="23" s="1"/>
  <c r="I67" i="23"/>
  <c r="I111" i="23"/>
  <c r="I19" i="23"/>
  <c r="P19" i="23" s="1"/>
  <c r="I42" i="23"/>
  <c r="P42" i="23" s="1"/>
  <c r="I52" i="23"/>
  <c r="P52" i="23" s="1"/>
  <c r="I61" i="23"/>
  <c r="I72" i="23"/>
  <c r="I118" i="23"/>
  <c r="I120" i="23"/>
  <c r="I121" i="23"/>
  <c r="I123" i="23"/>
  <c r="I130" i="23"/>
  <c r="I243" i="23"/>
  <c r="I331" i="23"/>
  <c r="I55" i="23"/>
  <c r="P55" i="23" s="1"/>
  <c r="I74" i="23"/>
  <c r="I115" i="23"/>
  <c r="I319" i="23"/>
  <c r="I320" i="23"/>
  <c r="I322" i="23"/>
  <c r="I325" i="23"/>
  <c r="I326" i="23"/>
  <c r="I329" i="23"/>
  <c r="I330" i="23"/>
  <c r="I23" i="23"/>
  <c r="P23" i="23" s="1"/>
  <c r="I39" i="23"/>
  <c r="P39" i="23" s="1"/>
  <c r="I10" i="23"/>
  <c r="P10" i="23" s="1"/>
  <c r="I13" i="23"/>
  <c r="P13" i="23" s="1"/>
  <c r="I20" i="23"/>
  <c r="P20" i="23" s="1"/>
  <c r="I27" i="23"/>
  <c r="P27" i="23" s="1"/>
  <c r="I30" i="23"/>
  <c r="P30" i="23" s="1"/>
  <c r="I36" i="23"/>
  <c r="P36" i="23" s="1"/>
  <c r="I43" i="23"/>
  <c r="P43" i="23" s="1"/>
  <c r="I46" i="23"/>
  <c r="P46" i="23" s="1"/>
  <c r="I51" i="23"/>
  <c r="P51" i="23" s="1"/>
  <c r="I63" i="23"/>
  <c r="I66" i="23"/>
  <c r="I71" i="23"/>
  <c r="I78" i="23"/>
  <c r="I112" i="23"/>
  <c r="I119" i="23"/>
  <c r="I122" i="23"/>
  <c r="I128" i="23"/>
  <c r="I241" i="23"/>
  <c r="I318" i="23"/>
  <c r="I16" i="23"/>
  <c r="P16" i="23" s="1"/>
  <c r="I18" i="23"/>
  <c r="P18" i="23" s="1"/>
  <c r="I24" i="23"/>
  <c r="P24" i="23" s="1"/>
  <c r="I34" i="23"/>
  <c r="P34" i="23" s="1"/>
  <c r="I40" i="23"/>
  <c r="P40" i="23" s="1"/>
  <c r="I49" i="23"/>
  <c r="P49" i="23" s="1"/>
  <c r="I56" i="23"/>
  <c r="P56" i="23" s="1"/>
  <c r="I58" i="23"/>
  <c r="I59" i="23"/>
  <c r="I60" i="23"/>
  <c r="I69" i="23"/>
  <c r="I75" i="23"/>
  <c r="I110" i="23"/>
  <c r="I116" i="23"/>
  <c r="I126" i="23"/>
  <c r="I240" i="23"/>
  <c r="L68" i="5"/>
  <c r="H68" i="5"/>
  <c r="L67" i="5"/>
  <c r="H67" i="5"/>
  <c r="L66" i="5"/>
  <c r="H66" i="5"/>
  <c r="L65" i="5"/>
  <c r="H65" i="5"/>
  <c r="L64" i="5"/>
  <c r="H64" i="5"/>
  <c r="L63" i="5"/>
  <c r="H63" i="5"/>
  <c r="L62" i="5"/>
  <c r="F62" i="5"/>
  <c r="H62" i="5" s="1"/>
  <c r="L61" i="5"/>
  <c r="F61" i="5"/>
  <c r="H61" i="5" s="1"/>
  <c r="L60" i="5"/>
  <c r="F60" i="5"/>
  <c r="H60" i="5" s="1"/>
  <c r="L59" i="5"/>
  <c r="F59" i="5"/>
  <c r="H59" i="5" s="1"/>
  <c r="L57" i="5"/>
  <c r="F57" i="5"/>
  <c r="H57" i="5" s="1"/>
  <c r="L56" i="5"/>
  <c r="F56" i="5"/>
  <c r="H56" i="5" s="1"/>
  <c r="L55" i="5"/>
  <c r="F55" i="5"/>
  <c r="H55" i="5" s="1"/>
  <c r="L54" i="5"/>
  <c r="F54" i="5"/>
  <c r="H54" i="5" s="1"/>
  <c r="L53" i="5"/>
  <c r="F53" i="5"/>
  <c r="H53" i="5" s="1"/>
  <c r="L52" i="5"/>
  <c r="F52" i="5"/>
  <c r="H52" i="5" s="1"/>
  <c r="L51" i="5"/>
  <c r="F51" i="5"/>
  <c r="H51" i="5" s="1"/>
  <c r="L50" i="5"/>
  <c r="F50" i="5"/>
  <c r="H50" i="5" s="1"/>
  <c r="L49" i="5"/>
  <c r="F49" i="5"/>
  <c r="H49" i="5" s="1"/>
  <c r="L48" i="5"/>
  <c r="F48" i="5"/>
  <c r="H48" i="5" s="1"/>
  <c r="L47" i="5"/>
  <c r="F47" i="5"/>
  <c r="H47" i="5" s="1"/>
  <c r="L46" i="5"/>
  <c r="F46" i="5"/>
  <c r="H46" i="5" s="1"/>
  <c r="L45" i="5"/>
  <c r="F45" i="5"/>
  <c r="H45" i="5" s="1"/>
  <c r="L44" i="5"/>
  <c r="F44" i="5"/>
  <c r="H44" i="5" s="1"/>
  <c r="L43" i="5"/>
  <c r="F43" i="5"/>
  <c r="H43" i="5" s="1"/>
  <c r="L42" i="5"/>
  <c r="F42" i="5"/>
  <c r="H42" i="5" s="1"/>
  <c r="L41" i="5"/>
  <c r="F41" i="5"/>
  <c r="H41" i="5" s="1"/>
  <c r="L40" i="5"/>
  <c r="F40" i="5"/>
  <c r="H40" i="5" s="1"/>
  <c r="L39" i="5"/>
  <c r="F39" i="5"/>
  <c r="H39" i="5" s="1"/>
  <c r="L38" i="5"/>
  <c r="F38" i="5"/>
  <c r="H38" i="5" s="1"/>
  <c r="L37" i="5"/>
  <c r="F37" i="5"/>
  <c r="H37" i="5" s="1"/>
  <c r="L36" i="5"/>
  <c r="F36" i="5"/>
  <c r="H36" i="5" s="1"/>
  <c r="L35" i="5"/>
  <c r="F35" i="5"/>
  <c r="H35" i="5" s="1"/>
  <c r="L34" i="5"/>
  <c r="F34" i="5"/>
  <c r="H34" i="5" s="1"/>
  <c r="L33" i="5"/>
  <c r="F33" i="5"/>
  <c r="H33" i="5" s="1"/>
  <c r="L32" i="5"/>
  <c r="F32" i="5"/>
  <c r="H32" i="5" s="1"/>
  <c r="L31" i="5"/>
  <c r="F31" i="5"/>
  <c r="H31" i="5" s="1"/>
  <c r="L30" i="5"/>
  <c r="F30" i="5"/>
  <c r="H30" i="5" s="1"/>
  <c r="L29" i="5"/>
  <c r="F29" i="5"/>
  <c r="H29" i="5" s="1"/>
  <c r="L28" i="5"/>
  <c r="F28" i="5"/>
  <c r="H28" i="5" s="1"/>
  <c r="L27" i="5"/>
  <c r="F27" i="5"/>
  <c r="H27" i="5" s="1"/>
  <c r="M27" i="5" s="1"/>
  <c r="X27" i="5" s="1"/>
  <c r="L26" i="5"/>
  <c r="F26" i="5"/>
  <c r="H26" i="5" s="1"/>
  <c r="L25" i="5"/>
  <c r="F25" i="5"/>
  <c r="H25" i="5" s="1"/>
  <c r="L24" i="5"/>
  <c r="F24" i="5"/>
  <c r="H24" i="5" s="1"/>
  <c r="L23" i="5"/>
  <c r="F23" i="5"/>
  <c r="H23" i="5" s="1"/>
  <c r="L22" i="5"/>
  <c r="F22" i="5"/>
  <c r="H22" i="5" s="1"/>
  <c r="L21" i="5"/>
  <c r="F21" i="5"/>
  <c r="H21" i="5" s="1"/>
  <c r="L20" i="5"/>
  <c r="F20" i="5"/>
  <c r="H20" i="5" s="1"/>
  <c r="L19" i="5"/>
  <c r="F19" i="5"/>
  <c r="H19" i="5" s="1"/>
  <c r="L18" i="5"/>
  <c r="F18" i="5"/>
  <c r="H18" i="5" s="1"/>
  <c r="L17" i="5"/>
  <c r="F17" i="5"/>
  <c r="H17" i="5" s="1"/>
  <c r="L16" i="5"/>
  <c r="F16" i="5"/>
  <c r="H16" i="5" s="1"/>
  <c r="L15" i="5"/>
  <c r="F15" i="5"/>
  <c r="H15" i="5" s="1"/>
  <c r="L14" i="5"/>
  <c r="F14" i="5"/>
  <c r="H14" i="5" s="1"/>
  <c r="L13" i="5"/>
  <c r="F13" i="5"/>
  <c r="H13" i="5" s="1"/>
  <c r="L12" i="5"/>
  <c r="F12" i="5"/>
  <c r="H12" i="5" s="1"/>
  <c r="L11" i="5"/>
  <c r="F11" i="5"/>
  <c r="H11" i="5" s="1"/>
  <c r="L10" i="5"/>
  <c r="F10" i="5"/>
  <c r="H10" i="5" s="1"/>
  <c r="L9" i="5"/>
  <c r="F9" i="5"/>
  <c r="H9" i="5" s="1"/>
  <c r="L8" i="5"/>
  <c r="F8" i="5"/>
  <c r="H8" i="5" s="1"/>
  <c r="L7" i="5"/>
  <c r="F7" i="5"/>
  <c r="H7" i="5" s="1"/>
  <c r="CJ466" i="23" l="1"/>
  <c r="DA445" i="23"/>
  <c r="DH445" i="23" s="1"/>
  <c r="CC77" i="23"/>
  <c r="CC73" i="23"/>
  <c r="CC76" i="23"/>
  <c r="CC68" i="23"/>
  <c r="CC14" i="23"/>
  <c r="CA330" i="23"/>
  <c r="CK330" i="23"/>
  <c r="CV330" i="23" s="1"/>
  <c r="DG330" i="23" s="1"/>
  <c r="CA326" i="23"/>
  <c r="CK326" i="23"/>
  <c r="CV326" i="23" s="1"/>
  <c r="DG326" i="23" s="1"/>
  <c r="CA323" i="23"/>
  <c r="CK323" i="23"/>
  <c r="CV323" i="23" s="1"/>
  <c r="DG323" i="23" s="1"/>
  <c r="CA320" i="23"/>
  <c r="CK320" i="23"/>
  <c r="CV320" i="23" s="1"/>
  <c r="DG320" i="23" s="1"/>
  <c r="CA319" i="23"/>
  <c r="CK319" i="23"/>
  <c r="CV319" i="23" s="1"/>
  <c r="DG319" i="23" s="1"/>
  <c r="CA126" i="23"/>
  <c r="CK126" i="23"/>
  <c r="CV126" i="23" s="1"/>
  <c r="DG126" i="23" s="1"/>
  <c r="CA122" i="23"/>
  <c r="CK122" i="23"/>
  <c r="CV122" i="23" s="1"/>
  <c r="DG122" i="23" s="1"/>
  <c r="CA119" i="23"/>
  <c r="CK119" i="23"/>
  <c r="CV119" i="23" s="1"/>
  <c r="DG119" i="23" s="1"/>
  <c r="CA115" i="23"/>
  <c r="CK115" i="23"/>
  <c r="CV115" i="23" s="1"/>
  <c r="DG115" i="23" s="1"/>
  <c r="CA111" i="23"/>
  <c r="CK111" i="23"/>
  <c r="CV111" i="23" s="1"/>
  <c r="DG111" i="23" s="1"/>
  <c r="CA107" i="23"/>
  <c r="CK107" i="23"/>
  <c r="CV107" i="23" s="1"/>
  <c r="DG107" i="23" s="1"/>
  <c r="CA74" i="23"/>
  <c r="CK74" i="23"/>
  <c r="CV74" i="23" s="1"/>
  <c r="DG74" i="23" s="1"/>
  <c r="CA329" i="23"/>
  <c r="CK329" i="23"/>
  <c r="CV329" i="23" s="1"/>
  <c r="DG329" i="23" s="1"/>
  <c r="CA325" i="23"/>
  <c r="CK325" i="23"/>
  <c r="CV325" i="23" s="1"/>
  <c r="DG325" i="23" s="1"/>
  <c r="CA244" i="23"/>
  <c r="CK244" i="23"/>
  <c r="CV244" i="23" s="1"/>
  <c r="DG244" i="23" s="1"/>
  <c r="CA242" i="23"/>
  <c r="CK242" i="23"/>
  <c r="CV242" i="23" s="1"/>
  <c r="DG242" i="23" s="1"/>
  <c r="CA240" i="23"/>
  <c r="CK240" i="23"/>
  <c r="CV240" i="23" s="1"/>
  <c r="DG240" i="23" s="1"/>
  <c r="CA130" i="23"/>
  <c r="CK130" i="23"/>
  <c r="CV130" i="23" s="1"/>
  <c r="DG130" i="23" s="1"/>
  <c r="CA77" i="23"/>
  <c r="CN77" i="23" s="1"/>
  <c r="CK77" i="23"/>
  <c r="CV77" i="23" s="1"/>
  <c r="DG77" i="23" s="1"/>
  <c r="CA73" i="23"/>
  <c r="CN73" i="23" s="1"/>
  <c r="CK73" i="23"/>
  <c r="CV73" i="23" s="1"/>
  <c r="DG73" i="23" s="1"/>
  <c r="CA69" i="23"/>
  <c r="CK69" i="23"/>
  <c r="CV69" i="23" s="1"/>
  <c r="DG69" i="23" s="1"/>
  <c r="CA67" i="23"/>
  <c r="CK67" i="23"/>
  <c r="CV67" i="23" s="1"/>
  <c r="DG67" i="23" s="1"/>
  <c r="CA65" i="23"/>
  <c r="CK65" i="23"/>
  <c r="CV65" i="23" s="1"/>
  <c r="DG65" i="23" s="1"/>
  <c r="CA63" i="23"/>
  <c r="CK63" i="23"/>
  <c r="CV63" i="23" s="1"/>
  <c r="DG63" i="23" s="1"/>
  <c r="CA61" i="23"/>
  <c r="CK61" i="23"/>
  <c r="CV61" i="23" s="1"/>
  <c r="DG61" i="23" s="1"/>
  <c r="CA55" i="23"/>
  <c r="CK55" i="23"/>
  <c r="CV55" i="23" s="1"/>
  <c r="DG55" i="23" s="1"/>
  <c r="CA52" i="23"/>
  <c r="CK52" i="23"/>
  <c r="CV52" i="23" s="1"/>
  <c r="DG52" i="23" s="1"/>
  <c r="CA50" i="23"/>
  <c r="CK50" i="23"/>
  <c r="CV50" i="23" s="1"/>
  <c r="DG50" i="23" s="1"/>
  <c r="CA48" i="23"/>
  <c r="CK48" i="23"/>
  <c r="CV48" i="23" s="1"/>
  <c r="DG48" i="23" s="1"/>
  <c r="CA47" i="23"/>
  <c r="CK47" i="23"/>
  <c r="CV47" i="23" s="1"/>
  <c r="DG47" i="23" s="1"/>
  <c r="CA43" i="23"/>
  <c r="CK43" i="23"/>
  <c r="CV43" i="23" s="1"/>
  <c r="DG43" i="23" s="1"/>
  <c r="CA41" i="23"/>
  <c r="CK41" i="23"/>
  <c r="CV41" i="23" s="1"/>
  <c r="DG41" i="23" s="1"/>
  <c r="CA39" i="23"/>
  <c r="CK39" i="23"/>
  <c r="CV39" i="23" s="1"/>
  <c r="DG39" i="23" s="1"/>
  <c r="CA37" i="23"/>
  <c r="CK37" i="23"/>
  <c r="CV37" i="23" s="1"/>
  <c r="DG37" i="23" s="1"/>
  <c r="CA35" i="23"/>
  <c r="CK35" i="23"/>
  <c r="CV35" i="23" s="1"/>
  <c r="DG35" i="23" s="1"/>
  <c r="CA33" i="23"/>
  <c r="CK33" i="23"/>
  <c r="CV33" i="23" s="1"/>
  <c r="DG33" i="23" s="1"/>
  <c r="CA31" i="23"/>
  <c r="CK31" i="23"/>
  <c r="CV31" i="23" s="1"/>
  <c r="DG31" i="23" s="1"/>
  <c r="CA29" i="23"/>
  <c r="CK29" i="23"/>
  <c r="CV29" i="23" s="1"/>
  <c r="DG29" i="23" s="1"/>
  <c r="CA27" i="23"/>
  <c r="CK27" i="23"/>
  <c r="CV27" i="23" s="1"/>
  <c r="DG27" i="23" s="1"/>
  <c r="CA25" i="23"/>
  <c r="CK25" i="23"/>
  <c r="CV25" i="23" s="1"/>
  <c r="DG25" i="23" s="1"/>
  <c r="CA23" i="23"/>
  <c r="CK23" i="23"/>
  <c r="CV23" i="23" s="1"/>
  <c r="DG23" i="23" s="1"/>
  <c r="CA21" i="23"/>
  <c r="CK21" i="23"/>
  <c r="CV21" i="23" s="1"/>
  <c r="DG21" i="23" s="1"/>
  <c r="CA19" i="23"/>
  <c r="CK19" i="23"/>
  <c r="CV19" i="23" s="1"/>
  <c r="DG19" i="23" s="1"/>
  <c r="CA17" i="23"/>
  <c r="CK17" i="23"/>
  <c r="CV17" i="23" s="1"/>
  <c r="DG17" i="23" s="1"/>
  <c r="CA13" i="23"/>
  <c r="CK13" i="23"/>
  <c r="CV13" i="23" s="1"/>
  <c r="DG13" i="23" s="1"/>
  <c r="CA11" i="23"/>
  <c r="CK11" i="23"/>
  <c r="CV11" i="23" s="1"/>
  <c r="DG11" i="23" s="1"/>
  <c r="CA127" i="23"/>
  <c r="CK127" i="23"/>
  <c r="CV127" i="23" s="1"/>
  <c r="DG127" i="23" s="1"/>
  <c r="CA123" i="23"/>
  <c r="CK123" i="23"/>
  <c r="CV123" i="23" s="1"/>
  <c r="DG123" i="23" s="1"/>
  <c r="CA118" i="23"/>
  <c r="CK118" i="23"/>
  <c r="CV118" i="23" s="1"/>
  <c r="DG118" i="23" s="1"/>
  <c r="CA114" i="23"/>
  <c r="CK114" i="23"/>
  <c r="CV114" i="23" s="1"/>
  <c r="DG114" i="23" s="1"/>
  <c r="CA110" i="23"/>
  <c r="CK110" i="23"/>
  <c r="CV110" i="23" s="1"/>
  <c r="DG110" i="23" s="1"/>
  <c r="CA76" i="23"/>
  <c r="CN76" i="23" s="1"/>
  <c r="CK76" i="23"/>
  <c r="CV76" i="23" s="1"/>
  <c r="DG76" i="23" s="1"/>
  <c r="CA68" i="23"/>
  <c r="CN68" i="23" s="1"/>
  <c r="CK68" i="23"/>
  <c r="CV68" i="23" s="1"/>
  <c r="DG68" i="23" s="1"/>
  <c r="CA14" i="23"/>
  <c r="CN14" i="23" s="1"/>
  <c r="CK14" i="23"/>
  <c r="CV14" i="23" s="1"/>
  <c r="DG14" i="23" s="1"/>
  <c r="CA328" i="23"/>
  <c r="CK328" i="23"/>
  <c r="CV328" i="23" s="1"/>
  <c r="DG328" i="23" s="1"/>
  <c r="CA324" i="23"/>
  <c r="CK324" i="23"/>
  <c r="CV324" i="23" s="1"/>
  <c r="DG324" i="23" s="1"/>
  <c r="CA322" i="23"/>
  <c r="CK322" i="23"/>
  <c r="CV322" i="23" s="1"/>
  <c r="DG322" i="23" s="1"/>
  <c r="CA321" i="23"/>
  <c r="CK321" i="23"/>
  <c r="CV321" i="23" s="1"/>
  <c r="DG321" i="23" s="1"/>
  <c r="CA318" i="23"/>
  <c r="CK318" i="23"/>
  <c r="CV318" i="23" s="1"/>
  <c r="DG318" i="23" s="1"/>
  <c r="CA129" i="23"/>
  <c r="CK129" i="23"/>
  <c r="CV129" i="23" s="1"/>
  <c r="DG129" i="23" s="1"/>
  <c r="CA124" i="23"/>
  <c r="CK124" i="23"/>
  <c r="CV124" i="23" s="1"/>
  <c r="DG124" i="23" s="1"/>
  <c r="CA121" i="23"/>
  <c r="CK121" i="23"/>
  <c r="CV121" i="23" s="1"/>
  <c r="DG121" i="23" s="1"/>
  <c r="CA117" i="23"/>
  <c r="CK117" i="23"/>
  <c r="CV117" i="23" s="1"/>
  <c r="DG117" i="23" s="1"/>
  <c r="CA113" i="23"/>
  <c r="CK113" i="23"/>
  <c r="CV113" i="23" s="1"/>
  <c r="DG113" i="23" s="1"/>
  <c r="CA109" i="23"/>
  <c r="CK109" i="23"/>
  <c r="CV109" i="23" s="1"/>
  <c r="DG109" i="23" s="1"/>
  <c r="CA78" i="23"/>
  <c r="CK78" i="23"/>
  <c r="CV78" i="23" s="1"/>
  <c r="DG78" i="23" s="1"/>
  <c r="CA70" i="23"/>
  <c r="CK70" i="23"/>
  <c r="CV70" i="23" s="1"/>
  <c r="DG70" i="23" s="1"/>
  <c r="CA331" i="23"/>
  <c r="CK331" i="23"/>
  <c r="CV331" i="23" s="1"/>
  <c r="DG331" i="23" s="1"/>
  <c r="CA327" i="23"/>
  <c r="CK327" i="23"/>
  <c r="CV327" i="23" s="1"/>
  <c r="DG327" i="23" s="1"/>
  <c r="CA243" i="23"/>
  <c r="CK243" i="23"/>
  <c r="CV243" i="23" s="1"/>
  <c r="DG243" i="23" s="1"/>
  <c r="CA241" i="23"/>
  <c r="CK241" i="23"/>
  <c r="CV241" i="23" s="1"/>
  <c r="DG241" i="23" s="1"/>
  <c r="CA128" i="23"/>
  <c r="CK128" i="23"/>
  <c r="CV128" i="23" s="1"/>
  <c r="DG128" i="23" s="1"/>
  <c r="CA75" i="23"/>
  <c r="CK75" i="23"/>
  <c r="CV75" i="23" s="1"/>
  <c r="DG75" i="23" s="1"/>
  <c r="CA71" i="23"/>
  <c r="CK71" i="23"/>
  <c r="CV71" i="23" s="1"/>
  <c r="DG71" i="23" s="1"/>
  <c r="CA66" i="23"/>
  <c r="CK66" i="23"/>
  <c r="CV66" i="23" s="1"/>
  <c r="DG66" i="23" s="1"/>
  <c r="CA64" i="23"/>
  <c r="CK64" i="23"/>
  <c r="CV64" i="23" s="1"/>
  <c r="DG64" i="23" s="1"/>
  <c r="CA62" i="23"/>
  <c r="CK62" i="23"/>
  <c r="CV62" i="23" s="1"/>
  <c r="DG62" i="23" s="1"/>
  <c r="CA60" i="23"/>
  <c r="CK60" i="23"/>
  <c r="CV60" i="23" s="1"/>
  <c r="DG60" i="23" s="1"/>
  <c r="CA59" i="23"/>
  <c r="CK59" i="23"/>
  <c r="CV59" i="23" s="1"/>
  <c r="DG59" i="23" s="1"/>
  <c r="CA58" i="23"/>
  <c r="CK58" i="23"/>
  <c r="CV58" i="23" s="1"/>
  <c r="DG58" i="23" s="1"/>
  <c r="CA56" i="23"/>
  <c r="CK56" i="23"/>
  <c r="CV56" i="23" s="1"/>
  <c r="DG56" i="23" s="1"/>
  <c r="CA54" i="23"/>
  <c r="CK54" i="23"/>
  <c r="CV54" i="23" s="1"/>
  <c r="DG54" i="23" s="1"/>
  <c r="CA51" i="23"/>
  <c r="CK51" i="23"/>
  <c r="CV51" i="23" s="1"/>
  <c r="DG51" i="23" s="1"/>
  <c r="CA49" i="23"/>
  <c r="CK49" i="23"/>
  <c r="CV49" i="23" s="1"/>
  <c r="DG49" i="23" s="1"/>
  <c r="CA42" i="23"/>
  <c r="CK42" i="23"/>
  <c r="CV42" i="23" s="1"/>
  <c r="DG42" i="23" s="1"/>
  <c r="CA40" i="23"/>
  <c r="CK40" i="23"/>
  <c r="CV40" i="23" s="1"/>
  <c r="DG40" i="23" s="1"/>
  <c r="CA38" i="23"/>
  <c r="CK38" i="23"/>
  <c r="CV38" i="23" s="1"/>
  <c r="DG38" i="23" s="1"/>
  <c r="CA36" i="23"/>
  <c r="CK36" i="23"/>
  <c r="CV36" i="23" s="1"/>
  <c r="DG36" i="23" s="1"/>
  <c r="CA34" i="23"/>
  <c r="CK34" i="23"/>
  <c r="CV34" i="23" s="1"/>
  <c r="DG34" i="23" s="1"/>
  <c r="CA32" i="23"/>
  <c r="CK32" i="23"/>
  <c r="CV32" i="23" s="1"/>
  <c r="DG32" i="23" s="1"/>
  <c r="CA30" i="23"/>
  <c r="CK30" i="23"/>
  <c r="CV30" i="23" s="1"/>
  <c r="DG30" i="23" s="1"/>
  <c r="CA28" i="23"/>
  <c r="CK28" i="23"/>
  <c r="CV28" i="23" s="1"/>
  <c r="DG28" i="23" s="1"/>
  <c r="CA26" i="23"/>
  <c r="CK26" i="23"/>
  <c r="CV26" i="23" s="1"/>
  <c r="DG26" i="23" s="1"/>
  <c r="CA24" i="23"/>
  <c r="CK24" i="23"/>
  <c r="CV24" i="23" s="1"/>
  <c r="DG24" i="23" s="1"/>
  <c r="CA22" i="23"/>
  <c r="CK22" i="23"/>
  <c r="CV22" i="23" s="1"/>
  <c r="DG22" i="23" s="1"/>
  <c r="CA20" i="23"/>
  <c r="CK20" i="23"/>
  <c r="CV20" i="23" s="1"/>
  <c r="DG20" i="23" s="1"/>
  <c r="CA18" i="23"/>
  <c r="CK18" i="23"/>
  <c r="CV18" i="23" s="1"/>
  <c r="DG18" i="23" s="1"/>
  <c r="CA16" i="23"/>
  <c r="CK16" i="23"/>
  <c r="CV16" i="23" s="1"/>
  <c r="DG16" i="23" s="1"/>
  <c r="CA12" i="23"/>
  <c r="CK12" i="23"/>
  <c r="CV12" i="23" s="1"/>
  <c r="DG12" i="23" s="1"/>
  <c r="CA10" i="23"/>
  <c r="CK10" i="23"/>
  <c r="CV10" i="23" s="1"/>
  <c r="DG10" i="23" s="1"/>
  <c r="CA125" i="23"/>
  <c r="CK125" i="23"/>
  <c r="CV125" i="23" s="1"/>
  <c r="DG125" i="23" s="1"/>
  <c r="CA120" i="23"/>
  <c r="CK120" i="23"/>
  <c r="CV120" i="23" s="1"/>
  <c r="DG120" i="23" s="1"/>
  <c r="CA116" i="23"/>
  <c r="CK116" i="23"/>
  <c r="CV116" i="23" s="1"/>
  <c r="DG116" i="23" s="1"/>
  <c r="CA112" i="23"/>
  <c r="CK112" i="23"/>
  <c r="CV112" i="23" s="1"/>
  <c r="DG112" i="23" s="1"/>
  <c r="CA108" i="23"/>
  <c r="CK108" i="23"/>
  <c r="CV108" i="23" s="1"/>
  <c r="DG108" i="23" s="1"/>
  <c r="CA72" i="23"/>
  <c r="CK72" i="23"/>
  <c r="CV72" i="23" s="1"/>
  <c r="DG72" i="23" s="1"/>
  <c r="CA15" i="23"/>
  <c r="CK15" i="23"/>
  <c r="CV15" i="23" s="1"/>
  <c r="DG15" i="23" s="1"/>
  <c r="CA53" i="23"/>
  <c r="CN53" i="23" s="1"/>
  <c r="CP53" i="23" s="1"/>
  <c r="T56" i="23"/>
  <c r="U56" i="23" s="1"/>
  <c r="T16" i="23"/>
  <c r="T36" i="23"/>
  <c r="T13" i="23"/>
  <c r="U13" i="23" s="1"/>
  <c r="R35" i="23"/>
  <c r="T26" i="23"/>
  <c r="R50" i="23"/>
  <c r="R17" i="23"/>
  <c r="R48" i="23"/>
  <c r="T40" i="23"/>
  <c r="T24" i="23"/>
  <c r="T27" i="23"/>
  <c r="U27" i="23" s="1"/>
  <c r="T39" i="23"/>
  <c r="U39" i="23" s="1"/>
  <c r="T42" i="23"/>
  <c r="T29" i="23"/>
  <c r="U29" i="23" s="1"/>
  <c r="T22" i="23"/>
  <c r="R33" i="23"/>
  <c r="R41" i="23"/>
  <c r="T12" i="23"/>
  <c r="T49" i="23"/>
  <c r="T34" i="23"/>
  <c r="T18" i="23"/>
  <c r="T51" i="23"/>
  <c r="R43" i="23"/>
  <c r="T30" i="23"/>
  <c r="T20" i="23"/>
  <c r="T10" i="23"/>
  <c r="R23" i="23"/>
  <c r="R55" i="23"/>
  <c r="T52" i="23"/>
  <c r="U52" i="23" s="1"/>
  <c r="R19" i="23"/>
  <c r="R47" i="23"/>
  <c r="R21" i="23"/>
  <c r="T37" i="23"/>
  <c r="U37" i="23" s="1"/>
  <c r="R32" i="23"/>
  <c r="T28" i="23"/>
  <c r="R25" i="23"/>
  <c r="R14" i="23"/>
  <c r="R31" i="23"/>
  <c r="T15" i="23"/>
  <c r="U15" i="23" s="1"/>
  <c r="T54" i="23"/>
  <c r="U54" i="23" s="1"/>
  <c r="T53" i="23"/>
  <c r="R38" i="23"/>
  <c r="T11" i="23"/>
  <c r="U11" i="23" s="1"/>
  <c r="AN103" i="5"/>
  <c r="BB466" i="23"/>
  <c r="AG466" i="23"/>
  <c r="AF466" i="23"/>
  <c r="AQ466" i="23"/>
  <c r="AF103" i="5"/>
  <c r="E19" i="27" s="1"/>
  <c r="T46" i="23"/>
  <c r="U46" i="23" s="1"/>
  <c r="AH46" i="23"/>
  <c r="AR46" i="23"/>
  <c r="K69" i="24"/>
  <c r="AR8" i="23"/>
  <c r="AH8" i="23"/>
  <c r="K6" i="26"/>
  <c r="M6" i="26" s="1"/>
  <c r="O6" i="26" s="1"/>
  <c r="R77" i="23"/>
  <c r="T77" i="23"/>
  <c r="T73" i="23"/>
  <c r="R73" i="23"/>
  <c r="M103" i="5"/>
  <c r="X103" i="5"/>
  <c r="C19" i="27" s="1"/>
  <c r="R68" i="23"/>
  <c r="T68" i="23"/>
  <c r="T76" i="23"/>
  <c r="R76" i="23"/>
  <c r="P126" i="23"/>
  <c r="AH126" i="23"/>
  <c r="P110" i="23"/>
  <c r="AH110" i="23"/>
  <c r="P69" i="23"/>
  <c r="AH69" i="23"/>
  <c r="AI69" i="23" s="1"/>
  <c r="AT69" i="23" s="1"/>
  <c r="BE69" i="23" s="1"/>
  <c r="BP69" i="23" s="1"/>
  <c r="CB69" i="23" s="1"/>
  <c r="CM69" i="23" s="1"/>
  <c r="CX69" i="23" s="1"/>
  <c r="DI69" i="23" s="1"/>
  <c r="P60" i="23"/>
  <c r="AH60" i="23"/>
  <c r="P59" i="23"/>
  <c r="AH59" i="23"/>
  <c r="P241" i="23"/>
  <c r="AH241" i="23"/>
  <c r="P128" i="23"/>
  <c r="AH128" i="23"/>
  <c r="AI128" i="23" s="1"/>
  <c r="AT128" i="23" s="1"/>
  <c r="BE128" i="23" s="1"/>
  <c r="BP128" i="23" s="1"/>
  <c r="CB128" i="23" s="1"/>
  <c r="CM128" i="23" s="1"/>
  <c r="CX128" i="23" s="1"/>
  <c r="DI128" i="23" s="1"/>
  <c r="P119" i="23"/>
  <c r="AH119" i="23"/>
  <c r="P71" i="23"/>
  <c r="AH71" i="23"/>
  <c r="AI71" i="23" s="1"/>
  <c r="AT71" i="23" s="1"/>
  <c r="BE71" i="23" s="1"/>
  <c r="BP71" i="23" s="1"/>
  <c r="CB71" i="23" s="1"/>
  <c r="CM71" i="23" s="1"/>
  <c r="CX71" i="23" s="1"/>
  <c r="DI71" i="23" s="1"/>
  <c r="P63" i="23"/>
  <c r="AH63" i="23"/>
  <c r="P329" i="23"/>
  <c r="AH329" i="23"/>
  <c r="AI329" i="23" s="1"/>
  <c r="AT329" i="23" s="1"/>
  <c r="BE329" i="23" s="1"/>
  <c r="BP329" i="23" s="1"/>
  <c r="CB329" i="23" s="1"/>
  <c r="CM329" i="23" s="1"/>
  <c r="CX329" i="23" s="1"/>
  <c r="DI329" i="23" s="1"/>
  <c r="P325" i="23"/>
  <c r="AH325" i="23"/>
  <c r="AI325" i="23" s="1"/>
  <c r="AT325" i="23" s="1"/>
  <c r="BE325" i="23" s="1"/>
  <c r="BP325" i="23" s="1"/>
  <c r="CB325" i="23" s="1"/>
  <c r="CM325" i="23" s="1"/>
  <c r="CX325" i="23" s="1"/>
  <c r="DI325" i="23" s="1"/>
  <c r="P320" i="23"/>
  <c r="AH320" i="23"/>
  <c r="P115" i="23"/>
  <c r="AH115" i="23"/>
  <c r="P74" i="23"/>
  <c r="AH74" i="23"/>
  <c r="AI74" i="23" s="1"/>
  <c r="AT74" i="23" s="1"/>
  <c r="BE74" i="23" s="1"/>
  <c r="BP74" i="23" s="1"/>
  <c r="CB74" i="23" s="1"/>
  <c r="CM74" i="23" s="1"/>
  <c r="CX74" i="23" s="1"/>
  <c r="DI74" i="23" s="1"/>
  <c r="P331" i="23"/>
  <c r="AH331" i="23"/>
  <c r="AI331" i="23" s="1"/>
  <c r="AT331" i="23" s="1"/>
  <c r="BE331" i="23" s="1"/>
  <c r="BP331" i="23" s="1"/>
  <c r="CB331" i="23" s="1"/>
  <c r="CM331" i="23" s="1"/>
  <c r="CX331" i="23" s="1"/>
  <c r="DI331" i="23" s="1"/>
  <c r="P123" i="23"/>
  <c r="AH123" i="23"/>
  <c r="P120" i="23"/>
  <c r="AH120" i="23"/>
  <c r="P72" i="23"/>
  <c r="AH72" i="23"/>
  <c r="AI72" i="23" s="1"/>
  <c r="AT72" i="23" s="1"/>
  <c r="BE72" i="23" s="1"/>
  <c r="BP72" i="23" s="1"/>
  <c r="CB72" i="23" s="1"/>
  <c r="CM72" i="23" s="1"/>
  <c r="CX72" i="23" s="1"/>
  <c r="DI72" i="23" s="1"/>
  <c r="P111" i="23"/>
  <c r="AH111" i="23"/>
  <c r="P242" i="23"/>
  <c r="AH242" i="23"/>
  <c r="P113" i="23"/>
  <c r="AH113" i="23"/>
  <c r="P108" i="23"/>
  <c r="AH108" i="23"/>
  <c r="P70" i="23"/>
  <c r="AH70" i="23"/>
  <c r="AI70" i="23" s="1"/>
  <c r="AT70" i="23" s="1"/>
  <c r="BE70" i="23" s="1"/>
  <c r="BP70" i="23" s="1"/>
  <c r="CB70" i="23" s="1"/>
  <c r="CM70" i="23" s="1"/>
  <c r="CX70" i="23" s="1"/>
  <c r="DI70" i="23" s="1"/>
  <c r="P328" i="23"/>
  <c r="AH328" i="23"/>
  <c r="AI328" i="23" s="1"/>
  <c r="AT328" i="23" s="1"/>
  <c r="BE328" i="23" s="1"/>
  <c r="BP328" i="23" s="1"/>
  <c r="CB328" i="23" s="1"/>
  <c r="CM328" i="23" s="1"/>
  <c r="CX328" i="23" s="1"/>
  <c r="DI328" i="23" s="1"/>
  <c r="P324" i="23"/>
  <c r="AH324" i="23"/>
  <c r="P321" i="23"/>
  <c r="AH321" i="23"/>
  <c r="P124" i="23"/>
  <c r="AH124" i="23"/>
  <c r="P114" i="23"/>
  <c r="AH114" i="23"/>
  <c r="P64" i="23"/>
  <c r="AH64" i="23"/>
  <c r="P240" i="23"/>
  <c r="AH240" i="23"/>
  <c r="P116" i="23"/>
  <c r="AH116" i="23"/>
  <c r="P75" i="23"/>
  <c r="AH75" i="23"/>
  <c r="AI75" i="23" s="1"/>
  <c r="AT75" i="23" s="1"/>
  <c r="BE75" i="23" s="1"/>
  <c r="BP75" i="23" s="1"/>
  <c r="CB75" i="23" s="1"/>
  <c r="CM75" i="23" s="1"/>
  <c r="CX75" i="23" s="1"/>
  <c r="DI75" i="23" s="1"/>
  <c r="P58" i="23"/>
  <c r="AH58" i="23"/>
  <c r="P318" i="23"/>
  <c r="AH318" i="23"/>
  <c r="P122" i="23"/>
  <c r="AH122" i="23"/>
  <c r="P112" i="23"/>
  <c r="AH112" i="23"/>
  <c r="P78" i="23"/>
  <c r="AH78" i="23"/>
  <c r="AI78" i="23" s="1"/>
  <c r="AT78" i="23" s="1"/>
  <c r="BE78" i="23" s="1"/>
  <c r="BP78" i="23" s="1"/>
  <c r="CB78" i="23" s="1"/>
  <c r="CM78" i="23" s="1"/>
  <c r="CX78" i="23" s="1"/>
  <c r="DI78" i="23" s="1"/>
  <c r="P66" i="23"/>
  <c r="AH66" i="23"/>
  <c r="P330" i="23"/>
  <c r="AH330" i="23"/>
  <c r="AI330" i="23" s="1"/>
  <c r="AT330" i="23" s="1"/>
  <c r="BE330" i="23" s="1"/>
  <c r="BP330" i="23" s="1"/>
  <c r="CB330" i="23" s="1"/>
  <c r="CM330" i="23" s="1"/>
  <c r="CX330" i="23" s="1"/>
  <c r="DI330" i="23" s="1"/>
  <c r="P326" i="23"/>
  <c r="AH326" i="23"/>
  <c r="AI326" i="23" s="1"/>
  <c r="AT326" i="23" s="1"/>
  <c r="BE326" i="23" s="1"/>
  <c r="BP326" i="23" s="1"/>
  <c r="CB326" i="23" s="1"/>
  <c r="CM326" i="23" s="1"/>
  <c r="CX326" i="23" s="1"/>
  <c r="DI326" i="23" s="1"/>
  <c r="P322" i="23"/>
  <c r="AH322" i="23"/>
  <c r="P319" i="23"/>
  <c r="AH319" i="23"/>
  <c r="P243" i="23"/>
  <c r="AH243" i="23"/>
  <c r="P130" i="23"/>
  <c r="AH130" i="23"/>
  <c r="AI130" i="23" s="1"/>
  <c r="AT130" i="23" s="1"/>
  <c r="BE130" i="23" s="1"/>
  <c r="BP130" i="23" s="1"/>
  <c r="CB130" i="23" s="1"/>
  <c r="CM130" i="23" s="1"/>
  <c r="CX130" i="23" s="1"/>
  <c r="DI130" i="23" s="1"/>
  <c r="P121" i="23"/>
  <c r="AH121" i="23"/>
  <c r="P118" i="23"/>
  <c r="AH118" i="23"/>
  <c r="P61" i="23"/>
  <c r="AH61" i="23"/>
  <c r="P67" i="23"/>
  <c r="AH67" i="23"/>
  <c r="P127" i="23"/>
  <c r="AH127" i="23"/>
  <c r="P129" i="23"/>
  <c r="AH129" i="23"/>
  <c r="AI129" i="23" s="1"/>
  <c r="AT129" i="23" s="1"/>
  <c r="BE129" i="23" s="1"/>
  <c r="BP129" i="23" s="1"/>
  <c r="CB129" i="23" s="1"/>
  <c r="CM129" i="23" s="1"/>
  <c r="CX129" i="23" s="1"/>
  <c r="DI129" i="23" s="1"/>
  <c r="P244" i="23"/>
  <c r="AH244" i="23"/>
  <c r="P327" i="23"/>
  <c r="AH327" i="23"/>
  <c r="AI327" i="23" s="1"/>
  <c r="AT327" i="23" s="1"/>
  <c r="BE327" i="23" s="1"/>
  <c r="BP327" i="23" s="1"/>
  <c r="CB327" i="23" s="1"/>
  <c r="CM327" i="23" s="1"/>
  <c r="CX327" i="23" s="1"/>
  <c r="DI327" i="23" s="1"/>
  <c r="P323" i="23"/>
  <c r="AH323" i="23"/>
  <c r="P109" i="23"/>
  <c r="AH109" i="23"/>
  <c r="P107" i="23"/>
  <c r="AH107" i="23"/>
  <c r="P125" i="23"/>
  <c r="AH125" i="23"/>
  <c r="P117" i="23"/>
  <c r="AH117" i="23"/>
  <c r="P65" i="23"/>
  <c r="AH65" i="23"/>
  <c r="P62" i="23"/>
  <c r="AH62" i="23"/>
  <c r="I15" i="26"/>
  <c r="T8" i="23"/>
  <c r="L103" i="5"/>
  <c r="T31" i="23"/>
  <c r="R53" i="23"/>
  <c r="R11" i="23"/>
  <c r="R8" i="23"/>
  <c r="T48" i="23"/>
  <c r="T41" i="23"/>
  <c r="R15" i="23"/>
  <c r="R52" i="23"/>
  <c r="N8" i="5"/>
  <c r="O8" i="5" s="1"/>
  <c r="N10" i="5"/>
  <c r="O10" i="5" s="1"/>
  <c r="N12" i="5"/>
  <c r="O12" i="5" s="1"/>
  <c r="N14" i="5"/>
  <c r="O14" i="5" s="1"/>
  <c r="N16" i="5"/>
  <c r="O16" i="5" s="1"/>
  <c r="N18" i="5"/>
  <c r="O18" i="5" s="1"/>
  <c r="N20" i="5"/>
  <c r="O20" i="5" s="1"/>
  <c r="N22" i="5"/>
  <c r="O22" i="5" s="1"/>
  <c r="N24" i="5"/>
  <c r="O24" i="5" s="1"/>
  <c r="N26" i="5"/>
  <c r="P26" i="5" s="1"/>
  <c r="N28" i="5"/>
  <c r="P28" i="5" s="1"/>
  <c r="P30" i="5"/>
  <c r="P32" i="5"/>
  <c r="P34" i="5"/>
  <c r="P36" i="5"/>
  <c r="P38" i="5"/>
  <c r="P40" i="5"/>
  <c r="P42" i="5"/>
  <c r="P44" i="5"/>
  <c r="P46" i="5"/>
  <c r="P48" i="5"/>
  <c r="P50" i="5"/>
  <c r="P52" i="5"/>
  <c r="P54" i="5"/>
  <c r="P56" i="5"/>
  <c r="P60" i="5"/>
  <c r="P62" i="5"/>
  <c r="P64" i="5"/>
  <c r="P66" i="5"/>
  <c r="P68" i="5"/>
  <c r="N7" i="5"/>
  <c r="N9" i="5"/>
  <c r="O9" i="5" s="1"/>
  <c r="N11" i="5"/>
  <c r="O11" i="5" s="1"/>
  <c r="N13" i="5"/>
  <c r="O13" i="5" s="1"/>
  <c r="N15" i="5"/>
  <c r="O15" i="5" s="1"/>
  <c r="N17" i="5"/>
  <c r="O17" i="5" s="1"/>
  <c r="N19" i="5"/>
  <c r="O19" i="5" s="1"/>
  <c r="N21" i="5"/>
  <c r="O21" i="5" s="1"/>
  <c r="N23" i="5"/>
  <c r="O23" i="5" s="1"/>
  <c r="N25" i="5"/>
  <c r="O25" i="5" s="1"/>
  <c r="P29" i="5"/>
  <c r="P31" i="5"/>
  <c r="P33" i="5"/>
  <c r="P35" i="5"/>
  <c r="P37" i="5"/>
  <c r="P39" i="5"/>
  <c r="P41" i="5"/>
  <c r="N43" i="5"/>
  <c r="O43" i="5" s="1"/>
  <c r="P45" i="5"/>
  <c r="P47" i="5"/>
  <c r="P49" i="5"/>
  <c r="P51" i="5"/>
  <c r="P53" i="5"/>
  <c r="P55" i="5"/>
  <c r="P57" i="5"/>
  <c r="P59" i="5"/>
  <c r="P61" i="5"/>
  <c r="P63" i="5"/>
  <c r="P65" i="5"/>
  <c r="P67" i="5"/>
  <c r="P27" i="5"/>
  <c r="R54" i="23"/>
  <c r="R36" i="23"/>
  <c r="R12" i="23"/>
  <c r="R37" i="23"/>
  <c r="R49" i="23"/>
  <c r="T23" i="23"/>
  <c r="T33" i="23"/>
  <c r="T38" i="23"/>
  <c r="R22" i="23"/>
  <c r="R27" i="23"/>
  <c r="R18" i="23"/>
  <c r="R13" i="23"/>
  <c r="R20" i="23"/>
  <c r="T17" i="23"/>
  <c r="R29" i="23"/>
  <c r="T14" i="23"/>
  <c r="R34" i="23"/>
  <c r="T21" i="23"/>
  <c r="T19" i="23"/>
  <c r="R51" i="23"/>
  <c r="R30" i="23"/>
  <c r="R28" i="23"/>
  <c r="T25" i="23"/>
  <c r="T47" i="23"/>
  <c r="R10" i="23"/>
  <c r="R39" i="23"/>
  <c r="R46" i="23"/>
  <c r="R26" i="23"/>
  <c r="R42" i="23"/>
  <c r="R24" i="23"/>
  <c r="T43" i="23"/>
  <c r="T32" i="23"/>
  <c r="T55" i="23"/>
  <c r="R56" i="23"/>
  <c r="T35" i="23"/>
  <c r="R16" i="23"/>
  <c r="R40" i="23"/>
  <c r="T50" i="23"/>
  <c r="DJ445" i="23" l="1"/>
  <c r="DL445" i="23" s="1"/>
  <c r="CW53" i="23"/>
  <c r="CY53" i="23"/>
  <c r="CP68" i="23"/>
  <c r="CP73" i="23"/>
  <c r="CP14" i="23"/>
  <c r="CP76" i="23"/>
  <c r="CP77" i="23"/>
  <c r="S42" i="23"/>
  <c r="S20" i="23"/>
  <c r="U30" i="23"/>
  <c r="U34" i="23"/>
  <c r="U36" i="23"/>
  <c r="S34" i="23"/>
  <c r="S12" i="23"/>
  <c r="S18" i="23"/>
  <c r="U28" i="23"/>
  <c r="S47" i="23"/>
  <c r="U49" i="23"/>
  <c r="U22" i="23"/>
  <c r="U26" i="23"/>
  <c r="U16" i="23"/>
  <c r="S10" i="23"/>
  <c r="S16" i="23"/>
  <c r="S26" i="23"/>
  <c r="S51" i="23"/>
  <c r="S36" i="23"/>
  <c r="S56" i="23"/>
  <c r="S24" i="23"/>
  <c r="S28" i="23"/>
  <c r="S22" i="23"/>
  <c r="S49" i="23"/>
  <c r="S54" i="23"/>
  <c r="S53" i="23"/>
  <c r="S68" i="23"/>
  <c r="S38" i="23"/>
  <c r="S32" i="23"/>
  <c r="U10" i="23"/>
  <c r="U51" i="23"/>
  <c r="U12" i="23"/>
  <c r="U24" i="23"/>
  <c r="S40" i="23"/>
  <c r="S30" i="23"/>
  <c r="U53" i="23"/>
  <c r="S14" i="23"/>
  <c r="U20" i="23"/>
  <c r="U18" i="23"/>
  <c r="U42" i="23"/>
  <c r="U40" i="23"/>
  <c r="CL36" i="23"/>
  <c r="CL49" i="23"/>
  <c r="CL54" i="23"/>
  <c r="CL24" i="23"/>
  <c r="CL28" i="23"/>
  <c r="CL40" i="23"/>
  <c r="CL20" i="23"/>
  <c r="CL14" i="23"/>
  <c r="CL56" i="23"/>
  <c r="CL22" i="23"/>
  <c r="CL68" i="23"/>
  <c r="CL42" i="23"/>
  <c r="CL34" i="23"/>
  <c r="CL30" i="23"/>
  <c r="CL26" i="23"/>
  <c r="CL51" i="23"/>
  <c r="CL12" i="23"/>
  <c r="CL18" i="23"/>
  <c r="V6" i="26"/>
  <c r="X6" i="26" s="1"/>
  <c r="X15" i="26" s="1"/>
  <c r="O19" i="26"/>
  <c r="O15" i="26"/>
  <c r="CC327" i="23"/>
  <c r="CC129" i="23"/>
  <c r="CC78" i="23"/>
  <c r="CC75" i="23"/>
  <c r="CC328" i="23"/>
  <c r="CC70" i="23"/>
  <c r="CC331" i="23"/>
  <c r="CC130" i="23"/>
  <c r="CC326" i="23"/>
  <c r="CC330" i="23"/>
  <c r="CC72" i="23"/>
  <c r="CC74" i="23"/>
  <c r="CC325" i="23"/>
  <c r="CC329" i="23"/>
  <c r="CC71" i="23"/>
  <c r="CC128" i="23"/>
  <c r="CC69" i="23"/>
  <c r="CN72" i="23"/>
  <c r="CP72" i="23" s="1"/>
  <c r="CN71" i="23"/>
  <c r="CP71" i="23" s="1"/>
  <c r="CN75" i="23"/>
  <c r="CP75" i="23" s="1"/>
  <c r="CN128" i="23"/>
  <c r="CP128" i="23" s="1"/>
  <c r="CN327" i="23"/>
  <c r="CP327" i="23" s="1"/>
  <c r="CN331" i="23"/>
  <c r="CP331" i="23" s="1"/>
  <c r="CN70" i="23"/>
  <c r="CP70" i="23" s="1"/>
  <c r="CN78" i="23"/>
  <c r="CP78" i="23" s="1"/>
  <c r="CN129" i="23"/>
  <c r="CP129" i="23" s="1"/>
  <c r="CN328" i="23"/>
  <c r="CP328" i="23" s="1"/>
  <c r="CN69" i="23"/>
  <c r="CP69" i="23" s="1"/>
  <c r="CN130" i="23"/>
  <c r="CP130" i="23" s="1"/>
  <c r="CN325" i="23"/>
  <c r="CP325" i="23" s="1"/>
  <c r="CN329" i="23"/>
  <c r="CP329" i="23" s="1"/>
  <c r="CN74" i="23"/>
  <c r="CP74" i="23" s="1"/>
  <c r="CN326" i="23"/>
  <c r="CP326" i="23" s="1"/>
  <c r="CN330" i="23"/>
  <c r="CP330" i="23" s="1"/>
  <c r="CL10" i="23"/>
  <c r="CL32" i="23"/>
  <c r="CL47" i="23"/>
  <c r="S29" i="23"/>
  <c r="S15" i="23"/>
  <c r="S11" i="23"/>
  <c r="T117" i="23"/>
  <c r="U117" i="23" s="1"/>
  <c r="T125" i="23"/>
  <c r="U125" i="23" s="1"/>
  <c r="T107" i="23"/>
  <c r="U107" i="23" s="1"/>
  <c r="R127" i="23"/>
  <c r="R67" i="23"/>
  <c r="T61" i="23"/>
  <c r="U61" i="23" s="1"/>
  <c r="T121" i="23"/>
  <c r="U121" i="23" s="1"/>
  <c r="T130" i="23"/>
  <c r="T108" i="23"/>
  <c r="R113" i="23"/>
  <c r="R242" i="23"/>
  <c r="T72" i="23"/>
  <c r="T120" i="23"/>
  <c r="U120" i="23" s="1"/>
  <c r="T123" i="23"/>
  <c r="U123" i="23" s="1"/>
  <c r="R74" i="23"/>
  <c r="R115" i="23"/>
  <c r="T320" i="23"/>
  <c r="S76" i="23"/>
  <c r="S73" i="23"/>
  <c r="T322" i="23"/>
  <c r="U322" i="23" s="1"/>
  <c r="T326" i="23"/>
  <c r="U326" i="23" s="1"/>
  <c r="T330" i="23"/>
  <c r="U330" i="23" s="1"/>
  <c r="S39" i="23"/>
  <c r="S13" i="23"/>
  <c r="S27" i="23"/>
  <c r="S37" i="23"/>
  <c r="S52" i="23"/>
  <c r="T323" i="23"/>
  <c r="T327" i="23"/>
  <c r="T244" i="23"/>
  <c r="T129" i="23"/>
  <c r="U129" i="23" s="1"/>
  <c r="T319" i="23"/>
  <c r="T66" i="23"/>
  <c r="U66" i="23" s="1"/>
  <c r="R78" i="23"/>
  <c r="T112" i="23"/>
  <c r="T122" i="23"/>
  <c r="T318" i="23"/>
  <c r="U318" i="23" s="1"/>
  <c r="T75" i="23"/>
  <c r="U75" i="23" s="1"/>
  <c r="T116" i="23"/>
  <c r="R240" i="23"/>
  <c r="T64" i="23"/>
  <c r="U64" i="23" s="1"/>
  <c r="R321" i="23"/>
  <c r="R324" i="23"/>
  <c r="R328" i="23"/>
  <c r="R70" i="23"/>
  <c r="R111" i="23"/>
  <c r="T331" i="23"/>
  <c r="T325" i="23"/>
  <c r="T329" i="23"/>
  <c r="R63" i="23"/>
  <c r="T71" i="23"/>
  <c r="U71" i="23" s="1"/>
  <c r="R119" i="23"/>
  <c r="T128" i="23"/>
  <c r="T241" i="23"/>
  <c r="T59" i="23"/>
  <c r="T60" i="23"/>
  <c r="T69" i="23"/>
  <c r="U69" i="23" s="1"/>
  <c r="T110" i="23"/>
  <c r="T126" i="23"/>
  <c r="S77" i="23"/>
  <c r="S25" i="23"/>
  <c r="S21" i="23"/>
  <c r="S19" i="23"/>
  <c r="S23" i="23"/>
  <c r="S43" i="23"/>
  <c r="S41" i="23"/>
  <c r="S33" i="23"/>
  <c r="S48" i="23"/>
  <c r="S17" i="23"/>
  <c r="S50" i="23"/>
  <c r="S31" i="23"/>
  <c r="S55" i="23"/>
  <c r="S35" i="23"/>
  <c r="AH466" i="23"/>
  <c r="P466" i="23"/>
  <c r="AR466" i="23"/>
  <c r="P23" i="5"/>
  <c r="Y23" i="5" s="1"/>
  <c r="AA23" i="5" s="1"/>
  <c r="AG23" i="5" s="1"/>
  <c r="AI23" i="5" s="1"/>
  <c r="AO23" i="5" s="1"/>
  <c r="AQ23" i="5" s="1"/>
  <c r="AW23" i="5" s="1"/>
  <c r="P19" i="5"/>
  <c r="Y19" i="5" s="1"/>
  <c r="AA19" i="5" s="1"/>
  <c r="AG19" i="5" s="1"/>
  <c r="AI19" i="5" s="1"/>
  <c r="AO19" i="5" s="1"/>
  <c r="AQ19" i="5" s="1"/>
  <c r="AW19" i="5" s="1"/>
  <c r="P15" i="5"/>
  <c r="Y15" i="5" s="1"/>
  <c r="AA15" i="5" s="1"/>
  <c r="AG15" i="5" s="1"/>
  <c r="AI15" i="5" s="1"/>
  <c r="AO15" i="5" s="1"/>
  <c r="AQ15" i="5" s="1"/>
  <c r="AW15" i="5" s="1"/>
  <c r="P11" i="5"/>
  <c r="Y11" i="5" s="1"/>
  <c r="AA11" i="5" s="1"/>
  <c r="AG11" i="5" s="1"/>
  <c r="AI11" i="5" s="1"/>
  <c r="AO11" i="5" s="1"/>
  <c r="AQ11" i="5" s="1"/>
  <c r="AW11" i="5" s="1"/>
  <c r="P22" i="5"/>
  <c r="Y22" i="5" s="1"/>
  <c r="AA22" i="5" s="1"/>
  <c r="AG22" i="5" s="1"/>
  <c r="AI22" i="5" s="1"/>
  <c r="AO22" i="5" s="1"/>
  <c r="AQ22" i="5" s="1"/>
  <c r="AW22" i="5" s="1"/>
  <c r="P18" i="5"/>
  <c r="Y18" i="5" s="1"/>
  <c r="AA18" i="5" s="1"/>
  <c r="AG18" i="5" s="1"/>
  <c r="AI18" i="5" s="1"/>
  <c r="AO18" i="5" s="1"/>
  <c r="AQ18" i="5" s="1"/>
  <c r="AW18" i="5" s="1"/>
  <c r="P14" i="5"/>
  <c r="Y14" i="5" s="1"/>
  <c r="AA14" i="5" s="1"/>
  <c r="AG14" i="5" s="1"/>
  <c r="AI14" i="5" s="1"/>
  <c r="AO14" i="5" s="1"/>
  <c r="AQ14" i="5" s="1"/>
  <c r="AW14" i="5" s="1"/>
  <c r="P10" i="5"/>
  <c r="Y10" i="5" s="1"/>
  <c r="AA10" i="5" s="1"/>
  <c r="AG10" i="5" s="1"/>
  <c r="AI10" i="5" s="1"/>
  <c r="AO10" i="5" s="1"/>
  <c r="AQ10" i="5" s="1"/>
  <c r="AW10" i="5" s="1"/>
  <c r="P25" i="5"/>
  <c r="Y25" i="5" s="1"/>
  <c r="AA25" i="5" s="1"/>
  <c r="AG25" i="5" s="1"/>
  <c r="AI25" i="5" s="1"/>
  <c r="AO25" i="5" s="1"/>
  <c r="AQ25" i="5" s="1"/>
  <c r="AW25" i="5" s="1"/>
  <c r="P21" i="5"/>
  <c r="Y21" i="5" s="1"/>
  <c r="AA21" i="5" s="1"/>
  <c r="AG21" i="5" s="1"/>
  <c r="AI21" i="5" s="1"/>
  <c r="AO21" i="5" s="1"/>
  <c r="AQ21" i="5" s="1"/>
  <c r="AW21" i="5" s="1"/>
  <c r="P17" i="5"/>
  <c r="Y17" i="5" s="1"/>
  <c r="AA17" i="5" s="1"/>
  <c r="AG17" i="5" s="1"/>
  <c r="AI17" i="5" s="1"/>
  <c r="AO17" i="5" s="1"/>
  <c r="AQ17" i="5" s="1"/>
  <c r="AW17" i="5" s="1"/>
  <c r="P13" i="5"/>
  <c r="Y13" i="5" s="1"/>
  <c r="AA13" i="5" s="1"/>
  <c r="AG13" i="5" s="1"/>
  <c r="AI13" i="5" s="1"/>
  <c r="AO13" i="5" s="1"/>
  <c r="AQ13" i="5" s="1"/>
  <c r="AW13" i="5" s="1"/>
  <c r="P9" i="5"/>
  <c r="Y9" i="5" s="1"/>
  <c r="AA9" i="5" s="1"/>
  <c r="AG9" i="5" s="1"/>
  <c r="AI9" i="5" s="1"/>
  <c r="AO9" i="5" s="1"/>
  <c r="AQ9" i="5" s="1"/>
  <c r="AW9" i="5" s="1"/>
  <c r="P24" i="5"/>
  <c r="Y24" i="5" s="1"/>
  <c r="AA24" i="5" s="1"/>
  <c r="AG24" i="5" s="1"/>
  <c r="AI24" i="5" s="1"/>
  <c r="AO24" i="5" s="1"/>
  <c r="AQ24" i="5" s="1"/>
  <c r="AW24" i="5" s="1"/>
  <c r="P20" i="5"/>
  <c r="Y20" i="5" s="1"/>
  <c r="AA20" i="5" s="1"/>
  <c r="AG20" i="5" s="1"/>
  <c r="AI20" i="5" s="1"/>
  <c r="AO20" i="5" s="1"/>
  <c r="AQ20" i="5" s="1"/>
  <c r="AW20" i="5" s="1"/>
  <c r="P16" i="5"/>
  <c r="Y16" i="5" s="1"/>
  <c r="AA16" i="5" s="1"/>
  <c r="AG16" i="5" s="1"/>
  <c r="AI16" i="5" s="1"/>
  <c r="AO16" i="5" s="1"/>
  <c r="AQ16" i="5" s="1"/>
  <c r="AW16" i="5" s="1"/>
  <c r="P12" i="5"/>
  <c r="Y12" i="5" s="1"/>
  <c r="AA12" i="5" s="1"/>
  <c r="AG12" i="5" s="1"/>
  <c r="AI12" i="5" s="1"/>
  <c r="AO12" i="5" s="1"/>
  <c r="AQ12" i="5" s="1"/>
  <c r="AW12" i="5" s="1"/>
  <c r="P8" i="5"/>
  <c r="Y8" i="5" s="1"/>
  <c r="AA8" i="5" s="1"/>
  <c r="AG8" i="5" s="1"/>
  <c r="AI8" i="5" s="1"/>
  <c r="AO8" i="5" s="1"/>
  <c r="AQ8" i="5" s="1"/>
  <c r="AW8" i="5" s="1"/>
  <c r="P43" i="5"/>
  <c r="R126" i="23"/>
  <c r="R241" i="23"/>
  <c r="T111" i="23"/>
  <c r="U111" i="23" s="1"/>
  <c r="T321" i="23"/>
  <c r="U321" i="23" s="1"/>
  <c r="T240" i="23"/>
  <c r="R60" i="23"/>
  <c r="R331" i="23"/>
  <c r="R71" i="23"/>
  <c r="T63" i="23"/>
  <c r="U63" i="23" s="1"/>
  <c r="T324" i="23"/>
  <c r="U324" i="23" s="1"/>
  <c r="U35" i="23"/>
  <c r="U32" i="23"/>
  <c r="U47" i="23"/>
  <c r="U19" i="23"/>
  <c r="U33" i="23"/>
  <c r="U23" i="23"/>
  <c r="U48" i="23"/>
  <c r="U76" i="23"/>
  <c r="U73" i="23"/>
  <c r="U50" i="23"/>
  <c r="U55" i="23"/>
  <c r="U43" i="23"/>
  <c r="U25" i="23"/>
  <c r="U21" i="23"/>
  <c r="U38" i="23"/>
  <c r="U41" i="23"/>
  <c r="U31" i="23"/>
  <c r="U68" i="23"/>
  <c r="U77" i="23"/>
  <c r="BC46" i="23"/>
  <c r="BN46" i="23" s="1"/>
  <c r="BZ46" i="23" s="1"/>
  <c r="S46" i="23"/>
  <c r="BC8" i="23"/>
  <c r="BN8" i="23" s="1"/>
  <c r="BZ8" i="23" s="1"/>
  <c r="CK8" i="23" s="1"/>
  <c r="T78" i="23"/>
  <c r="U8" i="23"/>
  <c r="M15" i="26"/>
  <c r="R319" i="23"/>
  <c r="R116" i="23"/>
  <c r="T119" i="23"/>
  <c r="R59" i="23"/>
  <c r="R69" i="23"/>
  <c r="R329" i="23"/>
  <c r="R110" i="23"/>
  <c r="R128" i="23"/>
  <c r="R244" i="23"/>
  <c r="R318" i="23"/>
  <c r="T328" i="23"/>
  <c r="R325" i="23"/>
  <c r="R64" i="23"/>
  <c r="T70" i="23"/>
  <c r="R129" i="23"/>
  <c r="R112" i="23"/>
  <c r="R75" i="23"/>
  <c r="R122" i="23"/>
  <c r="V15" i="26"/>
  <c r="K15" i="26"/>
  <c r="T242" i="23"/>
  <c r="R66" i="23"/>
  <c r="T67" i="23"/>
  <c r="R330" i="23"/>
  <c r="T115" i="23"/>
  <c r="R322" i="23"/>
  <c r="R61" i="23"/>
  <c r="R72" i="23"/>
  <c r="R108" i="23"/>
  <c r="R120" i="23"/>
  <c r="T74" i="23"/>
  <c r="R326" i="23"/>
  <c r="R123" i="23"/>
  <c r="R107" i="23"/>
  <c r="S27" i="5"/>
  <c r="Y27" i="5"/>
  <c r="AA27" i="5" s="1"/>
  <c r="AG27" i="5" s="1"/>
  <c r="AI27" i="5" s="1"/>
  <c r="AO27" i="5" s="1"/>
  <c r="AQ27" i="5" s="1"/>
  <c r="AW27" i="5" s="1"/>
  <c r="S65" i="5"/>
  <c r="Y65" i="5"/>
  <c r="AA65" i="5" s="1"/>
  <c r="AG65" i="5" s="1"/>
  <c r="AI65" i="5" s="1"/>
  <c r="AO65" i="5" s="1"/>
  <c r="AQ65" i="5" s="1"/>
  <c r="AW65" i="5" s="1"/>
  <c r="S61" i="5"/>
  <c r="Y61" i="5"/>
  <c r="AA61" i="5" s="1"/>
  <c r="AG61" i="5" s="1"/>
  <c r="AI61" i="5" s="1"/>
  <c r="AO61" i="5" s="1"/>
  <c r="AQ61" i="5" s="1"/>
  <c r="AW61" i="5" s="1"/>
  <c r="S57" i="5"/>
  <c r="Y57" i="5"/>
  <c r="AA57" i="5" s="1"/>
  <c r="AG57" i="5" s="1"/>
  <c r="AI57" i="5" s="1"/>
  <c r="AO57" i="5" s="1"/>
  <c r="AQ57" i="5" s="1"/>
  <c r="AW57" i="5" s="1"/>
  <c r="S53" i="5"/>
  <c r="Y53" i="5"/>
  <c r="AA53" i="5" s="1"/>
  <c r="AG53" i="5" s="1"/>
  <c r="AI53" i="5" s="1"/>
  <c r="AO53" i="5" s="1"/>
  <c r="AQ53" i="5" s="1"/>
  <c r="AW53" i="5" s="1"/>
  <c r="S49" i="5"/>
  <c r="Y49" i="5"/>
  <c r="AA49" i="5" s="1"/>
  <c r="AG49" i="5" s="1"/>
  <c r="AI49" i="5" s="1"/>
  <c r="AO49" i="5" s="1"/>
  <c r="AQ49" i="5" s="1"/>
  <c r="AW49" i="5" s="1"/>
  <c r="S45" i="5"/>
  <c r="Y45" i="5"/>
  <c r="AA45" i="5" s="1"/>
  <c r="AG45" i="5" s="1"/>
  <c r="AI45" i="5" s="1"/>
  <c r="AO45" i="5" s="1"/>
  <c r="AQ45" i="5" s="1"/>
  <c r="AW45" i="5" s="1"/>
  <c r="S41" i="5"/>
  <c r="Y41" i="5"/>
  <c r="AA41" i="5" s="1"/>
  <c r="AG41" i="5" s="1"/>
  <c r="AI41" i="5" s="1"/>
  <c r="AO41" i="5" s="1"/>
  <c r="AQ41" i="5" s="1"/>
  <c r="AW41" i="5" s="1"/>
  <c r="S37" i="5"/>
  <c r="Y37" i="5"/>
  <c r="AA37" i="5" s="1"/>
  <c r="AG37" i="5" s="1"/>
  <c r="AI37" i="5" s="1"/>
  <c r="AO37" i="5" s="1"/>
  <c r="AQ37" i="5" s="1"/>
  <c r="AW37" i="5" s="1"/>
  <c r="S33" i="5"/>
  <c r="Y33" i="5"/>
  <c r="AA33" i="5" s="1"/>
  <c r="AG33" i="5" s="1"/>
  <c r="AI33" i="5" s="1"/>
  <c r="AO33" i="5" s="1"/>
  <c r="AQ33" i="5" s="1"/>
  <c r="AW33" i="5" s="1"/>
  <c r="S29" i="5"/>
  <c r="S66" i="5"/>
  <c r="Y66" i="5"/>
  <c r="AA66" i="5" s="1"/>
  <c r="AG66" i="5" s="1"/>
  <c r="AI66" i="5" s="1"/>
  <c r="AO66" i="5" s="1"/>
  <c r="AQ66" i="5" s="1"/>
  <c r="AW66" i="5" s="1"/>
  <c r="S62" i="5"/>
  <c r="Y62" i="5"/>
  <c r="AA62" i="5" s="1"/>
  <c r="AG62" i="5" s="1"/>
  <c r="AI62" i="5" s="1"/>
  <c r="AO62" i="5" s="1"/>
  <c r="AQ62" i="5" s="1"/>
  <c r="AW62" i="5" s="1"/>
  <c r="S54" i="5"/>
  <c r="Y54" i="5"/>
  <c r="AA54" i="5" s="1"/>
  <c r="AG54" i="5" s="1"/>
  <c r="AI54" i="5" s="1"/>
  <c r="AO54" i="5" s="1"/>
  <c r="AQ54" i="5" s="1"/>
  <c r="AW54" i="5" s="1"/>
  <c r="S50" i="5"/>
  <c r="Y50" i="5"/>
  <c r="AA50" i="5" s="1"/>
  <c r="AG50" i="5" s="1"/>
  <c r="AI50" i="5" s="1"/>
  <c r="AO50" i="5" s="1"/>
  <c r="AQ50" i="5" s="1"/>
  <c r="AW50" i="5" s="1"/>
  <c r="S46" i="5"/>
  <c r="Y46" i="5"/>
  <c r="AA46" i="5" s="1"/>
  <c r="AG46" i="5" s="1"/>
  <c r="AI46" i="5" s="1"/>
  <c r="AO46" i="5" s="1"/>
  <c r="AQ46" i="5" s="1"/>
  <c r="AW46" i="5" s="1"/>
  <c r="S42" i="5"/>
  <c r="Y42" i="5"/>
  <c r="AA42" i="5" s="1"/>
  <c r="AG42" i="5" s="1"/>
  <c r="AI42" i="5" s="1"/>
  <c r="AO42" i="5" s="1"/>
  <c r="AQ42" i="5" s="1"/>
  <c r="AW42" i="5" s="1"/>
  <c r="S38" i="5"/>
  <c r="Y38" i="5"/>
  <c r="AA38" i="5" s="1"/>
  <c r="AG38" i="5" s="1"/>
  <c r="AI38" i="5" s="1"/>
  <c r="AO38" i="5" s="1"/>
  <c r="AQ38" i="5" s="1"/>
  <c r="AW38" i="5" s="1"/>
  <c r="S34" i="5"/>
  <c r="Y34" i="5"/>
  <c r="AA34" i="5" s="1"/>
  <c r="AG34" i="5" s="1"/>
  <c r="AI34" i="5" s="1"/>
  <c r="AO34" i="5" s="1"/>
  <c r="AQ34" i="5" s="1"/>
  <c r="AW34" i="5" s="1"/>
  <c r="S30" i="5"/>
  <c r="Y30" i="5"/>
  <c r="AA30" i="5" s="1"/>
  <c r="AG30" i="5" s="1"/>
  <c r="AI30" i="5" s="1"/>
  <c r="AO30" i="5" s="1"/>
  <c r="AQ30" i="5" s="1"/>
  <c r="AW30" i="5" s="1"/>
  <c r="S26" i="5"/>
  <c r="Y26" i="5"/>
  <c r="AA26" i="5" s="1"/>
  <c r="AG26" i="5" s="1"/>
  <c r="AI26" i="5" s="1"/>
  <c r="AO26" i="5" s="1"/>
  <c r="AQ26" i="5" s="1"/>
  <c r="AW26" i="5" s="1"/>
  <c r="S67" i="5"/>
  <c r="Y67" i="5"/>
  <c r="AA67" i="5" s="1"/>
  <c r="AG67" i="5" s="1"/>
  <c r="AI67" i="5" s="1"/>
  <c r="AO67" i="5" s="1"/>
  <c r="AQ67" i="5" s="1"/>
  <c r="AW67" i="5" s="1"/>
  <c r="S63" i="5"/>
  <c r="Y63" i="5"/>
  <c r="AA63" i="5" s="1"/>
  <c r="AG63" i="5" s="1"/>
  <c r="AI63" i="5" s="1"/>
  <c r="AO63" i="5" s="1"/>
  <c r="AQ63" i="5" s="1"/>
  <c r="AW63" i="5" s="1"/>
  <c r="S59" i="5"/>
  <c r="Y59" i="5"/>
  <c r="AA59" i="5" s="1"/>
  <c r="AG59" i="5" s="1"/>
  <c r="AI59" i="5" s="1"/>
  <c r="AO59" i="5" s="1"/>
  <c r="AQ59" i="5" s="1"/>
  <c r="AW59" i="5" s="1"/>
  <c r="S55" i="5"/>
  <c r="Y55" i="5"/>
  <c r="AA55" i="5" s="1"/>
  <c r="AG55" i="5" s="1"/>
  <c r="AI55" i="5" s="1"/>
  <c r="AO55" i="5" s="1"/>
  <c r="AQ55" i="5" s="1"/>
  <c r="AW55" i="5" s="1"/>
  <c r="S51" i="5"/>
  <c r="Y51" i="5"/>
  <c r="AA51" i="5" s="1"/>
  <c r="AG51" i="5" s="1"/>
  <c r="AI51" i="5" s="1"/>
  <c r="AO51" i="5" s="1"/>
  <c r="AQ51" i="5" s="1"/>
  <c r="AW51" i="5" s="1"/>
  <c r="S47" i="5"/>
  <c r="Y47" i="5"/>
  <c r="AA47" i="5" s="1"/>
  <c r="AG47" i="5" s="1"/>
  <c r="AI47" i="5" s="1"/>
  <c r="AO47" i="5" s="1"/>
  <c r="AQ47" i="5" s="1"/>
  <c r="AW47" i="5" s="1"/>
  <c r="S39" i="5"/>
  <c r="Y39" i="5"/>
  <c r="AA39" i="5" s="1"/>
  <c r="AG39" i="5" s="1"/>
  <c r="AI39" i="5" s="1"/>
  <c r="AO39" i="5" s="1"/>
  <c r="AQ39" i="5" s="1"/>
  <c r="AW39" i="5" s="1"/>
  <c r="S35" i="5"/>
  <c r="Y35" i="5"/>
  <c r="AA35" i="5" s="1"/>
  <c r="AG35" i="5" s="1"/>
  <c r="AI35" i="5" s="1"/>
  <c r="AO35" i="5" s="1"/>
  <c r="AQ35" i="5" s="1"/>
  <c r="AW35" i="5" s="1"/>
  <c r="S31" i="5"/>
  <c r="Y31" i="5"/>
  <c r="AA31" i="5" s="1"/>
  <c r="AG31" i="5" s="1"/>
  <c r="AI31" i="5" s="1"/>
  <c r="AO31" i="5" s="1"/>
  <c r="AQ31" i="5" s="1"/>
  <c r="AW31" i="5" s="1"/>
  <c r="S68" i="5"/>
  <c r="Y68" i="5"/>
  <c r="AA68" i="5" s="1"/>
  <c r="AG68" i="5" s="1"/>
  <c r="AI68" i="5" s="1"/>
  <c r="AO68" i="5" s="1"/>
  <c r="AQ68" i="5" s="1"/>
  <c r="AW68" i="5" s="1"/>
  <c r="S64" i="5"/>
  <c r="Y64" i="5"/>
  <c r="AA64" i="5" s="1"/>
  <c r="AG64" i="5" s="1"/>
  <c r="AI64" i="5" s="1"/>
  <c r="AO64" i="5" s="1"/>
  <c r="AQ64" i="5" s="1"/>
  <c r="AW64" i="5" s="1"/>
  <c r="S60" i="5"/>
  <c r="Y60" i="5"/>
  <c r="AA60" i="5" s="1"/>
  <c r="AG60" i="5" s="1"/>
  <c r="AI60" i="5" s="1"/>
  <c r="AO60" i="5" s="1"/>
  <c r="AQ60" i="5" s="1"/>
  <c r="AW60" i="5" s="1"/>
  <c r="S56" i="5"/>
  <c r="Y56" i="5"/>
  <c r="AA56" i="5" s="1"/>
  <c r="AG56" i="5" s="1"/>
  <c r="AI56" i="5" s="1"/>
  <c r="AO56" i="5" s="1"/>
  <c r="AQ56" i="5" s="1"/>
  <c r="AW56" i="5" s="1"/>
  <c r="S52" i="5"/>
  <c r="Y52" i="5"/>
  <c r="AA52" i="5" s="1"/>
  <c r="AG52" i="5" s="1"/>
  <c r="AI52" i="5" s="1"/>
  <c r="AO52" i="5" s="1"/>
  <c r="AQ52" i="5" s="1"/>
  <c r="AW52" i="5" s="1"/>
  <c r="S48" i="5"/>
  <c r="Y48" i="5"/>
  <c r="AA48" i="5" s="1"/>
  <c r="AG48" i="5" s="1"/>
  <c r="AI48" i="5" s="1"/>
  <c r="AO48" i="5" s="1"/>
  <c r="AQ48" i="5" s="1"/>
  <c r="AW48" i="5" s="1"/>
  <c r="S44" i="5"/>
  <c r="Y44" i="5"/>
  <c r="AA44" i="5" s="1"/>
  <c r="AG44" i="5" s="1"/>
  <c r="AI44" i="5" s="1"/>
  <c r="AO44" i="5" s="1"/>
  <c r="AQ44" i="5" s="1"/>
  <c r="AW44" i="5" s="1"/>
  <c r="S40" i="5"/>
  <c r="Y40" i="5"/>
  <c r="AA40" i="5" s="1"/>
  <c r="AG40" i="5" s="1"/>
  <c r="AI40" i="5" s="1"/>
  <c r="AO40" i="5" s="1"/>
  <c r="AQ40" i="5" s="1"/>
  <c r="AW40" i="5" s="1"/>
  <c r="S36" i="5"/>
  <c r="Y36" i="5"/>
  <c r="AA36" i="5" s="1"/>
  <c r="AG36" i="5" s="1"/>
  <c r="AI36" i="5" s="1"/>
  <c r="AO36" i="5" s="1"/>
  <c r="AQ36" i="5" s="1"/>
  <c r="AW36" i="5" s="1"/>
  <c r="S32" i="5"/>
  <c r="Y32" i="5"/>
  <c r="AA32" i="5" s="1"/>
  <c r="AG32" i="5" s="1"/>
  <c r="AI32" i="5" s="1"/>
  <c r="AO32" i="5" s="1"/>
  <c r="AQ32" i="5" s="1"/>
  <c r="AW32" i="5" s="1"/>
  <c r="S28" i="5"/>
  <c r="Y28" i="5"/>
  <c r="AA28" i="5" s="1"/>
  <c r="AG28" i="5" s="1"/>
  <c r="AI28" i="5" s="1"/>
  <c r="AO28" i="5" s="1"/>
  <c r="AQ28" i="5" s="1"/>
  <c r="AW28" i="5" s="1"/>
  <c r="T65" i="23"/>
  <c r="R65" i="23"/>
  <c r="T118" i="23"/>
  <c r="R118" i="23"/>
  <c r="T58" i="23"/>
  <c r="R58" i="23"/>
  <c r="T114" i="23"/>
  <c r="R114" i="23"/>
  <c r="T124" i="23"/>
  <c r="R124" i="23"/>
  <c r="T62" i="23"/>
  <c r="R62" i="23"/>
  <c r="T109" i="23"/>
  <c r="R109" i="23"/>
  <c r="T243" i="23"/>
  <c r="R243" i="23"/>
  <c r="R121" i="23"/>
  <c r="R125" i="23"/>
  <c r="R130" i="23"/>
  <c r="T127" i="23"/>
  <c r="R117" i="23"/>
  <c r="T113" i="23"/>
  <c r="R320" i="23"/>
  <c r="R323" i="23"/>
  <c r="R327" i="23"/>
  <c r="AI20" i="23"/>
  <c r="AT20" i="23" s="1"/>
  <c r="BE20" i="23" s="1"/>
  <c r="BP20" i="23" s="1"/>
  <c r="CB20" i="23" s="1"/>
  <c r="AI51" i="23"/>
  <c r="AT51" i="23" s="1"/>
  <c r="BE51" i="23" s="1"/>
  <c r="BP51" i="23" s="1"/>
  <c r="CB51" i="23" s="1"/>
  <c r="CM51" i="23" s="1"/>
  <c r="CX51" i="23" s="1"/>
  <c r="DI51" i="23" s="1"/>
  <c r="AI12" i="23"/>
  <c r="AT12" i="23" s="1"/>
  <c r="BE12" i="23" s="1"/>
  <c r="BP12" i="23" s="1"/>
  <c r="CB12" i="23" s="1"/>
  <c r="CM12" i="23" s="1"/>
  <c r="CX12" i="23" s="1"/>
  <c r="DI12" i="23" s="1"/>
  <c r="AI53" i="23"/>
  <c r="AT53" i="23" s="1"/>
  <c r="S8" i="23"/>
  <c r="K12" i="24"/>
  <c r="O7" i="5"/>
  <c r="N103" i="5"/>
  <c r="U17" i="23"/>
  <c r="U14" i="23"/>
  <c r="CV8" i="23" l="1"/>
  <c r="V51" i="23"/>
  <c r="AA51" i="23" s="1"/>
  <c r="AS51" i="23" s="1"/>
  <c r="DA53" i="23"/>
  <c r="DH53" i="23" s="1"/>
  <c r="AI30" i="23"/>
  <c r="AT30" i="23" s="1"/>
  <c r="BE30" i="23" s="1"/>
  <c r="BP30" i="23" s="1"/>
  <c r="CB30" i="23" s="1"/>
  <c r="CC30" i="23" s="1"/>
  <c r="AI22" i="23"/>
  <c r="AT22" i="23" s="1"/>
  <c r="BE22" i="23" s="1"/>
  <c r="BP22" i="23" s="1"/>
  <c r="CB22" i="23" s="1"/>
  <c r="CM22" i="23" s="1"/>
  <c r="CX22" i="23" s="1"/>
  <c r="DI22" i="23" s="1"/>
  <c r="AI36" i="23"/>
  <c r="AT36" i="23" s="1"/>
  <c r="BE36" i="23" s="1"/>
  <c r="BP36" i="23" s="1"/>
  <c r="CB36" i="23" s="1"/>
  <c r="CM36" i="23" s="1"/>
  <c r="CX36" i="23" s="1"/>
  <c r="DI36" i="23" s="1"/>
  <c r="AI10" i="23"/>
  <c r="AT10" i="23" s="1"/>
  <c r="BE10" i="23" s="1"/>
  <c r="BP10" i="23" s="1"/>
  <c r="CB10" i="23" s="1"/>
  <c r="CM10" i="23" s="1"/>
  <c r="CX10" i="23" s="1"/>
  <c r="DI10" i="23" s="1"/>
  <c r="CL77" i="23"/>
  <c r="AI13" i="23"/>
  <c r="AT13" i="23" s="1"/>
  <c r="BE13" i="23" s="1"/>
  <c r="BP13" i="23" s="1"/>
  <c r="CB13" i="23" s="1"/>
  <c r="CM13" i="23" s="1"/>
  <c r="CX13" i="23" s="1"/>
  <c r="DI13" i="23" s="1"/>
  <c r="AI40" i="23"/>
  <c r="AT40" i="23" s="1"/>
  <c r="BE40" i="23" s="1"/>
  <c r="BP40" i="23" s="1"/>
  <c r="CB40" i="23" s="1"/>
  <c r="CM40" i="23" s="1"/>
  <c r="CX40" i="23" s="1"/>
  <c r="DI40" i="23" s="1"/>
  <c r="CL53" i="23"/>
  <c r="AI28" i="23"/>
  <c r="AT28" i="23" s="1"/>
  <c r="BE28" i="23" s="1"/>
  <c r="BP28" i="23" s="1"/>
  <c r="CB28" i="23" s="1"/>
  <c r="CC28" i="23" s="1"/>
  <c r="AI47" i="23"/>
  <c r="AT47" i="23" s="1"/>
  <c r="BE47" i="23" s="1"/>
  <c r="BP47" i="23" s="1"/>
  <c r="CB47" i="23" s="1"/>
  <c r="CM47" i="23" s="1"/>
  <c r="CX47" i="23" s="1"/>
  <c r="DI47" i="23" s="1"/>
  <c r="AI34" i="23"/>
  <c r="AT34" i="23" s="1"/>
  <c r="BE34" i="23" s="1"/>
  <c r="BP34" i="23" s="1"/>
  <c r="CB34" i="23" s="1"/>
  <c r="CM34" i="23" s="1"/>
  <c r="CX34" i="23" s="1"/>
  <c r="DI34" i="23" s="1"/>
  <c r="CL73" i="23"/>
  <c r="CL15" i="23"/>
  <c r="AI32" i="23"/>
  <c r="AT32" i="23" s="1"/>
  <c r="BE32" i="23" s="1"/>
  <c r="BP32" i="23" s="1"/>
  <c r="CB32" i="23" s="1"/>
  <c r="CM32" i="23" s="1"/>
  <c r="CX32" i="23" s="1"/>
  <c r="V54" i="23"/>
  <c r="AA54" i="23" s="1"/>
  <c r="AS54" i="23" s="1"/>
  <c r="AI24" i="23"/>
  <c r="AT24" i="23" s="1"/>
  <c r="BE24" i="23" s="1"/>
  <c r="BP24" i="23" s="1"/>
  <c r="CB24" i="23" s="1"/>
  <c r="CM24" i="23" s="1"/>
  <c r="CX24" i="23" s="1"/>
  <c r="AI26" i="23"/>
  <c r="AT26" i="23" s="1"/>
  <c r="BE26" i="23" s="1"/>
  <c r="BP26" i="23" s="1"/>
  <c r="CB26" i="23" s="1"/>
  <c r="CM26" i="23" s="1"/>
  <c r="CX26" i="23" s="1"/>
  <c r="DI26" i="23" s="1"/>
  <c r="AI42" i="23"/>
  <c r="AT42" i="23" s="1"/>
  <c r="BE42" i="23" s="1"/>
  <c r="BP42" i="23" s="1"/>
  <c r="CB42" i="23" s="1"/>
  <c r="CM42" i="23" s="1"/>
  <c r="CX42" i="23" s="1"/>
  <c r="DI42" i="23" s="1"/>
  <c r="V37" i="23"/>
  <c r="AA37" i="23" s="1"/>
  <c r="AS37" i="23" s="1"/>
  <c r="CL76" i="23"/>
  <c r="CL29" i="23"/>
  <c r="CL38" i="23"/>
  <c r="AI49" i="23"/>
  <c r="AT49" i="23" s="1"/>
  <c r="BE49" i="23" s="1"/>
  <c r="BP49" i="23" s="1"/>
  <c r="CB49" i="23" s="1"/>
  <c r="CM49" i="23" s="1"/>
  <c r="CX49" i="23" s="1"/>
  <c r="DI49" i="23" s="1"/>
  <c r="AI56" i="23"/>
  <c r="AT56" i="23" s="1"/>
  <c r="BE56" i="23" s="1"/>
  <c r="BP56" i="23" s="1"/>
  <c r="CB56" i="23" s="1"/>
  <c r="CM56" i="23" s="1"/>
  <c r="CX56" i="23" s="1"/>
  <c r="DI56" i="23" s="1"/>
  <c r="CL16" i="23"/>
  <c r="V30" i="23"/>
  <c r="AA30" i="23" s="1"/>
  <c r="AS30" i="23" s="1"/>
  <c r="V12" i="23"/>
  <c r="AA12" i="23" s="1"/>
  <c r="AS12" i="23" s="1"/>
  <c r="V18" i="23"/>
  <c r="AA18" i="23" s="1"/>
  <c r="AS18" i="23" s="1"/>
  <c r="AI18" i="23"/>
  <c r="AT18" i="23" s="1"/>
  <c r="BE18" i="23" s="1"/>
  <c r="BP18" i="23" s="1"/>
  <c r="CB18" i="23" s="1"/>
  <c r="CM18" i="23" s="1"/>
  <c r="CX18" i="23" s="1"/>
  <c r="DI18" i="23" s="1"/>
  <c r="V26" i="23"/>
  <c r="AA26" i="23" s="1"/>
  <c r="AS26" i="23" s="1"/>
  <c r="V22" i="23"/>
  <c r="AA22" i="23" s="1"/>
  <c r="AS22" i="23" s="1"/>
  <c r="AI16" i="23"/>
  <c r="AT16" i="23" s="1"/>
  <c r="BE16" i="23" s="1"/>
  <c r="BP16" i="23" s="1"/>
  <c r="CB16" i="23" s="1"/>
  <c r="CM16" i="23" s="1"/>
  <c r="CX16" i="23" s="1"/>
  <c r="DI16" i="23" s="1"/>
  <c r="V68" i="23"/>
  <c r="AA68" i="23" s="1"/>
  <c r="AJ68" i="23" s="1"/>
  <c r="AL68" i="23" s="1"/>
  <c r="AU68" i="23" s="1"/>
  <c r="AW68" i="23" s="1"/>
  <c r="BF68" i="23" s="1"/>
  <c r="BH68" i="23" s="1"/>
  <c r="BO68" i="23" s="1"/>
  <c r="V53" i="23"/>
  <c r="AA53" i="23" s="1"/>
  <c r="AS53" i="23" s="1"/>
  <c r="V42" i="23"/>
  <c r="AA42" i="23" s="1"/>
  <c r="AS42" i="23" s="1"/>
  <c r="V38" i="23"/>
  <c r="AA38" i="23" s="1"/>
  <c r="V49" i="23"/>
  <c r="AA49" i="23" s="1"/>
  <c r="AS49" i="23" s="1"/>
  <c r="V28" i="23"/>
  <c r="AA28" i="23" s="1"/>
  <c r="AS28" i="23" s="1"/>
  <c r="V36" i="23"/>
  <c r="AA36" i="23" s="1"/>
  <c r="AS36" i="23" s="1"/>
  <c r="V56" i="23"/>
  <c r="AA56" i="23" s="1"/>
  <c r="AS56" i="23" s="1"/>
  <c r="V32" i="23"/>
  <c r="AA32" i="23" s="1"/>
  <c r="V16" i="23"/>
  <c r="AA16" i="23" s="1"/>
  <c r="AS16" i="23" s="1"/>
  <c r="V29" i="23"/>
  <c r="AA29" i="23" s="1"/>
  <c r="AS29" i="23" s="1"/>
  <c r="V20" i="23"/>
  <c r="AA20" i="23" s="1"/>
  <c r="AS20" i="23" s="1"/>
  <c r="V34" i="23"/>
  <c r="AA34" i="23" s="1"/>
  <c r="AS34" i="23" s="1"/>
  <c r="V24" i="23"/>
  <c r="AA24" i="23" s="1"/>
  <c r="AS24" i="23" s="1"/>
  <c r="AI54" i="23"/>
  <c r="AT54" i="23" s="1"/>
  <c r="BE54" i="23" s="1"/>
  <c r="BP54" i="23" s="1"/>
  <c r="CB54" i="23" s="1"/>
  <c r="CM54" i="23" s="1"/>
  <c r="CX54" i="23" s="1"/>
  <c r="V40" i="23"/>
  <c r="AA40" i="23" s="1"/>
  <c r="AS40" i="23" s="1"/>
  <c r="V10" i="23"/>
  <c r="AA10" i="23" s="1"/>
  <c r="AS10" i="23" s="1"/>
  <c r="AI29" i="23"/>
  <c r="AT29" i="23" s="1"/>
  <c r="BE29" i="23" s="1"/>
  <c r="BP29" i="23" s="1"/>
  <c r="CB29" i="23" s="1"/>
  <c r="CC29" i="23" s="1"/>
  <c r="V47" i="23"/>
  <c r="AA47" i="23" s="1"/>
  <c r="AI38" i="23"/>
  <c r="AT38" i="23" s="1"/>
  <c r="BE38" i="23" s="1"/>
  <c r="BP38" i="23" s="1"/>
  <c r="CB38" i="23" s="1"/>
  <c r="CC38" i="23" s="1"/>
  <c r="CW74" i="23"/>
  <c r="CY74" i="23"/>
  <c r="CW69" i="23"/>
  <c r="CY69" i="23"/>
  <c r="CW70" i="23"/>
  <c r="CY70" i="23"/>
  <c r="CW128" i="23"/>
  <c r="CY128" i="23"/>
  <c r="CW77" i="23"/>
  <c r="CY77" i="23"/>
  <c r="CW73" i="23"/>
  <c r="CY73" i="23"/>
  <c r="CW329" i="23"/>
  <c r="CY329" i="23"/>
  <c r="CW328" i="23"/>
  <c r="CY328" i="23"/>
  <c r="CW75" i="23"/>
  <c r="CY75" i="23"/>
  <c r="CW76" i="23"/>
  <c r="CY76" i="23"/>
  <c r="CW68" i="23"/>
  <c r="CY68" i="23"/>
  <c r="CW330" i="23"/>
  <c r="CY330" i="23"/>
  <c r="CW325" i="23"/>
  <c r="CY325" i="23"/>
  <c r="CW129" i="23"/>
  <c r="CY129" i="23"/>
  <c r="CW331" i="23"/>
  <c r="CY331" i="23"/>
  <c r="CW71" i="23"/>
  <c r="CY71" i="23"/>
  <c r="CW14" i="23"/>
  <c r="CY14" i="23"/>
  <c r="CW326" i="23"/>
  <c r="CY326" i="23"/>
  <c r="CW130" i="23"/>
  <c r="CY130" i="23"/>
  <c r="CW78" i="23"/>
  <c r="CY78" i="23"/>
  <c r="CW327" i="23"/>
  <c r="CY327" i="23"/>
  <c r="CW72" i="23"/>
  <c r="CY72" i="23"/>
  <c r="S123" i="23"/>
  <c r="S108" i="23"/>
  <c r="S319" i="23"/>
  <c r="U240" i="23"/>
  <c r="S61" i="23"/>
  <c r="S325" i="23"/>
  <c r="S331" i="23"/>
  <c r="S241" i="23"/>
  <c r="S126" i="23"/>
  <c r="U126" i="23"/>
  <c r="U59" i="23"/>
  <c r="U241" i="23"/>
  <c r="U329" i="23"/>
  <c r="S111" i="23"/>
  <c r="S321" i="23"/>
  <c r="U319" i="23"/>
  <c r="U327" i="23"/>
  <c r="S115" i="23"/>
  <c r="S117" i="23"/>
  <c r="S124" i="23"/>
  <c r="S120" i="23"/>
  <c r="S72" i="23"/>
  <c r="S322" i="23"/>
  <c r="S330" i="23"/>
  <c r="S129" i="23"/>
  <c r="S128" i="23"/>
  <c r="U110" i="23"/>
  <c r="S63" i="23"/>
  <c r="U325" i="23"/>
  <c r="U331" i="23"/>
  <c r="U122" i="23"/>
  <c r="U323" i="23"/>
  <c r="S74" i="23"/>
  <c r="U108" i="23"/>
  <c r="S243" i="23"/>
  <c r="S125" i="23"/>
  <c r="S327" i="23"/>
  <c r="S323" i="23"/>
  <c r="S320" i="23"/>
  <c r="S130" i="23"/>
  <c r="S107" i="23"/>
  <c r="S326" i="23"/>
  <c r="S122" i="23"/>
  <c r="S112" i="23"/>
  <c r="S318" i="23"/>
  <c r="S244" i="23"/>
  <c r="S110" i="23"/>
  <c r="S329" i="23"/>
  <c r="U128" i="23"/>
  <c r="S328" i="23"/>
  <c r="U112" i="23"/>
  <c r="U72" i="23"/>
  <c r="U130" i="23"/>
  <c r="U60" i="23"/>
  <c r="S119" i="23"/>
  <c r="S70" i="23"/>
  <c r="S324" i="23"/>
  <c r="U116" i="23"/>
  <c r="S78" i="23"/>
  <c r="U244" i="23"/>
  <c r="U320" i="23"/>
  <c r="S67" i="23"/>
  <c r="S21" i="5"/>
  <c r="S8" i="5"/>
  <c r="S24" i="5"/>
  <c r="S18" i="5"/>
  <c r="V15" i="23"/>
  <c r="AA15" i="23" s="1"/>
  <c r="AS15" i="23" s="1"/>
  <c r="AI15" i="23"/>
  <c r="AT15" i="23" s="1"/>
  <c r="BE15" i="23" s="1"/>
  <c r="BP15" i="23" s="1"/>
  <c r="CB15" i="23" s="1"/>
  <c r="CM15" i="23" s="1"/>
  <c r="CX15" i="23" s="1"/>
  <c r="DI15" i="23" s="1"/>
  <c r="CC51" i="23"/>
  <c r="CN51" i="23"/>
  <c r="CP51" i="23" s="1"/>
  <c r="CC20" i="23"/>
  <c r="CM20" i="23"/>
  <c r="CX20" i="23" s="1"/>
  <c r="DI20" i="23" s="1"/>
  <c r="CC12" i="23"/>
  <c r="CN12" i="23"/>
  <c r="CP12" i="23" s="1"/>
  <c r="CN40" i="23"/>
  <c r="CP40" i="23" s="1"/>
  <c r="CA46" i="23"/>
  <c r="CK46" i="23"/>
  <c r="CK466" i="23" s="1"/>
  <c r="CL8" i="23"/>
  <c r="CL241" i="23"/>
  <c r="CL126" i="23"/>
  <c r="CL319" i="23"/>
  <c r="V46" i="23"/>
  <c r="AA46" i="23" s="1"/>
  <c r="AS46" i="23" s="1"/>
  <c r="AI35" i="23"/>
  <c r="AT35" i="23" s="1"/>
  <c r="BE35" i="23" s="1"/>
  <c r="BP35" i="23" s="1"/>
  <c r="CB35" i="23" s="1"/>
  <c r="CM35" i="23" s="1"/>
  <c r="CX35" i="23" s="1"/>
  <c r="DI35" i="23" s="1"/>
  <c r="CL35" i="23"/>
  <c r="AI31" i="23"/>
  <c r="AT31" i="23" s="1"/>
  <c r="BE31" i="23" s="1"/>
  <c r="BP31" i="23" s="1"/>
  <c r="CB31" i="23" s="1"/>
  <c r="CL31" i="23"/>
  <c r="AI17" i="23"/>
  <c r="AT17" i="23" s="1"/>
  <c r="BE17" i="23" s="1"/>
  <c r="BP17" i="23" s="1"/>
  <c r="CB17" i="23" s="1"/>
  <c r="CM17" i="23" s="1"/>
  <c r="CX17" i="23" s="1"/>
  <c r="DI17" i="23" s="1"/>
  <c r="CL17" i="23"/>
  <c r="AI33" i="23"/>
  <c r="AT33" i="23" s="1"/>
  <c r="BE33" i="23" s="1"/>
  <c r="BP33" i="23" s="1"/>
  <c r="CB33" i="23" s="1"/>
  <c r="CM33" i="23" s="1"/>
  <c r="CX33" i="23" s="1"/>
  <c r="DI33" i="23" s="1"/>
  <c r="CL33" i="23"/>
  <c r="AI43" i="23"/>
  <c r="AT43" i="23" s="1"/>
  <c r="BE43" i="23" s="1"/>
  <c r="BP43" i="23" s="1"/>
  <c r="CB43" i="23" s="1"/>
  <c r="CM43" i="23" s="1"/>
  <c r="CX43" i="23" s="1"/>
  <c r="DI43" i="23" s="1"/>
  <c r="CL43" i="23"/>
  <c r="AI19" i="23"/>
  <c r="AT19" i="23" s="1"/>
  <c r="BE19" i="23" s="1"/>
  <c r="BP19" i="23" s="1"/>
  <c r="CB19" i="23" s="1"/>
  <c r="CL19" i="23"/>
  <c r="AI25" i="23"/>
  <c r="AT25" i="23" s="1"/>
  <c r="BE25" i="23" s="1"/>
  <c r="BP25" i="23" s="1"/>
  <c r="CB25" i="23" s="1"/>
  <c r="CM25" i="23" s="1"/>
  <c r="CX25" i="23" s="1"/>
  <c r="DI25" i="23" s="1"/>
  <c r="CL25" i="23"/>
  <c r="CL111" i="23"/>
  <c r="CL321" i="23"/>
  <c r="V52" i="23"/>
  <c r="AA52" i="23" s="1"/>
  <c r="AS52" i="23" s="1"/>
  <c r="CL52" i="23"/>
  <c r="AI27" i="23"/>
  <c r="AT27" i="23" s="1"/>
  <c r="BE27" i="23" s="1"/>
  <c r="BP27" i="23" s="1"/>
  <c r="CB27" i="23" s="1"/>
  <c r="CL27" i="23"/>
  <c r="AI39" i="23"/>
  <c r="AT39" i="23" s="1"/>
  <c r="BE39" i="23" s="1"/>
  <c r="BP39" i="23" s="1"/>
  <c r="CB39" i="23" s="1"/>
  <c r="CM39" i="23" s="1"/>
  <c r="CX39" i="23" s="1"/>
  <c r="DI39" i="23" s="1"/>
  <c r="CL39" i="23"/>
  <c r="CL115" i="23"/>
  <c r="AI11" i="23"/>
  <c r="AT11" i="23" s="1"/>
  <c r="CL11" i="23"/>
  <c r="CL122" i="23"/>
  <c r="CL112" i="23"/>
  <c r="AI55" i="23"/>
  <c r="AT55" i="23" s="1"/>
  <c r="BE55" i="23" s="1"/>
  <c r="BP55" i="23" s="1"/>
  <c r="CB55" i="23" s="1"/>
  <c r="CM55" i="23" s="1"/>
  <c r="CX55" i="23" s="1"/>
  <c r="CL55" i="23"/>
  <c r="AI50" i="23"/>
  <c r="AT50" i="23" s="1"/>
  <c r="BE50" i="23" s="1"/>
  <c r="BP50" i="23" s="1"/>
  <c r="CB50" i="23" s="1"/>
  <c r="CM50" i="23" s="1"/>
  <c r="CX50" i="23" s="1"/>
  <c r="DI50" i="23" s="1"/>
  <c r="CL50" i="23"/>
  <c r="AI48" i="23"/>
  <c r="AT48" i="23" s="1"/>
  <c r="BE48" i="23" s="1"/>
  <c r="BP48" i="23" s="1"/>
  <c r="CB48" i="23" s="1"/>
  <c r="CM48" i="23" s="1"/>
  <c r="CX48" i="23" s="1"/>
  <c r="DI48" i="23" s="1"/>
  <c r="CL48" i="23"/>
  <c r="AI41" i="23"/>
  <c r="AT41" i="23" s="1"/>
  <c r="BE41" i="23" s="1"/>
  <c r="BP41" i="23" s="1"/>
  <c r="CB41" i="23" s="1"/>
  <c r="CM41" i="23" s="1"/>
  <c r="CX41" i="23" s="1"/>
  <c r="DI41" i="23" s="1"/>
  <c r="CL41" i="23"/>
  <c r="AI23" i="23"/>
  <c r="AT23" i="23" s="1"/>
  <c r="BE23" i="23" s="1"/>
  <c r="BP23" i="23" s="1"/>
  <c r="CB23" i="23" s="1"/>
  <c r="CL23" i="23"/>
  <c r="AI21" i="23"/>
  <c r="AT21" i="23" s="1"/>
  <c r="BE21" i="23" s="1"/>
  <c r="BP21" i="23" s="1"/>
  <c r="CB21" i="23" s="1"/>
  <c r="CL21" i="23"/>
  <c r="CL119" i="23"/>
  <c r="CL63" i="23"/>
  <c r="CL324" i="23"/>
  <c r="AI37" i="23"/>
  <c r="AT37" i="23" s="1"/>
  <c r="BE37" i="23" s="1"/>
  <c r="BP37" i="23" s="1"/>
  <c r="CB37" i="23" s="1"/>
  <c r="CM37" i="23" s="1"/>
  <c r="CX37" i="23" s="1"/>
  <c r="DI37" i="23" s="1"/>
  <c r="CL37" i="23"/>
  <c r="V13" i="23"/>
  <c r="AA13" i="23" s="1"/>
  <c r="AS13" i="23" s="1"/>
  <c r="CL13" i="23"/>
  <c r="CL67" i="23"/>
  <c r="V73" i="23"/>
  <c r="AA73" i="23" s="1"/>
  <c r="AJ73" i="23" s="1"/>
  <c r="AL73" i="23" s="1"/>
  <c r="V35" i="23"/>
  <c r="AA35" i="23" s="1"/>
  <c r="CA8" i="23"/>
  <c r="BZ466" i="23"/>
  <c r="BN466" i="23"/>
  <c r="S16" i="5"/>
  <c r="S13" i="5"/>
  <c r="S10" i="5"/>
  <c r="S23" i="5"/>
  <c r="V31" i="23"/>
  <c r="AA31" i="23" s="1"/>
  <c r="AS31" i="23" s="1"/>
  <c r="V43" i="23"/>
  <c r="AA43" i="23" s="1"/>
  <c r="V17" i="23"/>
  <c r="AA17" i="23" s="1"/>
  <c r="AS17" i="23" s="1"/>
  <c r="V25" i="23"/>
  <c r="AA25" i="23" s="1"/>
  <c r="V33" i="23"/>
  <c r="AA33" i="23" s="1"/>
  <c r="V19" i="23"/>
  <c r="AA19" i="23" s="1"/>
  <c r="V11" i="23"/>
  <c r="AA11" i="23" s="1"/>
  <c r="AS11" i="23" s="1"/>
  <c r="V21" i="23"/>
  <c r="AA21" i="23" s="1"/>
  <c r="AS21" i="23" s="1"/>
  <c r="V76" i="23"/>
  <c r="AA76" i="23" s="1"/>
  <c r="AJ76" i="23" s="1"/>
  <c r="AL76" i="23" s="1"/>
  <c r="AU76" i="23" s="1"/>
  <c r="AW76" i="23" s="1"/>
  <c r="BF76" i="23" s="1"/>
  <c r="BH76" i="23" s="1"/>
  <c r="BQ76" i="23" s="1"/>
  <c r="BS76" i="23" s="1"/>
  <c r="AI52" i="23"/>
  <c r="AT52" i="23" s="1"/>
  <c r="BE52" i="23" s="1"/>
  <c r="BP52" i="23" s="1"/>
  <c r="CB52" i="23" s="1"/>
  <c r="CM52" i="23" s="1"/>
  <c r="CX52" i="23" s="1"/>
  <c r="DI52" i="23" s="1"/>
  <c r="V39" i="23"/>
  <c r="AA39" i="23" s="1"/>
  <c r="AS39" i="23" s="1"/>
  <c r="V27" i="23"/>
  <c r="AA27" i="23" s="1"/>
  <c r="AS27" i="23" s="1"/>
  <c r="V77" i="23"/>
  <c r="AA77" i="23" s="1"/>
  <c r="AS77" i="23" s="1"/>
  <c r="S12" i="5"/>
  <c r="S20" i="5"/>
  <c r="S9" i="5"/>
  <c r="S17" i="5"/>
  <c r="S25" i="5"/>
  <c r="S14" i="5"/>
  <c r="S22" i="5"/>
  <c r="V55" i="23"/>
  <c r="AA55" i="23" s="1"/>
  <c r="V23" i="23"/>
  <c r="AA23" i="23" s="1"/>
  <c r="AS23" i="23" s="1"/>
  <c r="V41" i="23"/>
  <c r="AA41" i="23" s="1"/>
  <c r="V50" i="23"/>
  <c r="AA50" i="23" s="1"/>
  <c r="S121" i="23"/>
  <c r="S59" i="23"/>
  <c r="V48" i="23"/>
  <c r="AA48" i="23" s="1"/>
  <c r="S71" i="23"/>
  <c r="S60" i="23"/>
  <c r="S240" i="23"/>
  <c r="S109" i="23"/>
  <c r="S62" i="23"/>
  <c r="S114" i="23"/>
  <c r="S118" i="23"/>
  <c r="S65" i="23"/>
  <c r="S66" i="23"/>
  <c r="S75" i="23"/>
  <c r="S64" i="23"/>
  <c r="S69" i="23"/>
  <c r="S116" i="23"/>
  <c r="S242" i="23"/>
  <c r="S113" i="23"/>
  <c r="S127" i="23"/>
  <c r="BC466" i="23"/>
  <c r="S58" i="23"/>
  <c r="R466" i="23"/>
  <c r="T466" i="23"/>
  <c r="T472" i="23" s="1"/>
  <c r="S15" i="5"/>
  <c r="S11" i="5"/>
  <c r="S19" i="5"/>
  <c r="AS38" i="23"/>
  <c r="U127" i="23"/>
  <c r="U74" i="23"/>
  <c r="U115" i="23"/>
  <c r="U113" i="23"/>
  <c r="U243" i="23"/>
  <c r="U109" i="23"/>
  <c r="U62" i="23"/>
  <c r="U124" i="23"/>
  <c r="U114" i="23"/>
  <c r="U58" i="23"/>
  <c r="U118" i="23"/>
  <c r="U65" i="23"/>
  <c r="U67" i="23"/>
  <c r="U242" i="23"/>
  <c r="U70" i="23"/>
  <c r="U328" i="23"/>
  <c r="U119" i="23"/>
  <c r="U78" i="23"/>
  <c r="AI46" i="23"/>
  <c r="AI8" i="23"/>
  <c r="AJ12" i="23"/>
  <c r="AL12" i="23" s="1"/>
  <c r="AJ51" i="23"/>
  <c r="AL51" i="23" s="1"/>
  <c r="V8" i="23"/>
  <c r="R4" i="23"/>
  <c r="W16" i="23"/>
  <c r="W466" i="23" s="1"/>
  <c r="T4" i="23"/>
  <c r="P7" i="5"/>
  <c r="Y7" i="5" s="1"/>
  <c r="O103" i="5"/>
  <c r="V14" i="23"/>
  <c r="DG8" i="23" l="1"/>
  <c r="CN54" i="23"/>
  <c r="CP54" i="23" s="1"/>
  <c r="CW54" i="23" s="1"/>
  <c r="CC36" i="23"/>
  <c r="AJ22" i="23"/>
  <c r="AL22" i="23" s="1"/>
  <c r="AU22" i="23" s="1"/>
  <c r="AW22" i="23" s="1"/>
  <c r="BF22" i="23" s="1"/>
  <c r="BH22" i="23" s="1"/>
  <c r="CN10" i="23"/>
  <c r="CP10" i="23" s="1"/>
  <c r="CW10" i="23" s="1"/>
  <c r="CN56" i="23"/>
  <c r="CP56" i="23" s="1"/>
  <c r="CW56" i="23" s="1"/>
  <c r="CC24" i="23"/>
  <c r="CC49" i="23"/>
  <c r="CN34" i="23"/>
  <c r="CP34" i="23" s="1"/>
  <c r="CW34" i="23" s="1"/>
  <c r="R7" i="27"/>
  <c r="H17" i="24" s="1"/>
  <c r="CN49" i="23"/>
  <c r="CP49" i="23" s="1"/>
  <c r="CY49" i="23" s="1"/>
  <c r="CC40" i="23"/>
  <c r="CN36" i="23"/>
  <c r="CP36" i="23" s="1"/>
  <c r="CY36" i="23" s="1"/>
  <c r="CC34" i="23"/>
  <c r="CM28" i="23"/>
  <c r="CX28" i="23" s="1"/>
  <c r="DI28" i="23" s="1"/>
  <c r="CN26" i="23"/>
  <c r="CP26" i="23" s="1"/>
  <c r="CW26" i="23" s="1"/>
  <c r="AJ18" i="23"/>
  <c r="AL18" i="23" s="1"/>
  <c r="AU18" i="23" s="1"/>
  <c r="AW18" i="23" s="1"/>
  <c r="BF18" i="23" s="1"/>
  <c r="BH18" i="23" s="1"/>
  <c r="CC10" i="23"/>
  <c r="CM30" i="23"/>
  <c r="CX30" i="23" s="1"/>
  <c r="DI30" i="23" s="1"/>
  <c r="CC56" i="23"/>
  <c r="CC26" i="23"/>
  <c r="CN16" i="23"/>
  <c r="CP16" i="23" s="1"/>
  <c r="CY16" i="23" s="1"/>
  <c r="CN24" i="23"/>
  <c r="CP24" i="23" s="1"/>
  <c r="CW24" i="23" s="1"/>
  <c r="CC47" i="23"/>
  <c r="CN22" i="23"/>
  <c r="CP22" i="23" s="1"/>
  <c r="CW22" i="23" s="1"/>
  <c r="CC13" i="23"/>
  <c r="CN42" i="23"/>
  <c r="CP42" i="23" s="1"/>
  <c r="CW42" i="23" s="1"/>
  <c r="AJ42" i="23"/>
  <c r="AL42" i="23" s="1"/>
  <c r="AU42" i="23" s="1"/>
  <c r="AW42" i="23" s="1"/>
  <c r="BF42" i="23" s="1"/>
  <c r="BH42" i="23" s="1"/>
  <c r="CN32" i="23"/>
  <c r="CP32" i="23" s="1"/>
  <c r="CY32" i="23" s="1"/>
  <c r="CC42" i="23"/>
  <c r="CC22" i="23"/>
  <c r="AJ32" i="23"/>
  <c r="AL32" i="23" s="1"/>
  <c r="AU32" i="23" s="1"/>
  <c r="AW32" i="23" s="1"/>
  <c r="BF32" i="23" s="1"/>
  <c r="BH32" i="23" s="1"/>
  <c r="BO32" i="23" s="1"/>
  <c r="CC32" i="23"/>
  <c r="CM29" i="23"/>
  <c r="CX29" i="23" s="1"/>
  <c r="DI29" i="23" s="1"/>
  <c r="AJ30" i="23"/>
  <c r="AL30" i="23" s="1"/>
  <c r="BD30" i="23" s="1"/>
  <c r="AJ26" i="23"/>
  <c r="AL26" i="23" s="1"/>
  <c r="AU26" i="23" s="1"/>
  <c r="AW26" i="23" s="1"/>
  <c r="BF26" i="23" s="1"/>
  <c r="BH26" i="23" s="1"/>
  <c r="CN47" i="23"/>
  <c r="CP47" i="23" s="1"/>
  <c r="CW47" i="23" s="1"/>
  <c r="CN13" i="23"/>
  <c r="CP13" i="23" s="1"/>
  <c r="CW13" i="23" s="1"/>
  <c r="AJ47" i="23"/>
  <c r="AL47" i="23" s="1"/>
  <c r="AU47" i="23" s="1"/>
  <c r="AW47" i="23" s="1"/>
  <c r="BF47" i="23" s="1"/>
  <c r="BH47" i="23" s="1"/>
  <c r="BO47" i="23" s="1"/>
  <c r="DJ53" i="23"/>
  <c r="DL53" i="23" s="1"/>
  <c r="CL78" i="23"/>
  <c r="AI119" i="23"/>
  <c r="AT119" i="23" s="1"/>
  <c r="BE119" i="23" s="1"/>
  <c r="BP119" i="23" s="1"/>
  <c r="CB119" i="23" s="1"/>
  <c r="CM119" i="23" s="1"/>
  <c r="CX119" i="23" s="1"/>
  <c r="DI119" i="23" s="1"/>
  <c r="CL110" i="23"/>
  <c r="AI122" i="23"/>
  <c r="AT122" i="23" s="1"/>
  <c r="BE122" i="23" s="1"/>
  <c r="BP122" i="23" s="1"/>
  <c r="CB122" i="23" s="1"/>
  <c r="CM122" i="23" s="1"/>
  <c r="CX122" i="23" s="1"/>
  <c r="DI122" i="23" s="1"/>
  <c r="CL320" i="23"/>
  <c r="CL243" i="23"/>
  <c r="CL322" i="23"/>
  <c r="CL117" i="23"/>
  <c r="V321" i="23"/>
  <c r="AA321" i="23" s="1"/>
  <c r="AS321" i="23" s="1"/>
  <c r="CL331" i="23"/>
  <c r="AI319" i="23"/>
  <c r="AT319" i="23" s="1"/>
  <c r="BE319" i="23" s="1"/>
  <c r="BP319" i="23" s="1"/>
  <c r="CB319" i="23" s="1"/>
  <c r="CM319" i="23" s="1"/>
  <c r="CX319" i="23" s="1"/>
  <c r="AI116" i="23"/>
  <c r="AT116" i="23" s="1"/>
  <c r="BE116" i="23" s="1"/>
  <c r="BP116" i="23" s="1"/>
  <c r="CB116" i="23" s="1"/>
  <c r="CM116" i="23" s="1"/>
  <c r="CX116" i="23" s="1"/>
  <c r="DI116" i="23" s="1"/>
  <c r="AI67" i="23"/>
  <c r="AT67" i="23" s="1"/>
  <c r="BE67" i="23" s="1"/>
  <c r="BP67" i="23" s="1"/>
  <c r="CB67" i="23" s="1"/>
  <c r="CM67" i="23" s="1"/>
  <c r="CX67" i="23" s="1"/>
  <c r="DI67" i="23" s="1"/>
  <c r="CL328" i="23"/>
  <c r="CL244" i="23"/>
  <c r="CL326" i="23"/>
  <c r="CL323" i="23"/>
  <c r="CL128" i="23"/>
  <c r="CL72" i="23"/>
  <c r="AI115" i="23"/>
  <c r="AT115" i="23" s="1"/>
  <c r="BE115" i="23" s="1"/>
  <c r="BP115" i="23" s="1"/>
  <c r="CB115" i="23" s="1"/>
  <c r="CM115" i="23" s="1"/>
  <c r="CX115" i="23" s="1"/>
  <c r="DI115" i="23" s="1"/>
  <c r="AI111" i="23"/>
  <c r="AT111" i="23" s="1"/>
  <c r="BE111" i="23" s="1"/>
  <c r="BP111" i="23" s="1"/>
  <c r="CB111" i="23" s="1"/>
  <c r="CM111" i="23" s="1"/>
  <c r="CX111" i="23" s="1"/>
  <c r="DI111" i="23" s="1"/>
  <c r="CL325" i="23"/>
  <c r="CL108" i="23"/>
  <c r="DA327" i="23"/>
  <c r="DH327" i="23" s="1"/>
  <c r="DA130" i="23"/>
  <c r="DH130" i="23" s="1"/>
  <c r="DA14" i="23"/>
  <c r="DH14" i="23" s="1"/>
  <c r="DA331" i="23"/>
  <c r="DH331" i="23" s="1"/>
  <c r="DA325" i="23"/>
  <c r="DH325" i="23" s="1"/>
  <c r="DA68" i="23"/>
  <c r="DH68" i="23" s="1"/>
  <c r="DA75" i="23"/>
  <c r="DH75" i="23" s="1"/>
  <c r="DA329" i="23"/>
  <c r="DH329" i="23" s="1"/>
  <c r="DA77" i="23"/>
  <c r="DH77" i="23" s="1"/>
  <c r="DA70" i="23"/>
  <c r="DH70" i="23" s="1"/>
  <c r="DA74" i="23"/>
  <c r="DH74" i="23" s="1"/>
  <c r="V324" i="23"/>
  <c r="AA324" i="23" s="1"/>
  <c r="AS324" i="23" s="1"/>
  <c r="CL318" i="23"/>
  <c r="CL107" i="23"/>
  <c r="CL327" i="23"/>
  <c r="CL74" i="23"/>
  <c r="CL129" i="23"/>
  <c r="CL120" i="23"/>
  <c r="AI126" i="23"/>
  <c r="AT126" i="23" s="1"/>
  <c r="BE126" i="23" s="1"/>
  <c r="BP126" i="23" s="1"/>
  <c r="CB126" i="23" s="1"/>
  <c r="CM126" i="23" s="1"/>
  <c r="CX126" i="23" s="1"/>
  <c r="DI126" i="23" s="1"/>
  <c r="CL61" i="23"/>
  <c r="CL123" i="23"/>
  <c r="AI64" i="23"/>
  <c r="AT64" i="23" s="1"/>
  <c r="BE64" i="23" s="1"/>
  <c r="BP64" i="23" s="1"/>
  <c r="CB64" i="23" s="1"/>
  <c r="CM64" i="23" s="1"/>
  <c r="CX64" i="23" s="1"/>
  <c r="DI64" i="23" s="1"/>
  <c r="CL70" i="23"/>
  <c r="CL329" i="23"/>
  <c r="AI112" i="23"/>
  <c r="AT112" i="23" s="1"/>
  <c r="BE112" i="23" s="1"/>
  <c r="BP112" i="23" s="1"/>
  <c r="CB112" i="23" s="1"/>
  <c r="CM112" i="23" s="1"/>
  <c r="CX112" i="23" s="1"/>
  <c r="DI112" i="23" s="1"/>
  <c r="CL130" i="23"/>
  <c r="CL125" i="23"/>
  <c r="V63" i="23"/>
  <c r="AA63" i="23" s="1"/>
  <c r="AS63" i="23" s="1"/>
  <c r="CL330" i="23"/>
  <c r="CL124" i="23"/>
  <c r="AI241" i="23"/>
  <c r="AT241" i="23" s="1"/>
  <c r="BE241" i="23" s="1"/>
  <c r="BP241" i="23" s="1"/>
  <c r="CB241" i="23" s="1"/>
  <c r="CM241" i="23" s="1"/>
  <c r="CX241" i="23" s="1"/>
  <c r="DA72" i="23"/>
  <c r="DH72" i="23" s="1"/>
  <c r="DA78" i="23"/>
  <c r="DH78" i="23" s="1"/>
  <c r="DA326" i="23"/>
  <c r="DH326" i="23" s="1"/>
  <c r="DA71" i="23"/>
  <c r="DH71" i="23" s="1"/>
  <c r="DA129" i="23"/>
  <c r="DH129" i="23" s="1"/>
  <c r="DA330" i="23"/>
  <c r="DH330" i="23" s="1"/>
  <c r="DA76" i="23"/>
  <c r="DH76" i="23" s="1"/>
  <c r="DA328" i="23"/>
  <c r="DH328" i="23" s="1"/>
  <c r="DA73" i="23"/>
  <c r="DH73" i="23" s="1"/>
  <c r="DA128" i="23"/>
  <c r="DH128" i="23" s="1"/>
  <c r="DA69" i="23"/>
  <c r="DH69" i="23" s="1"/>
  <c r="CN18" i="23"/>
  <c r="CP18" i="23" s="1"/>
  <c r="CW18" i="23" s="1"/>
  <c r="CC18" i="23"/>
  <c r="CC16" i="23"/>
  <c r="AJ49" i="23"/>
  <c r="AL49" i="23" s="1"/>
  <c r="BD49" i="23" s="1"/>
  <c r="AS32" i="23"/>
  <c r="V323" i="23"/>
  <c r="AA323" i="23" s="1"/>
  <c r="AS323" i="23" s="1"/>
  <c r="AI323" i="23"/>
  <c r="AT323" i="23" s="1"/>
  <c r="BE323" i="23" s="1"/>
  <c r="BP323" i="23" s="1"/>
  <c r="CB323" i="23" s="1"/>
  <c r="CM323" i="23" s="1"/>
  <c r="CX323" i="23" s="1"/>
  <c r="DI323" i="23" s="1"/>
  <c r="V123" i="23"/>
  <c r="AA123" i="23" s="1"/>
  <c r="AS123" i="23" s="1"/>
  <c r="BD68" i="23"/>
  <c r="AS68" i="23"/>
  <c r="V124" i="23"/>
  <c r="AA124" i="23" s="1"/>
  <c r="AS124" i="23" s="1"/>
  <c r="AI124" i="23"/>
  <c r="AT124" i="23" s="1"/>
  <c r="BE124" i="23" s="1"/>
  <c r="BP124" i="23" s="1"/>
  <c r="CB124" i="23" s="1"/>
  <c r="CM124" i="23" s="1"/>
  <c r="CX124" i="23" s="1"/>
  <c r="DI124" i="23" s="1"/>
  <c r="AJ16" i="23"/>
  <c r="AL16" i="23" s="1"/>
  <c r="AU16" i="23" s="1"/>
  <c r="AW16" i="23" s="1"/>
  <c r="BF16" i="23" s="1"/>
  <c r="BH16" i="23" s="1"/>
  <c r="V330" i="23"/>
  <c r="AA330" i="23" s="1"/>
  <c r="AJ330" i="23" s="1"/>
  <c r="AL330" i="23" s="1"/>
  <c r="AJ53" i="23"/>
  <c r="AL53" i="23" s="1"/>
  <c r="AU53" i="23" s="1"/>
  <c r="AW53" i="23" s="1"/>
  <c r="BF53" i="23" s="1"/>
  <c r="BH53" i="23" s="1"/>
  <c r="BQ53" i="23" s="1"/>
  <c r="BS53" i="23" s="1"/>
  <c r="AJ28" i="23"/>
  <c r="AL28" i="23" s="1"/>
  <c r="AU28" i="23" s="1"/>
  <c r="AW28" i="23" s="1"/>
  <c r="BF28" i="23" s="1"/>
  <c r="BH28" i="23" s="1"/>
  <c r="V326" i="23"/>
  <c r="AA326" i="23" s="1"/>
  <c r="AS326" i="23" s="1"/>
  <c r="V70" i="23"/>
  <c r="AA70" i="23" s="1"/>
  <c r="AS70" i="23" s="1"/>
  <c r="V119" i="23"/>
  <c r="AA119" i="23" s="1"/>
  <c r="V243" i="23"/>
  <c r="AA243" i="23" s="1"/>
  <c r="AS243" i="23" s="1"/>
  <c r="BQ68" i="23"/>
  <c r="BS68" i="23" s="1"/>
  <c r="V329" i="23"/>
  <c r="AA329" i="23" s="1"/>
  <c r="AS329" i="23" s="1"/>
  <c r="AJ20" i="23"/>
  <c r="AL20" i="23" s="1"/>
  <c r="AU20" i="23" s="1"/>
  <c r="AW20" i="23" s="1"/>
  <c r="BF20" i="23" s="1"/>
  <c r="BH20" i="23" s="1"/>
  <c r="AJ36" i="23"/>
  <c r="AL36" i="23" s="1"/>
  <c r="BD36" i="23" s="1"/>
  <c r="AJ56" i="23"/>
  <c r="AL56" i="23" s="1"/>
  <c r="AU56" i="23" s="1"/>
  <c r="AW56" i="23" s="1"/>
  <c r="BF56" i="23" s="1"/>
  <c r="BH56" i="23" s="1"/>
  <c r="AI61" i="23"/>
  <c r="AT61" i="23" s="1"/>
  <c r="BE61" i="23" s="1"/>
  <c r="BP61" i="23" s="1"/>
  <c r="CB61" i="23" s="1"/>
  <c r="CM61" i="23" s="1"/>
  <c r="CX61" i="23" s="1"/>
  <c r="DI61" i="23" s="1"/>
  <c r="AI110" i="23"/>
  <c r="AT110" i="23" s="1"/>
  <c r="BE110" i="23" s="1"/>
  <c r="BP110" i="23" s="1"/>
  <c r="CB110" i="23" s="1"/>
  <c r="CM110" i="23" s="1"/>
  <c r="CX110" i="23" s="1"/>
  <c r="DI110" i="23" s="1"/>
  <c r="V61" i="23"/>
  <c r="AA61" i="23" s="1"/>
  <c r="AS61" i="23" s="1"/>
  <c r="V72" i="23"/>
  <c r="AA72" i="23" s="1"/>
  <c r="AJ72" i="23" s="1"/>
  <c r="AL72" i="23" s="1"/>
  <c r="AJ40" i="23"/>
  <c r="AL40" i="23" s="1"/>
  <c r="AU40" i="23" s="1"/>
  <c r="AW40" i="23" s="1"/>
  <c r="BF40" i="23" s="1"/>
  <c r="BH40" i="23" s="1"/>
  <c r="V111" i="23"/>
  <c r="AA111" i="23" s="1"/>
  <c r="V126" i="23"/>
  <c r="AA126" i="23" s="1"/>
  <c r="AS126" i="23" s="1"/>
  <c r="AJ29" i="23"/>
  <c r="AL29" i="23" s="1"/>
  <c r="AU29" i="23" s="1"/>
  <c r="AW29" i="23" s="1"/>
  <c r="BF29" i="23" s="1"/>
  <c r="BH29" i="23" s="1"/>
  <c r="AJ54" i="23"/>
  <c r="AL54" i="23" s="1"/>
  <c r="AU54" i="23" s="1"/>
  <c r="AW54" i="23" s="1"/>
  <c r="BF54" i="23" s="1"/>
  <c r="BH54" i="23" s="1"/>
  <c r="AI321" i="23"/>
  <c r="AT321" i="23" s="1"/>
  <c r="BE321" i="23" s="1"/>
  <c r="BP321" i="23" s="1"/>
  <c r="CB321" i="23" s="1"/>
  <c r="CM321" i="23" s="1"/>
  <c r="CX321" i="23" s="1"/>
  <c r="CC54" i="23"/>
  <c r="AI243" i="23"/>
  <c r="AT243" i="23" s="1"/>
  <c r="BE243" i="23" s="1"/>
  <c r="BP243" i="23" s="1"/>
  <c r="CB243" i="23" s="1"/>
  <c r="CM243" i="23" s="1"/>
  <c r="CX243" i="23" s="1"/>
  <c r="DI243" i="23" s="1"/>
  <c r="V129" i="23"/>
  <c r="AA129" i="23" s="1"/>
  <c r="AS129" i="23" s="1"/>
  <c r="AI123" i="23"/>
  <c r="AI318" i="23"/>
  <c r="AT318" i="23" s="1"/>
  <c r="BE318" i="23" s="1"/>
  <c r="BP318" i="23" s="1"/>
  <c r="CB318" i="23" s="1"/>
  <c r="CM318" i="23" s="1"/>
  <c r="CX318" i="23" s="1"/>
  <c r="AJ34" i="23"/>
  <c r="AL34" i="23" s="1"/>
  <c r="BD34" i="23" s="1"/>
  <c r="CM38" i="23"/>
  <c r="CX38" i="23" s="1"/>
  <c r="DI38" i="23" s="1"/>
  <c r="V327" i="23"/>
  <c r="AA327" i="23" s="1"/>
  <c r="AS327" i="23" s="1"/>
  <c r="V318" i="23"/>
  <c r="AA318" i="23" s="1"/>
  <c r="AS318" i="23" s="1"/>
  <c r="AJ10" i="23"/>
  <c r="AL10" i="23" s="1"/>
  <c r="AU10" i="23" s="1"/>
  <c r="AW10" i="23" s="1"/>
  <c r="BF10" i="23" s="1"/>
  <c r="BH10" i="23" s="1"/>
  <c r="BO10" i="23" s="1"/>
  <c r="AJ38" i="23"/>
  <c r="AL38" i="23" s="1"/>
  <c r="AU38" i="23" s="1"/>
  <c r="AW38" i="23" s="1"/>
  <c r="BF38" i="23" s="1"/>
  <c r="BH38" i="23" s="1"/>
  <c r="BQ38" i="23" s="1"/>
  <c r="BS38" i="23" s="1"/>
  <c r="V331" i="23"/>
  <c r="AA331" i="23" s="1"/>
  <c r="AS331" i="23" s="1"/>
  <c r="V125" i="23"/>
  <c r="AA125" i="23" s="1"/>
  <c r="AS125" i="23" s="1"/>
  <c r="V108" i="23"/>
  <c r="AA108" i="23" s="1"/>
  <c r="AS108" i="23" s="1"/>
  <c r="V67" i="23"/>
  <c r="AA67" i="23" s="1"/>
  <c r="AS67" i="23" s="1"/>
  <c r="AJ24" i="23"/>
  <c r="AL24" i="23" s="1"/>
  <c r="AU24" i="23" s="1"/>
  <c r="AW24" i="23" s="1"/>
  <c r="BF24" i="23" s="1"/>
  <c r="BH24" i="23" s="1"/>
  <c r="C6" i="27"/>
  <c r="AI117" i="23"/>
  <c r="AT117" i="23" s="1"/>
  <c r="BE117" i="23" s="1"/>
  <c r="BP117" i="23" s="1"/>
  <c r="CB117" i="23" s="1"/>
  <c r="CM117" i="23" s="1"/>
  <c r="CX117" i="23" s="1"/>
  <c r="DI117" i="23" s="1"/>
  <c r="V78" i="23"/>
  <c r="AA78" i="23" s="1"/>
  <c r="AJ78" i="23" s="1"/>
  <c r="AL78" i="23" s="1"/>
  <c r="AU78" i="23" s="1"/>
  <c r="AW78" i="23" s="1"/>
  <c r="BF78" i="23" s="1"/>
  <c r="BH78" i="23" s="1"/>
  <c r="BO78" i="23" s="1"/>
  <c r="V74" i="23"/>
  <c r="AA74" i="23" s="1"/>
  <c r="AJ74" i="23" s="1"/>
  <c r="AL74" i="23" s="1"/>
  <c r="AU74" i="23" s="1"/>
  <c r="AW74" i="23" s="1"/>
  <c r="BF74" i="23" s="1"/>
  <c r="BH74" i="23" s="1"/>
  <c r="AI324" i="23"/>
  <c r="AT324" i="23" s="1"/>
  <c r="BE324" i="23" s="1"/>
  <c r="BP324" i="23" s="1"/>
  <c r="CB324" i="23" s="1"/>
  <c r="CM324" i="23" s="1"/>
  <c r="CX324" i="23" s="1"/>
  <c r="DI324" i="23" s="1"/>
  <c r="AI63" i="23"/>
  <c r="AT63" i="23" s="1"/>
  <c r="BE63" i="23" s="1"/>
  <c r="BP63" i="23" s="1"/>
  <c r="CB63" i="23" s="1"/>
  <c r="CM63" i="23" s="1"/>
  <c r="CX63" i="23" s="1"/>
  <c r="DI63" i="23" s="1"/>
  <c r="V320" i="23"/>
  <c r="AA320" i="23" s="1"/>
  <c r="AS320" i="23" s="1"/>
  <c r="V244" i="23"/>
  <c r="AA244" i="23" s="1"/>
  <c r="AS244" i="23" s="1"/>
  <c r="V122" i="23"/>
  <c r="AA122" i="23" s="1"/>
  <c r="AS122" i="23" s="1"/>
  <c r="V110" i="23"/>
  <c r="AA110" i="23" s="1"/>
  <c r="AS110" i="23" s="1"/>
  <c r="V117" i="23"/>
  <c r="AA117" i="23" s="1"/>
  <c r="AS117" i="23" s="1"/>
  <c r="AI322" i="23"/>
  <c r="AT322" i="23" s="1"/>
  <c r="BE322" i="23" s="1"/>
  <c r="BP322" i="23" s="1"/>
  <c r="CB322" i="23" s="1"/>
  <c r="CM322" i="23" s="1"/>
  <c r="CX322" i="23" s="1"/>
  <c r="DI322" i="23" s="1"/>
  <c r="R15" i="27" s="1"/>
  <c r="AS47" i="23"/>
  <c r="V112" i="23"/>
  <c r="AA112" i="23" s="1"/>
  <c r="AS112" i="23" s="1"/>
  <c r="V319" i="23"/>
  <c r="AA319" i="23" s="1"/>
  <c r="AS319" i="23" s="1"/>
  <c r="V322" i="23"/>
  <c r="AA322" i="23" s="1"/>
  <c r="AS322" i="23" s="1"/>
  <c r="V130" i="23"/>
  <c r="AA130" i="23" s="1"/>
  <c r="AJ130" i="23" s="1"/>
  <c r="AL130" i="23" s="1"/>
  <c r="V241" i="23"/>
  <c r="AA241" i="23" s="1"/>
  <c r="AS241" i="23" s="1"/>
  <c r="V325" i="23"/>
  <c r="AA325" i="23" s="1"/>
  <c r="AJ325" i="23" s="1"/>
  <c r="AL325" i="23" s="1"/>
  <c r="AU325" i="23" s="1"/>
  <c r="AW325" i="23" s="1"/>
  <c r="BF325" i="23" s="1"/>
  <c r="BH325" i="23" s="1"/>
  <c r="BO325" i="23" s="1"/>
  <c r="AI120" i="23"/>
  <c r="AT120" i="23" s="1"/>
  <c r="BE120" i="23" s="1"/>
  <c r="BP120" i="23" s="1"/>
  <c r="CB120" i="23" s="1"/>
  <c r="CM120" i="23" s="1"/>
  <c r="CX120" i="23" s="1"/>
  <c r="DI120" i="23" s="1"/>
  <c r="V328" i="23"/>
  <c r="AA328" i="23" s="1"/>
  <c r="AS328" i="23" s="1"/>
  <c r="V240" i="23"/>
  <c r="AA240" i="23" s="1"/>
  <c r="AS240" i="23" s="1"/>
  <c r="V128" i="23"/>
  <c r="AA128" i="23" s="1"/>
  <c r="AJ128" i="23" s="1"/>
  <c r="AL128" i="23" s="1"/>
  <c r="AI125" i="23"/>
  <c r="AT125" i="23" s="1"/>
  <c r="BE125" i="23" s="1"/>
  <c r="BP125" i="23" s="1"/>
  <c r="CB125" i="23" s="1"/>
  <c r="CM125" i="23" s="1"/>
  <c r="CX125" i="23" s="1"/>
  <c r="DI125" i="23" s="1"/>
  <c r="V115" i="23"/>
  <c r="AA115" i="23" s="1"/>
  <c r="AI244" i="23"/>
  <c r="AT244" i="23" s="1"/>
  <c r="BE244" i="23" s="1"/>
  <c r="BP244" i="23" s="1"/>
  <c r="CB244" i="23" s="1"/>
  <c r="CM244" i="23" s="1"/>
  <c r="CX244" i="23" s="1"/>
  <c r="DI244" i="23" s="1"/>
  <c r="V107" i="23"/>
  <c r="AA107" i="23" s="1"/>
  <c r="AS107" i="23" s="1"/>
  <c r="V120" i="23"/>
  <c r="AA120" i="23" s="1"/>
  <c r="AS120" i="23" s="1"/>
  <c r="AI108" i="23"/>
  <c r="AT108" i="23" s="1"/>
  <c r="BE108" i="23" s="1"/>
  <c r="BP108" i="23" s="1"/>
  <c r="CB108" i="23" s="1"/>
  <c r="CM108" i="23" s="1"/>
  <c r="CX108" i="23" s="1"/>
  <c r="DI108" i="23" s="1"/>
  <c r="AI107" i="23"/>
  <c r="AT107" i="23" s="1"/>
  <c r="BE107" i="23" s="1"/>
  <c r="BP107" i="23" s="1"/>
  <c r="CB107" i="23" s="1"/>
  <c r="CM107" i="23" s="1"/>
  <c r="CX107" i="23" s="1"/>
  <c r="DI107" i="23" s="1"/>
  <c r="AI320" i="23"/>
  <c r="AT320" i="23" s="1"/>
  <c r="BE320" i="23" s="1"/>
  <c r="BP320" i="23" s="1"/>
  <c r="CB320" i="23" s="1"/>
  <c r="CM320" i="23" s="1"/>
  <c r="CX320" i="23" s="1"/>
  <c r="AJ27" i="23"/>
  <c r="AL27" i="23" s="1"/>
  <c r="BD27" i="23" s="1"/>
  <c r="CW12" i="23"/>
  <c r="CY12" i="23"/>
  <c r="CN20" i="23"/>
  <c r="CP20" i="23" s="1"/>
  <c r="L7" i="27"/>
  <c r="O7" i="27"/>
  <c r="CW40" i="23"/>
  <c r="CY40" i="23"/>
  <c r="CW51" i="23"/>
  <c r="CY51" i="23"/>
  <c r="CL46" i="23"/>
  <c r="CV46" i="23"/>
  <c r="DG46" i="23" s="1"/>
  <c r="C10" i="27"/>
  <c r="AS73" i="23"/>
  <c r="AJ55" i="23"/>
  <c r="AL55" i="23" s="1"/>
  <c r="AU55" i="23" s="1"/>
  <c r="AW55" i="23" s="1"/>
  <c r="BF55" i="23" s="1"/>
  <c r="BH55" i="23" s="1"/>
  <c r="BO55" i="23" s="1"/>
  <c r="H7" i="27"/>
  <c r="C7" i="27"/>
  <c r="AJ37" i="23"/>
  <c r="AL37" i="23" s="1"/>
  <c r="AU37" i="23" s="1"/>
  <c r="AW37" i="23" s="1"/>
  <c r="BF37" i="23" s="1"/>
  <c r="BH37" i="23" s="1"/>
  <c r="AJ15" i="23"/>
  <c r="AL15" i="23" s="1"/>
  <c r="AU15" i="23" s="1"/>
  <c r="AW15" i="23" s="1"/>
  <c r="BF15" i="23" s="1"/>
  <c r="BH15" i="23" s="1"/>
  <c r="BQ15" i="23" s="1"/>
  <c r="BS15" i="23" s="1"/>
  <c r="S4" i="23"/>
  <c r="E7" i="27"/>
  <c r="J7" i="27"/>
  <c r="CN15" i="23"/>
  <c r="CP15" i="23" s="1"/>
  <c r="AJ48" i="23"/>
  <c r="AL48" i="23" s="1"/>
  <c r="AU48" i="23" s="1"/>
  <c r="AW48" i="23" s="1"/>
  <c r="BF48" i="23" s="1"/>
  <c r="BH48" i="23" s="1"/>
  <c r="BQ48" i="23" s="1"/>
  <c r="BS48" i="23" s="1"/>
  <c r="CC15" i="23"/>
  <c r="AJ25" i="23"/>
  <c r="AL25" i="23" s="1"/>
  <c r="AU25" i="23" s="1"/>
  <c r="AW25" i="23" s="1"/>
  <c r="BF25" i="23" s="1"/>
  <c r="BH25" i="23" s="1"/>
  <c r="BQ25" i="23" s="1"/>
  <c r="BS25" i="23" s="1"/>
  <c r="AJ43" i="23"/>
  <c r="AL43" i="23" s="1"/>
  <c r="AU43" i="23" s="1"/>
  <c r="AW43" i="23" s="1"/>
  <c r="BF43" i="23" s="1"/>
  <c r="BH43" i="23" s="1"/>
  <c r="BQ43" i="23" s="1"/>
  <c r="BS43" i="23" s="1"/>
  <c r="CC17" i="23"/>
  <c r="AJ17" i="23"/>
  <c r="AL17" i="23" s="1"/>
  <c r="AU17" i="23" s="1"/>
  <c r="AW17" i="23" s="1"/>
  <c r="BF17" i="23" s="1"/>
  <c r="BH17" i="23" s="1"/>
  <c r="AJ35" i="23"/>
  <c r="AL35" i="23" s="1"/>
  <c r="AJ52" i="23"/>
  <c r="AL52" i="23" s="1"/>
  <c r="BD52" i="23" s="1"/>
  <c r="AJ13" i="23"/>
  <c r="AL13" i="23" s="1"/>
  <c r="AU13" i="23" s="1"/>
  <c r="AW13" i="23" s="1"/>
  <c r="BF13" i="23" s="1"/>
  <c r="BH13" i="23" s="1"/>
  <c r="E9" i="27"/>
  <c r="AJ41" i="23"/>
  <c r="AL41" i="23" s="1"/>
  <c r="AU41" i="23" s="1"/>
  <c r="AW41" i="23" s="1"/>
  <c r="BF41" i="23" s="1"/>
  <c r="BH41" i="23" s="1"/>
  <c r="BO41" i="23" s="1"/>
  <c r="C9" i="27"/>
  <c r="AJ23" i="23"/>
  <c r="AL23" i="23" s="1"/>
  <c r="AU23" i="23" s="1"/>
  <c r="AW23" i="23" s="1"/>
  <c r="BF23" i="23" s="1"/>
  <c r="BH23" i="23" s="1"/>
  <c r="BO23" i="23" s="1"/>
  <c r="AJ19" i="23"/>
  <c r="AL19" i="23" s="1"/>
  <c r="BD19" i="23" s="1"/>
  <c r="AS35" i="23"/>
  <c r="AJ50" i="23"/>
  <c r="AL50" i="23" s="1"/>
  <c r="AU50" i="23" s="1"/>
  <c r="AW50" i="23" s="1"/>
  <c r="BF50" i="23" s="1"/>
  <c r="BH50" i="23" s="1"/>
  <c r="BO50" i="23" s="1"/>
  <c r="H9" i="27"/>
  <c r="AJ33" i="23"/>
  <c r="AL33" i="23" s="1"/>
  <c r="AU33" i="23" s="1"/>
  <c r="AW33" i="23" s="1"/>
  <c r="BF33" i="23" s="1"/>
  <c r="BH33" i="23" s="1"/>
  <c r="BQ33" i="23" s="1"/>
  <c r="BS33" i="23" s="1"/>
  <c r="AS48" i="23"/>
  <c r="CC39" i="23"/>
  <c r="CN39" i="23"/>
  <c r="CP39" i="23" s="1"/>
  <c r="CC27" i="23"/>
  <c r="CM27" i="23"/>
  <c r="CX27" i="23" s="1"/>
  <c r="DI27" i="23" s="1"/>
  <c r="CC25" i="23"/>
  <c r="CN25" i="23"/>
  <c r="CP25" i="23" s="1"/>
  <c r="CC19" i="23"/>
  <c r="CM19" i="23"/>
  <c r="CX19" i="23" s="1"/>
  <c r="DI19" i="23" s="1"/>
  <c r="CC43" i="23"/>
  <c r="CN43" i="23"/>
  <c r="CP43" i="23" s="1"/>
  <c r="CC33" i="23"/>
  <c r="CN33" i="23"/>
  <c r="CP33" i="23" s="1"/>
  <c r="CC31" i="23"/>
  <c r="CM31" i="23"/>
  <c r="CX31" i="23" s="1"/>
  <c r="DI31" i="23" s="1"/>
  <c r="CC35" i="23"/>
  <c r="CN35" i="23"/>
  <c r="CP35" i="23" s="1"/>
  <c r="CC52" i="23"/>
  <c r="CN52" i="23"/>
  <c r="CP52" i="23" s="1"/>
  <c r="CC37" i="23"/>
  <c r="CN37" i="23"/>
  <c r="CP37" i="23" s="1"/>
  <c r="CC21" i="23"/>
  <c r="CM21" i="23"/>
  <c r="CX21" i="23" s="1"/>
  <c r="DI21" i="23" s="1"/>
  <c r="CC23" i="23"/>
  <c r="CM23" i="23"/>
  <c r="CX23" i="23" s="1"/>
  <c r="DI23" i="23" s="1"/>
  <c r="CC41" i="23"/>
  <c r="CN41" i="23"/>
  <c r="CP41" i="23" s="1"/>
  <c r="CC48" i="23"/>
  <c r="CN48" i="23"/>
  <c r="CP48" i="23" s="1"/>
  <c r="CC50" i="23"/>
  <c r="CN50" i="23"/>
  <c r="CP50" i="23" s="1"/>
  <c r="CC55" i="23"/>
  <c r="CN55" i="23"/>
  <c r="CP55" i="23" s="1"/>
  <c r="J9" i="27"/>
  <c r="AI127" i="23"/>
  <c r="AT127" i="23" s="1"/>
  <c r="BE127" i="23" s="1"/>
  <c r="BP127" i="23" s="1"/>
  <c r="CB127" i="23" s="1"/>
  <c r="CM127" i="23" s="1"/>
  <c r="CX127" i="23" s="1"/>
  <c r="DI127" i="23" s="1"/>
  <c r="CL127" i="23"/>
  <c r="AI242" i="23"/>
  <c r="AT242" i="23" s="1"/>
  <c r="BE242" i="23" s="1"/>
  <c r="BP242" i="23" s="1"/>
  <c r="CB242" i="23" s="1"/>
  <c r="CM242" i="23" s="1"/>
  <c r="CX242" i="23" s="1"/>
  <c r="CL242" i="23"/>
  <c r="V116" i="23"/>
  <c r="AA116" i="23" s="1"/>
  <c r="AS116" i="23" s="1"/>
  <c r="CL116" i="23"/>
  <c r="V66" i="23"/>
  <c r="AA66" i="23" s="1"/>
  <c r="AS66" i="23" s="1"/>
  <c r="CL66" i="23"/>
  <c r="AI118" i="23"/>
  <c r="AT118" i="23" s="1"/>
  <c r="BE118" i="23" s="1"/>
  <c r="BP118" i="23" s="1"/>
  <c r="CB118" i="23" s="1"/>
  <c r="CM118" i="23" s="1"/>
  <c r="CX118" i="23" s="1"/>
  <c r="DI118" i="23" s="1"/>
  <c r="CL118" i="23"/>
  <c r="AI114" i="23"/>
  <c r="AT114" i="23" s="1"/>
  <c r="BE114" i="23" s="1"/>
  <c r="BP114" i="23" s="1"/>
  <c r="CB114" i="23" s="1"/>
  <c r="CM114" i="23" s="1"/>
  <c r="CX114" i="23" s="1"/>
  <c r="DI114" i="23" s="1"/>
  <c r="CL114" i="23"/>
  <c r="AI109" i="23"/>
  <c r="AT109" i="23" s="1"/>
  <c r="BE109" i="23" s="1"/>
  <c r="BP109" i="23" s="1"/>
  <c r="CB109" i="23" s="1"/>
  <c r="CM109" i="23" s="1"/>
  <c r="CX109" i="23" s="1"/>
  <c r="DI109" i="23" s="1"/>
  <c r="CL109" i="23"/>
  <c r="AI240" i="23"/>
  <c r="AT240" i="23" s="1"/>
  <c r="BE240" i="23" s="1"/>
  <c r="BP240" i="23" s="1"/>
  <c r="CB240" i="23" s="1"/>
  <c r="CM240" i="23" s="1"/>
  <c r="CX240" i="23" s="1"/>
  <c r="CL240" i="23"/>
  <c r="V71" i="23"/>
  <c r="AA71" i="23" s="1"/>
  <c r="AS71" i="23" s="1"/>
  <c r="CL71" i="23"/>
  <c r="AI59" i="23"/>
  <c r="AT59" i="23" s="1"/>
  <c r="BE59" i="23" s="1"/>
  <c r="BP59" i="23" s="1"/>
  <c r="CB59" i="23" s="1"/>
  <c r="CM59" i="23" s="1"/>
  <c r="CX59" i="23" s="1"/>
  <c r="DI59" i="23" s="1"/>
  <c r="CL59" i="23"/>
  <c r="AI121" i="23"/>
  <c r="AT121" i="23" s="1"/>
  <c r="BE121" i="23" s="1"/>
  <c r="BP121" i="23" s="1"/>
  <c r="CB121" i="23" s="1"/>
  <c r="CM121" i="23" s="1"/>
  <c r="CX121" i="23" s="1"/>
  <c r="DI121" i="23" s="1"/>
  <c r="CL121" i="23"/>
  <c r="AI58" i="23"/>
  <c r="AT58" i="23" s="1"/>
  <c r="BE58" i="23" s="1"/>
  <c r="BP58" i="23" s="1"/>
  <c r="CB58" i="23" s="1"/>
  <c r="CM58" i="23" s="1"/>
  <c r="CX58" i="23" s="1"/>
  <c r="DI58" i="23" s="1"/>
  <c r="CL58" i="23"/>
  <c r="AI113" i="23"/>
  <c r="AT113" i="23" s="1"/>
  <c r="BE113" i="23" s="1"/>
  <c r="BP113" i="23" s="1"/>
  <c r="CB113" i="23" s="1"/>
  <c r="CM113" i="23" s="1"/>
  <c r="CX113" i="23" s="1"/>
  <c r="DI113" i="23" s="1"/>
  <c r="CL113" i="23"/>
  <c r="V69" i="23"/>
  <c r="AA69" i="23" s="1"/>
  <c r="AJ69" i="23" s="1"/>
  <c r="AL69" i="23" s="1"/>
  <c r="CL69" i="23"/>
  <c r="V64" i="23"/>
  <c r="AA64" i="23" s="1"/>
  <c r="AS64" i="23" s="1"/>
  <c r="CL64" i="23"/>
  <c r="V75" i="23"/>
  <c r="AA75" i="23" s="1"/>
  <c r="AS75" i="23" s="1"/>
  <c r="CL75" i="23"/>
  <c r="AI65" i="23"/>
  <c r="AT65" i="23" s="1"/>
  <c r="BE65" i="23" s="1"/>
  <c r="BP65" i="23" s="1"/>
  <c r="CB65" i="23" s="1"/>
  <c r="CM65" i="23" s="1"/>
  <c r="CX65" i="23" s="1"/>
  <c r="DI65" i="23" s="1"/>
  <c r="CL65" i="23"/>
  <c r="AI62" i="23"/>
  <c r="AT62" i="23" s="1"/>
  <c r="BE62" i="23" s="1"/>
  <c r="BP62" i="23" s="1"/>
  <c r="CB62" i="23" s="1"/>
  <c r="CM62" i="23" s="1"/>
  <c r="CX62" i="23" s="1"/>
  <c r="DI62" i="23" s="1"/>
  <c r="CL62" i="23"/>
  <c r="AI60" i="23"/>
  <c r="AT60" i="23" s="1"/>
  <c r="BE60" i="23" s="1"/>
  <c r="BP60" i="23" s="1"/>
  <c r="CB60" i="23" s="1"/>
  <c r="CM60" i="23" s="1"/>
  <c r="CX60" i="23" s="1"/>
  <c r="DI60" i="23" s="1"/>
  <c r="CL60" i="23"/>
  <c r="V121" i="23"/>
  <c r="AA121" i="23" s="1"/>
  <c r="AS121" i="23" s="1"/>
  <c r="AJ11" i="23"/>
  <c r="AL11" i="23" s="1"/>
  <c r="AU11" i="23" s="1"/>
  <c r="AW11" i="23" s="1"/>
  <c r="AJ39" i="23"/>
  <c r="AL39" i="23" s="1"/>
  <c r="AU39" i="23" s="1"/>
  <c r="AW39" i="23" s="1"/>
  <c r="BF39" i="23" s="1"/>
  <c r="BH39" i="23" s="1"/>
  <c r="V59" i="23"/>
  <c r="AA59" i="23" s="1"/>
  <c r="AS59" i="23" s="1"/>
  <c r="AI66" i="23"/>
  <c r="AT66" i="23" s="1"/>
  <c r="BE66" i="23" s="1"/>
  <c r="BP66" i="23" s="1"/>
  <c r="CB66" i="23" s="1"/>
  <c r="CM66" i="23" s="1"/>
  <c r="CX66" i="23" s="1"/>
  <c r="DI66" i="23" s="1"/>
  <c r="V118" i="23"/>
  <c r="AA118" i="23" s="1"/>
  <c r="V109" i="23"/>
  <c r="AA109" i="23" s="1"/>
  <c r="AS109" i="23" s="1"/>
  <c r="AJ31" i="23"/>
  <c r="AL31" i="23" s="1"/>
  <c r="AS19" i="23"/>
  <c r="AJ21" i="23"/>
  <c r="AL21" i="23" s="1"/>
  <c r="AJ77" i="23"/>
  <c r="AL77" i="23" s="1"/>
  <c r="AU77" i="23" s="1"/>
  <c r="AW77" i="23" s="1"/>
  <c r="BF77" i="23" s="1"/>
  <c r="BH77" i="23" s="1"/>
  <c r="BD76" i="23"/>
  <c r="AS76" i="23"/>
  <c r="AS43" i="23"/>
  <c r="AS25" i="23"/>
  <c r="BO76" i="23"/>
  <c r="AS33" i="23"/>
  <c r="AS41" i="23"/>
  <c r="V242" i="23"/>
  <c r="AA242" i="23" s="1"/>
  <c r="AS242" i="23" s="1"/>
  <c r="V114" i="23"/>
  <c r="AA114" i="23" s="1"/>
  <c r="AS114" i="23" s="1"/>
  <c r="V127" i="23"/>
  <c r="AA127" i="23" s="1"/>
  <c r="AS127" i="23" s="1"/>
  <c r="AS55" i="23"/>
  <c r="V65" i="23"/>
  <c r="AA65" i="23" s="1"/>
  <c r="AS65" i="23" s="1"/>
  <c r="V62" i="23"/>
  <c r="AA62" i="23" s="1"/>
  <c r="AS62" i="23" s="1"/>
  <c r="V113" i="23"/>
  <c r="AA113" i="23" s="1"/>
  <c r="AS113" i="23" s="1"/>
  <c r="AS50" i="23"/>
  <c r="S466" i="23"/>
  <c r="V60" i="23"/>
  <c r="AA60" i="23" s="1"/>
  <c r="BM466" i="23"/>
  <c r="V58" i="23"/>
  <c r="AA58" i="23" s="1"/>
  <c r="AS58" i="23" s="1"/>
  <c r="U466" i="23"/>
  <c r="U4" i="23"/>
  <c r="U467" i="23"/>
  <c r="AJ46" i="23"/>
  <c r="AL46" i="23" s="1"/>
  <c r="AT46" i="23"/>
  <c r="BE46" i="23" s="1"/>
  <c r="BP46" i="23" s="1"/>
  <c r="CB46" i="23" s="1"/>
  <c r="CM46" i="23" s="1"/>
  <c r="CX46" i="23" s="1"/>
  <c r="DI46" i="23" s="1"/>
  <c r="AU12" i="23"/>
  <c r="AW12" i="23" s="1"/>
  <c r="BF12" i="23" s="1"/>
  <c r="BH12" i="23" s="1"/>
  <c r="BD12" i="23"/>
  <c r="AU73" i="23"/>
  <c r="AW73" i="23" s="1"/>
  <c r="BF73" i="23" s="1"/>
  <c r="BH73" i="23" s="1"/>
  <c r="BD73" i="23"/>
  <c r="AU51" i="23"/>
  <c r="AW51" i="23" s="1"/>
  <c r="BF51" i="23" s="1"/>
  <c r="BH51" i="23" s="1"/>
  <c r="BD51" i="23"/>
  <c r="AA8" i="23"/>
  <c r="AJ8" i="23" s="1"/>
  <c r="AT8" i="23"/>
  <c r="BE8" i="23" s="1"/>
  <c r="BP8" i="23" s="1"/>
  <c r="CB8" i="23" s="1"/>
  <c r="CM8" i="23" s="1"/>
  <c r="AA7" i="5"/>
  <c r="P103" i="5"/>
  <c r="S7" i="5"/>
  <c r="AA14" i="23"/>
  <c r="AS14" i="23" s="1"/>
  <c r="J47" i="24"/>
  <c r="CC319" i="23" l="1"/>
  <c r="BD22" i="23"/>
  <c r="H34" i="24"/>
  <c r="R9" i="27"/>
  <c r="H21" i="24" s="1"/>
  <c r="R11" i="27"/>
  <c r="CV466" i="23"/>
  <c r="DG466" i="23"/>
  <c r="CL466" i="23"/>
  <c r="CX8" i="23"/>
  <c r="DI8" i="23" s="1"/>
  <c r="CY10" i="23"/>
  <c r="DA10" i="23" s="1"/>
  <c r="DH10" i="23" s="1"/>
  <c r="CY56" i="23"/>
  <c r="DA56" i="23" s="1"/>
  <c r="DH56" i="23" s="1"/>
  <c r="CY24" i="23"/>
  <c r="DA24" i="23" s="1"/>
  <c r="DH24" i="23" s="1"/>
  <c r="CY54" i="23"/>
  <c r="DA54" i="23" s="1"/>
  <c r="DH54" i="23" s="1"/>
  <c r="CY34" i="23"/>
  <c r="DA34" i="23" s="1"/>
  <c r="DH34" i="23" s="1"/>
  <c r="CW32" i="23"/>
  <c r="CW49" i="23"/>
  <c r="CN28" i="23"/>
  <c r="CP28" i="23" s="1"/>
  <c r="CW28" i="23" s="1"/>
  <c r="BD18" i="23"/>
  <c r="CN67" i="23"/>
  <c r="CP67" i="23" s="1"/>
  <c r="CW67" i="23" s="1"/>
  <c r="CC111" i="23"/>
  <c r="J17" i="24"/>
  <c r="K17" i="24" s="1"/>
  <c r="BD42" i="23"/>
  <c r="R10" i="27"/>
  <c r="H23" i="24" s="1"/>
  <c r="CY26" i="23"/>
  <c r="DA26" i="23" s="1"/>
  <c r="DH26" i="23" s="1"/>
  <c r="CW36" i="23"/>
  <c r="CC67" i="23"/>
  <c r="CN111" i="23"/>
  <c r="CP111" i="23" s="1"/>
  <c r="CW111" i="23" s="1"/>
  <c r="CY47" i="23"/>
  <c r="DA47" i="23" s="1"/>
  <c r="DH47" i="23" s="1"/>
  <c r="CY22" i="23"/>
  <c r="DA22" i="23" s="1"/>
  <c r="DH22" i="23" s="1"/>
  <c r="AJ111" i="23"/>
  <c r="AL111" i="23" s="1"/>
  <c r="AU111" i="23" s="1"/>
  <c r="AW111" i="23" s="1"/>
  <c r="BF111" i="23" s="1"/>
  <c r="BH111" i="23" s="1"/>
  <c r="BQ111" i="23" s="1"/>
  <c r="BS111" i="23" s="1"/>
  <c r="BD32" i="23"/>
  <c r="H25" i="24"/>
  <c r="R14" i="27"/>
  <c r="H32" i="24" s="1"/>
  <c r="CC241" i="23"/>
  <c r="CN126" i="23"/>
  <c r="CP126" i="23" s="1"/>
  <c r="CW126" i="23" s="1"/>
  <c r="CC126" i="23"/>
  <c r="CN241" i="23"/>
  <c r="CP241" i="23" s="1"/>
  <c r="CW241" i="23" s="1"/>
  <c r="CC119" i="23"/>
  <c r="CW16" i="23"/>
  <c r="AJ129" i="23"/>
  <c r="AL129" i="23" s="1"/>
  <c r="BD129" i="23" s="1"/>
  <c r="CY13" i="23"/>
  <c r="DA13" i="23" s="1"/>
  <c r="DH13" i="23" s="1"/>
  <c r="AJ329" i="23"/>
  <c r="AL329" i="23" s="1"/>
  <c r="AU329" i="23" s="1"/>
  <c r="AW329" i="23" s="1"/>
  <c r="BF329" i="23" s="1"/>
  <c r="BH329" i="23" s="1"/>
  <c r="CN119" i="23"/>
  <c r="CP119" i="23" s="1"/>
  <c r="CW119" i="23" s="1"/>
  <c r="CN29" i="23"/>
  <c r="CP29" i="23" s="1"/>
  <c r="CW29" i="23" s="1"/>
  <c r="AJ119" i="23"/>
  <c r="AL119" i="23" s="1"/>
  <c r="AU119" i="23" s="1"/>
  <c r="AW119" i="23" s="1"/>
  <c r="BF119" i="23" s="1"/>
  <c r="BH119" i="23" s="1"/>
  <c r="BO119" i="23" s="1"/>
  <c r="AU30" i="23"/>
  <c r="AW30" i="23" s="1"/>
  <c r="BF30" i="23" s="1"/>
  <c r="BH30" i="23" s="1"/>
  <c r="BO30" i="23" s="1"/>
  <c r="AU49" i="23"/>
  <c r="AW49" i="23" s="1"/>
  <c r="BF49" i="23" s="1"/>
  <c r="BH49" i="23" s="1"/>
  <c r="BQ49" i="23" s="1"/>
  <c r="BS49" i="23" s="1"/>
  <c r="CN30" i="23"/>
  <c r="CP30" i="23" s="1"/>
  <c r="CW30" i="23" s="1"/>
  <c r="CC112" i="23"/>
  <c r="BD47" i="23"/>
  <c r="BQ47" i="23"/>
  <c r="BS47" i="23" s="1"/>
  <c r="CY42" i="23"/>
  <c r="DA42" i="23" s="1"/>
  <c r="DH42" i="23" s="1"/>
  <c r="AJ331" i="23"/>
  <c r="AL331" i="23" s="1"/>
  <c r="AU331" i="23" s="1"/>
  <c r="AW331" i="23" s="1"/>
  <c r="BF331" i="23" s="1"/>
  <c r="BH331" i="23" s="1"/>
  <c r="CN319" i="23"/>
  <c r="CP319" i="23" s="1"/>
  <c r="CW319" i="23" s="1"/>
  <c r="CN112" i="23"/>
  <c r="CP112" i="23" s="1"/>
  <c r="CW112" i="23" s="1"/>
  <c r="BD26" i="23"/>
  <c r="CN115" i="23"/>
  <c r="CP115" i="23" s="1"/>
  <c r="CW115" i="23" s="1"/>
  <c r="CN116" i="23"/>
  <c r="CP116" i="23" s="1"/>
  <c r="CY116" i="23" s="1"/>
  <c r="CN122" i="23"/>
  <c r="CP122" i="23" s="1"/>
  <c r="CW122" i="23" s="1"/>
  <c r="CN64" i="23"/>
  <c r="CP64" i="23" s="1"/>
  <c r="CY64" i="23" s="1"/>
  <c r="CC115" i="23"/>
  <c r="BD24" i="23"/>
  <c r="CC116" i="23"/>
  <c r="CC122" i="23"/>
  <c r="CC64" i="23"/>
  <c r="CY18" i="23"/>
  <c r="AJ115" i="23"/>
  <c r="AL115" i="23" s="1"/>
  <c r="AU115" i="23" s="1"/>
  <c r="AW115" i="23" s="1"/>
  <c r="BF115" i="23" s="1"/>
  <c r="BH115" i="23" s="1"/>
  <c r="BO115" i="23" s="1"/>
  <c r="BQ32" i="23"/>
  <c r="BS32" i="23" s="1"/>
  <c r="DA51" i="23"/>
  <c r="DH51" i="23" s="1"/>
  <c r="DA36" i="23"/>
  <c r="DH36" i="23" s="1"/>
  <c r="DA40" i="23"/>
  <c r="DH40" i="23" s="1"/>
  <c r="DJ128" i="23"/>
  <c r="DL128" i="23" s="1"/>
  <c r="DJ328" i="23"/>
  <c r="DL328" i="23" s="1"/>
  <c r="DJ330" i="23"/>
  <c r="DL330" i="23" s="1"/>
  <c r="DJ71" i="23"/>
  <c r="DL71" i="23" s="1"/>
  <c r="DJ78" i="23"/>
  <c r="DL78" i="23" s="1"/>
  <c r="DJ74" i="23"/>
  <c r="DL74" i="23" s="1"/>
  <c r="DJ77" i="23"/>
  <c r="DL77" i="23" s="1"/>
  <c r="DJ75" i="23"/>
  <c r="DL75" i="23" s="1"/>
  <c r="DJ325" i="23"/>
  <c r="DL325" i="23" s="1"/>
  <c r="DJ14" i="23"/>
  <c r="DL14" i="23" s="1"/>
  <c r="DJ327" i="23"/>
  <c r="DL327" i="23" s="1"/>
  <c r="DA32" i="23"/>
  <c r="DH32" i="23" s="1"/>
  <c r="DA49" i="23"/>
  <c r="DH49" i="23" s="1"/>
  <c r="DA12" i="23"/>
  <c r="DH12" i="23" s="1"/>
  <c r="DJ69" i="23"/>
  <c r="DL69" i="23" s="1"/>
  <c r="DJ73" i="23"/>
  <c r="DL73" i="23" s="1"/>
  <c r="DJ76" i="23"/>
  <c r="DL76" i="23" s="1"/>
  <c r="DJ129" i="23"/>
  <c r="DL129" i="23" s="1"/>
  <c r="DJ326" i="23"/>
  <c r="DL326" i="23" s="1"/>
  <c r="DJ72" i="23"/>
  <c r="DL72" i="23" s="1"/>
  <c r="DJ70" i="23"/>
  <c r="DL70" i="23" s="1"/>
  <c r="DJ329" i="23"/>
  <c r="DL329" i="23" s="1"/>
  <c r="DJ68" i="23"/>
  <c r="DL68" i="23" s="1"/>
  <c r="DJ331" i="23"/>
  <c r="DL331" i="23" s="1"/>
  <c r="DJ130" i="23"/>
  <c r="DL130" i="23" s="1"/>
  <c r="DA16" i="23"/>
  <c r="DH16" i="23" s="1"/>
  <c r="BD28" i="23"/>
  <c r="O15" i="27"/>
  <c r="AJ126" i="23"/>
  <c r="AL126" i="23" s="1"/>
  <c r="AU126" i="23" s="1"/>
  <c r="AW126" i="23" s="1"/>
  <c r="BF126" i="23" s="1"/>
  <c r="BH126" i="23" s="1"/>
  <c r="BQ126" i="23" s="1"/>
  <c r="BS126" i="23" s="1"/>
  <c r="CC124" i="23"/>
  <c r="AJ123" i="23"/>
  <c r="AL123" i="23" s="1"/>
  <c r="BD123" i="23" s="1"/>
  <c r="BD56" i="23"/>
  <c r="BD16" i="23"/>
  <c r="AJ326" i="23"/>
  <c r="AL326" i="23" s="1"/>
  <c r="AU326" i="23" s="1"/>
  <c r="AW326" i="23" s="1"/>
  <c r="BF326" i="23" s="1"/>
  <c r="BH326" i="23" s="1"/>
  <c r="BQ326" i="23" s="1"/>
  <c r="BS326" i="23" s="1"/>
  <c r="AJ124" i="23"/>
  <c r="AL124" i="23" s="1"/>
  <c r="AU124" i="23" s="1"/>
  <c r="AW124" i="23" s="1"/>
  <c r="BF124" i="23" s="1"/>
  <c r="BH124" i="23" s="1"/>
  <c r="BO124" i="23" s="1"/>
  <c r="AU36" i="23"/>
  <c r="AW36" i="23" s="1"/>
  <c r="BF36" i="23" s="1"/>
  <c r="BH36" i="23" s="1"/>
  <c r="BO36" i="23" s="1"/>
  <c r="AJ323" i="23"/>
  <c r="AL323" i="23" s="1"/>
  <c r="BD323" i="23" s="1"/>
  <c r="AS111" i="23"/>
  <c r="CN124" i="23"/>
  <c r="CP124" i="23" s="1"/>
  <c r="CY124" i="23" s="1"/>
  <c r="AS330" i="23"/>
  <c r="AJ70" i="23"/>
  <c r="AL70" i="23" s="1"/>
  <c r="AU70" i="23" s="1"/>
  <c r="AW70" i="23" s="1"/>
  <c r="BF70" i="23" s="1"/>
  <c r="BH70" i="23" s="1"/>
  <c r="BO70" i="23" s="1"/>
  <c r="BD40" i="23"/>
  <c r="BD53" i="23"/>
  <c r="BD20" i="23"/>
  <c r="AS119" i="23"/>
  <c r="CN318" i="23"/>
  <c r="CP318" i="23" s="1"/>
  <c r="CW318" i="23" s="1"/>
  <c r="AJ67" i="23"/>
  <c r="AL67" i="23" s="1"/>
  <c r="AU67" i="23" s="1"/>
  <c r="AW67" i="23" s="1"/>
  <c r="BF67" i="23" s="1"/>
  <c r="BH67" i="23" s="1"/>
  <c r="BO67" i="23" s="1"/>
  <c r="AS72" i="23"/>
  <c r="AU34" i="23"/>
  <c r="AW34" i="23" s="1"/>
  <c r="BF34" i="23" s="1"/>
  <c r="BH34" i="23" s="1"/>
  <c r="BO34" i="23" s="1"/>
  <c r="CC324" i="23"/>
  <c r="AJ327" i="23"/>
  <c r="AL327" i="23" s="1"/>
  <c r="AU327" i="23" s="1"/>
  <c r="AW327" i="23" s="1"/>
  <c r="BF327" i="23" s="1"/>
  <c r="BH327" i="23" s="1"/>
  <c r="BO327" i="23" s="1"/>
  <c r="AJ112" i="23"/>
  <c r="AL112" i="23" s="1"/>
  <c r="AU112" i="23" s="1"/>
  <c r="AW112" i="23" s="1"/>
  <c r="BF112" i="23" s="1"/>
  <c r="BH112" i="23" s="1"/>
  <c r="BO112" i="23" s="1"/>
  <c r="AJ122" i="23"/>
  <c r="AL122" i="23" s="1"/>
  <c r="AU122" i="23" s="1"/>
  <c r="AW122" i="23" s="1"/>
  <c r="BF122" i="23" s="1"/>
  <c r="BH122" i="23" s="1"/>
  <c r="BQ122" i="23" s="1"/>
  <c r="BS122" i="23" s="1"/>
  <c r="CN321" i="23"/>
  <c r="CP321" i="23" s="1"/>
  <c r="CY321" i="23" s="1"/>
  <c r="BD29" i="23"/>
  <c r="CC321" i="23"/>
  <c r="CC318" i="23"/>
  <c r="BD54" i="23"/>
  <c r="AJ117" i="23"/>
  <c r="AL117" i="23" s="1"/>
  <c r="AU117" i="23" s="1"/>
  <c r="AW117" i="23" s="1"/>
  <c r="BF117" i="23" s="1"/>
  <c r="BH117" i="23" s="1"/>
  <c r="BO117" i="23" s="1"/>
  <c r="CC117" i="23"/>
  <c r="CN110" i="23"/>
  <c r="CP110" i="23" s="1"/>
  <c r="CY110" i="23" s="1"/>
  <c r="CC110" i="23"/>
  <c r="AJ118" i="23"/>
  <c r="AL118" i="23" s="1"/>
  <c r="AU118" i="23" s="1"/>
  <c r="AW118" i="23" s="1"/>
  <c r="BF118" i="23" s="1"/>
  <c r="BH118" i="23" s="1"/>
  <c r="BO118" i="23" s="1"/>
  <c r="AS128" i="23"/>
  <c r="AJ61" i="23"/>
  <c r="AL61" i="23" s="1"/>
  <c r="BD61" i="23" s="1"/>
  <c r="AJ107" i="23"/>
  <c r="AL107" i="23" s="1"/>
  <c r="AU107" i="23" s="1"/>
  <c r="AW107" i="23" s="1"/>
  <c r="BF107" i="23" s="1"/>
  <c r="BH107" i="23" s="1"/>
  <c r="BO107" i="23" s="1"/>
  <c r="AT123" i="23"/>
  <c r="BE123" i="23" s="1"/>
  <c r="BP123" i="23" s="1"/>
  <c r="CB123" i="23" s="1"/>
  <c r="AS78" i="23"/>
  <c r="AJ321" i="23"/>
  <c r="AL321" i="23" s="1"/>
  <c r="AU321" i="23" s="1"/>
  <c r="AW321" i="23" s="1"/>
  <c r="BF321" i="23" s="1"/>
  <c r="BH321" i="23" s="1"/>
  <c r="BO321" i="23" s="1"/>
  <c r="CN324" i="23"/>
  <c r="CP324" i="23" s="1"/>
  <c r="CW324" i="23" s="1"/>
  <c r="CN117" i="23"/>
  <c r="CP117" i="23" s="1"/>
  <c r="CW117" i="23" s="1"/>
  <c r="AJ324" i="23"/>
  <c r="AL324" i="23" s="1"/>
  <c r="AU324" i="23" s="1"/>
  <c r="AW324" i="23" s="1"/>
  <c r="BF324" i="23" s="1"/>
  <c r="BH324" i="23" s="1"/>
  <c r="BO324" i="23" s="1"/>
  <c r="AJ243" i="23"/>
  <c r="AL243" i="23" s="1"/>
  <c r="AU243" i="23" s="1"/>
  <c r="AW243" i="23" s="1"/>
  <c r="BF243" i="23" s="1"/>
  <c r="BH243" i="23" s="1"/>
  <c r="BO243" i="23" s="1"/>
  <c r="BQ10" i="23"/>
  <c r="BS10" i="23" s="1"/>
  <c r="CC243" i="23"/>
  <c r="CN243" i="23"/>
  <c r="CP243" i="23" s="1"/>
  <c r="CY243" i="23" s="1"/>
  <c r="AJ318" i="23"/>
  <c r="AL318" i="23" s="1"/>
  <c r="AU318" i="23" s="1"/>
  <c r="AW318" i="23" s="1"/>
  <c r="BF318" i="23" s="1"/>
  <c r="BH318" i="23" s="1"/>
  <c r="BO318" i="23" s="1"/>
  <c r="CN38" i="23"/>
  <c r="CP38" i="23" s="1"/>
  <c r="CW38" i="23" s="1"/>
  <c r="AJ322" i="23"/>
  <c r="AL322" i="23" s="1"/>
  <c r="AU322" i="23" s="1"/>
  <c r="AW322" i="23" s="1"/>
  <c r="BF322" i="23" s="1"/>
  <c r="BH322" i="23" s="1"/>
  <c r="BQ322" i="23" s="1"/>
  <c r="BS322" i="23" s="1"/>
  <c r="AJ328" i="23"/>
  <c r="AL328" i="23" s="1"/>
  <c r="AU328" i="23" s="1"/>
  <c r="AW328" i="23" s="1"/>
  <c r="BF328" i="23" s="1"/>
  <c r="BH328" i="23" s="1"/>
  <c r="BQ328" i="23" s="1"/>
  <c r="BS328" i="23" s="1"/>
  <c r="AJ319" i="23"/>
  <c r="AL319" i="23" s="1"/>
  <c r="AU319" i="23" s="1"/>
  <c r="AW319" i="23" s="1"/>
  <c r="BF319" i="23" s="1"/>
  <c r="BH319" i="23" s="1"/>
  <c r="BO319" i="23" s="1"/>
  <c r="BD37" i="23"/>
  <c r="BD15" i="23"/>
  <c r="AU27" i="23"/>
  <c r="AW27" i="23" s="1"/>
  <c r="BF27" i="23" s="1"/>
  <c r="BH27" i="23" s="1"/>
  <c r="BQ27" i="23" s="1"/>
  <c r="BS27" i="23" s="1"/>
  <c r="AJ244" i="23"/>
  <c r="AL244" i="23" s="1"/>
  <c r="AU244" i="23" s="1"/>
  <c r="AW244" i="23" s="1"/>
  <c r="BF244" i="23" s="1"/>
  <c r="BH244" i="23" s="1"/>
  <c r="BO244" i="23" s="1"/>
  <c r="AJ120" i="23"/>
  <c r="AL120" i="23" s="1"/>
  <c r="AU120" i="23" s="1"/>
  <c r="AW120" i="23" s="1"/>
  <c r="BF120" i="23" s="1"/>
  <c r="BH120" i="23" s="1"/>
  <c r="BQ120" i="23" s="1"/>
  <c r="BS120" i="23" s="1"/>
  <c r="BO15" i="23"/>
  <c r="CC244" i="23"/>
  <c r="BD41" i="23"/>
  <c r="AS130" i="23"/>
  <c r="AJ108" i="23"/>
  <c r="AL108" i="23" s="1"/>
  <c r="AU108" i="23" s="1"/>
  <c r="AW108" i="23" s="1"/>
  <c r="BF108" i="23" s="1"/>
  <c r="BH108" i="23" s="1"/>
  <c r="BO108" i="23" s="1"/>
  <c r="CN322" i="23"/>
  <c r="CP322" i="23" s="1"/>
  <c r="CY322" i="23" s="1"/>
  <c r="BO38" i="23"/>
  <c r="BD10" i="23"/>
  <c r="CC322" i="23"/>
  <c r="CN244" i="23"/>
  <c r="CP244" i="23" s="1"/>
  <c r="CY244" i="23" s="1"/>
  <c r="BD38" i="23"/>
  <c r="O10" i="27"/>
  <c r="BD78" i="23"/>
  <c r="BQ78" i="23"/>
  <c r="BS78" i="23" s="1"/>
  <c r="BD23" i="23"/>
  <c r="BD74" i="23"/>
  <c r="AJ110" i="23"/>
  <c r="AL110" i="23" s="1"/>
  <c r="AU110" i="23" s="1"/>
  <c r="AW110" i="23" s="1"/>
  <c r="BF110" i="23" s="1"/>
  <c r="BH110" i="23" s="1"/>
  <c r="BO110" i="23" s="1"/>
  <c r="CN63" i="23"/>
  <c r="CP63" i="23" s="1"/>
  <c r="CW63" i="23" s="1"/>
  <c r="AS74" i="23"/>
  <c r="CC63" i="23"/>
  <c r="CC125" i="23"/>
  <c r="AJ63" i="23"/>
  <c r="AL63" i="23" s="1"/>
  <c r="AU63" i="23" s="1"/>
  <c r="AW63" i="23" s="1"/>
  <c r="BF63" i="23" s="1"/>
  <c r="BH63" i="23" s="1"/>
  <c r="BO63" i="23" s="1"/>
  <c r="AS115" i="23"/>
  <c r="CC320" i="23"/>
  <c r="AJ320" i="23"/>
  <c r="AL320" i="23" s="1"/>
  <c r="AU320" i="23" s="1"/>
  <c r="AW320" i="23" s="1"/>
  <c r="BF320" i="23" s="1"/>
  <c r="BH320" i="23" s="1"/>
  <c r="BO320" i="23" s="1"/>
  <c r="AS325" i="23"/>
  <c r="BQ325" i="23"/>
  <c r="BS325" i="23" s="1"/>
  <c r="AJ241" i="23"/>
  <c r="AL241" i="23" s="1"/>
  <c r="BD241" i="23" s="1"/>
  <c r="BD325" i="23"/>
  <c r="AJ125" i="23"/>
  <c r="AL125" i="23" s="1"/>
  <c r="AU125" i="23" s="1"/>
  <c r="AW125" i="23" s="1"/>
  <c r="BF125" i="23" s="1"/>
  <c r="BH125" i="23" s="1"/>
  <c r="BO125" i="23" s="1"/>
  <c r="CN125" i="23"/>
  <c r="CP125" i="23" s="1"/>
  <c r="CW125" i="23" s="1"/>
  <c r="CN320" i="23"/>
  <c r="CP320" i="23" s="1"/>
  <c r="CY320" i="23" s="1"/>
  <c r="CN108" i="23"/>
  <c r="CP108" i="23" s="1"/>
  <c r="CY108" i="23" s="1"/>
  <c r="CC108" i="23"/>
  <c r="BQ55" i="23"/>
  <c r="BS55" i="23" s="1"/>
  <c r="CN120" i="23"/>
  <c r="CP120" i="23" s="1"/>
  <c r="CY120" i="23" s="1"/>
  <c r="CC107" i="23"/>
  <c r="BD55" i="23"/>
  <c r="CC120" i="23"/>
  <c r="BD33" i="23"/>
  <c r="CW35" i="23"/>
  <c r="CY35" i="23"/>
  <c r="CW33" i="23"/>
  <c r="CY33" i="23"/>
  <c r="CN19" i="23"/>
  <c r="CP19" i="23" s="1"/>
  <c r="CW39" i="23"/>
  <c r="CY39" i="23"/>
  <c r="CW20" i="23"/>
  <c r="CY20" i="23"/>
  <c r="CW50" i="23"/>
  <c r="CY50" i="23"/>
  <c r="CW41" i="23"/>
  <c r="CY41" i="23"/>
  <c r="CN21" i="23"/>
  <c r="CP21" i="23" s="1"/>
  <c r="CW52" i="23"/>
  <c r="CY52" i="23"/>
  <c r="CW15" i="23"/>
  <c r="CY15" i="23"/>
  <c r="CN31" i="23"/>
  <c r="CP31" i="23" s="1"/>
  <c r="CW43" i="23"/>
  <c r="CY43" i="23"/>
  <c r="CW25" i="23"/>
  <c r="CY25" i="23"/>
  <c r="CN27" i="23"/>
  <c r="CP27" i="23" s="1"/>
  <c r="CW55" i="23"/>
  <c r="CY55" i="23"/>
  <c r="CW48" i="23"/>
  <c r="CY48" i="23"/>
  <c r="CN23" i="23"/>
  <c r="CP23" i="23" s="1"/>
  <c r="CW37" i="23"/>
  <c r="CY37" i="23"/>
  <c r="BO48" i="23"/>
  <c r="AS118" i="23"/>
  <c r="AS69" i="23"/>
  <c r="BD48" i="23"/>
  <c r="AJ121" i="23"/>
  <c r="AL121" i="23" s="1"/>
  <c r="AU121" i="23" s="1"/>
  <c r="AW121" i="23" s="1"/>
  <c r="BF121" i="23" s="1"/>
  <c r="BH121" i="23" s="1"/>
  <c r="BO121" i="23" s="1"/>
  <c r="BD13" i="23"/>
  <c r="BD17" i="23"/>
  <c r="AJ75" i="23"/>
  <c r="AL75" i="23" s="1"/>
  <c r="AU75" i="23" s="1"/>
  <c r="AW75" i="23" s="1"/>
  <c r="BF75" i="23" s="1"/>
  <c r="BH75" i="23" s="1"/>
  <c r="C15" i="27"/>
  <c r="C11" i="27"/>
  <c r="AU19" i="23"/>
  <c r="AW19" i="23" s="1"/>
  <c r="BF19" i="23" s="1"/>
  <c r="BH19" i="23" s="1"/>
  <c r="BO19" i="23" s="1"/>
  <c r="AJ71" i="23"/>
  <c r="AL71" i="23" s="1"/>
  <c r="AU71" i="23" s="1"/>
  <c r="AW71" i="23" s="1"/>
  <c r="BF71" i="23" s="1"/>
  <c r="BH71" i="23" s="1"/>
  <c r="BO71" i="23" s="1"/>
  <c r="BO25" i="23"/>
  <c r="BD25" i="23"/>
  <c r="C16" i="27"/>
  <c r="BD39" i="23"/>
  <c r="AJ116" i="23"/>
  <c r="AL116" i="23" s="1"/>
  <c r="AU116" i="23" s="1"/>
  <c r="AW116" i="23" s="1"/>
  <c r="BF116" i="23" s="1"/>
  <c r="BH116" i="23" s="1"/>
  <c r="BO116" i="23" s="1"/>
  <c r="BQ23" i="23"/>
  <c r="BS23" i="23" s="1"/>
  <c r="BQ41" i="23"/>
  <c r="BS41" i="23" s="1"/>
  <c r="C12" i="27"/>
  <c r="AJ109" i="23"/>
  <c r="AL109" i="23" s="1"/>
  <c r="AU109" i="23" s="1"/>
  <c r="AW109" i="23" s="1"/>
  <c r="BF109" i="23" s="1"/>
  <c r="BH109" i="23" s="1"/>
  <c r="BO109" i="23" s="1"/>
  <c r="AJ62" i="23"/>
  <c r="AL62" i="23" s="1"/>
  <c r="AU62" i="23" s="1"/>
  <c r="AW62" i="23" s="1"/>
  <c r="BF62" i="23" s="1"/>
  <c r="BH62" i="23" s="1"/>
  <c r="BQ62" i="23" s="1"/>
  <c r="BS62" i="23" s="1"/>
  <c r="C14" i="27"/>
  <c r="AU52" i="23"/>
  <c r="AW52" i="23" s="1"/>
  <c r="BF52" i="23" s="1"/>
  <c r="BH52" i="23" s="1"/>
  <c r="BQ52" i="23" s="1"/>
  <c r="BS52" i="23" s="1"/>
  <c r="AJ66" i="23"/>
  <c r="AL66" i="23" s="1"/>
  <c r="AU66" i="23" s="1"/>
  <c r="AW66" i="23" s="1"/>
  <c r="BF66" i="23" s="1"/>
  <c r="BH66" i="23" s="1"/>
  <c r="BQ66" i="23" s="1"/>
  <c r="BS66" i="23" s="1"/>
  <c r="AU35" i="23"/>
  <c r="AW35" i="23" s="1"/>
  <c r="BF35" i="23" s="1"/>
  <c r="BH35" i="23" s="1"/>
  <c r="BD35" i="23"/>
  <c r="BQ50" i="23"/>
  <c r="BS50" i="23" s="1"/>
  <c r="BO43" i="23"/>
  <c r="BD50" i="23"/>
  <c r="BD43" i="23"/>
  <c r="AJ59" i="23"/>
  <c r="AL59" i="23" s="1"/>
  <c r="AU59" i="23" s="1"/>
  <c r="AW59" i="23" s="1"/>
  <c r="BF59" i="23" s="1"/>
  <c r="BH59" i="23" s="1"/>
  <c r="BO59" i="23" s="1"/>
  <c r="AJ65" i="23"/>
  <c r="AL65" i="23" s="1"/>
  <c r="AU65" i="23" s="1"/>
  <c r="AW65" i="23" s="1"/>
  <c r="BF65" i="23" s="1"/>
  <c r="BH65" i="23" s="1"/>
  <c r="BQ65" i="23" s="1"/>
  <c r="BS65" i="23" s="1"/>
  <c r="C13" i="27"/>
  <c r="BO33" i="23"/>
  <c r="CN17" i="23"/>
  <c r="CP17" i="23" s="1"/>
  <c r="L9" i="27"/>
  <c r="CN107" i="23"/>
  <c r="CP107" i="23" s="1"/>
  <c r="CN46" i="23"/>
  <c r="CP46" i="23" s="1"/>
  <c r="L10" i="27"/>
  <c r="BD77" i="23"/>
  <c r="AJ64" i="23"/>
  <c r="AL64" i="23" s="1"/>
  <c r="AU64" i="23" s="1"/>
  <c r="AW64" i="23" s="1"/>
  <c r="BF64" i="23" s="1"/>
  <c r="BH64" i="23" s="1"/>
  <c r="BQ64" i="23" s="1"/>
  <c r="BS64" i="23" s="1"/>
  <c r="AJ240" i="23"/>
  <c r="AL240" i="23" s="1"/>
  <c r="BD240" i="23" s="1"/>
  <c r="CC61" i="23"/>
  <c r="CN61" i="23"/>
  <c r="CP61" i="23" s="1"/>
  <c r="CC323" i="23"/>
  <c r="CN323" i="23"/>
  <c r="CP323" i="23" s="1"/>
  <c r="CC60" i="23"/>
  <c r="CN60" i="23"/>
  <c r="CP60" i="23" s="1"/>
  <c r="CC62" i="23"/>
  <c r="CN62" i="23"/>
  <c r="CP62" i="23" s="1"/>
  <c r="CC65" i="23"/>
  <c r="CN65" i="23"/>
  <c r="CP65" i="23" s="1"/>
  <c r="CC113" i="23"/>
  <c r="CN113" i="23"/>
  <c r="CP113" i="23" s="1"/>
  <c r="CC58" i="23"/>
  <c r="CN58" i="23"/>
  <c r="CP58" i="23" s="1"/>
  <c r="CC121" i="23"/>
  <c r="CN121" i="23"/>
  <c r="CP121" i="23" s="1"/>
  <c r="CC59" i="23"/>
  <c r="CN59" i="23"/>
  <c r="CP59" i="23" s="1"/>
  <c r="CC240" i="23"/>
  <c r="CN240" i="23"/>
  <c r="CP240" i="23" s="1"/>
  <c r="CC109" i="23"/>
  <c r="CN109" i="23"/>
  <c r="CP109" i="23" s="1"/>
  <c r="CC114" i="23"/>
  <c r="CN114" i="23"/>
  <c r="CP114" i="23" s="1"/>
  <c r="CC118" i="23"/>
  <c r="CN118" i="23"/>
  <c r="CP118" i="23" s="1"/>
  <c r="CC242" i="23"/>
  <c r="CN242" i="23"/>
  <c r="CP242" i="23" s="1"/>
  <c r="CC127" i="23"/>
  <c r="CN127" i="23"/>
  <c r="CP127" i="23" s="1"/>
  <c r="CC66" i="23"/>
  <c r="CN66" i="23"/>
  <c r="CP66" i="23" s="1"/>
  <c r="AU31" i="23"/>
  <c r="AW31" i="23" s="1"/>
  <c r="BF31" i="23" s="1"/>
  <c r="BH31" i="23" s="1"/>
  <c r="BD31" i="23"/>
  <c r="J13" i="27"/>
  <c r="AU21" i="23"/>
  <c r="AW21" i="23" s="1"/>
  <c r="BF21" i="23" s="1"/>
  <c r="BH21" i="23" s="1"/>
  <c r="BD21" i="23"/>
  <c r="CC46" i="23"/>
  <c r="J10" i="27"/>
  <c r="CC8" i="23"/>
  <c r="AI466" i="23"/>
  <c r="AJ114" i="23"/>
  <c r="AL114" i="23" s="1"/>
  <c r="AU114" i="23" s="1"/>
  <c r="AW114" i="23" s="1"/>
  <c r="BF114" i="23" s="1"/>
  <c r="BH114" i="23" s="1"/>
  <c r="BO114" i="23" s="1"/>
  <c r="C18" i="27"/>
  <c r="AJ58" i="23"/>
  <c r="AL58" i="23" s="1"/>
  <c r="AU58" i="23" s="1"/>
  <c r="AW58" i="23" s="1"/>
  <c r="BF58" i="23" s="1"/>
  <c r="BH58" i="23" s="1"/>
  <c r="BQ58" i="23" s="1"/>
  <c r="BS58" i="23" s="1"/>
  <c r="AJ242" i="23"/>
  <c r="AL242" i="23" s="1"/>
  <c r="AU242" i="23" s="1"/>
  <c r="AW242" i="23" s="1"/>
  <c r="BF242" i="23" s="1"/>
  <c r="BH242" i="23" s="1"/>
  <c r="BO242" i="23" s="1"/>
  <c r="AJ127" i="23"/>
  <c r="AL127" i="23" s="1"/>
  <c r="AU127" i="23" s="1"/>
  <c r="AW127" i="23" s="1"/>
  <c r="BF127" i="23" s="1"/>
  <c r="BH127" i="23" s="1"/>
  <c r="BO127" i="23" s="1"/>
  <c r="AJ113" i="23"/>
  <c r="AL113" i="23" s="1"/>
  <c r="AU113" i="23" s="1"/>
  <c r="AW113" i="23" s="1"/>
  <c r="BF113" i="23" s="1"/>
  <c r="BH113" i="23" s="1"/>
  <c r="BO113" i="23" s="1"/>
  <c r="H13" i="27"/>
  <c r="H10" i="27"/>
  <c r="V466" i="23"/>
  <c r="BO73" i="23"/>
  <c r="BQ73" i="23"/>
  <c r="BS73" i="23" s="1"/>
  <c r="BO74" i="23"/>
  <c r="BQ74" i="23"/>
  <c r="BS74" i="23" s="1"/>
  <c r="BO77" i="23"/>
  <c r="BQ77" i="23"/>
  <c r="BS77" i="23" s="1"/>
  <c r="BO39" i="23"/>
  <c r="BQ39" i="23"/>
  <c r="BS39" i="23" s="1"/>
  <c r="BO56" i="23"/>
  <c r="BQ56" i="23"/>
  <c r="BS56" i="23" s="1"/>
  <c r="BO42" i="23"/>
  <c r="BQ42" i="23"/>
  <c r="BS42" i="23" s="1"/>
  <c r="BO40" i="23"/>
  <c r="BQ40" i="23"/>
  <c r="BS40" i="23" s="1"/>
  <c r="BO54" i="23"/>
  <c r="BQ54" i="23"/>
  <c r="BS54" i="23" s="1"/>
  <c r="BO13" i="23"/>
  <c r="BQ13" i="23"/>
  <c r="BS13" i="23" s="1"/>
  <c r="BO28" i="23"/>
  <c r="BQ28" i="23"/>
  <c r="BS28" i="23" s="1"/>
  <c r="BO24" i="23"/>
  <c r="BQ24" i="23"/>
  <c r="BS24" i="23" s="1"/>
  <c r="BO37" i="23"/>
  <c r="BQ37" i="23"/>
  <c r="BS37" i="23" s="1"/>
  <c r="BO29" i="23"/>
  <c r="BQ29" i="23"/>
  <c r="BS29" i="23" s="1"/>
  <c r="BO51" i="23"/>
  <c r="BQ51" i="23"/>
  <c r="BS51" i="23" s="1"/>
  <c r="BO17" i="23"/>
  <c r="BQ17" i="23"/>
  <c r="BS17" i="23" s="1"/>
  <c r="BO18" i="23"/>
  <c r="BQ18" i="23"/>
  <c r="BS18" i="23" s="1"/>
  <c r="BO20" i="23"/>
  <c r="BQ20" i="23"/>
  <c r="BS20" i="23" s="1"/>
  <c r="BO26" i="23"/>
  <c r="BQ26" i="23"/>
  <c r="BS26" i="23" s="1"/>
  <c r="BO16" i="23"/>
  <c r="BQ16" i="23"/>
  <c r="BS16" i="23" s="1"/>
  <c r="BO12" i="23"/>
  <c r="BQ12" i="23"/>
  <c r="BS12" i="23" s="1"/>
  <c r="BO22" i="23"/>
  <c r="BQ22" i="23"/>
  <c r="BS22" i="23" s="1"/>
  <c r="BO53" i="23"/>
  <c r="AJ60" i="23"/>
  <c r="AL60" i="23" s="1"/>
  <c r="AS60" i="23"/>
  <c r="BD11" i="23"/>
  <c r="BE11" i="23" s="1"/>
  <c r="BP11" i="23" s="1"/>
  <c r="CB11" i="23" s="1"/>
  <c r="CM11" i="23" s="1"/>
  <c r="CX11" i="23" s="1"/>
  <c r="DI11" i="23" s="1"/>
  <c r="V4" i="23"/>
  <c r="AA466" i="23"/>
  <c r="S103" i="5"/>
  <c r="AA103" i="5"/>
  <c r="Y103" i="5"/>
  <c r="AU46" i="23"/>
  <c r="AW46" i="23" s="1"/>
  <c r="BD46" i="23"/>
  <c r="E10" i="27"/>
  <c r="AS8" i="23"/>
  <c r="AU72" i="23"/>
  <c r="AW72" i="23" s="1"/>
  <c r="BF72" i="23" s="1"/>
  <c r="BH72" i="23" s="1"/>
  <c r="BD72" i="23"/>
  <c r="AU69" i="23"/>
  <c r="AW69" i="23" s="1"/>
  <c r="BF69" i="23" s="1"/>
  <c r="BH69" i="23" s="1"/>
  <c r="BD69" i="23"/>
  <c r="AU330" i="23"/>
  <c r="AW330" i="23" s="1"/>
  <c r="BF330" i="23" s="1"/>
  <c r="BH330" i="23" s="1"/>
  <c r="BD330" i="23"/>
  <c r="AU130" i="23"/>
  <c r="AW130" i="23" s="1"/>
  <c r="BF130" i="23" s="1"/>
  <c r="BH130" i="23" s="1"/>
  <c r="BD130" i="23"/>
  <c r="AU128" i="23"/>
  <c r="AW128" i="23" s="1"/>
  <c r="BF128" i="23" s="1"/>
  <c r="BH128" i="23" s="1"/>
  <c r="BD128" i="23"/>
  <c r="E14" i="27"/>
  <c r="E13" i="27"/>
  <c r="AL8" i="23"/>
  <c r="BD8" i="23" s="1"/>
  <c r="E6" i="27"/>
  <c r="E16" i="27"/>
  <c r="E15" i="27"/>
  <c r="E11" i="27"/>
  <c r="AG7" i="5"/>
  <c r="AJ14" i="23"/>
  <c r="H50" i="24"/>
  <c r="BD329" i="23" l="1"/>
  <c r="CY28" i="23"/>
  <c r="BO49" i="23"/>
  <c r="BO111" i="23"/>
  <c r="CY67" i="23"/>
  <c r="DA67" i="23" s="1"/>
  <c r="DH67" i="23" s="1"/>
  <c r="CY126" i="23"/>
  <c r="DA126" i="23" s="1"/>
  <c r="DH126" i="23" s="1"/>
  <c r="BO126" i="23"/>
  <c r="R6" i="27"/>
  <c r="H15" i="24" s="1"/>
  <c r="BD111" i="23"/>
  <c r="BQ30" i="23"/>
  <c r="BS30" i="23" s="1"/>
  <c r="CW116" i="23"/>
  <c r="CY111" i="23"/>
  <c r="DA111" i="23" s="1"/>
  <c r="DH111" i="23" s="1"/>
  <c r="CW64" i="23"/>
  <c r="CY30" i="23"/>
  <c r="DA30" i="23" s="1"/>
  <c r="DH30" i="23" s="1"/>
  <c r="AU129" i="23"/>
  <c r="AW129" i="23" s="1"/>
  <c r="BF129" i="23" s="1"/>
  <c r="BH129" i="23" s="1"/>
  <c r="BQ129" i="23" s="1"/>
  <c r="BS129" i="23" s="1"/>
  <c r="CY29" i="23"/>
  <c r="DA29" i="23" s="1"/>
  <c r="DH29" i="23" s="1"/>
  <c r="BD112" i="23"/>
  <c r="BQ36" i="23"/>
  <c r="BS36" i="23" s="1"/>
  <c r="CY241" i="23"/>
  <c r="DA241" i="23" s="1"/>
  <c r="DH241" i="23" s="1"/>
  <c r="BQ119" i="23"/>
  <c r="BS119" i="23" s="1"/>
  <c r="BD119" i="23"/>
  <c r="CY112" i="23"/>
  <c r="DA112" i="23" s="1"/>
  <c r="DH112" i="23" s="1"/>
  <c r="CY119" i="23"/>
  <c r="DA119" i="23" s="1"/>
  <c r="DH119" i="23" s="1"/>
  <c r="BD331" i="23"/>
  <c r="CY115" i="23"/>
  <c r="DA115" i="23" s="1"/>
  <c r="DH115" i="23" s="1"/>
  <c r="CW124" i="23"/>
  <c r="CY319" i="23"/>
  <c r="DA319" i="23" s="1"/>
  <c r="DH319" i="23" s="1"/>
  <c r="CW110" i="23"/>
  <c r="BO326" i="23"/>
  <c r="DA18" i="23"/>
  <c r="DH18" i="23" s="1"/>
  <c r="BD115" i="23"/>
  <c r="BQ115" i="23"/>
  <c r="BS115" i="23" s="1"/>
  <c r="CY122" i="23"/>
  <c r="AU323" i="23"/>
  <c r="AW323" i="23" s="1"/>
  <c r="BF323" i="23" s="1"/>
  <c r="BH323" i="23" s="1"/>
  <c r="BQ323" i="23" s="1"/>
  <c r="BS323" i="23" s="1"/>
  <c r="BQ70" i="23"/>
  <c r="BS70" i="23" s="1"/>
  <c r="BD126" i="23"/>
  <c r="DA55" i="23"/>
  <c r="DH55" i="23" s="1"/>
  <c r="DA25" i="23"/>
  <c r="DH25" i="23" s="1"/>
  <c r="DA41" i="23"/>
  <c r="DH41" i="23" s="1"/>
  <c r="DA20" i="23"/>
  <c r="DH20" i="23" s="1"/>
  <c r="DA120" i="23"/>
  <c r="DH120" i="23" s="1"/>
  <c r="DA320" i="23"/>
  <c r="DH320" i="23" s="1"/>
  <c r="DA243" i="23"/>
  <c r="DH243" i="23" s="1"/>
  <c r="DA37" i="23"/>
  <c r="DH37" i="23" s="1"/>
  <c r="DA15" i="23"/>
  <c r="DH15" i="23" s="1"/>
  <c r="DA35" i="23"/>
  <c r="DH35" i="23" s="1"/>
  <c r="DJ12" i="23"/>
  <c r="DL12" i="23" s="1"/>
  <c r="DJ42" i="23"/>
  <c r="DL42" i="23" s="1"/>
  <c r="DJ22" i="23"/>
  <c r="DL22" i="23" s="1"/>
  <c r="DJ34" i="23"/>
  <c r="DL34" i="23" s="1"/>
  <c r="DJ56" i="23"/>
  <c r="DL56" i="23" s="1"/>
  <c r="DJ13" i="23"/>
  <c r="DL13" i="23" s="1"/>
  <c r="DJ36" i="23"/>
  <c r="DL36" i="23" s="1"/>
  <c r="DJ10" i="23"/>
  <c r="DL10" i="23" s="1"/>
  <c r="DA48" i="23"/>
  <c r="DH48" i="23" s="1"/>
  <c r="DA43" i="23"/>
  <c r="DH43" i="23" s="1"/>
  <c r="DA50" i="23"/>
  <c r="DH50" i="23" s="1"/>
  <c r="DA64" i="23"/>
  <c r="DH64" i="23" s="1"/>
  <c r="DA39" i="23"/>
  <c r="DH39" i="23" s="1"/>
  <c r="DA244" i="23"/>
  <c r="DH244" i="23" s="1"/>
  <c r="DA322" i="23"/>
  <c r="DH322" i="23" s="1"/>
  <c r="DA321" i="23"/>
  <c r="DH321" i="23" s="1"/>
  <c r="DA124" i="23"/>
  <c r="DH124" i="23" s="1"/>
  <c r="DA116" i="23"/>
  <c r="DH116" i="23" s="1"/>
  <c r="DA28" i="23"/>
  <c r="DH28" i="23" s="1"/>
  <c r="DA52" i="23"/>
  <c r="DH52" i="23" s="1"/>
  <c r="DA33" i="23"/>
  <c r="DH33" i="23" s="1"/>
  <c r="DA108" i="23"/>
  <c r="DH108" i="23" s="1"/>
  <c r="DA110" i="23"/>
  <c r="DH110" i="23" s="1"/>
  <c r="DJ16" i="23"/>
  <c r="DL16" i="23" s="1"/>
  <c r="DJ54" i="23"/>
  <c r="DL54" i="23" s="1"/>
  <c r="DJ49" i="23"/>
  <c r="DL49" i="23" s="1"/>
  <c r="DJ26" i="23"/>
  <c r="DL26" i="23" s="1"/>
  <c r="DJ47" i="23"/>
  <c r="DL47" i="23" s="1"/>
  <c r="DJ32" i="23"/>
  <c r="DL32" i="23" s="1"/>
  <c r="DJ24" i="23"/>
  <c r="DL24" i="23" s="1"/>
  <c r="DJ40" i="23"/>
  <c r="DL40" i="23" s="1"/>
  <c r="DJ51" i="23"/>
  <c r="DL51" i="23" s="1"/>
  <c r="BD326" i="23"/>
  <c r="BQ67" i="23"/>
  <c r="BS67" i="23" s="1"/>
  <c r="BD67" i="23"/>
  <c r="BD319" i="23"/>
  <c r="BD124" i="23"/>
  <c r="BQ124" i="23"/>
  <c r="BS124" i="23" s="1"/>
  <c r="BQ243" i="23"/>
  <c r="BS243" i="23" s="1"/>
  <c r="BD107" i="23"/>
  <c r="BQ34" i="23"/>
  <c r="BS34" i="23" s="1"/>
  <c r="BQ118" i="23"/>
  <c r="BS118" i="23" s="1"/>
  <c r="BD320" i="23"/>
  <c r="BO122" i="23"/>
  <c r="BD70" i="23"/>
  <c r="BQ112" i="23"/>
  <c r="BS112" i="23" s="1"/>
  <c r="CW321" i="23"/>
  <c r="CY318" i="23"/>
  <c r="BD324" i="23"/>
  <c r="BO27" i="23"/>
  <c r="H12" i="27"/>
  <c r="E12" i="27"/>
  <c r="BQ318" i="23"/>
  <c r="BS318" i="23" s="1"/>
  <c r="BD318" i="23"/>
  <c r="CY324" i="23"/>
  <c r="BD65" i="23"/>
  <c r="BQ327" i="23"/>
  <c r="BS327" i="23" s="1"/>
  <c r="BD327" i="23"/>
  <c r="BD118" i="23"/>
  <c r="BD122" i="23"/>
  <c r="BQ107" i="23"/>
  <c r="BS107" i="23" s="1"/>
  <c r="BD117" i="23"/>
  <c r="BQ117" i="23"/>
  <c r="BS117" i="23" s="1"/>
  <c r="BD321" i="23"/>
  <c r="BQ321" i="23"/>
  <c r="BS321" i="23" s="1"/>
  <c r="BQ324" i="23"/>
  <c r="BS324" i="23" s="1"/>
  <c r="CW243" i="23"/>
  <c r="AU61" i="23"/>
  <c r="AW61" i="23" s="1"/>
  <c r="BF61" i="23" s="1"/>
  <c r="BH61" i="23" s="1"/>
  <c r="BQ61" i="23" s="1"/>
  <c r="BS61" i="23" s="1"/>
  <c r="CY117" i="23"/>
  <c r="AU123" i="23"/>
  <c r="AW123" i="23" s="1"/>
  <c r="BF123" i="23" s="1"/>
  <c r="BH123" i="23" s="1"/>
  <c r="BQ123" i="23" s="1"/>
  <c r="BS123" i="23" s="1"/>
  <c r="BD328" i="23"/>
  <c r="BD243" i="23"/>
  <c r="BD110" i="23"/>
  <c r="BQ108" i="23"/>
  <c r="BS108" i="23" s="1"/>
  <c r="CY38" i="23"/>
  <c r="BD108" i="23"/>
  <c r="BO328" i="23"/>
  <c r="BO120" i="23"/>
  <c r="BD120" i="23"/>
  <c r="BQ110" i="23"/>
  <c r="BS110" i="23" s="1"/>
  <c r="BQ319" i="23"/>
  <c r="BS319" i="23" s="1"/>
  <c r="BQ320" i="23"/>
  <c r="BS320" i="23" s="1"/>
  <c r="BO65" i="23"/>
  <c r="CW322" i="23"/>
  <c r="AU241" i="23"/>
  <c r="AW241" i="23" s="1"/>
  <c r="BF241" i="23" s="1"/>
  <c r="BH241" i="23" s="1"/>
  <c r="BQ241" i="23" s="1"/>
  <c r="BS241" i="23" s="1"/>
  <c r="BD63" i="23"/>
  <c r="BO64" i="23"/>
  <c r="BD109" i="23"/>
  <c r="BQ244" i="23"/>
  <c r="BS244" i="23" s="1"/>
  <c r="BD244" i="23"/>
  <c r="BO322" i="23"/>
  <c r="BD322" i="23"/>
  <c r="CW244" i="23"/>
  <c r="BQ19" i="23"/>
  <c r="BS19" i="23" s="1"/>
  <c r="BQ63" i="23"/>
  <c r="BS63" i="23" s="1"/>
  <c r="O6" i="27"/>
  <c r="BQ121" i="23"/>
  <c r="BS121" i="23" s="1"/>
  <c r="BD62" i="23"/>
  <c r="BO62" i="23"/>
  <c r="CY63" i="23"/>
  <c r="BD121" i="23"/>
  <c r="O9" i="27"/>
  <c r="J21" i="24" s="1"/>
  <c r="CW108" i="23"/>
  <c r="BD125" i="23"/>
  <c r="BQ125" i="23"/>
  <c r="BS125" i="23" s="1"/>
  <c r="BD114" i="23"/>
  <c r="BD75" i="23"/>
  <c r="CW320" i="23"/>
  <c r="BQ109" i="23"/>
  <c r="BS109" i="23" s="1"/>
  <c r="CY125" i="23"/>
  <c r="BD71" i="23"/>
  <c r="BD116" i="23"/>
  <c r="BD242" i="23"/>
  <c r="BO66" i="23"/>
  <c r="BD59" i="23"/>
  <c r="BD66" i="23"/>
  <c r="CW120" i="23"/>
  <c r="BO52" i="23"/>
  <c r="BQ71" i="23"/>
  <c r="BS71" i="23" s="1"/>
  <c r="CW242" i="23"/>
  <c r="CY242" i="23"/>
  <c r="CW59" i="23"/>
  <c r="CY59" i="23"/>
  <c r="CW121" i="23"/>
  <c r="CY121" i="23"/>
  <c r="CW58" i="23"/>
  <c r="CY58" i="23"/>
  <c r="CW113" i="23"/>
  <c r="CY113" i="23"/>
  <c r="CW65" i="23"/>
  <c r="CY65" i="23"/>
  <c r="CW60" i="23"/>
  <c r="CY60" i="23"/>
  <c r="CW107" i="23"/>
  <c r="CY107" i="23"/>
  <c r="CW61" i="23"/>
  <c r="CY61" i="23"/>
  <c r="CW21" i="23"/>
  <c r="CY21" i="23"/>
  <c r="CW66" i="23"/>
  <c r="CY66" i="23"/>
  <c r="CW127" i="23"/>
  <c r="CY127" i="23"/>
  <c r="CW118" i="23"/>
  <c r="CY118" i="23"/>
  <c r="CW114" i="23"/>
  <c r="CY114" i="23"/>
  <c r="CW109" i="23"/>
  <c r="CY109" i="23"/>
  <c r="CW240" i="23"/>
  <c r="CY240" i="23"/>
  <c r="CW62" i="23"/>
  <c r="CY62" i="23"/>
  <c r="CW17" i="23"/>
  <c r="CY17" i="23"/>
  <c r="CW323" i="23"/>
  <c r="CY323" i="23"/>
  <c r="CW46" i="23"/>
  <c r="CY46" i="23"/>
  <c r="CW23" i="23"/>
  <c r="CY23" i="23"/>
  <c r="CW27" i="23"/>
  <c r="CY27" i="23"/>
  <c r="CW31" i="23"/>
  <c r="CY31" i="23"/>
  <c r="CW19" i="23"/>
  <c r="CY19" i="23"/>
  <c r="BQ116" i="23"/>
  <c r="BS116" i="23" s="1"/>
  <c r="BQ59" i="23"/>
  <c r="BS59" i="23" s="1"/>
  <c r="BD64" i="23"/>
  <c r="BD58" i="23"/>
  <c r="BO35" i="23"/>
  <c r="BQ35" i="23"/>
  <c r="BS35" i="23" s="1"/>
  <c r="AU240" i="23"/>
  <c r="AW240" i="23" s="1"/>
  <c r="BF240" i="23" s="1"/>
  <c r="BH240" i="23" s="1"/>
  <c r="BQ240" i="23" s="1"/>
  <c r="BS240" i="23" s="1"/>
  <c r="CM123" i="23"/>
  <c r="CX123" i="23" s="1"/>
  <c r="L13" i="27"/>
  <c r="CN8" i="23"/>
  <c r="L6" i="27"/>
  <c r="J11" i="27"/>
  <c r="CC11" i="23"/>
  <c r="CN11" i="23"/>
  <c r="CP11" i="23" s="1"/>
  <c r="J12" i="27"/>
  <c r="BQ242" i="23"/>
  <c r="BS242" i="23" s="1"/>
  <c r="BO31" i="23"/>
  <c r="BQ31" i="23"/>
  <c r="BS31" i="23" s="1"/>
  <c r="BD113" i="23"/>
  <c r="BQ113" i="23"/>
  <c r="BS113" i="23" s="1"/>
  <c r="BQ127" i="23"/>
  <c r="BS127" i="23" s="1"/>
  <c r="BQ114" i="23"/>
  <c r="BS114" i="23" s="1"/>
  <c r="BQ21" i="23"/>
  <c r="BS21" i="23" s="1"/>
  <c r="BO21" i="23"/>
  <c r="CC123" i="23"/>
  <c r="J6" i="27"/>
  <c r="BO58" i="23"/>
  <c r="BD127" i="23"/>
  <c r="H11" i="27"/>
  <c r="H6" i="27"/>
  <c r="AJ466" i="23"/>
  <c r="BO331" i="23"/>
  <c r="BQ331" i="23"/>
  <c r="BS331" i="23" s="1"/>
  <c r="BO128" i="23"/>
  <c r="BQ128" i="23"/>
  <c r="BS128" i="23" s="1"/>
  <c r="BO329" i="23"/>
  <c r="BQ329" i="23"/>
  <c r="BS329" i="23" s="1"/>
  <c r="BO130" i="23"/>
  <c r="BQ130" i="23"/>
  <c r="BS130" i="23" s="1"/>
  <c r="BO75" i="23"/>
  <c r="BQ75" i="23"/>
  <c r="BS75" i="23" s="1"/>
  <c r="BO330" i="23"/>
  <c r="BQ330" i="23"/>
  <c r="BS330" i="23" s="1"/>
  <c r="BO69" i="23"/>
  <c r="BQ69" i="23"/>
  <c r="BS69" i="23" s="1"/>
  <c r="BO72" i="23"/>
  <c r="BQ72" i="23"/>
  <c r="BS72" i="23" s="1"/>
  <c r="BF11" i="23"/>
  <c r="BH11" i="23" s="1"/>
  <c r="AU60" i="23"/>
  <c r="AW60" i="23" s="1"/>
  <c r="BF60" i="23" s="1"/>
  <c r="BH60" i="23" s="1"/>
  <c r="BD60" i="23"/>
  <c r="AS466" i="23"/>
  <c r="J23" i="24"/>
  <c r="BF46" i="23"/>
  <c r="BH46" i="23" s="1"/>
  <c r="BQ46" i="23" s="1"/>
  <c r="BS46" i="23" s="1"/>
  <c r="AG103" i="5"/>
  <c r="AI7" i="5"/>
  <c r="AI103" i="5" s="1"/>
  <c r="AU8" i="23"/>
  <c r="AW8" i="23" s="1"/>
  <c r="AL14" i="23"/>
  <c r="AL466" i="23" s="1"/>
  <c r="AJ4" i="23"/>
  <c r="K47" i="24"/>
  <c r="J50" i="24"/>
  <c r="BO129" i="23" l="1"/>
  <c r="DI123" i="23"/>
  <c r="R12" i="27" s="1"/>
  <c r="CX466" i="23"/>
  <c r="CM466" i="23"/>
  <c r="BO123" i="23"/>
  <c r="DJ18" i="23"/>
  <c r="DL18" i="23" s="1"/>
  <c r="BO323" i="23"/>
  <c r="DA122" i="23"/>
  <c r="DH122" i="23" s="1"/>
  <c r="DA318" i="23"/>
  <c r="DH318" i="23" s="1"/>
  <c r="DJ33" i="23"/>
  <c r="DL33" i="23" s="1"/>
  <c r="DJ321" i="23"/>
  <c r="DL321" i="23" s="1"/>
  <c r="DJ25" i="23"/>
  <c r="DL25" i="23" s="1"/>
  <c r="DA19" i="23"/>
  <c r="DH19" i="23" s="1"/>
  <c r="DA27" i="23"/>
  <c r="DH27" i="23" s="1"/>
  <c r="DA46" i="23"/>
  <c r="DH46" i="23" s="1"/>
  <c r="DA17" i="23"/>
  <c r="DH17" i="23" s="1"/>
  <c r="DA240" i="23"/>
  <c r="DH240" i="23" s="1"/>
  <c r="DA114" i="23"/>
  <c r="DH114" i="23" s="1"/>
  <c r="DA127" i="23"/>
  <c r="DH127" i="23" s="1"/>
  <c r="DA21" i="23"/>
  <c r="DH21" i="23" s="1"/>
  <c r="DA107" i="23"/>
  <c r="DH107" i="23" s="1"/>
  <c r="DA65" i="23"/>
  <c r="DH65" i="23" s="1"/>
  <c r="DA58" i="23"/>
  <c r="DH58" i="23" s="1"/>
  <c r="DA59" i="23"/>
  <c r="DH59" i="23" s="1"/>
  <c r="DA38" i="23"/>
  <c r="DH38" i="23" s="1"/>
  <c r="DA324" i="23"/>
  <c r="DH324" i="23" s="1"/>
  <c r="DA63" i="23"/>
  <c r="DH63" i="23" s="1"/>
  <c r="DJ112" i="23"/>
  <c r="DL112" i="23" s="1"/>
  <c r="DJ64" i="23"/>
  <c r="DL64" i="23" s="1"/>
  <c r="DJ67" i="23"/>
  <c r="DL67" i="23" s="1"/>
  <c r="DJ115" i="23"/>
  <c r="DL115" i="23" s="1"/>
  <c r="DJ120" i="23"/>
  <c r="DL120" i="23" s="1"/>
  <c r="DJ126" i="23"/>
  <c r="DL126" i="23" s="1"/>
  <c r="DA125" i="23"/>
  <c r="DH125" i="23" s="1"/>
  <c r="DJ108" i="23"/>
  <c r="DL108" i="23" s="1"/>
  <c r="DJ52" i="23"/>
  <c r="DL52" i="23" s="1"/>
  <c r="DJ116" i="23"/>
  <c r="DL116" i="23" s="1"/>
  <c r="DJ119" i="23"/>
  <c r="DL119" i="23" s="1"/>
  <c r="DJ124" i="23"/>
  <c r="DL124" i="23" s="1"/>
  <c r="DJ322" i="23"/>
  <c r="DL322" i="23" s="1"/>
  <c r="DJ39" i="23"/>
  <c r="DL39" i="23" s="1"/>
  <c r="DJ241" i="23"/>
  <c r="DL241" i="23" s="1"/>
  <c r="DJ43" i="23"/>
  <c r="DL43" i="23" s="1"/>
  <c r="DJ35" i="23"/>
  <c r="DL35" i="23" s="1"/>
  <c r="DJ15" i="23"/>
  <c r="DL15" i="23" s="1"/>
  <c r="DJ319" i="23"/>
  <c r="DL319" i="23" s="1"/>
  <c r="DJ37" i="23"/>
  <c r="DL37" i="23" s="1"/>
  <c r="DJ320" i="23"/>
  <c r="DL320" i="23" s="1"/>
  <c r="DJ111" i="23"/>
  <c r="DL111" i="23" s="1"/>
  <c r="DJ20" i="23"/>
  <c r="DL20" i="23" s="1"/>
  <c r="DJ41" i="23"/>
  <c r="DL41" i="23" s="1"/>
  <c r="DJ55" i="23"/>
  <c r="DL55" i="23" s="1"/>
  <c r="DJ110" i="23"/>
  <c r="DL110" i="23" s="1"/>
  <c r="DJ28" i="23"/>
  <c r="DL28" i="23" s="1"/>
  <c r="DJ29" i="23"/>
  <c r="DL29" i="23" s="1"/>
  <c r="DJ244" i="23"/>
  <c r="DL244" i="23" s="1"/>
  <c r="DJ50" i="23"/>
  <c r="DL50" i="23" s="1"/>
  <c r="DJ48" i="23"/>
  <c r="DL48" i="23" s="1"/>
  <c r="DJ30" i="23"/>
  <c r="DL30" i="23" s="1"/>
  <c r="DJ243" i="23"/>
  <c r="DL243" i="23" s="1"/>
  <c r="O12" i="27"/>
  <c r="DA31" i="23"/>
  <c r="DH31" i="23" s="1"/>
  <c r="DA23" i="23"/>
  <c r="DH23" i="23" s="1"/>
  <c r="DA323" i="23"/>
  <c r="DH323" i="23" s="1"/>
  <c r="DA62" i="23"/>
  <c r="DH62" i="23" s="1"/>
  <c r="DA109" i="23"/>
  <c r="DH109" i="23" s="1"/>
  <c r="DA118" i="23"/>
  <c r="DH118" i="23" s="1"/>
  <c r="DA66" i="23"/>
  <c r="DH66" i="23" s="1"/>
  <c r="DA61" i="23"/>
  <c r="DH61" i="23" s="1"/>
  <c r="DA60" i="23"/>
  <c r="DH60" i="23" s="1"/>
  <c r="DA113" i="23"/>
  <c r="DH113" i="23" s="1"/>
  <c r="DA121" i="23"/>
  <c r="DH121" i="23" s="1"/>
  <c r="DA242" i="23"/>
  <c r="DH242" i="23" s="1"/>
  <c r="DA117" i="23"/>
  <c r="DH117" i="23" s="1"/>
  <c r="BO61" i="23"/>
  <c r="BO241" i="23"/>
  <c r="AT466" i="23"/>
  <c r="E18" i="27"/>
  <c r="O11" i="27"/>
  <c r="O13" i="27"/>
  <c r="J29" i="24" s="1"/>
  <c r="K29" i="24" s="1"/>
  <c r="CW11" i="23"/>
  <c r="CY11" i="23"/>
  <c r="CP8" i="23"/>
  <c r="L12" i="27"/>
  <c r="BO240" i="23"/>
  <c r="CN123" i="23"/>
  <c r="CP123" i="23" s="1"/>
  <c r="L11" i="27"/>
  <c r="J15" i="24"/>
  <c r="J16" i="27"/>
  <c r="BT466" i="23"/>
  <c r="H15" i="27"/>
  <c r="H14" i="27"/>
  <c r="BO60" i="23"/>
  <c r="BQ60" i="23"/>
  <c r="BS60" i="23" s="1"/>
  <c r="BO11" i="23"/>
  <c r="BQ11" i="23"/>
  <c r="BS11" i="23" s="1"/>
  <c r="BO46" i="23"/>
  <c r="BE466" i="23"/>
  <c r="BE470" i="23" s="1"/>
  <c r="K23" i="24"/>
  <c r="K50" i="24"/>
  <c r="AG105" i="5"/>
  <c r="AO7" i="5"/>
  <c r="BF8" i="23"/>
  <c r="BH8" i="23" s="1"/>
  <c r="BD14" i="23"/>
  <c r="AU14" i="23"/>
  <c r="AU466" i="23" s="1"/>
  <c r="I43" i="24"/>
  <c r="I54" i="24" s="1"/>
  <c r="CN466" i="23" l="1"/>
  <c r="CY8" i="23"/>
  <c r="CP466" i="23"/>
  <c r="H27" i="24"/>
  <c r="J27" i="24" s="1"/>
  <c r="K27" i="24" s="1"/>
  <c r="DJ122" i="23"/>
  <c r="DL122" i="23" s="1"/>
  <c r="DA8" i="23"/>
  <c r="DJ242" i="23"/>
  <c r="DL242" i="23" s="1"/>
  <c r="DJ113" i="23"/>
  <c r="DL113" i="23" s="1"/>
  <c r="DJ61" i="23"/>
  <c r="DL61" i="23" s="1"/>
  <c r="DJ118" i="23"/>
  <c r="DL118" i="23" s="1"/>
  <c r="DJ62" i="23"/>
  <c r="DL62" i="23" s="1"/>
  <c r="DJ23" i="23"/>
  <c r="DL23" i="23" s="1"/>
  <c r="DJ125" i="23"/>
  <c r="DL125" i="23" s="1"/>
  <c r="DJ324" i="23"/>
  <c r="DL324" i="23" s="1"/>
  <c r="DJ59" i="23"/>
  <c r="DL59" i="23" s="1"/>
  <c r="DJ65" i="23"/>
  <c r="DL65" i="23" s="1"/>
  <c r="DJ21" i="23"/>
  <c r="DL21" i="23" s="1"/>
  <c r="DJ114" i="23"/>
  <c r="DL114" i="23" s="1"/>
  <c r="DJ17" i="23"/>
  <c r="DL17" i="23" s="1"/>
  <c r="DJ27" i="23"/>
  <c r="DL27" i="23" s="1"/>
  <c r="DA11" i="23"/>
  <c r="DH11" i="23" s="1"/>
  <c r="DJ117" i="23"/>
  <c r="DL117" i="23" s="1"/>
  <c r="DJ121" i="23"/>
  <c r="DL121" i="23" s="1"/>
  <c r="DJ60" i="23"/>
  <c r="DL60" i="23" s="1"/>
  <c r="DJ66" i="23"/>
  <c r="DL66" i="23" s="1"/>
  <c r="DJ109" i="23"/>
  <c r="DL109" i="23" s="1"/>
  <c r="DJ323" i="23"/>
  <c r="DL323" i="23" s="1"/>
  <c r="DJ31" i="23"/>
  <c r="DL31" i="23" s="1"/>
  <c r="DJ63" i="23"/>
  <c r="DL63" i="23" s="1"/>
  <c r="DJ38" i="23"/>
  <c r="DL38" i="23" s="1"/>
  <c r="DJ58" i="23"/>
  <c r="DL58" i="23" s="1"/>
  <c r="DJ107" i="23"/>
  <c r="DL107" i="23" s="1"/>
  <c r="DJ127" i="23"/>
  <c r="DL127" i="23" s="1"/>
  <c r="DJ240" i="23"/>
  <c r="DL240" i="23" s="1"/>
  <c r="DJ46" i="23"/>
  <c r="DL46" i="23" s="1"/>
  <c r="DJ19" i="23"/>
  <c r="DL19" i="23" s="1"/>
  <c r="DJ318" i="23"/>
  <c r="DL318" i="23" s="1"/>
  <c r="O14" i="27"/>
  <c r="J25" i="24"/>
  <c r="K25" i="24" s="1"/>
  <c r="CW123" i="23"/>
  <c r="CY123" i="23"/>
  <c r="CW8" i="23"/>
  <c r="CA466" i="23"/>
  <c r="L16" i="27"/>
  <c r="L14" i="27"/>
  <c r="O18" i="27"/>
  <c r="J15" i="27"/>
  <c r="J14" i="27"/>
  <c r="J18" i="27"/>
  <c r="K15" i="24"/>
  <c r="CB466" i="23"/>
  <c r="CB470" i="23" s="1"/>
  <c r="H16" i="27"/>
  <c r="AO103" i="5"/>
  <c r="AQ7" i="5"/>
  <c r="AQ103" i="5" s="1"/>
  <c r="BQ8" i="23"/>
  <c r="BO8" i="23"/>
  <c r="BD466" i="23"/>
  <c r="L471" i="23"/>
  <c r="K479" i="23" s="1"/>
  <c r="AW14" i="23"/>
  <c r="AW466" i="23" s="1"/>
  <c r="CW466" i="23" l="1"/>
  <c r="DJ11" i="23"/>
  <c r="DL11" i="23" s="1"/>
  <c r="DJ8" i="23"/>
  <c r="DH8" i="23"/>
  <c r="DA123" i="23"/>
  <c r="DH123" i="23" s="1"/>
  <c r="L18" i="27"/>
  <c r="CM470" i="23"/>
  <c r="L15" i="27"/>
  <c r="J32" i="24"/>
  <c r="CC466" i="23"/>
  <c r="BS8" i="23"/>
  <c r="AW7" i="5"/>
  <c r="AW103" i="5" s="1"/>
  <c r="BF14" i="23"/>
  <c r="K38" i="24"/>
  <c r="DL8" i="23" l="1"/>
  <c r="DJ123" i="23"/>
  <c r="DL123" i="23" s="1"/>
  <c r="J34" i="24"/>
  <c r="K34" i="24" s="1"/>
  <c r="K32" i="24"/>
  <c r="L21" i="27"/>
  <c r="BF466" i="23"/>
  <c r="BH14" i="23"/>
  <c r="BH466" i="23" s="1"/>
  <c r="CM471" i="23" l="1"/>
  <c r="BO14" i="23"/>
  <c r="BO466" i="23" s="1"/>
  <c r="BQ14" i="23"/>
  <c r="BS14" i="23" s="1"/>
  <c r="C43" i="24" l="1"/>
  <c r="C54" i="24" s="1"/>
  <c r="F21" i="24"/>
  <c r="K21" i="24" l="1"/>
  <c r="F43" i="24"/>
  <c r="F54" i="24" l="1"/>
  <c r="E8" i="27" l="1"/>
  <c r="E21" i="27" s="1"/>
  <c r="C8" i="27"/>
  <c r="C21" i="27" s="1"/>
  <c r="J21" i="27" l="1"/>
  <c r="H8" i="27"/>
  <c r="CB471" i="23" l="1"/>
  <c r="J19" i="24"/>
  <c r="K19" i="24" l="1"/>
  <c r="BP466" i="23" l="1"/>
  <c r="BP470" i="23" s="1"/>
  <c r="H18" i="27"/>
  <c r="H21" i="27" l="1"/>
  <c r="BQ466" i="23"/>
  <c r="J40" i="24"/>
  <c r="BP471" i="23" l="1"/>
  <c r="BE471" i="23"/>
  <c r="K40" i="24"/>
  <c r="CX470" i="23"/>
  <c r="CY249" i="23"/>
  <c r="CY466" i="23" s="1"/>
  <c r="DA249" i="23" l="1"/>
  <c r="O21" i="27"/>
  <c r="DH249" i="23" l="1"/>
  <c r="DA466" i="23"/>
  <c r="DH466" i="23" s="1"/>
  <c r="CY471" i="23"/>
  <c r="CX471" i="23"/>
  <c r="DJ249" i="23" l="1"/>
  <c r="DL249" i="23" l="1"/>
  <c r="DI466" i="23"/>
  <c r="DI470" i="23" s="1"/>
  <c r="DJ466" i="23"/>
  <c r="DJ471" i="23" s="1"/>
  <c r="DJ263" i="23"/>
  <c r="DL263" i="23" s="1"/>
  <c r="R21" i="27"/>
  <c r="DI471" i="23" s="1"/>
  <c r="H36" i="24" l="1"/>
  <c r="J36" i="24" s="1"/>
  <c r="K36" i="24" s="1"/>
  <c r="K43" i="24" s="1"/>
  <c r="K54" i="24" s="1"/>
  <c r="DL466" i="23"/>
  <c r="H43" i="24" l="1"/>
  <c r="H54" i="24" s="1"/>
  <c r="J43" i="24"/>
  <c r="J54" i="24" s="1"/>
</calcChain>
</file>

<file path=xl/comments1.xml><?xml version="1.0" encoding="utf-8"?>
<comments xmlns="http://schemas.openxmlformats.org/spreadsheetml/2006/main">
  <authors>
    <author>Sumit Kadia</author>
  </authors>
  <commentList>
    <comment ref="P7" authorId="0">
      <text>
        <r>
          <rPr>
            <b/>
            <sz val="9"/>
            <color indexed="81"/>
            <rFont val="Tahoma"/>
            <family val="2"/>
          </rPr>
          <t>Surrender of lease as on 12.04.2017</t>
        </r>
      </text>
    </comment>
  </commentList>
</comments>
</file>

<file path=xl/sharedStrings.xml><?xml version="1.0" encoding="utf-8"?>
<sst xmlns="http://schemas.openxmlformats.org/spreadsheetml/2006/main" count="5781" uniqueCount="2531">
  <si>
    <t>Particulars</t>
  </si>
  <si>
    <t>Year of Purchase</t>
  </si>
  <si>
    <t>Bridges, culverts, bunkers, etc. [NESD]</t>
  </si>
  <si>
    <t>Buildings [NESD]</t>
  </si>
  <si>
    <t>Building (other than factory buildings) other than RCC Frame Structure</t>
  </si>
  <si>
    <t>Building (other than factory buildings) RCC Frame Structure</t>
  </si>
  <si>
    <t>Factory buildings</t>
  </si>
  <si>
    <t>Fences, wells, tube wells</t>
  </si>
  <si>
    <t>Computers and data processing units [NESD]</t>
  </si>
  <si>
    <t>End user devices, such as, desktops, laptops, etc.</t>
  </si>
  <si>
    <t>Electrical Installations and Equipment [NESD]</t>
  </si>
  <si>
    <t>Furniture and fittings [NESD]</t>
  </si>
  <si>
    <t>General furniture and fittings</t>
  </si>
  <si>
    <t>Motor Vehicles [NESD]</t>
  </si>
  <si>
    <t>Motor buses, motor lorries, motor cars and motor taxies other than those used in a business of running them on hire</t>
  </si>
  <si>
    <t>Motor cycles, scooters and other mopeds</t>
  </si>
  <si>
    <t>Motor tractors, harvesting combines and heavy vehicles</t>
  </si>
  <si>
    <t>Office equipments [NESD]</t>
  </si>
  <si>
    <t>Plant &amp; Machinery</t>
  </si>
  <si>
    <t>(i) General Plant &amp; Machinery (NESD)</t>
  </si>
  <si>
    <t>Roads [NESD]</t>
  </si>
  <si>
    <t>(ii) Carpeted Roads - other than RCC</t>
  </si>
  <si>
    <t>Total</t>
  </si>
  <si>
    <t>Original Value as on 31.03.2014</t>
  </si>
  <si>
    <t>WDV 31.03.2014</t>
  </si>
  <si>
    <t xml:space="preserve">Fixed Assets register as per schedule II of company Act,2013 </t>
  </si>
  <si>
    <t xml:space="preserve">Asset Category as per Old Schedule </t>
  </si>
  <si>
    <t>Asset Category as per Schedule II</t>
  </si>
  <si>
    <t>Asset Classification as per schedule II</t>
  </si>
  <si>
    <t>Year</t>
  </si>
  <si>
    <t>Elapsed life as on 31-3-2014</t>
  </si>
  <si>
    <t>Useful Life as per Part C of Schedule II</t>
  </si>
  <si>
    <t>Remaining useful life as per part C of Schedule II</t>
  </si>
  <si>
    <t>Accumulated Depr as on 31.03.14</t>
  </si>
  <si>
    <t>Remaining useful life  (round off)</t>
  </si>
  <si>
    <t>5% of Original cost</t>
  </si>
  <si>
    <t xml:space="preserve">Remaining Depreciable Value as on 1.4.14 ( WDV as on 31.03.14 - 5% of Original Cost) </t>
  </si>
  <si>
    <t>Depreciation / Year ie from 14-15</t>
  </si>
  <si>
    <t>Adjustment from Retained Earnings Increase/ (Decrease)</t>
  </si>
  <si>
    <t>WDV as on 01.04.2014</t>
  </si>
  <si>
    <t>B</t>
  </si>
  <si>
    <t>C</t>
  </si>
  <si>
    <t>E</t>
  </si>
  <si>
    <t>G</t>
  </si>
  <si>
    <t>L</t>
  </si>
  <si>
    <t>O</t>
  </si>
  <si>
    <t>P</t>
  </si>
  <si>
    <t>Asset Category as per Schedule XIV</t>
  </si>
  <si>
    <t>Date of Purchase</t>
  </si>
  <si>
    <t>D</t>
  </si>
  <si>
    <t>F</t>
  </si>
  <si>
    <t>Single</t>
  </si>
  <si>
    <t>Double</t>
  </si>
  <si>
    <t>Triple</t>
  </si>
  <si>
    <t>(ii) Plant &amp; Machinery - Shift</t>
  </si>
  <si>
    <t>Depreciation Rate Chart as per Part "C" of Schedule II of The Companies Act 2013</t>
  </si>
  <si>
    <t>Nature of Assets</t>
  </si>
  <si>
    <t>Useful</t>
  </si>
  <si>
    <t>Rate</t>
  </si>
  <si>
    <t>Life</t>
  </si>
  <si>
    <t>[SLM]</t>
  </si>
  <si>
    <t>I</t>
  </si>
  <si>
    <t>(a)</t>
  </si>
  <si>
    <t>Years</t>
  </si>
  <si>
    <t>(b)</t>
  </si>
  <si>
    <t>(c)</t>
  </si>
  <si>
    <t>(d)</t>
  </si>
  <si>
    <t>(e)</t>
  </si>
  <si>
    <t>Other (including temporary structure, etc.)</t>
  </si>
  <si>
    <t>II</t>
  </si>
  <si>
    <t>III</t>
  </si>
  <si>
    <t>Carpeted Roads</t>
  </si>
  <si>
    <t>(i) Carpeted Roads - RCC</t>
  </si>
  <si>
    <t>Non-carpeted roads</t>
  </si>
  <si>
    <t>IV</t>
  </si>
  <si>
    <t>Plant and Machinery</t>
  </si>
  <si>
    <t>General rate applicable to Plant and Machinery not</t>
  </si>
  <si>
    <t>covered under Special Plant and Machinery</t>
  </si>
  <si>
    <t>Plant  and  Machinery  other  than  continuous process plant not covered under specific industries</t>
  </si>
  <si>
    <t>Continuous process plant for which no special rate has been prescribed under (ii) below</t>
  </si>
  <si>
    <t>Special Plant and Machinery</t>
  </si>
  <si>
    <t>(i) Plant and Machinery related to production and exhibition of Motion Picture Films</t>
  </si>
  <si>
    <t>1 Cinematograph films - Machinery used in the production   and   exhibition   of cinematograph   films,   recording   and reproducing equipments, developing machines,   printing   machines,   editing machines, synchronizers and studio lights</t>
  </si>
  <si>
    <t>2 Projecting equipment for exhibition of films</t>
  </si>
  <si>
    <t>(ii) Plant and Machinery used in glass</t>
  </si>
  <si>
    <t>1 Plant and Machinery except direct fire glass melting  furnaces</t>
  </si>
  <si>
    <t>-  Recuperative  and regenerative glass melting furnaces</t>
  </si>
  <si>
    <t>2 Plant and Machinery except direct fire glass melting furnaces - Moulds [NESD]</t>
  </si>
  <si>
    <t>3 Float Glass Melting Furnaces [NESD]</t>
  </si>
  <si>
    <t>(iii) Plant and Machinery used in mines and quarries - Portable  underground  machinery  and  earth moving machinery used in open cast mining</t>
  </si>
  <si>
    <t>(iv) Plant and Machinery used in Telecommunications [NESD]</t>
  </si>
  <si>
    <t>1 Towers</t>
  </si>
  <si>
    <t>2 Telecom  transceivers,  switching  centres, transmission and other network equipment</t>
  </si>
  <si>
    <t>3 Telecom - Ducts, Cables and optical fibre</t>
  </si>
  <si>
    <t>4 Satellites</t>
  </si>
  <si>
    <t>(v) Plant  and  Machinery  used  in  exploration, production and refining oil and gas [NESD]</t>
  </si>
  <si>
    <t>1 Refineries</t>
  </si>
  <si>
    <t>2 Oil  and  gas  assets (including  wells), processing plant and facilities</t>
  </si>
  <si>
    <t>3 Petrochemical Plant</t>
  </si>
  <si>
    <t>4 Storage tanks and related equipment</t>
  </si>
  <si>
    <t>5 Pipelines</t>
  </si>
  <si>
    <t>6 Drilling Rig</t>
  </si>
  <si>
    <t>7 Field operations (above ground) Portable boilers, drilling tools, well-head tanks, etc.</t>
  </si>
  <si>
    <t>8 Loggers</t>
  </si>
  <si>
    <t>(vi) Plant  and  Machinery  used  in  generation, transmission and distribution of power [NESD]</t>
  </si>
  <si>
    <t>1 Thermal / Gas / Combined Cycle Power Generation Plant</t>
  </si>
  <si>
    <t>2 Hydro Power Generation Plant</t>
  </si>
  <si>
    <t>3 Nuclear Power Generation Plant</t>
  </si>
  <si>
    <t>4 Transmission  lines,  cables  and  other network assets</t>
  </si>
  <si>
    <t>5 Wind Power Generation Plant</t>
  </si>
  <si>
    <t>6 Electric Distribution Plant</t>
  </si>
  <si>
    <t>7 Gas Storage and Distribution Plant</t>
  </si>
  <si>
    <t>8 Water Distribution Plant including pipelines</t>
  </si>
  <si>
    <t>(vii) Plant and Machinery used in manufacture of</t>
  </si>
  <si>
    <t>1 Sinter Plant</t>
  </si>
  <si>
    <t>2 Blast Furnace</t>
  </si>
  <si>
    <t>3 Coke Ovens</t>
  </si>
  <si>
    <t>4 Rolling mill in steel plant</t>
  </si>
  <si>
    <t>5 Basic Oxygen Furnace Converter</t>
  </si>
  <si>
    <t>(viii) Plant and Machinery used in manufacture of non- ferrous metals</t>
  </si>
  <si>
    <t>1 Metal pot line [NESD]</t>
  </si>
  <si>
    <t>2 Bauxite crushing and grinding section</t>
  </si>
  <si>
    <t>3 Digester Section [NESD]</t>
  </si>
  <si>
    <t>4 Turbine [NESD]</t>
  </si>
  <si>
    <t>5 Equipments for Calcinations [NESD]</t>
  </si>
  <si>
    <t>6 Copper Smelter [NESD]</t>
  </si>
  <si>
    <t>7 Roll Grinder</t>
  </si>
  <si>
    <t>8 Soaking Pit</t>
  </si>
  <si>
    <t>9 Annealing Furnace</t>
  </si>
  <si>
    <t>10 Rolling Mills</t>
  </si>
  <si>
    <t>11 Equipments  for  Scalping,  Slitting,  etc. [NSED]</t>
  </si>
  <si>
    <t>12 Surface Miner, Ripper Dozer, etc. used in mines</t>
  </si>
  <si>
    <t>13 Copper refining plant [NSED]</t>
  </si>
  <si>
    <t>(ix) Plant  and  Machinery  used  in  medical  and surgical operations [NESD]</t>
  </si>
  <si>
    <t>1 Electrical Machinery, X-ray and electrotherapeutic apparatus and accessories thereto,  medical,  diagnostic  equipments, namely,  Cat-scan,  Ultrasound  Machines, ECG Monitors, etc.</t>
  </si>
  <si>
    <t>2 Other Equipments</t>
  </si>
  <si>
    <t>(x) Plant and Machinery used in manufacture of pharmaceuticals and chemicals [NESD]</t>
  </si>
  <si>
    <t>1 Reactors</t>
  </si>
  <si>
    <t>2 Distillation Columns</t>
  </si>
  <si>
    <t>3 Drying  equipments / Centrifuges  and Decanters</t>
  </si>
  <si>
    <t>4 Vessel / Storage tanks</t>
  </si>
  <si>
    <t>(xi) Plant and Machinery used in civil construction</t>
  </si>
  <si>
    <t>1 Concreting,  Crushing,  Piling  Equipments and Road Making Equipments</t>
  </si>
  <si>
    <t>2 Heavy Lift Equipments -</t>
  </si>
  <si>
    <t>- Cranes with capacity more than 100 tons</t>
  </si>
  <si>
    <t>- Cranes with capacity less than 100 tons</t>
  </si>
  <si>
    <t>3 Transmission line, Tunnelling Equipments [NESD]</t>
  </si>
  <si>
    <t>4 Earth-moving equipments</t>
  </si>
  <si>
    <t>5 Others  including  Material  Handling Pipeline / Welding Equipments [NESD]</t>
  </si>
  <si>
    <t>(xii) Plant and Machinery used in salt works [NESD]</t>
  </si>
  <si>
    <t>V</t>
  </si>
  <si>
    <t>Furniture and fittings used in hotels, restaurants and boarding houses, schools, colleges and other education institutions, libraries, welfare centres, meeting halls, cinema houses, theatres and circuses and furniture and fittings  let  out  on  hire  for  used  on  occasion  of marriages and similar functions</t>
  </si>
  <si>
    <t>VI</t>
  </si>
  <si>
    <t>Motor buses, motor lorries, motor cars and motor taxies used in a businees of running them on hire</t>
  </si>
  <si>
    <t>Electrically operated vehicles including  battery powered or fuel cell powered vehicles</t>
  </si>
  <si>
    <t>VII</t>
  </si>
  <si>
    <t>Ships [NESD]</t>
  </si>
  <si>
    <t>Ocean-going ships</t>
  </si>
  <si>
    <t>(i) Bulk Carriers and liner vessels</t>
  </si>
  <si>
    <t>(ii) Crude  tankers,  product  carriers  and  easy chemical carriers with or without conventional</t>
  </si>
  <si>
    <t>(iii) Chemicals and Acid Carriers</t>
  </si>
  <si>
    <t>1 With Stainless steel tanks</t>
  </si>
  <si>
    <t>2 With other tanks</t>
  </si>
  <si>
    <t>(iv) Liquefied gas carriers</t>
  </si>
  <si>
    <t>(v) Conventional large passenger vessels which are used for cruise purpose also</t>
  </si>
  <si>
    <t>(vi) Coastal service ships of all categories</t>
  </si>
  <si>
    <t>(vii) Offshore supply and support vessels</t>
  </si>
  <si>
    <t>(viii) Catamarans and other high speed passenger for ships or boats</t>
  </si>
  <si>
    <t>(ix) Drill ships</t>
  </si>
  <si>
    <t>(x) Hovercrafts</t>
  </si>
  <si>
    <t>(xi) Fishing vessels with wooden hull</t>
  </si>
  <si>
    <t>(xii) Dredgers,  tugs,  barges,  survey launches  and other similar ships used mainly for dredging</t>
  </si>
  <si>
    <t>Vessels ordinarily operating on inland waters</t>
  </si>
  <si>
    <t>(i) Speed boats</t>
  </si>
  <si>
    <t>(ii) Other vessels</t>
  </si>
  <si>
    <t>VIII</t>
  </si>
  <si>
    <t>Aircrafts or Helicopters [NESD]</t>
  </si>
  <si>
    <t>IX</t>
  </si>
  <si>
    <t>Railway siding, locomotives, rolling stocks, tramways</t>
  </si>
  <si>
    <t>and railway used by concerns, excluding railway</t>
  </si>
  <si>
    <t>X</t>
  </si>
  <si>
    <t>Ropeway structures [NESD]</t>
  </si>
  <si>
    <t>XI</t>
  </si>
  <si>
    <t>XII</t>
  </si>
  <si>
    <t>Servers and networks</t>
  </si>
  <si>
    <t>XIII</t>
  </si>
  <si>
    <t>Laboratory equipment [NESD]</t>
  </si>
  <si>
    <t>General laboratory equipment</t>
  </si>
  <si>
    <t>Laboratory equipments used in education institutions</t>
  </si>
  <si>
    <t>XIV</t>
  </si>
  <si>
    <t>XV</t>
  </si>
  <si>
    <t>Hydraulic woks, pipelines and sluices [NESD]</t>
  </si>
  <si>
    <t>A</t>
  </si>
  <si>
    <t>C = 31 /3 /14 - B</t>
  </si>
  <si>
    <t>E = D - C</t>
  </si>
  <si>
    <t>H = F - G</t>
  </si>
  <si>
    <t>I= ROUND (E)</t>
  </si>
  <si>
    <t>J = 5% OF F</t>
  </si>
  <si>
    <t>K</t>
  </si>
  <si>
    <t>L = K / I</t>
  </si>
  <si>
    <t>N</t>
  </si>
  <si>
    <t>O = K + N</t>
  </si>
  <si>
    <t xml:space="preserve">H = F - G </t>
  </si>
  <si>
    <t>I = ROUND (E)</t>
  </si>
  <si>
    <t>K = H - J</t>
  </si>
  <si>
    <t>Concatenate</t>
  </si>
  <si>
    <t xml:space="preserve">Bengal Tools limited </t>
  </si>
  <si>
    <t xml:space="preserve">Engineering  division </t>
  </si>
  <si>
    <t xml:space="preserve">Factory Building </t>
  </si>
  <si>
    <t>BUILDING &amp; SHED AT 2 JESSORE ROAD</t>
  </si>
  <si>
    <t>Double Ended Indler Welding Machine</t>
  </si>
  <si>
    <t>OLD BUILDING &amp; STRUCTURE</t>
  </si>
  <si>
    <t>FACTORY BUILDING</t>
  </si>
  <si>
    <t>2, JESSORE ROAD TOP FLOOR</t>
  </si>
  <si>
    <t>CEMENT &amp; STONES</t>
  </si>
  <si>
    <t>2, Jessore road ( SS Shop - Office)</t>
  </si>
  <si>
    <t>Construction of Top Floor</t>
  </si>
  <si>
    <t>Flats at Bediadanga</t>
  </si>
  <si>
    <t>Non Factory Building</t>
  </si>
  <si>
    <t>Pug Cutting Machine</t>
  </si>
  <si>
    <t>Tool Post Grinder</t>
  </si>
  <si>
    <t>Radial Drill Machine</t>
  </si>
  <si>
    <t>DRILL MACHINE</t>
  </si>
  <si>
    <t>Lathe Machine</t>
  </si>
  <si>
    <t>Angle Grinder Machine</t>
  </si>
  <si>
    <t>Centre Lathe Machine</t>
  </si>
  <si>
    <t>Radial Drill machine</t>
  </si>
  <si>
    <t>Magnetic Drill machine with Drill Stand</t>
  </si>
  <si>
    <t>Universal Magnetic Geared Drill Machine</t>
  </si>
  <si>
    <t>Bench Drilling Machine</t>
  </si>
  <si>
    <t>Magnetic Geared Drill Machine</t>
  </si>
  <si>
    <t>Air Plasma Cutting Machine (MPT - 30)</t>
  </si>
  <si>
    <t>Air Plasma Cutting Machine (MPT - 60)</t>
  </si>
  <si>
    <t>Heavy Duty Lathe Machine</t>
  </si>
  <si>
    <t>KPT Angle Grinder</t>
  </si>
  <si>
    <t>Compression Testing Machine</t>
  </si>
  <si>
    <t>Dewalt Chopsaw Machine</t>
  </si>
  <si>
    <t>Geared Drill Machine</t>
  </si>
  <si>
    <t>Trapper Drill Machine</t>
  </si>
  <si>
    <t>Hydraulic Plate Bending Machine</t>
  </si>
  <si>
    <t>Keyway Cutting Machine</t>
  </si>
  <si>
    <t>Drill amchine 31 MM</t>
  </si>
  <si>
    <t>PUG Cutting Machine</t>
  </si>
  <si>
    <t>Bevelling Machine</t>
  </si>
  <si>
    <t>Dewalt make Angle Grinder</t>
  </si>
  <si>
    <t>KPTS Angle Grinder</t>
  </si>
  <si>
    <t>31 mm Magnetic Drill Machine</t>
  </si>
  <si>
    <t>Angle grinder Machine</t>
  </si>
  <si>
    <t>Straight Grinder 4"</t>
  </si>
  <si>
    <t>31 mm DRILL MACHINE</t>
  </si>
  <si>
    <t>KPT MAGNETIC STAND</t>
  </si>
  <si>
    <t>ANGLE GRINDER 7"</t>
  </si>
  <si>
    <t>STRAIGHT GRINDER 4"</t>
  </si>
  <si>
    <t>PUG CUTTING MACHINE</t>
  </si>
  <si>
    <t>CHOPSAW MACHINE 14"</t>
  </si>
  <si>
    <t>BENCH GRINDER 12" DIA</t>
  </si>
  <si>
    <t>CUTTER ECO FOR BEVELLING MACHINE N.K.O. MAKE</t>
  </si>
  <si>
    <t>DEWALT ANGLE GRINDER 5"</t>
  </si>
  <si>
    <t>BROACH CUTTER MACHINE</t>
  </si>
  <si>
    <t>HYDRAULIC PLATE BENDING MACHINE</t>
  </si>
  <si>
    <t>ANGLE GRINDER MACHINE</t>
  </si>
  <si>
    <t>COLUMN &amp; BOOM MODEL, MOTORIZED TROLLEY, CNC CUTTING MACHINE, STRIP CITTING TORCH</t>
  </si>
  <si>
    <t>KPT ANGLE GRINDER</t>
  </si>
  <si>
    <t>HYDRAULIC PRESS MACHINE 150 TON</t>
  </si>
  <si>
    <t>CUTTER ECO FOR BEVELLING</t>
  </si>
  <si>
    <t>MARKMATE PNEUMATIC DOT MARKING MACHINE</t>
  </si>
  <si>
    <t>3 SPEED SEMI NORTON 16" LATHE M/C</t>
  </si>
  <si>
    <t>3 SPEED SEMI NORTON 8" LATHE M/C</t>
  </si>
  <si>
    <t>SLOTTING MACHINE</t>
  </si>
  <si>
    <t>W.P. SET COMP DIESEL  ENGINE</t>
  </si>
  <si>
    <t>TBI BINZEL MAKE CO2 MIG TORCH 3MTR HOSE</t>
  </si>
  <si>
    <t>LONG NECK DIE GRINDER MACHINE</t>
  </si>
  <si>
    <t>HYDRAULIC PRESS MACHINE "C" TYPE</t>
  </si>
  <si>
    <t>ANGLE GRINDER MACHINE KPT MAKE</t>
  </si>
  <si>
    <t>BEVELLING ECO CUTTER</t>
  </si>
  <si>
    <t>WOLF MAKE ANGLE GRINDER</t>
  </si>
  <si>
    <t>ALL GEARED UNIVERSAL MILLING MACHINE</t>
  </si>
  <si>
    <t>ROLL TURNING CENTRE LATHE MACHINE</t>
  </si>
  <si>
    <t>Cutter Eco</t>
  </si>
  <si>
    <t>FRP Cooling Tower with Basin</t>
  </si>
  <si>
    <t>Machine A/Grinder 7"</t>
  </si>
  <si>
    <t>5" Angle Grinder MC2 Wolf 35125 Machine</t>
  </si>
  <si>
    <t>5" Angle Grinder MC2 Dewalt Dw831 Machine</t>
  </si>
  <si>
    <t>Radio Remote Control System</t>
  </si>
  <si>
    <t>GNA Nibbker Machine</t>
  </si>
  <si>
    <t>Under Crank Type Gulliotine shearing Machine with Machanical Clinch</t>
  </si>
  <si>
    <t>5" Angle Grinder Machine ( MC2 Dewalt Dw831 Machine)</t>
  </si>
  <si>
    <t>MC1 KPT Make KW10 Machine</t>
  </si>
  <si>
    <t>4' Angel Grinder</t>
  </si>
  <si>
    <t>5" Angle grinder 1100W</t>
  </si>
  <si>
    <t>5" A/Grinder machine</t>
  </si>
  <si>
    <t>Network -II</t>
  </si>
  <si>
    <t>Network -III</t>
  </si>
  <si>
    <t>Network IV</t>
  </si>
  <si>
    <t>JG - 250 Torch Head Hand</t>
  </si>
  <si>
    <t>L.T. Transformer</t>
  </si>
  <si>
    <t>Tapper Drill Machine</t>
  </si>
  <si>
    <t>Air Plasma Cutting Machine</t>
  </si>
  <si>
    <t>7" Angle Grinder</t>
  </si>
  <si>
    <t>5" Angle Grinder</t>
  </si>
  <si>
    <t>Welding Machine</t>
  </si>
  <si>
    <t>Inverter Based MMAW Welding Machine</t>
  </si>
  <si>
    <t>Welding Machine 400 amp</t>
  </si>
  <si>
    <t>Welding Rectifier 400 amp</t>
  </si>
  <si>
    <t>MIG/MAG Welding Machine</t>
  </si>
  <si>
    <t>Air Cooled Welding Transformer</t>
  </si>
  <si>
    <t>Automatic Idler Welding Machine</t>
  </si>
  <si>
    <t>Thyristorized Welding Rectifier</t>
  </si>
  <si>
    <t>Inverter Arc Welding Machine 200 amp</t>
  </si>
  <si>
    <t>Inverter Based MIG Welding Machine</t>
  </si>
  <si>
    <t>THYRISTORISED WELDING RECTIFIER</t>
  </si>
  <si>
    <t>INVERTER WELDING MACHINE 200 AMPS</t>
  </si>
  <si>
    <t>INVERTER BASED MIG WELDING MACHINE 400 AMPS</t>
  </si>
  <si>
    <t>MIG Welding Machine 400 amps</t>
  </si>
  <si>
    <t>WELDING MACHINE</t>
  </si>
  <si>
    <t>Welding Machine MIG350 (N301) with Accessories</t>
  </si>
  <si>
    <t>Suppra Mig 350(N301) Welding Machine with Accessories</t>
  </si>
  <si>
    <t>Welding Machine &amp; Accessories</t>
  </si>
  <si>
    <t>Supra TIG 300(I) Welding Machine</t>
  </si>
  <si>
    <t>Suppra Mig400(S) Welding Machine</t>
  </si>
  <si>
    <t>Welding Machine - Mig 350 ( N 301) with Spare Parts</t>
  </si>
  <si>
    <t>Hydra 10 Ton</t>
  </si>
  <si>
    <t>Goliath Crain Double Girder</t>
  </si>
  <si>
    <t>Jib Crane 2 Ton</t>
  </si>
  <si>
    <t>Hand Crane 1 T</t>
  </si>
  <si>
    <t>Mobile Crane 5 T</t>
  </si>
  <si>
    <t>EOT Crane 10 T</t>
  </si>
  <si>
    <t>EOT Crane 5 T</t>
  </si>
  <si>
    <t>Hydraulic Mobile Crane</t>
  </si>
  <si>
    <t>Overhead Crane 5 T</t>
  </si>
  <si>
    <t>Jib Crane 3 Ton</t>
  </si>
  <si>
    <t>Chain Pulley Block 5 T</t>
  </si>
  <si>
    <t>Hand Crane 500 KG</t>
  </si>
  <si>
    <t>Forklift Car 3 Ton</t>
  </si>
  <si>
    <t>7.5 Ton Span Crane</t>
  </si>
  <si>
    <t>REVERSIBLE ELECTRIC WINCH 5 TON</t>
  </si>
  <si>
    <t>14 Ton Hydra</t>
  </si>
  <si>
    <t>2Ton EOT Crane</t>
  </si>
  <si>
    <t>7.5 Ton EOT Crane at Durgapur</t>
  </si>
  <si>
    <t>5 Ton EOT Crane at 9A, K.B.Sarani</t>
  </si>
  <si>
    <t>7.5 Ton EOT Crane at 17/15 Mall Road</t>
  </si>
  <si>
    <t>10 TON EOT CRANE</t>
  </si>
  <si>
    <t>Material Handling Equipments</t>
  </si>
  <si>
    <t>125 KVA DG set</t>
  </si>
  <si>
    <t>125 KVA Generator</t>
  </si>
  <si>
    <t>Transformer 500 KVA</t>
  </si>
  <si>
    <t xml:space="preserve">75 KVA DG SET </t>
  </si>
  <si>
    <t>Generator 200 KVA</t>
  </si>
  <si>
    <t>ELECTRIC GENERATING SET 200 KVA</t>
  </si>
  <si>
    <t xml:space="preserve">125 KVA GENERATOR </t>
  </si>
  <si>
    <t>DIESEL GENERATOR</t>
  </si>
  <si>
    <t>INDOOR VACCUM CIRCUIT BREAKER</t>
  </si>
  <si>
    <t>60 AMP DSL BUSHBAR WITH ANGLES, CLAMPS &amp; COLLECTOR</t>
  </si>
  <si>
    <t>DRYING OVEN 250 DEGREE CAPACITY</t>
  </si>
  <si>
    <t>Electrical Equipments</t>
  </si>
  <si>
    <t>Hand Rolling Machine</t>
  </si>
  <si>
    <t>Electronic Weighbridge Platform</t>
  </si>
  <si>
    <t xml:space="preserve">Weighing Machine 1 ton </t>
  </si>
  <si>
    <t>Electronic Weighing Machine</t>
  </si>
  <si>
    <t>Air Compressor Machine</t>
  </si>
  <si>
    <t>Compressor Air Dryer</t>
  </si>
  <si>
    <t>Trimming Machine</t>
  </si>
  <si>
    <t>Furnace Trolley</t>
  </si>
  <si>
    <t>Footning Setting Fixture</t>
  </si>
  <si>
    <t>Flux Heating Machine</t>
  </si>
  <si>
    <t>Die &amp; Punches</t>
  </si>
  <si>
    <t>Die sets</t>
  </si>
  <si>
    <t>LDD Tank</t>
  </si>
  <si>
    <t>Spares for Machinery</t>
  </si>
  <si>
    <t>Interfacing Control</t>
  </si>
  <si>
    <t>Stay Plate  Stamping Machine</t>
  </si>
  <si>
    <t>Rotary Positioner</t>
  </si>
  <si>
    <t>Manual Rollers</t>
  </si>
  <si>
    <t>Rolles Dust Proof Testing Machine</t>
  </si>
  <si>
    <t>Roller Fixon Test Machine</t>
  </si>
  <si>
    <t>Roller Water Test machine</t>
  </si>
  <si>
    <t>Rockwell Hardness Testing Machine</t>
  </si>
  <si>
    <t>Burst Testing M/C</t>
  </si>
  <si>
    <t>Universal testing machine</t>
  </si>
  <si>
    <t>Hardening Furnace with Controller 80KW</t>
  </si>
  <si>
    <t>Hardening Furnace with Controller 50 KW</t>
  </si>
  <si>
    <t>Tampering Furnace with controller 30 KW</t>
  </si>
  <si>
    <t>Pre Heating Furnace with Controller</t>
  </si>
  <si>
    <t>Oil Tank</t>
  </si>
  <si>
    <t>Electrical Blower</t>
  </si>
  <si>
    <t>Straightening Device</t>
  </si>
  <si>
    <t>Pressure Gauge Calib M/C</t>
  </si>
  <si>
    <t>Hydraulic Fixture Hub</t>
  </si>
  <si>
    <t>Dog Chuck 24"</t>
  </si>
  <si>
    <t>Hard Bearing Dynamic Balancing Fixture</t>
  </si>
  <si>
    <t>JIMCROW</t>
  </si>
  <si>
    <t>AIR COMPRESSOR</t>
  </si>
  <si>
    <t>BEVEL ANGLE PROTECTOR</t>
  </si>
  <si>
    <t>Jigs &amp; Tools</t>
  </si>
  <si>
    <t>Vernier Calliper 12"</t>
  </si>
  <si>
    <t>Centrifugal WaterPump Set with 1 H.P. Star Delta Starter</t>
  </si>
  <si>
    <t>Outside Micrometer</t>
  </si>
  <si>
    <t>Electronic Weight Machine</t>
  </si>
  <si>
    <t>Impact Wrench ( Bosch Make)</t>
  </si>
  <si>
    <t>Hot Air Gun ( Bosch Make)</t>
  </si>
  <si>
    <t>Magnetic Stand for Drill Tech</t>
  </si>
  <si>
    <t>14" Chop Shaw Machine</t>
  </si>
  <si>
    <t>62MM Core Cutter</t>
  </si>
  <si>
    <t>Container Office</t>
  </si>
  <si>
    <t>Auto Level Fold Telescope</t>
  </si>
  <si>
    <t>Cube Mould Box</t>
  </si>
  <si>
    <t>Iron Body Centrifugal pump</t>
  </si>
  <si>
    <t>T1 Photonic Brand Johanna</t>
  </si>
  <si>
    <t>40"Container</t>
  </si>
  <si>
    <t>40 " Modifying Container</t>
  </si>
  <si>
    <t>Porta Cabin</t>
  </si>
  <si>
    <t>Test Meter, Vernier Caliper</t>
  </si>
  <si>
    <t>Rectifier</t>
  </si>
  <si>
    <t>Auto Dumple Level</t>
  </si>
  <si>
    <t>EMPTY CONTAINER 40 FT.</t>
  </si>
  <si>
    <t>OLD OFFICE CONTAINER</t>
  </si>
  <si>
    <t>STORE CONTAINER 40 FT</t>
  </si>
  <si>
    <t>OFFICE CUM STORE CONTAINER 40 FT.</t>
  </si>
  <si>
    <t>Office Container ( 20'X8'X5')</t>
  </si>
  <si>
    <t>Office Container ( 40'X8'X9.5')</t>
  </si>
  <si>
    <t>Site Equipments</t>
  </si>
  <si>
    <t>OLD</t>
  </si>
  <si>
    <t>Angular Stop Cock</t>
  </si>
  <si>
    <t>Basin &amp; Urinal</t>
  </si>
  <si>
    <t>Honda Pump Set</t>
  </si>
  <si>
    <t>320 ft. Deep Boring for water</t>
  </si>
  <si>
    <t>PARRY WARE BASIN</t>
  </si>
  <si>
    <t>OT PAN</t>
  </si>
  <si>
    <t>LONG BACK URINAL</t>
  </si>
  <si>
    <t>COMMOD</t>
  </si>
  <si>
    <t>SUBMERSIBLE PUMP</t>
  </si>
  <si>
    <t>Sanitary Fittings &amp; Water Supply</t>
  </si>
  <si>
    <t>Water Tank 3000 Capacity</t>
  </si>
  <si>
    <t>Water Tank 3000 Capacity Sintex Reno</t>
  </si>
  <si>
    <t>Electrical Installation</t>
  </si>
  <si>
    <t>Old</t>
  </si>
  <si>
    <t>250 WT GI Earthing</t>
  </si>
  <si>
    <t>PVC Cable</t>
  </si>
  <si>
    <t>Electrical Goods</t>
  </si>
  <si>
    <t>Pipe &amp; Hot Air Duct</t>
  </si>
  <si>
    <t>MCCB Handle</t>
  </si>
  <si>
    <t>Gas Lighters &amp; Magnetic Coils</t>
  </si>
  <si>
    <t>Networking Component</t>
  </si>
  <si>
    <t>Enhancement of Load 45 KV to 100 KV</t>
  </si>
  <si>
    <t>LOAD ENHANCEMENT 45KVA TO 125 KVA</t>
  </si>
  <si>
    <t>1.5 TON Split AC</t>
  </si>
  <si>
    <t>SAMSUNG AIR CONDITIONER FOR 2ND FLOOR</t>
  </si>
  <si>
    <t>SAMSUNG AIR CONDITIONER FOR GROUND FLOOR</t>
  </si>
  <si>
    <t>1.5 TON SPLIT AC</t>
  </si>
  <si>
    <t>5 KVA UPS SYSTEM  WITH DC POWER PACK</t>
  </si>
  <si>
    <t>1.5 TON SAMSUNG SPLIT AC FOR QCD DEPT</t>
  </si>
  <si>
    <t xml:space="preserve">2 TON SPLIT AC </t>
  </si>
  <si>
    <t>SAMSUNG 2 TON AC</t>
  </si>
  <si>
    <t>DIGITAL EPABX SYSTEM</t>
  </si>
  <si>
    <t>SAMSUNG TWO STAR SPLIT AC</t>
  </si>
  <si>
    <t>22" LCD TV</t>
  </si>
  <si>
    <t>VIDEOCON 80 LTRS FRIDGE</t>
  </si>
  <si>
    <t>ATTENDANCE MANAGEMENT SYSTEM</t>
  </si>
  <si>
    <t xml:space="preserve">22" LCD </t>
  </si>
  <si>
    <t>AC MACHINE</t>
  </si>
  <si>
    <t>AQUA GUARD CLSSIC WATER PURIFIER</t>
  </si>
  <si>
    <t>SAMSUNG 1 TON SPLIT AC (2 STAR)</t>
  </si>
  <si>
    <t>SAMSUNG 1.5 TON SPLIT AC (2 STAR)</t>
  </si>
  <si>
    <t>SAMSUNG  2 TON SPLIT AC (2 STAR)</t>
  </si>
  <si>
    <t>SAMSUNG  1  TON &amp; 1.5 TON SPLIT AC (2 STAR)</t>
  </si>
  <si>
    <t>RO SKID 100 LTR</t>
  </si>
  <si>
    <t>SAMSUNG 1.5 TON SPLIT AC (1 STAR &amp; 2 STAR)</t>
  </si>
  <si>
    <t>3KVA ONLINE UPS SYSTEM WITH BATTERIES</t>
  </si>
  <si>
    <t>HDX 7000 CODEC  MICROPHONE &amp; PROJECTOR</t>
  </si>
  <si>
    <t>LG SPLIT &amp; WINDOW AC</t>
  </si>
  <si>
    <t>Panasonic 50" Plasma TV</t>
  </si>
  <si>
    <t>Exide Battery for Inverter</t>
  </si>
  <si>
    <t>Sound Level Meter</t>
  </si>
  <si>
    <t>Fax Machine</t>
  </si>
  <si>
    <t>24" Toofan Pedestal Fan</t>
  </si>
  <si>
    <t>1.5 Ton Samsung Two Star AC</t>
  </si>
  <si>
    <t>2 Ton Samsung Two Star AC</t>
  </si>
  <si>
    <t>Ceiling Fan</t>
  </si>
  <si>
    <t>Crompton Fan</t>
  </si>
  <si>
    <t>Modular Work Station &amp; Mobile Pedestal</t>
  </si>
  <si>
    <t>2 Ton  &amp; 1 Ton Samsung Split AC</t>
  </si>
  <si>
    <t>1.5 Ton  &amp; 1 Ton Samsung Split AC</t>
  </si>
  <si>
    <t>Aquaguard Water Purification System</t>
  </si>
  <si>
    <t>Crompton Greaves Exhaust Fan</t>
  </si>
  <si>
    <t>Samsung 2 Ton Window AC</t>
  </si>
  <si>
    <t>24" Heavy Duty Pedestal Fan</t>
  </si>
  <si>
    <t>12" Wall Fan</t>
  </si>
  <si>
    <t>Digital Coating Thikness Guage</t>
  </si>
  <si>
    <t>1.5 TON SPLIT A.C.</t>
  </si>
  <si>
    <t>1.5 TON SPLIT A.C. LG</t>
  </si>
  <si>
    <t>PANASONIC FAX KX-FP701CX</t>
  </si>
  <si>
    <t>2 NOS WALL FAN &amp; 1 NO. TABLE FAN</t>
  </si>
  <si>
    <t>PEDESTAL FAN</t>
  </si>
  <si>
    <t>EXHAUST FAN</t>
  </si>
  <si>
    <t>CABIN FAN</t>
  </si>
  <si>
    <t>SCREW GAUGE, TECHNOMETER, DIGITAL VIBRATION METER ETC.</t>
  </si>
  <si>
    <t>CEILING FAN</t>
  </si>
  <si>
    <t>WALL FAN</t>
  </si>
  <si>
    <t>WELDING TORCH</t>
  </si>
  <si>
    <t>MICRO METER</t>
  </si>
  <si>
    <t>PEDESTAL FAN, EXHAUST &amp; WALL FAN</t>
  </si>
  <si>
    <t>DIGITAL CAMERA FOR ED</t>
  </si>
  <si>
    <t>7 NOS WALL FAN &amp; 1 NO. EXHAUST</t>
  </si>
  <si>
    <t>DIGITAL CAMERA</t>
  </si>
  <si>
    <t>INVERTER &amp; BATTERY</t>
  </si>
  <si>
    <t>SPLIT AC</t>
  </si>
  <si>
    <t>UPS</t>
  </si>
  <si>
    <t>CROMPTON GREAVES HISPEED FAN</t>
  </si>
  <si>
    <t>EXIDE BATTERY WITH CHARGER</t>
  </si>
  <si>
    <t>INVERTER</t>
  </si>
  <si>
    <t>P1  BATTERY</t>
  </si>
  <si>
    <t>DIGITAL COATING THICKNESS GAUGE</t>
  </si>
  <si>
    <t>CROMPTON GREAVES EXHAUST FAN 9"</t>
  </si>
  <si>
    <t>21 LTR. SAMSUNG CONVECTION MICROWAVE OWEN</t>
  </si>
  <si>
    <t>12 " H/S WALL FAN</t>
  </si>
  <si>
    <t>13 " H/S WALL FAN</t>
  </si>
  <si>
    <t>AQUA GUARD WATER PURIFIER</t>
  </si>
  <si>
    <t>XEROX PLOTTER MACHINE</t>
  </si>
  <si>
    <t>LAWN MOVER ROTAK ELECTRIC OPERATED HEDGE CUTTER</t>
  </si>
  <si>
    <t>SONY 55" LED TV</t>
  </si>
  <si>
    <t>CROMPTON GREAVES FAN</t>
  </si>
  <si>
    <t>SAMSUNG 2 STAR SPLIT AC</t>
  </si>
  <si>
    <t>HIGH PRESSURE JET MACHINE</t>
  </si>
  <si>
    <t>HP PRINTER OFFICE JET</t>
  </si>
  <si>
    <t>SAMSUNG 1 TON AC</t>
  </si>
  <si>
    <t>POLYCOM SOUND STATION (AUDIO CONFERENCING DEVICE)</t>
  </si>
  <si>
    <t>Office Equipment</t>
  </si>
  <si>
    <t>Samsung Mobile</t>
  </si>
  <si>
    <t>Samsung Mobile with Screen Guard</t>
  </si>
  <si>
    <t>Samsung LED TV</t>
  </si>
  <si>
    <t>LG Mobile with Screen Guard</t>
  </si>
  <si>
    <t xml:space="preserve">LG Optimus Phone </t>
  </si>
  <si>
    <t>Pedastal Fan</t>
  </si>
  <si>
    <t>Voltas Split AC</t>
  </si>
  <si>
    <t>16" Wall Fan ( Crompton Greeves)</t>
  </si>
  <si>
    <t>24" Pedastal Fan</t>
  </si>
  <si>
    <t>Polycom Sound Station 2 with Mobile Calling Kit</t>
  </si>
  <si>
    <t>Samsung N 9000</t>
  </si>
  <si>
    <t>Hitachi Projector Model</t>
  </si>
  <si>
    <t>Panasonic Fax Machine</t>
  </si>
  <si>
    <t>Samsung tab</t>
  </si>
  <si>
    <t>22" LED TV</t>
  </si>
  <si>
    <t>Samsung 3 Star 1.5 Ton Split A.c</t>
  </si>
  <si>
    <t>20LTRS Solo Micro Oven</t>
  </si>
  <si>
    <t>Biometric Attendance Card System with Acess Reader, Push Button, EM Lock &amp; Power Supply</t>
  </si>
  <si>
    <t>Digital Coating Thickness guage</t>
  </si>
  <si>
    <t xml:space="preserve">Moto X Handset </t>
  </si>
  <si>
    <t>Apple I Phone 6</t>
  </si>
  <si>
    <t xml:space="preserve">I - Pad ( Apple Model Air 2- Gold) </t>
  </si>
  <si>
    <t>Computerised Time Attendance System</t>
  </si>
  <si>
    <t xml:space="preserve">Crompton Greeves Exhauast Fan </t>
  </si>
  <si>
    <t>4 Blade Pedastal Fan</t>
  </si>
  <si>
    <t>LG Split A.C. with Stabilizer</t>
  </si>
  <si>
    <t>Matrix EPABX System with Installation Charges</t>
  </si>
  <si>
    <t>Matrix Digital Keyphone</t>
  </si>
  <si>
    <t>Telephone Instrument ( Beetel)</t>
  </si>
  <si>
    <t>MDF ( 30 Pair)</t>
  </si>
  <si>
    <t>Exide Battery</t>
  </si>
  <si>
    <t>Air Conditioner</t>
  </si>
  <si>
    <t>Samsung Led Tv</t>
  </si>
  <si>
    <t>Samsung Refrigerator</t>
  </si>
  <si>
    <t>Panasonic Cordless Landline Phone</t>
  </si>
  <si>
    <t>Microwave Oven ( Samsung)</t>
  </si>
  <si>
    <t>Refrigerator</t>
  </si>
  <si>
    <t>Old Furniture (BTL Engg)</t>
  </si>
  <si>
    <t>Wall File Cabinate</t>
  </si>
  <si>
    <t>Furniture (SEIL) Merger</t>
  </si>
  <si>
    <t>Furniture (SLL) Merger</t>
  </si>
  <si>
    <t>Furniture (BCCL) Merger</t>
  </si>
  <si>
    <t>HIGH BACK REVOLVING CHAIR</t>
  </si>
  <si>
    <t>COMPUTER REVOLVING CHAIR</t>
  </si>
  <si>
    <t>HIGH BACK REVOLVING CHAIR WITH HYDRAULIC</t>
  </si>
  <si>
    <t>SOFA CUM BED</t>
  </si>
  <si>
    <t>STEEL RACK</t>
  </si>
  <si>
    <t>FURNITURE AT GROUND FLOOR NEW ROOM</t>
  </si>
  <si>
    <t>EXECUTIVE CHAIR</t>
  </si>
  <si>
    <t>TABLE, CABINATE &amp; FALSE CEILING</t>
  </si>
  <si>
    <t>CROMPTON AIR CIRCULATOR FAN</t>
  </si>
  <si>
    <t>REVOLVING CHAIRS</t>
  </si>
  <si>
    <t>ROOF CABINET  FILE CABINATE AND WOODEN TABLE</t>
  </si>
  <si>
    <t>STEEL REVOLVING BIG BACK CHAIR</t>
  </si>
  <si>
    <t>DOOR, TABLE FILE RACK</t>
  </si>
  <si>
    <t>TABLE &amp; SUPREME CHAIR</t>
  </si>
  <si>
    <t>PEDESTAL FAN TOOFAN MAKE</t>
  </si>
  <si>
    <t>COMPUTER CHAIR</t>
  </si>
  <si>
    <t>MARINA &amp; PEARL SUPER TABLE</t>
  </si>
  <si>
    <t>Plywood/ Teakwood</t>
  </si>
  <si>
    <t>Alluminium Extruded Sections</t>
  </si>
  <si>
    <t>Khat</t>
  </si>
  <si>
    <t xml:space="preserve">Interior Designing </t>
  </si>
  <si>
    <t>Aluminium Partition</t>
  </si>
  <si>
    <t>Computer Chairs</t>
  </si>
  <si>
    <t>Revolving Chairs</t>
  </si>
  <si>
    <t>Execitive Chair &amp; Netted Chair</t>
  </si>
  <si>
    <t>Key Board &amp; CPU Trolley</t>
  </si>
  <si>
    <t>Executive Chair &amp; Conference Table</t>
  </si>
  <si>
    <t>Reception Table, Airport Chair &amp; Office Table</t>
  </si>
  <si>
    <t>VP Room Table</t>
  </si>
  <si>
    <t>Computer Chair &amp; revolving Chair</t>
  </si>
  <si>
    <t>Folding Bed, Marbel Table</t>
  </si>
  <si>
    <t>Table &amp; Chair</t>
  </si>
  <si>
    <t>FURNITURE FOR REGIONAL OFFICE</t>
  </si>
  <si>
    <t>WOODEN CHAIR</t>
  </si>
  <si>
    <t>EXECITIVE OFFICE TABLE &amp; HIGH BACK CHAIR</t>
  </si>
  <si>
    <t>RECEPTION CHAIR</t>
  </si>
  <si>
    <t>SOFA SET &amp; CENTRE TABLE</t>
  </si>
  <si>
    <t>OFFICE TABLE,  CHAIR &amp; SOFA</t>
  </si>
  <si>
    <t>CHAIR</t>
  </si>
  <si>
    <t>OFFICE TABLE &amp; CHAIR</t>
  </si>
  <si>
    <t>OFFICE TABLE</t>
  </si>
  <si>
    <t>Furniture &amp; Fittings</t>
  </si>
  <si>
    <t>NMDC Site Office Furniture</t>
  </si>
  <si>
    <t>Almirah</t>
  </si>
  <si>
    <t>Fixer Chair, Tea Table, Stool</t>
  </si>
  <si>
    <t>Revolving Chaiors</t>
  </si>
  <si>
    <t>Office Table cum Sdide Cabinet</t>
  </si>
  <si>
    <t>Godrej Revolving Chair</t>
  </si>
  <si>
    <t>2 Jessore Road ( SS Shop- Office) Furniture</t>
  </si>
  <si>
    <t>SBR Conveyor Tech</t>
  </si>
  <si>
    <t>Windows Server STD</t>
  </si>
  <si>
    <t>PV Elite  (ENGINEERING SOFTWARE)</t>
  </si>
  <si>
    <t>SAP Business One</t>
  </si>
  <si>
    <t>Auto CAD  9</t>
  </si>
  <si>
    <t>Quick Heal Anti Virus</t>
  </si>
  <si>
    <t>MS Windows Vista</t>
  </si>
  <si>
    <t>IPRO Fixed Assets Software</t>
  </si>
  <si>
    <t>SAP B1 Payroll</t>
  </si>
  <si>
    <t>Conveyor Designing Software</t>
  </si>
  <si>
    <t>TALLY CURRENCY 2700</t>
  </si>
  <si>
    <t>IBM LOTUS DOMINO MESSAGING EXPRESS</t>
  </si>
  <si>
    <t>SYMANTEC PROTECTION SUITE ENTERPRISE EDITION</t>
  </si>
  <si>
    <t>ANTI VIRUS KASPERSKY 3 USER</t>
  </si>
  <si>
    <t>CAD CUSTOMIZATION SOFTWARE</t>
  </si>
  <si>
    <t>I PRO FIXED ASSETS SOFTWARE 7.7 (MU)</t>
  </si>
  <si>
    <t>SAP BUSINESS ONE LICENSE</t>
  </si>
  <si>
    <t>SAP PAYROLL ADDON</t>
  </si>
  <si>
    <t>WINDOWS SERVER STD. 2008 R2 OEM PACK</t>
  </si>
  <si>
    <t>WINDOWS 7 PROFESSIONAL</t>
  </si>
  <si>
    <t>STAAD PRO V8i (IS CODE)</t>
  </si>
  <si>
    <t>MS Windows 7 Professional</t>
  </si>
  <si>
    <t>Primavera P6 Enterprise Project Portfolio Mngt.</t>
  </si>
  <si>
    <t xml:space="preserve">MS Windows Server, MS Windows Professional OEM &amp; MS Office Home &amp; Business </t>
  </si>
  <si>
    <t>MS Windows 7 Professional &amp; MS Office Home Business 2009</t>
  </si>
  <si>
    <t>MS Windows 7 Professional &amp; MS Office Home Business 2010</t>
  </si>
  <si>
    <t>MS Office Home &amp; Business 2011</t>
  </si>
  <si>
    <t>IT Software DOB7JLL</t>
  </si>
  <si>
    <t>TEKLA Structural Steel Software</t>
  </si>
  <si>
    <t>CAESAR II 5.3</t>
  </si>
  <si>
    <t>Upgrade of Trend Micro Enterprise Security Suite</t>
  </si>
  <si>
    <t>MICROSOFT WINDOWS 7 PROFESSIONAL</t>
  </si>
  <si>
    <t>MICROSOFT OFFICE 2010 HOME &amp; BUSINESS</t>
  </si>
  <si>
    <t>WINDOWS 7 PROFESSIONAL (OEM)</t>
  </si>
  <si>
    <t>MS OFFICE H&amp;B 2010</t>
  </si>
  <si>
    <t>MS WINDOWS 7 PROFESSIONAL 32 BIT</t>
  </si>
  <si>
    <t>MS OFFICE 2010 HOME &amp; BUSINESS</t>
  </si>
  <si>
    <t>AUTO CAD MECHINICAL 2013 NEW SLM</t>
  </si>
  <si>
    <t>AUTO CAD MECHINICAL 2013 NEW NLM ACE</t>
  </si>
  <si>
    <t xml:space="preserve">MS OFFICE 2010 </t>
  </si>
  <si>
    <t>SF PRESSURE DROP 7X FOR WINDOWS</t>
  </si>
  <si>
    <t>ABBY FINE READER 11 PROFESSIONAL</t>
  </si>
  <si>
    <t>PDF TO DFX CONVERTER</t>
  </si>
  <si>
    <t>ACROBAT PROFESSIONAL LICENCE</t>
  </si>
  <si>
    <t>PV ELITE 2013 PERPETUAL LICENCE (ENGINEERING SOFTWARE)</t>
  </si>
  <si>
    <t>EXCEL PASSWORD RECOVERY MASTER BUSINESS LICENCE</t>
  </si>
  <si>
    <t>WINPRO 8 GENUINE WINDOWS 8 PROFESSIONAL</t>
  </si>
  <si>
    <t>WINSVRCAL 2012 SNGL OLP</t>
  </si>
  <si>
    <t>SQLCAL 2012 SNGL OLP</t>
  </si>
  <si>
    <t>Computer Softwares</t>
  </si>
  <si>
    <t>Soft microsoft Oem Series</t>
  </si>
  <si>
    <t>Adobe Acrobate Professional II</t>
  </si>
  <si>
    <t>MS Windows 8</t>
  </si>
  <si>
    <t>QuickHeal AntiVirus</t>
  </si>
  <si>
    <t xml:space="preserve">Visitor Management Software HID IDECUBE </t>
  </si>
  <si>
    <t>Old Computers &amp; Accessories</t>
  </si>
  <si>
    <t>Computer Set</t>
  </si>
  <si>
    <t>NTW Dlink 24 Port Switch</t>
  </si>
  <si>
    <t>NTW 6U Rack</t>
  </si>
  <si>
    <t>Cabinate &amp; Monitor</t>
  </si>
  <si>
    <t>Monitor BenQ</t>
  </si>
  <si>
    <t>Tally 9.0 Update</t>
  </si>
  <si>
    <t>Computer Cabinate &amp; RAM</t>
  </si>
  <si>
    <t>HP Lazar Jet Printer 1020</t>
  </si>
  <si>
    <t>Desktop</t>
  </si>
  <si>
    <t>EPSON Printer</t>
  </si>
  <si>
    <t>Monitor ACER</t>
  </si>
  <si>
    <t>6U Rack &amp; Port Switch</t>
  </si>
  <si>
    <t>DLP Data Projector</t>
  </si>
  <si>
    <t>HP Printer 1020</t>
  </si>
  <si>
    <t>Monitor 17"</t>
  </si>
  <si>
    <t>Monitor BenQ 22"</t>
  </si>
  <si>
    <t>Broad Band wire</t>
  </si>
  <si>
    <t>3 KVA UPS System with DC Power Pack</t>
  </si>
  <si>
    <t>HDD Sata 80 GB Seagate</t>
  </si>
  <si>
    <t>SEIL Transfer</t>
  </si>
  <si>
    <t>NTW D Link 24 Port</t>
  </si>
  <si>
    <t>Processor Intel D 945</t>
  </si>
  <si>
    <t>HP LASERJET PRINTER 1018</t>
  </si>
  <si>
    <t>Compaq Pressario 933TV</t>
  </si>
  <si>
    <t>SMPS &amp; Mouse</t>
  </si>
  <si>
    <t>TV Tuner INT Pinnacle</t>
  </si>
  <si>
    <t>PAN TVSE MSP 250 Champion Printer</t>
  </si>
  <si>
    <t>HP Printer PSCF 4355</t>
  </si>
  <si>
    <t>Samsung &amp; LAN Card</t>
  </si>
  <si>
    <t>Motherboard</t>
  </si>
  <si>
    <t>Data Projector</t>
  </si>
  <si>
    <t>Assembled Computers</t>
  </si>
  <si>
    <t>BCCL Transfer</t>
  </si>
  <si>
    <t>Xerox Laser Printer</t>
  </si>
  <si>
    <t>HP N/B 550</t>
  </si>
  <si>
    <t>Dell Studio XPS for ED</t>
  </si>
  <si>
    <t>HP laser Printer</t>
  </si>
  <si>
    <t>HP Laser Printer</t>
  </si>
  <si>
    <t>IBM Think Center PC</t>
  </si>
  <si>
    <t>15" Colour Monitor</t>
  </si>
  <si>
    <t>SMPS Supercomp</t>
  </si>
  <si>
    <t>Laptop with carry case</t>
  </si>
  <si>
    <t>LENOVO LAPTOP 5902-2586</t>
  </si>
  <si>
    <t>ASSEMBLED COMPUTER</t>
  </si>
  <si>
    <t>LENOVO LAPTOP 5903-5262</t>
  </si>
  <si>
    <t>LENOVO THINK CENTRE</t>
  </si>
  <si>
    <t>LENOVO LAPTOP 5902-2055</t>
  </si>
  <si>
    <t>HP PRINTER L J P1606DN</t>
  </si>
  <si>
    <t>6 KVA UPS SYSTEM WITH DC POWER PACK</t>
  </si>
  <si>
    <t>UBIQUITI BULLET 2 HP, 54 MBPS, FULL DUPLEX</t>
  </si>
  <si>
    <t>UBIQUITI BULLET 2 HP, 54 MBPS, FULL DUPLEX, 2.4 GHz SEMI-PARABOLIC GRID ANTENNA, 2.4 GHz OMNI DIRECTIONAL ANTENNA</t>
  </si>
  <si>
    <t>NETWORKING COMPONENT</t>
  </si>
  <si>
    <t>IBM BLADE CENTER SERVER</t>
  </si>
  <si>
    <t>PRINTER LASERJET HP 1213NF</t>
  </si>
  <si>
    <t>SCANNER HP G3110</t>
  </si>
  <si>
    <t>PRINTER HP D J 1000</t>
  </si>
  <si>
    <t>UPS APC 600VA</t>
  </si>
  <si>
    <t>HCL DESKTOP</t>
  </si>
  <si>
    <t>PRINTER HP L J 1020</t>
  </si>
  <si>
    <t>DVD R+W LENOVO</t>
  </si>
  <si>
    <t>FORTIGATE 110C UTM AND 1YR ANTI VIRUS</t>
  </si>
  <si>
    <t>Lenovo Desktop</t>
  </si>
  <si>
    <t>Dell Laptop</t>
  </si>
  <si>
    <t>Lenovo Think Centre</t>
  </si>
  <si>
    <t>Lenovo Think Centre, UPS, Switch &amp; D-Link</t>
  </si>
  <si>
    <t xml:space="preserve">Samsung 22" TFT </t>
  </si>
  <si>
    <t>Lenovo Laptop</t>
  </si>
  <si>
    <t>Lenovo Back Pack &amp; Logitech Mouse</t>
  </si>
  <si>
    <t>Lenovo Think Centre &amp; UPS</t>
  </si>
  <si>
    <t>6 KVA UPS System with DC Power Pack</t>
  </si>
  <si>
    <t>Printer</t>
  </si>
  <si>
    <t>Monitor</t>
  </si>
  <si>
    <t>Fax Machine &amp; Scanner</t>
  </si>
  <si>
    <t>2 KVA UPS System with DC Power Pack</t>
  </si>
  <si>
    <t>HP LAPTOP 630-QG634PA</t>
  </si>
  <si>
    <t>HP LAPTOP 630-A9E01PA#ACJ</t>
  </si>
  <si>
    <t>LENOVO DESKTOP 57-302345 PC</t>
  </si>
  <si>
    <t>LENOVO MONITOR 18.5" LCD</t>
  </si>
  <si>
    <t>HP LASERJET PRINTER M1136 ALL IN ONE</t>
  </si>
  <si>
    <t>LENOVO DESKTOP</t>
  </si>
  <si>
    <t>LENOVO LCD MONITOR 18.5"</t>
  </si>
  <si>
    <t>LENOVO MONITOR 19"</t>
  </si>
  <si>
    <t>HP LAPTOP</t>
  </si>
  <si>
    <t>HP PRINTER ALL IN ONE 1005 MFP</t>
  </si>
  <si>
    <t>HP PRINTER</t>
  </si>
  <si>
    <t>HP COMPUTER</t>
  </si>
  <si>
    <t>PRINTER CUM SCANNER</t>
  </si>
  <si>
    <t>WIRELESS N 300 ROUTER D-LINK</t>
  </si>
  <si>
    <t>DELL VOSTRO LAPTOP</t>
  </si>
  <si>
    <t>LENOVO LAPTOP</t>
  </si>
  <si>
    <t>LASERJET PRINTER</t>
  </si>
  <si>
    <t>SEAGATE 1 TB EXTERNAL HARD DISK</t>
  </si>
  <si>
    <t>LED MONITOR</t>
  </si>
  <si>
    <t>HP 450 LAPTOP</t>
  </si>
  <si>
    <t>DELL 22" TFT MONITOR</t>
  </si>
  <si>
    <t>2 GB RAM DDR 2 &amp; PEN DRIVE</t>
  </si>
  <si>
    <t>Computer &amp; Accessories</t>
  </si>
  <si>
    <t>HP LG M1005MFP Printer</t>
  </si>
  <si>
    <t>Hard Disk Drive</t>
  </si>
  <si>
    <t xml:space="preserve">Server IBM X3650 M4 Series 7915 - N5A with 36U Rack </t>
  </si>
  <si>
    <t>Switch Procurve Series JG708A</t>
  </si>
  <si>
    <t>Notebook Lenevo B490 Series</t>
  </si>
  <si>
    <t xml:space="preserve">Dell LCD Monitor with Keyboard Mouse </t>
  </si>
  <si>
    <t>UPS 625 VA</t>
  </si>
  <si>
    <t>APC 1100VA UPS</t>
  </si>
  <si>
    <t>Printer HP LJ Series</t>
  </si>
  <si>
    <t>Desktop Lenevo Wdge 73 Series</t>
  </si>
  <si>
    <t>Dlink Dap Access Point</t>
  </si>
  <si>
    <t>Microtek UPS 625</t>
  </si>
  <si>
    <t>Thick Center Lenevo E 73 10AS- A00RIH</t>
  </si>
  <si>
    <t>TFT 22" Dell LED Monitor</t>
  </si>
  <si>
    <t>Printer HP Laserjet</t>
  </si>
  <si>
    <t>UPS 600VA APC BX600CI - IN</t>
  </si>
  <si>
    <t>Lenevo Laptop</t>
  </si>
  <si>
    <t>HP Compaq laptop</t>
  </si>
  <si>
    <t>HP Laptop</t>
  </si>
  <si>
    <t>Desktop Lenevo Edge 73 Series</t>
  </si>
  <si>
    <t>TFT Dell Series Led Monitor 21.5"</t>
  </si>
  <si>
    <t>Lenevo Thick Center</t>
  </si>
  <si>
    <t>Monitor TFT 22"</t>
  </si>
  <si>
    <t xml:space="preserve">Lenevo Desktop </t>
  </si>
  <si>
    <t>Dell Series Led Monitor 21.5"</t>
  </si>
  <si>
    <t>Transcend Storejet 25M3 1TB External hard Disk</t>
  </si>
  <si>
    <t xml:space="preserve">HP DNJ 36" Printer </t>
  </si>
  <si>
    <t>Soft Microsoft OEM Series</t>
  </si>
  <si>
    <t>Simm Kingston Series ( 8 GB Ram)</t>
  </si>
  <si>
    <t>TFT Dell Series Monitor</t>
  </si>
  <si>
    <t>Asus laptop</t>
  </si>
  <si>
    <t>Desktop ( Dell)</t>
  </si>
  <si>
    <t>M200 Multi Function Printer</t>
  </si>
  <si>
    <t>HP 1005 Laser Printer</t>
  </si>
  <si>
    <t>HP Laserjet 1005 Printer</t>
  </si>
  <si>
    <t>Led Monitor</t>
  </si>
  <si>
    <t>Scanner</t>
  </si>
  <si>
    <t>Motor Vehicles</t>
  </si>
  <si>
    <t>Vehicles Old(Durgapur)</t>
  </si>
  <si>
    <t>Toyota Innova (WB 26C 8124)</t>
  </si>
  <si>
    <t>Bajaj Discover</t>
  </si>
  <si>
    <t>Bajaj Platina</t>
  </si>
  <si>
    <t>PASSION PRO DSS</t>
  </si>
  <si>
    <t>MAHINDRA BOLERO SLE BS-III</t>
  </si>
  <si>
    <t>Tata Ace Venture</t>
  </si>
  <si>
    <t>Tata Sumo Gold CX</t>
  </si>
  <si>
    <t>TOYOTA FORTUNER CAR NO. WB-24R-8024</t>
  </si>
  <si>
    <t>BAJAJ PLATINA - WB 58V 6127</t>
  </si>
  <si>
    <t>2ND HAND PASSION MOTOR BIKE</t>
  </si>
  <si>
    <t>Maruti Car</t>
  </si>
  <si>
    <t>Maruti Ertiga</t>
  </si>
  <si>
    <t>Maruti Wagon R</t>
  </si>
  <si>
    <t xml:space="preserve">HF Delux 100CC </t>
  </si>
  <si>
    <t>Bajaj Two Wheeler</t>
  </si>
  <si>
    <t xml:space="preserve">Days assets used for Addtion or Deletion </t>
  </si>
  <si>
    <t xml:space="preserve">Original Value as on 31.03.2014 and addition during the year </t>
  </si>
  <si>
    <t xml:space="preserve">No Name </t>
  </si>
  <si>
    <t>Elapsed Life</t>
  </si>
  <si>
    <t>Depreciation for the period 01.04.2014 - 31.03.2015</t>
  </si>
  <si>
    <t xml:space="preserve">Days used 
for addition </t>
  </si>
  <si>
    <t xml:space="preserve">Useful life </t>
  </si>
  <si>
    <t xml:space="preserve">remainng Useful lifr </t>
  </si>
  <si>
    <t xml:space="preserve">days used for Addition </t>
  </si>
  <si>
    <t xml:space="preserve">WDV as on 31.03.2015 </t>
  </si>
  <si>
    <t xml:space="preserve">Depreciation  per year </t>
  </si>
  <si>
    <t>ASSET SCHEDULE AS PER 'SCHEDULE II' OF THE COMPANIES ACT, 2013</t>
  </si>
  <si>
    <t xml:space="preserve">BENGAL TOOLS LIMITED - ENGG DIVN   </t>
  </si>
  <si>
    <t>FIXED ASSET</t>
  </si>
  <si>
    <t>ASSET</t>
  </si>
  <si>
    <t>GROSS BLOCK</t>
  </si>
  <si>
    <t>DEPRECIATION / AMORTIZATION</t>
  </si>
  <si>
    <t>NET BLOCK</t>
  </si>
  <si>
    <t xml:space="preserve">ADDITION / ADJUSTMENT </t>
  </si>
  <si>
    <t>SALE / ADJUSTMENT</t>
  </si>
  <si>
    <r>
      <t xml:space="preserve">FOR THE YR         </t>
    </r>
    <r>
      <rPr>
        <sz val="14"/>
        <rFont val="Arial Narrow"/>
        <family val="2"/>
      </rPr>
      <t xml:space="preserve">           </t>
    </r>
  </si>
  <si>
    <t xml:space="preserve"> RS.</t>
  </si>
  <si>
    <t>RS.</t>
  </si>
  <si>
    <t xml:space="preserve">   RS.</t>
  </si>
  <si>
    <t>TANGIBLE ASSETS (A)</t>
  </si>
  <si>
    <t>FREEHOLD LAND</t>
  </si>
  <si>
    <t>LEASEHOLD LAND &amp; PROPERTY</t>
  </si>
  <si>
    <t>B U I L D I N G  :</t>
  </si>
  <si>
    <t xml:space="preserve">FACTORY BUILDING </t>
  </si>
  <si>
    <t>NON-FACTORY BUILDING</t>
  </si>
  <si>
    <t>PLANT &amp; MACHINERY</t>
  </si>
  <si>
    <t>MATERIAL HANDLING EQUIPMENTS</t>
  </si>
  <si>
    <t>ELECTRICAL EQUIPMENTS</t>
  </si>
  <si>
    <t>JIGS &amp; TOOLS</t>
  </si>
  <si>
    <t>SITE EQUIPMENTS</t>
  </si>
  <si>
    <t>SANITARY FITTINGS &amp;</t>
  </si>
  <si>
    <t>WATER SUPPLY</t>
  </si>
  <si>
    <t>ELECTRIC INSTALLATION</t>
  </si>
  <si>
    <t>FURNITURE &amp; FITTINGS</t>
  </si>
  <si>
    <t>OFFICE EQUIPMENT</t>
  </si>
  <si>
    <t xml:space="preserve">MOTOR VEHICLE </t>
  </si>
  <si>
    <t>COMPUTER &amp; ACCESSORIES</t>
  </si>
  <si>
    <t>TOTAL (A)</t>
  </si>
  <si>
    <t>INTANGIBLE ASSETS (B)</t>
  </si>
  <si>
    <t xml:space="preserve">COMPUTER SOFTWARES </t>
  </si>
  <si>
    <t>GOODWILL</t>
  </si>
  <si>
    <t>TOTAL (B)</t>
  </si>
  <si>
    <t>CAPITAL WORK IN PROGRESS ( C )</t>
  </si>
  <si>
    <t>TOTAL (A+B+C)</t>
  </si>
  <si>
    <t>PREVIOUS YEAR</t>
  </si>
  <si>
    <t>PLANT &amp; MACHINERY (Total)</t>
  </si>
  <si>
    <t>PLANT &amp; MACHINERY (NSIC)</t>
  </si>
  <si>
    <t>AMORTIZATION ON LEASEHOLD LAND &amp; PROPERTY</t>
  </si>
  <si>
    <t xml:space="preserve">LEASEHOLD LAND </t>
  </si>
  <si>
    <t>Gross Amount (Rs.)</t>
  </si>
  <si>
    <t>Amortization Years</t>
  </si>
  <si>
    <t>Amortization Upto 01.04.2012</t>
  </si>
  <si>
    <t>Amortization Amount 2012-13 (Rs.)</t>
  </si>
  <si>
    <t>Total Amortization Amount as on 31.03.2013</t>
  </si>
  <si>
    <t>Amortization Amount 2013-14 (Rs.)</t>
  </si>
  <si>
    <t>Total Amortization Amount as on 31.03.2014</t>
  </si>
  <si>
    <t>Balance (Rs.)</t>
  </si>
  <si>
    <t>Opening balance as on 01.04.1981</t>
  </si>
  <si>
    <t>Addition during 1986-87</t>
  </si>
  <si>
    <t>Addition during 2008-09 from BCCL (60 YRS LEASE FROM 15.07.1983)</t>
  </si>
  <si>
    <t>Addition during 2011-12  from Amalgamated Synthetic (21 yrs lease)</t>
  </si>
  <si>
    <t>Closing Balance as on 31.03.2012</t>
  </si>
  <si>
    <t>LEASEHOLD PROPERTY</t>
  </si>
  <si>
    <t>Amount (Rs.)</t>
  </si>
  <si>
    <t>Addition during 1981-82</t>
  </si>
  <si>
    <t>Addition during 1990-91</t>
  </si>
  <si>
    <t>GRAND TOTAL</t>
  </si>
  <si>
    <t>SANITARY FITTINGS &amp; WATER SUPPLY</t>
  </si>
  <si>
    <t>BLOCK DESCRIPTION</t>
  </si>
  <si>
    <t>TOTAL</t>
  </si>
  <si>
    <t xml:space="preserve"> -   </t>
  </si>
  <si>
    <t xml:space="preserve">Remaining Depreciable Value as on 1.4.14 ( WDV as on 31.03.14 - 5% of Original Cost)  and Addtion </t>
  </si>
  <si>
    <t>WDV as on 
31.03-2015</t>
  </si>
  <si>
    <t>WDV as on 01.04.2014 and on addtion of Assets</t>
  </si>
  <si>
    <t xml:space="preserve">Deletion of Assets </t>
  </si>
  <si>
    <t>Original Cost As on 31.03.2015</t>
  </si>
  <si>
    <t xml:space="preserve">Date of deltion </t>
  </si>
  <si>
    <t xml:space="preserve">No of days used </t>
  </si>
  <si>
    <t>Amortization Amount 2014-15 (Rs.)</t>
  </si>
  <si>
    <t>WDV AS ON 31.03.2015</t>
  </si>
  <si>
    <t>WDV as on 01.04.2015</t>
  </si>
  <si>
    <t>Days Used</t>
  </si>
  <si>
    <t>Addition during 2015-16</t>
  </si>
  <si>
    <t>Depreciation for the year</t>
  </si>
  <si>
    <t>No. of days used in 2015-16 
(for addition / deletion)</t>
  </si>
  <si>
    <t>Remaining useful life as on 31.03.2016 (round off)</t>
  </si>
  <si>
    <t>Year / Date</t>
  </si>
  <si>
    <t>REMOTE CONTROL SYSTEM WITH TRANSMITTERS, BATTERY, RECEIVER CONTROL RELAY, CABLES &amp; GLAND</t>
  </si>
  <si>
    <t>WDV as on 
01.04.2015</t>
  </si>
  <si>
    <t>Remaining Depreciable Value 
(WDV as on 31.03.16 - 5% of Original Cost)  and Addition</t>
  </si>
  <si>
    <t>WDV as on 
31.03-2016</t>
  </si>
  <si>
    <t>ADDITION DURING 2014-15</t>
  </si>
  <si>
    <t>Elapsed life as on 31-3-2015</t>
  </si>
  <si>
    <t>1 HP High Speed Mono Block Pump</t>
  </si>
  <si>
    <t>Pipe Bender Machine</t>
  </si>
  <si>
    <t>ADDITION DURING 2015-16</t>
  </si>
  <si>
    <t>Store Container ( 40'X8'X9.5')</t>
  </si>
  <si>
    <t>Micro Meter, Vernier Caliper</t>
  </si>
  <si>
    <t>Digital Thickness Gauge</t>
  </si>
  <si>
    <t>GPS Cloud</t>
  </si>
  <si>
    <t>Inverter for Guest House</t>
  </si>
  <si>
    <t>Samsung AC &amp; Stabilizer</t>
  </si>
  <si>
    <t>Battery for DG Set at Durgapur</t>
  </si>
  <si>
    <t>Nokia Lumia 535 with cover &amp; Card</t>
  </si>
  <si>
    <t>HD Digital Camera (CCTV) at 17/15 Mall Rd.</t>
  </si>
  <si>
    <t>HD Digital Camera (CCTV) at 9 Mall Rd.</t>
  </si>
  <si>
    <t>Exhaust Fan 18"</t>
  </si>
  <si>
    <t>Inverter &amp; Battery</t>
  </si>
  <si>
    <t>Samsung T 705 Galaxy TAB &amp; 64 GB SD Card</t>
  </si>
  <si>
    <t>Numeric  Onfinity 3 KVA FM I Online UPS (96 V)</t>
  </si>
  <si>
    <t>Mi 4i Mobile</t>
  </si>
  <si>
    <t>Samsung Z130 Mobile</t>
  </si>
  <si>
    <t>Samsung J5 Mobile</t>
  </si>
  <si>
    <t>Samsung T231 (TAB 4)</t>
  </si>
  <si>
    <t>12" Crompton Wall Fan</t>
  </si>
  <si>
    <t>HIK Vision  16C2T-IR Bullet Camera (2 No. Jessore Rd.)</t>
  </si>
  <si>
    <t>Furnitures for office Use</t>
  </si>
  <si>
    <t>Stainless Steel Rack</t>
  </si>
  <si>
    <t>Almirah, Bed &amp; Mattress</t>
  </si>
  <si>
    <t>Office Almirah (DSP Benzol)</t>
  </si>
  <si>
    <t>Office Furniture</t>
  </si>
  <si>
    <t>Furniture fo NTPC Unchahar Site</t>
  </si>
  <si>
    <t>HP Laserjet M1005 Multi Function Printer</t>
  </si>
  <si>
    <t>Lenovo Think Centre with monitor (5 Nos)</t>
  </si>
  <si>
    <t>Laptop for Gurgaon Office</t>
  </si>
  <si>
    <t>Scanner for NMDC Nagarnar Site</t>
  </si>
  <si>
    <t>UPS at Nagarnar</t>
  </si>
  <si>
    <t>UPS at Ranchi</t>
  </si>
  <si>
    <t>Net Dep for the year</t>
  </si>
  <si>
    <t>Addition in 2015-16</t>
  </si>
  <si>
    <t>Old Core System Retro Feeding with Plasma Max PRO 200</t>
  </si>
  <si>
    <t>Hand Plasma System Max PRO 45</t>
  </si>
  <si>
    <t xml:space="preserve">Hydraulically Operated Automatic Pipe Cutting Machine </t>
  </si>
  <si>
    <t>Hydraulically Operated Automatic Boring Machine (Capacity 75 - 200 MM Dia X 200 - 1600 Pipe)</t>
  </si>
  <si>
    <t>Pneumatically Operated Automatic Idler Welding Machine</t>
  </si>
  <si>
    <t xml:space="preserve">BTL EPC Limited </t>
  </si>
  <si>
    <t xml:space="preserve">Fixed Assets register as per schedule II of Company Act,2013 </t>
  </si>
  <si>
    <t>DEPRECIATION FOR 2015-16</t>
  </si>
  <si>
    <t>Total Amortization Amount as on 31.03.2015</t>
  </si>
  <si>
    <t>Amortization Amount 2015-16 (Rs.)</t>
  </si>
  <si>
    <t>Godrej 185 L Fridge</t>
  </si>
  <si>
    <t>Godrej Split AC 1 ton</t>
  </si>
  <si>
    <t>Godrej Split AC 1.5 ton</t>
  </si>
  <si>
    <t>LG LED TV 24"</t>
  </si>
  <si>
    <t>Water Tank 1000 Ltr. (9 Mall Rd.)</t>
  </si>
  <si>
    <t>2nd Hand Bike (JH 01Y 8044)</t>
  </si>
  <si>
    <t>Table, Chair, Almirah at Ranikhet</t>
  </si>
  <si>
    <t>Luminous UPS System at Nagarnar</t>
  </si>
  <si>
    <t>Dream Neo Bike</t>
  </si>
  <si>
    <t>600 VA UPS with Exide battery</t>
  </si>
  <si>
    <t>2nd Hand Bajaj Discover Bike</t>
  </si>
  <si>
    <t>500 GB Sata Seagate Hard Disk Drive</t>
  </si>
  <si>
    <t>Pug Cutting machine</t>
  </si>
  <si>
    <t>Tornocut CNC Ecocut Machine</t>
  </si>
  <si>
    <t>Portable Blower</t>
  </si>
  <si>
    <t>Date of Sale</t>
  </si>
  <si>
    <t>HF Delux 100CC (Gurgaon)</t>
  </si>
  <si>
    <t>Hydraucally Operated horizontal bearing &amp; shaft pushing machine</t>
  </si>
  <si>
    <t>10</t>
  </si>
  <si>
    <t>WDV as on 
01.04.2016</t>
  </si>
  <si>
    <t>Addition during 2016-17</t>
  </si>
  <si>
    <t>No. of days used in 2016-17
(for addition / deletion)</t>
  </si>
  <si>
    <t>Elapsed life as on 31-3-2016</t>
  </si>
  <si>
    <t>Remaining useful life as on 31.03.2017 (round off)</t>
  </si>
  <si>
    <t>Remaining Depreciable Value 
(WDV as on 31.03.17 - 5% of Original Cost)  and Addition</t>
  </si>
  <si>
    <t>WDV as on 
31.03-2017</t>
  </si>
  <si>
    <t>Bearing Housing Fitting Machine</t>
  </si>
  <si>
    <t>MC1kPT KMC BRC Machine</t>
  </si>
  <si>
    <t>Mobile Concrete Batching/Mixing Plant With Turbo Pan Mixer, Water Flow Sensor, Control Panel With Online Print Out Syatem &amp; Statndard Accessories</t>
  </si>
  <si>
    <t>Aquarius 1004D Shp Concrete Pump &amp; Accessories With 100 Rm Pipeline</t>
  </si>
  <si>
    <t>Kpt Kms Brc Machine</t>
  </si>
  <si>
    <t>Self Centering Rotator</t>
  </si>
  <si>
    <t>ADDITION DURING 2016-17</t>
  </si>
  <si>
    <t>Hard Drive 2Tb External For Office Use At 2 Jessore Road</t>
  </si>
  <si>
    <t>Laserjet Printer For West Boakro Site</t>
  </si>
  <si>
    <t>Harddisk 2Tb External For Server Backup</t>
  </si>
  <si>
    <t>Hp Printer Model Mfp M1005</t>
  </si>
  <si>
    <t>Ups For Server</t>
  </si>
  <si>
    <t>Hp Printer For 2450 Project</t>
  </si>
  <si>
    <t>Lenevo Desktop Computer For User At H.O.</t>
  </si>
  <si>
    <t>WINSVRCAL 2012 SNGL OLP NL DVC CAL</t>
  </si>
  <si>
    <t>LICENSE &amp; IMPLEMENTATION OF PAY ROLL</t>
  </si>
  <si>
    <t>NAV Implementation charges</t>
  </si>
  <si>
    <t>MEDIUM MESH BACK B CHAIR FOR 2NO CONFERENCE ROOM.</t>
  </si>
  <si>
    <t>COOLING PUMP</t>
  </si>
  <si>
    <t>ACCESORIES FOR FLOW METER</t>
  </si>
  <si>
    <t>DIGITAL ULTRASONIC FLAW DETECTOR</t>
  </si>
  <si>
    <t>MIG TORCH 400AMP=4PC</t>
  </si>
  <si>
    <t>CRANE F-15 OUTRIDGER</t>
  </si>
  <si>
    <t>PEDASTAL FAN 24"</t>
  </si>
  <si>
    <t>samsung 1.5 ton A.C for office use ( M.D. Room &amp; Conference Room)</t>
  </si>
  <si>
    <t>OUTSIDE MICROMETER</t>
  </si>
  <si>
    <t>STAND FAN</t>
  </si>
  <si>
    <t>TULLU PAMP 1 HO RPM 2700</t>
  </si>
  <si>
    <t>Total Amortization Amount as on 31.03.2016</t>
  </si>
  <si>
    <t>Amortization Amount 2016-17 (Rs.)</t>
  </si>
  <si>
    <t>Addition in 2016-17</t>
  </si>
  <si>
    <t>DEPRECIATION FOR 2016-17</t>
  </si>
  <si>
    <t>2016-17</t>
  </si>
  <si>
    <t>STORE CONTAINER 40 ft</t>
  </si>
  <si>
    <t>Hard Disk</t>
  </si>
  <si>
    <t>Computer (5 Nos)</t>
  </si>
  <si>
    <t>Laptop</t>
  </si>
  <si>
    <t xml:space="preserve">One time charges for Alletech EPC Vertical Solution Framewark </t>
  </si>
  <si>
    <t>OFFICE TABLE, NAGARNAR</t>
  </si>
  <si>
    <t>STEEL ALMIRAH , NAGARNAR</t>
  </si>
  <si>
    <t>BREP=1NO.</t>
  </si>
  <si>
    <t>MSD NAV2016 LICENSE INCLUDING 1 STARTER PACKAGE(INCLUDE 3FULL USER+1EXTENDED PACK+17ADDITIONAL FULL USER+10LIMITED ACCESS USER+2SET OF OBJECT=1NO</t>
  </si>
  <si>
    <t>FRIDGE FOR NAGARNAR</t>
  </si>
  <si>
    <t>INVERTER FOR NAGARNAR</t>
  </si>
  <si>
    <t>CABIN TABLE HT-528, FOR MD ROOM</t>
  </si>
  <si>
    <t xml:space="preserve">ANATOM MB B ARMS WITH HR-PROJECT </t>
  </si>
  <si>
    <t>ANATOM MB B ARMS PROJECT CHAIR</t>
  </si>
  <si>
    <t>SOFTWARE INPLEMENTATION , LICENCE &amp; TRAINING FOR PAYROLL.</t>
  </si>
  <si>
    <t xml:space="preserve"> NAV IMplementation charges (20%)</t>
  </si>
  <si>
    <t>PEDASTAN FAN</t>
  </si>
  <si>
    <t>MIG TORCH 400AMP=5PC</t>
  </si>
  <si>
    <t>Win Srvr Std Core VE1T8770GL OLP NL CORELIC for the purpose of Microsopft Dynamics Nav</t>
  </si>
  <si>
    <t>Win Srvr cal 2016 SNGL OLP ML DVCCAL for the purpose of Microsopft Dynamics Nav</t>
  </si>
  <si>
    <t>SQL Serv Std Core 2016 sngl olp 2 lic NL Core lic Qlfd</t>
  </si>
  <si>
    <t>Web cam for office use</t>
  </si>
  <si>
    <t>Philips Speakers  for office use</t>
  </si>
  <si>
    <t>OUTSIDE MICROMETER 103-138</t>
  </si>
  <si>
    <t>OUTSIDE MICROMETER 104-140</t>
  </si>
  <si>
    <t>Dell Server (Batch No- 8JD61H2) for the purpose of Installing Erp Microsoft Dynamics Nav</t>
  </si>
  <si>
    <t>Dell Server ( 8JF31H2) for the purpose of Installing Erp Microsoft Dynamics Nav</t>
  </si>
  <si>
    <t>MOTOR BIKE (CD 110 DREAM DELUX)  (ENGINE NO. JC67E82062296)</t>
  </si>
  <si>
    <t>CAPITAL WORK IN PROGRESS</t>
  </si>
  <si>
    <t>2017-18</t>
  </si>
  <si>
    <t>HP Printer</t>
  </si>
  <si>
    <t>EXTERNAL HARD DISK FOR SERVER BACH UP</t>
  </si>
  <si>
    <t>ram 62 nos for computer upgradation for ERP</t>
  </si>
  <si>
    <t>7 nos Lenevo Desktops( Model No.  ici3 6100)</t>
  </si>
  <si>
    <t>WDV as on 
01.04.2017</t>
  </si>
  <si>
    <t>Addition during 2017-18</t>
  </si>
  <si>
    <t>No. of days used in 2017-18
(for addition / deletion)</t>
  </si>
  <si>
    <t>Elapsed life as on 31-3-2017</t>
  </si>
  <si>
    <t>FLUX DRYING OVEN 420V(50 KGS CAPACITY)</t>
  </si>
  <si>
    <t>ADDITION DURING 207-18</t>
  </si>
  <si>
    <t>Elapsed life as en 31-3-2017</t>
  </si>
  <si>
    <t>Location code</t>
  </si>
  <si>
    <t>9A</t>
  </si>
  <si>
    <t>2 No</t>
  </si>
  <si>
    <t>17 N/1</t>
  </si>
  <si>
    <t>BAR BINDING MACHINE</t>
  </si>
  <si>
    <t>STAND FAN &amp; CABIN FAN</t>
  </si>
  <si>
    <t>DIGITAL DUAL INDICATOR</t>
  </si>
  <si>
    <t>BREP</t>
  </si>
  <si>
    <t>Total Amortization Amount as on 31.03.2017</t>
  </si>
  <si>
    <t>Amortization Amount 2017-18 (Rs.)</t>
  </si>
  <si>
    <t>DELEVERY PIPE LINE SET</t>
  </si>
  <si>
    <t>24" STAND FAN</t>
  </si>
  <si>
    <t>Remaining useful life as on 30.09.2017 (round off)</t>
  </si>
  <si>
    <t>Remaining Depreciable Value 
(WDV as on 31-03-2018 - 5% of Original Cost)  and Addition</t>
  </si>
  <si>
    <t>WDV as on 
31-03-2018</t>
  </si>
  <si>
    <t>TOTAL STATION PANTEXR MODEL 1505N</t>
  </si>
  <si>
    <t>OFFICE CONTAINER</t>
  </si>
  <si>
    <t>WATER HEATER</t>
  </si>
  <si>
    <t>PORTABLE CHAIR</t>
  </si>
  <si>
    <t>chair</t>
  </si>
  <si>
    <t>hortinate firewell</t>
  </si>
  <si>
    <t>laptop</t>
  </si>
  <si>
    <t>nav licence</t>
  </si>
  <si>
    <t>antivirus</t>
  </si>
  <si>
    <t>MOTOR BIKE (SPLENDOR- KA 19ED-2795)</t>
  </si>
  <si>
    <t>DESKTOP</t>
  </si>
  <si>
    <t>OFFICE TABLE &amp; CHAIR (BARAUNI-1061)</t>
  </si>
  <si>
    <t>Windows  10 Pro</t>
  </si>
  <si>
    <t>TOYOTA CAMRY HYBRID (CHASIS NO. MBJ53CK5006003224)</t>
  </si>
  <si>
    <t>Purchase Value</t>
  </si>
  <si>
    <t>Total Amortization</t>
  </si>
  <si>
    <t>COOLER</t>
  </si>
  <si>
    <t>LLYOD 1.5 TON SPLIT AC</t>
  </si>
  <si>
    <t>MOTOR BIKE (PLATINA) PTCUL</t>
  </si>
  <si>
    <t>MOTOR BIKE (CITY ALLOYS) PTCUL</t>
  </si>
  <si>
    <t>Remaining uhehul lihe ah on 31.03.2018 (round ohh)</t>
  </si>
  <si>
    <t>VOLTAS SPLIT AC (DAMONJORI)</t>
  </si>
  <si>
    <t>Remaining Depreciable Value 
(WDV as on 31.03.2018 - 5% of Original Cost)  and Addition</t>
  </si>
  <si>
    <t>2018-19</t>
  </si>
  <si>
    <t>WDV as on 
01.04.2018</t>
  </si>
  <si>
    <t>Addition during 2018-19</t>
  </si>
  <si>
    <t>No. of days used in 2018-19
(for addition / deletion)</t>
  </si>
  <si>
    <t>Elapsed life as on 31-3-2018</t>
  </si>
  <si>
    <t>ADDITION DURING 2018-19</t>
  </si>
  <si>
    <t>Elapsed life as en 31-3-2018</t>
  </si>
  <si>
    <t>Remaining useful life as on 31.03.2018 (round off)</t>
  </si>
  <si>
    <t>Elafsed life as on 31-3-2018</t>
  </si>
  <si>
    <t>LAPTOP</t>
  </si>
  <si>
    <t>LESER PRINTER</t>
  </si>
  <si>
    <t>LED T.V. (SAMSUNG)</t>
  </si>
  <si>
    <t>Magnetic Broach Cutter (KDS 100 - 4RL)</t>
  </si>
  <si>
    <t>MAGNETIC CORE DRILL MACHINE</t>
  </si>
  <si>
    <t>18-19</t>
  </si>
  <si>
    <t>PV ELITE STANDARD CONCURRENT USE (CS)</t>
  </si>
  <si>
    <t>FINGER PRINT BASED TIME ATTENDANCE SYSTEM</t>
  </si>
  <si>
    <t xml:space="preserve">Windows 10 Professional </t>
  </si>
  <si>
    <t>Addition in 2018-19</t>
  </si>
  <si>
    <t>DEPRECIATION FOR 2018-19</t>
  </si>
  <si>
    <t>Amortization Amount 2018-19 (Rs.)</t>
  </si>
  <si>
    <t>CHOP SAW (PIPE CUTTING M/C)</t>
  </si>
  <si>
    <t>Total Amortization Amount as on 31-03-2019</t>
  </si>
  <si>
    <t>WDV as on 
31-03-2019</t>
  </si>
  <si>
    <t>Remaining useful life as on 31-03-2019 (Round off)</t>
  </si>
  <si>
    <t>Remaining Depreciable Value 
(WDV as on 31-03-2019 - 5% of Original Cost)  and Addition</t>
  </si>
  <si>
    <t>Remaining usehul lihe ah on 31-03-2019 (hound ohh)</t>
  </si>
  <si>
    <t>PORTABLE OFFICE CONTAINER</t>
  </si>
  <si>
    <t>Office container</t>
  </si>
  <si>
    <t>DESKTOP COMPUTER</t>
  </si>
  <si>
    <t>4 GB DDR4 RAM</t>
  </si>
  <si>
    <t>HP PROCURVE 24 Port Switch</t>
  </si>
  <si>
    <t>WAAZ CEILIING SPEAKERS</t>
  </si>
  <si>
    <t>ONKYO AV RECEIVER</t>
  </si>
  <si>
    <t>POP UP BOXES-6M(2+3)</t>
  </si>
  <si>
    <t>HDMI SWITCHER</t>
  </si>
  <si>
    <t>MOTORISED PROJECTOR SCREEN 9' X 5'</t>
  </si>
  <si>
    <t>YAMAHA 6 CHANNEL MIXER-PA MG06</t>
  </si>
  <si>
    <t>NANOCAD PLUS 10.0</t>
  </si>
  <si>
    <t>WIRELESS MICROPHONE</t>
  </si>
  <si>
    <t>DEFMACRO SOFTWARE PRIVATE LIMITED</t>
  </si>
  <si>
    <t>ADEPT INFOWAYS (P) LIMITED</t>
  </si>
  <si>
    <t>MERCEDES BENZ( WDD2131046L020535)</t>
  </si>
  <si>
    <t>ROTATOR 10 TON ADJUSTABLE, SELF ALIGNING</t>
  </si>
  <si>
    <t xml:space="preserve">SSD SATA 256 GB </t>
  </si>
  <si>
    <t>HDD Seagate NAS SATA 8 TB</t>
  </si>
  <si>
    <t>HDD Sata 4 TB Seagate</t>
  </si>
  <si>
    <t>NAS STORAGE</t>
  </si>
  <si>
    <t>MS PROJECT</t>
  </si>
  <si>
    <t>SQLSvrStdCore 2017 SNGL OLP 2Lic NL CoreLic Qlfd</t>
  </si>
  <si>
    <t/>
  </si>
  <si>
    <t>SPLIT A.C. 1.5 TON ( SAMSUNG INVERTER 3* )</t>
  </si>
  <si>
    <t>SPLIT A.C 1.5 TON ( SAMSUNG INVERTER 3* )</t>
  </si>
  <si>
    <t>AGARI ENTERPRISES</t>
  </si>
  <si>
    <t>FALCON TECHNOLOGIES</t>
  </si>
  <si>
    <t>A &amp; J Intelli Systems Private Limited</t>
  </si>
  <si>
    <t>WAITING 3STR SOFA CHROME</t>
  </si>
  <si>
    <t>Addition in 2019-20</t>
  </si>
  <si>
    <t>DEPRECIATION FOR 2019-20</t>
  </si>
  <si>
    <t>2019-20</t>
  </si>
  <si>
    <t>WDV as on 
01.04.2019</t>
  </si>
  <si>
    <t>Addition during 2019-20</t>
  </si>
  <si>
    <t>No. of days used in 2019-20
(for addition / deletion)</t>
  </si>
  <si>
    <t>Elafsed life as on 31-3-2019</t>
  </si>
  <si>
    <t>Remaining usehul lihe ah on 31-03-2020 (hound ohh)</t>
  </si>
  <si>
    <t>Remaining Depreciable Value 
(WDV as on 31-03-2020 - 5% of Original Cost)  and Addition</t>
  </si>
  <si>
    <t>WDV as on 
31-03-2020</t>
  </si>
  <si>
    <t>Elapsed life as en 31-3-2019</t>
  </si>
  <si>
    <t>Remaining useful life as on 31-03-2020 (Round off)</t>
  </si>
  <si>
    <t>ADDITION DURING 2019-20</t>
  </si>
  <si>
    <t>Elapsed life as on 31-3-2019</t>
  </si>
  <si>
    <t>Remaining useful life as on 31.03.2019 (round off)</t>
  </si>
  <si>
    <t>Interior Designing - Conference Room - 2nd floor</t>
  </si>
  <si>
    <t>Heavy Duty Impact Wrench (Bosch Make) Model GDS 30</t>
  </si>
  <si>
    <t>SWIVEL JOINT</t>
  </si>
  <si>
    <t>FOUR SHEAVE PULLEY</t>
  </si>
  <si>
    <t>COME ALONG CLAMP FOR CONDUCTOR</t>
  </si>
  <si>
    <t>KITTO CLAMP</t>
  </si>
  <si>
    <t>EARTHWIRE CLAMP</t>
  </si>
  <si>
    <t>AUTOMATIC CLAMP FOR ZEBRA CONDUCTOR</t>
  </si>
  <si>
    <t>SAG PLATE</t>
  </si>
  <si>
    <t>EQUALIZER PULLEY</t>
  </si>
  <si>
    <t>SINGLE SHEAVE PULLEY OPEN EYEHOOK</t>
  </si>
  <si>
    <t>SINGLE SHEAVE PULLEY CLOSE EYEHOOK</t>
  </si>
  <si>
    <t>TURN TABLE</t>
  </si>
  <si>
    <t>DYNAMOMETER 10 TON</t>
  </si>
  <si>
    <t>SPACER TROLLEY FOR TWIN CONDUCTOR</t>
  </si>
  <si>
    <t>DERRICK POLE</t>
  </si>
  <si>
    <t>BULLDOG CLAMP 12 MM</t>
  </si>
  <si>
    <t>CROWBAR 32 MM</t>
  </si>
  <si>
    <t>D. SHACKLE</t>
  </si>
  <si>
    <t>STEEL WIRE ROPE DIA 16 MM 6 X 19 FMC</t>
  </si>
  <si>
    <t>STEEL WIRE ROPE DIA 12 MM 6 X 19 FMC</t>
  </si>
  <si>
    <t>STEEL WIRE ROPE 12MM 6/19 FMC</t>
  </si>
  <si>
    <t>DOUBLE SHEAVE PULLEY</t>
  </si>
  <si>
    <t>SINGLE END SOCKS FOR ZEBRA CONDUCTOR</t>
  </si>
  <si>
    <t>COMPRESSOR MACHINE</t>
  </si>
  <si>
    <t>HYDRAULIC CUTTER FOR CONDUCTOR</t>
  </si>
  <si>
    <t>SAFETY BELT</t>
  </si>
  <si>
    <t>P.P.ROPE DIA 18 MM</t>
  </si>
  <si>
    <t>TOTAL STATION SOKKIA (REFLECTOR LESS) </t>
  </si>
  <si>
    <t>P.P.ROPE DIA 20 MM</t>
  </si>
  <si>
    <t>RO WATER PURIFICATION PLANT</t>
  </si>
  <si>
    <t>SOKKIA MAKE ELECTRONIC TOTAL STATION</t>
  </si>
  <si>
    <t>Biometric Door Lock System</t>
  </si>
  <si>
    <t xml:space="preserve">DAIKIN AC </t>
  </si>
  <si>
    <t>SAMSUNG 2 TON 3* INVERTER AC</t>
  </si>
  <si>
    <t>LAYYED 3 STAR AC 2 TON</t>
  </si>
  <si>
    <t>Cussion Chair</t>
  </si>
  <si>
    <t>WOODEN TABLE</t>
  </si>
  <si>
    <t>HP WORKSTATION SERIES Z ( PART NO. 70448323 )</t>
  </si>
  <si>
    <t>LENOVO COMMERCIAL LAPTOP(V130)</t>
  </si>
  <si>
    <t>AUTOMATIC PIPE CUTTING MACHINE</t>
  </si>
  <si>
    <t>ROTATOR - 5 TON ADJUSTABLE, SELF ALIGNING</t>
  </si>
  <si>
    <t>19-20</t>
  </si>
  <si>
    <t>HIGH PRESSURE LEAD HOSE</t>
  </si>
  <si>
    <t>HIGH PRESSURE CONNECTING HOSES</t>
  </si>
  <si>
    <t>AIR OPERATED HYDRALIC PUMP</t>
  </si>
  <si>
    <t>2020-21</t>
  </si>
  <si>
    <t>ADDITION DURING 2020-21</t>
  </si>
  <si>
    <t>WDV as on 
01.04.2020</t>
  </si>
  <si>
    <t>Addition during 2020-21</t>
  </si>
  <si>
    <t>No. of days used in 2020-21
(for addition / deletion)</t>
  </si>
  <si>
    <t>Elafsed life as on 31-3-2020</t>
  </si>
  <si>
    <t>Elapsed life as on 31-3-2020</t>
  </si>
  <si>
    <t>Remaining useful life as on 31.03.2020 (round off)</t>
  </si>
  <si>
    <t>AIR CONDITION</t>
  </si>
  <si>
    <t>Addition in 2020-21</t>
  </si>
  <si>
    <t>DEPRECIATION FOR 2020-21</t>
  </si>
  <si>
    <t>Total Amortization Amount as on 31-03-2020</t>
  </si>
  <si>
    <t>LAPTOP DELL LATITUDE 3410(I3-10110U/4/1/14"/1Y)</t>
  </si>
  <si>
    <t>PRINTER HP LJ PRO M254NW</t>
  </si>
  <si>
    <t>LAPTOP DELL LATITUDE 3410(13-10110U/4/1/14"1Y)</t>
  </si>
  <si>
    <t>HP LASER MFP 1136</t>
  </si>
  <si>
    <t>DESKTOP, CPU, MONITOR, KEYBOARD</t>
  </si>
  <si>
    <t xml:space="preserve">MAGNATIC CORE DRILL </t>
  </si>
  <si>
    <t>MAGNATIC CORE DRILL MACHINE</t>
  </si>
  <si>
    <t>2 ND STAGE AIR COMPRESSOR</t>
  </si>
  <si>
    <t>INNOVA CRYSTA</t>
  </si>
  <si>
    <t>CLAMP METER-LCD Digital display with backlight, Cu</t>
  </si>
  <si>
    <t>MULTIMETER</t>
  </si>
  <si>
    <t>INSULATION TESTER</t>
  </si>
  <si>
    <t>ARRAY TESTER</t>
  </si>
  <si>
    <t>EARTH RESISTANCE TESTER</t>
  </si>
  <si>
    <t>TRANSFORMER OIL BDV KIT</t>
  </si>
  <si>
    <t>3 PHASE MOTOR OPERATED INDUSTRIAL WINCH WITH MECHA</t>
  </si>
  <si>
    <t>VERTICAL TYPE BEARING PUSHING MACHINE</t>
  </si>
  <si>
    <t>20-21</t>
  </si>
  <si>
    <t>Remaining Depreciable Value 
(WDV as on 31-03-2021 - 5% of Original Cost)  and Addition</t>
  </si>
  <si>
    <t>Remaining usehul lihe ah on 31-03-2021(hound ohh)</t>
  </si>
  <si>
    <t>Elapsed life as en 31-03-2020</t>
  </si>
  <si>
    <t>Total Amortization Amount as on 31-03-2021</t>
  </si>
  <si>
    <t>FACE DETECTION ATTENDENCE SYSTEM</t>
  </si>
  <si>
    <t>HP DESIGNJET T830 MULTIFUNCTION PRINTER</t>
  </si>
  <si>
    <t>WDV as on 
31-03-2021</t>
  </si>
  <si>
    <t>FA-00001</t>
  </si>
  <si>
    <t>FA-00002</t>
  </si>
  <si>
    <t>FA-00003</t>
  </si>
  <si>
    <t>FA-00004</t>
  </si>
  <si>
    <t>FA-00005</t>
  </si>
  <si>
    <t>FA-00006</t>
  </si>
  <si>
    <t>FA-00007</t>
  </si>
  <si>
    <t>FA-00008</t>
  </si>
  <si>
    <t>FA-00009</t>
  </si>
  <si>
    <t>FA-00010</t>
  </si>
  <si>
    <t>FA-00011</t>
  </si>
  <si>
    <t>FA-00012</t>
  </si>
  <si>
    <t>FA-00013</t>
  </si>
  <si>
    <t>FA-00014</t>
  </si>
  <si>
    <t>FA-00015</t>
  </si>
  <si>
    <t>FA-00016</t>
  </si>
  <si>
    <t>FA-00017</t>
  </si>
  <si>
    <t>FA-00018</t>
  </si>
  <si>
    <t>FA-00019</t>
  </si>
  <si>
    <t>FA-00020</t>
  </si>
  <si>
    <t>FA-00021</t>
  </si>
  <si>
    <t>FA-00022</t>
  </si>
  <si>
    <t>FA-00023</t>
  </si>
  <si>
    <t>FA-00024</t>
  </si>
  <si>
    <t>FA-00025</t>
  </si>
  <si>
    <t>FA-00026</t>
  </si>
  <si>
    <t>FA-00027</t>
  </si>
  <si>
    <t>FA-00028</t>
  </si>
  <si>
    <t>FA-00029</t>
  </si>
  <si>
    <t>FA-00030</t>
  </si>
  <si>
    <t>FA-00031</t>
  </si>
  <si>
    <t>FA-00032</t>
  </si>
  <si>
    <t>FA-00033</t>
  </si>
  <si>
    <t>FA-00034</t>
  </si>
  <si>
    <t>FA-00035</t>
  </si>
  <si>
    <t>FA-00036</t>
  </si>
  <si>
    <t>FA-00037</t>
  </si>
  <si>
    <t>FA-00038</t>
  </si>
  <si>
    <t>FA-00039</t>
  </si>
  <si>
    <t>FA-00040</t>
  </si>
  <si>
    <t>FA-00041</t>
  </si>
  <si>
    <t>FA-00042</t>
  </si>
  <si>
    <t>FA-00043</t>
  </si>
  <si>
    <t>FA-00044</t>
  </si>
  <si>
    <t>FA-00045</t>
  </si>
  <si>
    <t>FA-00046</t>
  </si>
  <si>
    <t>FA-00047</t>
  </si>
  <si>
    <t>FA-00048</t>
  </si>
  <si>
    <t>FA-00049</t>
  </si>
  <si>
    <t>FA-00050</t>
  </si>
  <si>
    <t>FA-00051</t>
  </si>
  <si>
    <t>FA-00052</t>
  </si>
  <si>
    <t>FA-00053</t>
  </si>
  <si>
    <t>FA-00054</t>
  </si>
  <si>
    <t>FA-00055</t>
  </si>
  <si>
    <t>FA-00056</t>
  </si>
  <si>
    <t>FA-00057</t>
  </si>
  <si>
    <t>FA-00058</t>
  </si>
  <si>
    <t>FA-00059</t>
  </si>
  <si>
    <t>FA-00060</t>
  </si>
  <si>
    <t>FA-00061</t>
  </si>
  <si>
    <t>FA-00062</t>
  </si>
  <si>
    <t>FA-00063</t>
  </si>
  <si>
    <t>FA-00064</t>
  </si>
  <si>
    <t>FA-00065</t>
  </si>
  <si>
    <t>FA-00066</t>
  </si>
  <si>
    <t>FA-00067</t>
  </si>
  <si>
    <t>FA-00068</t>
  </si>
  <si>
    <t>FA-00069</t>
  </si>
  <si>
    <t>FA-00070</t>
  </si>
  <si>
    <t>FA-00071</t>
  </si>
  <si>
    <t>FA-00072</t>
  </si>
  <si>
    <t>FA-00073</t>
  </si>
  <si>
    <t>FA-00074</t>
  </si>
  <si>
    <t>FA-00075</t>
  </si>
  <si>
    <t>FA-00076</t>
  </si>
  <si>
    <t>FA-00077</t>
  </si>
  <si>
    <t>FA-00078</t>
  </si>
  <si>
    <t>FA-00079</t>
  </si>
  <si>
    <t>FA-00080</t>
  </si>
  <si>
    <t>FA-00081</t>
  </si>
  <si>
    <t>FA-00082</t>
  </si>
  <si>
    <t>FA-00083</t>
  </si>
  <si>
    <t>FA-00084</t>
  </si>
  <si>
    <t>FA-00085</t>
  </si>
  <si>
    <t>FA-00086</t>
  </si>
  <si>
    <t>FA-00087</t>
  </si>
  <si>
    <t>FA-00088</t>
  </si>
  <si>
    <t>FA-00089</t>
  </si>
  <si>
    <t>FA-00090</t>
  </si>
  <si>
    <t>FA-00091</t>
  </si>
  <si>
    <t>FA-00092</t>
  </si>
  <si>
    <t>FA-00093</t>
  </si>
  <si>
    <t>FA-00094</t>
  </si>
  <si>
    <t>FA-00095</t>
  </si>
  <si>
    <t>FA-00096</t>
  </si>
  <si>
    <t>FA-00097</t>
  </si>
  <si>
    <t>FA-00098</t>
  </si>
  <si>
    <t>FA-00099</t>
  </si>
  <si>
    <t>FA-00100</t>
  </si>
  <si>
    <t>FA-00101</t>
  </si>
  <si>
    <t>FA-00102</t>
  </si>
  <si>
    <t>FA-00103</t>
  </si>
  <si>
    <t>FA-00104</t>
  </si>
  <si>
    <t>FA-00105</t>
  </si>
  <si>
    <t>FA-00106</t>
  </si>
  <si>
    <t>FA-00107</t>
  </si>
  <si>
    <t>FA-00108</t>
  </si>
  <si>
    <t>FA-00109</t>
  </si>
  <si>
    <t>FA-00110</t>
  </si>
  <si>
    <t>FA-00111</t>
  </si>
  <si>
    <t>FA-00112</t>
  </si>
  <si>
    <t>FA/000030</t>
  </si>
  <si>
    <t>FA/000031</t>
  </si>
  <si>
    <t>FA/000012</t>
  </si>
  <si>
    <t>FA/000013</t>
  </si>
  <si>
    <t>FA/000014</t>
  </si>
  <si>
    <t>FA/000015</t>
  </si>
  <si>
    <t>FA/000162</t>
  </si>
  <si>
    <t>FA-00148</t>
  </si>
  <si>
    <t>FA-00149</t>
  </si>
  <si>
    <t>FA-00150</t>
  </si>
  <si>
    <t>FA-00151</t>
  </si>
  <si>
    <t>FA-00152</t>
  </si>
  <si>
    <t>FA-00153</t>
  </si>
  <si>
    <t>FA-00154</t>
  </si>
  <si>
    <t>FA-00155</t>
  </si>
  <si>
    <t>FA-00156</t>
  </si>
  <si>
    <t>FA-00157</t>
  </si>
  <si>
    <t>FA-00158</t>
  </si>
  <si>
    <t>FA-00159</t>
  </si>
  <si>
    <t>FA-00160</t>
  </si>
  <si>
    <t>FA-00161</t>
  </si>
  <si>
    <t>FA-00162</t>
  </si>
  <si>
    <t>FA/000040</t>
  </si>
  <si>
    <t>FA/000051</t>
  </si>
  <si>
    <t>FA-00163</t>
  </si>
  <si>
    <t>FA-00164</t>
  </si>
  <si>
    <t>FA-00165</t>
  </si>
  <si>
    <t>FA-00166</t>
  </si>
  <si>
    <t>FA-00167</t>
  </si>
  <si>
    <t>FA-00168</t>
  </si>
  <si>
    <t>FA-00169</t>
  </si>
  <si>
    <t>FA-00170</t>
  </si>
  <si>
    <t>FA-00171</t>
  </si>
  <si>
    <t>FA-00172</t>
  </si>
  <si>
    <t>FA-00173</t>
  </si>
  <si>
    <t>FA-00174</t>
  </si>
  <si>
    <t>FA-00175</t>
  </si>
  <si>
    <t>FA-00176</t>
  </si>
  <si>
    <t>FA-00177</t>
  </si>
  <si>
    <t>FA-00178</t>
  </si>
  <si>
    <t>FA-00179</t>
  </si>
  <si>
    <t>FA-00180</t>
  </si>
  <si>
    <t>FA/000213</t>
  </si>
  <si>
    <t>FA-00181</t>
  </si>
  <si>
    <t>FA-00182</t>
  </si>
  <si>
    <t>FA-00183</t>
  </si>
  <si>
    <t>FA-00184</t>
  </si>
  <si>
    <t>FA-00185</t>
  </si>
  <si>
    <t>FA-00186</t>
  </si>
  <si>
    <t>FA-00187</t>
  </si>
  <si>
    <t>FA-00188</t>
  </si>
  <si>
    <t>FA-00189</t>
  </si>
  <si>
    <t>FA-00190</t>
  </si>
  <si>
    <t>FA-00191</t>
  </si>
  <si>
    <t>FA-00192</t>
  </si>
  <si>
    <t>FA-00193</t>
  </si>
  <si>
    <t>FA-00194</t>
  </si>
  <si>
    <t>FA-00195</t>
  </si>
  <si>
    <t>FA-00196</t>
  </si>
  <si>
    <t>FA-00197</t>
  </si>
  <si>
    <t>FA-00198</t>
  </si>
  <si>
    <t>FA-00199</t>
  </si>
  <si>
    <t>FA-00200</t>
  </si>
  <si>
    <t>FA-00201</t>
  </si>
  <si>
    <t>FA-00202</t>
  </si>
  <si>
    <t>FA-00203</t>
  </si>
  <si>
    <t>FA-00204</t>
  </si>
  <si>
    <t>FA-00205</t>
  </si>
  <si>
    <t>FA-00206</t>
  </si>
  <si>
    <t>FA-00207</t>
  </si>
  <si>
    <t>FA-00208</t>
  </si>
  <si>
    <t>FA-00209</t>
  </si>
  <si>
    <t>FA-00210</t>
  </si>
  <si>
    <t>FA-00211</t>
  </si>
  <si>
    <t>FA-00212</t>
  </si>
  <si>
    <t>FA-00213</t>
  </si>
  <si>
    <t>FA-00214</t>
  </si>
  <si>
    <t>FA-00215</t>
  </si>
  <si>
    <t>FA-00216</t>
  </si>
  <si>
    <t>FA-00217</t>
  </si>
  <si>
    <t>FA-00218</t>
  </si>
  <si>
    <t>FA-00219</t>
  </si>
  <si>
    <t>FA-00220</t>
  </si>
  <si>
    <t>FA-00221</t>
  </si>
  <si>
    <t>FA-00222</t>
  </si>
  <si>
    <t>FA-00223</t>
  </si>
  <si>
    <t>FA-00224</t>
  </si>
  <si>
    <t>FA-00225</t>
  </si>
  <si>
    <t>FA-00226</t>
  </si>
  <si>
    <t>FA-00227</t>
  </si>
  <si>
    <t>FA-00228</t>
  </si>
  <si>
    <t>FA-00229</t>
  </si>
  <si>
    <t>FA-00230</t>
  </si>
  <si>
    <t>FA-00231</t>
  </si>
  <si>
    <t>FA-00232</t>
  </si>
  <si>
    <t>FA-00233</t>
  </si>
  <si>
    <t>FA-00234</t>
  </si>
  <si>
    <t>FA-00235</t>
  </si>
  <si>
    <t>FA-00236</t>
  </si>
  <si>
    <t>FA-00237</t>
  </si>
  <si>
    <t>FA-00238</t>
  </si>
  <si>
    <t>FA-00239</t>
  </si>
  <si>
    <t>FA-00240</t>
  </si>
  <si>
    <t>FA-00241</t>
  </si>
  <si>
    <t>FA-00242</t>
  </si>
  <si>
    <t>FA-00243</t>
  </si>
  <si>
    <t>FA-00244</t>
  </si>
  <si>
    <t>FA-00245</t>
  </si>
  <si>
    <t>FA-00246</t>
  </si>
  <si>
    <t>FA-00247</t>
  </si>
  <si>
    <t>FA-00248</t>
  </si>
  <si>
    <t>FA-00249</t>
  </si>
  <si>
    <t>FA-00250</t>
  </si>
  <si>
    <t>FA-00251</t>
  </si>
  <si>
    <t>FA-00252</t>
  </si>
  <si>
    <t>FA-00253</t>
  </si>
  <si>
    <t>FA-00254</t>
  </si>
  <si>
    <t>FA-00255</t>
  </si>
  <si>
    <t>FA-00256</t>
  </si>
  <si>
    <t>FA-00257</t>
  </si>
  <si>
    <t>FA-00258</t>
  </si>
  <si>
    <t>FA-00259</t>
  </si>
  <si>
    <t>FA-00260</t>
  </si>
  <si>
    <t>FA-00261</t>
  </si>
  <si>
    <t>FA-00262</t>
  </si>
  <si>
    <t>FA-00263</t>
  </si>
  <si>
    <t>FA-00264</t>
  </si>
  <si>
    <t>FA-00265</t>
  </si>
  <si>
    <t>FA-00266</t>
  </si>
  <si>
    <t>FA-00267</t>
  </si>
  <si>
    <t>FA-00268</t>
  </si>
  <si>
    <t>FA-00269</t>
  </si>
  <si>
    <t>FA-00270</t>
  </si>
  <si>
    <t>FA-00271</t>
  </si>
  <si>
    <t>FA-00272</t>
  </si>
  <si>
    <t>FA-00273</t>
  </si>
  <si>
    <t>FA-00274</t>
  </si>
  <si>
    <t>FA-00275</t>
  </si>
  <si>
    <t>FA-00276</t>
  </si>
  <si>
    <t>FA-00277</t>
  </si>
  <si>
    <t>FA-00278</t>
  </si>
  <si>
    <t>FA-00279</t>
  </si>
  <si>
    <t>FA-00280</t>
  </si>
  <si>
    <t>FA-00281</t>
  </si>
  <si>
    <t>FA-00282</t>
  </si>
  <si>
    <t>FA-00283</t>
  </si>
  <si>
    <t>FA-00284</t>
  </si>
  <si>
    <t>FA-00285</t>
  </si>
  <si>
    <t>FA-00286</t>
  </si>
  <si>
    <t>FA-00287</t>
  </si>
  <si>
    <t>FA-00288</t>
  </si>
  <si>
    <t>FA-00289</t>
  </si>
  <si>
    <t>FA-00290</t>
  </si>
  <si>
    <t>FA-00291</t>
  </si>
  <si>
    <t>FA-00292</t>
  </si>
  <si>
    <t>FA-00293</t>
  </si>
  <si>
    <t>FA-00294</t>
  </si>
  <si>
    <t>FA-00295</t>
  </si>
  <si>
    <t>FA-00296</t>
  </si>
  <si>
    <t>FA-00297</t>
  </si>
  <si>
    <t>FA-00298</t>
  </si>
  <si>
    <t>FA-00299</t>
  </si>
  <si>
    <t>FA-00300</t>
  </si>
  <si>
    <t>FA-00301</t>
  </si>
  <si>
    <t>FA-00302</t>
  </si>
  <si>
    <t>FA-00303</t>
  </si>
  <si>
    <t>FA-00304</t>
  </si>
  <si>
    <t>FA-00305</t>
  </si>
  <si>
    <t>FA-00306</t>
  </si>
  <si>
    <t>FA-00307</t>
  </si>
  <si>
    <t>FA-00308</t>
  </si>
  <si>
    <t>FA-00309</t>
  </si>
  <si>
    <t>FA-00310</t>
  </si>
  <si>
    <t>FA-00311</t>
  </si>
  <si>
    <t>FA-00312</t>
  </si>
  <si>
    <t>FA-00313</t>
  </si>
  <si>
    <t>FA-00314</t>
  </si>
  <si>
    <t>FA-00315</t>
  </si>
  <si>
    <t>FA-00316</t>
  </si>
  <si>
    <t>FA-00317</t>
  </si>
  <si>
    <t>FA-00318</t>
  </si>
  <si>
    <t>FA-00319</t>
  </si>
  <si>
    <t>FA-00320</t>
  </si>
  <si>
    <t>FA-00321</t>
  </si>
  <si>
    <t>FA-00322</t>
  </si>
  <si>
    <t>FA-00323</t>
  </si>
  <si>
    <t>FA-00324</t>
  </si>
  <si>
    <t>FA-00325</t>
  </si>
  <si>
    <t>FA-00326</t>
  </si>
  <si>
    <t>FA-00327</t>
  </si>
  <si>
    <t>FA-00328</t>
  </si>
  <si>
    <t>FA-00329</t>
  </si>
  <si>
    <t>FA-00330</t>
  </si>
  <si>
    <t>FA-00331</t>
  </si>
  <si>
    <t>FA-00332</t>
  </si>
  <si>
    <t>FA-00333</t>
  </si>
  <si>
    <t>FA-00334</t>
  </si>
  <si>
    <t>FA-00335</t>
  </si>
  <si>
    <t>FA-00336</t>
  </si>
  <si>
    <t>FA-00337</t>
  </si>
  <si>
    <t>FA-00338</t>
  </si>
  <si>
    <t>FA-00339</t>
  </si>
  <si>
    <t>FA-00340</t>
  </si>
  <si>
    <t>FA-00341</t>
  </si>
  <si>
    <t>FA-00342</t>
  </si>
  <si>
    <t>FA-00343</t>
  </si>
  <si>
    <t>FA-00344</t>
  </si>
  <si>
    <t>FA-00345</t>
  </si>
  <si>
    <t>FA-00346</t>
  </si>
  <si>
    <t>FA-00347</t>
  </si>
  <si>
    <t>FA-00348</t>
  </si>
  <si>
    <t>FA-00349</t>
  </si>
  <si>
    <t>FA-00350</t>
  </si>
  <si>
    <t>FA-00351</t>
  </si>
  <si>
    <t>FA-00352</t>
  </si>
  <si>
    <t>FA-00353</t>
  </si>
  <si>
    <t>FA-00354</t>
  </si>
  <si>
    <t>FA-00355</t>
  </si>
  <si>
    <t>FA-00356</t>
  </si>
  <si>
    <t>FA-00357</t>
  </si>
  <si>
    <t>FA-00358</t>
  </si>
  <si>
    <t>FA-00359</t>
  </si>
  <si>
    <t>FA-00360</t>
  </si>
  <si>
    <t>FA-00361</t>
  </si>
  <si>
    <t>FA-00362</t>
  </si>
  <si>
    <t>FA-00363</t>
  </si>
  <si>
    <t>FA/000091</t>
  </si>
  <si>
    <t>FA-00886</t>
  </si>
  <si>
    <t>FA-00887</t>
  </si>
  <si>
    <t>FA-00888</t>
  </si>
  <si>
    <t>FA-00889</t>
  </si>
  <si>
    <t>FA-00890</t>
  </si>
  <si>
    <t>FA/000055</t>
  </si>
  <si>
    <t>FA/000054</t>
  </si>
  <si>
    <t>FA-00885</t>
  </si>
  <si>
    <t>FA/000111</t>
  </si>
  <si>
    <t>FA/000090</t>
  </si>
  <si>
    <t>FA/000087</t>
  </si>
  <si>
    <t>FA/000089</t>
  </si>
  <si>
    <t>FA/000171</t>
  </si>
  <si>
    <t>FA/000053</t>
  </si>
  <si>
    <t>FA/000052</t>
  </si>
  <si>
    <t>FA/000144</t>
  </si>
  <si>
    <t>FA/000143</t>
  </si>
  <si>
    <t>FA/000172</t>
  </si>
  <si>
    <t>FA/000173</t>
  </si>
  <si>
    <t>FA/000174</t>
  </si>
  <si>
    <t>FA/000176</t>
  </si>
  <si>
    <t>FA/000177</t>
  </si>
  <si>
    <t>FA/000148</t>
  </si>
  <si>
    <t>FA/000139</t>
  </si>
  <si>
    <t>FA/000157</t>
  </si>
  <si>
    <t>FA/000156</t>
  </si>
  <si>
    <t>FA/000152</t>
  </si>
  <si>
    <t>FA-00364</t>
  </si>
  <si>
    <t>FA-00365</t>
  </si>
  <si>
    <t>FA-00366</t>
  </si>
  <si>
    <t>FA-00367</t>
  </si>
  <si>
    <t>FA-00368</t>
  </si>
  <si>
    <t>FA-00369</t>
  </si>
  <si>
    <t>FA-00370</t>
  </si>
  <si>
    <t>FA-00371</t>
  </si>
  <si>
    <t>FA-00372</t>
  </si>
  <si>
    <t>FA-00373</t>
  </si>
  <si>
    <t>FA-00374</t>
  </si>
  <si>
    <t>FA-00375</t>
  </si>
  <si>
    <t>FA-00376</t>
  </si>
  <si>
    <t>FA-00377</t>
  </si>
  <si>
    <t>FA-00378</t>
  </si>
  <si>
    <t>FA-00379</t>
  </si>
  <si>
    <t>FA-00380</t>
  </si>
  <si>
    <t>FA-00381</t>
  </si>
  <si>
    <t>FA-00382</t>
  </si>
  <si>
    <t>FA-00383</t>
  </si>
  <si>
    <t>FA-00384</t>
  </si>
  <si>
    <t>FA-00385</t>
  </si>
  <si>
    <t>FA-00386</t>
  </si>
  <si>
    <t>FA-00387</t>
  </si>
  <si>
    <t>FA-00388</t>
  </si>
  <si>
    <t>FA-00389</t>
  </si>
  <si>
    <t>FA-00390</t>
  </si>
  <si>
    <t>FA-00391</t>
  </si>
  <si>
    <t>FA-00392</t>
  </si>
  <si>
    <t>FA-00393</t>
  </si>
  <si>
    <t>FA-00394</t>
  </si>
  <si>
    <t>FA-00395</t>
  </si>
  <si>
    <t>FA-00396</t>
  </si>
  <si>
    <t>FA-00397</t>
  </si>
  <si>
    <t>FA-00398</t>
  </si>
  <si>
    <t>FA-00399</t>
  </si>
  <si>
    <t>FA-00400</t>
  </si>
  <si>
    <t>FA-00401</t>
  </si>
  <si>
    <t>FA-00402</t>
  </si>
  <si>
    <t>FA-00403</t>
  </si>
  <si>
    <t>FA-00404</t>
  </si>
  <si>
    <t>FA-00405</t>
  </si>
  <si>
    <t>FA-00406</t>
  </si>
  <si>
    <t>FA-00407</t>
  </si>
  <si>
    <t>FA-00408</t>
  </si>
  <si>
    <t>FA-00409</t>
  </si>
  <si>
    <t>FA-00410</t>
  </si>
  <si>
    <t>FA-00411</t>
  </si>
  <si>
    <t>FA-00412</t>
  </si>
  <si>
    <t>FA-00413</t>
  </si>
  <si>
    <t>FA-00414</t>
  </si>
  <si>
    <t>FA-00415</t>
  </si>
  <si>
    <t>FA-00416</t>
  </si>
  <si>
    <t>FA-00417</t>
  </si>
  <si>
    <t>FA-00418</t>
  </si>
  <si>
    <t>FA-00419</t>
  </si>
  <si>
    <t>FA-00420</t>
  </si>
  <si>
    <t>FA-00421</t>
  </si>
  <si>
    <t>FA-00422</t>
  </si>
  <si>
    <t>FA-00423</t>
  </si>
  <si>
    <t>FA-00424</t>
  </si>
  <si>
    <t>FA-00425</t>
  </si>
  <si>
    <t>FA-00426</t>
  </si>
  <si>
    <t>FA-00427</t>
  </si>
  <si>
    <t>FA-00428</t>
  </si>
  <si>
    <t>FA-00429</t>
  </si>
  <si>
    <t>FA-00430</t>
  </si>
  <si>
    <t>FA-00431</t>
  </si>
  <si>
    <t>FA-00432</t>
  </si>
  <si>
    <t>FA-00433</t>
  </si>
  <si>
    <t>FA-00434</t>
  </si>
  <si>
    <t>FA-00435</t>
  </si>
  <si>
    <t>FA-00436</t>
  </si>
  <si>
    <t>FA-00437</t>
  </si>
  <si>
    <t>FA-00438</t>
  </si>
  <si>
    <t>FA-00439</t>
  </si>
  <si>
    <t>FA-00440</t>
  </si>
  <si>
    <t>FA-00441</t>
  </si>
  <si>
    <t>FA-00442</t>
  </si>
  <si>
    <t>FA/000084</t>
  </si>
  <si>
    <t>FA/000070</t>
  </si>
  <si>
    <t>FA/000168</t>
  </si>
  <si>
    <t>FA/000169</t>
  </si>
  <si>
    <t>FA/000170</t>
  </si>
  <si>
    <t>FA/000124</t>
  </si>
  <si>
    <t>FA/000123</t>
  </si>
  <si>
    <t>FA/000141</t>
  </si>
  <si>
    <t>FA/000119</t>
  </si>
  <si>
    <t>FA/000159</t>
  </si>
  <si>
    <t>FA/000146</t>
  </si>
  <si>
    <t>FA/000145</t>
  </si>
  <si>
    <t>FA/000164</t>
  </si>
  <si>
    <t>FA/000209</t>
  </si>
  <si>
    <t>FA-00443</t>
  </si>
  <si>
    <t>FA-00444</t>
  </si>
  <si>
    <t>FA-00445</t>
  </si>
  <si>
    <t>FA-00446</t>
  </si>
  <si>
    <t>FA-00447</t>
  </si>
  <si>
    <t>FA-00448</t>
  </si>
  <si>
    <t>FA-00449</t>
  </si>
  <si>
    <t>FA-00450</t>
  </si>
  <si>
    <t>FA-00451</t>
  </si>
  <si>
    <t>FA-00452</t>
  </si>
  <si>
    <t>FA-00453</t>
  </si>
  <si>
    <t>FA-00454</t>
  </si>
  <si>
    <t>FA-00455</t>
  </si>
  <si>
    <t>FA-00456</t>
  </si>
  <si>
    <t>FA-00457</t>
  </si>
  <si>
    <t>FA-00458</t>
  </si>
  <si>
    <t>FA-00459</t>
  </si>
  <si>
    <t>FA-00460</t>
  </si>
  <si>
    <t>FA-00461</t>
  </si>
  <si>
    <t>FA-00462</t>
  </si>
  <si>
    <t>FA-00463</t>
  </si>
  <si>
    <t>FA-00464</t>
  </si>
  <si>
    <t>FA-00465</t>
  </si>
  <si>
    <t>FA-00466</t>
  </si>
  <si>
    <t>FA-00467</t>
  </si>
  <si>
    <t>FA-00468</t>
  </si>
  <si>
    <t>FA-00469</t>
  </si>
  <si>
    <t>FA-00470</t>
  </si>
  <si>
    <t>FA-00471</t>
  </si>
  <si>
    <t>FA-00472</t>
  </si>
  <si>
    <t>FA-00474</t>
  </si>
  <si>
    <t>FA-00475</t>
  </si>
  <si>
    <t>FA-00476</t>
  </si>
  <si>
    <t>FA-00477</t>
  </si>
  <si>
    <t>FA-00478</t>
  </si>
  <si>
    <t>FA-00479</t>
  </si>
  <si>
    <t>FA-00480</t>
  </si>
  <si>
    <t>FA-00481</t>
  </si>
  <si>
    <t>FA-00482</t>
  </si>
  <si>
    <t>FA-00483</t>
  </si>
  <si>
    <t>FA-00484</t>
  </si>
  <si>
    <t>FA-00486</t>
  </si>
  <si>
    <t>FA-00487</t>
  </si>
  <si>
    <t>FA-00488</t>
  </si>
  <si>
    <t>FA-00489</t>
  </si>
  <si>
    <t>FA-00490</t>
  </si>
  <si>
    <t>FA-00491</t>
  </si>
  <si>
    <t>FA-00492</t>
  </si>
  <si>
    <t>FA-00493</t>
  </si>
  <si>
    <t>FA-00494</t>
  </si>
  <si>
    <t>FA-00495</t>
  </si>
  <si>
    <t>FA-00496</t>
  </si>
  <si>
    <t>FA-00497</t>
  </si>
  <si>
    <t>FA-00498</t>
  </si>
  <si>
    <t>FA-00499</t>
  </si>
  <si>
    <t>FA-00500</t>
  </si>
  <si>
    <t>FA-00501</t>
  </si>
  <si>
    <t>FA-00502</t>
  </si>
  <si>
    <t>FA-00503</t>
  </si>
  <si>
    <t>FA-00504</t>
  </si>
  <si>
    <t>FA-00505</t>
  </si>
  <si>
    <t>FA-00506</t>
  </si>
  <si>
    <t>FA-00507</t>
  </si>
  <si>
    <t>FA-00508</t>
  </si>
  <si>
    <t>FA-00509</t>
  </si>
  <si>
    <t>FA-00510</t>
  </si>
  <si>
    <t>FA-00511</t>
  </si>
  <si>
    <t>FA-00512</t>
  </si>
  <si>
    <t>FA-00513</t>
  </si>
  <si>
    <t>FA-00514</t>
  </si>
  <si>
    <t>FA-00515</t>
  </si>
  <si>
    <t>FA-00516</t>
  </si>
  <si>
    <t>FA-00517</t>
  </si>
  <si>
    <t>FA-00518</t>
  </si>
  <si>
    <t>FA-00519</t>
  </si>
  <si>
    <t>FA-00520</t>
  </si>
  <si>
    <t>FA-00521</t>
  </si>
  <si>
    <t>FA-00522</t>
  </si>
  <si>
    <t>FA-00523</t>
  </si>
  <si>
    <t>FA-00524</t>
  </si>
  <si>
    <t>FA-00525</t>
  </si>
  <si>
    <t>FA-00526</t>
  </si>
  <si>
    <t>FA-00527</t>
  </si>
  <si>
    <t>FA-00528</t>
  </si>
  <si>
    <t>FA-00529</t>
  </si>
  <si>
    <t>FA-00530</t>
  </si>
  <si>
    <t>FA-00531</t>
  </si>
  <si>
    <t>FA-00532</t>
  </si>
  <si>
    <t>FA-00533</t>
  </si>
  <si>
    <t>FA-00534</t>
  </si>
  <si>
    <t>FA-00535</t>
  </si>
  <si>
    <t>FA-00536</t>
  </si>
  <si>
    <t>FA-00537</t>
  </si>
  <si>
    <t>FA-00538</t>
  </si>
  <si>
    <t>FA-00539</t>
  </si>
  <si>
    <t>FA-00540</t>
  </si>
  <si>
    <t>FA-00541</t>
  </si>
  <si>
    <t>FA-00542</t>
  </si>
  <si>
    <t>FA-00543</t>
  </si>
  <si>
    <t>FA-00544</t>
  </si>
  <si>
    <t>FA-00545</t>
  </si>
  <si>
    <t>FA-00546</t>
  </si>
  <si>
    <t>FA-00547</t>
  </si>
  <si>
    <t>FA-00548</t>
  </si>
  <si>
    <t>FA-00549</t>
  </si>
  <si>
    <t>FA-00550</t>
  </si>
  <si>
    <t>FA-00551</t>
  </si>
  <si>
    <t>FA-00552</t>
  </si>
  <si>
    <t>FA-00553</t>
  </si>
  <si>
    <t>FA-00554</t>
  </si>
  <si>
    <t>FA-00555</t>
  </si>
  <si>
    <t>FA-00556</t>
  </si>
  <si>
    <t>FA-00557</t>
  </si>
  <si>
    <t>FA-00558</t>
  </si>
  <si>
    <t>FA-00559</t>
  </si>
  <si>
    <t>FA-00560</t>
  </si>
  <si>
    <t>FA-00561</t>
  </si>
  <si>
    <t>FA-00562</t>
  </si>
  <si>
    <t>FA-00563</t>
  </si>
  <si>
    <t>FA-00564</t>
  </si>
  <si>
    <t>FA-00565</t>
  </si>
  <si>
    <t>FA-00566</t>
  </si>
  <si>
    <t>FA-00567</t>
  </si>
  <si>
    <t>FA-00568</t>
  </si>
  <si>
    <t>FA-00569</t>
  </si>
  <si>
    <t>FA-00570</t>
  </si>
  <si>
    <t>FA-00571</t>
  </si>
  <si>
    <t>FA-00572</t>
  </si>
  <si>
    <t>FA-00573</t>
  </si>
  <si>
    <t>FA-00574</t>
  </si>
  <si>
    <t>FA-00575</t>
  </si>
  <si>
    <t>FA-00576</t>
  </si>
  <si>
    <t>FA-00577</t>
  </si>
  <si>
    <t>FA-00578</t>
  </si>
  <si>
    <t>FA-00579</t>
  </si>
  <si>
    <t>FA-00580</t>
  </si>
  <si>
    <t>FA-00581</t>
  </si>
  <si>
    <t>FA-00582</t>
  </si>
  <si>
    <t>FA-00583</t>
  </si>
  <si>
    <t>FA-00584</t>
  </si>
  <si>
    <t>FA-00585</t>
  </si>
  <si>
    <t>FA-00586</t>
  </si>
  <si>
    <t>FA-00587</t>
  </si>
  <si>
    <t>FA-00588</t>
  </si>
  <si>
    <t>FA-00589</t>
  </si>
  <si>
    <t>FA-00590</t>
  </si>
  <si>
    <t>FA-00591</t>
  </si>
  <si>
    <t>FA-00592</t>
  </si>
  <si>
    <t>FA-00593</t>
  </si>
  <si>
    <t>FA-00594</t>
  </si>
  <si>
    <t>FA-00595</t>
  </si>
  <si>
    <t>FA-00596</t>
  </si>
  <si>
    <t>FA-00597</t>
  </si>
  <si>
    <t>FA-00598</t>
  </si>
  <si>
    <t>FA-00599</t>
  </si>
  <si>
    <t>FA-00600</t>
  </si>
  <si>
    <t>FA-00601</t>
  </si>
  <si>
    <t>FA-00602</t>
  </si>
  <si>
    <t>FA-00603</t>
  </si>
  <si>
    <t>FA-00604</t>
  </si>
  <si>
    <t>FA-00605</t>
  </si>
  <si>
    <t>FA-00606</t>
  </si>
  <si>
    <t>FA-00607</t>
  </si>
  <si>
    <t>FA-00608</t>
  </si>
  <si>
    <t>FA-00609</t>
  </si>
  <si>
    <t>FA-00610</t>
  </si>
  <si>
    <t>FA-00611</t>
  </si>
  <si>
    <t>FA-00612</t>
  </si>
  <si>
    <t>FA-00613</t>
  </si>
  <si>
    <t>FA-00614</t>
  </si>
  <si>
    <t>FA-00615</t>
  </si>
  <si>
    <t>FA-00616</t>
  </si>
  <si>
    <t>FA-00617</t>
  </si>
  <si>
    <t>FA-00618</t>
  </si>
  <si>
    <t>FA-00619</t>
  </si>
  <si>
    <t>FA-00620</t>
  </si>
  <si>
    <t>FA-00621</t>
  </si>
  <si>
    <t>FA-00622</t>
  </si>
  <si>
    <t>FA-00623</t>
  </si>
  <si>
    <t>FA-00624</t>
  </si>
  <si>
    <t>FA-00625</t>
  </si>
  <si>
    <t>FA-00626</t>
  </si>
  <si>
    <t>FA-00627</t>
  </si>
  <si>
    <t>FA-00628</t>
  </si>
  <si>
    <t>FA-00629</t>
  </si>
  <si>
    <t>FA-00630</t>
  </si>
  <si>
    <t>FA-00631</t>
  </si>
  <si>
    <t>FA-00632</t>
  </si>
  <si>
    <t>FA-00633</t>
  </si>
  <si>
    <t>FA-00634</t>
  </si>
  <si>
    <t>FA-00635</t>
  </si>
  <si>
    <t>FA-00636</t>
  </si>
  <si>
    <t>FA-00637</t>
  </si>
  <si>
    <t>FA-00638</t>
  </si>
  <si>
    <t>FA-00639</t>
  </si>
  <si>
    <t>FA-00640</t>
  </si>
  <si>
    <t>FA-00641</t>
  </si>
  <si>
    <t>FA-00642</t>
  </si>
  <si>
    <t>FA-00643</t>
  </si>
  <si>
    <t>FA-00644</t>
  </si>
  <si>
    <t>FA-00645</t>
  </si>
  <si>
    <t>FA-00646</t>
  </si>
  <si>
    <t>FA-00647</t>
  </si>
  <si>
    <t>FA-00648</t>
  </si>
  <si>
    <t>FA-00649</t>
  </si>
  <si>
    <t>FA-00650</t>
  </si>
  <si>
    <t>FA-00651</t>
  </si>
  <si>
    <t>FA-00652</t>
  </si>
  <si>
    <t>FA-00653</t>
  </si>
  <si>
    <t>FA-00654</t>
  </si>
  <si>
    <t>FA-00655</t>
  </si>
  <si>
    <t>FA-00656</t>
  </si>
  <si>
    <t>FA-00657</t>
  </si>
  <si>
    <t>FA-00658</t>
  </si>
  <si>
    <t>FA-00659</t>
  </si>
  <si>
    <t>FA/000009</t>
  </si>
  <si>
    <t>FA/000011</t>
  </si>
  <si>
    <t>FA/000010</t>
  </si>
  <si>
    <t>FA/000018</t>
  </si>
  <si>
    <t>FA/000019</t>
  </si>
  <si>
    <t>FA/000021</t>
  </si>
  <si>
    <t>FA/000085</t>
  </si>
  <si>
    <t>FA/000022</t>
  </si>
  <si>
    <t>FA/000023</t>
  </si>
  <si>
    <t>FA/000024</t>
  </si>
  <si>
    <t>FA/000025</t>
  </si>
  <si>
    <t>FA/000026</t>
  </si>
  <si>
    <t>FA/000027</t>
  </si>
  <si>
    <t>FA/000050</t>
  </si>
  <si>
    <t>FA/000049</t>
  </si>
  <si>
    <t>FA/000067</t>
  </si>
  <si>
    <t>FA/000069</t>
  </si>
  <si>
    <t>FA/000121</t>
  </si>
  <si>
    <t>FA/000105</t>
  </si>
  <si>
    <t>FA/000103</t>
  </si>
  <si>
    <t>FA/000102</t>
  </si>
  <si>
    <t>FA/000101</t>
  </si>
  <si>
    <t>FA/000100</t>
  </si>
  <si>
    <t>FA/000099</t>
  </si>
  <si>
    <t>FA/000104</t>
  </si>
  <si>
    <t>FA/000132</t>
  </si>
  <si>
    <t>FA/000127</t>
  </si>
  <si>
    <t>FA/000130</t>
  </si>
  <si>
    <t>FA/000129</t>
  </si>
  <si>
    <t>FA/000126</t>
  </si>
  <si>
    <t>FA/000125</t>
  </si>
  <si>
    <t>FA/000150</t>
  </si>
  <si>
    <t>FA/000149</t>
  </si>
  <si>
    <t>FA/000138</t>
  </si>
  <si>
    <t>FA/000137</t>
  </si>
  <si>
    <t>FA/000136</t>
  </si>
  <si>
    <t>FA/000135</t>
  </si>
  <si>
    <t>FA/000134</t>
  </si>
  <si>
    <t>FA/000163</t>
  </si>
  <si>
    <t>FA/000212</t>
  </si>
  <si>
    <t>FA-00660</t>
  </si>
  <si>
    <t>FA-00661</t>
  </si>
  <si>
    <t>FA-00664</t>
  </si>
  <si>
    <t>FA-00665</t>
  </si>
  <si>
    <t>FA-00666</t>
  </si>
  <si>
    <t>FA-00667</t>
  </si>
  <si>
    <t>FA-00668</t>
  </si>
  <si>
    <t>FA-00669</t>
  </si>
  <si>
    <t>FA-00670</t>
  </si>
  <si>
    <t>FA-00671</t>
  </si>
  <si>
    <t>FA-00672</t>
  </si>
  <si>
    <t>FA-00674</t>
  </si>
  <si>
    <t>FA-00675</t>
  </si>
  <si>
    <t>FA-00676</t>
  </si>
  <si>
    <t>FA-00677</t>
  </si>
  <si>
    <t>FA-00678</t>
  </si>
  <si>
    <t>FA-00679</t>
  </si>
  <si>
    <t>FA-00680</t>
  </si>
  <si>
    <t>FA-00681</t>
  </si>
  <si>
    <t>FA-00682</t>
  </si>
  <si>
    <t>FA-00683</t>
  </si>
  <si>
    <t>FA-00684</t>
  </si>
  <si>
    <t>FA/000088</t>
  </si>
  <si>
    <t>FA/000112</t>
  </si>
  <si>
    <t>FA/000113</t>
  </si>
  <si>
    <t>FA/000086</t>
  </si>
  <si>
    <t>FA/000151</t>
  </si>
  <si>
    <t>FA-00715</t>
  </si>
  <si>
    <t>FA-00716</t>
  </si>
  <si>
    <t>FA-00717</t>
  </si>
  <si>
    <t>FA-00718</t>
  </si>
  <si>
    <t>FA-00719</t>
  </si>
  <si>
    <t>FA-00720</t>
  </si>
  <si>
    <t>FA-00721</t>
  </si>
  <si>
    <t>FA-00722</t>
  </si>
  <si>
    <t>FA-00723</t>
  </si>
  <si>
    <t>FA-00724</t>
  </si>
  <si>
    <t>FA-00725</t>
  </si>
  <si>
    <t>FA-00726</t>
  </si>
  <si>
    <t>FA-00727</t>
  </si>
  <si>
    <t>FA-00728</t>
  </si>
  <si>
    <t>FA-00729</t>
  </si>
  <si>
    <t>FA-00730</t>
  </si>
  <si>
    <t>FA-00731</t>
  </si>
  <si>
    <t>FA-00732</t>
  </si>
  <si>
    <t>FA-00733</t>
  </si>
  <si>
    <t>FA-00734</t>
  </si>
  <si>
    <t>FA-00735</t>
  </si>
  <si>
    <t>FA-00736</t>
  </si>
  <si>
    <t>FA-00737</t>
  </si>
  <si>
    <t>FA-00738</t>
  </si>
  <si>
    <t>FA-00739</t>
  </si>
  <si>
    <t>FA-00740</t>
  </si>
  <si>
    <t>FA-00741</t>
  </si>
  <si>
    <t>FA-00742</t>
  </si>
  <si>
    <t>FA-00743</t>
  </si>
  <si>
    <t>FA-00744</t>
  </si>
  <si>
    <t>FA-00745</t>
  </si>
  <si>
    <t>FA-00746</t>
  </si>
  <si>
    <t>FA-00747</t>
  </si>
  <si>
    <t>FA-00748</t>
  </si>
  <si>
    <t>FA-00749</t>
  </si>
  <si>
    <t>FA-00750</t>
  </si>
  <si>
    <t>FA-00751</t>
  </si>
  <si>
    <t>FA-00752</t>
  </si>
  <si>
    <t>FA-00753</t>
  </si>
  <si>
    <t>FA-00754</t>
  </si>
  <si>
    <t>FA-00755</t>
  </si>
  <si>
    <t>FA-00756</t>
  </si>
  <si>
    <t>FA-00757</t>
  </si>
  <si>
    <t>FA-00758</t>
  </si>
  <si>
    <t>FA-00759</t>
  </si>
  <si>
    <t>FA-00760</t>
  </si>
  <si>
    <t>FA-00761</t>
  </si>
  <si>
    <t>FA-00762</t>
  </si>
  <si>
    <t>FA-00763</t>
  </si>
  <si>
    <t>FA-00764</t>
  </si>
  <si>
    <t>FA-00765</t>
  </si>
  <si>
    <t>FA-00766</t>
  </si>
  <si>
    <t>FA-00767</t>
  </si>
  <si>
    <t>FA-00768</t>
  </si>
  <si>
    <t>FA-00769</t>
  </si>
  <si>
    <t>FA-00770</t>
  </si>
  <si>
    <t>FA-00771</t>
  </si>
  <si>
    <t>FA-00772</t>
  </si>
  <si>
    <t>FA-00773</t>
  </si>
  <si>
    <t>FA-00774</t>
  </si>
  <si>
    <t>FA-00775</t>
  </si>
  <si>
    <t>FA-00776</t>
  </si>
  <si>
    <t>FA-00777</t>
  </si>
  <si>
    <t>FA-00778</t>
  </si>
  <si>
    <t>FA-00779</t>
  </si>
  <si>
    <t>FA-00780</t>
  </si>
  <si>
    <t>FA-00781</t>
  </si>
  <si>
    <t>FA-00782</t>
  </si>
  <si>
    <t>FA-00783</t>
  </si>
  <si>
    <t>FA-00784</t>
  </si>
  <si>
    <t>FA-00785</t>
  </si>
  <si>
    <t>FA-00786</t>
  </si>
  <si>
    <t>FA-00787</t>
  </si>
  <si>
    <t>FA-00788</t>
  </si>
  <si>
    <t>FA-00789</t>
  </si>
  <si>
    <t>FA-00790</t>
  </si>
  <si>
    <t>FA-00791</t>
  </si>
  <si>
    <t>FA-00792</t>
  </si>
  <si>
    <t>FA-00793</t>
  </si>
  <si>
    <t>FA-00794</t>
  </si>
  <si>
    <t>FA-00795</t>
  </si>
  <si>
    <t>FA-00796</t>
  </si>
  <si>
    <t>FA-00797</t>
  </si>
  <si>
    <t>FA-00798</t>
  </si>
  <si>
    <t>FA-00799</t>
  </si>
  <si>
    <t>FA-00800</t>
  </si>
  <si>
    <t>FA-00801</t>
  </si>
  <si>
    <t>FA-00802</t>
  </si>
  <si>
    <t>FA-00803</t>
  </si>
  <si>
    <t>FA-00804</t>
  </si>
  <si>
    <t>FA-00805</t>
  </si>
  <si>
    <t>FA-00806</t>
  </si>
  <si>
    <t>FA-00807</t>
  </si>
  <si>
    <t>FA-00808</t>
  </si>
  <si>
    <t>FA-00809</t>
  </si>
  <si>
    <t>FA-00810</t>
  </si>
  <si>
    <t>FA-00811</t>
  </si>
  <si>
    <t>FA-00812</t>
  </si>
  <si>
    <t>FA-00813</t>
  </si>
  <si>
    <t>FA-00814</t>
  </si>
  <si>
    <t>FA-00815</t>
  </si>
  <si>
    <t>FA-00816</t>
  </si>
  <si>
    <t>FA-00817</t>
  </si>
  <si>
    <t>FA-00818</t>
  </si>
  <si>
    <t>FA-00819</t>
  </si>
  <si>
    <t>FA-00820</t>
  </si>
  <si>
    <t>FA-00821</t>
  </si>
  <si>
    <t>FA-00822</t>
  </si>
  <si>
    <t>FA-00823</t>
  </si>
  <si>
    <t>FA-00824</t>
  </si>
  <si>
    <t>FA-00825</t>
  </si>
  <si>
    <t>FA-00826</t>
  </si>
  <si>
    <t>FA-00827</t>
  </si>
  <si>
    <t>FA-00828</t>
  </si>
  <si>
    <t>FA-00829</t>
  </si>
  <si>
    <t>FA-00830</t>
  </si>
  <si>
    <t>FA-00831</t>
  </si>
  <si>
    <t>FA-00832</t>
  </si>
  <si>
    <t>FA-00833</t>
  </si>
  <si>
    <t>FA-00834</t>
  </si>
  <si>
    <t>FA-00835</t>
  </si>
  <si>
    <t>FA-00836</t>
  </si>
  <si>
    <t>FA-00837</t>
  </si>
  <si>
    <t>FA-00838</t>
  </si>
  <si>
    <t>FA-00839</t>
  </si>
  <si>
    <t>FA-00840</t>
  </si>
  <si>
    <t>FA-00841</t>
  </si>
  <si>
    <t>FA-00842</t>
  </si>
  <si>
    <t>FA-00843</t>
  </si>
  <si>
    <t>FA-00844</t>
  </si>
  <si>
    <t>FA-00845</t>
  </si>
  <si>
    <t>FA-00846</t>
  </si>
  <si>
    <t>FA-00847</t>
  </si>
  <si>
    <t>FA-00848</t>
  </si>
  <si>
    <t>FA-00849</t>
  </si>
  <si>
    <t>FA-00850</t>
  </si>
  <si>
    <t>FA-00851</t>
  </si>
  <si>
    <t>FA-00852</t>
  </si>
  <si>
    <t>FA-00853</t>
  </si>
  <si>
    <t>FA-00854</t>
  </si>
  <si>
    <t>FA-00855</t>
  </si>
  <si>
    <t>FA-00856</t>
  </si>
  <si>
    <t>FA-00857</t>
  </si>
  <si>
    <t>FA/000071</t>
  </si>
  <si>
    <t>FA/000075</t>
  </si>
  <si>
    <t>FA/000115</t>
  </si>
  <si>
    <t>FA/000118</t>
  </si>
  <si>
    <t>FA/000080</t>
  </si>
  <si>
    <t>FA/000117</t>
  </si>
  <si>
    <t>FA/000180</t>
  </si>
  <si>
    <t>FA-00858</t>
  </si>
  <si>
    <t>FA-00859</t>
  </si>
  <si>
    <t>FA-00860</t>
  </si>
  <si>
    <t>FA-00861</t>
  </si>
  <si>
    <t>FA-00862</t>
  </si>
  <si>
    <t>FA-00863</t>
  </si>
  <si>
    <t>FA-00864</t>
  </si>
  <si>
    <t>FA-00865</t>
  </si>
  <si>
    <t>FA-00866</t>
  </si>
  <si>
    <t>FA-00867</t>
  </si>
  <si>
    <t>FA-00868</t>
  </si>
  <si>
    <t>FA-00869</t>
  </si>
  <si>
    <t>FA-00870</t>
  </si>
  <si>
    <t>FA-00871</t>
  </si>
  <si>
    <t>FA-00872</t>
  </si>
  <si>
    <t>FA-00873</t>
  </si>
  <si>
    <t>FA-00874</t>
  </si>
  <si>
    <t>FA-00875</t>
  </si>
  <si>
    <t>FA-00876</t>
  </si>
  <si>
    <t>FA-00877</t>
  </si>
  <si>
    <t>FA/000028</t>
  </si>
  <si>
    <t>FA/000035</t>
  </si>
  <si>
    <t>FA/000038</t>
  </si>
  <si>
    <t>FA/000107</t>
  </si>
  <si>
    <t>FA/000108</t>
  </si>
  <si>
    <t>FA/000109</t>
  </si>
  <si>
    <t>FA/000110</t>
  </si>
  <si>
    <t>FA/000039</t>
  </si>
  <si>
    <t>FA/000178</t>
  </si>
  <si>
    <t>FA/000179</t>
  </si>
  <si>
    <t>FA/000060</t>
  </si>
  <si>
    <t>FA/000056</t>
  </si>
  <si>
    <t>FA/000068</t>
  </si>
  <si>
    <t>FA/000128</t>
  </si>
  <si>
    <t>FA/000122</t>
  </si>
  <si>
    <t>FA/000142</t>
  </si>
  <si>
    <t>FA/000078</t>
  </si>
  <si>
    <t>FA/000133</t>
  </si>
  <si>
    <t>BOSCH ANGLE GRINDER MACHINE 5"</t>
  </si>
  <si>
    <t>BOSCH ANGLE GRINDER MACHINE 7"</t>
  </si>
  <si>
    <t>ADJUSTABLE SNAP GAUGE TYPE C</t>
  </si>
  <si>
    <t>DAUHA DH-XVR4116HS 16CH DVR</t>
  </si>
  <si>
    <t>Dauha HAC HFW 1100RMP 0360 HDCVI CAMERA</t>
  </si>
  <si>
    <t>FA-00113</t>
  </si>
  <si>
    <t>FA-00114</t>
  </si>
  <si>
    <t>FA-00115</t>
  </si>
  <si>
    <t>FA-00116</t>
  </si>
  <si>
    <t>FA-00117</t>
  </si>
  <si>
    <t>FA-00118</t>
  </si>
  <si>
    <t>FA-00119</t>
  </si>
  <si>
    <t>FA-00120</t>
  </si>
  <si>
    <t>FA-00121</t>
  </si>
  <si>
    <t>FA-00122</t>
  </si>
  <si>
    <t>FA-00123</t>
  </si>
  <si>
    <t>FA-00124</t>
  </si>
  <si>
    <t>FA-00125</t>
  </si>
  <si>
    <t>FA-00126</t>
  </si>
  <si>
    <t>FA-00127</t>
  </si>
  <si>
    <t>FA-00128</t>
  </si>
  <si>
    <t>FA-00129</t>
  </si>
  <si>
    <t>FA-00130</t>
  </si>
  <si>
    <t>FA-00131</t>
  </si>
  <si>
    <t>FA-00132</t>
  </si>
  <si>
    <t>FA-00133</t>
  </si>
  <si>
    <t>FA-00134</t>
  </si>
  <si>
    <t>FA-00135</t>
  </si>
  <si>
    <t>FA-00136</t>
  </si>
  <si>
    <t>FA-00137</t>
  </si>
  <si>
    <t>FA-00138</t>
  </si>
  <si>
    <t>FA-00139</t>
  </si>
  <si>
    <t>FA-00140</t>
  </si>
  <si>
    <t>FA-00141</t>
  </si>
  <si>
    <t>FA-00142</t>
  </si>
  <si>
    <t>FA-00143</t>
  </si>
  <si>
    <t>FA-00144</t>
  </si>
  <si>
    <t>FA-00145</t>
  </si>
  <si>
    <t>FA-00146</t>
  </si>
  <si>
    <t>FA-00147</t>
  </si>
  <si>
    <t>FA/000029</t>
  </si>
  <si>
    <t>FA/000001</t>
  </si>
  <si>
    <t>FA/000095</t>
  </si>
  <si>
    <t>FA/000034</t>
  </si>
  <si>
    <t>FA/000096</t>
  </si>
  <si>
    <t>FA/000167</t>
  </si>
  <si>
    <t>FA/000077</t>
  </si>
  <si>
    <t>FA/000114</t>
  </si>
  <si>
    <t>FA/000131</t>
  </si>
  <si>
    <t>FA/000076</t>
  </si>
  <si>
    <t>FA/000200</t>
  </si>
  <si>
    <t>FA/000199</t>
  </si>
  <si>
    <t>FA/000198</t>
  </si>
  <si>
    <t>FA/000197</t>
  </si>
  <si>
    <t>FA/000196</t>
  </si>
  <si>
    <t>FA/000195</t>
  </si>
  <si>
    <t>FA/000194</t>
  </si>
  <si>
    <t>FA/000193</t>
  </si>
  <si>
    <t>FA/000192</t>
  </si>
  <si>
    <t>FA/000191</t>
  </si>
  <si>
    <t>FA/000190</t>
  </si>
  <si>
    <t>FA/000189</t>
  </si>
  <si>
    <t>FA/000188</t>
  </si>
  <si>
    <t>FA/000187</t>
  </si>
  <si>
    <t>FA/000186</t>
  </si>
  <si>
    <t>FA/000185</t>
  </si>
  <si>
    <t>FA/000184</t>
  </si>
  <si>
    <t>FA/000183</t>
  </si>
  <si>
    <t>FA/000182</t>
  </si>
  <si>
    <t>FA/000181</t>
  </si>
  <si>
    <t>FA/000208</t>
  </si>
  <si>
    <t>FA/000204</t>
  </si>
  <si>
    <t>FA/000203</t>
  </si>
  <si>
    <t>FA/000202</t>
  </si>
  <si>
    <t>FA/000201</t>
  </si>
  <si>
    <t>FA/000207</t>
  </si>
  <si>
    <t>FA/000205</t>
  </si>
  <si>
    <t>FA/000218</t>
  </si>
  <si>
    <t>FA/000206</t>
  </si>
  <si>
    <t>FA/000217</t>
  </si>
  <si>
    <t>FA/000216</t>
  </si>
  <si>
    <t>FA/000215</t>
  </si>
  <si>
    <t>FA/000258</t>
  </si>
  <si>
    <t>FA/000257</t>
  </si>
  <si>
    <t>FA/000261</t>
  </si>
  <si>
    <t>FA/000220</t>
  </si>
  <si>
    <t>FA/000233</t>
  </si>
  <si>
    <t>FA/000232</t>
  </si>
  <si>
    <t>FA/000231</t>
  </si>
  <si>
    <t>FA/000230</t>
  </si>
  <si>
    <t>FA/000229</t>
  </si>
  <si>
    <t>FA/000234</t>
  </si>
  <si>
    <t>FA/000236</t>
  </si>
  <si>
    <t>FA/000221</t>
  </si>
  <si>
    <t>FA/000235</t>
  </si>
  <si>
    <t>FA/000259</t>
  </si>
  <si>
    <t>FA/000225</t>
  </si>
  <si>
    <t>FA/000223</t>
  </si>
  <si>
    <t>FA/000222</t>
  </si>
  <si>
    <t>FA/000245</t>
  </si>
  <si>
    <t>FA/000242</t>
  </si>
  <si>
    <t>FA/000241</t>
  </si>
  <si>
    <t>FA/000243</t>
  </si>
  <si>
    <t>FA/000246</t>
  </si>
  <si>
    <t>FA/000244</t>
  </si>
  <si>
    <t>FA/000256</t>
  </si>
  <si>
    <t>FA/000260</t>
  </si>
  <si>
    <t>FA/000264</t>
  </si>
  <si>
    <t>FA/000238</t>
  </si>
  <si>
    <t>2021-22</t>
  </si>
  <si>
    <t>No. of days used in 2021-22
(for addition / deletion)</t>
  </si>
  <si>
    <t>Elafsed life as on 31-3-2021</t>
  </si>
  <si>
    <t>WDV as on 
01.04.2021</t>
  </si>
  <si>
    <t>Addition during 2021-22</t>
  </si>
  <si>
    <t>Elapsed life as on 31-3-2021</t>
  </si>
  <si>
    <t>ADDITION DURING 2021-22</t>
  </si>
  <si>
    <t>Addition in 2021-22</t>
  </si>
  <si>
    <t>DEPRECIATION FOR 2021-22</t>
  </si>
  <si>
    <t>FA/000266</t>
  </si>
  <si>
    <t>FA/000267</t>
  </si>
  <si>
    <t>PLASMA CUTTING MACHINE</t>
  </si>
  <si>
    <t>CHOP SAW</t>
  </si>
  <si>
    <t>21-22</t>
  </si>
  <si>
    <t>FA/000263</t>
  </si>
  <si>
    <t>PRINTER (All in One Deskjet)</t>
  </si>
  <si>
    <t>FA/000270</t>
  </si>
  <si>
    <t>FA/000273</t>
  </si>
  <si>
    <t>UPS SYSTEM 3KVA DOUBLE CONVERSION TRUE ONLINE</t>
  </si>
  <si>
    <t>FA/000272</t>
  </si>
  <si>
    <t>UPS SYSTEM 6KVA DOUBLE CONVERSION TRUE ONLINE</t>
  </si>
  <si>
    <t>FA/000274</t>
  </si>
  <si>
    <t>LAPTOP LENOVO V-15IIL 82C5A009IH</t>
  </si>
  <si>
    <t>FA/000276</t>
  </si>
  <si>
    <t>UPS BATTERY</t>
  </si>
  <si>
    <t>FA/000288</t>
  </si>
  <si>
    <t>LAPTOP LENOVO V15-ITL 82KB00JFIH</t>
  </si>
  <si>
    <t>FA/000284</t>
  </si>
  <si>
    <t>FA/000290</t>
  </si>
  <si>
    <t>DVR 4CH H265 CP-UVR-040 1E1-HC CP PLUS</t>
  </si>
  <si>
    <t>SAMSUNG CRYSTAL 50AU7500 50-INCH ULTRA HD 4K- TV</t>
  </si>
  <si>
    <t>FA/000277</t>
  </si>
  <si>
    <t>FA/000289</t>
  </si>
  <si>
    <t>REFRIGERATOR</t>
  </si>
  <si>
    <t>PARTICULARS</t>
  </si>
  <si>
    <t> Depreciation </t>
  </si>
  <si>
    <t> WDV (Rs) </t>
  </si>
  <si>
    <t xml:space="preserve"> </t>
  </si>
  <si>
    <t>SALES PROCEED</t>
  </si>
  <si>
    <t>WDV as on 07-01-2022</t>
  </si>
  <si>
    <t>Profit on sale of car</t>
  </si>
  <si>
    <t>AS ON 31-03-2022</t>
  </si>
  <si>
    <t>Remaining usehul lihe ah on 31-03-2022(round oFF)</t>
  </si>
  <si>
    <t>Remaining Depreciable Value 
(WDV as on 31-03-2022 - 5% of Original Cost)  and Addition</t>
  </si>
  <si>
    <t>WDV as on 
31-03-2022</t>
  </si>
  <si>
    <t>Remaining useful life as on 31-03-2022 (round off)</t>
  </si>
  <si>
    <t>Total Amortization Amount as on 31-03-2022</t>
  </si>
  <si>
    <t xml:space="preserve">HP PRINTER-LASERJET PRO P1108 </t>
  </si>
  <si>
    <t>SEAGATE SURVEILLANCE DRIVES 8TB</t>
  </si>
  <si>
    <t>SEAGATE NAS DRIVES IRONWOLF 4TB</t>
  </si>
  <si>
    <t>LAPTOP LENOVO IDEAPAD SLIM 3I 81WB01BPIN</t>
  </si>
  <si>
    <t>FA/000297</t>
  </si>
  <si>
    <t>FA/000295</t>
  </si>
  <si>
    <t>FA/000294</t>
  </si>
  <si>
    <t>FA/000291</t>
  </si>
  <si>
    <t>EASTMAN 170AH INVERTER BATTERY</t>
  </si>
  <si>
    <t>MICROTEK INVERTER-MERLIN 1050</t>
  </si>
  <si>
    <t>FA/000293</t>
  </si>
  <si>
    <t>FA/000292</t>
  </si>
  <si>
    <t>FA/000296</t>
  </si>
  <si>
    <t>FA/000283</t>
  </si>
  <si>
    <t>Sheave</t>
  </si>
  <si>
    <t>FA/000282</t>
  </si>
  <si>
    <t>ELECTRIC POWER WINCH WITH ELECTRICAL CONTROL PANEL</t>
  </si>
  <si>
    <t>FA/000281</t>
  </si>
  <si>
    <t>Steel Core Rope</t>
  </si>
  <si>
    <t>FA/000262</t>
  </si>
  <si>
    <t>Original Value</t>
  </si>
  <si>
    <t>Dep</t>
  </si>
  <si>
    <t>FA/000317</t>
  </si>
  <si>
    <t>WDV as on 
01.04.2022</t>
  </si>
  <si>
    <t>2022-23</t>
  </si>
  <si>
    <t>Addition during 2022-23</t>
  </si>
  <si>
    <t>No. of days used in 2022-23
(for addition / deletion)</t>
  </si>
  <si>
    <t>Elafsed life as on 31-3-2022</t>
  </si>
  <si>
    <t>ADDITION DURING 2022-23</t>
  </si>
  <si>
    <t>Elapsed life as on 31-3-2022</t>
  </si>
  <si>
    <t>Addition in 2022-23</t>
  </si>
  <si>
    <t>DEPRECIATION FOR 2022-23</t>
  </si>
  <si>
    <t>Magnetic Drilling Machine</t>
  </si>
  <si>
    <t>IGBT BASED HEAVY DUTY MMA ARC WELDING MACHINE</t>
  </si>
  <si>
    <t>MIG-MAG CUM MMA WELDING MACHINE</t>
  </si>
  <si>
    <t>FA/000300</t>
  </si>
  <si>
    <t>FA/000302</t>
  </si>
  <si>
    <t>FA/000301</t>
  </si>
  <si>
    <t>22-23</t>
  </si>
  <si>
    <t>FA/000306</t>
  </si>
  <si>
    <t>HP 240 GB LAPTOP</t>
  </si>
  <si>
    <t>FA/000299</t>
  </si>
  <si>
    <t>3 HP LASERJET MFP 138FNW PRINTER</t>
  </si>
  <si>
    <t xml:space="preserve">SAMSUNG INVERTER 4* 2.0 TON SPLIT AIR CONDITIONER </t>
  </si>
  <si>
    <t xml:space="preserve">SAMSUNG INVERTER 5* 1.5 TON SPLIT AIR CONDITIONER </t>
  </si>
  <si>
    <t>FA/000311</t>
  </si>
  <si>
    <t>FA/000313</t>
  </si>
  <si>
    <t>FA/000314</t>
  </si>
  <si>
    <t>FA/000307</t>
  </si>
  <si>
    <t>INTERIOR FURNITURE FOR SALAP OFFICE</t>
  </si>
  <si>
    <t>OPENING AS ON 01.04.22</t>
  </si>
  <si>
    <t>Less: Depreciation UPTO 30-06-2022</t>
  </si>
  <si>
    <t>GEN-XLNT 6500E/5 KW</t>
  </si>
  <si>
    <t>FA/000318</t>
  </si>
  <si>
    <t>FA/000323</t>
  </si>
  <si>
    <t>SAMSUNG: INVERTER 3* 1.5 TON SPLIT AIR CONDITIONER</t>
  </si>
  <si>
    <t>FA/000319</t>
  </si>
  <si>
    <t>FA/000321</t>
  </si>
  <si>
    <t>FA/000310</t>
  </si>
  <si>
    <t>HP LAPTOP 240 GB-INTEL CORE i3-1115G4</t>
  </si>
  <si>
    <t>FA/000320</t>
  </si>
  <si>
    <t>HP LAPTOP 240 GB 6B5R4PA i3</t>
  </si>
  <si>
    <t>FA/000327</t>
  </si>
  <si>
    <t>BASE JACK 500 MM</t>
  </si>
  <si>
    <t>FA/000326</t>
  </si>
  <si>
    <t>U HEAD JACK 500 MM</t>
  </si>
  <si>
    <t>FA/000325</t>
  </si>
  <si>
    <t>LEDGER HORIZONTAL 1000 MM</t>
  </si>
  <si>
    <t>FA/000324</t>
  </si>
  <si>
    <t>CUP LOCK VERTICAL 2500 MM</t>
  </si>
  <si>
    <t>FA/000348</t>
  </si>
  <si>
    <t>Bracing Pipe 40 NB1000 mm LG.</t>
  </si>
  <si>
    <t>FA/000347</t>
  </si>
  <si>
    <t>WALK WAY JALISize - 450 mm X 900 mm</t>
  </si>
  <si>
    <t>FA/000345</t>
  </si>
  <si>
    <t>RIGHT ANGLE COUPLER</t>
  </si>
  <si>
    <t>FA/000344</t>
  </si>
  <si>
    <t>SWIVEL COUPLER</t>
  </si>
  <si>
    <t>FA/000342</t>
  </si>
  <si>
    <t>Vertical Pipe 40 NB with coupler 3000mm LG.</t>
  </si>
  <si>
    <t>FA/000315</t>
  </si>
  <si>
    <t>VOLTAS AC</t>
  </si>
  <si>
    <t>FA/000333</t>
  </si>
  <si>
    <t>RO + UV Water Treatment Plant Cap - 150 LPH</t>
  </si>
  <si>
    <t>FA/000353</t>
  </si>
  <si>
    <t>RO plant accessories</t>
  </si>
  <si>
    <t>FA/000341</t>
  </si>
  <si>
    <t>HP LaserJet Printer 108A</t>
  </si>
  <si>
    <t>FA/000339</t>
  </si>
  <si>
    <t xml:space="preserve">HP LaserJet Printer 108A </t>
  </si>
  <si>
    <t>FA/000340</t>
  </si>
  <si>
    <t>Epson Ink tank Printer 3216</t>
  </si>
  <si>
    <t>STORE CONTAINER</t>
  </si>
  <si>
    <t>FA/000337</t>
  </si>
  <si>
    <t>FA/000362</t>
  </si>
  <si>
    <t>FA/000360</t>
  </si>
  <si>
    <t>FA/000361</t>
  </si>
  <si>
    <t>FA/000359</t>
  </si>
  <si>
    <t>VACUUM PUMP MODEL- GWV-400 DIRECT DRIVE</t>
  </si>
  <si>
    <t>COMPRESSOR 100 cfm @ 7 bar</t>
  </si>
  <si>
    <t xml:space="preserve">CAST IRON MOTOR 40 HP 3 PH 50 HZ 415 V </t>
  </si>
  <si>
    <t>VACUUM PUMP BELT DRIVEN TYPE</t>
  </si>
  <si>
    <t>FA/000350</t>
  </si>
  <si>
    <t>U Jack 500 mm LG</t>
  </si>
  <si>
    <t>FA/000349</t>
  </si>
  <si>
    <t>Base Jack 500 mm LG</t>
  </si>
  <si>
    <t>FA/000346</t>
  </si>
  <si>
    <t>WALK WAY JALISize - 450 mm X 2000 mm</t>
  </si>
  <si>
    <t>FA/000343</t>
  </si>
  <si>
    <t>Joint Coupler Lockwith Pin</t>
  </si>
  <si>
    <t>FA/000358</t>
  </si>
  <si>
    <t>STAGING MATERIALS</t>
  </si>
  <si>
    <t>FA/000375</t>
  </si>
  <si>
    <t>40 FT OFFICE CONTAINER</t>
  </si>
  <si>
    <t>FA/000374</t>
  </si>
  <si>
    <t>40 FT STORE CONTAINER (40' X 8' X 8.6')</t>
  </si>
  <si>
    <t>FA/000378</t>
  </si>
  <si>
    <t>20 FT OFFICE CONTAINER</t>
  </si>
  <si>
    <t>FA/000377</t>
  </si>
  <si>
    <t>FA/000380</t>
  </si>
  <si>
    <t>MAGNATIC DRILLING MACHINE</t>
  </si>
  <si>
    <t>FA/000376</t>
  </si>
  <si>
    <t>FA/000373</t>
  </si>
  <si>
    <t>Toilet Container 20 FT</t>
  </si>
  <si>
    <t>FA/000384</t>
  </si>
  <si>
    <t>FA/000383</t>
  </si>
  <si>
    <t>FA/000382</t>
  </si>
  <si>
    <t xml:space="preserve">AIR CONDITION </t>
  </si>
  <si>
    <t>FA/000372</t>
  </si>
  <si>
    <t>Water Canon Fully Automatic Range 30Meter</t>
  </si>
  <si>
    <t>FURNITURE &amp; FITTINGS FOR CORPORATE GUEST HOUSE</t>
  </si>
  <si>
    <t>FA/000363</t>
  </si>
  <si>
    <t>FA/000390</t>
  </si>
  <si>
    <t>FA/000394</t>
  </si>
  <si>
    <t>FA/000395</t>
  </si>
  <si>
    <t>FA/000396</t>
  </si>
  <si>
    <t>MARUTI WAGON R ZXI 1.2L ISS</t>
  </si>
  <si>
    <t>FA/000336</t>
  </si>
  <si>
    <t>FA/000335</t>
  </si>
  <si>
    <t>Face Detection Attendance Systems</t>
  </si>
  <si>
    <t>FA/000357</t>
  </si>
  <si>
    <t>FA/000338</t>
  </si>
  <si>
    <t>FA/000351</t>
  </si>
  <si>
    <t>MIG WELDING MACHINE</t>
  </si>
  <si>
    <t>FA/000370</t>
  </si>
  <si>
    <t>Welding Mig Machine</t>
  </si>
  <si>
    <t>FA/000368</t>
  </si>
  <si>
    <t>Taper Drill Machine With Stand</t>
  </si>
  <si>
    <t>FA/000367</t>
  </si>
  <si>
    <t>Grinding Machine  7"</t>
  </si>
  <si>
    <t>FA/000366</t>
  </si>
  <si>
    <t>FA/000332</t>
  </si>
  <si>
    <t>Self-Centering Rotators 50 Ton Capacity</t>
  </si>
  <si>
    <t>FA/000331</t>
  </si>
  <si>
    <t>Self Centering Rotators 20 Ton Capacity</t>
  </si>
  <si>
    <t>FA/000330</t>
  </si>
  <si>
    <t>Self Centering Rotators 10 Ton Capacity</t>
  </si>
  <si>
    <t>FA/000381</t>
  </si>
  <si>
    <t>Grinding Machine AG-5 900Watt (Model-900-125)</t>
  </si>
  <si>
    <t>FA/000334</t>
  </si>
  <si>
    <t xml:space="preserve">ANSYS Mechanical Pro </t>
  </si>
  <si>
    <t>FA/000316</t>
  </si>
  <si>
    <t>EXACTLLY HRMS PAYROLL SOFTWARE-WEB BASED</t>
  </si>
  <si>
    <t>FA/000355</t>
  </si>
  <si>
    <t>Siemens Solidedge Premium perpetual license</t>
  </si>
  <si>
    <t>FA/000354</t>
  </si>
  <si>
    <t>Siemens Solidedge Classic perpetual license</t>
  </si>
  <si>
    <t>Remaining useful life ah on 31-03-2023(round off)</t>
  </si>
  <si>
    <t>Remaining Depreciable Value 
(WDV as on 31-03-2023 - 5% of Original Cost)  and Addition</t>
  </si>
  <si>
    <t>WDV as on 
31-03-2023</t>
  </si>
  <si>
    <t>Total Amortization Amount as on 31-03-2023</t>
  </si>
  <si>
    <t>TOTAL AS ON 31-03-2023</t>
  </si>
  <si>
    <t>AS ON 31-03-2023</t>
  </si>
  <si>
    <t>Plasma Cutting Machine</t>
  </si>
  <si>
    <t>FA/000379</t>
  </si>
  <si>
    <t>FA/000305</t>
  </si>
  <si>
    <t>GODREJ RD EDGEPRO REFRIGERATOR</t>
  </si>
  <si>
    <t>FA/000309</t>
  </si>
  <si>
    <t>TALL TUBULAR BATTERY</t>
  </si>
  <si>
    <t>FA/000308</t>
  </si>
  <si>
    <t xml:space="preserve">EXIDE INVERTER MACHINE </t>
  </si>
  <si>
    <t>FA/000304</t>
  </si>
  <si>
    <t>HITACHI 1 TON 5S INVERTER SPLITE AIR CONDITIONER</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</si>
</sst>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 #,##0.00_ ;_ * \-#,##0.00_ ;_ * &quot;-&quot;??_ ;_ @_ "/>
    <numFmt numFmtId="164" formatCode="_(* #,##0.00_);_(* \(#,##0.00\);_(* &quot;-&quot;??_);_(@_)"/>
    <numFmt numFmtId="165" formatCode="[$-409]d\-mmm\-yy;@"/>
    <numFmt numFmtId="166" formatCode="_ * #,##0_ ;_ * \-#,##0_ ;_ * &quot;-&quot;??_ ;_ @_ "/>
    <numFmt numFmtId="167" formatCode="[$-409]d\-mmm\-yyyy;@"/>
    <numFmt numFmtId="168" formatCode="_(* #,##0_);_(* \(#,##0\);_(* &quot;-&quot;??_);_(@_)"/>
    <numFmt numFmtId="169" formatCode="#,##0_ ;\-#,##0\ "/>
    <numFmt numFmtId="170" formatCode="0.000000"/>
    <numFmt numFmtId="171" formatCode="0.00000000000"/>
  </numFmts>
  <fonts count="34"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mbria"/>
      <family val="1"/>
      <scheme val="major"/>
    </font>
    <font>
      <sz val="10"/>
      <color theme="1"/>
      <name val="Cambria"/>
      <family val="1"/>
      <scheme val="major"/>
    </font>
    <font>
      <b/>
      <sz val="11"/>
      <color theme="1"/>
      <name val="Cambria"/>
      <family val="1"/>
      <scheme val="major"/>
    </font>
    <font>
      <b/>
      <sz val="10"/>
      <name val="Cambria"/>
      <family val="1"/>
      <scheme val="major"/>
    </font>
    <font>
      <sz val="10"/>
      <name val="Cambria"/>
      <family val="1"/>
      <scheme val="major"/>
    </font>
    <font>
      <b/>
      <sz val="10"/>
      <color rgb="FF000000"/>
      <name val="Cambria"/>
      <family val="1"/>
      <scheme val="major"/>
    </font>
    <font>
      <sz val="10"/>
      <color rgb="FF000000"/>
      <name val="Cambria"/>
      <family val="1"/>
      <scheme val="major"/>
    </font>
    <font>
      <b/>
      <sz val="11"/>
      <color rgb="FF000000"/>
      <name val="Cambria"/>
      <family val="1"/>
      <scheme val="major"/>
    </font>
    <font>
      <sz val="11"/>
      <name val="Calibri"/>
      <family val="2"/>
      <scheme val="minor"/>
    </font>
    <font>
      <b/>
      <sz val="9"/>
      <name val="Calibri"/>
      <family val="2"/>
      <scheme val="minor"/>
    </font>
    <font>
      <sz val="9"/>
      <name val="Calibri"/>
      <family val="2"/>
      <scheme val="minor"/>
    </font>
    <font>
      <sz val="10"/>
      <name val="Arial"/>
      <family val="2"/>
    </font>
    <font>
      <sz val="10"/>
      <color rgb="FFFF0000"/>
      <name val="Cambria"/>
      <family val="1"/>
      <scheme val="major"/>
    </font>
    <font>
      <sz val="10"/>
      <name val="Calibri"/>
      <family val="2"/>
      <scheme val="minor"/>
    </font>
    <font>
      <sz val="9"/>
      <name val="Calibri"/>
      <family val="2"/>
    </font>
    <font>
      <b/>
      <sz val="14"/>
      <name val="Arial Narrow"/>
      <family val="2"/>
    </font>
    <font>
      <sz val="14"/>
      <name val="Arial Narrow"/>
      <family val="2"/>
    </font>
    <font>
      <b/>
      <u/>
      <sz val="14"/>
      <name val="Arial Narrow"/>
      <family val="2"/>
    </font>
    <font>
      <b/>
      <i/>
      <sz val="14"/>
      <name val="Arial Narrow"/>
      <family val="2"/>
    </font>
    <font>
      <b/>
      <sz val="12"/>
      <color theme="1"/>
      <name val="Calibri"/>
      <family val="2"/>
      <scheme val="minor"/>
    </font>
    <font>
      <b/>
      <sz val="11"/>
      <name val="Cambria"/>
      <family val="1"/>
      <scheme val="major"/>
    </font>
    <font>
      <sz val="11"/>
      <color theme="1"/>
      <name val="Cambria"/>
      <family val="1"/>
      <scheme val="major"/>
    </font>
    <font>
      <b/>
      <i/>
      <sz val="10"/>
      <name val="Cambria"/>
      <family val="1"/>
      <scheme val="major"/>
    </font>
    <font>
      <b/>
      <sz val="9"/>
      <color indexed="81"/>
      <name val="Tahoma"/>
      <family val="2"/>
    </font>
    <font>
      <sz val="11"/>
      <name val="Cambria"/>
      <family val="1"/>
      <scheme val="major"/>
    </font>
    <font>
      <sz val="10"/>
      <name val="Times New Roman"/>
      <family val="1"/>
    </font>
    <font>
      <b/>
      <sz val="11"/>
      <name val="Calibri"/>
      <family val="2"/>
      <scheme val="minor"/>
    </font>
    <font>
      <b/>
      <sz val="8"/>
      <name val="Cambria"/>
      <family val="1"/>
      <scheme val="major"/>
    </font>
    <font>
      <sz val="8"/>
      <name val="Cambria"/>
      <family val="1"/>
      <scheme val="major"/>
    </font>
    <font>
      <b/>
      <sz val="10"/>
      <name val="Calibri"/>
      <family val="2"/>
      <scheme val="minor"/>
    </font>
    <font>
      <b/>
      <sz val="9"/>
      <name val="Calibri"/>
      <family val="2"/>
    </font>
  </fonts>
  <fills count="3">
    <fill>
      <patternFill patternType="none"/>
    </fill>
    <fill>
      <patternFill patternType="gray125"/>
    </fill>
    <fill>
      <patternFill patternType="solid">
        <fgColor theme="0"/>
        <bgColor indexed="64"/>
      </patternFill>
    </fill>
  </fills>
  <borders count="7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thin">
        <color indexed="64"/>
      </bottom>
      <diagonal/>
    </border>
    <border>
      <left/>
      <right/>
      <top style="medium">
        <color indexed="64"/>
      </top>
      <bottom style="thin">
        <color indexed="64"/>
      </bottom>
      <diagonal/>
    </border>
    <border>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style="thin">
        <color indexed="64"/>
      </left>
      <right style="medium">
        <color indexed="64"/>
      </right>
      <top/>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thin">
        <color indexed="64"/>
      </left>
      <right/>
      <top/>
      <bottom/>
      <diagonal/>
    </border>
  </borders>
  <cellStyleXfs count="14">
    <xf numFmtId="0" fontId="0" fillId="0" borderId="0"/>
    <xf numFmtId="43"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4" fillId="0" borderId="0"/>
    <xf numFmtId="164" fontId="1" fillId="0" borderId="0" applyFont="0" applyFill="0" applyBorder="0" applyAlignment="0" applyProtection="0"/>
    <xf numFmtId="164" fontId="14" fillId="0" borderId="0" applyFont="0" applyFill="0" applyBorder="0" applyAlignment="0" applyProtection="0"/>
    <xf numFmtId="0" fontId="14" fillId="0" borderId="0"/>
    <xf numFmtId="0" fontId="1" fillId="0" borderId="0"/>
    <xf numFmtId="0" fontId="14" fillId="0" borderId="0"/>
    <xf numFmtId="9" fontId="14" fillId="0" borderId="0" applyFont="0" applyFill="0" applyBorder="0" applyAlignment="0" applyProtection="0"/>
  </cellStyleXfs>
  <cellXfs count="739">
    <xf numFmtId="0" fontId="0" fillId="0" borderId="0" xfId="0"/>
    <xf numFmtId="0" fontId="3" fillId="0" borderId="0" xfId="0" applyFont="1" applyAlignment="1">
      <alignment horizontal="center" vertical="center" wrapText="1"/>
    </xf>
    <xf numFmtId="0" fontId="4" fillId="0" borderId="0" xfId="0" applyFont="1"/>
    <xf numFmtId="0" fontId="4" fillId="0" borderId="0" xfId="0" applyFont="1" applyFill="1"/>
    <xf numFmtId="0" fontId="3" fillId="0" borderId="0" xfId="0" applyFont="1"/>
    <xf numFmtId="49" fontId="8" fillId="0" borderId="0" xfId="0" applyNumberFormat="1"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justify" vertical="center" wrapText="1"/>
    </xf>
    <xf numFmtId="49" fontId="9" fillId="0" borderId="0" xfId="0" applyNumberFormat="1" applyFont="1" applyAlignment="1">
      <alignment horizontal="justify" vertical="center" wrapText="1"/>
    </xf>
    <xf numFmtId="1" fontId="9" fillId="0" borderId="0" xfId="0" applyNumberFormat="1" applyFont="1" applyAlignment="1">
      <alignment horizontal="center"/>
    </xf>
    <xf numFmtId="49" fontId="9" fillId="0" borderId="0" xfId="0" applyNumberFormat="1" applyFont="1"/>
    <xf numFmtId="10" fontId="9" fillId="0" borderId="0" xfId="0" applyNumberFormat="1" applyFont="1"/>
    <xf numFmtId="49" fontId="9" fillId="0" borderId="0" xfId="0" applyNumberFormat="1" applyFont="1" applyAlignment="1"/>
    <xf numFmtId="2" fontId="9" fillId="0" borderId="0" xfId="0" applyNumberFormat="1" applyFont="1" applyAlignment="1">
      <alignment horizontal="justify" vertical="center" wrapText="1"/>
    </xf>
    <xf numFmtId="0" fontId="3" fillId="0" borderId="0" xfId="0" applyFont="1" applyAlignment="1">
      <alignment horizontal="justify" vertical="center" wrapText="1"/>
    </xf>
    <xf numFmtId="49" fontId="8" fillId="0" borderId="0" xfId="0" applyNumberFormat="1" applyFont="1"/>
    <xf numFmtId="49" fontId="8" fillId="0" borderId="0" xfId="0" applyNumberFormat="1" applyFont="1" applyAlignment="1"/>
    <xf numFmtId="10" fontId="4" fillId="0" borderId="0" xfId="0" applyNumberFormat="1" applyFont="1"/>
    <xf numFmtId="49" fontId="9" fillId="0" borderId="0" xfId="0" applyNumberFormat="1" applyFont="1" applyBorder="1" applyAlignment="1">
      <alignment horizontal="justify" vertical="center" wrapText="1"/>
    </xf>
    <xf numFmtId="1" fontId="9" fillId="0" borderId="0" xfId="0" applyNumberFormat="1" applyFont="1" applyAlignment="1">
      <alignment horizontal="center" vertical="center" wrapText="1"/>
    </xf>
    <xf numFmtId="49" fontId="9" fillId="0" borderId="0" xfId="0" applyNumberFormat="1" applyFont="1" applyAlignment="1">
      <alignment horizontal="right" vertical="center" wrapText="1"/>
    </xf>
    <xf numFmtId="10" fontId="9" fillId="0" borderId="0" xfId="0" applyNumberFormat="1" applyFont="1" applyAlignment="1">
      <alignment horizontal="right" vertical="center" wrapText="1"/>
    </xf>
    <xf numFmtId="0" fontId="0" fillId="0" borderId="0" xfId="0" applyFill="1"/>
    <xf numFmtId="0" fontId="0" fillId="0" borderId="1" xfId="0" applyBorder="1" applyAlignment="1">
      <alignment wrapText="1"/>
    </xf>
    <xf numFmtId="49" fontId="15" fillId="0" borderId="0" xfId="0" applyNumberFormat="1" applyFont="1" applyAlignment="1">
      <alignment horizontal="justify" vertical="center" wrapText="1"/>
    </xf>
    <xf numFmtId="1" fontId="15" fillId="0" borderId="0" xfId="0" applyNumberFormat="1" applyFont="1" applyAlignment="1">
      <alignment horizontal="center"/>
    </xf>
    <xf numFmtId="49" fontId="15" fillId="0" borderId="0" xfId="0" applyNumberFormat="1" applyFont="1"/>
    <xf numFmtId="10" fontId="15" fillId="0" borderId="0" xfId="0" applyNumberFormat="1" applyFont="1"/>
    <xf numFmtId="0" fontId="19" fillId="0" borderId="0" xfId="0" applyFont="1" applyFill="1"/>
    <xf numFmtId="168" fontId="19" fillId="0" borderId="0" xfId="8" applyNumberFormat="1" applyFont="1" applyFill="1"/>
    <xf numFmtId="0" fontId="19" fillId="0" borderId="0" xfId="0" applyFont="1" applyFill="1" applyAlignment="1">
      <alignment horizontal="center" vertical="center"/>
    </xf>
    <xf numFmtId="0" fontId="19" fillId="0" borderId="0" xfId="0" applyFont="1" applyFill="1" applyAlignment="1">
      <alignment vertical="center"/>
    </xf>
    <xf numFmtId="168" fontId="18" fillId="0" borderId="31" xfId="8" applyNumberFormat="1" applyFont="1" applyFill="1" applyBorder="1" applyAlignment="1">
      <alignment horizontal="center" vertical="center" wrapText="1"/>
    </xf>
    <xf numFmtId="168" fontId="18" fillId="0" borderId="34" xfId="8" applyNumberFormat="1" applyFont="1" applyFill="1" applyBorder="1" applyAlignment="1">
      <alignment horizontal="center" vertical="center" wrapText="1"/>
    </xf>
    <xf numFmtId="168" fontId="18" fillId="0" borderId="34" xfId="8" applyNumberFormat="1" applyFont="1" applyFill="1" applyBorder="1" applyAlignment="1">
      <alignment horizontal="center" vertical="center"/>
    </xf>
    <xf numFmtId="168" fontId="18" fillId="0" borderId="35" xfId="8" applyNumberFormat="1" applyFont="1" applyFill="1" applyBorder="1" applyAlignment="1">
      <alignment horizontal="center" vertical="center"/>
    </xf>
    <xf numFmtId="168" fontId="19" fillId="0" borderId="2" xfId="8" applyNumberFormat="1" applyFont="1" applyFill="1" applyBorder="1"/>
    <xf numFmtId="168" fontId="19" fillId="0" borderId="37" xfId="8" applyNumberFormat="1" applyFont="1" applyFill="1" applyBorder="1"/>
    <xf numFmtId="168" fontId="19" fillId="0" borderId="1" xfId="8" applyNumberFormat="1" applyFont="1" applyFill="1" applyBorder="1" applyAlignment="1">
      <alignment horizontal="center" vertical="center"/>
    </xf>
    <xf numFmtId="168" fontId="19" fillId="0" borderId="1" xfId="8" applyNumberFormat="1" applyFont="1" applyFill="1" applyBorder="1" applyAlignment="1">
      <alignment horizontal="center"/>
    </xf>
    <xf numFmtId="168" fontId="19" fillId="0" borderId="20" xfId="8" applyNumberFormat="1" applyFont="1" applyFill="1" applyBorder="1" applyAlignment="1">
      <alignment horizontal="center"/>
    </xf>
    <xf numFmtId="0" fontId="19" fillId="0" borderId="1" xfId="0" applyFont="1" applyFill="1" applyBorder="1"/>
    <xf numFmtId="0" fontId="19" fillId="0" borderId="20" xfId="0" applyFont="1" applyFill="1" applyBorder="1"/>
    <xf numFmtId="168" fontId="19" fillId="0" borderId="1" xfId="8" applyNumberFormat="1" applyFont="1" applyFill="1" applyBorder="1"/>
    <xf numFmtId="168" fontId="19" fillId="0" borderId="20" xfId="8" applyNumberFormat="1" applyFont="1" applyFill="1" applyBorder="1"/>
    <xf numFmtId="168" fontId="19" fillId="0" borderId="11" xfId="8" applyNumberFormat="1" applyFont="1" applyFill="1" applyBorder="1" applyAlignment="1">
      <alignment horizontal="center" vertical="center"/>
    </xf>
    <xf numFmtId="0" fontId="18" fillId="0" borderId="0" xfId="0" applyFont="1" applyFill="1"/>
    <xf numFmtId="168" fontId="19" fillId="0" borderId="14" xfId="8" applyNumberFormat="1" applyFont="1" applyFill="1" applyBorder="1" applyAlignment="1">
      <alignment horizontal="center"/>
    </xf>
    <xf numFmtId="0" fontId="22" fillId="0" borderId="0" xfId="0" applyFont="1" applyAlignment="1"/>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Border="1" applyAlignment="1">
      <alignment vertical="top" wrapText="1"/>
    </xf>
    <xf numFmtId="0" fontId="0" fillId="0" borderId="3" xfId="0" applyFont="1" applyBorder="1" applyAlignment="1">
      <alignment horizontal="center" wrapText="1"/>
    </xf>
    <xf numFmtId="0" fontId="0" fillId="0" borderId="1" xfId="0" applyBorder="1" applyAlignment="1">
      <alignment horizontal="center"/>
    </xf>
    <xf numFmtId="168" fontId="1" fillId="0" borderId="1" xfId="8" applyNumberFormat="1" applyFont="1" applyBorder="1" applyAlignment="1">
      <alignment horizontal="center" vertical="top" wrapText="1"/>
    </xf>
    <xf numFmtId="168" fontId="1" fillId="0" borderId="1" xfId="8" applyNumberFormat="1" applyFont="1" applyBorder="1" applyAlignment="1">
      <alignment horizontal="center"/>
    </xf>
    <xf numFmtId="168" fontId="0" fillId="0" borderId="1" xfId="0" applyNumberFormat="1" applyBorder="1"/>
    <xf numFmtId="0" fontId="0" fillId="0" borderId="1" xfId="0" applyFont="1" applyBorder="1" applyAlignment="1">
      <alignment vertical="top" wrapText="1"/>
    </xf>
    <xf numFmtId="0" fontId="0" fillId="0" borderId="1" xfId="0" applyBorder="1" applyAlignment="1">
      <alignment vertical="top" wrapText="1"/>
    </xf>
    <xf numFmtId="0" fontId="2" fillId="0" borderId="1" xfId="0" applyFont="1" applyBorder="1" applyAlignment="1">
      <alignment wrapText="1"/>
    </xf>
    <xf numFmtId="0" fontId="22" fillId="0" borderId="3" xfId="0" applyFont="1" applyBorder="1" applyAlignment="1">
      <alignment horizontal="center" vertical="center"/>
    </xf>
    <xf numFmtId="168" fontId="22" fillId="0" borderId="1" xfId="8" applyNumberFormat="1" applyFont="1" applyBorder="1" applyAlignment="1">
      <alignment horizontal="center" vertical="center"/>
    </xf>
    <xf numFmtId="0" fontId="2" fillId="0" borderId="0" xfId="0" applyFont="1" applyAlignment="1">
      <alignment wrapText="1"/>
    </xf>
    <xf numFmtId="168" fontId="2" fillId="0" borderId="1" xfId="8" applyNumberFormat="1" applyFont="1" applyBorder="1" applyAlignment="1">
      <alignment horizontal="center" vertical="center"/>
    </xf>
    <xf numFmtId="0" fontId="2" fillId="0" borderId="3" xfId="0" applyFont="1" applyBorder="1" applyAlignment="1">
      <alignment horizontal="center" vertical="top" wrapText="1"/>
    </xf>
    <xf numFmtId="168" fontId="2" fillId="0" borderId="1" xfId="8" applyNumberFormat="1" applyFont="1" applyBorder="1" applyAlignment="1">
      <alignment horizontal="center" vertical="top" wrapText="1"/>
    </xf>
    <xf numFmtId="0" fontId="0" fillId="0" borderId="3" xfId="0" applyFont="1" applyBorder="1" applyAlignment="1">
      <alignment horizontal="center" vertical="top" wrapText="1"/>
    </xf>
    <xf numFmtId="0" fontId="0" fillId="0" borderId="31" xfId="0" applyBorder="1"/>
    <xf numFmtId="0" fontId="2" fillId="0" borderId="32" xfId="0" applyFont="1" applyBorder="1"/>
    <xf numFmtId="0" fontId="22" fillId="0" borderId="31" xfId="0" applyFont="1" applyBorder="1" applyAlignment="1">
      <alignment horizontal="center" vertical="center"/>
    </xf>
    <xf numFmtId="0" fontId="22" fillId="0" borderId="40" xfId="0" applyFont="1" applyBorder="1" applyAlignment="1">
      <alignment horizontal="center" vertical="center"/>
    </xf>
    <xf numFmtId="0" fontId="22" fillId="0" borderId="40" xfId="0" applyFont="1" applyBorder="1" applyAlignment="1">
      <alignment horizontal="right" vertical="center"/>
    </xf>
    <xf numFmtId="1" fontId="22" fillId="0" borderId="40" xfId="0" applyNumberFormat="1" applyFont="1" applyBorder="1" applyAlignment="1">
      <alignment horizontal="right" vertical="center"/>
    </xf>
    <xf numFmtId="1" fontId="22" fillId="0" borderId="41" xfId="0" applyNumberFormat="1" applyFont="1" applyBorder="1" applyAlignment="1">
      <alignment horizontal="right" vertical="center"/>
    </xf>
    <xf numFmtId="1" fontId="0" fillId="0" borderId="0" xfId="0" applyNumberFormat="1"/>
    <xf numFmtId="168" fontId="19" fillId="0" borderId="2" xfId="8" applyNumberFormat="1" applyFont="1" applyFill="1" applyBorder="1" applyAlignment="1">
      <alignment horizontal="center"/>
    </xf>
    <xf numFmtId="168" fontId="19" fillId="0" borderId="2" xfId="8" applyNumberFormat="1" applyFont="1" applyFill="1" applyBorder="1" applyAlignment="1">
      <alignment horizontal="center" vertical="center"/>
    </xf>
    <xf numFmtId="168" fontId="18" fillId="0" borderId="41" xfId="8" applyNumberFormat="1" applyFont="1" applyFill="1" applyBorder="1" applyAlignment="1">
      <alignment horizontal="center" vertical="center" wrapText="1"/>
    </xf>
    <xf numFmtId="168" fontId="19" fillId="0" borderId="15" xfId="8" applyNumberFormat="1" applyFont="1" applyFill="1" applyBorder="1"/>
    <xf numFmtId="168" fontId="19" fillId="0" borderId="12" xfId="8" applyNumberFormat="1" applyFont="1" applyFill="1" applyBorder="1" applyAlignment="1">
      <alignment horizontal="center"/>
    </xf>
    <xf numFmtId="168" fontId="19" fillId="0" borderId="20" xfId="8" applyNumberFormat="1" applyFont="1" applyFill="1" applyBorder="1" applyAlignment="1">
      <alignment horizontal="center" vertical="center"/>
    </xf>
    <xf numFmtId="0" fontId="19" fillId="0" borderId="12" xfId="0" applyFont="1" applyFill="1" applyBorder="1"/>
    <xf numFmtId="168" fontId="19" fillId="0" borderId="12" xfId="8" applyNumberFormat="1" applyFont="1" applyFill="1" applyBorder="1"/>
    <xf numFmtId="168" fontId="19" fillId="0" borderId="12" xfId="8" applyNumberFormat="1" applyFont="1" applyFill="1" applyBorder="1" applyAlignment="1">
      <alignment horizontal="center" vertical="center"/>
    </xf>
    <xf numFmtId="168" fontId="19" fillId="0" borderId="44" xfId="8" applyNumberFormat="1" applyFont="1" applyFill="1" applyBorder="1" applyAlignment="1">
      <alignment horizontal="center" vertical="center"/>
    </xf>
    <xf numFmtId="168" fontId="19" fillId="0" borderId="14" xfId="8" applyNumberFormat="1" applyFont="1" applyFill="1" applyBorder="1" applyAlignment="1">
      <alignment horizontal="center" vertical="center"/>
    </xf>
    <xf numFmtId="0" fontId="18" fillId="0" borderId="43" xfId="0" applyFont="1" applyFill="1" applyBorder="1" applyAlignment="1">
      <alignment horizontal="left"/>
    </xf>
    <xf numFmtId="0" fontId="18" fillId="0" borderId="48" xfId="0" applyFont="1" applyFill="1" applyBorder="1" applyAlignment="1">
      <alignment horizontal="left"/>
    </xf>
    <xf numFmtId="168" fontId="19" fillId="0" borderId="44" xfId="8" applyNumberFormat="1" applyFont="1" applyFill="1" applyBorder="1" applyAlignment="1">
      <alignment horizontal="center"/>
    </xf>
    <xf numFmtId="168" fontId="19" fillId="0" borderId="11" xfId="8" applyNumberFormat="1" applyFont="1" applyFill="1" applyBorder="1" applyAlignment="1">
      <alignment horizontal="center"/>
    </xf>
    <xf numFmtId="168" fontId="18" fillId="0" borderId="10" xfId="8" applyNumberFormat="1" applyFont="1" applyFill="1" applyBorder="1"/>
    <xf numFmtId="168" fontId="18" fillId="0" borderId="42" xfId="8" applyNumberFormat="1" applyFont="1" applyFill="1" applyBorder="1"/>
    <xf numFmtId="168" fontId="18" fillId="0" borderId="41" xfId="8" applyNumberFormat="1" applyFont="1" applyFill="1" applyBorder="1"/>
    <xf numFmtId="0" fontId="5" fillId="0" borderId="33" xfId="0" applyFont="1" applyBorder="1" applyAlignment="1">
      <alignment horizontal="center" wrapText="1"/>
    </xf>
    <xf numFmtId="166" fontId="24" fillId="0" borderId="52" xfId="1" applyNumberFormat="1" applyFont="1" applyBorder="1"/>
    <xf numFmtId="0" fontId="5" fillId="0" borderId="34" xfId="0" applyFont="1" applyBorder="1" applyAlignment="1">
      <alignment horizontal="center" wrapText="1"/>
    </xf>
    <xf numFmtId="166" fontId="5" fillId="0" borderId="34" xfId="1" applyNumberFormat="1" applyFont="1" applyBorder="1"/>
    <xf numFmtId="168" fontId="19" fillId="0" borderId="17" xfId="8" applyNumberFormat="1" applyFont="1" applyFill="1" applyBorder="1" applyAlignment="1">
      <alignment horizontal="center" vertical="center"/>
    </xf>
    <xf numFmtId="168" fontId="19" fillId="0" borderId="55" xfId="8" applyNumberFormat="1" applyFont="1" applyFill="1" applyBorder="1" applyAlignment="1">
      <alignment horizontal="center" vertical="center"/>
    </xf>
    <xf numFmtId="168" fontId="19" fillId="0" borderId="37" xfId="8" applyNumberFormat="1" applyFont="1" applyFill="1" applyBorder="1" applyAlignment="1">
      <alignment horizontal="center" vertical="center"/>
    </xf>
    <xf numFmtId="168" fontId="19" fillId="0" borderId="15" xfId="8" applyNumberFormat="1" applyFont="1" applyFill="1" applyBorder="1" applyAlignment="1">
      <alignment horizontal="center" vertical="center"/>
    </xf>
    <xf numFmtId="168" fontId="18" fillId="0" borderId="42" xfId="8" applyNumberFormat="1" applyFont="1" applyFill="1" applyBorder="1" applyAlignment="1">
      <alignment horizontal="center" vertical="center"/>
    </xf>
    <xf numFmtId="168" fontId="18" fillId="0" borderId="41" xfId="8" applyNumberFormat="1" applyFont="1" applyFill="1" applyBorder="1" applyAlignment="1">
      <alignment horizontal="center" vertical="center"/>
    </xf>
    <xf numFmtId="168" fontId="18" fillId="0" borderId="10" xfId="8" applyNumberFormat="1" applyFont="1" applyFill="1" applyBorder="1" applyAlignment="1">
      <alignment horizontal="center" vertical="center"/>
    </xf>
    <xf numFmtId="168" fontId="19" fillId="0" borderId="15" xfId="8" applyNumberFormat="1" applyFont="1" applyFill="1" applyBorder="1" applyAlignment="1">
      <alignment horizontal="center"/>
    </xf>
    <xf numFmtId="168" fontId="19" fillId="0" borderId="37" xfId="8" applyNumberFormat="1" applyFont="1" applyFill="1" applyBorder="1" applyAlignment="1">
      <alignment horizontal="center"/>
    </xf>
    <xf numFmtId="43" fontId="5" fillId="0" borderId="33" xfId="1" applyNumberFormat="1" applyFont="1" applyBorder="1"/>
    <xf numFmtId="166" fontId="24" fillId="0" borderId="58" xfId="1" applyNumberFormat="1" applyFont="1" applyBorder="1"/>
    <xf numFmtId="171" fontId="0" fillId="0" borderId="0" xfId="0" applyNumberFormat="1"/>
    <xf numFmtId="2" fontId="0" fillId="0" borderId="0" xfId="0" applyNumberFormat="1" applyFill="1"/>
    <xf numFmtId="0" fontId="7" fillId="0" borderId="59" xfId="0" applyFont="1" applyFill="1" applyBorder="1" applyAlignment="1">
      <alignment horizontal="left"/>
    </xf>
    <xf numFmtId="0" fontId="0" fillId="0" borderId="60" xfId="0" applyBorder="1"/>
    <xf numFmtId="0" fontId="0" fillId="0" borderId="61" xfId="0" applyBorder="1"/>
    <xf numFmtId="0" fontId="7" fillId="0" borderId="62" xfId="0" applyFont="1" applyFill="1" applyBorder="1" applyAlignment="1">
      <alignment horizontal="left"/>
    </xf>
    <xf numFmtId="166" fontId="0" fillId="0" borderId="63" xfId="0" applyNumberFormat="1" applyBorder="1"/>
    <xf numFmtId="0" fontId="0" fillId="0" borderId="63" xfId="0" applyBorder="1"/>
    <xf numFmtId="2" fontId="0" fillId="0" borderId="64" xfId="0" applyNumberFormat="1" applyBorder="1"/>
    <xf numFmtId="166" fontId="0" fillId="0" borderId="63" xfId="1" applyNumberFormat="1" applyFont="1" applyBorder="1"/>
    <xf numFmtId="168" fontId="0" fillId="0" borderId="0" xfId="0" applyNumberFormat="1"/>
    <xf numFmtId="0" fontId="19" fillId="0" borderId="49" xfId="0" applyFont="1" applyFill="1" applyBorder="1" applyAlignment="1">
      <alignment horizontal="left"/>
    </xf>
    <xf numFmtId="0" fontId="19" fillId="0" borderId="54" xfId="0" applyFont="1" applyFill="1" applyBorder="1" applyAlignment="1">
      <alignment horizontal="left"/>
    </xf>
    <xf numFmtId="166" fontId="5" fillId="0" borderId="33" xfId="1" applyNumberFormat="1" applyFont="1" applyBorder="1"/>
    <xf numFmtId="168" fontId="0" fillId="0" borderId="0" xfId="0" applyNumberFormat="1" applyFill="1"/>
    <xf numFmtId="0" fontId="0" fillId="0" borderId="1" xfId="0" applyFill="1" applyBorder="1" applyAlignment="1">
      <alignment vertical="center" wrapText="1"/>
    </xf>
    <xf numFmtId="0" fontId="0" fillId="0" borderId="3" xfId="0" applyFont="1" applyFill="1" applyBorder="1" applyAlignment="1">
      <alignment horizontal="center" vertical="center" wrapText="1"/>
    </xf>
    <xf numFmtId="0" fontId="0" fillId="0" borderId="1" xfId="0" applyFill="1" applyBorder="1" applyAlignment="1">
      <alignment horizontal="center" vertical="center"/>
    </xf>
    <xf numFmtId="168" fontId="1" fillId="0" borderId="1" xfId="8" applyNumberFormat="1" applyFont="1" applyFill="1" applyBorder="1" applyAlignment="1">
      <alignment horizontal="center" vertical="center" wrapText="1"/>
    </xf>
    <xf numFmtId="168" fontId="1" fillId="0" borderId="1" xfId="8" applyNumberFormat="1" applyFont="1" applyFill="1" applyBorder="1" applyAlignment="1">
      <alignment horizontal="center" vertical="center"/>
    </xf>
    <xf numFmtId="168" fontId="0" fillId="0" borderId="1" xfId="0" applyNumberFormat="1" applyFill="1" applyBorder="1" applyAlignment="1">
      <alignment vertical="center"/>
    </xf>
    <xf numFmtId="0" fontId="0" fillId="0" borderId="0" xfId="0" applyFill="1" applyAlignment="1">
      <alignment vertical="center"/>
    </xf>
    <xf numFmtId="168" fontId="19" fillId="0" borderId="0" xfId="0" applyNumberFormat="1" applyFont="1" applyFill="1"/>
    <xf numFmtId="4" fontId="0" fillId="0" borderId="0" xfId="0" applyNumberFormat="1"/>
    <xf numFmtId="4" fontId="19" fillId="0" borderId="0" xfId="0" applyNumberFormat="1" applyFont="1" applyFill="1"/>
    <xf numFmtId="166" fontId="0" fillId="0" borderId="0" xfId="1" applyNumberFormat="1" applyFont="1" applyFill="1"/>
    <xf numFmtId="166" fontId="19" fillId="0" borderId="0" xfId="1" applyNumberFormat="1" applyFont="1" applyFill="1"/>
    <xf numFmtId="166" fontId="19" fillId="0" borderId="0" xfId="1" applyNumberFormat="1" applyFont="1" applyFill="1" applyAlignment="1">
      <alignment vertical="center"/>
    </xf>
    <xf numFmtId="166" fontId="19" fillId="0" borderId="0" xfId="1" applyNumberFormat="1" applyFont="1" applyFill="1" applyAlignment="1">
      <alignment horizontal="center" vertical="center"/>
    </xf>
    <xf numFmtId="166" fontId="18" fillId="0" borderId="0" xfId="1" applyNumberFormat="1" applyFont="1" applyFill="1"/>
    <xf numFmtId="43" fontId="19" fillId="0" borderId="0" xfId="0" applyNumberFormat="1" applyFont="1" applyFill="1"/>
    <xf numFmtId="166" fontId="2" fillId="0" borderId="0" xfId="1" applyNumberFormat="1" applyFont="1" applyFill="1"/>
    <xf numFmtId="0" fontId="4" fillId="0" borderId="0" xfId="0" applyFont="1" applyFill="1" applyBorder="1" applyAlignment="1">
      <alignment horizontal="left"/>
    </xf>
    <xf numFmtId="43" fontId="4" fillId="0" borderId="0" xfId="1" applyFont="1" applyFill="1" applyBorder="1" applyAlignment="1">
      <alignment horizontal="left"/>
    </xf>
    <xf numFmtId="49" fontId="9" fillId="0" borderId="0" xfId="0" applyNumberFormat="1" applyFont="1" applyFill="1" applyBorder="1" applyAlignment="1">
      <alignment horizontal="justify" vertical="center"/>
    </xf>
    <xf numFmtId="0" fontId="4" fillId="0" borderId="0" xfId="0" applyFont="1" applyFill="1" applyBorder="1" applyAlignment="1">
      <alignment horizontal="justify" vertical="center"/>
    </xf>
    <xf numFmtId="167" fontId="0" fillId="0" borderId="0" xfId="0" applyNumberFormat="1" applyFill="1" applyBorder="1" applyAlignment="1">
      <alignment horizontal="center"/>
    </xf>
    <xf numFmtId="166" fontId="4" fillId="0" borderId="0" xfId="1" applyNumberFormat="1" applyFont="1" applyFill="1" applyBorder="1" applyAlignment="1">
      <alignment horizontal="justify" vertical="center"/>
    </xf>
    <xf numFmtId="43" fontId="4" fillId="0" borderId="0" xfId="0" applyNumberFormat="1" applyFont="1" applyFill="1" applyBorder="1" applyAlignment="1">
      <alignment horizontal="justify" vertical="center"/>
    </xf>
    <xf numFmtId="1" fontId="4" fillId="0" borderId="0" xfId="0" applyNumberFormat="1" applyFont="1" applyFill="1" applyBorder="1" applyAlignment="1">
      <alignment horizontal="center" vertical="center"/>
    </xf>
    <xf numFmtId="169" fontId="4" fillId="0" borderId="0" xfId="0" applyNumberFormat="1" applyFont="1" applyFill="1" applyBorder="1" applyAlignment="1">
      <alignment horizontal="center" vertical="center"/>
    </xf>
    <xf numFmtId="2" fontId="4" fillId="0" borderId="0" xfId="0" applyNumberFormat="1" applyFont="1" applyFill="1" applyBorder="1" applyAlignment="1">
      <alignment horizontal="right" vertical="center"/>
    </xf>
    <xf numFmtId="166" fontId="4" fillId="0" borderId="0" xfId="1" applyNumberFormat="1" applyFont="1" applyFill="1" applyBorder="1" applyAlignment="1">
      <alignment horizontal="right" vertical="center"/>
    </xf>
    <xf numFmtId="166" fontId="4" fillId="0" borderId="0" xfId="1" applyNumberFormat="1" applyFont="1" applyFill="1" applyBorder="1" applyAlignment="1">
      <alignment horizontal="justify" vertical="center" wrapText="1"/>
    </xf>
    <xf numFmtId="0" fontId="4" fillId="0" borderId="0" xfId="0" applyFont="1" applyFill="1" applyBorder="1" applyAlignment="1">
      <alignment horizontal="justify" vertical="center" wrapText="1"/>
    </xf>
    <xf numFmtId="0" fontId="0" fillId="0" borderId="0" xfId="0" applyFill="1" applyBorder="1"/>
    <xf numFmtId="0" fontId="0" fillId="0" borderId="0" xfId="0" applyFill="1" applyBorder="1" applyAlignment="1"/>
    <xf numFmtId="0" fontId="4" fillId="0" borderId="0" xfId="0" applyFont="1" applyFill="1" applyBorder="1" applyAlignment="1">
      <alignment horizontal="right" vertical="center"/>
    </xf>
    <xf numFmtId="0" fontId="7" fillId="0" borderId="0" xfId="1" applyNumberFormat="1" applyFont="1" applyFill="1" applyBorder="1" applyAlignment="1">
      <alignment horizontal="center" vertical="center"/>
    </xf>
    <xf numFmtId="0" fontId="4" fillId="0" borderId="0" xfId="0" applyFont="1" applyFill="1" applyBorder="1" applyAlignment="1">
      <alignment horizontal="left" vertical="center"/>
    </xf>
    <xf numFmtId="167" fontId="0" fillId="0" borderId="0" xfId="0" applyNumberFormat="1" applyFill="1" applyBorder="1" applyAlignment="1">
      <alignment horizontal="center" vertical="center"/>
    </xf>
    <xf numFmtId="43" fontId="4" fillId="0" borderId="0" xfId="1" applyFont="1" applyFill="1" applyBorder="1" applyAlignment="1">
      <alignment horizontal="center" vertical="center"/>
    </xf>
    <xf numFmtId="166" fontId="27" fillId="0" borderId="57" xfId="1" applyNumberFormat="1" applyFont="1" applyFill="1" applyBorder="1"/>
    <xf numFmtId="166" fontId="27" fillId="0" borderId="50" xfId="1" applyNumberFormat="1" applyFont="1" applyFill="1" applyBorder="1"/>
    <xf numFmtId="0" fontId="11" fillId="0" borderId="0" xfId="0" applyFont="1" applyFill="1"/>
    <xf numFmtId="166" fontId="27" fillId="0" borderId="53" xfId="1" applyNumberFormat="1" applyFont="1" applyFill="1" applyBorder="1"/>
    <xf numFmtId="43" fontId="27" fillId="0" borderId="51" xfId="1" applyNumberFormat="1" applyFont="1" applyFill="1" applyBorder="1"/>
    <xf numFmtId="166" fontId="27" fillId="0" borderId="51" xfId="1" applyNumberFormat="1" applyFont="1" applyFill="1" applyBorder="1"/>
    <xf numFmtId="168" fontId="19" fillId="0" borderId="59" xfId="8" applyNumberFormat="1" applyFont="1" applyFill="1" applyBorder="1" applyAlignment="1">
      <alignment horizontal="center" vertical="center"/>
    </xf>
    <xf numFmtId="168" fontId="19" fillId="0" borderId="60" xfId="8" applyNumberFormat="1" applyFont="1" applyFill="1" applyBorder="1" applyAlignment="1">
      <alignment horizontal="center" vertical="center"/>
    </xf>
    <xf numFmtId="168" fontId="19" fillId="0" borderId="61" xfId="8" applyNumberFormat="1" applyFont="1" applyFill="1" applyBorder="1" applyAlignment="1">
      <alignment horizontal="center" vertical="center"/>
    </xf>
    <xf numFmtId="168" fontId="19" fillId="0" borderId="61" xfId="8" applyNumberFormat="1" applyFont="1" applyFill="1" applyBorder="1" applyAlignment="1">
      <alignment horizontal="center"/>
    </xf>
    <xf numFmtId="0" fontId="19" fillId="0" borderId="65" xfId="0" applyFont="1" applyFill="1" applyBorder="1" applyAlignment="1">
      <alignment horizontal="left"/>
    </xf>
    <xf numFmtId="0" fontId="19" fillId="0" borderId="66" xfId="0" applyFont="1" applyFill="1" applyBorder="1" applyAlignment="1">
      <alignment horizontal="left"/>
    </xf>
    <xf numFmtId="168" fontId="19" fillId="0" borderId="62" xfId="8" applyNumberFormat="1" applyFont="1" applyFill="1" applyBorder="1" applyAlignment="1">
      <alignment horizontal="center" vertical="center"/>
    </xf>
    <xf numFmtId="168" fontId="19" fillId="0" borderId="63" xfId="8" applyNumberFormat="1" applyFont="1" applyFill="1" applyBorder="1" applyAlignment="1">
      <alignment horizontal="center" vertical="center"/>
    </xf>
    <xf numFmtId="168" fontId="19" fillId="0" borderId="64" xfId="8" applyNumberFormat="1" applyFont="1" applyFill="1" applyBorder="1" applyAlignment="1">
      <alignment horizontal="center" vertical="center"/>
    </xf>
    <xf numFmtId="168" fontId="19" fillId="0" borderId="64" xfId="8" applyNumberFormat="1" applyFont="1" applyFill="1" applyBorder="1" applyAlignment="1">
      <alignment horizontal="center"/>
    </xf>
    <xf numFmtId="1" fontId="0" fillId="0" borderId="0" xfId="0" applyNumberFormat="1" applyFill="1"/>
    <xf numFmtId="0" fontId="23" fillId="2" borderId="0" xfId="0" applyFont="1" applyFill="1" applyAlignment="1"/>
    <xf numFmtId="0" fontId="6" fillId="2" borderId="0" xfId="0" applyFont="1" applyFill="1" applyAlignment="1">
      <alignment wrapText="1"/>
    </xf>
    <xf numFmtId="0" fontId="7" fillId="2" borderId="0" xfId="0" applyFont="1" applyFill="1" applyAlignment="1">
      <alignment wrapText="1"/>
    </xf>
    <xf numFmtId="0" fontId="7" fillId="2" borderId="0" xfId="0" applyFont="1" applyFill="1" applyAlignment="1">
      <alignment horizontal="center" vertical="center"/>
    </xf>
    <xf numFmtId="1" fontId="7" fillId="2" borderId="0" xfId="0" applyNumberFormat="1" applyFont="1" applyFill="1" applyAlignment="1">
      <alignment horizontal="center"/>
    </xf>
    <xf numFmtId="0" fontId="7" fillId="2" borderId="0" xfId="0" applyFont="1" applyFill="1"/>
    <xf numFmtId="0" fontId="7" fillId="2" borderId="0" xfId="0" applyFont="1" applyFill="1" applyAlignment="1">
      <alignment horizontal="center"/>
    </xf>
    <xf numFmtId="14" fontId="7" fillId="2" borderId="0" xfId="0" applyNumberFormat="1" applyFont="1" applyFill="1"/>
    <xf numFmtId="166" fontId="7" fillId="2" borderId="0" xfId="1" applyNumberFormat="1" applyFont="1" applyFill="1"/>
    <xf numFmtId="0" fontId="23" fillId="2" borderId="0" xfId="0" applyFont="1" applyFill="1" applyAlignment="1">
      <alignment wrapText="1"/>
    </xf>
    <xf numFmtId="0" fontId="6" fillId="2" borderId="0" xfId="0" applyFont="1" applyFill="1" applyAlignment="1">
      <alignment horizontal="center" vertical="center" wrapText="1"/>
    </xf>
    <xf numFmtId="43" fontId="7" fillId="2" borderId="0" xfId="0" applyNumberFormat="1" applyFont="1" applyFill="1"/>
    <xf numFmtId="0" fontId="6" fillId="2" borderId="34" xfId="0" applyFont="1" applyFill="1" applyBorder="1" applyAlignment="1">
      <alignment horizontal="center" wrapText="1"/>
    </xf>
    <xf numFmtId="166" fontId="6" fillId="2" borderId="1" xfId="1" applyNumberFormat="1" applyFont="1" applyFill="1" applyBorder="1" applyAlignment="1">
      <alignment horizontal="center" vertical="center" wrapText="1"/>
    </xf>
    <xf numFmtId="0" fontId="23" fillId="2" borderId="0" xfId="0" applyFont="1" applyFill="1" applyAlignment="1">
      <alignment horizontal="left"/>
    </xf>
    <xf numFmtId="15" fontId="7" fillId="2" borderId="0" xfId="0" applyNumberFormat="1" applyFont="1" applyFill="1" applyAlignment="1">
      <alignment horizontal="center"/>
    </xf>
    <xf numFmtId="43" fontId="7" fillId="2" borderId="0" xfId="1" applyFont="1" applyFill="1"/>
    <xf numFmtId="14" fontId="7" fillId="2" borderId="0" xfId="0" applyNumberFormat="1" applyFont="1" applyFill="1" applyAlignment="1">
      <alignment horizontal="center"/>
    </xf>
    <xf numFmtId="20" fontId="6" fillId="2" borderId="1" xfId="0" applyNumberFormat="1" applyFont="1" applyFill="1" applyBorder="1" applyAlignment="1" applyProtection="1">
      <alignment horizontal="center" vertical="center" wrapText="1"/>
    </xf>
    <xf numFmtId="15" fontId="6" fillId="2" borderId="1" xfId="0" applyNumberFormat="1" applyFont="1" applyFill="1" applyBorder="1" applyAlignment="1" applyProtection="1">
      <alignment horizontal="center" vertical="center" wrapText="1"/>
    </xf>
    <xf numFmtId="1" fontId="6" fillId="2" borderId="1" xfId="0" applyNumberFormat="1" applyFont="1" applyFill="1" applyBorder="1" applyAlignment="1" applyProtection="1">
      <alignment horizontal="center" vertical="center" wrapText="1"/>
    </xf>
    <xf numFmtId="43" fontId="6" fillId="2" borderId="1" xfId="2" applyNumberFormat="1" applyFont="1" applyFill="1" applyBorder="1" applyAlignment="1" applyProtection="1">
      <alignment horizontal="center" vertical="center" wrapText="1"/>
    </xf>
    <xf numFmtId="43" fontId="6" fillId="2" borderId="1" xfId="2" applyNumberFormat="1" applyFont="1" applyFill="1" applyBorder="1" applyAlignment="1">
      <alignment horizontal="center" vertical="center" wrapText="1"/>
    </xf>
    <xf numFmtId="43" fontId="6" fillId="2" borderId="1" xfId="1" applyFont="1" applyFill="1" applyBorder="1" applyAlignment="1">
      <alignment horizontal="center" vertical="center" wrapText="1"/>
    </xf>
    <xf numFmtId="0" fontId="7" fillId="2" borderId="1" xfId="0" applyFont="1" applyFill="1" applyBorder="1" applyAlignment="1">
      <alignment horizontal="left"/>
    </xf>
    <xf numFmtId="1" fontId="7" fillId="2" borderId="1" xfId="0" applyNumberFormat="1" applyFont="1" applyFill="1" applyBorder="1" applyAlignment="1" applyProtection="1">
      <alignment horizontal="center" vertical="center" wrapText="1"/>
    </xf>
    <xf numFmtId="43" fontId="7" fillId="2" borderId="1" xfId="1" applyFont="1" applyFill="1" applyBorder="1" applyAlignment="1">
      <alignment horizontal="justify" vertical="center" wrapText="1"/>
    </xf>
    <xf numFmtId="0" fontId="7" fillId="2" borderId="1" xfId="0" applyFont="1" applyFill="1" applyBorder="1"/>
    <xf numFmtId="166" fontId="7" fillId="2" borderId="1" xfId="1" applyNumberFormat="1" applyFont="1" applyFill="1" applyBorder="1"/>
    <xf numFmtId="0" fontId="7" fillId="2" borderId="1" xfId="0" applyFont="1" applyFill="1" applyBorder="1" applyAlignment="1">
      <alignment vertical="center"/>
    </xf>
    <xf numFmtId="166" fontId="7" fillId="2" borderId="1" xfId="1" applyNumberFormat="1" applyFont="1" applyFill="1" applyBorder="1" applyAlignment="1">
      <alignment vertical="center"/>
    </xf>
    <xf numFmtId="43" fontId="7" fillId="2" borderId="1" xfId="0" applyNumberFormat="1" applyFont="1" applyFill="1" applyBorder="1"/>
    <xf numFmtId="2" fontId="11" fillId="2" borderId="1" xfId="0" applyNumberFormat="1" applyFont="1" applyFill="1" applyBorder="1" applyAlignment="1">
      <alignment wrapText="1"/>
    </xf>
    <xf numFmtId="0" fontId="11" fillId="2" borderId="1" xfId="0" applyFont="1" applyFill="1" applyBorder="1" applyAlignment="1">
      <alignment horizontal="left" vertical="center" wrapText="1"/>
    </xf>
    <xf numFmtId="166" fontId="7" fillId="2" borderId="1" xfId="1" applyNumberFormat="1" applyFont="1" applyFill="1" applyBorder="1" applyAlignment="1">
      <alignment horizontal="right" vertical="center"/>
    </xf>
    <xf numFmtId="0" fontId="11" fillId="2" borderId="1" xfId="0" applyFont="1" applyFill="1" applyBorder="1" applyAlignment="1">
      <alignment vertical="center" wrapText="1"/>
    </xf>
    <xf numFmtId="43" fontId="11" fillId="2" borderId="1" xfId="1" applyFont="1" applyFill="1" applyBorder="1" applyAlignment="1">
      <alignment vertical="center" wrapText="1"/>
    </xf>
    <xf numFmtId="1" fontId="7" fillId="2" borderId="2" xfId="0" applyNumberFormat="1" applyFont="1" applyFill="1" applyBorder="1" applyAlignment="1" applyProtection="1">
      <alignment horizontal="center" vertical="center" wrapText="1"/>
    </xf>
    <xf numFmtId="166" fontId="11" fillId="2" borderId="1" xfId="1" applyNumberFormat="1" applyFont="1" applyFill="1" applyBorder="1" applyAlignment="1">
      <alignment wrapText="1"/>
    </xf>
    <xf numFmtId="0" fontId="11" fillId="2" borderId="1" xfId="0" applyFont="1" applyFill="1" applyBorder="1" applyAlignment="1">
      <alignment horizontal="left" vertical="center"/>
    </xf>
    <xf numFmtId="1" fontId="7" fillId="2" borderId="1" xfId="0" applyNumberFormat="1" applyFont="1" applyFill="1" applyBorder="1" applyAlignment="1">
      <alignment horizontal="center" vertical="center"/>
    </xf>
    <xf numFmtId="166" fontId="7" fillId="2" borderId="1" xfId="1" applyNumberFormat="1" applyFont="1" applyFill="1" applyBorder="1" applyAlignment="1">
      <alignment horizontal="center" vertical="center"/>
    </xf>
    <xf numFmtId="2" fontId="7" fillId="2" borderId="1" xfId="0" applyNumberFormat="1" applyFont="1" applyFill="1" applyBorder="1" applyAlignment="1" applyProtection="1">
      <alignment horizontal="center" vertical="center" wrapText="1"/>
    </xf>
    <xf numFmtId="10" fontId="11" fillId="2" borderId="1" xfId="0" applyNumberFormat="1" applyFont="1" applyFill="1" applyBorder="1" applyAlignment="1">
      <alignment vertical="center" wrapText="1"/>
    </xf>
    <xf numFmtId="166" fontId="6" fillId="2" borderId="1" xfId="1" applyNumberFormat="1" applyFont="1" applyFill="1" applyBorder="1" applyAlignment="1" applyProtection="1">
      <alignment horizontal="center" vertical="center" wrapText="1"/>
    </xf>
    <xf numFmtId="167" fontId="11" fillId="2" borderId="1" xfId="0" applyNumberFormat="1" applyFont="1" applyFill="1" applyBorder="1" applyAlignment="1">
      <alignment horizontal="center"/>
    </xf>
    <xf numFmtId="43" fontId="11" fillId="2" borderId="1" xfId="1" applyFont="1" applyFill="1" applyBorder="1" applyAlignment="1">
      <alignment wrapText="1"/>
    </xf>
    <xf numFmtId="43" fontId="6" fillId="2" borderId="1" xfId="2" applyNumberFormat="1" applyFont="1" applyFill="1" applyBorder="1" applyAlignment="1">
      <alignment horizontal="right" vertical="center" wrapText="1"/>
    </xf>
    <xf numFmtId="43" fontId="11" fillId="2" borderId="1" xfId="1" applyFont="1" applyFill="1" applyBorder="1" applyAlignment="1">
      <alignment horizontal="left" vertical="center"/>
    </xf>
    <xf numFmtId="43" fontId="11" fillId="2" borderId="1" xfId="1" applyFont="1" applyFill="1" applyBorder="1" applyAlignment="1">
      <alignment horizontal="left" vertical="center" wrapText="1"/>
    </xf>
    <xf numFmtId="0" fontId="7" fillId="2" borderId="1" xfId="0" applyNumberFormat="1" applyFont="1" applyFill="1" applyBorder="1" applyAlignment="1" applyProtection="1">
      <alignment horizontal="center" vertical="center" wrapText="1"/>
    </xf>
    <xf numFmtId="0" fontId="7" fillId="2" borderId="0" xfId="0" applyFont="1" applyFill="1" applyAlignment="1">
      <alignment horizontal="right" vertical="center"/>
    </xf>
    <xf numFmtId="166" fontId="7" fillId="2" borderId="0" xfId="1" applyNumberFormat="1" applyFont="1" applyFill="1" applyAlignment="1">
      <alignment horizontal="center" vertical="center"/>
    </xf>
    <xf numFmtId="49" fontId="6" fillId="2" borderId="1" xfId="0" applyNumberFormat="1" applyFont="1" applyFill="1" applyBorder="1" applyAlignment="1">
      <alignment horizontal="center" vertical="center" wrapText="1"/>
    </xf>
    <xf numFmtId="0" fontId="7" fillId="2" borderId="1" xfId="0" applyNumberFormat="1" applyFont="1" applyFill="1" applyBorder="1" applyAlignment="1">
      <alignment horizontal="left" vertical="center" wrapText="1"/>
    </xf>
    <xf numFmtId="1" fontId="7" fillId="2" borderId="1" xfId="0" applyNumberFormat="1" applyFont="1" applyFill="1" applyBorder="1" applyAlignment="1">
      <alignment horizontal="center"/>
    </xf>
    <xf numFmtId="43" fontId="7" fillId="2" borderId="1" xfId="0" applyNumberFormat="1" applyFont="1" applyFill="1" applyBorder="1" applyAlignment="1">
      <alignment horizontal="right" vertical="center"/>
    </xf>
    <xf numFmtId="164" fontId="7" fillId="2" borderId="1" xfId="0" applyNumberFormat="1" applyFont="1" applyFill="1" applyBorder="1"/>
    <xf numFmtId="43" fontId="7" fillId="2" borderId="1" xfId="0" applyNumberFormat="1" applyFont="1" applyFill="1" applyBorder="1" applyAlignment="1">
      <alignment horizontal="center" vertical="center"/>
    </xf>
    <xf numFmtId="15" fontId="11" fillId="2" borderId="1" xfId="0" applyNumberFormat="1" applyFont="1" applyFill="1" applyBorder="1"/>
    <xf numFmtId="0" fontId="7" fillId="2" borderId="1" xfId="0" applyFont="1" applyFill="1" applyBorder="1" applyAlignment="1">
      <alignment horizontal="center"/>
    </xf>
    <xf numFmtId="2" fontId="7" fillId="2" borderId="1" xfId="0" applyNumberFormat="1" applyFont="1" applyFill="1" applyBorder="1" applyAlignment="1">
      <alignment horizontal="right" vertical="center"/>
    </xf>
    <xf numFmtId="2" fontId="7" fillId="2" borderId="1" xfId="0" applyNumberFormat="1" applyFont="1" applyFill="1" applyBorder="1"/>
    <xf numFmtId="43" fontId="7" fillId="2" borderId="1" xfId="1" applyNumberFormat="1" applyFont="1" applyFill="1" applyBorder="1" applyAlignment="1">
      <alignment horizontal="right" vertical="center"/>
    </xf>
    <xf numFmtId="0" fontId="22" fillId="0" borderId="1" xfId="0" applyFont="1" applyBorder="1" applyAlignment="1">
      <alignment horizontal="center" vertical="center"/>
    </xf>
    <xf numFmtId="168" fontId="22" fillId="0" borderId="1" xfId="9" applyNumberFormat="1" applyFont="1" applyBorder="1" applyAlignment="1">
      <alignment horizontal="center" vertical="center"/>
    </xf>
    <xf numFmtId="0" fontId="0" fillId="0" borderId="1" xfId="0" applyBorder="1" applyAlignment="1">
      <alignment vertical="center"/>
    </xf>
    <xf numFmtId="168" fontId="1" fillId="0" borderId="1" xfId="9" applyNumberFormat="1" applyFont="1" applyBorder="1" applyAlignment="1">
      <alignment vertical="center"/>
    </xf>
    <xf numFmtId="166" fontId="1" fillId="0" borderId="1" xfId="1" applyNumberFormat="1" applyFont="1" applyBorder="1" applyAlignment="1">
      <alignment vertical="center"/>
    </xf>
    <xf numFmtId="166" fontId="0" fillId="0" borderId="1" xfId="0" applyNumberFormat="1" applyBorder="1"/>
    <xf numFmtId="166" fontId="0" fillId="0" borderId="1" xfId="1" applyNumberFormat="1" applyFont="1" applyBorder="1"/>
    <xf numFmtId="166" fontId="0" fillId="0" borderId="0" xfId="0" applyNumberFormat="1"/>
    <xf numFmtId="0" fontId="0" fillId="0" borderId="1" xfId="0" applyFill="1" applyBorder="1" applyAlignment="1">
      <alignment vertical="center"/>
    </xf>
    <xf numFmtId="0" fontId="2" fillId="0" borderId="1" xfId="0" applyFont="1" applyFill="1" applyBorder="1" applyAlignment="1">
      <alignment vertical="center"/>
    </xf>
    <xf numFmtId="166" fontId="2" fillId="0" borderId="1" xfId="0" applyNumberFormat="1" applyFont="1" applyBorder="1"/>
    <xf numFmtId="166" fontId="2" fillId="0" borderId="1" xfId="1" applyNumberFormat="1" applyFont="1" applyBorder="1"/>
    <xf numFmtId="0" fontId="7" fillId="0" borderId="0" xfId="0" applyFont="1" applyFill="1" applyAlignment="1">
      <alignment horizontal="center"/>
    </xf>
    <xf numFmtId="0" fontId="7" fillId="0" borderId="1" xfId="0" applyFont="1" applyFill="1" applyBorder="1" applyAlignment="1">
      <alignment horizontal="left" vertical="center" wrapText="1"/>
    </xf>
    <xf numFmtId="0" fontId="7" fillId="0" borderId="0" xfId="0" applyFont="1" applyFill="1"/>
    <xf numFmtId="0" fontId="7" fillId="0" borderId="7"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7" fillId="0" borderId="0" xfId="0" applyFont="1" applyFill="1" applyAlignment="1">
      <alignment horizontal="center" vertical="center"/>
    </xf>
    <xf numFmtId="0" fontId="6" fillId="0" borderId="0" xfId="0" applyFont="1" applyFill="1" applyAlignment="1">
      <alignment horizontal="center" vertical="center" wrapText="1"/>
    </xf>
    <xf numFmtId="0" fontId="6" fillId="0" borderId="7" xfId="0" applyFont="1" applyFill="1" applyBorder="1" applyAlignment="1">
      <alignment horizontal="center" vertical="center" wrapText="1"/>
    </xf>
    <xf numFmtId="43" fontId="6" fillId="0" borderId="1" xfId="1" applyFont="1" applyFill="1" applyBorder="1" applyAlignment="1">
      <alignment horizontal="center" vertical="center" wrapText="1"/>
    </xf>
    <xf numFmtId="43" fontId="7" fillId="0" borderId="1" xfId="1"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xf>
    <xf numFmtId="49" fontId="7" fillId="0" borderId="54"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7" fillId="0" borderId="46"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20" fontId="6" fillId="0" borderId="1" xfId="0" applyNumberFormat="1" applyFont="1" applyFill="1" applyBorder="1" applyAlignment="1" applyProtection="1">
      <alignment horizontal="center" vertical="center" wrapText="1"/>
    </xf>
    <xf numFmtId="15" fontId="6" fillId="0" borderId="1" xfId="0" applyNumberFormat="1" applyFont="1" applyFill="1" applyBorder="1" applyAlignment="1" applyProtection="1">
      <alignment horizontal="center" vertical="center" wrapText="1"/>
    </xf>
    <xf numFmtId="43" fontId="6" fillId="0" borderId="1" xfId="2" applyNumberFormat="1" applyFont="1" applyFill="1" applyBorder="1" applyAlignment="1" applyProtection="1">
      <alignment horizontal="center" vertical="center" wrapText="1"/>
    </xf>
    <xf numFmtId="0" fontId="11" fillId="0" borderId="1" xfId="0" applyFont="1" applyFill="1" applyBorder="1" applyAlignment="1">
      <alignment wrapText="1"/>
    </xf>
    <xf numFmtId="15" fontId="11" fillId="0" borderId="1" xfId="0" applyNumberFormat="1" applyFont="1" applyFill="1" applyBorder="1" applyAlignment="1">
      <alignment horizontal="center" vertical="center"/>
    </xf>
    <xf numFmtId="2" fontId="11" fillId="0" borderId="1" xfId="0" applyNumberFormat="1" applyFont="1" applyFill="1" applyBorder="1" applyAlignment="1">
      <alignment wrapText="1"/>
    </xf>
    <xf numFmtId="166" fontId="7" fillId="0" borderId="1" xfId="1" applyNumberFormat="1" applyFont="1" applyFill="1" applyBorder="1" applyAlignment="1">
      <alignment horizontal="justify" vertical="center" wrapText="1"/>
    </xf>
    <xf numFmtId="0" fontId="11" fillId="0" borderId="1" xfId="0" applyFont="1" applyFill="1" applyBorder="1" applyAlignment="1">
      <alignment vertical="center" wrapText="1"/>
    </xf>
    <xf numFmtId="167" fontId="11" fillId="0" borderId="1" xfId="0" applyNumberFormat="1" applyFont="1" applyFill="1" applyBorder="1" applyAlignment="1">
      <alignment horizontal="center" vertical="center"/>
    </xf>
    <xf numFmtId="0" fontId="11" fillId="0" borderId="5"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1" fillId="0" borderId="13" xfId="0" applyFont="1" applyFill="1" applyBorder="1" applyAlignment="1">
      <alignment horizontal="left" vertical="center" wrapText="1"/>
    </xf>
    <xf numFmtId="2" fontId="11" fillId="0" borderId="11" xfId="0" applyNumberFormat="1" applyFont="1" applyFill="1" applyBorder="1" applyAlignment="1">
      <alignment wrapText="1"/>
    </xf>
    <xf numFmtId="0" fontId="11" fillId="0" borderId="1" xfId="0" applyFont="1" applyFill="1" applyBorder="1" applyAlignment="1">
      <alignment horizontal="left" vertical="center"/>
    </xf>
    <xf numFmtId="2" fontId="11" fillId="0" borderId="1" xfId="0" applyNumberFormat="1" applyFont="1" applyFill="1" applyBorder="1" applyAlignment="1">
      <alignment vertical="center" wrapText="1"/>
    </xf>
    <xf numFmtId="167" fontId="11" fillId="0" borderId="1" xfId="0" applyNumberFormat="1" applyFont="1" applyFill="1" applyBorder="1" applyAlignment="1">
      <alignment horizontal="center" vertical="center" wrapText="1"/>
    </xf>
    <xf numFmtId="0" fontId="11" fillId="0" borderId="1" xfId="0" applyFont="1" applyFill="1" applyBorder="1" applyAlignment="1">
      <alignment horizontal="left" vertical="center" wrapText="1"/>
    </xf>
    <xf numFmtId="0" fontId="11" fillId="0" borderId="2" xfId="0" applyFont="1" applyFill="1" applyBorder="1" applyAlignment="1">
      <alignment horizontal="left" vertical="center" wrapText="1"/>
    </xf>
    <xf numFmtId="15" fontId="11" fillId="0" borderId="2" xfId="0" applyNumberFormat="1" applyFont="1" applyFill="1" applyBorder="1" applyAlignment="1">
      <alignment horizontal="center" vertical="center"/>
    </xf>
    <xf numFmtId="10" fontId="11" fillId="0" borderId="1" xfId="0" applyNumberFormat="1" applyFont="1" applyFill="1" applyBorder="1" applyAlignment="1">
      <alignment vertical="center" wrapText="1"/>
    </xf>
    <xf numFmtId="0" fontId="11" fillId="0" borderId="1" xfId="0" applyFont="1" applyFill="1" applyBorder="1" applyAlignment="1">
      <alignment vertical="center"/>
    </xf>
    <xf numFmtId="0" fontId="29" fillId="0" borderId="0" xfId="0" applyFont="1" applyFill="1" applyAlignment="1"/>
    <xf numFmtId="0" fontId="29" fillId="0" borderId="0" xfId="0" applyFont="1" applyFill="1" applyAlignment="1">
      <alignment wrapText="1"/>
    </xf>
    <xf numFmtId="0" fontId="29" fillId="0" borderId="0" xfId="0" applyFont="1" applyFill="1" applyAlignment="1">
      <alignment horizontal="left"/>
    </xf>
    <xf numFmtId="0" fontId="11" fillId="0" borderId="0" xfId="0" applyFont="1" applyFill="1" applyAlignment="1">
      <alignment horizontal="center" vertical="center"/>
    </xf>
    <xf numFmtId="0" fontId="29" fillId="0" borderId="0" xfId="0" applyFont="1" applyFill="1" applyAlignment="1">
      <alignment horizontal="center" vertical="center" wrapText="1"/>
    </xf>
    <xf numFmtId="0" fontId="11" fillId="0" borderId="0" xfId="0" applyFont="1" applyFill="1" applyAlignment="1">
      <alignment horizontal="center"/>
    </xf>
    <xf numFmtId="0" fontId="29" fillId="0" borderId="1" xfId="0" applyFont="1" applyFill="1" applyBorder="1" applyAlignment="1">
      <alignment horizontal="center" vertical="center" wrapText="1"/>
    </xf>
    <xf numFmtId="20" fontId="29" fillId="0" borderId="1" xfId="0" applyNumberFormat="1" applyFont="1" applyFill="1" applyBorder="1" applyAlignment="1" applyProtection="1">
      <alignment horizontal="center" vertical="center" wrapText="1"/>
    </xf>
    <xf numFmtId="15" fontId="29" fillId="0" borderId="1" xfId="0" applyNumberFormat="1" applyFont="1" applyFill="1" applyBorder="1" applyAlignment="1" applyProtection="1">
      <alignment horizontal="center" vertical="center" wrapText="1"/>
    </xf>
    <xf numFmtId="0" fontId="11" fillId="0" borderId="1" xfId="0" applyFont="1" applyFill="1" applyBorder="1" applyAlignment="1">
      <alignment horizontal="left"/>
    </xf>
    <xf numFmtId="166" fontId="11" fillId="0" borderId="1" xfId="1" applyNumberFormat="1" applyFont="1" applyFill="1" applyBorder="1" applyAlignment="1">
      <alignment horizontal="justify"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xf>
    <xf numFmtId="49" fontId="29" fillId="0" borderId="1" xfId="0" applyNumberFormat="1" applyFont="1" applyFill="1" applyBorder="1" applyAlignment="1">
      <alignment horizontal="center" vertical="center"/>
    </xf>
    <xf numFmtId="43" fontId="11" fillId="0" borderId="1" xfId="1" applyFont="1" applyFill="1" applyBorder="1" applyAlignment="1">
      <alignment wrapText="1"/>
    </xf>
    <xf numFmtId="43" fontId="11" fillId="0" borderId="1" xfId="1" applyFont="1" applyFill="1" applyBorder="1" applyAlignment="1">
      <alignment vertical="center" wrapText="1"/>
    </xf>
    <xf numFmtId="166" fontId="29" fillId="0" borderId="1" xfId="1" applyNumberFormat="1" applyFont="1" applyFill="1" applyBorder="1" applyAlignment="1" applyProtection="1">
      <alignment horizontal="center" vertical="center" wrapText="1"/>
    </xf>
    <xf numFmtId="166" fontId="11" fillId="0" borderId="1" xfId="1" applyNumberFormat="1" applyFont="1" applyFill="1" applyBorder="1" applyAlignment="1">
      <alignment wrapText="1"/>
    </xf>
    <xf numFmtId="166" fontId="11" fillId="0" borderId="1" xfId="1" applyNumberFormat="1" applyFont="1" applyFill="1" applyBorder="1"/>
    <xf numFmtId="166" fontId="11" fillId="0" borderId="1" xfId="1" applyNumberFormat="1" applyFont="1" applyFill="1" applyBorder="1" applyAlignment="1">
      <alignment vertical="center" wrapText="1"/>
    </xf>
    <xf numFmtId="166" fontId="11" fillId="0" borderId="1" xfId="1" applyNumberFormat="1" applyFont="1" applyFill="1" applyBorder="1" applyAlignment="1"/>
    <xf numFmtId="0" fontId="11" fillId="0" borderId="0" xfId="0" applyFont="1" applyFill="1" applyAlignment="1">
      <alignment wrapText="1"/>
    </xf>
    <xf numFmtId="166" fontId="11" fillId="0" borderId="0" xfId="1" applyNumberFormat="1" applyFont="1" applyFill="1"/>
    <xf numFmtId="43" fontId="11" fillId="0" borderId="0" xfId="0" applyNumberFormat="1" applyFont="1" applyFill="1"/>
    <xf numFmtId="0" fontId="11" fillId="0" borderId="0" xfId="0" applyFont="1" applyFill="1" applyAlignment="1">
      <alignment vertical="center"/>
    </xf>
    <xf numFmtId="0" fontId="11" fillId="0" borderId="0" xfId="0" applyFont="1" applyFill="1" applyAlignment="1"/>
    <xf numFmtId="0" fontId="11" fillId="0" borderId="0" xfId="0" applyFont="1" applyFill="1" applyAlignment="1">
      <alignment vertical="center" wrapText="1"/>
    </xf>
    <xf numFmtId="0" fontId="29" fillId="0" borderId="0" xfId="0" applyFont="1" applyFill="1"/>
    <xf numFmtId="0" fontId="11" fillId="0" borderId="0" xfId="0" applyFont="1" applyFill="1" applyAlignment="1">
      <alignment horizontal="justify" vertical="center" wrapText="1"/>
    </xf>
    <xf numFmtId="0" fontId="29" fillId="0" borderId="1" xfId="0" applyFont="1" applyFill="1" applyBorder="1" applyAlignment="1">
      <alignment horizontal="left" vertical="center" wrapText="1"/>
    </xf>
    <xf numFmtId="0" fontId="29" fillId="0" borderId="1" xfId="0" applyFont="1" applyFill="1" applyBorder="1" applyAlignment="1">
      <alignment horizontal="left" wrapText="1"/>
    </xf>
    <xf numFmtId="165" fontId="29" fillId="0" borderId="1" xfId="0" applyNumberFormat="1" applyFont="1" applyFill="1" applyBorder="1" applyAlignment="1">
      <alignment horizontal="center" vertical="center"/>
    </xf>
    <xf numFmtId="0" fontId="29" fillId="0" borderId="0" xfId="0" applyFont="1" applyFill="1" applyAlignment="1">
      <alignment horizontal="justify" vertical="center" wrapText="1"/>
    </xf>
    <xf numFmtId="43" fontId="11" fillId="0" borderId="0" xfId="1" applyFont="1" applyFill="1" applyAlignment="1">
      <alignment wrapText="1"/>
    </xf>
    <xf numFmtId="43" fontId="11" fillId="0" borderId="0" xfId="0" applyNumberFormat="1" applyFont="1" applyFill="1" applyAlignment="1">
      <alignment horizontal="center" vertical="center"/>
    </xf>
    <xf numFmtId="166" fontId="29" fillId="0" borderId="1" xfId="1" applyNumberFormat="1" applyFont="1" applyFill="1" applyBorder="1"/>
    <xf numFmtId="0" fontId="11" fillId="0" borderId="1" xfId="0" applyFont="1" applyFill="1" applyBorder="1" applyAlignment="1">
      <alignment horizontal="center" vertical="center"/>
    </xf>
    <xf numFmtId="0" fontId="11" fillId="0" borderId="1" xfId="0" applyFont="1" applyFill="1" applyBorder="1" applyAlignment="1">
      <alignment horizontal="center" vertical="center" wrapText="1"/>
    </xf>
    <xf numFmtId="166" fontId="11" fillId="0" borderId="1" xfId="1" applyNumberFormat="1" applyFont="1" applyFill="1" applyBorder="1" applyAlignment="1">
      <alignment horizontal="center" vertical="center" wrapText="1"/>
    </xf>
    <xf numFmtId="0" fontId="6" fillId="0" borderId="0" xfId="0" applyFont="1" applyFill="1" applyAlignment="1">
      <alignment wrapText="1"/>
    </xf>
    <xf numFmtId="0" fontId="7" fillId="0" borderId="0" xfId="0" applyFont="1" applyFill="1" applyAlignment="1">
      <alignment wrapText="1"/>
    </xf>
    <xf numFmtId="14" fontId="7" fillId="0" borderId="0" xfId="0" applyNumberFormat="1" applyFont="1" applyFill="1"/>
    <xf numFmtId="0" fontId="6" fillId="0" borderId="0" xfId="0" applyFont="1" applyFill="1" applyAlignment="1">
      <alignment horizontal="left"/>
    </xf>
    <xf numFmtId="0" fontId="6" fillId="0" borderId="34" xfId="0" applyFont="1" applyFill="1" applyBorder="1" applyAlignment="1">
      <alignment horizontal="center" wrapText="1"/>
    </xf>
    <xf numFmtId="14" fontId="7" fillId="0" borderId="0" xfId="0" applyNumberFormat="1" applyFont="1" applyFill="1" applyAlignment="1">
      <alignment horizontal="center"/>
    </xf>
    <xf numFmtId="1" fontId="6" fillId="0" borderId="1" xfId="0" applyNumberFormat="1" applyFont="1" applyFill="1" applyBorder="1" applyAlignment="1" applyProtection="1">
      <alignment horizontal="center" vertical="center" wrapText="1"/>
    </xf>
    <xf numFmtId="43" fontId="6" fillId="0" borderId="1" xfId="2" applyNumberFormat="1" applyFont="1" applyFill="1" applyBorder="1" applyAlignment="1">
      <alignment horizontal="center" vertical="center" wrapText="1"/>
    </xf>
    <xf numFmtId="43" fontId="6" fillId="0" borderId="11" xfId="2" applyNumberFormat="1" applyFont="1" applyFill="1" applyBorder="1" applyAlignment="1">
      <alignment horizontal="center" vertical="center" wrapText="1"/>
    </xf>
    <xf numFmtId="0" fontId="6" fillId="0" borderId="11" xfId="0" applyFont="1" applyFill="1" applyBorder="1" applyAlignment="1">
      <alignment horizontal="center" vertical="center" wrapText="1"/>
    </xf>
    <xf numFmtId="15" fontId="6" fillId="0" borderId="11" xfId="0" applyNumberFormat="1" applyFont="1" applyFill="1" applyBorder="1" applyAlignment="1" applyProtection="1">
      <alignment horizontal="center" vertical="center" wrapText="1"/>
    </xf>
    <xf numFmtId="43" fontId="6" fillId="0" borderId="11" xfId="2" applyNumberFormat="1" applyFont="1" applyFill="1" applyBorder="1" applyAlignment="1" applyProtection="1">
      <alignment horizontal="center" vertical="center" wrapText="1"/>
    </xf>
    <xf numFmtId="166" fontId="7" fillId="0" borderId="0" xfId="1" applyNumberFormat="1" applyFont="1" applyFill="1"/>
    <xf numFmtId="166" fontId="6" fillId="0" borderId="1" xfId="1" applyNumberFormat="1" applyFont="1" applyFill="1" applyBorder="1" applyAlignment="1">
      <alignment horizontal="center" vertical="center" wrapText="1"/>
    </xf>
    <xf numFmtId="43" fontId="7" fillId="0" borderId="0" xfId="0" applyNumberFormat="1" applyFont="1" applyFill="1" applyAlignment="1">
      <alignment horizontal="center" vertical="center"/>
    </xf>
    <xf numFmtId="49" fontId="6" fillId="0" borderId="2" xfId="0" applyNumberFormat="1" applyFont="1" applyFill="1" applyBorder="1" applyAlignment="1">
      <alignment horizontal="center" vertical="center" wrapText="1"/>
    </xf>
    <xf numFmtId="20" fontId="6" fillId="0" borderId="2" xfId="0" applyNumberFormat="1" applyFont="1" applyFill="1" applyBorder="1" applyAlignment="1" applyProtection="1">
      <alignment horizontal="center" vertical="center" wrapText="1"/>
    </xf>
    <xf numFmtId="1" fontId="6" fillId="0" borderId="2" xfId="0" applyNumberFormat="1" applyFont="1" applyFill="1" applyBorder="1" applyAlignment="1" applyProtection="1">
      <alignment horizontal="center" vertical="center" wrapText="1"/>
    </xf>
    <xf numFmtId="166" fontId="6" fillId="0" borderId="0" xfId="1" applyNumberFormat="1" applyFont="1" applyFill="1" applyAlignment="1">
      <alignment horizontal="center" vertical="center" wrapText="1"/>
    </xf>
    <xf numFmtId="49" fontId="7" fillId="0" borderId="1" xfId="0" applyNumberFormat="1" applyFont="1" applyFill="1" applyBorder="1" applyAlignment="1">
      <alignment horizontal="justify" vertical="center" wrapText="1"/>
    </xf>
    <xf numFmtId="165" fontId="16" fillId="0" borderId="1" xfId="1" applyNumberFormat="1" applyFont="1" applyFill="1" applyBorder="1" applyAlignment="1">
      <alignment horizontal="center" vertical="center"/>
    </xf>
    <xf numFmtId="1" fontId="7" fillId="0" borderId="1" xfId="0" applyNumberFormat="1" applyFont="1" applyFill="1" applyBorder="1" applyAlignment="1" applyProtection="1">
      <alignment horizontal="center" vertical="center" wrapText="1"/>
    </xf>
    <xf numFmtId="4" fontId="7" fillId="0" borderId="1" xfId="0" applyNumberFormat="1" applyFont="1" applyFill="1" applyBorder="1" applyAlignment="1">
      <alignment horizontal="center" vertical="center" wrapText="1"/>
    </xf>
    <xf numFmtId="43" fontId="7" fillId="0" borderId="1" xfId="1" applyFont="1" applyFill="1" applyBorder="1" applyAlignment="1">
      <alignment horizontal="justify" vertical="center" wrapText="1"/>
    </xf>
    <xf numFmtId="1" fontId="7" fillId="0" borderId="1" xfId="0" applyNumberFormat="1" applyFont="1" applyFill="1" applyBorder="1" applyAlignment="1">
      <alignment horizontal="center" vertical="center" wrapText="1"/>
    </xf>
    <xf numFmtId="43" fontId="7" fillId="0" borderId="1" xfId="1" applyFont="1" applyFill="1" applyBorder="1" applyAlignment="1" applyProtection="1">
      <alignment horizontal="justify" vertical="center" wrapText="1"/>
    </xf>
    <xf numFmtId="0" fontId="7" fillId="0" borderId="1" xfId="0" applyFont="1" applyFill="1" applyBorder="1" applyAlignment="1">
      <alignment horizontal="justify" vertical="center" wrapText="1"/>
    </xf>
    <xf numFmtId="166" fontId="7" fillId="0" borderId="1" xfId="1" applyNumberFormat="1" applyFont="1" applyFill="1" applyBorder="1" applyAlignment="1">
      <alignment horizontal="center" vertical="center" wrapText="1"/>
    </xf>
    <xf numFmtId="166" fontId="7" fillId="0" borderId="1" xfId="1" applyNumberFormat="1" applyFont="1" applyFill="1" applyBorder="1" applyAlignment="1">
      <alignment horizontal="right" vertical="center" wrapText="1"/>
    </xf>
    <xf numFmtId="43" fontId="7" fillId="0" borderId="1" xfId="1" applyNumberFormat="1" applyFont="1" applyFill="1" applyBorder="1" applyAlignment="1">
      <alignment horizontal="justify" vertical="center" wrapText="1"/>
    </xf>
    <xf numFmtId="0" fontId="7" fillId="0" borderId="0" xfId="0" applyFont="1" applyFill="1" applyAlignment="1">
      <alignment horizontal="justify" vertical="center" wrapText="1"/>
    </xf>
    <xf numFmtId="166" fontId="7" fillId="0" borderId="0" xfId="0" applyNumberFormat="1" applyFont="1" applyFill="1" applyAlignment="1">
      <alignment horizontal="justify" vertical="center" wrapText="1"/>
    </xf>
    <xf numFmtId="0" fontId="7" fillId="0" borderId="1" xfId="0" applyFont="1" applyFill="1" applyBorder="1"/>
    <xf numFmtId="49" fontId="7" fillId="0" borderId="0" xfId="0" applyNumberFormat="1" applyFont="1" applyFill="1" applyAlignment="1">
      <alignment horizontal="justify" vertical="center" wrapText="1"/>
    </xf>
    <xf numFmtId="2" fontId="11" fillId="0" borderId="6" xfId="0" applyNumberFormat="1" applyFont="1" applyFill="1" applyBorder="1" applyAlignment="1">
      <alignment vertical="center" wrapText="1"/>
    </xf>
    <xf numFmtId="0" fontId="7" fillId="0" borderId="1" xfId="0" applyFont="1" applyFill="1" applyBorder="1" applyAlignment="1">
      <alignment vertical="center"/>
    </xf>
    <xf numFmtId="166" fontId="7" fillId="0" borderId="1" xfId="1" applyNumberFormat="1" applyFont="1" applyFill="1" applyBorder="1" applyAlignment="1">
      <alignment vertical="center"/>
    </xf>
    <xf numFmtId="0" fontId="7" fillId="0" borderId="0" xfId="0" applyFont="1" applyFill="1" applyAlignment="1">
      <alignment vertical="center"/>
    </xf>
    <xf numFmtId="43" fontId="7" fillId="0" borderId="1" xfId="0" applyNumberFormat="1" applyFont="1" applyFill="1" applyBorder="1" applyAlignment="1">
      <alignment horizontal="justify" vertical="center" wrapText="1"/>
    </xf>
    <xf numFmtId="49" fontId="7" fillId="0" borderId="11" xfId="0" applyNumberFormat="1" applyFont="1" applyFill="1" applyBorder="1" applyAlignment="1">
      <alignment horizontal="justify" vertical="center" wrapText="1"/>
    </xf>
    <xf numFmtId="167" fontId="11" fillId="0" borderId="11" xfId="0" applyNumberFormat="1" applyFont="1" applyFill="1" applyBorder="1" applyAlignment="1">
      <alignment horizontal="center" vertical="center"/>
    </xf>
    <xf numFmtId="1" fontId="7" fillId="0" borderId="11" xfId="0" applyNumberFormat="1" applyFont="1" applyFill="1" applyBorder="1" applyAlignment="1" applyProtection="1">
      <alignment horizontal="center" vertical="center" wrapText="1"/>
    </xf>
    <xf numFmtId="4" fontId="7" fillId="0" borderId="11" xfId="0" applyNumberFormat="1" applyFont="1" applyFill="1" applyBorder="1" applyAlignment="1">
      <alignment horizontal="center" vertical="center" wrapText="1"/>
    </xf>
    <xf numFmtId="43" fontId="7" fillId="0" borderId="11" xfId="1" applyFont="1" applyFill="1" applyBorder="1" applyAlignment="1">
      <alignment horizontal="justify" vertical="center" wrapText="1"/>
    </xf>
    <xf numFmtId="1" fontId="7" fillId="0" borderId="11" xfId="0" applyNumberFormat="1" applyFont="1" applyFill="1" applyBorder="1" applyAlignment="1">
      <alignment horizontal="center" vertical="center" wrapText="1"/>
    </xf>
    <xf numFmtId="43" fontId="7" fillId="0" borderId="11" xfId="1" applyFont="1" applyFill="1" applyBorder="1" applyAlignment="1" applyProtection="1">
      <alignment horizontal="justify" vertical="center" wrapText="1"/>
    </xf>
    <xf numFmtId="166" fontId="7" fillId="0" borderId="1" xfId="1" applyNumberFormat="1" applyFont="1" applyFill="1" applyBorder="1" applyAlignment="1" applyProtection="1">
      <alignment horizontal="justify" vertical="center" wrapText="1"/>
    </xf>
    <xf numFmtId="166" fontId="7" fillId="0" borderId="1" xfId="1" applyNumberFormat="1" applyFont="1" applyFill="1" applyBorder="1" applyAlignment="1">
      <alignment horizontal="right" vertical="center"/>
    </xf>
    <xf numFmtId="0" fontId="11" fillId="0" borderId="17" xfId="0" applyFont="1" applyFill="1" applyBorder="1" applyAlignment="1">
      <alignment vertical="center" wrapText="1"/>
    </xf>
    <xf numFmtId="167" fontId="11" fillId="0" borderId="17" xfId="0" applyNumberFormat="1" applyFont="1" applyFill="1" applyBorder="1" applyAlignment="1">
      <alignment horizontal="center" vertical="center"/>
    </xf>
    <xf numFmtId="1" fontId="7" fillId="0" borderId="17" xfId="0" applyNumberFormat="1" applyFont="1" applyFill="1" applyBorder="1" applyAlignment="1" applyProtection="1">
      <alignment horizontal="center" vertical="center" wrapText="1"/>
    </xf>
    <xf numFmtId="4" fontId="7" fillId="0" borderId="17" xfId="0" applyNumberFormat="1" applyFont="1" applyFill="1" applyBorder="1" applyAlignment="1">
      <alignment horizontal="center" vertical="center" wrapText="1"/>
    </xf>
    <xf numFmtId="43" fontId="7" fillId="0" borderId="17" xfId="1" applyFont="1" applyFill="1" applyBorder="1" applyAlignment="1">
      <alignment horizontal="justify" vertical="center" wrapText="1"/>
    </xf>
    <xf numFmtId="1" fontId="7" fillId="0" borderId="17" xfId="0" applyNumberFormat="1" applyFont="1" applyFill="1" applyBorder="1" applyAlignment="1">
      <alignment horizontal="center" vertical="center" wrapText="1"/>
    </xf>
    <xf numFmtId="43" fontId="7" fillId="0" borderId="17" xfId="1" applyFont="1" applyFill="1" applyBorder="1" applyAlignment="1" applyProtection="1">
      <alignment horizontal="justify" vertical="center" wrapText="1"/>
    </xf>
    <xf numFmtId="49" fontId="7" fillId="0" borderId="1" xfId="0" applyNumberFormat="1" applyFont="1" applyFill="1" applyBorder="1" applyAlignment="1">
      <alignment vertical="center" wrapText="1"/>
    </xf>
    <xf numFmtId="3" fontId="7" fillId="0" borderId="1" xfId="0" applyNumberFormat="1" applyFont="1" applyFill="1" applyBorder="1" applyAlignment="1">
      <alignment horizontal="center" vertical="center" wrapText="1"/>
    </xf>
    <xf numFmtId="164" fontId="7" fillId="0" borderId="1" xfId="1" applyNumberFormat="1" applyFont="1" applyFill="1" applyBorder="1" applyAlignment="1">
      <alignment horizontal="justify" vertical="center" wrapText="1"/>
    </xf>
    <xf numFmtId="43" fontId="7" fillId="0" borderId="1" xfId="1" applyNumberFormat="1" applyFont="1" applyFill="1" applyBorder="1" applyAlignment="1">
      <alignment horizontal="center" vertical="center" wrapText="1"/>
    </xf>
    <xf numFmtId="1" fontId="7" fillId="0" borderId="2" xfId="0" applyNumberFormat="1" applyFont="1" applyFill="1" applyBorder="1" applyAlignment="1" applyProtection="1">
      <alignment horizontal="center" vertical="center" wrapText="1"/>
    </xf>
    <xf numFmtId="43" fontId="7" fillId="0" borderId="2" xfId="1" applyFont="1" applyFill="1" applyBorder="1" applyAlignment="1">
      <alignment horizontal="justify" vertical="center" wrapText="1"/>
    </xf>
    <xf numFmtId="166" fontId="7" fillId="0" borderId="2" xfId="1" applyNumberFormat="1" applyFont="1" applyFill="1" applyBorder="1" applyAlignment="1">
      <alignment horizontal="justify" vertical="center" wrapText="1"/>
    </xf>
    <xf numFmtId="1" fontId="7" fillId="0" borderId="2" xfId="0" applyNumberFormat="1" applyFont="1" applyFill="1" applyBorder="1" applyAlignment="1">
      <alignment horizontal="center" vertical="center" wrapText="1"/>
    </xf>
    <xf numFmtId="43" fontId="7" fillId="0" borderId="2" xfId="1" applyFont="1" applyFill="1" applyBorder="1" applyAlignment="1" applyProtection="1">
      <alignment horizontal="justify" vertical="center" wrapText="1"/>
    </xf>
    <xf numFmtId="43" fontId="7" fillId="0" borderId="46" xfId="1" applyFont="1" applyFill="1" applyBorder="1" applyAlignment="1">
      <alignment horizontal="justify" vertical="center" wrapText="1"/>
    </xf>
    <xf numFmtId="43" fontId="7" fillId="0" borderId="2" xfId="0" applyNumberFormat="1" applyFont="1" applyFill="1" applyBorder="1" applyAlignment="1">
      <alignment horizontal="justify" vertical="center" wrapText="1"/>
    </xf>
    <xf numFmtId="0" fontId="7" fillId="0" borderId="2" xfId="0" applyFont="1" applyFill="1" applyBorder="1" applyAlignment="1">
      <alignment horizontal="justify" vertical="center" wrapText="1"/>
    </xf>
    <xf numFmtId="166" fontId="7" fillId="0" borderId="2" xfId="1" applyNumberFormat="1" applyFont="1" applyFill="1" applyBorder="1" applyAlignment="1">
      <alignment horizontal="center" vertical="center" wrapText="1"/>
    </xf>
    <xf numFmtId="166" fontId="7" fillId="0" borderId="2" xfId="1" applyNumberFormat="1" applyFont="1" applyFill="1" applyBorder="1" applyAlignment="1" applyProtection="1">
      <alignment horizontal="justify" vertical="center" wrapText="1"/>
    </xf>
    <xf numFmtId="166" fontId="7" fillId="0" borderId="2" xfId="1" applyNumberFormat="1" applyFont="1" applyFill="1" applyBorder="1" applyAlignment="1">
      <alignment horizontal="right" vertical="center"/>
    </xf>
    <xf numFmtId="166" fontId="7" fillId="0" borderId="2" xfId="1" applyNumberFormat="1" applyFont="1" applyFill="1" applyBorder="1" applyAlignment="1">
      <alignment horizontal="right" vertical="center" wrapText="1"/>
    </xf>
    <xf numFmtId="0" fontId="7" fillId="0" borderId="0" xfId="0" applyFont="1" applyFill="1" applyBorder="1" applyAlignment="1">
      <alignment horizontal="justify" vertical="center" wrapText="1"/>
    </xf>
    <xf numFmtId="166" fontId="6" fillId="0" borderId="1" xfId="1" applyNumberFormat="1" applyFont="1" applyFill="1" applyBorder="1" applyAlignment="1">
      <alignment horizontal="justify" vertical="center" wrapText="1"/>
    </xf>
    <xf numFmtId="0" fontId="7" fillId="0" borderId="11" xfId="0" applyFont="1" applyFill="1" applyBorder="1" applyAlignment="1">
      <alignment horizontal="left" wrapText="1"/>
    </xf>
    <xf numFmtId="43" fontId="7" fillId="0" borderId="3" xfId="1" applyFont="1" applyFill="1" applyBorder="1" applyAlignment="1">
      <alignment horizontal="justify" vertical="center" wrapText="1"/>
    </xf>
    <xf numFmtId="4" fontId="7" fillId="0" borderId="2" xfId="0" applyNumberFormat="1" applyFont="1" applyFill="1" applyBorder="1" applyAlignment="1">
      <alignment horizontal="center" vertical="center" wrapText="1"/>
    </xf>
    <xf numFmtId="49" fontId="7" fillId="0" borderId="0" xfId="0" applyNumberFormat="1" applyFont="1" applyFill="1" applyBorder="1" applyAlignment="1">
      <alignment horizontal="justify" vertical="center" wrapText="1"/>
    </xf>
    <xf numFmtId="2" fontId="7" fillId="0" borderId="2" xfId="0" applyNumberFormat="1" applyFont="1" applyFill="1" applyBorder="1" applyAlignment="1" applyProtection="1">
      <alignment horizontal="center" vertical="center" wrapText="1"/>
    </xf>
    <xf numFmtId="2" fontId="7" fillId="0" borderId="2" xfId="0" applyNumberFormat="1" applyFont="1" applyFill="1" applyBorder="1" applyAlignment="1">
      <alignment horizontal="center" vertical="center" wrapText="1"/>
    </xf>
    <xf numFmtId="14" fontId="11" fillId="0" borderId="1" xfId="0" applyNumberFormat="1" applyFont="1" applyFill="1" applyBorder="1" applyAlignment="1">
      <alignment horizontal="center" vertical="center"/>
    </xf>
    <xf numFmtId="14" fontId="11" fillId="0" borderId="2" xfId="0" applyNumberFormat="1" applyFont="1" applyFill="1" applyBorder="1" applyAlignment="1">
      <alignment horizontal="center" vertical="center"/>
    </xf>
    <xf numFmtId="0" fontId="7" fillId="0" borderId="3" xfId="0" applyNumberFormat="1"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2" fontId="11" fillId="0" borderId="2" xfId="0" applyNumberFormat="1" applyFont="1" applyFill="1" applyBorder="1" applyAlignment="1">
      <alignment vertical="center" wrapText="1"/>
    </xf>
    <xf numFmtId="2" fontId="11" fillId="0" borderId="0" xfId="0" applyNumberFormat="1" applyFont="1" applyFill="1" applyBorder="1" applyAlignment="1">
      <alignment vertical="center" wrapText="1"/>
    </xf>
    <xf numFmtId="166" fontId="7" fillId="0" borderId="2" xfId="1" applyNumberFormat="1" applyFont="1" applyFill="1" applyBorder="1" applyAlignment="1">
      <alignment vertical="center"/>
    </xf>
    <xf numFmtId="0" fontId="14" fillId="0" borderId="2" xfId="7" applyFont="1" applyFill="1" applyBorder="1" applyAlignment="1">
      <alignment vertical="center" wrapText="1"/>
    </xf>
    <xf numFmtId="43" fontId="13" fillId="0" borderId="2" xfId="1" applyFont="1" applyFill="1" applyBorder="1" applyAlignment="1">
      <alignment horizontal="justify" vertical="center" wrapText="1"/>
    </xf>
    <xf numFmtId="0" fontId="14" fillId="0" borderId="1" xfId="7" applyFont="1" applyFill="1" applyBorder="1" applyAlignment="1">
      <alignment vertical="center" wrapText="1"/>
    </xf>
    <xf numFmtId="43" fontId="13" fillId="0" borderId="1" xfId="1" applyFont="1" applyFill="1" applyBorder="1" applyAlignment="1">
      <alignment horizontal="justify" vertical="center" wrapText="1"/>
    </xf>
    <xf numFmtId="0" fontId="16" fillId="0" borderId="1" xfId="7" applyFont="1" applyFill="1" applyBorder="1" applyAlignment="1">
      <alignment horizontal="left" vertical="center" wrapText="1"/>
    </xf>
    <xf numFmtId="43" fontId="7" fillId="0" borderId="1" xfId="1" applyNumberFormat="1" applyFont="1" applyFill="1" applyBorder="1" applyAlignment="1">
      <alignment vertical="center"/>
    </xf>
    <xf numFmtId="43" fontId="13" fillId="0" borderId="56" xfId="1" applyFont="1" applyFill="1" applyBorder="1" applyAlignment="1">
      <alignment horizontal="justify" vertical="center" wrapText="1"/>
    </xf>
    <xf numFmtId="2" fontId="11" fillId="0" borderId="56" xfId="0" applyNumberFormat="1" applyFont="1" applyFill="1" applyBorder="1" applyAlignment="1">
      <alignment wrapText="1"/>
    </xf>
    <xf numFmtId="43" fontId="7" fillId="0" borderId="56" xfId="1" applyFont="1" applyFill="1" applyBorder="1" applyAlignment="1">
      <alignment horizontal="justify" vertical="center" wrapText="1"/>
    </xf>
    <xf numFmtId="166" fontId="7" fillId="0" borderId="56" xfId="1" applyNumberFormat="1" applyFont="1" applyFill="1" applyBorder="1" applyAlignment="1">
      <alignment horizontal="justify" vertical="center" wrapText="1"/>
    </xf>
    <xf numFmtId="1" fontId="7" fillId="0" borderId="56" xfId="0" applyNumberFormat="1" applyFont="1" applyFill="1" applyBorder="1" applyAlignment="1">
      <alignment horizontal="center" vertical="center" wrapText="1"/>
    </xf>
    <xf numFmtId="43" fontId="7" fillId="0" borderId="56" xfId="1" applyFont="1" applyFill="1" applyBorder="1" applyAlignment="1" applyProtection="1">
      <alignment horizontal="justify" vertical="center" wrapText="1"/>
    </xf>
    <xf numFmtId="43" fontId="7" fillId="0" borderId="0" xfId="1" applyFont="1" applyFill="1" applyBorder="1" applyAlignment="1">
      <alignment horizontal="justify" vertical="center" wrapText="1"/>
    </xf>
    <xf numFmtId="43" fontId="7" fillId="0" borderId="56" xfId="0" applyNumberFormat="1" applyFont="1" applyFill="1" applyBorder="1" applyAlignment="1">
      <alignment horizontal="justify" vertical="center" wrapText="1"/>
    </xf>
    <xf numFmtId="0" fontId="7" fillId="0" borderId="56" xfId="0" applyFont="1" applyFill="1" applyBorder="1" applyAlignment="1">
      <alignment horizontal="justify" vertical="center" wrapText="1"/>
    </xf>
    <xf numFmtId="166" fontId="7" fillId="0" borderId="56" xfId="1" applyNumberFormat="1" applyFont="1" applyFill="1" applyBorder="1" applyAlignment="1">
      <alignment horizontal="center" vertical="center" wrapText="1"/>
    </xf>
    <xf numFmtId="166" fontId="7" fillId="0" borderId="56" xfId="1" applyNumberFormat="1" applyFont="1" applyFill="1" applyBorder="1" applyAlignment="1" applyProtection="1">
      <alignment horizontal="justify" vertical="center" wrapText="1"/>
    </xf>
    <xf numFmtId="166" fontId="7" fillId="0" borderId="56" xfId="1" applyNumberFormat="1" applyFont="1" applyFill="1" applyBorder="1" applyAlignment="1">
      <alignment horizontal="right" vertical="center"/>
    </xf>
    <xf numFmtId="166" fontId="7" fillId="0" borderId="56" xfId="1" applyNumberFormat="1" applyFont="1" applyFill="1" applyBorder="1" applyAlignment="1">
      <alignment horizontal="right" vertical="center" wrapText="1"/>
    </xf>
    <xf numFmtId="0" fontId="6" fillId="0" borderId="1" xfId="0" applyFont="1" applyFill="1" applyBorder="1" applyAlignment="1">
      <alignment horizontal="left" vertical="center" wrapText="1"/>
    </xf>
    <xf numFmtId="0" fontId="6" fillId="0" borderId="0" xfId="0" applyFont="1" applyFill="1" applyAlignment="1">
      <alignment horizontal="justify" vertical="center" wrapText="1"/>
    </xf>
    <xf numFmtId="0" fontId="6" fillId="0" borderId="0" xfId="0" applyFont="1" applyFill="1" applyAlignment="1"/>
    <xf numFmtId="15" fontId="7" fillId="0" borderId="0" xfId="0" applyNumberFormat="1" applyFont="1" applyFill="1" applyAlignment="1">
      <alignment horizontal="center" vertical="center"/>
    </xf>
    <xf numFmtId="4" fontId="7" fillId="0" borderId="0" xfId="0" applyNumberFormat="1" applyFont="1" applyFill="1"/>
    <xf numFmtId="15" fontId="6" fillId="0" borderId="1" xfId="0" applyNumberFormat="1" applyFont="1" applyFill="1" applyBorder="1" applyAlignment="1">
      <alignment horizontal="center" vertical="center" wrapText="1"/>
    </xf>
    <xf numFmtId="166" fontId="6" fillId="0" borderId="1" xfId="1" applyNumberFormat="1" applyFont="1" applyFill="1" applyBorder="1" applyAlignment="1" applyProtection="1">
      <alignment horizontal="center" vertical="center" wrapText="1"/>
    </xf>
    <xf numFmtId="0" fontId="6" fillId="0" borderId="0" xfId="0" applyFont="1" applyFill="1"/>
    <xf numFmtId="15" fontId="7" fillId="0" borderId="0" xfId="0" applyNumberFormat="1" applyFont="1" applyFill="1"/>
    <xf numFmtId="1" fontId="12" fillId="0" borderId="1" xfId="0" applyNumberFormat="1" applyFont="1" applyFill="1" applyBorder="1" applyAlignment="1" applyProtection="1">
      <alignment horizontal="center" vertical="center" wrapText="1"/>
    </xf>
    <xf numFmtId="0" fontId="7" fillId="0" borderId="1" xfId="0" applyFont="1" applyFill="1" applyBorder="1" applyAlignment="1">
      <alignment horizontal="center" vertical="center" wrapText="1"/>
    </xf>
    <xf numFmtId="43" fontId="6" fillId="0" borderId="3" xfId="2" applyNumberFormat="1" applyFont="1" applyFill="1" applyBorder="1" applyAlignment="1" applyProtection="1">
      <alignment horizontal="center" vertical="center" wrapText="1"/>
    </xf>
    <xf numFmtId="0" fontId="7" fillId="0" borderId="0" xfId="0" applyFont="1" applyFill="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horizontal="left" wrapText="1"/>
    </xf>
    <xf numFmtId="43" fontId="7" fillId="0" borderId="1" xfId="1" applyFont="1" applyFill="1" applyBorder="1" applyAlignment="1">
      <alignment horizontal="left"/>
    </xf>
    <xf numFmtId="167" fontId="11" fillId="0" borderId="1" xfId="0" applyNumberFormat="1" applyFont="1" applyFill="1" applyBorder="1" applyAlignment="1">
      <alignment horizontal="center"/>
    </xf>
    <xf numFmtId="15" fontId="28" fillId="0" borderId="1" xfId="0" applyNumberFormat="1" applyFont="1" applyFill="1" applyBorder="1" applyAlignment="1">
      <alignment horizontal="center" vertical="center" wrapText="1"/>
    </xf>
    <xf numFmtId="1" fontId="16" fillId="0" borderId="1" xfId="0" applyNumberFormat="1" applyFont="1" applyFill="1" applyBorder="1" applyAlignment="1">
      <alignment horizontal="center" vertical="center" wrapText="1"/>
    </xf>
    <xf numFmtId="43" fontId="7" fillId="0" borderId="1" xfId="1" applyFont="1" applyFill="1" applyBorder="1" applyAlignment="1" applyProtection="1">
      <alignment horizontal="center" vertical="center" wrapText="1"/>
    </xf>
    <xf numFmtId="2" fontId="17" fillId="0" borderId="1" xfId="0" applyNumberFormat="1" applyFont="1" applyFill="1" applyBorder="1" applyAlignment="1" applyProtection="1">
      <alignment horizontal="center" vertical="center" wrapText="1"/>
    </xf>
    <xf numFmtId="169" fontId="7" fillId="0" borderId="1" xfId="0" applyNumberFormat="1" applyFont="1" applyFill="1" applyBorder="1" applyAlignment="1">
      <alignment horizontal="center" vertical="center" wrapText="1"/>
    </xf>
    <xf numFmtId="2" fontId="7" fillId="0" borderId="1" xfId="0" applyNumberFormat="1" applyFont="1" applyFill="1" applyBorder="1" applyAlignment="1">
      <alignment horizontal="right" vertical="center" wrapText="1"/>
    </xf>
    <xf numFmtId="43" fontId="7" fillId="0" borderId="1" xfId="1" applyNumberFormat="1" applyFont="1" applyFill="1" applyBorder="1" applyAlignment="1">
      <alignment horizontal="right" vertical="center" wrapText="1"/>
    </xf>
    <xf numFmtId="43" fontId="7" fillId="0" borderId="3" xfId="1" applyNumberFormat="1" applyFont="1" applyFill="1" applyBorder="1" applyAlignment="1">
      <alignment horizontal="justify" vertical="center" wrapText="1"/>
    </xf>
    <xf numFmtId="164" fontId="7" fillId="0" borderId="1" xfId="0" applyNumberFormat="1" applyFont="1" applyFill="1" applyBorder="1" applyAlignment="1">
      <alignment horizontal="justify" vertical="center" wrapText="1"/>
    </xf>
    <xf numFmtId="43" fontId="7" fillId="0" borderId="0" xfId="0" applyNumberFormat="1" applyFont="1" applyFill="1" applyAlignment="1">
      <alignment horizontal="justify" vertical="center" wrapText="1"/>
    </xf>
    <xf numFmtId="166" fontId="7" fillId="0" borderId="0" xfId="1" applyNumberFormat="1" applyFont="1" applyFill="1" applyAlignment="1">
      <alignment horizontal="justify" vertical="center" wrapText="1"/>
    </xf>
    <xf numFmtId="0" fontId="7" fillId="0" borderId="1" xfId="0" applyFont="1" applyFill="1" applyBorder="1" applyAlignment="1">
      <alignment horizontal="right" vertical="center" wrapText="1"/>
    </xf>
    <xf numFmtId="0" fontId="11" fillId="0" borderId="1" xfId="0" applyFont="1" applyFill="1" applyBorder="1" applyAlignment="1">
      <alignment horizontal="center" wrapText="1"/>
    </xf>
    <xf numFmtId="0" fontId="11" fillId="0" borderId="11" xfId="0" applyFont="1" applyFill="1" applyBorder="1" applyAlignment="1">
      <alignment wrapText="1"/>
    </xf>
    <xf numFmtId="0" fontId="11" fillId="0" borderId="11" xfId="0" applyFont="1" applyFill="1" applyBorder="1" applyAlignment="1">
      <alignment horizontal="center" wrapText="1"/>
    </xf>
    <xf numFmtId="167" fontId="11" fillId="0" borderId="11" xfId="0" applyNumberFormat="1" applyFont="1" applyFill="1" applyBorder="1" applyAlignment="1">
      <alignment horizontal="center"/>
    </xf>
    <xf numFmtId="15" fontId="28" fillId="0" borderId="11" xfId="0" applyNumberFormat="1" applyFont="1" applyFill="1" applyBorder="1" applyAlignment="1">
      <alignment horizontal="center" vertical="center" wrapText="1"/>
    </xf>
    <xf numFmtId="1" fontId="16" fillId="0" borderId="11" xfId="0" applyNumberFormat="1" applyFont="1" applyFill="1" applyBorder="1" applyAlignment="1">
      <alignment horizontal="center" vertical="center" wrapText="1"/>
    </xf>
    <xf numFmtId="49" fontId="7" fillId="0" borderId="11" xfId="0" applyNumberFormat="1" applyFont="1" applyFill="1" applyBorder="1" applyAlignment="1">
      <alignment horizontal="center" vertical="center" wrapText="1"/>
    </xf>
    <xf numFmtId="2" fontId="17" fillId="0" borderId="11" xfId="0" applyNumberFormat="1" applyFont="1" applyFill="1" applyBorder="1" applyAlignment="1" applyProtection="1">
      <alignment horizontal="center" vertical="center" wrapText="1"/>
    </xf>
    <xf numFmtId="0" fontId="7" fillId="0" borderId="11" xfId="0" applyFont="1" applyFill="1" applyBorder="1" applyAlignment="1">
      <alignment horizontal="right" vertical="center" wrapText="1"/>
    </xf>
    <xf numFmtId="43" fontId="7" fillId="0" borderId="11" xfId="1" applyFont="1" applyFill="1" applyBorder="1" applyAlignment="1">
      <alignment horizontal="center" vertical="center" wrapText="1"/>
    </xf>
    <xf numFmtId="43" fontId="7" fillId="0" borderId="11" xfId="0" applyNumberFormat="1" applyFont="1" applyFill="1" applyBorder="1" applyAlignment="1">
      <alignment horizontal="justify" vertical="center" wrapText="1"/>
    </xf>
    <xf numFmtId="0" fontId="7" fillId="0" borderId="11" xfId="0" applyFont="1" applyFill="1" applyBorder="1" applyAlignment="1">
      <alignment horizontal="justify" vertical="center" wrapText="1"/>
    </xf>
    <xf numFmtId="169" fontId="7" fillId="0" borderId="11" xfId="0" applyNumberFormat="1" applyFont="1" applyFill="1" applyBorder="1" applyAlignment="1">
      <alignment horizontal="center" vertical="center" wrapText="1"/>
    </xf>
    <xf numFmtId="2" fontId="7" fillId="0" borderId="11" xfId="0" applyNumberFormat="1" applyFont="1" applyFill="1" applyBorder="1" applyAlignment="1">
      <alignment horizontal="right" vertical="center" wrapText="1"/>
    </xf>
    <xf numFmtId="43" fontId="7" fillId="0" borderId="11" xfId="1" applyNumberFormat="1" applyFont="1" applyFill="1" applyBorder="1" applyAlignment="1">
      <alignment horizontal="right" vertical="center" wrapText="1"/>
    </xf>
    <xf numFmtId="49" fontId="7" fillId="0" borderId="1" xfId="0" applyNumberFormat="1" applyFont="1" applyFill="1" applyBorder="1" applyAlignment="1"/>
    <xf numFmtId="166" fontId="7" fillId="0" borderId="1" xfId="0" applyNumberFormat="1" applyFont="1" applyFill="1" applyBorder="1" applyAlignment="1">
      <alignment horizontal="justify" vertical="center" wrapText="1"/>
    </xf>
    <xf numFmtId="0" fontId="27" fillId="0" borderId="1" xfId="0" applyFont="1" applyFill="1" applyBorder="1" applyAlignment="1">
      <alignment vertical="center" wrapText="1"/>
    </xf>
    <xf numFmtId="0" fontId="27" fillId="0" borderId="1" xfId="0" applyFont="1" applyFill="1" applyBorder="1" applyAlignment="1">
      <alignment horizontal="center" vertical="center" wrapText="1"/>
    </xf>
    <xf numFmtId="43" fontId="7" fillId="0" borderId="1" xfId="0" applyNumberFormat="1" applyFont="1" applyFill="1" applyBorder="1" applyAlignment="1">
      <alignment vertical="center" wrapText="1"/>
    </xf>
    <xf numFmtId="0" fontId="27" fillId="0" borderId="1" xfId="0" applyFont="1" applyFill="1" applyBorder="1" applyAlignment="1">
      <alignment vertical="center"/>
    </xf>
    <xf numFmtId="0" fontId="27" fillId="0" borderId="1" xfId="0" applyFont="1" applyFill="1" applyBorder="1" applyAlignment="1">
      <alignment horizontal="center" vertical="center"/>
    </xf>
    <xf numFmtId="0" fontId="7" fillId="0" borderId="56" xfId="0" applyFont="1" applyFill="1" applyBorder="1" applyAlignment="1">
      <alignment horizontal="right" vertical="center" wrapText="1"/>
    </xf>
    <xf numFmtId="43" fontId="7" fillId="0" borderId="17" xfId="1" applyFont="1" applyFill="1" applyBorder="1" applyAlignment="1">
      <alignment horizontal="center" vertical="center" wrapText="1"/>
    </xf>
    <xf numFmtId="43" fontId="7" fillId="0" borderId="56" xfId="1" applyFont="1" applyFill="1" applyBorder="1" applyAlignment="1">
      <alignment horizontal="center" vertical="center" wrapText="1"/>
    </xf>
    <xf numFmtId="43" fontId="7" fillId="0" borderId="0" xfId="0" applyNumberFormat="1" applyFont="1" applyFill="1" applyBorder="1" applyAlignment="1">
      <alignment horizontal="justify" vertical="center" wrapText="1"/>
    </xf>
    <xf numFmtId="0" fontId="7" fillId="0" borderId="17" xfId="0" applyFont="1" applyFill="1" applyBorder="1" applyAlignment="1">
      <alignment horizontal="justify" vertical="center" wrapText="1"/>
    </xf>
    <xf numFmtId="166" fontId="7" fillId="0" borderId="11" xfId="0" applyNumberFormat="1" applyFont="1" applyFill="1" applyBorder="1" applyAlignment="1">
      <alignment horizontal="justify" vertical="center" wrapText="1"/>
    </xf>
    <xf numFmtId="166" fontId="7" fillId="0" borderId="11" xfId="1" applyNumberFormat="1" applyFont="1" applyFill="1" applyBorder="1" applyAlignment="1">
      <alignment horizontal="justify" vertical="center" wrapText="1"/>
    </xf>
    <xf numFmtId="43" fontId="7" fillId="0" borderId="43" xfId="1" applyNumberFormat="1" applyFont="1" applyFill="1" applyBorder="1" applyAlignment="1">
      <alignment horizontal="justify" vertical="center" wrapText="1"/>
    </xf>
    <xf numFmtId="0" fontId="7" fillId="0" borderId="1" xfId="1" applyNumberFormat="1" applyFont="1" applyFill="1" applyBorder="1" applyAlignment="1">
      <alignment horizontal="center" vertical="center" wrapText="1"/>
    </xf>
    <xf numFmtId="43" fontId="7" fillId="0" borderId="1" xfId="0" applyNumberFormat="1" applyFont="1" applyFill="1" applyBorder="1" applyAlignment="1">
      <alignment horizontal="right" vertical="center" wrapText="1"/>
    </xf>
    <xf numFmtId="167" fontId="7" fillId="0" borderId="1" xfId="0" applyNumberFormat="1" applyFont="1" applyFill="1" applyBorder="1" applyAlignment="1">
      <alignment horizontal="center" vertical="center" wrapText="1"/>
    </xf>
    <xf numFmtId="43" fontId="7" fillId="0" borderId="11" xfId="0" applyNumberFormat="1" applyFont="1" applyFill="1" applyBorder="1" applyAlignment="1">
      <alignment vertical="center" wrapText="1"/>
    </xf>
    <xf numFmtId="0" fontId="7" fillId="0" borderId="11" xfId="1"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43" fontId="7" fillId="0" borderId="11" xfId="0" applyNumberFormat="1" applyFont="1" applyFill="1" applyBorder="1" applyAlignment="1">
      <alignment horizontal="right" vertical="center" wrapText="1"/>
    </xf>
    <xf numFmtId="0" fontId="7" fillId="0" borderId="11" xfId="0" applyFont="1" applyFill="1" applyBorder="1" applyAlignment="1">
      <alignment horizontal="left" vertical="center" wrapText="1"/>
    </xf>
    <xf numFmtId="166" fontId="7" fillId="0" borderId="11" xfId="1" applyNumberFormat="1" applyFont="1" applyFill="1" applyBorder="1" applyAlignment="1">
      <alignment horizontal="right" vertical="center" wrapText="1"/>
    </xf>
    <xf numFmtId="15" fontId="7" fillId="0" borderId="0" xfId="0" applyNumberFormat="1" applyFont="1" applyFill="1" applyAlignment="1">
      <alignment horizontal="center" vertical="center" wrapText="1"/>
    </xf>
    <xf numFmtId="2" fontId="7" fillId="0" borderId="0" xfId="0" applyNumberFormat="1" applyFont="1" applyFill="1" applyAlignment="1">
      <alignment horizontal="justify" vertical="center" wrapText="1"/>
    </xf>
    <xf numFmtId="49" fontId="7" fillId="2" borderId="2" xfId="0" applyNumberFormat="1" applyFont="1" applyFill="1" applyBorder="1" applyAlignment="1">
      <alignment horizontal="justify" vertical="center" wrapText="1"/>
    </xf>
    <xf numFmtId="0" fontId="7" fillId="2" borderId="46" xfId="0" applyNumberFormat="1" applyFont="1" applyFill="1" applyBorder="1" applyAlignment="1">
      <alignment horizontal="center" vertical="center" wrapText="1"/>
    </xf>
    <xf numFmtId="167" fontId="11" fillId="2" borderId="2" xfId="0" applyNumberFormat="1" applyFont="1" applyFill="1" applyBorder="1" applyAlignment="1">
      <alignment horizontal="center" vertical="center"/>
    </xf>
    <xf numFmtId="4" fontId="7" fillId="2" borderId="2" xfId="0" applyNumberFormat="1" applyFont="1" applyFill="1" applyBorder="1" applyAlignment="1">
      <alignment horizontal="center" vertical="center" wrapText="1"/>
    </xf>
    <xf numFmtId="43" fontId="7" fillId="2" borderId="2" xfId="1" applyFont="1" applyFill="1" applyBorder="1" applyAlignment="1">
      <alignment horizontal="justify" vertical="center" wrapText="1"/>
    </xf>
    <xf numFmtId="1" fontId="7" fillId="2" borderId="2" xfId="0" applyNumberFormat="1" applyFont="1" applyFill="1" applyBorder="1" applyAlignment="1">
      <alignment horizontal="center" vertical="center" wrapText="1"/>
    </xf>
    <xf numFmtId="43" fontId="7" fillId="2" borderId="2" xfId="1" applyFont="1" applyFill="1" applyBorder="1" applyAlignment="1" applyProtection="1">
      <alignment horizontal="justify" vertical="center" wrapText="1"/>
    </xf>
    <xf numFmtId="43" fontId="7" fillId="2" borderId="46" xfId="1" applyFont="1" applyFill="1" applyBorder="1" applyAlignment="1">
      <alignment horizontal="justify" vertical="center" wrapText="1"/>
    </xf>
    <xf numFmtId="43" fontId="7" fillId="2" borderId="2" xfId="0" applyNumberFormat="1" applyFont="1" applyFill="1" applyBorder="1" applyAlignment="1">
      <alignment horizontal="justify" vertical="center" wrapText="1"/>
    </xf>
    <xf numFmtId="166" fontId="7" fillId="2" borderId="2" xfId="1" applyNumberFormat="1" applyFont="1" applyFill="1" applyBorder="1" applyAlignment="1">
      <alignment horizontal="justify" vertical="center" wrapText="1"/>
    </xf>
    <xf numFmtId="166" fontId="7" fillId="2" borderId="2" xfId="1" applyNumberFormat="1" applyFont="1" applyFill="1" applyBorder="1" applyAlignment="1">
      <alignment horizontal="center" vertical="center" wrapText="1"/>
    </xf>
    <xf numFmtId="166" fontId="7" fillId="2" borderId="1" xfId="1" applyNumberFormat="1" applyFont="1" applyFill="1" applyBorder="1" applyAlignment="1">
      <alignment horizontal="center" vertical="center" wrapText="1"/>
    </xf>
    <xf numFmtId="166" fontId="7" fillId="2" borderId="1" xfId="1" applyNumberFormat="1" applyFont="1" applyFill="1" applyBorder="1" applyAlignment="1">
      <alignment horizontal="justify" vertical="center" wrapText="1"/>
    </xf>
    <xf numFmtId="43" fontId="7" fillId="2" borderId="1" xfId="1" applyNumberFormat="1" applyFont="1" applyFill="1" applyBorder="1" applyAlignment="1">
      <alignment horizontal="justify" vertical="center" wrapText="1"/>
    </xf>
    <xf numFmtId="49" fontId="7" fillId="2" borderId="1" xfId="0" applyNumberFormat="1" applyFont="1" applyFill="1" applyBorder="1" applyAlignment="1">
      <alignment horizontal="justify" vertical="center" wrapText="1"/>
    </xf>
    <xf numFmtId="0" fontId="7" fillId="2" borderId="3" xfId="0" applyNumberFormat="1" applyFont="1" applyFill="1" applyBorder="1" applyAlignment="1">
      <alignment horizontal="center" vertical="center" wrapText="1"/>
    </xf>
    <xf numFmtId="0" fontId="11" fillId="2" borderId="1" xfId="0" applyFont="1" applyFill="1" applyBorder="1" applyAlignment="1">
      <alignment wrapText="1"/>
    </xf>
    <xf numFmtId="167" fontId="11" fillId="2" borderId="1" xfId="0" applyNumberFormat="1" applyFont="1" applyFill="1" applyBorder="1" applyAlignment="1">
      <alignment horizontal="center" vertical="center"/>
    </xf>
    <xf numFmtId="4" fontId="7" fillId="2" borderId="1"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43" fontId="7" fillId="2" borderId="1" xfId="1" applyFont="1" applyFill="1" applyBorder="1" applyAlignment="1" applyProtection="1">
      <alignment horizontal="justify" vertical="center" wrapText="1"/>
    </xf>
    <xf numFmtId="43" fontId="7" fillId="2" borderId="3" xfId="1" applyFont="1" applyFill="1" applyBorder="1" applyAlignment="1">
      <alignment horizontal="justify" vertical="center" wrapText="1"/>
    </xf>
    <xf numFmtId="43" fontId="7" fillId="2" borderId="1" xfId="0" applyNumberFormat="1" applyFont="1" applyFill="1" applyBorder="1" applyAlignment="1">
      <alignment horizontal="justify" vertical="center" wrapText="1"/>
    </xf>
    <xf numFmtId="166" fontId="7" fillId="2" borderId="0" xfId="0" applyNumberFormat="1" applyFont="1" applyFill="1" applyAlignment="1">
      <alignment horizontal="justify" vertical="center" wrapText="1"/>
    </xf>
    <xf numFmtId="0" fontId="6" fillId="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166" fontId="19" fillId="0" borderId="0" xfId="0" applyNumberFormat="1" applyFont="1" applyFill="1"/>
    <xf numFmtId="43" fontId="6" fillId="0" borderId="1" xfId="1" applyFont="1" applyFill="1" applyBorder="1" applyAlignment="1">
      <alignment horizontal="justify" vertical="center" wrapText="1"/>
    </xf>
    <xf numFmtId="43" fontId="7" fillId="2" borderId="1" xfId="1" applyFont="1" applyFill="1" applyBorder="1" applyAlignment="1" applyProtection="1">
      <alignment horizontal="center" vertical="center" wrapText="1"/>
    </xf>
    <xf numFmtId="0" fontId="7" fillId="2" borderId="1" xfId="0" applyFont="1" applyFill="1" applyBorder="1" applyAlignment="1">
      <alignment wrapText="1"/>
    </xf>
    <xf numFmtId="43" fontId="6" fillId="2" borderId="1" xfId="0" applyNumberFormat="1" applyFont="1" applyFill="1" applyBorder="1"/>
    <xf numFmtId="43" fontId="6" fillId="2" borderId="1" xfId="0" applyNumberFormat="1" applyFont="1" applyFill="1" applyBorder="1" applyAlignment="1">
      <alignment horizontal="center"/>
    </xf>
    <xf numFmtId="166" fontId="6" fillId="2" borderId="1" xfId="1" applyNumberFormat="1" applyFont="1" applyFill="1" applyBorder="1"/>
    <xf numFmtId="166" fontId="6" fillId="2" borderId="1" xfId="1" applyNumberFormat="1" applyFont="1" applyFill="1" applyBorder="1" applyAlignment="1">
      <alignment horizontal="center" vertical="center"/>
    </xf>
    <xf numFmtId="0" fontId="5" fillId="0" borderId="34" xfId="0" applyFont="1" applyBorder="1" applyAlignment="1">
      <alignment vertical="center"/>
    </xf>
    <xf numFmtId="0" fontId="7" fillId="0" borderId="67" xfId="0" applyFont="1" applyFill="1" applyBorder="1" applyAlignment="1">
      <alignment horizontal="left"/>
    </xf>
    <xf numFmtId="0" fontId="7" fillId="0" borderId="53" xfId="0" applyFont="1" applyFill="1" applyBorder="1" applyAlignment="1">
      <alignment horizontal="left"/>
    </xf>
    <xf numFmtId="0" fontId="25" fillId="0" borderId="53" xfId="0" applyFont="1" applyFill="1" applyBorder="1" applyAlignment="1">
      <alignment horizontal="left"/>
    </xf>
    <xf numFmtId="0" fontId="7" fillId="0" borderId="68" xfId="0" applyFont="1" applyFill="1" applyBorder="1" applyAlignment="1">
      <alignment horizontal="left"/>
    </xf>
    <xf numFmtId="0" fontId="5" fillId="0" borderId="34" xfId="0" applyFont="1" applyBorder="1"/>
    <xf numFmtId="168" fontId="18" fillId="0" borderId="0" xfId="8" applyNumberFormat="1" applyFont="1" applyFill="1" applyAlignment="1">
      <alignment horizontal="center"/>
    </xf>
    <xf numFmtId="0" fontId="19" fillId="0" borderId="38" xfId="0" applyFont="1" applyFill="1" applyBorder="1" applyAlignment="1">
      <alignment horizontal="left"/>
    </xf>
    <xf numFmtId="0" fontId="19" fillId="0" borderId="4" xfId="0" applyFont="1" applyFill="1" applyBorder="1" applyAlignment="1">
      <alignment horizontal="left"/>
    </xf>
    <xf numFmtId="0" fontId="19" fillId="0" borderId="3" xfId="0" applyFont="1" applyFill="1" applyBorder="1" applyAlignment="1">
      <alignment horizontal="left"/>
    </xf>
    <xf numFmtId="0" fontId="19" fillId="0" borderId="7" xfId="0" applyFont="1" applyFill="1" applyBorder="1" applyAlignment="1">
      <alignment horizontal="left"/>
    </xf>
    <xf numFmtId="14" fontId="7" fillId="0" borderId="1" xfId="1"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3" fontId="6" fillId="0" borderId="1" xfId="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0" xfId="0" applyFont="1" applyFill="1" applyAlignment="1">
      <alignment vertical="center" wrapText="1"/>
    </xf>
    <xf numFmtId="0" fontId="7" fillId="0" borderId="0" xfId="0" applyFont="1" applyFill="1" applyAlignment="1">
      <alignment vertical="center" wrapText="1"/>
    </xf>
    <xf numFmtId="1" fontId="7" fillId="0" borderId="0" xfId="0" applyNumberFormat="1" applyFont="1" applyFill="1" applyAlignment="1">
      <alignment horizontal="center" vertical="center"/>
    </xf>
    <xf numFmtId="14" fontId="7" fillId="0" borderId="0" xfId="0" applyNumberFormat="1" applyFont="1" applyFill="1" applyAlignment="1">
      <alignment vertical="center"/>
    </xf>
    <xf numFmtId="166" fontId="7" fillId="0" borderId="0" xfId="1" applyNumberFormat="1" applyFont="1" applyFill="1" applyAlignment="1">
      <alignment vertical="center"/>
    </xf>
    <xf numFmtId="43" fontId="7" fillId="0" borderId="0" xfId="1" applyFont="1" applyFill="1" applyAlignment="1">
      <alignment vertical="center"/>
    </xf>
    <xf numFmtId="166" fontId="7" fillId="0" borderId="0" xfId="0" applyNumberFormat="1" applyFont="1" applyFill="1" applyAlignment="1">
      <alignment vertical="center"/>
    </xf>
    <xf numFmtId="43" fontId="7" fillId="0" borderId="0" xfId="0" applyNumberFormat="1" applyFont="1" applyFill="1" applyAlignment="1">
      <alignment vertical="center"/>
    </xf>
    <xf numFmtId="15" fontId="7" fillId="0" borderId="0" xfId="1" applyNumberFormat="1" applyFont="1" applyFill="1" applyAlignment="1">
      <alignment vertical="center"/>
    </xf>
    <xf numFmtId="43" fontId="7" fillId="0" borderId="0" xfId="1" applyFont="1" applyFill="1" applyAlignment="1">
      <alignment horizontal="center" vertical="center"/>
    </xf>
    <xf numFmtId="14" fontId="7" fillId="0" borderId="0" xfId="0" applyNumberFormat="1" applyFont="1" applyFill="1" applyAlignment="1">
      <alignment horizontal="center" vertical="center"/>
    </xf>
    <xf numFmtId="1" fontId="7" fillId="0" borderId="0" xfId="0" applyNumberFormat="1" applyFont="1" applyFill="1" applyAlignment="1">
      <alignment vertical="center"/>
    </xf>
    <xf numFmtId="2" fontId="11" fillId="0" borderId="9" xfId="0" applyNumberFormat="1" applyFont="1" applyFill="1" applyBorder="1" applyAlignment="1">
      <alignment vertical="center" wrapText="1"/>
    </xf>
    <xf numFmtId="43" fontId="11" fillId="0" borderId="6" xfId="1" applyFont="1" applyFill="1" applyBorder="1" applyAlignment="1">
      <alignment vertical="center" wrapText="1"/>
    </xf>
    <xf numFmtId="2" fontId="11" fillId="0" borderId="8" xfId="0" applyNumberFormat="1" applyFont="1" applyFill="1" applyBorder="1" applyAlignment="1">
      <alignment vertical="center" wrapText="1"/>
    </xf>
    <xf numFmtId="43" fontId="7" fillId="0" borderId="1" xfId="0" applyNumberFormat="1" applyFont="1" applyFill="1" applyBorder="1" applyAlignment="1">
      <alignment vertical="center"/>
    </xf>
    <xf numFmtId="49" fontId="7" fillId="0" borderId="0" xfId="0" applyNumberFormat="1" applyFont="1" applyFill="1" applyAlignment="1">
      <alignment vertical="center" wrapText="1"/>
    </xf>
    <xf numFmtId="2" fontId="11" fillId="0" borderId="19" xfId="0" applyNumberFormat="1" applyFont="1" applyFill="1" applyBorder="1" applyAlignment="1">
      <alignment vertical="center" wrapText="1"/>
    </xf>
    <xf numFmtId="43" fontId="7" fillId="0" borderId="1" xfId="1" applyFont="1" applyFill="1" applyBorder="1" applyAlignment="1">
      <alignment vertical="center"/>
    </xf>
    <xf numFmtId="0" fontId="11" fillId="0" borderId="2" xfId="0" applyFont="1" applyFill="1" applyBorder="1" applyAlignment="1">
      <alignment vertical="center" wrapText="1"/>
    </xf>
    <xf numFmtId="166" fontId="11" fillId="0" borderId="2" xfId="1" applyNumberFormat="1" applyFont="1" applyFill="1" applyBorder="1" applyAlignment="1">
      <alignment vertical="center" wrapText="1"/>
    </xf>
    <xf numFmtId="166" fontId="11" fillId="0" borderId="11" xfId="1" applyNumberFormat="1" applyFont="1" applyFill="1" applyBorder="1" applyAlignment="1">
      <alignment vertical="center" wrapText="1"/>
    </xf>
    <xf numFmtId="2" fontId="11" fillId="0" borderId="11" xfId="0" applyNumberFormat="1" applyFont="1" applyFill="1" applyBorder="1" applyAlignment="1">
      <alignment vertical="center" wrapText="1"/>
    </xf>
    <xf numFmtId="0" fontId="11" fillId="0" borderId="5" xfId="0" applyFont="1" applyFill="1" applyBorder="1" applyAlignment="1">
      <alignment vertical="center" wrapText="1"/>
    </xf>
    <xf numFmtId="49" fontId="7" fillId="0" borderId="2" xfId="0" applyNumberFormat="1" applyFont="1" applyFill="1" applyBorder="1" applyAlignment="1">
      <alignment vertical="center" wrapText="1"/>
    </xf>
    <xf numFmtId="0" fontId="7" fillId="0" borderId="2" xfId="0" applyFont="1" applyFill="1" applyBorder="1" applyAlignment="1">
      <alignment vertical="center"/>
    </xf>
    <xf numFmtId="0" fontId="7" fillId="0" borderId="17" xfId="0" applyFont="1" applyFill="1" applyBorder="1" applyAlignment="1">
      <alignment vertical="center"/>
    </xf>
    <xf numFmtId="0" fontId="11" fillId="2" borderId="2" xfId="0" applyFont="1" applyFill="1" applyBorder="1" applyAlignment="1">
      <alignment vertical="center" wrapText="1"/>
    </xf>
    <xf numFmtId="2" fontId="11" fillId="2" borderId="2" xfId="0" applyNumberFormat="1" applyFont="1" applyFill="1" applyBorder="1" applyAlignment="1">
      <alignment vertical="center" wrapText="1"/>
    </xf>
    <xf numFmtId="2" fontId="11" fillId="2" borderId="1" xfId="0" applyNumberFormat="1" applyFont="1" applyFill="1" applyBorder="1" applyAlignment="1">
      <alignment vertical="center" wrapText="1"/>
    </xf>
    <xf numFmtId="0" fontId="7" fillId="2" borderId="2" xfId="0" applyFont="1" applyFill="1" applyBorder="1" applyAlignment="1">
      <alignment vertical="center"/>
    </xf>
    <xf numFmtId="166" fontId="7" fillId="2" borderId="2" xfId="1" applyNumberFormat="1" applyFont="1" applyFill="1" applyBorder="1" applyAlignment="1">
      <alignment vertical="center"/>
    </xf>
    <xf numFmtId="0" fontId="7" fillId="2" borderId="0" xfId="0" applyFont="1" applyFill="1" applyAlignment="1">
      <alignment vertical="center"/>
    </xf>
    <xf numFmtId="2" fontId="11" fillId="2" borderId="18" xfId="0" applyNumberFormat="1" applyFont="1" applyFill="1" applyBorder="1" applyAlignment="1">
      <alignment vertical="center" wrapText="1"/>
    </xf>
    <xf numFmtId="2" fontId="11" fillId="2" borderId="6" xfId="0" applyNumberFormat="1" applyFont="1" applyFill="1" applyBorder="1" applyAlignment="1">
      <alignment vertical="center" wrapText="1"/>
    </xf>
    <xf numFmtId="2" fontId="11" fillId="0" borderId="56" xfId="0" applyNumberFormat="1" applyFont="1" applyFill="1" applyBorder="1" applyAlignment="1">
      <alignment vertical="center" wrapText="1"/>
    </xf>
    <xf numFmtId="166" fontId="7" fillId="0" borderId="56" xfId="1" applyNumberFormat="1" applyFont="1" applyFill="1" applyBorder="1" applyAlignment="1">
      <alignment vertical="center"/>
    </xf>
    <xf numFmtId="43" fontId="6" fillId="0" borderId="45" xfId="1" applyFont="1" applyFill="1" applyBorder="1" applyAlignment="1">
      <alignment vertical="center"/>
    </xf>
    <xf numFmtId="170" fontId="7" fillId="0" borderId="0" xfId="0" applyNumberFormat="1" applyFont="1" applyFill="1" applyAlignment="1">
      <alignment vertical="center"/>
    </xf>
    <xf numFmtId="43" fontId="7" fillId="0" borderId="0" xfId="1" applyFont="1" applyFill="1" applyAlignment="1">
      <alignment vertical="center" wrapText="1"/>
    </xf>
    <xf numFmtId="43" fontId="6" fillId="0" borderId="0" xfId="0" applyNumberFormat="1" applyFont="1" applyFill="1" applyAlignment="1">
      <alignment vertical="center"/>
    </xf>
    <xf numFmtId="0" fontId="6" fillId="0" borderId="0" xfId="0" applyFont="1" applyFill="1" applyAlignment="1">
      <alignment horizontal="left" vertical="center" wrapText="1"/>
    </xf>
    <xf numFmtId="49" fontId="6" fillId="0" borderId="1" xfId="0" applyNumberFormat="1" applyFont="1" applyFill="1" applyBorder="1" applyAlignment="1">
      <alignment vertical="center" wrapText="1"/>
    </xf>
    <xf numFmtId="49" fontId="6" fillId="0" borderId="11" xfId="0" applyNumberFormat="1" applyFont="1" applyFill="1" applyBorder="1" applyAlignment="1">
      <alignment vertical="center" wrapText="1"/>
    </xf>
    <xf numFmtId="49" fontId="6" fillId="0" borderId="0" xfId="0" applyNumberFormat="1" applyFont="1" applyFill="1" applyAlignment="1">
      <alignment vertical="center" wrapText="1"/>
    </xf>
    <xf numFmtId="49" fontId="6" fillId="0" borderId="2" xfId="0" applyNumberFormat="1" applyFont="1" applyFill="1" applyBorder="1" applyAlignment="1">
      <alignment vertical="center" wrapText="1"/>
    </xf>
    <xf numFmtId="49" fontId="6" fillId="2" borderId="2" xfId="0" applyNumberFormat="1" applyFont="1" applyFill="1" applyBorder="1" applyAlignment="1">
      <alignment vertical="center" wrapText="1"/>
    </xf>
    <xf numFmtId="49" fontId="6" fillId="2" borderId="1" xfId="0" applyNumberFormat="1" applyFont="1" applyFill="1" applyBorder="1" applyAlignment="1">
      <alignment vertical="center" wrapText="1"/>
    </xf>
    <xf numFmtId="0" fontId="23" fillId="0" borderId="0" xfId="0" applyFont="1" applyFill="1" applyAlignment="1">
      <alignment horizontal="center" vertical="center" wrapText="1"/>
    </xf>
    <xf numFmtId="0" fontId="7" fillId="0" borderId="17"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23" fillId="0" borderId="0" xfId="0" applyFont="1" applyFill="1" applyAlignment="1">
      <alignment horizontal="center" vertical="center"/>
    </xf>
    <xf numFmtId="0" fontId="30" fillId="0" borderId="0" xfId="0" applyFont="1" applyFill="1" applyAlignment="1">
      <alignment horizontal="center" vertical="center"/>
    </xf>
    <xf numFmtId="0" fontId="30" fillId="0" borderId="0" xfId="0" applyFont="1" applyFill="1" applyAlignment="1">
      <alignment horizontal="left" vertical="center" wrapText="1"/>
    </xf>
    <xf numFmtId="0" fontId="30" fillId="0" borderId="0" xfId="0" applyFont="1" applyFill="1" applyAlignment="1">
      <alignment vertical="center"/>
    </xf>
    <xf numFmtId="0" fontId="31" fillId="0" borderId="0" xfId="0" applyFont="1" applyFill="1" applyAlignment="1">
      <alignment vertical="center" wrapText="1"/>
    </xf>
    <xf numFmtId="0" fontId="31" fillId="0" borderId="0" xfId="0" applyFont="1" applyFill="1" applyAlignment="1">
      <alignment horizontal="center" vertical="center"/>
    </xf>
    <xf numFmtId="1" fontId="31" fillId="0" borderId="0" xfId="0" applyNumberFormat="1" applyFont="1" applyFill="1" applyAlignment="1">
      <alignment horizontal="center" vertical="center"/>
    </xf>
    <xf numFmtId="0" fontId="31" fillId="0" borderId="0" xfId="0" applyFont="1" applyFill="1" applyAlignment="1">
      <alignment vertical="center"/>
    </xf>
    <xf numFmtId="166" fontId="31" fillId="0" borderId="0" xfId="0" applyNumberFormat="1" applyFont="1" applyFill="1" applyAlignment="1">
      <alignment vertical="center"/>
    </xf>
    <xf numFmtId="43" fontId="31" fillId="0" borderId="0" xfId="0" applyNumberFormat="1" applyFont="1" applyFill="1" applyAlignment="1">
      <alignment vertical="center"/>
    </xf>
    <xf numFmtId="0" fontId="30" fillId="0" borderId="34" xfId="0" applyFont="1" applyFill="1" applyBorder="1" applyAlignment="1">
      <alignment horizontal="center" vertical="center" wrapText="1"/>
    </xf>
    <xf numFmtId="166" fontId="30" fillId="0" borderId="1" xfId="1" applyNumberFormat="1" applyFont="1" applyFill="1" applyBorder="1" applyAlignment="1">
      <alignment horizontal="center" vertical="center" wrapText="1"/>
    </xf>
    <xf numFmtId="166" fontId="31" fillId="0" borderId="0" xfId="1" applyNumberFormat="1" applyFont="1" applyFill="1" applyAlignment="1">
      <alignment vertical="center"/>
    </xf>
    <xf numFmtId="43" fontId="31" fillId="0" borderId="0" xfId="1" applyFont="1" applyFill="1" applyAlignment="1">
      <alignment vertical="center"/>
    </xf>
    <xf numFmtId="49" fontId="6" fillId="0" borderId="1" xfId="0" applyNumberFormat="1" applyFont="1" applyFill="1" applyBorder="1" applyAlignment="1">
      <alignment horizontal="justify" vertical="center" wrapText="1"/>
    </xf>
    <xf numFmtId="0" fontId="29" fillId="0" borderId="1" xfId="0" applyFont="1" applyFill="1" applyBorder="1" applyAlignment="1">
      <alignment wrapText="1"/>
    </xf>
    <xf numFmtId="167" fontId="29" fillId="0" borderId="1" xfId="0" applyNumberFormat="1" applyFont="1" applyFill="1" applyBorder="1" applyAlignment="1">
      <alignment horizontal="center"/>
    </xf>
    <xf numFmtId="1" fontId="32" fillId="0" borderId="1" xfId="0" applyNumberFormat="1" applyFont="1" applyFill="1" applyBorder="1" applyAlignment="1">
      <alignment horizontal="center" vertical="center" wrapText="1"/>
    </xf>
    <xf numFmtId="2" fontId="33" fillId="0" borderId="1" xfId="0" applyNumberFormat="1" applyFont="1" applyFill="1" applyBorder="1" applyAlignment="1" applyProtection="1">
      <alignment horizontal="center" vertical="center" wrapText="1"/>
    </xf>
    <xf numFmtId="2" fontId="29" fillId="0" borderId="1" xfId="0" applyNumberFormat="1" applyFont="1" applyFill="1" applyBorder="1" applyAlignment="1">
      <alignment wrapText="1"/>
    </xf>
    <xf numFmtId="0" fontId="6" fillId="0" borderId="1" xfId="0" applyFont="1" applyFill="1" applyBorder="1" applyAlignment="1">
      <alignment horizontal="right" vertical="center" wrapText="1"/>
    </xf>
    <xf numFmtId="43" fontId="6" fillId="0" borderId="1" xfId="1" applyFont="1" applyFill="1" applyBorder="1" applyAlignment="1" applyProtection="1">
      <alignment horizontal="justify" vertical="center" wrapText="1"/>
    </xf>
    <xf numFmtId="43" fontId="6" fillId="0" borderId="1" xfId="0" applyNumberFormat="1" applyFont="1" applyFill="1" applyBorder="1" applyAlignment="1">
      <alignment horizontal="justify" vertical="center" wrapText="1"/>
    </xf>
    <xf numFmtId="0" fontId="6" fillId="0" borderId="1" xfId="0" applyFont="1" applyFill="1" applyBorder="1" applyAlignment="1">
      <alignment horizontal="justify" vertical="center" wrapText="1"/>
    </xf>
    <xf numFmtId="166" fontId="6" fillId="0" borderId="1" xfId="0" applyNumberFormat="1" applyFont="1" applyFill="1" applyBorder="1" applyAlignment="1">
      <alignment horizontal="justify" vertical="center" wrapText="1"/>
    </xf>
    <xf numFmtId="1" fontId="6" fillId="0" borderId="1" xfId="0" applyNumberFormat="1" applyFont="1" applyFill="1" applyBorder="1" applyAlignment="1">
      <alignment horizontal="center" vertical="center" wrapText="1"/>
    </xf>
    <xf numFmtId="169" fontId="6" fillId="0" borderId="1" xfId="0" applyNumberFormat="1" applyFont="1" applyFill="1" applyBorder="1" applyAlignment="1">
      <alignment horizontal="center" vertical="center" wrapText="1"/>
    </xf>
    <xf numFmtId="2" fontId="6" fillId="0" borderId="1" xfId="0" applyNumberFormat="1" applyFont="1" applyFill="1" applyBorder="1" applyAlignment="1">
      <alignment horizontal="right" vertical="center" wrapText="1"/>
    </xf>
    <xf numFmtId="43" fontId="6" fillId="0" borderId="1" xfId="1" applyNumberFormat="1" applyFont="1" applyFill="1" applyBorder="1" applyAlignment="1">
      <alignment horizontal="right" vertical="center" wrapText="1"/>
    </xf>
    <xf numFmtId="43" fontId="6" fillId="0" borderId="1" xfId="1" applyNumberFormat="1" applyFont="1" applyFill="1" applyBorder="1" applyAlignment="1">
      <alignment horizontal="justify" vertical="center" wrapText="1"/>
    </xf>
    <xf numFmtId="43" fontId="6" fillId="0" borderId="1" xfId="0" applyNumberFormat="1" applyFont="1" applyFill="1" applyBorder="1" applyAlignment="1">
      <alignment vertical="center" wrapText="1"/>
    </xf>
    <xf numFmtId="0" fontId="6" fillId="0" borderId="1" xfId="1" applyNumberFormat="1" applyFont="1" applyFill="1" applyBorder="1" applyAlignment="1">
      <alignment horizontal="center" vertical="center" wrapText="1"/>
    </xf>
    <xf numFmtId="166" fontId="6" fillId="0" borderId="1" xfId="1" applyNumberFormat="1" applyFont="1" applyFill="1" applyBorder="1" applyAlignment="1">
      <alignment horizontal="right" vertical="center" wrapText="1"/>
    </xf>
    <xf numFmtId="166" fontId="6" fillId="0" borderId="0" xfId="1" applyNumberFormat="1" applyFont="1" applyFill="1" applyAlignment="1">
      <alignment horizontal="justify" vertical="center" wrapText="1"/>
    </xf>
    <xf numFmtId="2" fontId="11" fillId="0" borderId="17" xfId="0" applyNumberFormat="1" applyFont="1" applyFill="1" applyBorder="1" applyAlignment="1">
      <alignment vertical="center" wrapText="1"/>
    </xf>
    <xf numFmtId="49" fontId="7" fillId="0" borderId="11" xfId="0" applyNumberFormat="1" applyFont="1" applyFill="1" applyBorder="1" applyAlignment="1">
      <alignment horizontal="left" vertical="center" wrapText="1"/>
    </xf>
    <xf numFmtId="49" fontId="7" fillId="0" borderId="0" xfId="0" applyNumberFormat="1" applyFont="1" applyFill="1" applyBorder="1" applyAlignment="1">
      <alignment horizontal="center" vertical="center"/>
    </xf>
    <xf numFmtId="0" fontId="11" fillId="0" borderId="17" xfId="0" applyFont="1" applyFill="1" applyBorder="1" applyAlignment="1">
      <alignment horizontal="left" vertical="center" wrapText="1"/>
    </xf>
    <xf numFmtId="15" fontId="11" fillId="0" borderId="17" xfId="0" applyNumberFormat="1" applyFont="1" applyFill="1" applyBorder="1" applyAlignment="1">
      <alignment horizontal="center" vertical="center"/>
    </xf>
    <xf numFmtId="166" fontId="7" fillId="0" borderId="17" xfId="1" applyNumberFormat="1" applyFont="1" applyFill="1" applyBorder="1" applyAlignment="1">
      <alignment horizontal="justify" vertical="center" wrapText="1"/>
    </xf>
    <xf numFmtId="43" fontId="7" fillId="0" borderId="69" xfId="1" applyFont="1" applyFill="1" applyBorder="1" applyAlignment="1">
      <alignment horizontal="justify" vertical="center" wrapText="1"/>
    </xf>
    <xf numFmtId="43" fontId="7" fillId="0" borderId="17" xfId="0" applyNumberFormat="1" applyFont="1" applyFill="1" applyBorder="1" applyAlignment="1">
      <alignment horizontal="justify" vertical="center" wrapText="1"/>
    </xf>
    <xf numFmtId="166" fontId="7" fillId="0" borderId="17" xfId="1" applyNumberFormat="1" applyFont="1" applyFill="1" applyBorder="1" applyAlignment="1">
      <alignment vertical="center"/>
    </xf>
    <xf numFmtId="166" fontId="7" fillId="0" borderId="17" xfId="1" applyNumberFormat="1" applyFont="1" applyFill="1" applyBorder="1" applyAlignment="1">
      <alignment horizontal="center" vertical="center" wrapText="1"/>
    </xf>
    <xf numFmtId="166" fontId="7" fillId="0" borderId="17" xfId="1" applyNumberFormat="1" applyFont="1" applyFill="1" applyBorder="1" applyAlignment="1" applyProtection="1">
      <alignment horizontal="justify" vertical="center" wrapText="1"/>
    </xf>
    <xf numFmtId="166" fontId="7" fillId="0" borderId="17" xfId="1" applyNumberFormat="1" applyFont="1" applyFill="1" applyBorder="1" applyAlignment="1">
      <alignment horizontal="right" vertical="center"/>
    </xf>
    <xf numFmtId="166" fontId="7" fillId="0" borderId="17" xfId="1" applyNumberFormat="1" applyFont="1" applyFill="1" applyBorder="1" applyAlignment="1">
      <alignment horizontal="right" vertical="center" wrapText="1"/>
    </xf>
    <xf numFmtId="166" fontId="7" fillId="0" borderId="11" xfId="1" applyNumberFormat="1" applyFont="1" applyFill="1" applyBorder="1" applyAlignment="1">
      <alignment vertical="center"/>
    </xf>
    <xf numFmtId="166" fontId="6" fillId="0" borderId="11" xfId="1" applyNumberFormat="1" applyFont="1" applyFill="1" applyBorder="1" applyAlignment="1">
      <alignment horizontal="justify" vertical="center" wrapText="1"/>
    </xf>
    <xf numFmtId="43" fontId="7" fillId="0" borderId="11" xfId="1" applyNumberFormat="1" applyFont="1" applyFill="1" applyBorder="1" applyAlignment="1">
      <alignment horizontal="justify" vertical="center" wrapText="1"/>
    </xf>
    <xf numFmtId="49" fontId="6" fillId="0" borderId="2" xfId="0" applyNumberFormat="1" applyFont="1" applyFill="1" applyBorder="1" applyAlignment="1">
      <alignment horizontal="left" vertical="center" wrapText="1"/>
    </xf>
    <xf numFmtId="49" fontId="6" fillId="0" borderId="2" xfId="0" applyNumberFormat="1" applyFont="1" applyFill="1" applyBorder="1" applyAlignment="1">
      <alignment horizontal="center" vertical="center"/>
    </xf>
    <xf numFmtId="0" fontId="6" fillId="0" borderId="2" xfId="0" applyFont="1" applyFill="1" applyBorder="1" applyAlignment="1">
      <alignment horizontal="left" vertical="center" wrapText="1"/>
    </xf>
    <xf numFmtId="165" fontId="6" fillId="0" borderId="2" xfId="0" applyNumberFormat="1" applyFont="1" applyFill="1" applyBorder="1" applyAlignment="1">
      <alignment horizontal="center" vertical="center"/>
    </xf>
    <xf numFmtId="4" fontId="6" fillId="0" borderId="46" xfId="0" applyNumberFormat="1" applyFont="1" applyFill="1" applyBorder="1" applyAlignment="1">
      <alignment horizontal="center" vertical="center" wrapText="1"/>
    </xf>
    <xf numFmtId="166" fontId="6" fillId="0" borderId="2" xfId="1" applyNumberFormat="1" applyFont="1" applyFill="1" applyBorder="1" applyAlignment="1">
      <alignment horizontal="justify" vertical="center" wrapText="1"/>
    </xf>
    <xf numFmtId="43" fontId="6" fillId="0" borderId="2" xfId="1" applyFont="1" applyFill="1" applyBorder="1" applyAlignment="1">
      <alignment horizontal="justify" vertical="center" wrapText="1"/>
    </xf>
    <xf numFmtId="0" fontId="18" fillId="0" borderId="46" xfId="0" applyFont="1" applyFill="1" applyBorder="1" applyAlignment="1">
      <alignment horizontal="left"/>
    </xf>
    <xf numFmtId="0" fontId="18" fillId="0" borderId="5" xfId="0" applyFont="1" applyFill="1" applyBorder="1" applyAlignment="1">
      <alignment horizontal="left"/>
    </xf>
    <xf numFmtId="0" fontId="19" fillId="0" borderId="3" xfId="0" applyFont="1" applyFill="1" applyBorder="1" applyAlignment="1">
      <alignment horizontal="center"/>
    </xf>
    <xf numFmtId="0" fontId="19" fillId="0" borderId="7" xfId="0" applyFont="1" applyFill="1" applyBorder="1" applyAlignment="1">
      <alignment horizontal="center"/>
    </xf>
    <xf numFmtId="0" fontId="19" fillId="0" borderId="3" xfId="0" applyFont="1" applyFill="1" applyBorder="1" applyAlignment="1">
      <alignment horizontal="left"/>
    </xf>
    <xf numFmtId="0" fontId="19" fillId="0" borderId="7" xfId="0" applyFont="1" applyFill="1" applyBorder="1" applyAlignment="1">
      <alignment horizontal="left"/>
    </xf>
    <xf numFmtId="0" fontId="18" fillId="0" borderId="31" xfId="0" applyFont="1" applyFill="1" applyBorder="1" applyAlignment="1">
      <alignment horizontal="center"/>
    </xf>
    <xf numFmtId="0" fontId="18" fillId="0" borderId="32" xfId="0" applyFont="1" applyFill="1" applyBorder="1" applyAlignment="1">
      <alignment horizontal="center"/>
    </xf>
    <xf numFmtId="0" fontId="19" fillId="0" borderId="36" xfId="0" applyFont="1" applyFill="1" applyBorder="1" applyAlignment="1">
      <alignment horizontal="left"/>
    </xf>
    <xf numFmtId="0" fontId="19" fillId="0" borderId="47" xfId="0" applyFont="1" applyFill="1" applyBorder="1" applyAlignment="1">
      <alignment horizontal="left"/>
    </xf>
    <xf numFmtId="0" fontId="20" fillId="0" borderId="38" xfId="0" applyFont="1" applyFill="1" applyBorder="1" applyAlignment="1">
      <alignment horizontal="center"/>
    </xf>
    <xf numFmtId="0" fontId="20" fillId="0" borderId="51" xfId="0" applyFont="1" applyFill="1" applyBorder="1" applyAlignment="1">
      <alignment horizontal="center"/>
    </xf>
    <xf numFmtId="0" fontId="18" fillId="0" borderId="31" xfId="0" applyFont="1" applyFill="1" applyBorder="1" applyAlignment="1">
      <alignment horizontal="center" vertical="center"/>
    </xf>
    <xf numFmtId="0" fontId="18" fillId="0" borderId="32" xfId="0" applyFont="1" applyFill="1" applyBorder="1" applyAlignment="1">
      <alignment horizontal="center" vertical="center"/>
    </xf>
    <xf numFmtId="0" fontId="19" fillId="0" borderId="2" xfId="0" applyFont="1" applyFill="1" applyBorder="1" applyAlignment="1">
      <alignment horizontal="left"/>
    </xf>
    <xf numFmtId="0" fontId="18" fillId="0" borderId="31" xfId="0" applyFont="1" applyFill="1" applyBorder="1" applyAlignment="1">
      <alignment horizontal="left"/>
    </xf>
    <xf numFmtId="0" fontId="18" fillId="0" borderId="32" xfId="0" applyFont="1" applyFill="1" applyBorder="1" applyAlignment="1">
      <alignment horizontal="left"/>
    </xf>
    <xf numFmtId="0" fontId="19" fillId="0" borderId="39" xfId="0" applyFont="1" applyFill="1" applyBorder="1" applyAlignment="1">
      <alignment horizontal="center"/>
    </xf>
    <xf numFmtId="0" fontId="19" fillId="0" borderId="48" xfId="0" applyFont="1" applyFill="1" applyBorder="1" applyAlignment="1">
      <alignment horizontal="center"/>
    </xf>
    <xf numFmtId="0" fontId="19" fillId="0" borderId="38" xfId="0" applyFont="1" applyFill="1" applyBorder="1" applyAlignment="1">
      <alignment horizontal="left"/>
    </xf>
    <xf numFmtId="0" fontId="19" fillId="0" borderId="4" xfId="0" applyFont="1" applyFill="1" applyBorder="1" applyAlignment="1">
      <alignment horizontal="left"/>
    </xf>
    <xf numFmtId="0" fontId="19" fillId="0" borderId="38" xfId="0" applyFont="1" applyFill="1" applyBorder="1" applyAlignment="1">
      <alignment horizontal="center"/>
    </xf>
    <xf numFmtId="0" fontId="19" fillId="0" borderId="4" xfId="0" applyFont="1" applyFill="1" applyBorder="1" applyAlignment="1">
      <alignment horizontal="center"/>
    </xf>
    <xf numFmtId="0" fontId="19" fillId="0" borderId="39" xfId="0" applyFont="1" applyFill="1" applyBorder="1" applyAlignment="1">
      <alignment horizontal="left"/>
    </xf>
    <xf numFmtId="0" fontId="19" fillId="0" borderId="48" xfId="0" applyFont="1" applyFill="1" applyBorder="1" applyAlignment="1">
      <alignment horizontal="left"/>
    </xf>
    <xf numFmtId="0" fontId="20" fillId="0" borderId="4" xfId="0" applyFont="1" applyFill="1" applyBorder="1" applyAlignment="1">
      <alignment horizontal="center"/>
    </xf>
    <xf numFmtId="0" fontId="20" fillId="0" borderId="36" xfId="0" applyFont="1" applyFill="1" applyBorder="1" applyAlignment="1">
      <alignment horizontal="center"/>
    </xf>
    <xf numFmtId="0" fontId="20" fillId="0" borderId="47" xfId="0" applyFont="1" applyFill="1" applyBorder="1" applyAlignment="1">
      <alignment horizontal="center"/>
    </xf>
    <xf numFmtId="0" fontId="21" fillId="0" borderId="38" xfId="0" applyFont="1" applyFill="1" applyBorder="1" applyAlignment="1">
      <alignment horizontal="left"/>
    </xf>
    <xf numFmtId="0" fontId="21" fillId="0" borderId="4" xfId="0" applyFont="1" applyFill="1" applyBorder="1" applyAlignment="1">
      <alignment horizontal="left"/>
    </xf>
    <xf numFmtId="168" fontId="18" fillId="0" borderId="0" xfId="8" applyNumberFormat="1" applyFont="1" applyFill="1" applyAlignment="1">
      <alignment horizontal="center"/>
    </xf>
    <xf numFmtId="0" fontId="19" fillId="0" borderId="21"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23" xfId="0" applyFont="1" applyFill="1" applyBorder="1" applyAlignment="1">
      <alignment horizontal="center" vertical="center"/>
    </xf>
    <xf numFmtId="0" fontId="19" fillId="0" borderId="26" xfId="0" applyFont="1" applyFill="1" applyBorder="1" applyAlignment="1">
      <alignment horizontal="center" vertical="center"/>
    </xf>
    <xf numFmtId="0" fontId="19" fillId="0" borderId="27" xfId="0" applyFont="1" applyFill="1" applyBorder="1" applyAlignment="1">
      <alignment horizontal="center" vertical="center"/>
    </xf>
    <xf numFmtId="0" fontId="19" fillId="0" borderId="28" xfId="0" applyFont="1" applyFill="1" applyBorder="1" applyAlignment="1">
      <alignment horizontal="center" vertical="center"/>
    </xf>
    <xf numFmtId="168" fontId="18" fillId="0" borderId="24" xfId="8" applyNumberFormat="1" applyFont="1" applyFill="1" applyBorder="1" applyAlignment="1">
      <alignment horizontal="center" vertical="center"/>
    </xf>
    <xf numFmtId="168" fontId="18" fillId="0" borderId="22" xfId="8" applyNumberFormat="1" applyFont="1" applyFill="1" applyBorder="1" applyAlignment="1">
      <alignment horizontal="center" vertical="center"/>
    </xf>
    <xf numFmtId="168" fontId="18" fillId="0" borderId="25" xfId="8" applyNumberFormat="1" applyFont="1" applyFill="1" applyBorder="1" applyAlignment="1">
      <alignment horizontal="center" vertical="center"/>
    </xf>
    <xf numFmtId="168" fontId="18" fillId="0" borderId="29" xfId="8" applyNumberFormat="1" applyFont="1" applyFill="1" applyBorder="1" applyAlignment="1">
      <alignment horizontal="center" vertical="center"/>
    </xf>
    <xf numFmtId="168" fontId="18" fillId="0" borderId="27" xfId="8" applyNumberFormat="1" applyFont="1" applyFill="1" applyBorder="1" applyAlignment="1">
      <alignment horizontal="center" vertical="center"/>
    </xf>
    <xf numFmtId="168" fontId="18" fillId="0" borderId="30" xfId="8" applyNumberFormat="1" applyFont="1" applyFill="1" applyBorder="1" applyAlignment="1">
      <alignment horizontal="center" vertical="center"/>
    </xf>
    <xf numFmtId="0" fontId="18" fillId="0" borderId="21" xfId="0" applyFont="1" applyFill="1" applyBorder="1" applyAlignment="1">
      <alignment horizontal="center" vertical="center"/>
    </xf>
    <xf numFmtId="0" fontId="18" fillId="0" borderId="22"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26" xfId="0" applyFont="1" applyFill="1" applyBorder="1" applyAlignment="1">
      <alignment horizontal="center" vertical="center"/>
    </xf>
    <xf numFmtId="0" fontId="18" fillId="0" borderId="27" xfId="0" applyFont="1" applyFill="1" applyBorder="1" applyAlignment="1">
      <alignment horizontal="center" vertical="center"/>
    </xf>
    <xf numFmtId="168" fontId="18" fillId="0" borderId="31" xfId="8" applyNumberFormat="1" applyFont="1" applyFill="1" applyBorder="1" applyAlignment="1">
      <alignment horizontal="center" vertical="center"/>
    </xf>
    <xf numFmtId="168" fontId="18" fillId="0" borderId="32" xfId="8" applyNumberFormat="1" applyFont="1" applyFill="1" applyBorder="1" applyAlignment="1">
      <alignment horizontal="center" vertical="center"/>
    </xf>
    <xf numFmtId="168" fontId="18" fillId="0" borderId="33" xfId="8"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43" fontId="6" fillId="0" borderId="2" xfId="1" applyFont="1" applyFill="1" applyBorder="1" applyAlignment="1">
      <alignment horizontal="center" vertical="center" wrapText="1"/>
    </xf>
    <xf numFmtId="0" fontId="7" fillId="0" borderId="0" xfId="0" applyFont="1" applyFill="1" applyAlignment="1">
      <alignment horizontal="center"/>
    </xf>
    <xf numFmtId="43" fontId="6" fillId="0" borderId="1" xfId="1" applyFont="1" applyFill="1" applyBorder="1" applyAlignment="1">
      <alignment horizontal="center" vertical="center" wrapText="1"/>
    </xf>
    <xf numFmtId="43" fontId="6" fillId="0" borderId="3" xfId="2" applyNumberFormat="1" applyFont="1" applyFill="1" applyBorder="1" applyAlignment="1">
      <alignment horizontal="center" vertical="center" wrapText="1"/>
    </xf>
    <xf numFmtId="43" fontId="6" fillId="0" borderId="4" xfId="2"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0" xfId="0" applyFont="1" applyFill="1" applyBorder="1" applyAlignment="1">
      <alignment horizontal="center"/>
    </xf>
    <xf numFmtId="0" fontId="2" fillId="0" borderId="11" xfId="0" applyFont="1" applyBorder="1" applyAlignment="1">
      <alignment horizontal="center" vertical="center"/>
    </xf>
    <xf numFmtId="0" fontId="2" fillId="0" borderId="17" xfId="0" applyFont="1" applyBorder="1" applyAlignment="1">
      <alignment horizontal="center" vertical="center"/>
    </xf>
    <xf numFmtId="0" fontId="2" fillId="0" borderId="2" xfId="0" applyFont="1" applyBorder="1" applyAlignment="1">
      <alignment horizontal="center" vertical="center"/>
    </xf>
    <xf numFmtId="49" fontId="10"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0" fontId="3" fillId="0" borderId="0" xfId="0" applyFont="1" applyAlignment="1">
      <alignment horizontal="center" vertical="center" wrapText="1"/>
    </xf>
    <xf numFmtId="0" fontId="22" fillId="0" borderId="1" xfId="0" applyFont="1" applyBorder="1" applyAlignment="1">
      <alignment horizontal="center" vertical="center" wrapText="1"/>
    </xf>
  </cellXfs>
  <cellStyles count="14">
    <cellStyle name="Comma" xfId="1" builtinId="3"/>
    <cellStyle name="Comma 2" xfId="3"/>
    <cellStyle name="Comma 2 2" xfId="2"/>
    <cellStyle name="Comma 2 2 2" xfId="5"/>
    <cellStyle name="Comma 2 3" xfId="4"/>
    <cellStyle name="Comma 2 4" xfId="6"/>
    <cellStyle name="Comma 3" xfId="8"/>
    <cellStyle name="Comma 3 2" xfId="9"/>
    <cellStyle name="Normal" xfId="0" builtinId="0"/>
    <cellStyle name="Normal 10 2" xfId="10"/>
    <cellStyle name="Normal 2" xfId="11"/>
    <cellStyle name="Normal 3" xfId="12"/>
    <cellStyle name="Normal 4" xfId="7"/>
    <cellStyle name="Percent 2" xfId="13"/>
  </cellStyles>
  <dxfs count="0"/>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Alok\Desktop\JWTL%2005-08-2014\Deamoolie%2004-08-20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kadia\Downloads\CMA%20DATA\FA-%202019-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Working"/>
      <sheetName val="top Sheet"/>
      <sheetName val="Movment "/>
      <sheetName val="Non Shift"/>
      <sheetName val="Shift Data   "/>
      <sheetName val="Rates"/>
      <sheetName val="Working for Shift"/>
      <sheetName val="Pivot For Shift Data"/>
      <sheetName val="Shift Data"/>
      <sheetName val="Assumptions"/>
      <sheetName val="Issues"/>
      <sheetName val="q1 sHIFT"/>
      <sheetName val="FA Non Shift "/>
      <sheetName val="FA Shift   "/>
      <sheetName val="Intangible "/>
      <sheetName val="Motor vehicle "/>
      <sheetName val="Rates Sch II"/>
      <sheetName val="SUMMARY"/>
      <sheetName val="ASSETS SCHDULE"/>
      <sheetName val="Calculation for sale or adj"/>
      <sheetName val="Amortization Calc"/>
    </sheetNames>
    <sheetDataSet>
      <sheetData sheetId="0" refreshError="1"/>
      <sheetData sheetId="1" refreshError="1"/>
      <sheetData sheetId="2" refreshError="1"/>
      <sheetData sheetId="3" refreshError="1"/>
      <sheetData sheetId="4" refreshError="1"/>
      <sheetData sheetId="5" refreshError="1"/>
      <sheetData sheetId="6" refreshError="1">
        <row r="7">
          <cell r="C7" t="str">
            <v>Building (other than factory buildings) RCC Frame Structure</v>
          </cell>
          <cell r="D7">
            <v>60</v>
          </cell>
        </row>
        <row r="8">
          <cell r="C8" t="str">
            <v>Building (other than factory buildings) other than RCC Frame Structure</v>
          </cell>
          <cell r="D8">
            <v>30</v>
          </cell>
        </row>
        <row r="9">
          <cell r="C9" t="str">
            <v>Factory buildings</v>
          </cell>
          <cell r="D9">
            <v>30</v>
          </cell>
        </row>
        <row r="10">
          <cell r="C10" t="str">
            <v>Fences, wells, tube wells</v>
          </cell>
          <cell r="D10">
            <v>5</v>
          </cell>
        </row>
        <row r="11">
          <cell r="C11" t="str">
            <v>Other (including temporary structure, etc.)</v>
          </cell>
          <cell r="D11">
            <v>3</v>
          </cell>
        </row>
        <row r="12">
          <cell r="C12" t="str">
            <v>Bridges, culverts, bunkers, etc. [NESD]</v>
          </cell>
          <cell r="D12">
            <v>30</v>
          </cell>
        </row>
        <row r="14">
          <cell r="C14" t="str">
            <v>Carpeted Roads</v>
          </cell>
        </row>
        <row r="15">
          <cell r="C15" t="str">
            <v>(i) Carpeted Roads - RCC</v>
          </cell>
          <cell r="D15">
            <v>10</v>
          </cell>
        </row>
        <row r="16">
          <cell r="C16" t="str">
            <v>(ii) Carpeted Roads - other than RCC</v>
          </cell>
          <cell r="D16">
            <v>5</v>
          </cell>
        </row>
        <row r="17">
          <cell r="C17" t="str">
            <v>Non-carpeted roads</v>
          </cell>
          <cell r="D17">
            <v>3</v>
          </cell>
        </row>
        <row r="19">
          <cell r="C19" t="str">
            <v>General rate applicable to Plant and Machinery not</v>
          </cell>
        </row>
        <row r="20">
          <cell r="C20" t="str">
            <v>covered under Special Plant and Machinery</v>
          </cell>
        </row>
        <row r="21">
          <cell r="C21" t="str">
            <v>Plant  and  Machinery  other  than  continuous process plant not covered under specific industries</v>
          </cell>
          <cell r="D21">
            <v>15</v>
          </cell>
        </row>
        <row r="22">
          <cell r="C22" t="str">
            <v>(i) General Plant &amp; Machinery (NESD)</v>
          </cell>
          <cell r="D22">
            <v>15</v>
          </cell>
        </row>
        <row r="23">
          <cell r="C23" t="str">
            <v>(ii) Plant &amp; Machinery - Shift</v>
          </cell>
          <cell r="D23">
            <v>15</v>
          </cell>
        </row>
        <row r="24">
          <cell r="C24" t="str">
            <v>Continuous process plant for which no special rate has been prescribed under (ii) below</v>
          </cell>
          <cell r="D24">
            <v>25</v>
          </cell>
        </row>
        <row r="26">
          <cell r="C26" t="str">
            <v>Special Plant and Machinery</v>
          </cell>
        </row>
        <row r="27">
          <cell r="C27" t="str">
            <v>(i) Plant and Machinery related to production and exhibition of Motion Picture Films</v>
          </cell>
        </row>
        <row r="28">
          <cell r="C28" t="str">
            <v>1 Cinematograph films - Machinery used in the production   and   exhibition   of cinematograph   films,   recording   and reproducing equipments, developing machines,   printing   machines,   editing machines, synchronizers and studio lights</v>
          </cell>
          <cell r="D28">
            <v>13</v>
          </cell>
        </row>
        <row r="29">
          <cell r="C29" t="str">
            <v>2 Projecting equipment for exhibition of films</v>
          </cell>
          <cell r="D29">
            <v>13</v>
          </cell>
        </row>
        <row r="30">
          <cell r="C30" t="str">
            <v>(ii) Plant and Machinery used in glass</v>
          </cell>
        </row>
        <row r="31">
          <cell r="C31" t="str">
            <v>1 Plant and Machinery except direct fire glass melting  furnaces</v>
          </cell>
          <cell r="D31">
            <v>13</v>
          </cell>
        </row>
        <row r="32">
          <cell r="C32" t="str">
            <v>-  Recuperative  and regenerative glass melting furnaces</v>
          </cell>
        </row>
        <row r="33">
          <cell r="C33" t="str">
            <v>2 Plant and Machinery except direct fire glass melting furnaces - Moulds [NESD]</v>
          </cell>
          <cell r="D33">
            <v>8</v>
          </cell>
        </row>
        <row r="34">
          <cell r="C34" t="str">
            <v>3 Float Glass Melting Furnaces [NESD]</v>
          </cell>
          <cell r="D34">
            <v>10</v>
          </cell>
        </row>
        <row r="35">
          <cell r="C35" t="str">
            <v>(iii) Plant and Machinery used in mines and quarries - Portable  underground  machinery  and  earth moving machinery used in open cast mining</v>
          </cell>
          <cell r="D35">
            <v>8</v>
          </cell>
        </row>
        <row r="36">
          <cell r="C36" t="str">
            <v>(iv) Plant and Machinery used in Telecommunications [NESD]</v>
          </cell>
        </row>
        <row r="37">
          <cell r="C37" t="str">
            <v>1 Towers</v>
          </cell>
          <cell r="D37">
            <v>18</v>
          </cell>
        </row>
        <row r="38">
          <cell r="C38" t="str">
            <v>2 Telecom  transceivers,  switching  centres, transmission and other network equipment</v>
          </cell>
          <cell r="D38">
            <v>13</v>
          </cell>
        </row>
        <row r="39">
          <cell r="C39" t="str">
            <v>3 Telecom - Ducts, Cables and optical fibre</v>
          </cell>
          <cell r="D39">
            <v>18</v>
          </cell>
        </row>
        <row r="40">
          <cell r="C40" t="str">
            <v>4 Satellites</v>
          </cell>
          <cell r="D40">
            <v>18</v>
          </cell>
        </row>
        <row r="41">
          <cell r="C41" t="str">
            <v>(v) Plant  and  Machinery  used  in  exploration, production and refining oil and gas [NESD]</v>
          </cell>
        </row>
        <row r="42">
          <cell r="C42" t="str">
            <v>1 Refineries</v>
          </cell>
          <cell r="D42">
            <v>25</v>
          </cell>
        </row>
        <row r="43">
          <cell r="C43" t="str">
            <v>2 Oil  and  gas  assets (including  wells), processing plant and facilities</v>
          </cell>
          <cell r="D43">
            <v>25</v>
          </cell>
        </row>
        <row r="44">
          <cell r="C44" t="str">
            <v>3 Petrochemical Plant</v>
          </cell>
          <cell r="D44">
            <v>25</v>
          </cell>
        </row>
        <row r="45">
          <cell r="C45" t="str">
            <v>4 Storage tanks and related equipment</v>
          </cell>
          <cell r="D45">
            <v>25</v>
          </cell>
        </row>
        <row r="46">
          <cell r="C46" t="str">
            <v>5 Pipelines</v>
          </cell>
          <cell r="D46">
            <v>30</v>
          </cell>
        </row>
        <row r="47">
          <cell r="C47" t="str">
            <v>6 Drilling Rig</v>
          </cell>
          <cell r="D47">
            <v>30</v>
          </cell>
        </row>
        <row r="48">
          <cell r="C48" t="str">
            <v>7 Field operations (above ground) Portable boilers, drilling tools, well-head tanks, etc.</v>
          </cell>
          <cell r="D48">
            <v>8</v>
          </cell>
        </row>
        <row r="49">
          <cell r="C49" t="str">
            <v>8 Loggers</v>
          </cell>
          <cell r="D49">
            <v>8</v>
          </cell>
        </row>
        <row r="50">
          <cell r="C50" t="str">
            <v>(vi) Plant  and  Machinery  used  in  generation, transmission and distribution of power [NESD]</v>
          </cell>
        </row>
        <row r="51">
          <cell r="C51" t="str">
            <v>1 Thermal / Gas / Combined Cycle Power Generation Plant</v>
          </cell>
          <cell r="D51">
            <v>40</v>
          </cell>
        </row>
        <row r="52">
          <cell r="C52" t="str">
            <v>2 Hydro Power Generation Plant</v>
          </cell>
          <cell r="D52">
            <v>40</v>
          </cell>
        </row>
        <row r="53">
          <cell r="C53" t="str">
            <v>3 Nuclear Power Generation Plant</v>
          </cell>
          <cell r="D53">
            <v>40</v>
          </cell>
        </row>
        <row r="54">
          <cell r="C54" t="str">
            <v>4 Transmission  lines,  cables  and  other network assets</v>
          </cell>
          <cell r="D54">
            <v>40</v>
          </cell>
        </row>
        <row r="55">
          <cell r="C55" t="str">
            <v>5 Wind Power Generation Plant</v>
          </cell>
          <cell r="D55">
            <v>22</v>
          </cell>
        </row>
        <row r="56">
          <cell r="C56" t="str">
            <v>6 Electric Distribution Plant</v>
          </cell>
          <cell r="D56">
            <v>35</v>
          </cell>
        </row>
        <row r="57">
          <cell r="C57" t="str">
            <v>7 Gas Storage and Distribution Plant</v>
          </cell>
          <cell r="D57">
            <v>30</v>
          </cell>
        </row>
        <row r="58">
          <cell r="C58" t="str">
            <v>8 Water Distribution Plant including pipelines</v>
          </cell>
          <cell r="D58">
            <v>30</v>
          </cell>
        </row>
        <row r="59">
          <cell r="C59" t="str">
            <v>(vii) Plant and Machinery used in manufacture of</v>
          </cell>
        </row>
        <row r="60">
          <cell r="C60" t="str">
            <v>1 Sinter Plant</v>
          </cell>
          <cell r="D60">
            <v>20</v>
          </cell>
        </row>
        <row r="61">
          <cell r="C61" t="str">
            <v>2 Blast Furnace</v>
          </cell>
          <cell r="D61">
            <v>20</v>
          </cell>
        </row>
        <row r="62">
          <cell r="C62" t="str">
            <v>3 Coke Ovens</v>
          </cell>
          <cell r="D62">
            <v>20</v>
          </cell>
        </row>
        <row r="63">
          <cell r="C63" t="str">
            <v>4 Rolling mill in steel plant</v>
          </cell>
          <cell r="D63">
            <v>20</v>
          </cell>
        </row>
        <row r="64">
          <cell r="C64" t="str">
            <v>5 Basic Oxygen Furnace Converter</v>
          </cell>
          <cell r="D64">
            <v>25</v>
          </cell>
        </row>
        <row r="65">
          <cell r="C65" t="str">
            <v>(viii) Plant and Machinery used in manufacture of non- ferrous metals</v>
          </cell>
        </row>
        <row r="66">
          <cell r="C66" t="str">
            <v>1 Metal pot line [NESD]</v>
          </cell>
          <cell r="D66">
            <v>40</v>
          </cell>
        </row>
        <row r="67">
          <cell r="C67" t="str">
            <v>2 Bauxite crushing and grinding section</v>
          </cell>
          <cell r="D67">
            <v>40</v>
          </cell>
        </row>
        <row r="68">
          <cell r="C68" t="str">
            <v>3 Digester Section [NESD]</v>
          </cell>
          <cell r="D68">
            <v>40</v>
          </cell>
        </row>
        <row r="69">
          <cell r="C69" t="str">
            <v>4 Turbine [NESD]</v>
          </cell>
          <cell r="D69">
            <v>40</v>
          </cell>
        </row>
        <row r="70">
          <cell r="C70" t="str">
            <v>5 Equipments for Calcinations [NESD]</v>
          </cell>
          <cell r="D70">
            <v>40</v>
          </cell>
        </row>
        <row r="71">
          <cell r="C71" t="str">
            <v>6 Copper Smelter [NESD]</v>
          </cell>
          <cell r="D71">
            <v>40</v>
          </cell>
        </row>
        <row r="72">
          <cell r="C72" t="str">
            <v>7 Roll Grinder</v>
          </cell>
          <cell r="D72">
            <v>40</v>
          </cell>
        </row>
        <row r="73">
          <cell r="C73" t="str">
            <v>8 Soaking Pit</v>
          </cell>
          <cell r="D73">
            <v>30</v>
          </cell>
        </row>
        <row r="74">
          <cell r="C74" t="str">
            <v>9 Annealing Furnace</v>
          </cell>
          <cell r="D74">
            <v>30</v>
          </cell>
        </row>
        <row r="75">
          <cell r="C75" t="str">
            <v>10 Rolling Mills</v>
          </cell>
          <cell r="D75">
            <v>30</v>
          </cell>
        </row>
        <row r="76">
          <cell r="C76" t="str">
            <v>11 Equipments  for  Scalping,  Slitting,  etc. [NSED]</v>
          </cell>
          <cell r="D76">
            <v>30</v>
          </cell>
        </row>
        <row r="77">
          <cell r="C77" t="str">
            <v>12 Surface Miner, Ripper Dozer, etc. used in mines</v>
          </cell>
          <cell r="D77">
            <v>25</v>
          </cell>
        </row>
        <row r="78">
          <cell r="C78" t="str">
            <v>13 Copper refining plant [NSED]</v>
          </cell>
          <cell r="D78">
            <v>25</v>
          </cell>
        </row>
        <row r="79">
          <cell r="C79" t="str">
            <v>(ix) Plant  and  Machinery  used  in  medical  and surgical operations [NESD]</v>
          </cell>
        </row>
        <row r="80">
          <cell r="C80" t="str">
            <v>1 Electrical Machinery, X-ray and electrotherapeutic apparatus and accessories thereto,  medical,  diagnostic  equipments, namely,  Cat-scan,  Ultrasound  Machines, ECG Monitors, etc.</v>
          </cell>
          <cell r="D80">
            <v>13</v>
          </cell>
        </row>
        <row r="81">
          <cell r="C81" t="str">
            <v>2 Other Equipments</v>
          </cell>
          <cell r="D81">
            <v>15</v>
          </cell>
        </row>
        <row r="82">
          <cell r="C82" t="str">
            <v>(x) Plant and Machinery used in manufacture of pharmaceuticals and chemicals [NESD]</v>
          </cell>
        </row>
        <row r="83">
          <cell r="C83" t="str">
            <v>1 Reactors</v>
          </cell>
          <cell r="D83">
            <v>20</v>
          </cell>
        </row>
        <row r="84">
          <cell r="C84" t="str">
            <v>2 Distillation Columns</v>
          </cell>
          <cell r="D84">
            <v>20</v>
          </cell>
        </row>
        <row r="85">
          <cell r="C85" t="str">
            <v>3 Drying  equipments / Centrifuges  and Decanters</v>
          </cell>
          <cell r="D85">
            <v>20</v>
          </cell>
        </row>
        <row r="86">
          <cell r="C86" t="str">
            <v>4 Vessel / Storage tanks</v>
          </cell>
          <cell r="D86">
            <v>20</v>
          </cell>
        </row>
        <row r="87">
          <cell r="C87" t="str">
            <v>(xi) Plant and Machinery used in civil construction</v>
          </cell>
        </row>
        <row r="88">
          <cell r="C88" t="str">
            <v>1 Concreting,  Crushing,  Piling  Equipments and Road Making Equipments</v>
          </cell>
          <cell r="D88">
            <v>12</v>
          </cell>
        </row>
        <row r="89">
          <cell r="C89" t="str">
            <v>2 Heavy Lift Equipments -</v>
          </cell>
        </row>
        <row r="90">
          <cell r="C90" t="str">
            <v>- Cranes with capacity more than 100 tons</v>
          </cell>
          <cell r="D90">
            <v>20</v>
          </cell>
        </row>
        <row r="91">
          <cell r="C91" t="str">
            <v>- Cranes with capacity less than 100 tons</v>
          </cell>
          <cell r="D91">
            <v>15</v>
          </cell>
        </row>
        <row r="92">
          <cell r="C92" t="str">
            <v>3 Transmission line, Tunnelling Equipments [NESD]</v>
          </cell>
          <cell r="D92">
            <v>10</v>
          </cell>
        </row>
        <row r="93">
          <cell r="C93" t="str">
            <v>4 Earth-moving equipments</v>
          </cell>
          <cell r="D93">
            <v>9</v>
          </cell>
        </row>
        <row r="94">
          <cell r="C94" t="str">
            <v>5 Others  including  Material  Handling Pipeline / Welding Equipments [NESD]</v>
          </cell>
          <cell r="D94">
            <v>12</v>
          </cell>
        </row>
        <row r="95">
          <cell r="C95" t="str">
            <v>(xii) Plant and Machinery used in salt works [NESD]</v>
          </cell>
          <cell r="D95">
            <v>15</v>
          </cell>
        </row>
        <row r="97">
          <cell r="C97" t="str">
            <v>General furniture and fittings</v>
          </cell>
          <cell r="D97">
            <v>10</v>
          </cell>
        </row>
        <row r="98">
          <cell r="C98" t="str">
            <v>Furniture and fittings used in hotels, restaurants and boarding houses, schools, colleges and other education institutions, libraries, welfare centres, meeting halls, cinema houses, theatres and circuses and furniture and fittings  let  out  on  hire  for  used  on  occasion  of marriages and similar functions</v>
          </cell>
          <cell r="D98">
            <v>8</v>
          </cell>
        </row>
        <row r="100">
          <cell r="C100" t="str">
            <v>Motor cycles, scooters and other mopeds</v>
          </cell>
          <cell r="D100">
            <v>10</v>
          </cell>
        </row>
        <row r="101">
          <cell r="C101" t="str">
            <v>Motor buses, motor lorries, motor cars and motor taxies used in a businees of running them on hire</v>
          </cell>
          <cell r="D101">
            <v>6</v>
          </cell>
        </row>
        <row r="102">
          <cell r="C102" t="str">
            <v>Motor buses, motor lorries, motor cars and motor taxies other than those used in a business of running them on hire</v>
          </cell>
          <cell r="D102">
            <v>8</v>
          </cell>
        </row>
        <row r="103">
          <cell r="C103" t="str">
            <v>Motor tractors, harvesting combines and heavy vehicles</v>
          </cell>
          <cell r="D103">
            <v>8</v>
          </cell>
        </row>
        <row r="104">
          <cell r="C104" t="str">
            <v>Electrically operated vehicles including  battery powered or fuel cell powered vehicles</v>
          </cell>
          <cell r="D104">
            <v>8</v>
          </cell>
        </row>
        <row r="106">
          <cell r="C106" t="str">
            <v>Ocean-going ships</v>
          </cell>
        </row>
        <row r="107">
          <cell r="C107" t="str">
            <v>(i) Bulk Carriers and liner vessels</v>
          </cell>
          <cell r="D107">
            <v>25</v>
          </cell>
        </row>
        <row r="108">
          <cell r="C108" t="str">
            <v>(ii) Crude  tankers,  product  carriers  and  easy chemical carriers with or without conventional</v>
          </cell>
          <cell r="D108">
            <v>20</v>
          </cell>
        </row>
        <row r="109">
          <cell r="C109" t="str">
            <v>(iii) Chemicals and Acid Carriers</v>
          </cell>
        </row>
        <row r="110">
          <cell r="C110" t="str">
            <v>1 With Stainless steel tanks</v>
          </cell>
          <cell r="D110">
            <v>25</v>
          </cell>
        </row>
        <row r="111">
          <cell r="C111" t="str">
            <v>2 With other tanks</v>
          </cell>
          <cell r="D111">
            <v>20</v>
          </cell>
        </row>
        <row r="112">
          <cell r="C112" t="str">
            <v>(iv) Liquefied gas carriers</v>
          </cell>
          <cell r="D112">
            <v>30</v>
          </cell>
        </row>
        <row r="113">
          <cell r="C113" t="str">
            <v>(v) Conventional large passenger vessels which are used for cruise purpose also</v>
          </cell>
          <cell r="D113">
            <v>30</v>
          </cell>
        </row>
        <row r="114">
          <cell r="C114" t="str">
            <v>(vi) Coastal service ships of all categories</v>
          </cell>
          <cell r="D114">
            <v>30</v>
          </cell>
        </row>
        <row r="115">
          <cell r="C115" t="str">
            <v>(vii) Offshore supply and support vessels</v>
          </cell>
          <cell r="D115">
            <v>20</v>
          </cell>
        </row>
        <row r="116">
          <cell r="C116" t="str">
            <v>(viii) Catamarans and other high speed passenger for ships or boats</v>
          </cell>
          <cell r="D116">
            <v>20</v>
          </cell>
        </row>
        <row r="117">
          <cell r="C117" t="str">
            <v>(ix) Drill ships</v>
          </cell>
          <cell r="D117">
            <v>25</v>
          </cell>
        </row>
        <row r="118">
          <cell r="C118" t="str">
            <v>(x) Hovercrafts</v>
          </cell>
          <cell r="D118">
            <v>15</v>
          </cell>
        </row>
        <row r="119">
          <cell r="C119" t="str">
            <v>(xi) Fishing vessels with wooden hull</v>
          </cell>
          <cell r="D119">
            <v>10</v>
          </cell>
        </row>
        <row r="120">
          <cell r="C120" t="str">
            <v>(xii) Dredgers,  tugs,  barges,  survey launches  and other similar ships used mainly for dredging</v>
          </cell>
          <cell r="D120">
            <v>14</v>
          </cell>
        </row>
        <row r="121">
          <cell r="C121" t="str">
            <v>Vessels ordinarily operating on inland waters</v>
          </cell>
        </row>
        <row r="122">
          <cell r="C122" t="str">
            <v>(i) Speed boats</v>
          </cell>
          <cell r="D122">
            <v>13</v>
          </cell>
        </row>
        <row r="123">
          <cell r="C123" t="str">
            <v>(ii) Other vessels</v>
          </cell>
          <cell r="D123">
            <v>28</v>
          </cell>
        </row>
        <row r="124">
          <cell r="D124">
            <v>20</v>
          </cell>
        </row>
        <row r="125">
          <cell r="D125">
            <v>15</v>
          </cell>
        </row>
        <row r="127">
          <cell r="D127">
            <v>15</v>
          </cell>
        </row>
        <row r="128">
          <cell r="C128" t="str">
            <v>Office equipments [NESD]</v>
          </cell>
          <cell r="D128">
            <v>5</v>
          </cell>
        </row>
        <row r="130">
          <cell r="C130" t="str">
            <v>Servers and networks</v>
          </cell>
          <cell r="D130">
            <v>6</v>
          </cell>
        </row>
        <row r="131">
          <cell r="C131" t="str">
            <v>End user devices, such as, desktops, laptops, etc.</v>
          </cell>
          <cell r="D131">
            <v>3</v>
          </cell>
        </row>
        <row r="133">
          <cell r="C133" t="str">
            <v>General laboratory equipment</v>
          </cell>
          <cell r="D133">
            <v>10</v>
          </cell>
        </row>
        <row r="134">
          <cell r="C134" t="str">
            <v>Laboratory equipments used in education institutions</v>
          </cell>
          <cell r="D134">
            <v>5</v>
          </cell>
        </row>
        <row r="135">
          <cell r="C135" t="str">
            <v>Electrical Installations and Equipment [NESD]</v>
          </cell>
          <cell r="D135">
            <v>10</v>
          </cell>
        </row>
        <row r="136">
          <cell r="D136">
            <v>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S SCHDULE"/>
      <sheetName val="SUMMARY"/>
      <sheetName val="FA Non Shift "/>
      <sheetName val="FA Shift (P&amp;M) "/>
      <sheetName val="Intangible (CS)"/>
      <sheetName val="Land Amrtization "/>
      <sheetName val="Rates Sch II"/>
      <sheetName val="Sheet1"/>
      <sheetName val="DISCARD"/>
      <sheetName val="Sheet2"/>
    </sheetNames>
    <sheetDataSet>
      <sheetData sheetId="0"/>
      <sheetData sheetId="1"/>
      <sheetData sheetId="2">
        <row r="776">
          <cell r="BE776">
            <v>9490743.0092789438</v>
          </cell>
          <cell r="BO776">
            <v>71968589.628943011</v>
          </cell>
          <cell r="BY776">
            <v>0</v>
          </cell>
        </row>
      </sheetData>
      <sheetData sheetId="3"/>
      <sheetData sheetId="4">
        <row r="96">
          <cell r="AM96">
            <v>1091221.9369863016</v>
          </cell>
          <cell r="AV96">
            <v>6576429.3497779202</v>
          </cell>
        </row>
      </sheetData>
      <sheetData sheetId="5"/>
      <sheetData sheetId="6">
        <row r="45">
          <cell r="C45" t="str">
            <v>4 Storage tanks and related equipment</v>
          </cell>
          <cell r="D45">
            <v>25</v>
          </cell>
          <cell r="E45" t="str">
            <v>Years</v>
          </cell>
          <cell r="F45">
            <v>3.7999999999999999E-2</v>
          </cell>
        </row>
        <row r="46">
          <cell r="C46" t="str">
            <v>5 Pipelines</v>
          </cell>
          <cell r="D46">
            <v>30</v>
          </cell>
          <cell r="E46" t="str">
            <v>Years</v>
          </cell>
          <cell r="F46">
            <v>3.1699999999999999E-2</v>
          </cell>
        </row>
        <row r="47">
          <cell r="C47" t="str">
            <v>6 Drilling Rig</v>
          </cell>
          <cell r="D47">
            <v>30</v>
          </cell>
          <cell r="E47" t="str">
            <v>Years</v>
          </cell>
          <cell r="F47">
            <v>3.1699999999999999E-2</v>
          </cell>
        </row>
        <row r="48">
          <cell r="C48" t="str">
            <v>7 Field operations (above ground) Portable boilers, drilling tools, well-head tanks, etc.</v>
          </cell>
          <cell r="D48">
            <v>8</v>
          </cell>
          <cell r="E48" t="str">
            <v>Years</v>
          </cell>
          <cell r="F48">
            <v>0.1188</v>
          </cell>
        </row>
        <row r="49">
          <cell r="C49" t="str">
            <v>8 Loggers</v>
          </cell>
          <cell r="D49">
            <v>8</v>
          </cell>
          <cell r="E49" t="str">
            <v>Years</v>
          </cell>
          <cell r="F49">
            <v>0.1188</v>
          </cell>
        </row>
        <row r="50">
          <cell r="C50" t="str">
            <v>(vi) Plant  and  Machinery  used  in  generation, transmission and distribution of power [NESD]</v>
          </cell>
        </row>
        <row r="51">
          <cell r="C51" t="str">
            <v>1 Thermal / Gas / Combined Cycle Power Generation Plant</v>
          </cell>
          <cell r="D51">
            <v>40</v>
          </cell>
          <cell r="E51" t="str">
            <v>Years</v>
          </cell>
          <cell r="F51">
            <v>2.3800000000000002E-2</v>
          </cell>
        </row>
        <row r="52">
          <cell r="C52" t="str">
            <v>2 Hydro Power Generation Plant</v>
          </cell>
          <cell r="D52">
            <v>40</v>
          </cell>
          <cell r="E52" t="str">
            <v>Years</v>
          </cell>
          <cell r="F52">
            <v>2.3800000000000002E-2</v>
          </cell>
        </row>
        <row r="53">
          <cell r="C53" t="str">
            <v>3 Nuclear Power Generation Plant</v>
          </cell>
          <cell r="D53">
            <v>40</v>
          </cell>
          <cell r="E53" t="str">
            <v>Years</v>
          </cell>
          <cell r="F53">
            <v>2.3800000000000002E-2</v>
          </cell>
        </row>
        <row r="54">
          <cell r="C54" t="str">
            <v>4 Transmission  lines,  cables  and  other network assets</v>
          </cell>
          <cell r="D54">
            <v>40</v>
          </cell>
          <cell r="E54" t="str">
            <v>Years</v>
          </cell>
          <cell r="F54">
            <v>2.3800000000000002E-2</v>
          </cell>
        </row>
        <row r="55">
          <cell r="C55" t="str">
            <v>5 Wind Power Generation Plant</v>
          </cell>
          <cell r="D55">
            <v>22</v>
          </cell>
          <cell r="E55" t="str">
            <v>Years</v>
          </cell>
          <cell r="F55">
            <v>4.3200000000000002E-2</v>
          </cell>
        </row>
        <row r="56">
          <cell r="C56" t="str">
            <v>6 Electric Distribution Plant</v>
          </cell>
          <cell r="D56">
            <v>35</v>
          </cell>
          <cell r="E56" t="str">
            <v>Years</v>
          </cell>
          <cell r="F56">
            <v>2.7099999999999999E-2</v>
          </cell>
        </row>
        <row r="57">
          <cell r="C57" t="str">
            <v>7 Gas Storage and Distribution Plant</v>
          </cell>
          <cell r="D57">
            <v>30</v>
          </cell>
          <cell r="E57" t="str">
            <v>Years</v>
          </cell>
          <cell r="F57">
            <v>3.1699999999999999E-2</v>
          </cell>
        </row>
        <row r="58">
          <cell r="C58" t="str">
            <v>8 Water Distribution Plant including pipelines</v>
          </cell>
          <cell r="D58">
            <v>30</v>
          </cell>
          <cell r="E58" t="str">
            <v>Years</v>
          </cell>
          <cell r="F58">
            <v>3.1699999999999999E-2</v>
          </cell>
        </row>
        <row r="59">
          <cell r="C59" t="str">
            <v>(vii) Plant and Machinery used in manufacture of</v>
          </cell>
        </row>
        <row r="60">
          <cell r="C60" t="str">
            <v>1 Sinter Plant</v>
          </cell>
          <cell r="D60">
            <v>20</v>
          </cell>
          <cell r="E60" t="str">
            <v>Years</v>
          </cell>
          <cell r="F60">
            <v>4.7500000000000001E-2</v>
          </cell>
        </row>
        <row r="61">
          <cell r="C61" t="str">
            <v>2 Blast Furnace</v>
          </cell>
          <cell r="D61">
            <v>20</v>
          </cell>
          <cell r="E61" t="str">
            <v>Years</v>
          </cell>
          <cell r="F61">
            <v>4.7500000000000001E-2</v>
          </cell>
        </row>
        <row r="62">
          <cell r="C62" t="str">
            <v>3 Coke Ovens</v>
          </cell>
          <cell r="D62">
            <v>20</v>
          </cell>
          <cell r="E62" t="str">
            <v>Years</v>
          </cell>
          <cell r="F62">
            <v>4.7500000000000001E-2</v>
          </cell>
        </row>
        <row r="63">
          <cell r="C63" t="str">
            <v>4 Rolling mill in steel plant</v>
          </cell>
          <cell r="D63">
            <v>20</v>
          </cell>
          <cell r="E63" t="str">
            <v>Years</v>
          </cell>
          <cell r="F63">
            <v>4.7500000000000001E-2</v>
          </cell>
        </row>
        <row r="64">
          <cell r="C64" t="str">
            <v>5 Basic Oxygen Furnace Converter</v>
          </cell>
          <cell r="D64">
            <v>25</v>
          </cell>
          <cell r="E64" t="str">
            <v>Years</v>
          </cell>
          <cell r="F64">
            <v>3.7999999999999999E-2</v>
          </cell>
        </row>
        <row r="65">
          <cell r="C65" t="str">
            <v>(viii) Plant and Machinery used in manufacture of non- ferrous metals</v>
          </cell>
        </row>
        <row r="66">
          <cell r="C66" t="str">
            <v>1 Metal pot line [NESD]</v>
          </cell>
          <cell r="D66">
            <v>40</v>
          </cell>
          <cell r="E66" t="str">
            <v>Years</v>
          </cell>
          <cell r="F66">
            <v>2.3800000000000002E-2</v>
          </cell>
        </row>
        <row r="67">
          <cell r="C67" t="str">
            <v>2 Bauxite crushing and grinding section</v>
          </cell>
          <cell r="D67">
            <v>40</v>
          </cell>
          <cell r="E67" t="str">
            <v>Years</v>
          </cell>
          <cell r="F67">
            <v>2.3800000000000002E-2</v>
          </cell>
        </row>
        <row r="68">
          <cell r="C68" t="str">
            <v>3 Digester Section [NESD]</v>
          </cell>
          <cell r="D68">
            <v>40</v>
          </cell>
          <cell r="E68" t="str">
            <v>Years</v>
          </cell>
          <cell r="F68">
            <v>2.3800000000000002E-2</v>
          </cell>
        </row>
        <row r="69">
          <cell r="C69" t="str">
            <v>4 Turbine [NESD]</v>
          </cell>
          <cell r="D69">
            <v>40</v>
          </cell>
          <cell r="E69" t="str">
            <v>Years</v>
          </cell>
          <cell r="F69">
            <v>2.3800000000000002E-2</v>
          </cell>
        </row>
        <row r="70">
          <cell r="C70" t="str">
            <v>5 Equipments for Calcinations [NESD]</v>
          </cell>
          <cell r="D70">
            <v>40</v>
          </cell>
          <cell r="E70" t="str">
            <v>Years</v>
          </cell>
          <cell r="F70">
            <v>2.3800000000000002E-2</v>
          </cell>
        </row>
        <row r="71">
          <cell r="C71" t="str">
            <v>6 Copper Smelter [NESD]</v>
          </cell>
          <cell r="D71">
            <v>40</v>
          </cell>
          <cell r="E71" t="str">
            <v>Years</v>
          </cell>
          <cell r="F71">
            <v>2.3800000000000002E-2</v>
          </cell>
        </row>
        <row r="72">
          <cell r="C72" t="str">
            <v>7 Roll Grinder</v>
          </cell>
          <cell r="D72">
            <v>40</v>
          </cell>
          <cell r="E72" t="str">
            <v>Years</v>
          </cell>
          <cell r="F72">
            <v>2.3800000000000002E-2</v>
          </cell>
        </row>
        <row r="73">
          <cell r="C73" t="str">
            <v>8 Soaking Pit</v>
          </cell>
          <cell r="D73">
            <v>30</v>
          </cell>
          <cell r="E73" t="str">
            <v>Years</v>
          </cell>
          <cell r="F73">
            <v>3.1699999999999999E-2</v>
          </cell>
        </row>
        <row r="74">
          <cell r="C74" t="str">
            <v>9 Annealing Furnace</v>
          </cell>
          <cell r="D74">
            <v>30</v>
          </cell>
          <cell r="E74" t="str">
            <v>Years</v>
          </cell>
          <cell r="F74">
            <v>3.1699999999999999E-2</v>
          </cell>
        </row>
        <row r="75">
          <cell r="C75" t="str">
            <v>10 Rolling Mills</v>
          </cell>
          <cell r="D75">
            <v>30</v>
          </cell>
          <cell r="E75" t="str">
            <v>Years</v>
          </cell>
          <cell r="F75">
            <v>3.1699999999999999E-2</v>
          </cell>
        </row>
        <row r="76">
          <cell r="C76" t="str">
            <v>11 Equipments  for  Scalping,  Slitting,  etc. [NSED]</v>
          </cell>
          <cell r="D76">
            <v>30</v>
          </cell>
          <cell r="E76" t="str">
            <v>Years</v>
          </cell>
          <cell r="F76">
            <v>3.1699999999999999E-2</v>
          </cell>
        </row>
        <row r="77">
          <cell r="C77" t="str">
            <v>12 Surface Miner, Ripper Dozer, etc. used in mines</v>
          </cell>
          <cell r="D77">
            <v>25</v>
          </cell>
          <cell r="E77" t="str">
            <v>Years</v>
          </cell>
          <cell r="F77">
            <v>3.7999999999999999E-2</v>
          </cell>
        </row>
        <row r="78">
          <cell r="C78" t="str">
            <v>13 Copper refining plant [NSED]</v>
          </cell>
          <cell r="D78">
            <v>25</v>
          </cell>
          <cell r="E78" t="str">
            <v>Years</v>
          </cell>
          <cell r="F78">
            <v>3.7999999999999999E-2</v>
          </cell>
        </row>
        <row r="79">
          <cell r="C79" t="str">
            <v>(ix) Plant  and  Machinery  used  in  medical  and surgical operations [NESD]</v>
          </cell>
        </row>
        <row r="80">
          <cell r="C80" t="str">
            <v>1 Electrical Machinery, X-ray and electrotherapeutic apparatus and accessories thereto,  medical,  diagnostic  equipments, namely,  Cat-scan,  Ultrasound  Machines, ECG Monitors, etc.</v>
          </cell>
          <cell r="D80">
            <v>13</v>
          </cell>
          <cell r="E80" t="str">
            <v>Years</v>
          </cell>
          <cell r="F80">
            <v>7.3099999999999998E-2</v>
          </cell>
        </row>
        <row r="81">
          <cell r="C81" t="str">
            <v>2 Other Equipments</v>
          </cell>
          <cell r="D81">
            <v>15</v>
          </cell>
          <cell r="E81" t="str">
            <v>Years</v>
          </cell>
          <cell r="F81">
            <v>6.3299999999999995E-2</v>
          </cell>
        </row>
        <row r="82">
          <cell r="C82" t="str">
            <v>(x) Plant and Machinery used in manufacture of pharmaceuticals and chemicals [NESD]</v>
          </cell>
        </row>
        <row r="83">
          <cell r="C83" t="str">
            <v>1 Reactors</v>
          </cell>
          <cell r="D83">
            <v>20</v>
          </cell>
          <cell r="E83" t="str">
            <v>Years</v>
          </cell>
          <cell r="F83">
            <v>4.7500000000000001E-2</v>
          </cell>
        </row>
        <row r="84">
          <cell r="C84" t="str">
            <v>2 Distillation Columns</v>
          </cell>
          <cell r="D84">
            <v>20</v>
          </cell>
          <cell r="E84" t="str">
            <v>Years</v>
          </cell>
          <cell r="F84">
            <v>4.7500000000000001E-2</v>
          </cell>
        </row>
        <row r="85">
          <cell r="C85" t="str">
            <v>3 Drying  equipments / Centrifuges  and Decanters</v>
          </cell>
          <cell r="D85">
            <v>20</v>
          </cell>
          <cell r="E85" t="str">
            <v>Years</v>
          </cell>
          <cell r="F85">
            <v>4.7500000000000001E-2</v>
          </cell>
        </row>
        <row r="86">
          <cell r="C86" t="str">
            <v>4 Vessel / Storage tanks</v>
          </cell>
          <cell r="D86">
            <v>20</v>
          </cell>
          <cell r="E86" t="str">
            <v>Years</v>
          </cell>
          <cell r="F86">
            <v>4.7500000000000001E-2</v>
          </cell>
        </row>
        <row r="87">
          <cell r="C87" t="str">
            <v>(xi) Plant and Machinery used in civil construction</v>
          </cell>
        </row>
        <row r="88">
          <cell r="C88" t="str">
            <v>1 Concreting,  Crushing,  Piling  Equipments and Road Making Equipments</v>
          </cell>
          <cell r="D88">
            <v>12</v>
          </cell>
          <cell r="E88" t="str">
            <v>Years</v>
          </cell>
          <cell r="F88">
            <v>7.9200000000000007E-2</v>
          </cell>
        </row>
        <row r="89">
          <cell r="C89" t="str">
            <v>2 Heavy Lift Equipments -</v>
          </cell>
        </row>
        <row r="90">
          <cell r="C90" t="str">
            <v>- Cranes with capacity more than 100 tons</v>
          </cell>
          <cell r="D90">
            <v>20</v>
          </cell>
          <cell r="E90" t="str">
            <v>Years</v>
          </cell>
          <cell r="F90">
            <v>4.7500000000000001E-2</v>
          </cell>
        </row>
        <row r="91">
          <cell r="C91" t="str">
            <v>- Cranes with capacity less than 100 tons</v>
          </cell>
          <cell r="D91">
            <v>15</v>
          </cell>
          <cell r="E91" t="str">
            <v>Years</v>
          </cell>
          <cell r="F91">
            <v>6.3299999999999995E-2</v>
          </cell>
        </row>
        <row r="92">
          <cell r="C92" t="str">
            <v>3 Transmission line, Tunnelling Equipments [NESD]</v>
          </cell>
          <cell r="D92">
            <v>10</v>
          </cell>
          <cell r="E92" t="str">
            <v>Years</v>
          </cell>
          <cell r="F92">
            <v>9.5000000000000001E-2</v>
          </cell>
        </row>
        <row r="93">
          <cell r="C93" t="str">
            <v>4 Earth-moving equipments</v>
          </cell>
          <cell r="D93">
            <v>9</v>
          </cell>
          <cell r="E93" t="str">
            <v>Years</v>
          </cell>
          <cell r="F93">
            <v>0.1056</v>
          </cell>
        </row>
        <row r="94">
          <cell r="C94" t="str">
            <v>5 Others  including  Material  Handling Pipeline / Welding Equipments [NESD]</v>
          </cell>
          <cell r="D94">
            <v>12</v>
          </cell>
          <cell r="E94" t="str">
            <v>Years</v>
          </cell>
          <cell r="F94">
            <v>7.9200000000000007E-2</v>
          </cell>
        </row>
        <row r="95">
          <cell r="C95" t="str">
            <v>(xii) Plant and Machinery used in salt works [NESD]</v>
          </cell>
          <cell r="D95">
            <v>15</v>
          </cell>
          <cell r="E95" t="str">
            <v>Years</v>
          </cell>
          <cell r="F95">
            <v>6.3299999999999995E-2</v>
          </cell>
        </row>
        <row r="97">
          <cell r="C97" t="str">
            <v>General furniture and fittings</v>
          </cell>
          <cell r="D97">
            <v>10</v>
          </cell>
          <cell r="E97" t="str">
            <v>Years</v>
          </cell>
          <cell r="F97">
            <v>9.5000000000000001E-2</v>
          </cell>
        </row>
        <row r="98">
          <cell r="C98" t="str">
            <v>Furniture and fittings used in hotels, restaurants and boarding houses, schools, colleges and other education institutions, libraries, welfare centres, meeting halls, cinema houses, theatres and circuses and furniture and fittings  let  out  on  hire  for  used  on  occasion  of marriages and similar functions</v>
          </cell>
          <cell r="D98">
            <v>8</v>
          </cell>
          <cell r="E98" t="str">
            <v>Years</v>
          </cell>
          <cell r="F98">
            <v>0.1188</v>
          </cell>
        </row>
        <row r="100">
          <cell r="C100" t="str">
            <v>Motor cycles, scooters and other mopeds</v>
          </cell>
          <cell r="D100">
            <v>10</v>
          </cell>
          <cell r="E100" t="str">
            <v>Years</v>
          </cell>
          <cell r="F100">
            <v>9.5000000000000001E-2</v>
          </cell>
        </row>
        <row r="101">
          <cell r="C101" t="str">
            <v>Motor buses, motor lorries, motor cars and motor taxies used in a businees of running them on hire</v>
          </cell>
          <cell r="D101">
            <v>6</v>
          </cell>
          <cell r="E101" t="str">
            <v>Years</v>
          </cell>
          <cell r="F101">
            <v>0.1583</v>
          </cell>
        </row>
        <row r="102">
          <cell r="C102" t="str">
            <v>Motor buses, motor lorries, motor cars and motor taxies other than those used in a business of running them on hire</v>
          </cell>
          <cell r="D102">
            <v>8</v>
          </cell>
          <cell r="E102" t="str">
            <v>Years</v>
          </cell>
          <cell r="F102">
            <v>0.1188</v>
          </cell>
        </row>
        <row r="103">
          <cell r="C103" t="str">
            <v>Motor tractors, harvesting combines and heavy vehicles</v>
          </cell>
          <cell r="D103">
            <v>8</v>
          </cell>
          <cell r="E103" t="str">
            <v>Years</v>
          </cell>
          <cell r="F103">
            <v>0.1188</v>
          </cell>
        </row>
        <row r="104">
          <cell r="C104" t="str">
            <v>Electrically operated vehicles including  battery powered or fuel cell powered vehicles</v>
          </cell>
          <cell r="D104">
            <v>8</v>
          </cell>
          <cell r="E104" t="str">
            <v>Years</v>
          </cell>
          <cell r="F104">
            <v>0.1188</v>
          </cell>
        </row>
        <row r="106">
          <cell r="C106" t="str">
            <v>Ocean-going ships</v>
          </cell>
        </row>
        <row r="107">
          <cell r="C107" t="str">
            <v>(i) Bulk Carriers and liner vessels</v>
          </cell>
          <cell r="D107">
            <v>25</v>
          </cell>
          <cell r="E107" t="str">
            <v>Years</v>
          </cell>
          <cell r="F107">
            <v>3.7999999999999999E-2</v>
          </cell>
        </row>
        <row r="108">
          <cell r="C108" t="str">
            <v>(ii) Crude  tankers,  product  carriers  and  easy chemical carriers with or without conventional</v>
          </cell>
          <cell r="D108">
            <v>20</v>
          </cell>
          <cell r="E108" t="str">
            <v>Years</v>
          </cell>
          <cell r="F108">
            <v>4.7500000000000001E-2</v>
          </cell>
        </row>
        <row r="109">
          <cell r="C109" t="str">
            <v>(iii) Chemicals and Acid Carriers</v>
          </cell>
        </row>
        <row r="110">
          <cell r="C110" t="str">
            <v>1 With Stainless steel tanks</v>
          </cell>
          <cell r="D110">
            <v>25</v>
          </cell>
          <cell r="E110" t="str">
            <v>Years</v>
          </cell>
          <cell r="F110">
            <v>3.7999999999999999E-2</v>
          </cell>
        </row>
        <row r="111">
          <cell r="C111" t="str">
            <v>2 With other tanks</v>
          </cell>
          <cell r="D111">
            <v>20</v>
          </cell>
          <cell r="E111" t="str">
            <v>Years</v>
          </cell>
          <cell r="F111">
            <v>4.7500000000000001E-2</v>
          </cell>
        </row>
        <row r="112">
          <cell r="C112" t="str">
            <v>(iv) Liquefied gas carriers</v>
          </cell>
          <cell r="D112">
            <v>30</v>
          </cell>
          <cell r="E112" t="str">
            <v>Years</v>
          </cell>
          <cell r="F112">
            <v>3.1699999999999999E-2</v>
          </cell>
        </row>
        <row r="113">
          <cell r="C113" t="str">
            <v>(v) Conventional large passenger vessels which are used for cruise purpose also</v>
          </cell>
          <cell r="D113">
            <v>30</v>
          </cell>
          <cell r="E113" t="str">
            <v>Years</v>
          </cell>
          <cell r="F113">
            <v>3.1699999999999999E-2</v>
          </cell>
        </row>
        <row r="114">
          <cell r="C114" t="str">
            <v>(vi) Coastal service ships of all categories</v>
          </cell>
          <cell r="D114">
            <v>30</v>
          </cell>
          <cell r="E114" t="str">
            <v>Years</v>
          </cell>
          <cell r="F114">
            <v>3.1699999999999999E-2</v>
          </cell>
        </row>
        <row r="115">
          <cell r="C115" t="str">
            <v>(vii) Offshore supply and support vessels</v>
          </cell>
          <cell r="D115">
            <v>20</v>
          </cell>
          <cell r="E115" t="str">
            <v>Years</v>
          </cell>
          <cell r="F115">
            <v>4.7500000000000001E-2</v>
          </cell>
        </row>
        <row r="116">
          <cell r="C116" t="str">
            <v>(viii) Catamarans and other high speed passenger for ships or boats</v>
          </cell>
          <cell r="D116">
            <v>20</v>
          </cell>
          <cell r="E116" t="str">
            <v>Years</v>
          </cell>
          <cell r="F116">
            <v>4.7500000000000001E-2</v>
          </cell>
        </row>
        <row r="117">
          <cell r="C117" t="str">
            <v>(ix) Drill ships</v>
          </cell>
          <cell r="D117">
            <v>25</v>
          </cell>
          <cell r="E117" t="str">
            <v>Years</v>
          </cell>
          <cell r="F117">
            <v>3.7999999999999999E-2</v>
          </cell>
        </row>
        <row r="118">
          <cell r="C118" t="str">
            <v>(x) Hovercrafts</v>
          </cell>
          <cell r="D118">
            <v>15</v>
          </cell>
          <cell r="E118" t="str">
            <v>Years</v>
          </cell>
          <cell r="F118">
            <v>6.3299999999999995E-2</v>
          </cell>
        </row>
        <row r="119">
          <cell r="C119" t="str">
            <v>(xi) Fishing vessels with wooden hull</v>
          </cell>
          <cell r="D119">
            <v>10</v>
          </cell>
          <cell r="E119" t="str">
            <v>Years</v>
          </cell>
          <cell r="F119">
            <v>9.5000000000000001E-2</v>
          </cell>
        </row>
        <row r="120">
          <cell r="C120" t="str">
            <v>(xii) Dredgers,  tugs,  barges,  survey launches  and other similar ships used mainly for dredging</v>
          </cell>
          <cell r="D120">
            <v>14</v>
          </cell>
          <cell r="E120" t="str">
            <v>Years</v>
          </cell>
          <cell r="F120">
            <v>6.7900000000000002E-2</v>
          </cell>
        </row>
        <row r="121">
          <cell r="C121" t="str">
            <v>Vessels ordinarily operating on inland waters</v>
          </cell>
        </row>
        <row r="122">
          <cell r="C122" t="str">
            <v>(i) Speed boats</v>
          </cell>
          <cell r="D122">
            <v>13</v>
          </cell>
          <cell r="E122" t="str">
            <v>Years</v>
          </cell>
          <cell r="F122">
            <v>7.3099999999999998E-2</v>
          </cell>
        </row>
        <row r="123">
          <cell r="C123" t="str">
            <v>(ii) Other vessels</v>
          </cell>
          <cell r="D123">
            <v>28</v>
          </cell>
          <cell r="E123" t="str">
            <v>Years</v>
          </cell>
          <cell r="F123">
            <v>3.39E-2</v>
          </cell>
        </row>
        <row r="124">
          <cell r="D124">
            <v>20</v>
          </cell>
          <cell r="E124" t="str">
            <v>Years</v>
          </cell>
          <cell r="F124">
            <v>4.7500000000000001E-2</v>
          </cell>
        </row>
        <row r="125">
          <cell r="D125">
            <v>15</v>
          </cell>
          <cell r="E125" t="str">
            <v>Years</v>
          </cell>
          <cell r="F125">
            <v>6.3299999999999995E-2</v>
          </cell>
        </row>
        <row r="127">
          <cell r="D127">
            <v>15</v>
          </cell>
          <cell r="E127" t="str">
            <v>Years</v>
          </cell>
          <cell r="F127">
            <v>6.3299999999999995E-2</v>
          </cell>
        </row>
        <row r="128">
          <cell r="C128" t="str">
            <v>Office equipments [NESD]</v>
          </cell>
          <cell r="D128">
            <v>5</v>
          </cell>
          <cell r="E128" t="str">
            <v>Years</v>
          </cell>
          <cell r="F128">
            <v>0.19</v>
          </cell>
        </row>
        <row r="130">
          <cell r="C130" t="str">
            <v>Servers and networks</v>
          </cell>
          <cell r="D130">
            <v>6</v>
          </cell>
          <cell r="E130" t="str">
            <v>Years</v>
          </cell>
          <cell r="F130">
            <v>0.1583</v>
          </cell>
        </row>
        <row r="131">
          <cell r="C131" t="str">
            <v>End user devices, such as, desktops, laptops, etc.</v>
          </cell>
          <cell r="D131">
            <v>3</v>
          </cell>
          <cell r="E131" t="str">
            <v>Years</v>
          </cell>
          <cell r="F131">
            <v>0.31669999999999998</v>
          </cell>
        </row>
        <row r="133">
          <cell r="C133" t="str">
            <v>General laboratory equipment</v>
          </cell>
          <cell r="D133">
            <v>10</v>
          </cell>
          <cell r="E133" t="str">
            <v>Years</v>
          </cell>
          <cell r="F133">
            <v>9.5000000000000001E-2</v>
          </cell>
        </row>
        <row r="134">
          <cell r="C134" t="str">
            <v>Laboratory equipments used in education institutions</v>
          </cell>
          <cell r="D134">
            <v>5</v>
          </cell>
          <cell r="E134" t="str">
            <v>Years</v>
          </cell>
          <cell r="F134">
            <v>0.19</v>
          </cell>
        </row>
        <row r="135">
          <cell r="C135" t="str">
            <v>Electrical Installations and Equipment [NESD]</v>
          </cell>
          <cell r="D135">
            <v>10</v>
          </cell>
          <cell r="E135" t="str">
            <v>Years</v>
          </cell>
          <cell r="F135">
            <v>9.5000000000000001E-2</v>
          </cell>
        </row>
        <row r="136">
          <cell r="D136">
            <v>15</v>
          </cell>
          <cell r="E136" t="str">
            <v>Years</v>
          </cell>
          <cell r="F136">
            <v>6.3299999999999995E-2</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T89"/>
  <sheetViews>
    <sheetView zoomScale="80" zoomScaleNormal="80" workbookViewId="0">
      <pane xSplit="2" ySplit="7" topLeftCell="C36" activePane="bottomRight" state="frozen"/>
      <selection pane="topRight" activeCell="C1" sqref="C1"/>
      <selection pane="bottomLeft" activeCell="A8" sqref="A8"/>
      <selection pane="bottomRight" activeCell="D38" sqref="D38"/>
    </sheetView>
  </sheetViews>
  <sheetFormatPr defaultRowHeight="15" x14ac:dyDescent="0.25"/>
  <cols>
    <col min="1" max="1" width="10.140625" style="22" customWidth="1"/>
    <col min="2" max="2" width="29.140625" style="22" customWidth="1"/>
    <col min="3" max="3" width="18.85546875" style="22" customWidth="1"/>
    <col min="4" max="4" width="17.140625" style="22" customWidth="1"/>
    <col min="5" max="5" width="15.85546875" style="22" customWidth="1"/>
    <col min="6" max="6" width="18.5703125" style="22" customWidth="1"/>
    <col min="7" max="7" width="17.7109375" style="22" bestFit="1" customWidth="1"/>
    <col min="8" max="8" width="14.85546875" style="22" bestFit="1" customWidth="1"/>
    <col min="9" max="9" width="16.42578125" style="22" customWidth="1"/>
    <col min="10" max="10" width="16.28515625" style="22" customWidth="1"/>
    <col min="11" max="12" width="16.140625" style="22" bestFit="1" customWidth="1"/>
    <col min="13" max="13" width="14.5703125" style="22" bestFit="1" customWidth="1"/>
    <col min="14" max="14" width="17.140625" style="136" bestFit="1" customWidth="1"/>
    <col min="15" max="15" width="17.85546875" style="136" bestFit="1" customWidth="1"/>
    <col min="16" max="16" width="14.28515625" style="22" bestFit="1" customWidth="1"/>
    <col min="17" max="17" width="9.140625" style="22"/>
    <col min="18" max="18" width="14.5703125" style="22" bestFit="1" customWidth="1"/>
    <col min="19" max="19" width="9.140625" style="22"/>
    <col min="20" max="20" width="10.140625" style="22" bestFit="1" customWidth="1"/>
    <col min="21" max="216" width="9.140625" style="22"/>
    <col min="217" max="217" width="10.140625" style="22" customWidth="1"/>
    <col min="218" max="218" width="29.140625" style="22" customWidth="1"/>
    <col min="219" max="219" width="18.85546875" style="22" customWidth="1"/>
    <col min="220" max="220" width="17.140625" style="22" customWidth="1"/>
    <col min="221" max="221" width="15.85546875" style="22" customWidth="1"/>
    <col min="222" max="222" width="0" style="22" hidden="1" customWidth="1"/>
    <col min="223" max="223" width="18.5703125" style="22" customWidth="1"/>
    <col min="224" max="225" width="0" style="22" hidden="1" customWidth="1"/>
    <col min="226" max="226" width="17.7109375" style="22" bestFit="1" customWidth="1"/>
    <col min="227" max="227" width="14.28515625" style="22" bestFit="1" customWidth="1"/>
    <col min="228" max="228" width="16.42578125" style="22" customWidth="1"/>
    <col min="229" max="229" width="0" style="22" hidden="1" customWidth="1"/>
    <col min="230" max="230" width="14.85546875" style="22" bestFit="1" customWidth="1"/>
    <col min="231" max="232" width="0" style="22" hidden="1" customWidth="1"/>
    <col min="233" max="234" width="15.5703125" style="22" bestFit="1" customWidth="1"/>
    <col min="235" max="245" width="0" style="22" hidden="1" customWidth="1"/>
    <col min="246" max="246" width="12.85546875" style="22" bestFit="1" customWidth="1"/>
    <col min="247" max="247" width="13.7109375" style="22" bestFit="1" customWidth="1"/>
    <col min="248" max="472" width="9.140625" style="22"/>
    <col min="473" max="473" width="10.140625" style="22" customWidth="1"/>
    <col min="474" max="474" width="29.140625" style="22" customWidth="1"/>
    <col min="475" max="475" width="18.85546875" style="22" customWidth="1"/>
    <col min="476" max="476" width="17.140625" style="22" customWidth="1"/>
    <col min="477" max="477" width="15.85546875" style="22" customWidth="1"/>
    <col min="478" max="478" width="0" style="22" hidden="1" customWidth="1"/>
    <col min="479" max="479" width="18.5703125" style="22" customWidth="1"/>
    <col min="480" max="481" width="0" style="22" hidden="1" customWidth="1"/>
    <col min="482" max="482" width="17.7109375" style="22" bestFit="1" customWidth="1"/>
    <col min="483" max="483" width="14.28515625" style="22" bestFit="1" customWidth="1"/>
    <col min="484" max="484" width="16.42578125" style="22" customWidth="1"/>
    <col min="485" max="485" width="0" style="22" hidden="1" customWidth="1"/>
    <col min="486" max="486" width="14.85546875" style="22" bestFit="1" customWidth="1"/>
    <col min="487" max="488" width="0" style="22" hidden="1" customWidth="1"/>
    <col min="489" max="490" width="15.5703125" style="22" bestFit="1" customWidth="1"/>
    <col min="491" max="501" width="0" style="22" hidden="1" customWidth="1"/>
    <col min="502" max="502" width="12.85546875" style="22" bestFit="1" customWidth="1"/>
    <col min="503" max="503" width="13.7109375" style="22" bestFit="1" customWidth="1"/>
    <col min="504" max="728" width="9.140625" style="22"/>
    <col min="729" max="729" width="10.140625" style="22" customWidth="1"/>
    <col min="730" max="730" width="29.140625" style="22" customWidth="1"/>
    <col min="731" max="731" width="18.85546875" style="22" customWidth="1"/>
    <col min="732" max="732" width="17.140625" style="22" customWidth="1"/>
    <col min="733" max="733" width="15.85546875" style="22" customWidth="1"/>
    <col min="734" max="734" width="0" style="22" hidden="1" customWidth="1"/>
    <col min="735" max="735" width="18.5703125" style="22" customWidth="1"/>
    <col min="736" max="737" width="0" style="22" hidden="1" customWidth="1"/>
    <col min="738" max="738" width="17.7109375" style="22" bestFit="1" customWidth="1"/>
    <col min="739" max="739" width="14.28515625" style="22" bestFit="1" customWidth="1"/>
    <col min="740" max="740" width="16.42578125" style="22" customWidth="1"/>
    <col min="741" max="741" width="0" style="22" hidden="1" customWidth="1"/>
    <col min="742" max="742" width="14.85546875" style="22" bestFit="1" customWidth="1"/>
    <col min="743" max="744" width="0" style="22" hidden="1" customWidth="1"/>
    <col min="745" max="746" width="15.5703125" style="22" bestFit="1" customWidth="1"/>
    <col min="747" max="757" width="0" style="22" hidden="1" customWidth="1"/>
    <col min="758" max="758" width="12.85546875" style="22" bestFit="1" customWidth="1"/>
    <col min="759" max="759" width="13.7109375" style="22" bestFit="1" customWidth="1"/>
    <col min="760" max="984" width="9.140625" style="22"/>
    <col min="985" max="985" width="10.140625" style="22" customWidth="1"/>
    <col min="986" max="986" width="29.140625" style="22" customWidth="1"/>
    <col min="987" max="987" width="18.85546875" style="22" customWidth="1"/>
    <col min="988" max="988" width="17.140625" style="22" customWidth="1"/>
    <col min="989" max="989" width="15.85546875" style="22" customWidth="1"/>
    <col min="990" max="990" width="0" style="22" hidden="1" customWidth="1"/>
    <col min="991" max="991" width="18.5703125" style="22" customWidth="1"/>
    <col min="992" max="993" width="0" style="22" hidden="1" customWidth="1"/>
    <col min="994" max="994" width="17.7109375" style="22" bestFit="1" customWidth="1"/>
    <col min="995" max="995" width="14.28515625" style="22" bestFit="1" customWidth="1"/>
    <col min="996" max="996" width="16.42578125" style="22" customWidth="1"/>
    <col min="997" max="997" width="0" style="22" hidden="1" customWidth="1"/>
    <col min="998" max="998" width="14.85546875" style="22" bestFit="1" customWidth="1"/>
    <col min="999" max="1000" width="0" style="22" hidden="1" customWidth="1"/>
    <col min="1001" max="1002" width="15.5703125" style="22" bestFit="1" customWidth="1"/>
    <col min="1003" max="1013" width="0" style="22" hidden="1" customWidth="1"/>
    <col min="1014" max="1014" width="12.85546875" style="22" bestFit="1" customWidth="1"/>
    <col min="1015" max="1015" width="13.7109375" style="22" bestFit="1" customWidth="1"/>
    <col min="1016" max="1240" width="9.140625" style="22"/>
    <col min="1241" max="1241" width="10.140625" style="22" customWidth="1"/>
    <col min="1242" max="1242" width="29.140625" style="22" customWidth="1"/>
    <col min="1243" max="1243" width="18.85546875" style="22" customWidth="1"/>
    <col min="1244" max="1244" width="17.140625" style="22" customWidth="1"/>
    <col min="1245" max="1245" width="15.85546875" style="22" customWidth="1"/>
    <col min="1246" max="1246" width="0" style="22" hidden="1" customWidth="1"/>
    <col min="1247" max="1247" width="18.5703125" style="22" customWidth="1"/>
    <col min="1248" max="1249" width="0" style="22" hidden="1" customWidth="1"/>
    <col min="1250" max="1250" width="17.7109375" style="22" bestFit="1" customWidth="1"/>
    <col min="1251" max="1251" width="14.28515625" style="22" bestFit="1" customWidth="1"/>
    <col min="1252" max="1252" width="16.42578125" style="22" customWidth="1"/>
    <col min="1253" max="1253" width="0" style="22" hidden="1" customWidth="1"/>
    <col min="1254" max="1254" width="14.85546875" style="22" bestFit="1" customWidth="1"/>
    <col min="1255" max="1256" width="0" style="22" hidden="1" customWidth="1"/>
    <col min="1257" max="1258" width="15.5703125" style="22" bestFit="1" customWidth="1"/>
    <col min="1259" max="1269" width="0" style="22" hidden="1" customWidth="1"/>
    <col min="1270" max="1270" width="12.85546875" style="22" bestFit="1" customWidth="1"/>
    <col min="1271" max="1271" width="13.7109375" style="22" bestFit="1" customWidth="1"/>
    <col min="1272" max="1496" width="9.140625" style="22"/>
    <col min="1497" max="1497" width="10.140625" style="22" customWidth="1"/>
    <col min="1498" max="1498" width="29.140625" style="22" customWidth="1"/>
    <col min="1499" max="1499" width="18.85546875" style="22" customWidth="1"/>
    <col min="1500" max="1500" width="17.140625" style="22" customWidth="1"/>
    <col min="1501" max="1501" width="15.85546875" style="22" customWidth="1"/>
    <col min="1502" max="1502" width="0" style="22" hidden="1" customWidth="1"/>
    <col min="1503" max="1503" width="18.5703125" style="22" customWidth="1"/>
    <col min="1504" max="1505" width="0" style="22" hidden="1" customWidth="1"/>
    <col min="1506" max="1506" width="17.7109375" style="22" bestFit="1" customWidth="1"/>
    <col min="1507" max="1507" width="14.28515625" style="22" bestFit="1" customWidth="1"/>
    <col min="1508" max="1508" width="16.42578125" style="22" customWidth="1"/>
    <col min="1509" max="1509" width="0" style="22" hidden="1" customWidth="1"/>
    <col min="1510" max="1510" width="14.85546875" style="22" bestFit="1" customWidth="1"/>
    <col min="1511" max="1512" width="0" style="22" hidden="1" customWidth="1"/>
    <col min="1513" max="1514" width="15.5703125" style="22" bestFit="1" customWidth="1"/>
    <col min="1515" max="1525" width="0" style="22" hidden="1" customWidth="1"/>
    <col min="1526" max="1526" width="12.85546875" style="22" bestFit="1" customWidth="1"/>
    <col min="1527" max="1527" width="13.7109375" style="22" bestFit="1" customWidth="1"/>
    <col min="1528" max="1752" width="9.140625" style="22"/>
    <col min="1753" max="1753" width="10.140625" style="22" customWidth="1"/>
    <col min="1754" max="1754" width="29.140625" style="22" customWidth="1"/>
    <col min="1755" max="1755" width="18.85546875" style="22" customWidth="1"/>
    <col min="1756" max="1756" width="17.140625" style="22" customWidth="1"/>
    <col min="1757" max="1757" width="15.85546875" style="22" customWidth="1"/>
    <col min="1758" max="1758" width="0" style="22" hidden="1" customWidth="1"/>
    <col min="1759" max="1759" width="18.5703125" style="22" customWidth="1"/>
    <col min="1760" max="1761" width="0" style="22" hidden="1" customWidth="1"/>
    <col min="1762" max="1762" width="17.7109375" style="22" bestFit="1" customWidth="1"/>
    <col min="1763" max="1763" width="14.28515625" style="22" bestFit="1" customWidth="1"/>
    <col min="1764" max="1764" width="16.42578125" style="22" customWidth="1"/>
    <col min="1765" max="1765" width="0" style="22" hidden="1" customWidth="1"/>
    <col min="1766" max="1766" width="14.85546875" style="22" bestFit="1" customWidth="1"/>
    <col min="1767" max="1768" width="0" style="22" hidden="1" customWidth="1"/>
    <col min="1769" max="1770" width="15.5703125" style="22" bestFit="1" customWidth="1"/>
    <col min="1771" max="1781" width="0" style="22" hidden="1" customWidth="1"/>
    <col min="1782" max="1782" width="12.85546875" style="22" bestFit="1" customWidth="1"/>
    <col min="1783" max="1783" width="13.7109375" style="22" bestFit="1" customWidth="1"/>
    <col min="1784" max="2008" width="9.140625" style="22"/>
    <col min="2009" max="2009" width="10.140625" style="22" customWidth="1"/>
    <col min="2010" max="2010" width="29.140625" style="22" customWidth="1"/>
    <col min="2011" max="2011" width="18.85546875" style="22" customWidth="1"/>
    <col min="2012" max="2012" width="17.140625" style="22" customWidth="1"/>
    <col min="2013" max="2013" width="15.85546875" style="22" customWidth="1"/>
    <col min="2014" max="2014" width="0" style="22" hidden="1" customWidth="1"/>
    <col min="2015" max="2015" width="18.5703125" style="22" customWidth="1"/>
    <col min="2016" max="2017" width="0" style="22" hidden="1" customWidth="1"/>
    <col min="2018" max="2018" width="17.7109375" style="22" bestFit="1" customWidth="1"/>
    <col min="2019" max="2019" width="14.28515625" style="22" bestFit="1" customWidth="1"/>
    <col min="2020" max="2020" width="16.42578125" style="22" customWidth="1"/>
    <col min="2021" max="2021" width="0" style="22" hidden="1" customWidth="1"/>
    <col min="2022" max="2022" width="14.85546875" style="22" bestFit="1" customWidth="1"/>
    <col min="2023" max="2024" width="0" style="22" hidden="1" customWidth="1"/>
    <col min="2025" max="2026" width="15.5703125" style="22" bestFit="1" customWidth="1"/>
    <col min="2027" max="2037" width="0" style="22" hidden="1" customWidth="1"/>
    <col min="2038" max="2038" width="12.85546875" style="22" bestFit="1" customWidth="1"/>
    <col min="2039" max="2039" width="13.7109375" style="22" bestFit="1" customWidth="1"/>
    <col min="2040" max="2264" width="9.140625" style="22"/>
    <col min="2265" max="2265" width="10.140625" style="22" customWidth="1"/>
    <col min="2266" max="2266" width="29.140625" style="22" customWidth="1"/>
    <col min="2267" max="2267" width="18.85546875" style="22" customWidth="1"/>
    <col min="2268" max="2268" width="17.140625" style="22" customWidth="1"/>
    <col min="2269" max="2269" width="15.85546875" style="22" customWidth="1"/>
    <col min="2270" max="2270" width="0" style="22" hidden="1" customWidth="1"/>
    <col min="2271" max="2271" width="18.5703125" style="22" customWidth="1"/>
    <col min="2272" max="2273" width="0" style="22" hidden="1" customWidth="1"/>
    <col min="2274" max="2274" width="17.7109375" style="22" bestFit="1" customWidth="1"/>
    <col min="2275" max="2275" width="14.28515625" style="22" bestFit="1" customWidth="1"/>
    <col min="2276" max="2276" width="16.42578125" style="22" customWidth="1"/>
    <col min="2277" max="2277" width="0" style="22" hidden="1" customWidth="1"/>
    <col min="2278" max="2278" width="14.85546875" style="22" bestFit="1" customWidth="1"/>
    <col min="2279" max="2280" width="0" style="22" hidden="1" customWidth="1"/>
    <col min="2281" max="2282" width="15.5703125" style="22" bestFit="1" customWidth="1"/>
    <col min="2283" max="2293" width="0" style="22" hidden="1" customWidth="1"/>
    <col min="2294" max="2294" width="12.85546875" style="22" bestFit="1" customWidth="1"/>
    <col min="2295" max="2295" width="13.7109375" style="22" bestFit="1" customWidth="1"/>
    <col min="2296" max="2520" width="9.140625" style="22"/>
    <col min="2521" max="2521" width="10.140625" style="22" customWidth="1"/>
    <col min="2522" max="2522" width="29.140625" style="22" customWidth="1"/>
    <col min="2523" max="2523" width="18.85546875" style="22" customWidth="1"/>
    <col min="2524" max="2524" width="17.140625" style="22" customWidth="1"/>
    <col min="2525" max="2525" width="15.85546875" style="22" customWidth="1"/>
    <col min="2526" max="2526" width="0" style="22" hidden="1" customWidth="1"/>
    <col min="2527" max="2527" width="18.5703125" style="22" customWidth="1"/>
    <col min="2528" max="2529" width="0" style="22" hidden="1" customWidth="1"/>
    <col min="2530" max="2530" width="17.7109375" style="22" bestFit="1" customWidth="1"/>
    <col min="2531" max="2531" width="14.28515625" style="22" bestFit="1" customWidth="1"/>
    <col min="2532" max="2532" width="16.42578125" style="22" customWidth="1"/>
    <col min="2533" max="2533" width="0" style="22" hidden="1" customWidth="1"/>
    <col min="2534" max="2534" width="14.85546875" style="22" bestFit="1" customWidth="1"/>
    <col min="2535" max="2536" width="0" style="22" hidden="1" customWidth="1"/>
    <col min="2537" max="2538" width="15.5703125" style="22" bestFit="1" customWidth="1"/>
    <col min="2539" max="2549" width="0" style="22" hidden="1" customWidth="1"/>
    <col min="2550" max="2550" width="12.85546875" style="22" bestFit="1" customWidth="1"/>
    <col min="2551" max="2551" width="13.7109375" style="22" bestFit="1" customWidth="1"/>
    <col min="2552" max="2776" width="9.140625" style="22"/>
    <col min="2777" max="2777" width="10.140625" style="22" customWidth="1"/>
    <col min="2778" max="2778" width="29.140625" style="22" customWidth="1"/>
    <col min="2779" max="2779" width="18.85546875" style="22" customWidth="1"/>
    <col min="2780" max="2780" width="17.140625" style="22" customWidth="1"/>
    <col min="2781" max="2781" width="15.85546875" style="22" customWidth="1"/>
    <col min="2782" max="2782" width="0" style="22" hidden="1" customWidth="1"/>
    <col min="2783" max="2783" width="18.5703125" style="22" customWidth="1"/>
    <col min="2784" max="2785" width="0" style="22" hidden="1" customWidth="1"/>
    <col min="2786" max="2786" width="17.7109375" style="22" bestFit="1" customWidth="1"/>
    <col min="2787" max="2787" width="14.28515625" style="22" bestFit="1" customWidth="1"/>
    <col min="2788" max="2788" width="16.42578125" style="22" customWidth="1"/>
    <col min="2789" max="2789" width="0" style="22" hidden="1" customWidth="1"/>
    <col min="2790" max="2790" width="14.85546875" style="22" bestFit="1" customWidth="1"/>
    <col min="2791" max="2792" width="0" style="22" hidden="1" customWidth="1"/>
    <col min="2793" max="2794" width="15.5703125" style="22" bestFit="1" customWidth="1"/>
    <col min="2795" max="2805" width="0" style="22" hidden="1" customWidth="1"/>
    <col min="2806" max="2806" width="12.85546875" style="22" bestFit="1" customWidth="1"/>
    <col min="2807" max="2807" width="13.7109375" style="22" bestFit="1" customWidth="1"/>
    <col min="2808" max="3032" width="9.140625" style="22"/>
    <col min="3033" max="3033" width="10.140625" style="22" customWidth="1"/>
    <col min="3034" max="3034" width="29.140625" style="22" customWidth="1"/>
    <col min="3035" max="3035" width="18.85546875" style="22" customWidth="1"/>
    <col min="3036" max="3036" width="17.140625" style="22" customWidth="1"/>
    <col min="3037" max="3037" width="15.85546875" style="22" customWidth="1"/>
    <col min="3038" max="3038" width="0" style="22" hidden="1" customWidth="1"/>
    <col min="3039" max="3039" width="18.5703125" style="22" customWidth="1"/>
    <col min="3040" max="3041" width="0" style="22" hidden="1" customWidth="1"/>
    <col min="3042" max="3042" width="17.7109375" style="22" bestFit="1" customWidth="1"/>
    <col min="3043" max="3043" width="14.28515625" style="22" bestFit="1" customWidth="1"/>
    <col min="3044" max="3044" width="16.42578125" style="22" customWidth="1"/>
    <col min="3045" max="3045" width="0" style="22" hidden="1" customWidth="1"/>
    <col min="3046" max="3046" width="14.85546875" style="22" bestFit="1" customWidth="1"/>
    <col min="3047" max="3048" width="0" style="22" hidden="1" customWidth="1"/>
    <col min="3049" max="3050" width="15.5703125" style="22" bestFit="1" customWidth="1"/>
    <col min="3051" max="3061" width="0" style="22" hidden="1" customWidth="1"/>
    <col min="3062" max="3062" width="12.85546875" style="22" bestFit="1" customWidth="1"/>
    <col min="3063" max="3063" width="13.7109375" style="22" bestFit="1" customWidth="1"/>
    <col min="3064" max="3288" width="9.140625" style="22"/>
    <col min="3289" max="3289" width="10.140625" style="22" customWidth="1"/>
    <col min="3290" max="3290" width="29.140625" style="22" customWidth="1"/>
    <col min="3291" max="3291" width="18.85546875" style="22" customWidth="1"/>
    <col min="3292" max="3292" width="17.140625" style="22" customWidth="1"/>
    <col min="3293" max="3293" width="15.85546875" style="22" customWidth="1"/>
    <col min="3294" max="3294" width="0" style="22" hidden="1" customWidth="1"/>
    <col min="3295" max="3295" width="18.5703125" style="22" customWidth="1"/>
    <col min="3296" max="3297" width="0" style="22" hidden="1" customWidth="1"/>
    <col min="3298" max="3298" width="17.7109375" style="22" bestFit="1" customWidth="1"/>
    <col min="3299" max="3299" width="14.28515625" style="22" bestFit="1" customWidth="1"/>
    <col min="3300" max="3300" width="16.42578125" style="22" customWidth="1"/>
    <col min="3301" max="3301" width="0" style="22" hidden="1" customWidth="1"/>
    <col min="3302" max="3302" width="14.85546875" style="22" bestFit="1" customWidth="1"/>
    <col min="3303" max="3304" width="0" style="22" hidden="1" customWidth="1"/>
    <col min="3305" max="3306" width="15.5703125" style="22" bestFit="1" customWidth="1"/>
    <col min="3307" max="3317" width="0" style="22" hidden="1" customWidth="1"/>
    <col min="3318" max="3318" width="12.85546875" style="22" bestFit="1" customWidth="1"/>
    <col min="3319" max="3319" width="13.7109375" style="22" bestFit="1" customWidth="1"/>
    <col min="3320" max="3544" width="9.140625" style="22"/>
    <col min="3545" max="3545" width="10.140625" style="22" customWidth="1"/>
    <col min="3546" max="3546" width="29.140625" style="22" customWidth="1"/>
    <col min="3547" max="3547" width="18.85546875" style="22" customWidth="1"/>
    <col min="3548" max="3548" width="17.140625" style="22" customWidth="1"/>
    <col min="3549" max="3549" width="15.85546875" style="22" customWidth="1"/>
    <col min="3550" max="3550" width="0" style="22" hidden="1" customWidth="1"/>
    <col min="3551" max="3551" width="18.5703125" style="22" customWidth="1"/>
    <col min="3552" max="3553" width="0" style="22" hidden="1" customWidth="1"/>
    <col min="3554" max="3554" width="17.7109375" style="22" bestFit="1" customWidth="1"/>
    <col min="3555" max="3555" width="14.28515625" style="22" bestFit="1" customWidth="1"/>
    <col min="3556" max="3556" width="16.42578125" style="22" customWidth="1"/>
    <col min="3557" max="3557" width="0" style="22" hidden="1" customWidth="1"/>
    <col min="3558" max="3558" width="14.85546875" style="22" bestFit="1" customWidth="1"/>
    <col min="3559" max="3560" width="0" style="22" hidden="1" customWidth="1"/>
    <col min="3561" max="3562" width="15.5703125" style="22" bestFit="1" customWidth="1"/>
    <col min="3563" max="3573" width="0" style="22" hidden="1" customWidth="1"/>
    <col min="3574" max="3574" width="12.85546875" style="22" bestFit="1" customWidth="1"/>
    <col min="3575" max="3575" width="13.7109375" style="22" bestFit="1" customWidth="1"/>
    <col min="3576" max="3800" width="9.140625" style="22"/>
    <col min="3801" max="3801" width="10.140625" style="22" customWidth="1"/>
    <col min="3802" max="3802" width="29.140625" style="22" customWidth="1"/>
    <col min="3803" max="3803" width="18.85546875" style="22" customWidth="1"/>
    <col min="3804" max="3804" width="17.140625" style="22" customWidth="1"/>
    <col min="3805" max="3805" width="15.85546875" style="22" customWidth="1"/>
    <col min="3806" max="3806" width="0" style="22" hidden="1" customWidth="1"/>
    <col min="3807" max="3807" width="18.5703125" style="22" customWidth="1"/>
    <col min="3808" max="3809" width="0" style="22" hidden="1" customWidth="1"/>
    <col min="3810" max="3810" width="17.7109375" style="22" bestFit="1" customWidth="1"/>
    <col min="3811" max="3811" width="14.28515625" style="22" bestFit="1" customWidth="1"/>
    <col min="3812" max="3812" width="16.42578125" style="22" customWidth="1"/>
    <col min="3813" max="3813" width="0" style="22" hidden="1" customWidth="1"/>
    <col min="3814" max="3814" width="14.85546875" style="22" bestFit="1" customWidth="1"/>
    <col min="3815" max="3816" width="0" style="22" hidden="1" customWidth="1"/>
    <col min="3817" max="3818" width="15.5703125" style="22" bestFit="1" customWidth="1"/>
    <col min="3819" max="3829" width="0" style="22" hidden="1" customWidth="1"/>
    <col min="3830" max="3830" width="12.85546875" style="22" bestFit="1" customWidth="1"/>
    <col min="3831" max="3831" width="13.7109375" style="22" bestFit="1" customWidth="1"/>
    <col min="3832" max="4056" width="9.140625" style="22"/>
    <col min="4057" max="4057" width="10.140625" style="22" customWidth="1"/>
    <col min="4058" max="4058" width="29.140625" style="22" customWidth="1"/>
    <col min="4059" max="4059" width="18.85546875" style="22" customWidth="1"/>
    <col min="4060" max="4060" width="17.140625" style="22" customWidth="1"/>
    <col min="4061" max="4061" width="15.85546875" style="22" customWidth="1"/>
    <col min="4062" max="4062" width="0" style="22" hidden="1" customWidth="1"/>
    <col min="4063" max="4063" width="18.5703125" style="22" customWidth="1"/>
    <col min="4064" max="4065" width="0" style="22" hidden="1" customWidth="1"/>
    <col min="4066" max="4066" width="17.7109375" style="22" bestFit="1" customWidth="1"/>
    <col min="4067" max="4067" width="14.28515625" style="22" bestFit="1" customWidth="1"/>
    <col min="4068" max="4068" width="16.42578125" style="22" customWidth="1"/>
    <col min="4069" max="4069" width="0" style="22" hidden="1" customWidth="1"/>
    <col min="4070" max="4070" width="14.85546875" style="22" bestFit="1" customWidth="1"/>
    <col min="4071" max="4072" width="0" style="22" hidden="1" customWidth="1"/>
    <col min="4073" max="4074" width="15.5703125" style="22" bestFit="1" customWidth="1"/>
    <col min="4075" max="4085" width="0" style="22" hidden="1" customWidth="1"/>
    <col min="4086" max="4086" width="12.85546875" style="22" bestFit="1" customWidth="1"/>
    <col min="4087" max="4087" width="13.7109375" style="22" bestFit="1" customWidth="1"/>
    <col min="4088" max="4312" width="9.140625" style="22"/>
    <col min="4313" max="4313" width="10.140625" style="22" customWidth="1"/>
    <col min="4314" max="4314" width="29.140625" style="22" customWidth="1"/>
    <col min="4315" max="4315" width="18.85546875" style="22" customWidth="1"/>
    <col min="4316" max="4316" width="17.140625" style="22" customWidth="1"/>
    <col min="4317" max="4317" width="15.85546875" style="22" customWidth="1"/>
    <col min="4318" max="4318" width="0" style="22" hidden="1" customWidth="1"/>
    <col min="4319" max="4319" width="18.5703125" style="22" customWidth="1"/>
    <col min="4320" max="4321" width="0" style="22" hidden="1" customWidth="1"/>
    <col min="4322" max="4322" width="17.7109375" style="22" bestFit="1" customWidth="1"/>
    <col min="4323" max="4323" width="14.28515625" style="22" bestFit="1" customWidth="1"/>
    <col min="4324" max="4324" width="16.42578125" style="22" customWidth="1"/>
    <col min="4325" max="4325" width="0" style="22" hidden="1" customWidth="1"/>
    <col min="4326" max="4326" width="14.85546875" style="22" bestFit="1" customWidth="1"/>
    <col min="4327" max="4328" width="0" style="22" hidden="1" customWidth="1"/>
    <col min="4329" max="4330" width="15.5703125" style="22" bestFit="1" customWidth="1"/>
    <col min="4331" max="4341" width="0" style="22" hidden="1" customWidth="1"/>
    <col min="4342" max="4342" width="12.85546875" style="22" bestFit="1" customWidth="1"/>
    <col min="4343" max="4343" width="13.7109375" style="22" bestFit="1" customWidth="1"/>
    <col min="4344" max="4568" width="9.140625" style="22"/>
    <col min="4569" max="4569" width="10.140625" style="22" customWidth="1"/>
    <col min="4570" max="4570" width="29.140625" style="22" customWidth="1"/>
    <col min="4571" max="4571" width="18.85546875" style="22" customWidth="1"/>
    <col min="4572" max="4572" width="17.140625" style="22" customWidth="1"/>
    <col min="4573" max="4573" width="15.85546875" style="22" customWidth="1"/>
    <col min="4574" max="4574" width="0" style="22" hidden="1" customWidth="1"/>
    <col min="4575" max="4575" width="18.5703125" style="22" customWidth="1"/>
    <col min="4576" max="4577" width="0" style="22" hidden="1" customWidth="1"/>
    <col min="4578" max="4578" width="17.7109375" style="22" bestFit="1" customWidth="1"/>
    <col min="4579" max="4579" width="14.28515625" style="22" bestFit="1" customWidth="1"/>
    <col min="4580" max="4580" width="16.42578125" style="22" customWidth="1"/>
    <col min="4581" max="4581" width="0" style="22" hidden="1" customWidth="1"/>
    <col min="4582" max="4582" width="14.85546875" style="22" bestFit="1" customWidth="1"/>
    <col min="4583" max="4584" width="0" style="22" hidden="1" customWidth="1"/>
    <col min="4585" max="4586" width="15.5703125" style="22" bestFit="1" customWidth="1"/>
    <col min="4587" max="4597" width="0" style="22" hidden="1" customWidth="1"/>
    <col min="4598" max="4598" width="12.85546875" style="22" bestFit="1" customWidth="1"/>
    <col min="4599" max="4599" width="13.7109375" style="22" bestFit="1" customWidth="1"/>
    <col min="4600" max="4824" width="9.140625" style="22"/>
    <col min="4825" max="4825" width="10.140625" style="22" customWidth="1"/>
    <col min="4826" max="4826" width="29.140625" style="22" customWidth="1"/>
    <col min="4827" max="4827" width="18.85546875" style="22" customWidth="1"/>
    <col min="4828" max="4828" width="17.140625" style="22" customWidth="1"/>
    <col min="4829" max="4829" width="15.85546875" style="22" customWidth="1"/>
    <col min="4830" max="4830" width="0" style="22" hidden="1" customWidth="1"/>
    <col min="4831" max="4831" width="18.5703125" style="22" customWidth="1"/>
    <col min="4832" max="4833" width="0" style="22" hidden="1" customWidth="1"/>
    <col min="4834" max="4834" width="17.7109375" style="22" bestFit="1" customWidth="1"/>
    <col min="4835" max="4835" width="14.28515625" style="22" bestFit="1" customWidth="1"/>
    <col min="4836" max="4836" width="16.42578125" style="22" customWidth="1"/>
    <col min="4837" max="4837" width="0" style="22" hidden="1" customWidth="1"/>
    <col min="4838" max="4838" width="14.85546875" style="22" bestFit="1" customWidth="1"/>
    <col min="4839" max="4840" width="0" style="22" hidden="1" customWidth="1"/>
    <col min="4841" max="4842" width="15.5703125" style="22" bestFit="1" customWidth="1"/>
    <col min="4843" max="4853" width="0" style="22" hidden="1" customWidth="1"/>
    <col min="4854" max="4854" width="12.85546875" style="22" bestFit="1" customWidth="1"/>
    <col min="4855" max="4855" width="13.7109375" style="22" bestFit="1" customWidth="1"/>
    <col min="4856" max="5080" width="9.140625" style="22"/>
    <col min="5081" max="5081" width="10.140625" style="22" customWidth="1"/>
    <col min="5082" max="5082" width="29.140625" style="22" customWidth="1"/>
    <col min="5083" max="5083" width="18.85546875" style="22" customWidth="1"/>
    <col min="5084" max="5084" width="17.140625" style="22" customWidth="1"/>
    <col min="5085" max="5085" width="15.85546875" style="22" customWidth="1"/>
    <col min="5086" max="5086" width="0" style="22" hidden="1" customWidth="1"/>
    <col min="5087" max="5087" width="18.5703125" style="22" customWidth="1"/>
    <col min="5088" max="5089" width="0" style="22" hidden="1" customWidth="1"/>
    <col min="5090" max="5090" width="17.7109375" style="22" bestFit="1" customWidth="1"/>
    <col min="5091" max="5091" width="14.28515625" style="22" bestFit="1" customWidth="1"/>
    <col min="5092" max="5092" width="16.42578125" style="22" customWidth="1"/>
    <col min="5093" max="5093" width="0" style="22" hidden="1" customWidth="1"/>
    <col min="5094" max="5094" width="14.85546875" style="22" bestFit="1" customWidth="1"/>
    <col min="5095" max="5096" width="0" style="22" hidden="1" customWidth="1"/>
    <col min="5097" max="5098" width="15.5703125" style="22" bestFit="1" customWidth="1"/>
    <col min="5099" max="5109" width="0" style="22" hidden="1" customWidth="1"/>
    <col min="5110" max="5110" width="12.85546875" style="22" bestFit="1" customWidth="1"/>
    <col min="5111" max="5111" width="13.7109375" style="22" bestFit="1" customWidth="1"/>
    <col min="5112" max="5336" width="9.140625" style="22"/>
    <col min="5337" max="5337" width="10.140625" style="22" customWidth="1"/>
    <col min="5338" max="5338" width="29.140625" style="22" customWidth="1"/>
    <col min="5339" max="5339" width="18.85546875" style="22" customWidth="1"/>
    <col min="5340" max="5340" width="17.140625" style="22" customWidth="1"/>
    <col min="5341" max="5341" width="15.85546875" style="22" customWidth="1"/>
    <col min="5342" max="5342" width="0" style="22" hidden="1" customWidth="1"/>
    <col min="5343" max="5343" width="18.5703125" style="22" customWidth="1"/>
    <col min="5344" max="5345" width="0" style="22" hidden="1" customWidth="1"/>
    <col min="5346" max="5346" width="17.7109375" style="22" bestFit="1" customWidth="1"/>
    <col min="5347" max="5347" width="14.28515625" style="22" bestFit="1" customWidth="1"/>
    <col min="5348" max="5348" width="16.42578125" style="22" customWidth="1"/>
    <col min="5349" max="5349" width="0" style="22" hidden="1" customWidth="1"/>
    <col min="5350" max="5350" width="14.85546875" style="22" bestFit="1" customWidth="1"/>
    <col min="5351" max="5352" width="0" style="22" hidden="1" customWidth="1"/>
    <col min="5353" max="5354" width="15.5703125" style="22" bestFit="1" customWidth="1"/>
    <col min="5355" max="5365" width="0" style="22" hidden="1" customWidth="1"/>
    <col min="5366" max="5366" width="12.85546875" style="22" bestFit="1" customWidth="1"/>
    <col min="5367" max="5367" width="13.7109375" style="22" bestFit="1" customWidth="1"/>
    <col min="5368" max="5592" width="9.140625" style="22"/>
    <col min="5593" max="5593" width="10.140625" style="22" customWidth="1"/>
    <col min="5594" max="5594" width="29.140625" style="22" customWidth="1"/>
    <col min="5595" max="5595" width="18.85546875" style="22" customWidth="1"/>
    <col min="5596" max="5596" width="17.140625" style="22" customWidth="1"/>
    <col min="5597" max="5597" width="15.85546875" style="22" customWidth="1"/>
    <col min="5598" max="5598" width="0" style="22" hidden="1" customWidth="1"/>
    <col min="5599" max="5599" width="18.5703125" style="22" customWidth="1"/>
    <col min="5600" max="5601" width="0" style="22" hidden="1" customWidth="1"/>
    <col min="5602" max="5602" width="17.7109375" style="22" bestFit="1" customWidth="1"/>
    <col min="5603" max="5603" width="14.28515625" style="22" bestFit="1" customWidth="1"/>
    <col min="5604" max="5604" width="16.42578125" style="22" customWidth="1"/>
    <col min="5605" max="5605" width="0" style="22" hidden="1" customWidth="1"/>
    <col min="5606" max="5606" width="14.85546875" style="22" bestFit="1" customWidth="1"/>
    <col min="5607" max="5608" width="0" style="22" hidden="1" customWidth="1"/>
    <col min="5609" max="5610" width="15.5703125" style="22" bestFit="1" customWidth="1"/>
    <col min="5611" max="5621" width="0" style="22" hidden="1" customWidth="1"/>
    <col min="5622" max="5622" width="12.85546875" style="22" bestFit="1" customWidth="1"/>
    <col min="5623" max="5623" width="13.7109375" style="22" bestFit="1" customWidth="1"/>
    <col min="5624" max="5848" width="9.140625" style="22"/>
    <col min="5849" max="5849" width="10.140625" style="22" customWidth="1"/>
    <col min="5850" max="5850" width="29.140625" style="22" customWidth="1"/>
    <col min="5851" max="5851" width="18.85546875" style="22" customWidth="1"/>
    <col min="5852" max="5852" width="17.140625" style="22" customWidth="1"/>
    <col min="5853" max="5853" width="15.85546875" style="22" customWidth="1"/>
    <col min="5854" max="5854" width="0" style="22" hidden="1" customWidth="1"/>
    <col min="5855" max="5855" width="18.5703125" style="22" customWidth="1"/>
    <col min="5856" max="5857" width="0" style="22" hidden="1" customWidth="1"/>
    <col min="5858" max="5858" width="17.7109375" style="22" bestFit="1" customWidth="1"/>
    <col min="5859" max="5859" width="14.28515625" style="22" bestFit="1" customWidth="1"/>
    <col min="5860" max="5860" width="16.42578125" style="22" customWidth="1"/>
    <col min="5861" max="5861" width="0" style="22" hidden="1" customWidth="1"/>
    <col min="5862" max="5862" width="14.85546875" style="22" bestFit="1" customWidth="1"/>
    <col min="5863" max="5864" width="0" style="22" hidden="1" customWidth="1"/>
    <col min="5865" max="5866" width="15.5703125" style="22" bestFit="1" customWidth="1"/>
    <col min="5867" max="5877" width="0" style="22" hidden="1" customWidth="1"/>
    <col min="5878" max="5878" width="12.85546875" style="22" bestFit="1" customWidth="1"/>
    <col min="5879" max="5879" width="13.7109375" style="22" bestFit="1" customWidth="1"/>
    <col min="5880" max="6104" width="9.140625" style="22"/>
    <col min="6105" max="6105" width="10.140625" style="22" customWidth="1"/>
    <col min="6106" max="6106" width="29.140625" style="22" customWidth="1"/>
    <col min="6107" max="6107" width="18.85546875" style="22" customWidth="1"/>
    <col min="6108" max="6108" width="17.140625" style="22" customWidth="1"/>
    <col min="6109" max="6109" width="15.85546875" style="22" customWidth="1"/>
    <col min="6110" max="6110" width="0" style="22" hidden="1" customWidth="1"/>
    <col min="6111" max="6111" width="18.5703125" style="22" customWidth="1"/>
    <col min="6112" max="6113" width="0" style="22" hidden="1" customWidth="1"/>
    <col min="6114" max="6114" width="17.7109375" style="22" bestFit="1" customWidth="1"/>
    <col min="6115" max="6115" width="14.28515625" style="22" bestFit="1" customWidth="1"/>
    <col min="6116" max="6116" width="16.42578125" style="22" customWidth="1"/>
    <col min="6117" max="6117" width="0" style="22" hidden="1" customWidth="1"/>
    <col min="6118" max="6118" width="14.85546875" style="22" bestFit="1" customWidth="1"/>
    <col min="6119" max="6120" width="0" style="22" hidden="1" customWidth="1"/>
    <col min="6121" max="6122" width="15.5703125" style="22" bestFit="1" customWidth="1"/>
    <col min="6123" max="6133" width="0" style="22" hidden="1" customWidth="1"/>
    <col min="6134" max="6134" width="12.85546875" style="22" bestFit="1" customWidth="1"/>
    <col min="6135" max="6135" width="13.7109375" style="22" bestFit="1" customWidth="1"/>
    <col min="6136" max="6360" width="9.140625" style="22"/>
    <col min="6361" max="6361" width="10.140625" style="22" customWidth="1"/>
    <col min="6362" max="6362" width="29.140625" style="22" customWidth="1"/>
    <col min="6363" max="6363" width="18.85546875" style="22" customWidth="1"/>
    <col min="6364" max="6364" width="17.140625" style="22" customWidth="1"/>
    <col min="6365" max="6365" width="15.85546875" style="22" customWidth="1"/>
    <col min="6366" max="6366" width="0" style="22" hidden="1" customWidth="1"/>
    <col min="6367" max="6367" width="18.5703125" style="22" customWidth="1"/>
    <col min="6368" max="6369" width="0" style="22" hidden="1" customWidth="1"/>
    <col min="6370" max="6370" width="17.7109375" style="22" bestFit="1" customWidth="1"/>
    <col min="6371" max="6371" width="14.28515625" style="22" bestFit="1" customWidth="1"/>
    <col min="6372" max="6372" width="16.42578125" style="22" customWidth="1"/>
    <col min="6373" max="6373" width="0" style="22" hidden="1" customWidth="1"/>
    <col min="6374" max="6374" width="14.85546875" style="22" bestFit="1" customWidth="1"/>
    <col min="6375" max="6376" width="0" style="22" hidden="1" customWidth="1"/>
    <col min="6377" max="6378" width="15.5703125" style="22" bestFit="1" customWidth="1"/>
    <col min="6379" max="6389" width="0" style="22" hidden="1" customWidth="1"/>
    <col min="6390" max="6390" width="12.85546875" style="22" bestFit="1" customWidth="1"/>
    <col min="6391" max="6391" width="13.7109375" style="22" bestFit="1" customWidth="1"/>
    <col min="6392" max="6616" width="9.140625" style="22"/>
    <col min="6617" max="6617" width="10.140625" style="22" customWidth="1"/>
    <col min="6618" max="6618" width="29.140625" style="22" customWidth="1"/>
    <col min="6619" max="6619" width="18.85546875" style="22" customWidth="1"/>
    <col min="6620" max="6620" width="17.140625" style="22" customWidth="1"/>
    <col min="6621" max="6621" width="15.85546875" style="22" customWidth="1"/>
    <col min="6622" max="6622" width="0" style="22" hidden="1" customWidth="1"/>
    <col min="6623" max="6623" width="18.5703125" style="22" customWidth="1"/>
    <col min="6624" max="6625" width="0" style="22" hidden="1" customWidth="1"/>
    <col min="6626" max="6626" width="17.7109375" style="22" bestFit="1" customWidth="1"/>
    <col min="6627" max="6627" width="14.28515625" style="22" bestFit="1" customWidth="1"/>
    <col min="6628" max="6628" width="16.42578125" style="22" customWidth="1"/>
    <col min="6629" max="6629" width="0" style="22" hidden="1" customWidth="1"/>
    <col min="6630" max="6630" width="14.85546875" style="22" bestFit="1" customWidth="1"/>
    <col min="6631" max="6632" width="0" style="22" hidden="1" customWidth="1"/>
    <col min="6633" max="6634" width="15.5703125" style="22" bestFit="1" customWidth="1"/>
    <col min="6635" max="6645" width="0" style="22" hidden="1" customWidth="1"/>
    <col min="6646" max="6646" width="12.85546875" style="22" bestFit="1" customWidth="1"/>
    <col min="6647" max="6647" width="13.7109375" style="22" bestFit="1" customWidth="1"/>
    <col min="6648" max="6872" width="9.140625" style="22"/>
    <col min="6873" max="6873" width="10.140625" style="22" customWidth="1"/>
    <col min="6874" max="6874" width="29.140625" style="22" customWidth="1"/>
    <col min="6875" max="6875" width="18.85546875" style="22" customWidth="1"/>
    <col min="6876" max="6876" width="17.140625" style="22" customWidth="1"/>
    <col min="6877" max="6877" width="15.85546875" style="22" customWidth="1"/>
    <col min="6878" max="6878" width="0" style="22" hidden="1" customWidth="1"/>
    <col min="6879" max="6879" width="18.5703125" style="22" customWidth="1"/>
    <col min="6880" max="6881" width="0" style="22" hidden="1" customWidth="1"/>
    <col min="6882" max="6882" width="17.7109375" style="22" bestFit="1" customWidth="1"/>
    <col min="6883" max="6883" width="14.28515625" style="22" bestFit="1" customWidth="1"/>
    <col min="6884" max="6884" width="16.42578125" style="22" customWidth="1"/>
    <col min="6885" max="6885" width="0" style="22" hidden="1" customWidth="1"/>
    <col min="6886" max="6886" width="14.85546875" style="22" bestFit="1" customWidth="1"/>
    <col min="6887" max="6888" width="0" style="22" hidden="1" customWidth="1"/>
    <col min="6889" max="6890" width="15.5703125" style="22" bestFit="1" customWidth="1"/>
    <col min="6891" max="6901" width="0" style="22" hidden="1" customWidth="1"/>
    <col min="6902" max="6902" width="12.85546875" style="22" bestFit="1" customWidth="1"/>
    <col min="6903" max="6903" width="13.7109375" style="22" bestFit="1" customWidth="1"/>
    <col min="6904" max="7128" width="9.140625" style="22"/>
    <col min="7129" max="7129" width="10.140625" style="22" customWidth="1"/>
    <col min="7130" max="7130" width="29.140625" style="22" customWidth="1"/>
    <col min="7131" max="7131" width="18.85546875" style="22" customWidth="1"/>
    <col min="7132" max="7132" width="17.140625" style="22" customWidth="1"/>
    <col min="7133" max="7133" width="15.85546875" style="22" customWidth="1"/>
    <col min="7134" max="7134" width="0" style="22" hidden="1" customWidth="1"/>
    <col min="7135" max="7135" width="18.5703125" style="22" customWidth="1"/>
    <col min="7136" max="7137" width="0" style="22" hidden="1" customWidth="1"/>
    <col min="7138" max="7138" width="17.7109375" style="22" bestFit="1" customWidth="1"/>
    <col min="7139" max="7139" width="14.28515625" style="22" bestFit="1" customWidth="1"/>
    <col min="7140" max="7140" width="16.42578125" style="22" customWidth="1"/>
    <col min="7141" max="7141" width="0" style="22" hidden="1" customWidth="1"/>
    <col min="7142" max="7142" width="14.85546875" style="22" bestFit="1" customWidth="1"/>
    <col min="7143" max="7144" width="0" style="22" hidden="1" customWidth="1"/>
    <col min="7145" max="7146" width="15.5703125" style="22" bestFit="1" customWidth="1"/>
    <col min="7147" max="7157" width="0" style="22" hidden="1" customWidth="1"/>
    <col min="7158" max="7158" width="12.85546875" style="22" bestFit="1" customWidth="1"/>
    <col min="7159" max="7159" width="13.7109375" style="22" bestFit="1" customWidth="1"/>
    <col min="7160" max="7384" width="9.140625" style="22"/>
    <col min="7385" max="7385" width="10.140625" style="22" customWidth="1"/>
    <col min="7386" max="7386" width="29.140625" style="22" customWidth="1"/>
    <col min="7387" max="7387" width="18.85546875" style="22" customWidth="1"/>
    <col min="7388" max="7388" width="17.140625" style="22" customWidth="1"/>
    <col min="7389" max="7389" width="15.85546875" style="22" customWidth="1"/>
    <col min="7390" max="7390" width="0" style="22" hidden="1" customWidth="1"/>
    <col min="7391" max="7391" width="18.5703125" style="22" customWidth="1"/>
    <col min="7392" max="7393" width="0" style="22" hidden="1" customWidth="1"/>
    <col min="7394" max="7394" width="17.7109375" style="22" bestFit="1" customWidth="1"/>
    <col min="7395" max="7395" width="14.28515625" style="22" bestFit="1" customWidth="1"/>
    <col min="7396" max="7396" width="16.42578125" style="22" customWidth="1"/>
    <col min="7397" max="7397" width="0" style="22" hidden="1" customWidth="1"/>
    <col min="7398" max="7398" width="14.85546875" style="22" bestFit="1" customWidth="1"/>
    <col min="7399" max="7400" width="0" style="22" hidden="1" customWidth="1"/>
    <col min="7401" max="7402" width="15.5703125" style="22" bestFit="1" customWidth="1"/>
    <col min="7403" max="7413" width="0" style="22" hidden="1" customWidth="1"/>
    <col min="7414" max="7414" width="12.85546875" style="22" bestFit="1" customWidth="1"/>
    <col min="7415" max="7415" width="13.7109375" style="22" bestFit="1" customWidth="1"/>
    <col min="7416" max="7640" width="9.140625" style="22"/>
    <col min="7641" max="7641" width="10.140625" style="22" customWidth="1"/>
    <col min="7642" max="7642" width="29.140625" style="22" customWidth="1"/>
    <col min="7643" max="7643" width="18.85546875" style="22" customWidth="1"/>
    <col min="7644" max="7644" width="17.140625" style="22" customWidth="1"/>
    <col min="7645" max="7645" width="15.85546875" style="22" customWidth="1"/>
    <col min="7646" max="7646" width="0" style="22" hidden="1" customWidth="1"/>
    <col min="7647" max="7647" width="18.5703125" style="22" customWidth="1"/>
    <col min="7648" max="7649" width="0" style="22" hidden="1" customWidth="1"/>
    <col min="7650" max="7650" width="17.7109375" style="22" bestFit="1" customWidth="1"/>
    <col min="7651" max="7651" width="14.28515625" style="22" bestFit="1" customWidth="1"/>
    <col min="7652" max="7652" width="16.42578125" style="22" customWidth="1"/>
    <col min="7653" max="7653" width="0" style="22" hidden="1" customWidth="1"/>
    <col min="7654" max="7654" width="14.85546875" style="22" bestFit="1" customWidth="1"/>
    <col min="7655" max="7656" width="0" style="22" hidden="1" customWidth="1"/>
    <col min="7657" max="7658" width="15.5703125" style="22" bestFit="1" customWidth="1"/>
    <col min="7659" max="7669" width="0" style="22" hidden="1" customWidth="1"/>
    <col min="7670" max="7670" width="12.85546875" style="22" bestFit="1" customWidth="1"/>
    <col min="7671" max="7671" width="13.7109375" style="22" bestFit="1" customWidth="1"/>
    <col min="7672" max="7896" width="9.140625" style="22"/>
    <col min="7897" max="7897" width="10.140625" style="22" customWidth="1"/>
    <col min="7898" max="7898" width="29.140625" style="22" customWidth="1"/>
    <col min="7899" max="7899" width="18.85546875" style="22" customWidth="1"/>
    <col min="7900" max="7900" width="17.140625" style="22" customWidth="1"/>
    <col min="7901" max="7901" width="15.85546875" style="22" customWidth="1"/>
    <col min="7902" max="7902" width="0" style="22" hidden="1" customWidth="1"/>
    <col min="7903" max="7903" width="18.5703125" style="22" customWidth="1"/>
    <col min="7904" max="7905" width="0" style="22" hidden="1" customWidth="1"/>
    <col min="7906" max="7906" width="17.7109375" style="22" bestFit="1" customWidth="1"/>
    <col min="7907" max="7907" width="14.28515625" style="22" bestFit="1" customWidth="1"/>
    <col min="7908" max="7908" width="16.42578125" style="22" customWidth="1"/>
    <col min="7909" max="7909" width="0" style="22" hidden="1" customWidth="1"/>
    <col min="7910" max="7910" width="14.85546875" style="22" bestFit="1" customWidth="1"/>
    <col min="7911" max="7912" width="0" style="22" hidden="1" customWidth="1"/>
    <col min="7913" max="7914" width="15.5703125" style="22" bestFit="1" customWidth="1"/>
    <col min="7915" max="7925" width="0" style="22" hidden="1" customWidth="1"/>
    <col min="7926" max="7926" width="12.85546875" style="22" bestFit="1" customWidth="1"/>
    <col min="7927" max="7927" width="13.7109375" style="22" bestFit="1" customWidth="1"/>
    <col min="7928" max="8152" width="9.140625" style="22"/>
    <col min="8153" max="8153" width="10.140625" style="22" customWidth="1"/>
    <col min="8154" max="8154" width="29.140625" style="22" customWidth="1"/>
    <col min="8155" max="8155" width="18.85546875" style="22" customWidth="1"/>
    <col min="8156" max="8156" width="17.140625" style="22" customWidth="1"/>
    <col min="8157" max="8157" width="15.85546875" style="22" customWidth="1"/>
    <col min="8158" max="8158" width="0" style="22" hidden="1" customWidth="1"/>
    <col min="8159" max="8159" width="18.5703125" style="22" customWidth="1"/>
    <col min="8160" max="8161" width="0" style="22" hidden="1" customWidth="1"/>
    <col min="8162" max="8162" width="17.7109375" style="22" bestFit="1" customWidth="1"/>
    <col min="8163" max="8163" width="14.28515625" style="22" bestFit="1" customWidth="1"/>
    <col min="8164" max="8164" width="16.42578125" style="22" customWidth="1"/>
    <col min="8165" max="8165" width="0" style="22" hidden="1" customWidth="1"/>
    <col min="8166" max="8166" width="14.85546875" style="22" bestFit="1" customWidth="1"/>
    <col min="8167" max="8168" width="0" style="22" hidden="1" customWidth="1"/>
    <col min="8169" max="8170" width="15.5703125" style="22" bestFit="1" customWidth="1"/>
    <col min="8171" max="8181" width="0" style="22" hidden="1" customWidth="1"/>
    <col min="8182" max="8182" width="12.85546875" style="22" bestFit="1" customWidth="1"/>
    <col min="8183" max="8183" width="13.7109375" style="22" bestFit="1" customWidth="1"/>
    <col min="8184" max="8408" width="9.140625" style="22"/>
    <col min="8409" max="8409" width="10.140625" style="22" customWidth="1"/>
    <col min="8410" max="8410" width="29.140625" style="22" customWidth="1"/>
    <col min="8411" max="8411" width="18.85546875" style="22" customWidth="1"/>
    <col min="8412" max="8412" width="17.140625" style="22" customWidth="1"/>
    <col min="8413" max="8413" width="15.85546875" style="22" customWidth="1"/>
    <col min="8414" max="8414" width="0" style="22" hidden="1" customWidth="1"/>
    <col min="8415" max="8415" width="18.5703125" style="22" customWidth="1"/>
    <col min="8416" max="8417" width="0" style="22" hidden="1" customWidth="1"/>
    <col min="8418" max="8418" width="17.7109375" style="22" bestFit="1" customWidth="1"/>
    <col min="8419" max="8419" width="14.28515625" style="22" bestFit="1" customWidth="1"/>
    <col min="8420" max="8420" width="16.42578125" style="22" customWidth="1"/>
    <col min="8421" max="8421" width="0" style="22" hidden="1" customWidth="1"/>
    <col min="8422" max="8422" width="14.85546875" style="22" bestFit="1" customWidth="1"/>
    <col min="8423" max="8424" width="0" style="22" hidden="1" customWidth="1"/>
    <col min="8425" max="8426" width="15.5703125" style="22" bestFit="1" customWidth="1"/>
    <col min="8427" max="8437" width="0" style="22" hidden="1" customWidth="1"/>
    <col min="8438" max="8438" width="12.85546875" style="22" bestFit="1" customWidth="1"/>
    <col min="8439" max="8439" width="13.7109375" style="22" bestFit="1" customWidth="1"/>
    <col min="8440" max="8664" width="9.140625" style="22"/>
    <col min="8665" max="8665" width="10.140625" style="22" customWidth="1"/>
    <col min="8666" max="8666" width="29.140625" style="22" customWidth="1"/>
    <col min="8667" max="8667" width="18.85546875" style="22" customWidth="1"/>
    <col min="8668" max="8668" width="17.140625" style="22" customWidth="1"/>
    <col min="8669" max="8669" width="15.85546875" style="22" customWidth="1"/>
    <col min="8670" max="8670" width="0" style="22" hidden="1" customWidth="1"/>
    <col min="8671" max="8671" width="18.5703125" style="22" customWidth="1"/>
    <col min="8672" max="8673" width="0" style="22" hidden="1" customWidth="1"/>
    <col min="8674" max="8674" width="17.7109375" style="22" bestFit="1" customWidth="1"/>
    <col min="8675" max="8675" width="14.28515625" style="22" bestFit="1" customWidth="1"/>
    <col min="8676" max="8676" width="16.42578125" style="22" customWidth="1"/>
    <col min="8677" max="8677" width="0" style="22" hidden="1" customWidth="1"/>
    <col min="8678" max="8678" width="14.85546875" style="22" bestFit="1" customWidth="1"/>
    <col min="8679" max="8680" width="0" style="22" hidden="1" customWidth="1"/>
    <col min="8681" max="8682" width="15.5703125" style="22" bestFit="1" customWidth="1"/>
    <col min="8683" max="8693" width="0" style="22" hidden="1" customWidth="1"/>
    <col min="8694" max="8694" width="12.85546875" style="22" bestFit="1" customWidth="1"/>
    <col min="8695" max="8695" width="13.7109375" style="22" bestFit="1" customWidth="1"/>
    <col min="8696" max="8920" width="9.140625" style="22"/>
    <col min="8921" max="8921" width="10.140625" style="22" customWidth="1"/>
    <col min="8922" max="8922" width="29.140625" style="22" customWidth="1"/>
    <col min="8923" max="8923" width="18.85546875" style="22" customWidth="1"/>
    <col min="8924" max="8924" width="17.140625" style="22" customWidth="1"/>
    <col min="8925" max="8925" width="15.85546875" style="22" customWidth="1"/>
    <col min="8926" max="8926" width="0" style="22" hidden="1" customWidth="1"/>
    <col min="8927" max="8927" width="18.5703125" style="22" customWidth="1"/>
    <col min="8928" max="8929" width="0" style="22" hidden="1" customWidth="1"/>
    <col min="8930" max="8930" width="17.7109375" style="22" bestFit="1" customWidth="1"/>
    <col min="8931" max="8931" width="14.28515625" style="22" bestFit="1" customWidth="1"/>
    <col min="8932" max="8932" width="16.42578125" style="22" customWidth="1"/>
    <col min="8933" max="8933" width="0" style="22" hidden="1" customWidth="1"/>
    <col min="8934" max="8934" width="14.85546875" style="22" bestFit="1" customWidth="1"/>
    <col min="8935" max="8936" width="0" style="22" hidden="1" customWidth="1"/>
    <col min="8937" max="8938" width="15.5703125" style="22" bestFit="1" customWidth="1"/>
    <col min="8939" max="8949" width="0" style="22" hidden="1" customWidth="1"/>
    <col min="8950" max="8950" width="12.85546875" style="22" bestFit="1" customWidth="1"/>
    <col min="8951" max="8951" width="13.7109375" style="22" bestFit="1" customWidth="1"/>
    <col min="8952" max="9176" width="9.140625" style="22"/>
    <col min="9177" max="9177" width="10.140625" style="22" customWidth="1"/>
    <col min="9178" max="9178" width="29.140625" style="22" customWidth="1"/>
    <col min="9179" max="9179" width="18.85546875" style="22" customWidth="1"/>
    <col min="9180" max="9180" width="17.140625" style="22" customWidth="1"/>
    <col min="9181" max="9181" width="15.85546875" style="22" customWidth="1"/>
    <col min="9182" max="9182" width="0" style="22" hidden="1" customWidth="1"/>
    <col min="9183" max="9183" width="18.5703125" style="22" customWidth="1"/>
    <col min="9184" max="9185" width="0" style="22" hidden="1" customWidth="1"/>
    <col min="9186" max="9186" width="17.7109375" style="22" bestFit="1" customWidth="1"/>
    <col min="9187" max="9187" width="14.28515625" style="22" bestFit="1" customWidth="1"/>
    <col min="9188" max="9188" width="16.42578125" style="22" customWidth="1"/>
    <col min="9189" max="9189" width="0" style="22" hidden="1" customWidth="1"/>
    <col min="9190" max="9190" width="14.85546875" style="22" bestFit="1" customWidth="1"/>
    <col min="9191" max="9192" width="0" style="22" hidden="1" customWidth="1"/>
    <col min="9193" max="9194" width="15.5703125" style="22" bestFit="1" customWidth="1"/>
    <col min="9195" max="9205" width="0" style="22" hidden="1" customWidth="1"/>
    <col min="9206" max="9206" width="12.85546875" style="22" bestFit="1" customWidth="1"/>
    <col min="9207" max="9207" width="13.7109375" style="22" bestFit="1" customWidth="1"/>
    <col min="9208" max="9432" width="9.140625" style="22"/>
    <col min="9433" max="9433" width="10.140625" style="22" customWidth="1"/>
    <col min="9434" max="9434" width="29.140625" style="22" customWidth="1"/>
    <col min="9435" max="9435" width="18.85546875" style="22" customWidth="1"/>
    <col min="9436" max="9436" width="17.140625" style="22" customWidth="1"/>
    <col min="9437" max="9437" width="15.85546875" style="22" customWidth="1"/>
    <col min="9438" max="9438" width="0" style="22" hidden="1" customWidth="1"/>
    <col min="9439" max="9439" width="18.5703125" style="22" customWidth="1"/>
    <col min="9440" max="9441" width="0" style="22" hidden="1" customWidth="1"/>
    <col min="9442" max="9442" width="17.7109375" style="22" bestFit="1" customWidth="1"/>
    <col min="9443" max="9443" width="14.28515625" style="22" bestFit="1" customWidth="1"/>
    <col min="9444" max="9444" width="16.42578125" style="22" customWidth="1"/>
    <col min="9445" max="9445" width="0" style="22" hidden="1" customWidth="1"/>
    <col min="9446" max="9446" width="14.85546875" style="22" bestFit="1" customWidth="1"/>
    <col min="9447" max="9448" width="0" style="22" hidden="1" customWidth="1"/>
    <col min="9449" max="9450" width="15.5703125" style="22" bestFit="1" customWidth="1"/>
    <col min="9451" max="9461" width="0" style="22" hidden="1" customWidth="1"/>
    <col min="9462" max="9462" width="12.85546875" style="22" bestFit="1" customWidth="1"/>
    <col min="9463" max="9463" width="13.7109375" style="22" bestFit="1" customWidth="1"/>
    <col min="9464" max="9688" width="9.140625" style="22"/>
    <col min="9689" max="9689" width="10.140625" style="22" customWidth="1"/>
    <col min="9690" max="9690" width="29.140625" style="22" customWidth="1"/>
    <col min="9691" max="9691" width="18.85546875" style="22" customWidth="1"/>
    <col min="9692" max="9692" width="17.140625" style="22" customWidth="1"/>
    <col min="9693" max="9693" width="15.85546875" style="22" customWidth="1"/>
    <col min="9694" max="9694" width="0" style="22" hidden="1" customWidth="1"/>
    <col min="9695" max="9695" width="18.5703125" style="22" customWidth="1"/>
    <col min="9696" max="9697" width="0" style="22" hidden="1" customWidth="1"/>
    <col min="9698" max="9698" width="17.7109375" style="22" bestFit="1" customWidth="1"/>
    <col min="9699" max="9699" width="14.28515625" style="22" bestFit="1" customWidth="1"/>
    <col min="9700" max="9700" width="16.42578125" style="22" customWidth="1"/>
    <col min="9701" max="9701" width="0" style="22" hidden="1" customWidth="1"/>
    <col min="9702" max="9702" width="14.85546875" style="22" bestFit="1" customWidth="1"/>
    <col min="9703" max="9704" width="0" style="22" hidden="1" customWidth="1"/>
    <col min="9705" max="9706" width="15.5703125" style="22" bestFit="1" customWidth="1"/>
    <col min="9707" max="9717" width="0" style="22" hidden="1" customWidth="1"/>
    <col min="9718" max="9718" width="12.85546875" style="22" bestFit="1" customWidth="1"/>
    <col min="9719" max="9719" width="13.7109375" style="22" bestFit="1" customWidth="1"/>
    <col min="9720" max="9944" width="9.140625" style="22"/>
    <col min="9945" max="9945" width="10.140625" style="22" customWidth="1"/>
    <col min="9946" max="9946" width="29.140625" style="22" customWidth="1"/>
    <col min="9947" max="9947" width="18.85546875" style="22" customWidth="1"/>
    <col min="9948" max="9948" width="17.140625" style="22" customWidth="1"/>
    <col min="9949" max="9949" width="15.85546875" style="22" customWidth="1"/>
    <col min="9950" max="9950" width="0" style="22" hidden="1" customWidth="1"/>
    <col min="9951" max="9951" width="18.5703125" style="22" customWidth="1"/>
    <col min="9952" max="9953" width="0" style="22" hidden="1" customWidth="1"/>
    <col min="9954" max="9954" width="17.7109375" style="22" bestFit="1" customWidth="1"/>
    <col min="9955" max="9955" width="14.28515625" style="22" bestFit="1" customWidth="1"/>
    <col min="9956" max="9956" width="16.42578125" style="22" customWidth="1"/>
    <col min="9957" max="9957" width="0" style="22" hidden="1" customWidth="1"/>
    <col min="9958" max="9958" width="14.85546875" style="22" bestFit="1" customWidth="1"/>
    <col min="9959" max="9960" width="0" style="22" hidden="1" customWidth="1"/>
    <col min="9961" max="9962" width="15.5703125" style="22" bestFit="1" customWidth="1"/>
    <col min="9963" max="9973" width="0" style="22" hidden="1" customWidth="1"/>
    <col min="9974" max="9974" width="12.85546875" style="22" bestFit="1" customWidth="1"/>
    <col min="9975" max="9975" width="13.7109375" style="22" bestFit="1" customWidth="1"/>
    <col min="9976" max="10200" width="9.140625" style="22"/>
    <col min="10201" max="10201" width="10.140625" style="22" customWidth="1"/>
    <col min="10202" max="10202" width="29.140625" style="22" customWidth="1"/>
    <col min="10203" max="10203" width="18.85546875" style="22" customWidth="1"/>
    <col min="10204" max="10204" width="17.140625" style="22" customWidth="1"/>
    <col min="10205" max="10205" width="15.85546875" style="22" customWidth="1"/>
    <col min="10206" max="10206" width="0" style="22" hidden="1" customWidth="1"/>
    <col min="10207" max="10207" width="18.5703125" style="22" customWidth="1"/>
    <col min="10208" max="10209" width="0" style="22" hidden="1" customWidth="1"/>
    <col min="10210" max="10210" width="17.7109375" style="22" bestFit="1" customWidth="1"/>
    <col min="10211" max="10211" width="14.28515625" style="22" bestFit="1" customWidth="1"/>
    <col min="10212" max="10212" width="16.42578125" style="22" customWidth="1"/>
    <col min="10213" max="10213" width="0" style="22" hidden="1" customWidth="1"/>
    <col min="10214" max="10214" width="14.85546875" style="22" bestFit="1" customWidth="1"/>
    <col min="10215" max="10216" width="0" style="22" hidden="1" customWidth="1"/>
    <col min="10217" max="10218" width="15.5703125" style="22" bestFit="1" customWidth="1"/>
    <col min="10219" max="10229" width="0" style="22" hidden="1" customWidth="1"/>
    <col min="10230" max="10230" width="12.85546875" style="22" bestFit="1" customWidth="1"/>
    <col min="10231" max="10231" width="13.7109375" style="22" bestFit="1" customWidth="1"/>
    <col min="10232" max="10456" width="9.140625" style="22"/>
    <col min="10457" max="10457" width="10.140625" style="22" customWidth="1"/>
    <col min="10458" max="10458" width="29.140625" style="22" customWidth="1"/>
    <col min="10459" max="10459" width="18.85546875" style="22" customWidth="1"/>
    <col min="10460" max="10460" width="17.140625" style="22" customWidth="1"/>
    <col min="10461" max="10461" width="15.85546875" style="22" customWidth="1"/>
    <col min="10462" max="10462" width="0" style="22" hidden="1" customWidth="1"/>
    <col min="10463" max="10463" width="18.5703125" style="22" customWidth="1"/>
    <col min="10464" max="10465" width="0" style="22" hidden="1" customWidth="1"/>
    <col min="10466" max="10466" width="17.7109375" style="22" bestFit="1" customWidth="1"/>
    <col min="10467" max="10467" width="14.28515625" style="22" bestFit="1" customWidth="1"/>
    <col min="10468" max="10468" width="16.42578125" style="22" customWidth="1"/>
    <col min="10469" max="10469" width="0" style="22" hidden="1" customWidth="1"/>
    <col min="10470" max="10470" width="14.85546875" style="22" bestFit="1" customWidth="1"/>
    <col min="10471" max="10472" width="0" style="22" hidden="1" customWidth="1"/>
    <col min="10473" max="10474" width="15.5703125" style="22" bestFit="1" customWidth="1"/>
    <col min="10475" max="10485" width="0" style="22" hidden="1" customWidth="1"/>
    <col min="10486" max="10486" width="12.85546875" style="22" bestFit="1" customWidth="1"/>
    <col min="10487" max="10487" width="13.7109375" style="22" bestFit="1" customWidth="1"/>
    <col min="10488" max="10712" width="9.140625" style="22"/>
    <col min="10713" max="10713" width="10.140625" style="22" customWidth="1"/>
    <col min="10714" max="10714" width="29.140625" style="22" customWidth="1"/>
    <col min="10715" max="10715" width="18.85546875" style="22" customWidth="1"/>
    <col min="10716" max="10716" width="17.140625" style="22" customWidth="1"/>
    <col min="10717" max="10717" width="15.85546875" style="22" customWidth="1"/>
    <col min="10718" max="10718" width="0" style="22" hidden="1" customWidth="1"/>
    <col min="10719" max="10719" width="18.5703125" style="22" customWidth="1"/>
    <col min="10720" max="10721" width="0" style="22" hidden="1" customWidth="1"/>
    <col min="10722" max="10722" width="17.7109375" style="22" bestFit="1" customWidth="1"/>
    <col min="10723" max="10723" width="14.28515625" style="22" bestFit="1" customWidth="1"/>
    <col min="10724" max="10724" width="16.42578125" style="22" customWidth="1"/>
    <col min="10725" max="10725" width="0" style="22" hidden="1" customWidth="1"/>
    <col min="10726" max="10726" width="14.85546875" style="22" bestFit="1" customWidth="1"/>
    <col min="10727" max="10728" width="0" style="22" hidden="1" customWidth="1"/>
    <col min="10729" max="10730" width="15.5703125" style="22" bestFit="1" customWidth="1"/>
    <col min="10731" max="10741" width="0" style="22" hidden="1" customWidth="1"/>
    <col min="10742" max="10742" width="12.85546875" style="22" bestFit="1" customWidth="1"/>
    <col min="10743" max="10743" width="13.7109375" style="22" bestFit="1" customWidth="1"/>
    <col min="10744" max="10968" width="9.140625" style="22"/>
    <col min="10969" max="10969" width="10.140625" style="22" customWidth="1"/>
    <col min="10970" max="10970" width="29.140625" style="22" customWidth="1"/>
    <col min="10971" max="10971" width="18.85546875" style="22" customWidth="1"/>
    <col min="10972" max="10972" width="17.140625" style="22" customWidth="1"/>
    <col min="10973" max="10973" width="15.85546875" style="22" customWidth="1"/>
    <col min="10974" max="10974" width="0" style="22" hidden="1" customWidth="1"/>
    <col min="10975" max="10975" width="18.5703125" style="22" customWidth="1"/>
    <col min="10976" max="10977" width="0" style="22" hidden="1" customWidth="1"/>
    <col min="10978" max="10978" width="17.7109375" style="22" bestFit="1" customWidth="1"/>
    <col min="10979" max="10979" width="14.28515625" style="22" bestFit="1" customWidth="1"/>
    <col min="10980" max="10980" width="16.42578125" style="22" customWidth="1"/>
    <col min="10981" max="10981" width="0" style="22" hidden="1" customWidth="1"/>
    <col min="10982" max="10982" width="14.85546875" style="22" bestFit="1" customWidth="1"/>
    <col min="10983" max="10984" width="0" style="22" hidden="1" customWidth="1"/>
    <col min="10985" max="10986" width="15.5703125" style="22" bestFit="1" customWidth="1"/>
    <col min="10987" max="10997" width="0" style="22" hidden="1" customWidth="1"/>
    <col min="10998" max="10998" width="12.85546875" style="22" bestFit="1" customWidth="1"/>
    <col min="10999" max="10999" width="13.7109375" style="22" bestFit="1" customWidth="1"/>
    <col min="11000" max="11224" width="9.140625" style="22"/>
    <col min="11225" max="11225" width="10.140625" style="22" customWidth="1"/>
    <col min="11226" max="11226" width="29.140625" style="22" customWidth="1"/>
    <col min="11227" max="11227" width="18.85546875" style="22" customWidth="1"/>
    <col min="11228" max="11228" width="17.140625" style="22" customWidth="1"/>
    <col min="11229" max="11229" width="15.85546875" style="22" customWidth="1"/>
    <col min="11230" max="11230" width="0" style="22" hidden="1" customWidth="1"/>
    <col min="11231" max="11231" width="18.5703125" style="22" customWidth="1"/>
    <col min="11232" max="11233" width="0" style="22" hidden="1" customWidth="1"/>
    <col min="11234" max="11234" width="17.7109375" style="22" bestFit="1" customWidth="1"/>
    <col min="11235" max="11235" width="14.28515625" style="22" bestFit="1" customWidth="1"/>
    <col min="11236" max="11236" width="16.42578125" style="22" customWidth="1"/>
    <col min="11237" max="11237" width="0" style="22" hidden="1" customWidth="1"/>
    <col min="11238" max="11238" width="14.85546875" style="22" bestFit="1" customWidth="1"/>
    <col min="11239" max="11240" width="0" style="22" hidden="1" customWidth="1"/>
    <col min="11241" max="11242" width="15.5703125" style="22" bestFit="1" customWidth="1"/>
    <col min="11243" max="11253" width="0" style="22" hidden="1" customWidth="1"/>
    <col min="11254" max="11254" width="12.85546875" style="22" bestFit="1" customWidth="1"/>
    <col min="11255" max="11255" width="13.7109375" style="22" bestFit="1" customWidth="1"/>
    <col min="11256" max="11480" width="9.140625" style="22"/>
    <col min="11481" max="11481" width="10.140625" style="22" customWidth="1"/>
    <col min="11482" max="11482" width="29.140625" style="22" customWidth="1"/>
    <col min="11483" max="11483" width="18.85546875" style="22" customWidth="1"/>
    <col min="11484" max="11484" width="17.140625" style="22" customWidth="1"/>
    <col min="11485" max="11485" width="15.85546875" style="22" customWidth="1"/>
    <col min="11486" max="11486" width="0" style="22" hidden="1" customWidth="1"/>
    <col min="11487" max="11487" width="18.5703125" style="22" customWidth="1"/>
    <col min="11488" max="11489" width="0" style="22" hidden="1" customWidth="1"/>
    <col min="11490" max="11490" width="17.7109375" style="22" bestFit="1" customWidth="1"/>
    <col min="11491" max="11491" width="14.28515625" style="22" bestFit="1" customWidth="1"/>
    <col min="11492" max="11492" width="16.42578125" style="22" customWidth="1"/>
    <col min="11493" max="11493" width="0" style="22" hidden="1" customWidth="1"/>
    <col min="11494" max="11494" width="14.85546875" style="22" bestFit="1" customWidth="1"/>
    <col min="11495" max="11496" width="0" style="22" hidden="1" customWidth="1"/>
    <col min="11497" max="11498" width="15.5703125" style="22" bestFit="1" customWidth="1"/>
    <col min="11499" max="11509" width="0" style="22" hidden="1" customWidth="1"/>
    <col min="11510" max="11510" width="12.85546875" style="22" bestFit="1" customWidth="1"/>
    <col min="11511" max="11511" width="13.7109375" style="22" bestFit="1" customWidth="1"/>
    <col min="11512" max="11736" width="9.140625" style="22"/>
    <col min="11737" max="11737" width="10.140625" style="22" customWidth="1"/>
    <col min="11738" max="11738" width="29.140625" style="22" customWidth="1"/>
    <col min="11739" max="11739" width="18.85546875" style="22" customWidth="1"/>
    <col min="11740" max="11740" width="17.140625" style="22" customWidth="1"/>
    <col min="11741" max="11741" width="15.85546875" style="22" customWidth="1"/>
    <col min="11742" max="11742" width="0" style="22" hidden="1" customWidth="1"/>
    <col min="11743" max="11743" width="18.5703125" style="22" customWidth="1"/>
    <col min="11744" max="11745" width="0" style="22" hidden="1" customWidth="1"/>
    <col min="11746" max="11746" width="17.7109375" style="22" bestFit="1" customWidth="1"/>
    <col min="11747" max="11747" width="14.28515625" style="22" bestFit="1" customWidth="1"/>
    <col min="11748" max="11748" width="16.42578125" style="22" customWidth="1"/>
    <col min="11749" max="11749" width="0" style="22" hidden="1" customWidth="1"/>
    <col min="11750" max="11750" width="14.85546875" style="22" bestFit="1" customWidth="1"/>
    <col min="11751" max="11752" width="0" style="22" hidden="1" customWidth="1"/>
    <col min="11753" max="11754" width="15.5703125" style="22" bestFit="1" customWidth="1"/>
    <col min="11755" max="11765" width="0" style="22" hidden="1" customWidth="1"/>
    <col min="11766" max="11766" width="12.85546875" style="22" bestFit="1" customWidth="1"/>
    <col min="11767" max="11767" width="13.7109375" style="22" bestFit="1" customWidth="1"/>
    <col min="11768" max="11992" width="9.140625" style="22"/>
    <col min="11993" max="11993" width="10.140625" style="22" customWidth="1"/>
    <col min="11994" max="11994" width="29.140625" style="22" customWidth="1"/>
    <col min="11995" max="11995" width="18.85546875" style="22" customWidth="1"/>
    <col min="11996" max="11996" width="17.140625" style="22" customWidth="1"/>
    <col min="11997" max="11997" width="15.85546875" style="22" customWidth="1"/>
    <col min="11998" max="11998" width="0" style="22" hidden="1" customWidth="1"/>
    <col min="11999" max="11999" width="18.5703125" style="22" customWidth="1"/>
    <col min="12000" max="12001" width="0" style="22" hidden="1" customWidth="1"/>
    <col min="12002" max="12002" width="17.7109375" style="22" bestFit="1" customWidth="1"/>
    <col min="12003" max="12003" width="14.28515625" style="22" bestFit="1" customWidth="1"/>
    <col min="12004" max="12004" width="16.42578125" style="22" customWidth="1"/>
    <col min="12005" max="12005" width="0" style="22" hidden="1" customWidth="1"/>
    <col min="12006" max="12006" width="14.85546875" style="22" bestFit="1" customWidth="1"/>
    <col min="12007" max="12008" width="0" style="22" hidden="1" customWidth="1"/>
    <col min="12009" max="12010" width="15.5703125" style="22" bestFit="1" customWidth="1"/>
    <col min="12011" max="12021" width="0" style="22" hidden="1" customWidth="1"/>
    <col min="12022" max="12022" width="12.85546875" style="22" bestFit="1" customWidth="1"/>
    <col min="12023" max="12023" width="13.7109375" style="22" bestFit="1" customWidth="1"/>
    <col min="12024" max="12248" width="9.140625" style="22"/>
    <col min="12249" max="12249" width="10.140625" style="22" customWidth="1"/>
    <col min="12250" max="12250" width="29.140625" style="22" customWidth="1"/>
    <col min="12251" max="12251" width="18.85546875" style="22" customWidth="1"/>
    <col min="12252" max="12252" width="17.140625" style="22" customWidth="1"/>
    <col min="12253" max="12253" width="15.85546875" style="22" customWidth="1"/>
    <col min="12254" max="12254" width="0" style="22" hidden="1" customWidth="1"/>
    <col min="12255" max="12255" width="18.5703125" style="22" customWidth="1"/>
    <col min="12256" max="12257" width="0" style="22" hidden="1" customWidth="1"/>
    <col min="12258" max="12258" width="17.7109375" style="22" bestFit="1" customWidth="1"/>
    <col min="12259" max="12259" width="14.28515625" style="22" bestFit="1" customWidth="1"/>
    <col min="12260" max="12260" width="16.42578125" style="22" customWidth="1"/>
    <col min="12261" max="12261" width="0" style="22" hidden="1" customWidth="1"/>
    <col min="12262" max="12262" width="14.85546875" style="22" bestFit="1" customWidth="1"/>
    <col min="12263" max="12264" width="0" style="22" hidden="1" customWidth="1"/>
    <col min="12265" max="12266" width="15.5703125" style="22" bestFit="1" customWidth="1"/>
    <col min="12267" max="12277" width="0" style="22" hidden="1" customWidth="1"/>
    <col min="12278" max="12278" width="12.85546875" style="22" bestFit="1" customWidth="1"/>
    <col min="12279" max="12279" width="13.7109375" style="22" bestFit="1" customWidth="1"/>
    <col min="12280" max="12504" width="9.140625" style="22"/>
    <col min="12505" max="12505" width="10.140625" style="22" customWidth="1"/>
    <col min="12506" max="12506" width="29.140625" style="22" customWidth="1"/>
    <col min="12507" max="12507" width="18.85546875" style="22" customWidth="1"/>
    <col min="12508" max="12508" width="17.140625" style="22" customWidth="1"/>
    <col min="12509" max="12509" width="15.85546875" style="22" customWidth="1"/>
    <col min="12510" max="12510" width="0" style="22" hidden="1" customWidth="1"/>
    <col min="12511" max="12511" width="18.5703125" style="22" customWidth="1"/>
    <col min="12512" max="12513" width="0" style="22" hidden="1" customWidth="1"/>
    <col min="12514" max="12514" width="17.7109375" style="22" bestFit="1" customWidth="1"/>
    <col min="12515" max="12515" width="14.28515625" style="22" bestFit="1" customWidth="1"/>
    <col min="12516" max="12516" width="16.42578125" style="22" customWidth="1"/>
    <col min="12517" max="12517" width="0" style="22" hidden="1" customWidth="1"/>
    <col min="12518" max="12518" width="14.85546875" style="22" bestFit="1" customWidth="1"/>
    <col min="12519" max="12520" width="0" style="22" hidden="1" customWidth="1"/>
    <col min="12521" max="12522" width="15.5703125" style="22" bestFit="1" customWidth="1"/>
    <col min="12523" max="12533" width="0" style="22" hidden="1" customWidth="1"/>
    <col min="12534" max="12534" width="12.85546875" style="22" bestFit="1" customWidth="1"/>
    <col min="12535" max="12535" width="13.7109375" style="22" bestFit="1" customWidth="1"/>
    <col min="12536" max="12760" width="9.140625" style="22"/>
    <col min="12761" max="12761" width="10.140625" style="22" customWidth="1"/>
    <col min="12762" max="12762" width="29.140625" style="22" customWidth="1"/>
    <col min="12763" max="12763" width="18.85546875" style="22" customWidth="1"/>
    <col min="12764" max="12764" width="17.140625" style="22" customWidth="1"/>
    <col min="12765" max="12765" width="15.85546875" style="22" customWidth="1"/>
    <col min="12766" max="12766" width="0" style="22" hidden="1" customWidth="1"/>
    <col min="12767" max="12767" width="18.5703125" style="22" customWidth="1"/>
    <col min="12768" max="12769" width="0" style="22" hidden="1" customWidth="1"/>
    <col min="12770" max="12770" width="17.7109375" style="22" bestFit="1" customWidth="1"/>
    <col min="12771" max="12771" width="14.28515625" style="22" bestFit="1" customWidth="1"/>
    <col min="12772" max="12772" width="16.42578125" style="22" customWidth="1"/>
    <col min="12773" max="12773" width="0" style="22" hidden="1" customWidth="1"/>
    <col min="12774" max="12774" width="14.85546875" style="22" bestFit="1" customWidth="1"/>
    <col min="12775" max="12776" width="0" style="22" hidden="1" customWidth="1"/>
    <col min="12777" max="12778" width="15.5703125" style="22" bestFit="1" customWidth="1"/>
    <col min="12779" max="12789" width="0" style="22" hidden="1" customWidth="1"/>
    <col min="12790" max="12790" width="12.85546875" style="22" bestFit="1" customWidth="1"/>
    <col min="12791" max="12791" width="13.7109375" style="22" bestFit="1" customWidth="1"/>
    <col min="12792" max="13016" width="9.140625" style="22"/>
    <col min="13017" max="13017" width="10.140625" style="22" customWidth="1"/>
    <col min="13018" max="13018" width="29.140625" style="22" customWidth="1"/>
    <col min="13019" max="13019" width="18.85546875" style="22" customWidth="1"/>
    <col min="13020" max="13020" width="17.140625" style="22" customWidth="1"/>
    <col min="13021" max="13021" width="15.85546875" style="22" customWidth="1"/>
    <col min="13022" max="13022" width="0" style="22" hidden="1" customWidth="1"/>
    <col min="13023" max="13023" width="18.5703125" style="22" customWidth="1"/>
    <col min="13024" max="13025" width="0" style="22" hidden="1" customWidth="1"/>
    <col min="13026" max="13026" width="17.7109375" style="22" bestFit="1" customWidth="1"/>
    <col min="13027" max="13027" width="14.28515625" style="22" bestFit="1" customWidth="1"/>
    <col min="13028" max="13028" width="16.42578125" style="22" customWidth="1"/>
    <col min="13029" max="13029" width="0" style="22" hidden="1" customWidth="1"/>
    <col min="13030" max="13030" width="14.85546875" style="22" bestFit="1" customWidth="1"/>
    <col min="13031" max="13032" width="0" style="22" hidden="1" customWidth="1"/>
    <col min="13033" max="13034" width="15.5703125" style="22" bestFit="1" customWidth="1"/>
    <col min="13035" max="13045" width="0" style="22" hidden="1" customWidth="1"/>
    <col min="13046" max="13046" width="12.85546875" style="22" bestFit="1" customWidth="1"/>
    <col min="13047" max="13047" width="13.7109375" style="22" bestFit="1" customWidth="1"/>
    <col min="13048" max="13272" width="9.140625" style="22"/>
    <col min="13273" max="13273" width="10.140625" style="22" customWidth="1"/>
    <col min="13274" max="13274" width="29.140625" style="22" customWidth="1"/>
    <col min="13275" max="13275" width="18.85546875" style="22" customWidth="1"/>
    <col min="13276" max="13276" width="17.140625" style="22" customWidth="1"/>
    <col min="13277" max="13277" width="15.85546875" style="22" customWidth="1"/>
    <col min="13278" max="13278" width="0" style="22" hidden="1" customWidth="1"/>
    <col min="13279" max="13279" width="18.5703125" style="22" customWidth="1"/>
    <col min="13280" max="13281" width="0" style="22" hidden="1" customWidth="1"/>
    <col min="13282" max="13282" width="17.7109375" style="22" bestFit="1" customWidth="1"/>
    <col min="13283" max="13283" width="14.28515625" style="22" bestFit="1" customWidth="1"/>
    <col min="13284" max="13284" width="16.42578125" style="22" customWidth="1"/>
    <col min="13285" max="13285" width="0" style="22" hidden="1" customWidth="1"/>
    <col min="13286" max="13286" width="14.85546875" style="22" bestFit="1" customWidth="1"/>
    <col min="13287" max="13288" width="0" style="22" hidden="1" customWidth="1"/>
    <col min="13289" max="13290" width="15.5703125" style="22" bestFit="1" customWidth="1"/>
    <col min="13291" max="13301" width="0" style="22" hidden="1" customWidth="1"/>
    <col min="13302" max="13302" width="12.85546875" style="22" bestFit="1" customWidth="1"/>
    <col min="13303" max="13303" width="13.7109375" style="22" bestFit="1" customWidth="1"/>
    <col min="13304" max="13528" width="9.140625" style="22"/>
    <col min="13529" max="13529" width="10.140625" style="22" customWidth="1"/>
    <col min="13530" max="13530" width="29.140625" style="22" customWidth="1"/>
    <col min="13531" max="13531" width="18.85546875" style="22" customWidth="1"/>
    <col min="13532" max="13532" width="17.140625" style="22" customWidth="1"/>
    <col min="13533" max="13533" width="15.85546875" style="22" customWidth="1"/>
    <col min="13534" max="13534" width="0" style="22" hidden="1" customWidth="1"/>
    <col min="13535" max="13535" width="18.5703125" style="22" customWidth="1"/>
    <col min="13536" max="13537" width="0" style="22" hidden="1" customWidth="1"/>
    <col min="13538" max="13538" width="17.7109375" style="22" bestFit="1" customWidth="1"/>
    <col min="13539" max="13539" width="14.28515625" style="22" bestFit="1" customWidth="1"/>
    <col min="13540" max="13540" width="16.42578125" style="22" customWidth="1"/>
    <col min="13541" max="13541" width="0" style="22" hidden="1" customWidth="1"/>
    <col min="13542" max="13542" width="14.85546875" style="22" bestFit="1" customWidth="1"/>
    <col min="13543" max="13544" width="0" style="22" hidden="1" customWidth="1"/>
    <col min="13545" max="13546" width="15.5703125" style="22" bestFit="1" customWidth="1"/>
    <col min="13547" max="13557" width="0" style="22" hidden="1" customWidth="1"/>
    <col min="13558" max="13558" width="12.85546875" style="22" bestFit="1" customWidth="1"/>
    <col min="13559" max="13559" width="13.7109375" style="22" bestFit="1" customWidth="1"/>
    <col min="13560" max="13784" width="9.140625" style="22"/>
    <col min="13785" max="13785" width="10.140625" style="22" customWidth="1"/>
    <col min="13786" max="13786" width="29.140625" style="22" customWidth="1"/>
    <col min="13787" max="13787" width="18.85546875" style="22" customWidth="1"/>
    <col min="13788" max="13788" width="17.140625" style="22" customWidth="1"/>
    <col min="13789" max="13789" width="15.85546875" style="22" customWidth="1"/>
    <col min="13790" max="13790" width="0" style="22" hidden="1" customWidth="1"/>
    <col min="13791" max="13791" width="18.5703125" style="22" customWidth="1"/>
    <col min="13792" max="13793" width="0" style="22" hidden="1" customWidth="1"/>
    <col min="13794" max="13794" width="17.7109375" style="22" bestFit="1" customWidth="1"/>
    <col min="13795" max="13795" width="14.28515625" style="22" bestFit="1" customWidth="1"/>
    <col min="13796" max="13796" width="16.42578125" style="22" customWidth="1"/>
    <col min="13797" max="13797" width="0" style="22" hidden="1" customWidth="1"/>
    <col min="13798" max="13798" width="14.85546875" style="22" bestFit="1" customWidth="1"/>
    <col min="13799" max="13800" width="0" style="22" hidden="1" customWidth="1"/>
    <col min="13801" max="13802" width="15.5703125" style="22" bestFit="1" customWidth="1"/>
    <col min="13803" max="13813" width="0" style="22" hidden="1" customWidth="1"/>
    <col min="13814" max="13814" width="12.85546875" style="22" bestFit="1" customWidth="1"/>
    <col min="13815" max="13815" width="13.7109375" style="22" bestFit="1" customWidth="1"/>
    <col min="13816" max="14040" width="9.140625" style="22"/>
    <col min="14041" max="14041" width="10.140625" style="22" customWidth="1"/>
    <col min="14042" max="14042" width="29.140625" style="22" customWidth="1"/>
    <col min="14043" max="14043" width="18.85546875" style="22" customWidth="1"/>
    <col min="14044" max="14044" width="17.140625" style="22" customWidth="1"/>
    <col min="14045" max="14045" width="15.85546875" style="22" customWidth="1"/>
    <col min="14046" max="14046" width="0" style="22" hidden="1" customWidth="1"/>
    <col min="14047" max="14047" width="18.5703125" style="22" customWidth="1"/>
    <col min="14048" max="14049" width="0" style="22" hidden="1" customWidth="1"/>
    <col min="14050" max="14050" width="17.7109375" style="22" bestFit="1" customWidth="1"/>
    <col min="14051" max="14051" width="14.28515625" style="22" bestFit="1" customWidth="1"/>
    <col min="14052" max="14052" width="16.42578125" style="22" customWidth="1"/>
    <col min="14053" max="14053" width="0" style="22" hidden="1" customWidth="1"/>
    <col min="14054" max="14054" width="14.85546875" style="22" bestFit="1" customWidth="1"/>
    <col min="14055" max="14056" width="0" style="22" hidden="1" customWidth="1"/>
    <col min="14057" max="14058" width="15.5703125" style="22" bestFit="1" customWidth="1"/>
    <col min="14059" max="14069" width="0" style="22" hidden="1" customWidth="1"/>
    <col min="14070" max="14070" width="12.85546875" style="22" bestFit="1" customWidth="1"/>
    <col min="14071" max="14071" width="13.7109375" style="22" bestFit="1" customWidth="1"/>
    <col min="14072" max="14296" width="9.140625" style="22"/>
    <col min="14297" max="14297" width="10.140625" style="22" customWidth="1"/>
    <col min="14298" max="14298" width="29.140625" style="22" customWidth="1"/>
    <col min="14299" max="14299" width="18.85546875" style="22" customWidth="1"/>
    <col min="14300" max="14300" width="17.140625" style="22" customWidth="1"/>
    <col min="14301" max="14301" width="15.85546875" style="22" customWidth="1"/>
    <col min="14302" max="14302" width="0" style="22" hidden="1" customWidth="1"/>
    <col min="14303" max="14303" width="18.5703125" style="22" customWidth="1"/>
    <col min="14304" max="14305" width="0" style="22" hidden="1" customWidth="1"/>
    <col min="14306" max="14306" width="17.7109375" style="22" bestFit="1" customWidth="1"/>
    <col min="14307" max="14307" width="14.28515625" style="22" bestFit="1" customWidth="1"/>
    <col min="14308" max="14308" width="16.42578125" style="22" customWidth="1"/>
    <col min="14309" max="14309" width="0" style="22" hidden="1" customWidth="1"/>
    <col min="14310" max="14310" width="14.85546875" style="22" bestFit="1" customWidth="1"/>
    <col min="14311" max="14312" width="0" style="22" hidden="1" customWidth="1"/>
    <col min="14313" max="14314" width="15.5703125" style="22" bestFit="1" customWidth="1"/>
    <col min="14315" max="14325" width="0" style="22" hidden="1" customWidth="1"/>
    <col min="14326" max="14326" width="12.85546875" style="22" bestFit="1" customWidth="1"/>
    <col min="14327" max="14327" width="13.7109375" style="22" bestFit="1" customWidth="1"/>
    <col min="14328" max="14552" width="9.140625" style="22"/>
    <col min="14553" max="14553" width="10.140625" style="22" customWidth="1"/>
    <col min="14554" max="14554" width="29.140625" style="22" customWidth="1"/>
    <col min="14555" max="14555" width="18.85546875" style="22" customWidth="1"/>
    <col min="14556" max="14556" width="17.140625" style="22" customWidth="1"/>
    <col min="14557" max="14557" width="15.85546875" style="22" customWidth="1"/>
    <col min="14558" max="14558" width="0" style="22" hidden="1" customWidth="1"/>
    <col min="14559" max="14559" width="18.5703125" style="22" customWidth="1"/>
    <col min="14560" max="14561" width="0" style="22" hidden="1" customWidth="1"/>
    <col min="14562" max="14562" width="17.7109375" style="22" bestFit="1" customWidth="1"/>
    <col min="14563" max="14563" width="14.28515625" style="22" bestFit="1" customWidth="1"/>
    <col min="14564" max="14564" width="16.42578125" style="22" customWidth="1"/>
    <col min="14565" max="14565" width="0" style="22" hidden="1" customWidth="1"/>
    <col min="14566" max="14566" width="14.85546875" style="22" bestFit="1" customWidth="1"/>
    <col min="14567" max="14568" width="0" style="22" hidden="1" customWidth="1"/>
    <col min="14569" max="14570" width="15.5703125" style="22" bestFit="1" customWidth="1"/>
    <col min="14571" max="14581" width="0" style="22" hidden="1" customWidth="1"/>
    <col min="14582" max="14582" width="12.85546875" style="22" bestFit="1" customWidth="1"/>
    <col min="14583" max="14583" width="13.7109375" style="22" bestFit="1" customWidth="1"/>
    <col min="14584" max="14808" width="9.140625" style="22"/>
    <col min="14809" max="14809" width="10.140625" style="22" customWidth="1"/>
    <col min="14810" max="14810" width="29.140625" style="22" customWidth="1"/>
    <col min="14811" max="14811" width="18.85546875" style="22" customWidth="1"/>
    <col min="14812" max="14812" width="17.140625" style="22" customWidth="1"/>
    <col min="14813" max="14813" width="15.85546875" style="22" customWidth="1"/>
    <col min="14814" max="14814" width="0" style="22" hidden="1" customWidth="1"/>
    <col min="14815" max="14815" width="18.5703125" style="22" customWidth="1"/>
    <col min="14816" max="14817" width="0" style="22" hidden="1" customWidth="1"/>
    <col min="14818" max="14818" width="17.7109375" style="22" bestFit="1" customWidth="1"/>
    <col min="14819" max="14819" width="14.28515625" style="22" bestFit="1" customWidth="1"/>
    <col min="14820" max="14820" width="16.42578125" style="22" customWidth="1"/>
    <col min="14821" max="14821" width="0" style="22" hidden="1" customWidth="1"/>
    <col min="14822" max="14822" width="14.85546875" style="22" bestFit="1" customWidth="1"/>
    <col min="14823" max="14824" width="0" style="22" hidden="1" customWidth="1"/>
    <col min="14825" max="14826" width="15.5703125" style="22" bestFit="1" customWidth="1"/>
    <col min="14827" max="14837" width="0" style="22" hidden="1" customWidth="1"/>
    <col min="14838" max="14838" width="12.85546875" style="22" bestFit="1" customWidth="1"/>
    <col min="14839" max="14839" width="13.7109375" style="22" bestFit="1" customWidth="1"/>
    <col min="14840" max="15064" width="9.140625" style="22"/>
    <col min="15065" max="15065" width="10.140625" style="22" customWidth="1"/>
    <col min="15066" max="15066" width="29.140625" style="22" customWidth="1"/>
    <col min="15067" max="15067" width="18.85546875" style="22" customWidth="1"/>
    <col min="15068" max="15068" width="17.140625" style="22" customWidth="1"/>
    <col min="15069" max="15069" width="15.85546875" style="22" customWidth="1"/>
    <col min="15070" max="15070" width="0" style="22" hidden="1" customWidth="1"/>
    <col min="15071" max="15071" width="18.5703125" style="22" customWidth="1"/>
    <col min="15072" max="15073" width="0" style="22" hidden="1" customWidth="1"/>
    <col min="15074" max="15074" width="17.7109375" style="22" bestFit="1" customWidth="1"/>
    <col min="15075" max="15075" width="14.28515625" style="22" bestFit="1" customWidth="1"/>
    <col min="15076" max="15076" width="16.42578125" style="22" customWidth="1"/>
    <col min="15077" max="15077" width="0" style="22" hidden="1" customWidth="1"/>
    <col min="15078" max="15078" width="14.85546875" style="22" bestFit="1" customWidth="1"/>
    <col min="15079" max="15080" width="0" style="22" hidden="1" customWidth="1"/>
    <col min="15081" max="15082" width="15.5703125" style="22" bestFit="1" customWidth="1"/>
    <col min="15083" max="15093" width="0" style="22" hidden="1" customWidth="1"/>
    <col min="15094" max="15094" width="12.85546875" style="22" bestFit="1" customWidth="1"/>
    <col min="15095" max="15095" width="13.7109375" style="22" bestFit="1" customWidth="1"/>
    <col min="15096" max="15320" width="9.140625" style="22"/>
    <col min="15321" max="15321" width="10.140625" style="22" customWidth="1"/>
    <col min="15322" max="15322" width="29.140625" style="22" customWidth="1"/>
    <col min="15323" max="15323" width="18.85546875" style="22" customWidth="1"/>
    <col min="15324" max="15324" width="17.140625" style="22" customWidth="1"/>
    <col min="15325" max="15325" width="15.85546875" style="22" customWidth="1"/>
    <col min="15326" max="15326" width="0" style="22" hidden="1" customWidth="1"/>
    <col min="15327" max="15327" width="18.5703125" style="22" customWidth="1"/>
    <col min="15328" max="15329" width="0" style="22" hidden="1" customWidth="1"/>
    <col min="15330" max="15330" width="17.7109375" style="22" bestFit="1" customWidth="1"/>
    <col min="15331" max="15331" width="14.28515625" style="22" bestFit="1" customWidth="1"/>
    <col min="15332" max="15332" width="16.42578125" style="22" customWidth="1"/>
    <col min="15333" max="15333" width="0" style="22" hidden="1" customWidth="1"/>
    <col min="15334" max="15334" width="14.85546875" style="22" bestFit="1" customWidth="1"/>
    <col min="15335" max="15336" width="0" style="22" hidden="1" customWidth="1"/>
    <col min="15337" max="15338" width="15.5703125" style="22" bestFit="1" customWidth="1"/>
    <col min="15339" max="15349" width="0" style="22" hidden="1" customWidth="1"/>
    <col min="15350" max="15350" width="12.85546875" style="22" bestFit="1" customWidth="1"/>
    <col min="15351" max="15351" width="13.7109375" style="22" bestFit="1" customWidth="1"/>
    <col min="15352" max="15576" width="9.140625" style="22"/>
    <col min="15577" max="15577" width="10.140625" style="22" customWidth="1"/>
    <col min="15578" max="15578" width="29.140625" style="22" customWidth="1"/>
    <col min="15579" max="15579" width="18.85546875" style="22" customWidth="1"/>
    <col min="15580" max="15580" width="17.140625" style="22" customWidth="1"/>
    <col min="15581" max="15581" width="15.85546875" style="22" customWidth="1"/>
    <col min="15582" max="15582" width="0" style="22" hidden="1" customWidth="1"/>
    <col min="15583" max="15583" width="18.5703125" style="22" customWidth="1"/>
    <col min="15584" max="15585" width="0" style="22" hidden="1" customWidth="1"/>
    <col min="15586" max="15586" width="17.7109375" style="22" bestFit="1" customWidth="1"/>
    <col min="15587" max="15587" width="14.28515625" style="22" bestFit="1" customWidth="1"/>
    <col min="15588" max="15588" width="16.42578125" style="22" customWidth="1"/>
    <col min="15589" max="15589" width="0" style="22" hidden="1" customWidth="1"/>
    <col min="15590" max="15590" width="14.85546875" style="22" bestFit="1" customWidth="1"/>
    <col min="15591" max="15592" width="0" style="22" hidden="1" customWidth="1"/>
    <col min="15593" max="15594" width="15.5703125" style="22" bestFit="1" customWidth="1"/>
    <col min="15595" max="15605" width="0" style="22" hidden="1" customWidth="1"/>
    <col min="15606" max="15606" width="12.85546875" style="22" bestFit="1" customWidth="1"/>
    <col min="15607" max="15607" width="13.7109375" style="22" bestFit="1" customWidth="1"/>
    <col min="15608" max="15832" width="9.140625" style="22"/>
    <col min="15833" max="15833" width="10.140625" style="22" customWidth="1"/>
    <col min="15834" max="15834" width="29.140625" style="22" customWidth="1"/>
    <col min="15835" max="15835" width="18.85546875" style="22" customWidth="1"/>
    <col min="15836" max="15836" width="17.140625" style="22" customWidth="1"/>
    <col min="15837" max="15837" width="15.85546875" style="22" customWidth="1"/>
    <col min="15838" max="15838" width="0" style="22" hidden="1" customWidth="1"/>
    <col min="15839" max="15839" width="18.5703125" style="22" customWidth="1"/>
    <col min="15840" max="15841" width="0" style="22" hidden="1" customWidth="1"/>
    <col min="15842" max="15842" width="17.7109375" style="22" bestFit="1" customWidth="1"/>
    <col min="15843" max="15843" width="14.28515625" style="22" bestFit="1" customWidth="1"/>
    <col min="15844" max="15844" width="16.42578125" style="22" customWidth="1"/>
    <col min="15845" max="15845" width="0" style="22" hidden="1" customWidth="1"/>
    <col min="15846" max="15846" width="14.85546875" style="22" bestFit="1" customWidth="1"/>
    <col min="15847" max="15848" width="0" style="22" hidden="1" customWidth="1"/>
    <col min="15849" max="15850" width="15.5703125" style="22" bestFit="1" customWidth="1"/>
    <col min="15851" max="15861" width="0" style="22" hidden="1" customWidth="1"/>
    <col min="15862" max="15862" width="12.85546875" style="22" bestFit="1" customWidth="1"/>
    <col min="15863" max="15863" width="13.7109375" style="22" bestFit="1" customWidth="1"/>
    <col min="15864" max="16088" width="9.140625" style="22"/>
    <col min="16089" max="16089" width="10.140625" style="22" customWidth="1"/>
    <col min="16090" max="16090" width="29.140625" style="22" customWidth="1"/>
    <col min="16091" max="16091" width="18.85546875" style="22" customWidth="1"/>
    <col min="16092" max="16092" width="17.140625" style="22" customWidth="1"/>
    <col min="16093" max="16093" width="15.85546875" style="22" customWidth="1"/>
    <col min="16094" max="16094" width="0" style="22" hidden="1" customWidth="1"/>
    <col min="16095" max="16095" width="18.5703125" style="22" customWidth="1"/>
    <col min="16096" max="16097" width="0" style="22" hidden="1" customWidth="1"/>
    <col min="16098" max="16098" width="17.7109375" style="22" bestFit="1" customWidth="1"/>
    <col min="16099" max="16099" width="14.28515625" style="22" bestFit="1" customWidth="1"/>
    <col min="16100" max="16100" width="16.42578125" style="22" customWidth="1"/>
    <col min="16101" max="16101" width="0" style="22" hidden="1" customWidth="1"/>
    <col min="16102" max="16102" width="14.85546875" style="22" bestFit="1" customWidth="1"/>
    <col min="16103" max="16104" width="0" style="22" hidden="1" customWidth="1"/>
    <col min="16105" max="16106" width="15.5703125" style="22" bestFit="1" customWidth="1"/>
    <col min="16107" max="16117" width="0" style="22" hidden="1" customWidth="1"/>
    <col min="16118" max="16118" width="12.85546875" style="22" bestFit="1" customWidth="1"/>
    <col min="16119" max="16119" width="13.7109375" style="22" bestFit="1" customWidth="1"/>
    <col min="16120" max="16384" width="9.140625" style="22"/>
  </cols>
  <sheetData>
    <row r="1" spans="1:16" ht="18" x14ac:dyDescent="0.25">
      <c r="C1" s="701" t="s">
        <v>836</v>
      </c>
      <c r="D1" s="701"/>
      <c r="E1" s="701"/>
      <c r="F1" s="701"/>
      <c r="G1" s="701"/>
      <c r="H1" s="701"/>
    </row>
    <row r="2" spans="1:16" s="28" customFormat="1" ht="18.75" thickBot="1" x14ac:dyDescent="0.3">
      <c r="C2" s="701" t="s">
        <v>837</v>
      </c>
      <c r="D2" s="701"/>
      <c r="E2" s="701"/>
      <c r="F2" s="701"/>
      <c r="G2" s="701"/>
      <c r="H2" s="701"/>
      <c r="I2" s="551"/>
      <c r="J2" s="29"/>
      <c r="K2" s="29"/>
      <c r="L2" s="29"/>
      <c r="N2" s="137"/>
      <c r="O2" s="137"/>
    </row>
    <row r="3" spans="1:16" s="28" customFormat="1" ht="15" customHeight="1" x14ac:dyDescent="0.25">
      <c r="A3" s="702"/>
      <c r="B3" s="703"/>
      <c r="C3" s="704"/>
      <c r="D3" s="708" t="s">
        <v>838</v>
      </c>
      <c r="E3" s="709"/>
      <c r="F3" s="709"/>
      <c r="G3" s="709"/>
      <c r="H3" s="709"/>
      <c r="I3" s="709"/>
      <c r="J3" s="709"/>
      <c r="K3" s="709"/>
      <c r="L3" s="710"/>
      <c r="N3" s="137"/>
      <c r="O3" s="137"/>
    </row>
    <row r="4" spans="1:16" s="28" customFormat="1" ht="0.75" customHeight="1" thickBot="1" x14ac:dyDescent="0.3">
      <c r="A4" s="705"/>
      <c r="B4" s="706"/>
      <c r="C4" s="707"/>
      <c r="D4" s="711"/>
      <c r="E4" s="712"/>
      <c r="F4" s="712"/>
      <c r="G4" s="712"/>
      <c r="H4" s="712"/>
      <c r="I4" s="712"/>
      <c r="J4" s="712"/>
      <c r="K4" s="712"/>
      <c r="L4" s="713"/>
      <c r="N4" s="137"/>
      <c r="O4" s="137"/>
    </row>
    <row r="5" spans="1:16" s="31" customFormat="1" ht="16.5" customHeight="1" thickBot="1" x14ac:dyDescent="0.3">
      <c r="A5" s="714" t="s">
        <v>839</v>
      </c>
      <c r="B5" s="715"/>
      <c r="C5" s="720" t="s">
        <v>840</v>
      </c>
      <c r="D5" s="721"/>
      <c r="E5" s="721"/>
      <c r="F5" s="722"/>
      <c r="G5" s="720" t="s">
        <v>841</v>
      </c>
      <c r="H5" s="721"/>
      <c r="I5" s="721"/>
      <c r="J5" s="722"/>
      <c r="K5" s="720" t="s">
        <v>842</v>
      </c>
      <c r="L5" s="722"/>
      <c r="N5" s="138"/>
      <c r="O5" s="138"/>
    </row>
    <row r="6" spans="1:16" s="30" customFormat="1" ht="35.25" customHeight="1" thickBot="1" x14ac:dyDescent="0.3">
      <c r="A6" s="716"/>
      <c r="B6" s="717"/>
      <c r="C6" s="32" t="s">
        <v>2398</v>
      </c>
      <c r="D6" s="33" t="s">
        <v>843</v>
      </c>
      <c r="E6" s="33" t="s">
        <v>844</v>
      </c>
      <c r="F6" s="33" t="s">
        <v>2519</v>
      </c>
      <c r="G6" s="32" t="s">
        <v>2342</v>
      </c>
      <c r="H6" s="33" t="s">
        <v>845</v>
      </c>
      <c r="I6" s="33" t="s">
        <v>844</v>
      </c>
      <c r="J6" s="33" t="s">
        <v>2519</v>
      </c>
      <c r="K6" s="33" t="s">
        <v>2520</v>
      </c>
      <c r="L6" s="33" t="s">
        <v>2342</v>
      </c>
      <c r="N6" s="139"/>
      <c r="O6" s="139"/>
    </row>
    <row r="7" spans="1:16" s="31" customFormat="1" ht="15.75" customHeight="1" thickBot="1" x14ac:dyDescent="0.3">
      <c r="A7" s="718"/>
      <c r="B7" s="719"/>
      <c r="C7" s="34" t="s">
        <v>846</v>
      </c>
      <c r="D7" s="34" t="s">
        <v>846</v>
      </c>
      <c r="E7" s="35" t="s">
        <v>846</v>
      </c>
      <c r="F7" s="35" t="s">
        <v>846</v>
      </c>
      <c r="G7" s="34" t="s">
        <v>846</v>
      </c>
      <c r="H7" s="34" t="s">
        <v>846</v>
      </c>
      <c r="I7" s="34" t="s">
        <v>846</v>
      </c>
      <c r="J7" s="80" t="s">
        <v>847</v>
      </c>
      <c r="K7" s="34" t="s">
        <v>848</v>
      </c>
      <c r="L7" s="34" t="s">
        <v>848</v>
      </c>
      <c r="N7" s="138"/>
      <c r="O7" s="138"/>
    </row>
    <row r="8" spans="1:16" s="28" customFormat="1" ht="18" x14ac:dyDescent="0.25">
      <c r="A8" s="697" t="s">
        <v>849</v>
      </c>
      <c r="B8" s="698"/>
      <c r="C8" s="81"/>
      <c r="D8" s="36"/>
      <c r="E8" s="36"/>
      <c r="F8" s="37"/>
      <c r="G8" s="81"/>
      <c r="H8" s="36"/>
      <c r="I8" s="36"/>
      <c r="J8" s="37"/>
      <c r="K8" s="81"/>
      <c r="L8" s="37"/>
      <c r="N8" s="137"/>
      <c r="O8" s="137"/>
    </row>
    <row r="9" spans="1:16" s="28" customFormat="1" ht="18" x14ac:dyDescent="0.25">
      <c r="A9" s="681"/>
      <c r="B9" s="696"/>
      <c r="C9" s="81"/>
      <c r="D9" s="36"/>
      <c r="E9" s="36"/>
      <c r="F9" s="37"/>
      <c r="G9" s="81"/>
      <c r="H9" s="36"/>
      <c r="I9" s="36"/>
      <c r="J9" s="37"/>
      <c r="K9" s="81"/>
      <c r="L9" s="37"/>
      <c r="N9" s="137"/>
      <c r="O9" s="137"/>
    </row>
    <row r="10" spans="1:16" s="28" customFormat="1" ht="18" x14ac:dyDescent="0.25">
      <c r="A10" s="690" t="s">
        <v>850</v>
      </c>
      <c r="B10" s="691"/>
      <c r="C10" s="86">
        <v>63471793.586422309</v>
      </c>
      <c r="D10" s="38"/>
      <c r="E10" s="38"/>
      <c r="F10" s="83">
        <f>+C10+D10-E10</f>
        <v>63471793.586422309</v>
      </c>
      <c r="G10" s="82">
        <v>0</v>
      </c>
      <c r="H10" s="38"/>
      <c r="I10" s="38"/>
      <c r="J10" s="83">
        <f t="shared" ref="J10:J41" si="0">+G10+H10-I10</f>
        <v>0</v>
      </c>
      <c r="K10" s="86">
        <f>F10-J10</f>
        <v>63471793.586422309</v>
      </c>
      <c r="L10" s="40">
        <v>63471793.586422309</v>
      </c>
      <c r="N10" s="137"/>
      <c r="O10" s="137"/>
    </row>
    <row r="11" spans="1:16" s="28" customFormat="1" ht="18" x14ac:dyDescent="0.25">
      <c r="A11" s="690"/>
      <c r="B11" s="691"/>
      <c r="C11" s="86"/>
      <c r="D11" s="38"/>
      <c r="E11" s="38"/>
      <c r="F11" s="83"/>
      <c r="G11" s="82">
        <v>0</v>
      </c>
      <c r="H11" s="38"/>
      <c r="I11" s="38"/>
      <c r="J11" s="83">
        <f t="shared" si="0"/>
        <v>0</v>
      </c>
      <c r="K11" s="86"/>
      <c r="L11" s="40"/>
      <c r="N11" s="137"/>
      <c r="O11" s="137"/>
    </row>
    <row r="12" spans="1:16" s="28" customFormat="1" ht="18" x14ac:dyDescent="0.25">
      <c r="A12" s="690" t="s">
        <v>851</v>
      </c>
      <c r="B12" s="691"/>
      <c r="C12" s="86">
        <v>2646000</v>
      </c>
      <c r="D12" s="38"/>
      <c r="E12" s="38"/>
      <c r="F12" s="83">
        <f>+C12+D12-E12</f>
        <v>2646000</v>
      </c>
      <c r="G12" s="82">
        <v>882000.09523809527</v>
      </c>
      <c r="H12" s="38">
        <f>SUMMARY!R4</f>
        <v>88200</v>
      </c>
      <c r="I12" s="38"/>
      <c r="J12" s="83">
        <f t="shared" si="0"/>
        <v>970200.09523809527</v>
      </c>
      <c r="K12" s="86">
        <f>F12-J12</f>
        <v>1675799.9047619049</v>
      </c>
      <c r="L12" s="40">
        <v>1763999.9047619049</v>
      </c>
      <c r="N12" s="137"/>
      <c r="O12" s="137"/>
      <c r="P12" s="133"/>
    </row>
    <row r="13" spans="1:16" s="28" customFormat="1" ht="18" x14ac:dyDescent="0.25">
      <c r="A13" s="690"/>
      <c r="B13" s="691"/>
      <c r="C13" s="86"/>
      <c r="D13" s="38"/>
      <c r="E13" s="38"/>
      <c r="F13" s="83"/>
      <c r="G13" s="82">
        <v>0</v>
      </c>
      <c r="H13" s="38"/>
      <c r="I13" s="38"/>
      <c r="J13" s="83">
        <f t="shared" si="0"/>
        <v>0</v>
      </c>
      <c r="K13" s="86"/>
      <c r="L13" s="40"/>
      <c r="N13" s="137"/>
      <c r="O13" s="137"/>
      <c r="P13" s="133"/>
    </row>
    <row r="14" spans="1:16" s="28" customFormat="1" ht="18" x14ac:dyDescent="0.25">
      <c r="A14" s="699" t="s">
        <v>852</v>
      </c>
      <c r="B14" s="700"/>
      <c r="C14" s="86"/>
      <c r="D14" s="38"/>
      <c r="E14" s="38"/>
      <c r="F14" s="83"/>
      <c r="G14" s="82">
        <v>0</v>
      </c>
      <c r="H14" s="38"/>
      <c r="I14" s="38"/>
      <c r="J14" s="83">
        <f t="shared" si="0"/>
        <v>0</v>
      </c>
      <c r="K14" s="86"/>
      <c r="L14" s="40"/>
      <c r="N14" s="137"/>
      <c r="O14" s="137"/>
      <c r="P14" s="133"/>
    </row>
    <row r="15" spans="1:16" s="28" customFormat="1" ht="18" x14ac:dyDescent="0.25">
      <c r="A15" s="690" t="s">
        <v>853</v>
      </c>
      <c r="B15" s="691"/>
      <c r="C15" s="86">
        <v>57714658</v>
      </c>
      <c r="D15" s="38"/>
      <c r="E15" s="38"/>
      <c r="F15" s="83">
        <f>+C15+D15-E15</f>
        <v>57714658</v>
      </c>
      <c r="G15" s="82">
        <v>33755926.029389679</v>
      </c>
      <c r="H15" s="38">
        <f>+SUMMARY!R6</f>
        <v>3041128.879274956</v>
      </c>
      <c r="I15" s="38"/>
      <c r="J15" s="83">
        <f t="shared" si="0"/>
        <v>36797054.908664636</v>
      </c>
      <c r="K15" s="86">
        <f>F15-J15</f>
        <v>20917603.091335364</v>
      </c>
      <c r="L15" s="40">
        <v>23958731.970610321</v>
      </c>
      <c r="N15" s="137"/>
      <c r="O15" s="137"/>
      <c r="P15" s="133"/>
    </row>
    <row r="16" spans="1:16" s="28" customFormat="1" ht="18" x14ac:dyDescent="0.25">
      <c r="A16" s="692"/>
      <c r="B16" s="693"/>
      <c r="C16" s="86"/>
      <c r="D16" s="38"/>
      <c r="E16" s="38"/>
      <c r="F16" s="83"/>
      <c r="G16" s="82">
        <v>0</v>
      </c>
      <c r="H16" s="38"/>
      <c r="I16" s="38"/>
      <c r="J16" s="83">
        <f t="shared" si="0"/>
        <v>0</v>
      </c>
      <c r="K16" s="86"/>
      <c r="L16" s="40"/>
      <c r="N16" s="137"/>
      <c r="O16" s="137"/>
      <c r="P16" s="133"/>
    </row>
    <row r="17" spans="1:18" s="28" customFormat="1" ht="18" x14ac:dyDescent="0.25">
      <c r="A17" s="690" t="s">
        <v>854</v>
      </c>
      <c r="B17" s="691"/>
      <c r="C17" s="86">
        <v>2195144</v>
      </c>
      <c r="D17" s="38"/>
      <c r="E17" s="38"/>
      <c r="F17" s="83">
        <f>+C17+D17-E17</f>
        <v>2195144</v>
      </c>
      <c r="G17" s="82">
        <v>400033.2509076352</v>
      </c>
      <c r="H17" s="38">
        <f>+SUMMARY!R7</f>
        <v>34689.178701090743</v>
      </c>
      <c r="I17" s="38"/>
      <c r="J17" s="83">
        <f t="shared" si="0"/>
        <v>434722.42960872594</v>
      </c>
      <c r="K17" s="86">
        <f>F17-J17</f>
        <v>1760421.5703912741</v>
      </c>
      <c r="L17" s="40">
        <v>1795110.7490923647</v>
      </c>
      <c r="N17" s="137"/>
      <c r="O17" s="137"/>
      <c r="P17" s="133"/>
    </row>
    <row r="18" spans="1:18" s="28" customFormat="1" ht="18" x14ac:dyDescent="0.25">
      <c r="A18" s="690"/>
      <c r="B18" s="691"/>
      <c r="C18" s="86"/>
      <c r="D18" s="38"/>
      <c r="E18" s="38"/>
      <c r="F18" s="83"/>
      <c r="G18" s="82">
        <v>0</v>
      </c>
      <c r="H18" s="38"/>
      <c r="I18" s="38"/>
      <c r="J18" s="83">
        <f t="shared" si="0"/>
        <v>0</v>
      </c>
      <c r="K18" s="86"/>
      <c r="L18" s="40"/>
      <c r="N18" s="137"/>
      <c r="O18" s="137"/>
      <c r="P18" s="133"/>
    </row>
    <row r="19" spans="1:18" s="28" customFormat="1" ht="18" x14ac:dyDescent="0.25">
      <c r="A19" s="690" t="s">
        <v>855</v>
      </c>
      <c r="B19" s="691"/>
      <c r="C19" s="86">
        <v>45038567</v>
      </c>
      <c r="D19" s="38">
        <f>SUMMARY!Q8</f>
        <v>5694549.75</v>
      </c>
      <c r="E19" s="38"/>
      <c r="F19" s="83">
        <f>+C19+D19-E19</f>
        <v>50733116.75</v>
      </c>
      <c r="G19" s="82">
        <v>35218516.781359226</v>
      </c>
      <c r="H19" s="39">
        <f>+SUMMARY!R8</f>
        <v>2356314.1167674633</v>
      </c>
      <c r="I19" s="39"/>
      <c r="J19" s="83">
        <f t="shared" si="0"/>
        <v>37574830.898126692</v>
      </c>
      <c r="K19" s="86">
        <f>F19-J19</f>
        <v>13158285.851873308</v>
      </c>
      <c r="L19" s="40">
        <v>9820050.2186407745</v>
      </c>
      <c r="N19" s="137"/>
      <c r="O19" s="137"/>
      <c r="P19" s="133"/>
      <c r="R19" s="137"/>
    </row>
    <row r="20" spans="1:18" s="28" customFormat="1" ht="18" x14ac:dyDescent="0.25">
      <c r="A20" s="692"/>
      <c r="B20" s="693"/>
      <c r="C20" s="84"/>
      <c r="D20" s="41"/>
      <c r="E20" s="41"/>
      <c r="F20" s="42"/>
      <c r="G20" s="84">
        <v>0</v>
      </c>
      <c r="H20" s="41"/>
      <c r="I20" s="41"/>
      <c r="J20" s="83">
        <f t="shared" si="0"/>
        <v>0</v>
      </c>
      <c r="K20" s="84"/>
      <c r="L20" s="42"/>
      <c r="N20" s="137"/>
      <c r="O20" s="137"/>
      <c r="P20" s="133"/>
      <c r="R20" s="137"/>
    </row>
    <row r="21" spans="1:18" s="28" customFormat="1" ht="18" x14ac:dyDescent="0.25">
      <c r="A21" s="552" t="s">
        <v>856</v>
      </c>
      <c r="B21" s="553"/>
      <c r="C21" s="86">
        <v>20500819</v>
      </c>
      <c r="D21" s="38">
        <f>SUMMARY!Q9</f>
        <v>630000</v>
      </c>
      <c r="E21" s="38"/>
      <c r="F21" s="83">
        <f>+C21+D21-E21</f>
        <v>21130819</v>
      </c>
      <c r="G21" s="82">
        <v>15711139.37388145</v>
      </c>
      <c r="H21" s="39">
        <f>+SUMMARY!R9</f>
        <v>1071057.5153603849</v>
      </c>
      <c r="I21" s="39"/>
      <c r="J21" s="83">
        <f t="shared" si="0"/>
        <v>16782196.889241833</v>
      </c>
      <c r="K21" s="86">
        <f>F21-J21</f>
        <v>4348622.1107581668</v>
      </c>
      <c r="L21" s="40">
        <v>4789679.6261185501</v>
      </c>
      <c r="N21" s="137"/>
      <c r="O21" s="137"/>
      <c r="P21" s="133"/>
      <c r="R21" s="137"/>
    </row>
    <row r="22" spans="1:18" s="28" customFormat="1" ht="18" x14ac:dyDescent="0.25">
      <c r="A22" s="692"/>
      <c r="B22" s="693"/>
      <c r="C22" s="86"/>
      <c r="D22" s="38"/>
      <c r="E22" s="38"/>
      <c r="F22" s="83"/>
      <c r="G22" s="82">
        <v>0</v>
      </c>
      <c r="H22" s="39"/>
      <c r="I22" s="39"/>
      <c r="J22" s="83">
        <f t="shared" si="0"/>
        <v>0</v>
      </c>
      <c r="K22" s="86"/>
      <c r="L22" s="40"/>
      <c r="N22" s="137"/>
      <c r="O22" s="137"/>
      <c r="P22" s="133"/>
      <c r="R22" s="137"/>
    </row>
    <row r="23" spans="1:18" s="28" customFormat="1" ht="18" x14ac:dyDescent="0.25">
      <c r="A23" s="552" t="s">
        <v>857</v>
      </c>
      <c r="B23" s="553"/>
      <c r="C23" s="86">
        <v>4716298</v>
      </c>
      <c r="D23" s="38"/>
      <c r="E23" s="38"/>
      <c r="F23" s="83">
        <f>+C23+D23-E23</f>
        <v>4716298</v>
      </c>
      <c r="G23" s="82">
        <v>3866174.3831331544</v>
      </c>
      <c r="H23" s="39">
        <f>+SUMMARY!R10</f>
        <v>205474.33888660549</v>
      </c>
      <c r="I23" s="39"/>
      <c r="J23" s="83">
        <f t="shared" si="0"/>
        <v>4071648.7220197599</v>
      </c>
      <c r="K23" s="86">
        <f>F23-J23</f>
        <v>644649.27798024006</v>
      </c>
      <c r="L23" s="40">
        <v>850123.61686684564</v>
      </c>
      <c r="N23" s="137"/>
      <c r="O23" s="137"/>
      <c r="P23" s="133"/>
      <c r="R23" s="137"/>
    </row>
    <row r="24" spans="1:18" s="28" customFormat="1" ht="18" x14ac:dyDescent="0.25">
      <c r="A24" s="692"/>
      <c r="B24" s="693"/>
      <c r="C24" s="86"/>
      <c r="D24" s="38"/>
      <c r="E24" s="38"/>
      <c r="F24" s="83"/>
      <c r="G24" s="82">
        <v>0</v>
      </c>
      <c r="H24" s="39"/>
      <c r="I24" s="39"/>
      <c r="J24" s="83">
        <f t="shared" si="0"/>
        <v>0</v>
      </c>
      <c r="K24" s="86"/>
      <c r="L24" s="40"/>
      <c r="N24" s="137"/>
      <c r="O24" s="137"/>
      <c r="P24" s="133"/>
      <c r="R24" s="137"/>
    </row>
    <row r="25" spans="1:18" s="28" customFormat="1" ht="18" x14ac:dyDescent="0.25">
      <c r="A25" s="552" t="s">
        <v>858</v>
      </c>
      <c r="B25" s="553"/>
      <c r="C25" s="86">
        <v>3588250.25</v>
      </c>
      <c r="D25" s="38">
        <f>SUMMARY!Q11</f>
        <v>950526</v>
      </c>
      <c r="E25" s="38"/>
      <c r="F25" s="83">
        <f>+C25+D25-E25</f>
        <v>4538776.25</v>
      </c>
      <c r="G25" s="82">
        <v>2345536.183360456</v>
      </c>
      <c r="H25" s="39">
        <f>+SUMMARY!R11</f>
        <v>225166.95141006404</v>
      </c>
      <c r="I25" s="39"/>
      <c r="J25" s="83">
        <f t="shared" si="0"/>
        <v>2570703.13477052</v>
      </c>
      <c r="K25" s="86">
        <f>F25-J25</f>
        <v>1968073.11522948</v>
      </c>
      <c r="L25" s="40">
        <v>1242714.066639544</v>
      </c>
      <c r="N25" s="137"/>
      <c r="O25" s="137"/>
      <c r="P25" s="133"/>
      <c r="R25" s="137"/>
    </row>
    <row r="26" spans="1:18" s="28" customFormat="1" ht="18" x14ac:dyDescent="0.25">
      <c r="A26" s="692"/>
      <c r="B26" s="693"/>
      <c r="C26" s="86"/>
      <c r="D26" s="38"/>
      <c r="E26" s="38"/>
      <c r="F26" s="83"/>
      <c r="G26" s="82">
        <v>0</v>
      </c>
      <c r="H26" s="39"/>
      <c r="I26" s="39"/>
      <c r="J26" s="83">
        <f t="shared" si="0"/>
        <v>0</v>
      </c>
      <c r="K26" s="86"/>
      <c r="L26" s="40"/>
      <c r="N26" s="137"/>
      <c r="O26" s="137"/>
      <c r="P26" s="133"/>
      <c r="R26" s="137"/>
    </row>
    <row r="27" spans="1:18" s="28" customFormat="1" ht="18" x14ac:dyDescent="0.25">
      <c r="A27" s="552" t="s">
        <v>859</v>
      </c>
      <c r="B27" s="553"/>
      <c r="C27" s="86">
        <v>13397723.629999999</v>
      </c>
      <c r="D27" s="38">
        <f>SUMMARY!Q12</f>
        <v>16360955.520000001</v>
      </c>
      <c r="E27" s="38"/>
      <c r="F27" s="83">
        <f>+C27+D27-E27</f>
        <v>29758679.149999999</v>
      </c>
      <c r="G27" s="82">
        <v>4756999.8066176176</v>
      </c>
      <c r="H27" s="39">
        <f>+SUMMARY!R12</f>
        <v>1121136.0557096077</v>
      </c>
      <c r="I27" s="39"/>
      <c r="J27" s="83">
        <f t="shared" si="0"/>
        <v>5878135.8623272255</v>
      </c>
      <c r="K27" s="86">
        <f>F27-J27</f>
        <v>23880543.287672773</v>
      </c>
      <c r="L27" s="40">
        <v>8640723.8233823813</v>
      </c>
      <c r="M27" s="133"/>
      <c r="N27" s="137"/>
      <c r="O27" s="137"/>
      <c r="P27" s="133"/>
      <c r="R27" s="137"/>
    </row>
    <row r="28" spans="1:18" s="28" customFormat="1" ht="18" x14ac:dyDescent="0.25">
      <c r="A28" s="690"/>
      <c r="B28" s="691"/>
      <c r="C28" s="86"/>
      <c r="D28" s="38"/>
      <c r="E28" s="38"/>
      <c r="F28" s="83"/>
      <c r="G28" s="82">
        <v>0</v>
      </c>
      <c r="H28" s="38"/>
      <c r="I28" s="38"/>
      <c r="J28" s="83">
        <f t="shared" si="0"/>
        <v>0</v>
      </c>
      <c r="K28" s="86"/>
      <c r="L28" s="40"/>
      <c r="M28" s="135"/>
      <c r="N28" s="137"/>
      <c r="O28" s="137"/>
      <c r="P28" s="133"/>
      <c r="R28" s="137"/>
    </row>
    <row r="29" spans="1:18" s="28" customFormat="1" ht="18" x14ac:dyDescent="0.25">
      <c r="A29" s="690" t="s">
        <v>860</v>
      </c>
      <c r="B29" s="691"/>
      <c r="C29" s="86">
        <v>210000</v>
      </c>
      <c r="D29" s="38">
        <f>SUMMARY!Q13</f>
        <v>79280</v>
      </c>
      <c r="E29" s="38"/>
      <c r="F29" s="83">
        <f>+C29+D29-E29</f>
        <v>289280</v>
      </c>
      <c r="G29" s="82">
        <v>199499.28013698623</v>
      </c>
      <c r="H29" s="38">
        <f>+SUMMARY!R13</f>
        <v>8047.4630136986298</v>
      </c>
      <c r="I29" s="38"/>
      <c r="J29" s="83">
        <f t="shared" si="0"/>
        <v>207546.74315068487</v>
      </c>
      <c r="K29" s="86">
        <f>F29-J29</f>
        <v>81733.256849315134</v>
      </c>
      <c r="L29" s="40">
        <v>10500.719863013772</v>
      </c>
      <c r="N29" s="137"/>
      <c r="O29" s="137"/>
      <c r="P29" s="133"/>
      <c r="R29" s="137"/>
    </row>
    <row r="30" spans="1:18" s="28" customFormat="1" ht="18" x14ac:dyDescent="0.25">
      <c r="A30" s="690" t="s">
        <v>861</v>
      </c>
      <c r="B30" s="691"/>
      <c r="C30" s="85"/>
      <c r="D30" s="43"/>
      <c r="E30" s="43"/>
      <c r="F30" s="44"/>
      <c r="G30" s="85">
        <v>0</v>
      </c>
      <c r="H30" s="43"/>
      <c r="I30" s="43"/>
      <c r="J30" s="83">
        <f t="shared" si="0"/>
        <v>0</v>
      </c>
      <c r="K30" s="85"/>
      <c r="L30" s="44"/>
      <c r="N30" s="137"/>
      <c r="O30" s="137"/>
      <c r="P30" s="133"/>
      <c r="R30" s="137"/>
    </row>
    <row r="31" spans="1:18" s="28" customFormat="1" ht="18" x14ac:dyDescent="0.25">
      <c r="A31" s="690"/>
      <c r="B31" s="691"/>
      <c r="C31" s="86"/>
      <c r="D31" s="38"/>
      <c r="E31" s="38"/>
      <c r="F31" s="83"/>
      <c r="G31" s="82">
        <v>0</v>
      </c>
      <c r="H31" s="38"/>
      <c r="I31" s="38"/>
      <c r="J31" s="83">
        <f t="shared" si="0"/>
        <v>0</v>
      </c>
      <c r="K31" s="86"/>
      <c r="L31" s="40"/>
      <c r="M31" s="141"/>
      <c r="N31" s="137"/>
      <c r="O31" s="137"/>
      <c r="P31" s="133"/>
      <c r="R31" s="137"/>
    </row>
    <row r="32" spans="1:18" s="28" customFormat="1" ht="18" x14ac:dyDescent="0.25">
      <c r="A32" s="690" t="s">
        <v>862</v>
      </c>
      <c r="B32" s="691"/>
      <c r="C32" s="86">
        <v>700040</v>
      </c>
      <c r="D32" s="38"/>
      <c r="E32" s="38"/>
      <c r="F32" s="83">
        <f>+C32+D32-E32</f>
        <v>700040</v>
      </c>
      <c r="G32" s="82">
        <v>491430.11763892462</v>
      </c>
      <c r="H32" s="38">
        <f>+SUMMARY!R14</f>
        <v>39953.245754774362</v>
      </c>
      <c r="I32" s="38"/>
      <c r="J32" s="83">
        <f t="shared" si="0"/>
        <v>531383.36339369894</v>
      </c>
      <c r="K32" s="86">
        <f>F32-J32</f>
        <v>168656.63660630106</v>
      </c>
      <c r="L32" s="40">
        <v>208609.88236107538</v>
      </c>
      <c r="N32" s="137"/>
      <c r="O32" s="137"/>
      <c r="P32" s="133"/>
      <c r="R32" s="137"/>
    </row>
    <row r="33" spans="1:20" s="28" customFormat="1" ht="18" x14ac:dyDescent="0.25">
      <c r="A33" s="690"/>
      <c r="B33" s="691"/>
      <c r="C33" s="86"/>
      <c r="D33" s="38"/>
      <c r="E33" s="38"/>
      <c r="F33" s="83"/>
      <c r="G33" s="82">
        <v>0</v>
      </c>
      <c r="H33" s="38"/>
      <c r="I33" s="38"/>
      <c r="J33" s="83">
        <f t="shared" si="0"/>
        <v>0</v>
      </c>
      <c r="K33" s="86"/>
      <c r="L33" s="40"/>
      <c r="N33" s="137"/>
      <c r="O33" s="137"/>
      <c r="P33" s="133"/>
      <c r="R33" s="137"/>
    </row>
    <row r="34" spans="1:20" s="28" customFormat="1" ht="18" x14ac:dyDescent="0.25">
      <c r="A34" s="690" t="s">
        <v>863</v>
      </c>
      <c r="B34" s="691"/>
      <c r="C34" s="86">
        <v>8130308.6300000008</v>
      </c>
      <c r="D34" s="38">
        <f>SUMMARY!Q15</f>
        <v>466773.88</v>
      </c>
      <c r="E34" s="38"/>
      <c r="F34" s="83">
        <f>+C34+D34-E34</f>
        <v>8597082.5100000016</v>
      </c>
      <c r="G34" s="82">
        <v>6436110.2615249418</v>
      </c>
      <c r="H34" s="38">
        <f>+SUMMARY!R15</f>
        <v>239751.39355990259</v>
      </c>
      <c r="I34" s="38"/>
      <c r="J34" s="83">
        <f t="shared" si="0"/>
        <v>6675861.6550848447</v>
      </c>
      <c r="K34" s="86">
        <f>F34-J34</f>
        <v>1921220.854915157</v>
      </c>
      <c r="L34" s="40">
        <v>1694198.368475059</v>
      </c>
      <c r="M34" s="133"/>
      <c r="N34" s="137"/>
      <c r="O34" s="137"/>
      <c r="P34" s="133"/>
      <c r="R34" s="137"/>
    </row>
    <row r="35" spans="1:20" s="28" customFormat="1" ht="18" x14ac:dyDescent="0.25">
      <c r="A35" s="692"/>
      <c r="B35" s="693"/>
      <c r="C35" s="86"/>
      <c r="D35" s="38"/>
      <c r="E35" s="38"/>
      <c r="F35" s="83"/>
      <c r="G35" s="82">
        <v>0</v>
      </c>
      <c r="H35" s="38"/>
      <c r="I35" s="38"/>
      <c r="J35" s="83">
        <f t="shared" si="0"/>
        <v>0</v>
      </c>
      <c r="K35" s="86"/>
      <c r="L35" s="40"/>
      <c r="N35" s="137"/>
      <c r="O35" s="137"/>
      <c r="P35" s="133"/>
      <c r="R35" s="137"/>
    </row>
    <row r="36" spans="1:20" s="28" customFormat="1" ht="18" x14ac:dyDescent="0.25">
      <c r="A36" s="690" t="s">
        <v>864</v>
      </c>
      <c r="B36" s="691"/>
      <c r="C36" s="86">
        <v>1514267.6900000004</v>
      </c>
      <c r="D36" s="38">
        <f>SUMMARY!Q16</f>
        <v>522403.73</v>
      </c>
      <c r="E36" s="38"/>
      <c r="F36" s="83">
        <f>+C36+D36-E36</f>
        <v>2036671.4200000004</v>
      </c>
      <c r="G36" s="82">
        <v>982009.29270380456</v>
      </c>
      <c r="H36" s="38">
        <f>+SUMMARY!R16</f>
        <v>267512.7377773815</v>
      </c>
      <c r="I36" s="38"/>
      <c r="J36" s="83">
        <f t="shared" si="0"/>
        <v>1249522.030481186</v>
      </c>
      <c r="K36" s="86">
        <f>F36-J36</f>
        <v>787149.38951881439</v>
      </c>
      <c r="L36" s="40">
        <v>532258.39729619585</v>
      </c>
      <c r="M36" s="133"/>
      <c r="N36" s="137"/>
      <c r="O36" s="137"/>
      <c r="P36" s="133"/>
      <c r="R36" s="137"/>
      <c r="T36" s="537"/>
    </row>
    <row r="37" spans="1:20" s="28" customFormat="1" ht="18" x14ac:dyDescent="0.25">
      <c r="A37" s="692"/>
      <c r="B37" s="693"/>
      <c r="C37" s="86"/>
      <c r="D37" s="38"/>
      <c r="E37" s="38"/>
      <c r="F37" s="83"/>
      <c r="G37" s="82">
        <v>0</v>
      </c>
      <c r="H37" s="38"/>
      <c r="I37" s="38"/>
      <c r="J37" s="83">
        <f t="shared" si="0"/>
        <v>0</v>
      </c>
      <c r="K37" s="86"/>
      <c r="L37" s="40"/>
      <c r="N37" s="137"/>
      <c r="O37" s="137"/>
      <c r="P37" s="133"/>
      <c r="R37" s="137"/>
    </row>
    <row r="38" spans="1:20" s="28" customFormat="1" ht="18" x14ac:dyDescent="0.25">
      <c r="A38" s="690" t="s">
        <v>865</v>
      </c>
      <c r="B38" s="691"/>
      <c r="C38" s="86">
        <v>19931873</v>
      </c>
      <c r="D38" s="38">
        <f>SUMMARY!Q17</f>
        <v>654885</v>
      </c>
      <c r="E38" s="38">
        <f>'SALE OF ASSETS'!E4</f>
        <v>426412</v>
      </c>
      <c r="F38" s="83">
        <f>+C38+D38-E38</f>
        <v>20160346</v>
      </c>
      <c r="G38" s="82">
        <v>11248163.012692779</v>
      </c>
      <c r="H38" s="38">
        <f>+SUMMARY!R17</f>
        <v>1242153.1007492763</v>
      </c>
      <c r="I38" s="38">
        <f>'SALE OF ASSETS'!D6</f>
        <v>405091.39999999997</v>
      </c>
      <c r="J38" s="83">
        <f t="shared" si="0"/>
        <v>12085224.713442056</v>
      </c>
      <c r="K38" s="86">
        <f>F38-J38</f>
        <v>8075121.2865579445</v>
      </c>
      <c r="L38" s="40">
        <v>8683709.9873072207</v>
      </c>
      <c r="N38" s="137"/>
      <c r="O38" s="137"/>
      <c r="P38" s="133"/>
      <c r="R38" s="137"/>
    </row>
    <row r="39" spans="1:20" s="28" customFormat="1" ht="18" x14ac:dyDescent="0.25">
      <c r="A39" s="692"/>
      <c r="B39" s="693"/>
      <c r="C39" s="86"/>
      <c r="D39" s="45"/>
      <c r="E39" s="38"/>
      <c r="F39" s="88"/>
      <c r="G39" s="82">
        <v>0</v>
      </c>
      <c r="H39" s="45"/>
      <c r="I39" s="45"/>
      <c r="J39" s="83">
        <f t="shared" si="0"/>
        <v>0</v>
      </c>
      <c r="K39" s="86"/>
      <c r="L39" s="40"/>
      <c r="N39" s="137"/>
      <c r="O39" s="137"/>
      <c r="P39" s="133"/>
      <c r="R39" s="137"/>
    </row>
    <row r="40" spans="1:20" s="28" customFormat="1" ht="18" x14ac:dyDescent="0.25">
      <c r="A40" s="690" t="s">
        <v>866</v>
      </c>
      <c r="B40" s="691"/>
      <c r="C40" s="86">
        <v>3449357.9600000009</v>
      </c>
      <c r="D40" s="45">
        <f>SUMMARY!Q18</f>
        <v>284550</v>
      </c>
      <c r="E40" s="38"/>
      <c r="F40" s="88">
        <f>+C40+D40-E40</f>
        <v>3733907.9600000009</v>
      </c>
      <c r="G40" s="82">
        <v>2408525.8555822074</v>
      </c>
      <c r="H40" s="45">
        <f>+SUMMARY!R18</f>
        <v>593946.83808728994</v>
      </c>
      <c r="I40" s="45"/>
      <c r="J40" s="83">
        <f t="shared" si="0"/>
        <v>3002472.6936694975</v>
      </c>
      <c r="K40" s="86">
        <f>F40-J40</f>
        <v>731435.26633050339</v>
      </c>
      <c r="L40" s="40">
        <v>1040832.1044177935</v>
      </c>
      <c r="M40" s="133"/>
      <c r="N40" s="137"/>
      <c r="O40" s="137"/>
      <c r="P40" s="133"/>
      <c r="R40" s="137"/>
    </row>
    <row r="41" spans="1:20" s="28" customFormat="1" ht="18" x14ac:dyDescent="0.25">
      <c r="A41" s="552"/>
      <c r="B41" s="553"/>
      <c r="C41" s="86"/>
      <c r="D41" s="45"/>
      <c r="E41" s="38"/>
      <c r="F41" s="88"/>
      <c r="G41" s="82">
        <v>0</v>
      </c>
      <c r="H41" s="45"/>
      <c r="I41" s="45"/>
      <c r="J41" s="83">
        <f t="shared" si="0"/>
        <v>0</v>
      </c>
      <c r="K41" s="86"/>
      <c r="L41" s="40"/>
      <c r="N41" s="137"/>
      <c r="O41" s="137"/>
    </row>
    <row r="42" spans="1:20" s="28" customFormat="1" ht="18.75" thickBot="1" x14ac:dyDescent="0.3">
      <c r="A42" s="694"/>
      <c r="B42" s="695"/>
      <c r="C42" s="87"/>
      <c r="D42" s="45"/>
      <c r="E42" s="45"/>
      <c r="F42" s="88"/>
      <c r="G42" s="91"/>
      <c r="H42" s="45"/>
      <c r="I42" s="45"/>
      <c r="J42" s="88"/>
      <c r="K42" s="87"/>
      <c r="L42" s="47"/>
      <c r="N42" s="137"/>
      <c r="O42" s="137"/>
    </row>
    <row r="43" spans="1:20" s="46" customFormat="1" ht="18.75" thickBot="1" x14ac:dyDescent="0.3">
      <c r="A43" s="677" t="s">
        <v>867</v>
      </c>
      <c r="B43" s="678"/>
      <c r="C43" s="106">
        <f>+SUM(C10:C40)</f>
        <v>247205100.74642232</v>
      </c>
      <c r="D43" s="104">
        <f>SUM(D10:D42)</f>
        <v>25643923.880000003</v>
      </c>
      <c r="E43" s="104">
        <f t="shared" ref="E43:L43" si="1">+SUM(E10:E40)</f>
        <v>426412</v>
      </c>
      <c r="F43" s="105">
        <f t="shared" si="1"/>
        <v>272422612.62642229</v>
      </c>
      <c r="G43" s="106">
        <f t="shared" si="1"/>
        <v>118702063.72416697</v>
      </c>
      <c r="H43" s="104">
        <f t="shared" si="1"/>
        <v>10534531.815052498</v>
      </c>
      <c r="I43" s="104">
        <f t="shared" si="1"/>
        <v>405091.39999999997</v>
      </c>
      <c r="J43" s="105">
        <f t="shared" si="1"/>
        <v>128831504.13921946</v>
      </c>
      <c r="K43" s="106">
        <f t="shared" si="1"/>
        <v>143591108.48720288</v>
      </c>
      <c r="L43" s="105">
        <f t="shared" si="1"/>
        <v>128503037.02225533</v>
      </c>
      <c r="N43" s="137"/>
      <c r="O43" s="140"/>
    </row>
    <row r="44" spans="1:20" s="28" customFormat="1" ht="18" x14ac:dyDescent="0.25">
      <c r="A44" s="122"/>
      <c r="B44" s="123"/>
      <c r="C44" s="103"/>
      <c r="D44" s="100"/>
      <c r="E44" s="79"/>
      <c r="F44" s="101"/>
      <c r="G44" s="107"/>
      <c r="H44" s="100"/>
      <c r="I44" s="100"/>
      <c r="J44" s="102"/>
      <c r="K44" s="103"/>
      <c r="L44" s="108"/>
      <c r="N44" s="137"/>
      <c r="O44" s="137"/>
    </row>
    <row r="45" spans="1:20" s="28" customFormat="1" ht="18" x14ac:dyDescent="0.25">
      <c r="A45" s="681" t="s">
        <v>868</v>
      </c>
      <c r="B45" s="696"/>
      <c r="C45" s="86"/>
      <c r="D45" s="45"/>
      <c r="E45" s="38"/>
      <c r="F45" s="88"/>
      <c r="G45" s="82"/>
      <c r="H45" s="45"/>
      <c r="I45" s="45"/>
      <c r="J45" s="83"/>
      <c r="K45" s="86"/>
      <c r="L45" s="40"/>
      <c r="N45" s="137"/>
      <c r="O45" s="137"/>
    </row>
    <row r="46" spans="1:20" s="28" customFormat="1" ht="18" x14ac:dyDescent="0.25">
      <c r="A46" s="681"/>
      <c r="B46" s="696"/>
      <c r="C46" s="86"/>
      <c r="D46" s="45"/>
      <c r="E46" s="38"/>
      <c r="F46" s="88"/>
      <c r="G46" s="82"/>
      <c r="H46" s="45"/>
      <c r="I46" s="45"/>
      <c r="J46" s="83"/>
      <c r="K46" s="86"/>
      <c r="L46" s="40"/>
      <c r="N46" s="137"/>
      <c r="O46" s="137"/>
    </row>
    <row r="47" spans="1:20" s="28" customFormat="1" ht="18" x14ac:dyDescent="0.25">
      <c r="A47" s="690" t="s">
        <v>869</v>
      </c>
      <c r="B47" s="691"/>
      <c r="C47" s="86">
        <v>25245509</v>
      </c>
      <c r="D47" s="45">
        <f>SUMMARY!Q19</f>
        <v>1833000</v>
      </c>
      <c r="E47" s="38">
        <v>0</v>
      </c>
      <c r="F47" s="88">
        <f>+C47+D47-E47</f>
        <v>27078509</v>
      </c>
      <c r="G47" s="82">
        <v>24246072.305704582</v>
      </c>
      <c r="H47" s="45">
        <f>SUMMARY!R19</f>
        <v>740869.81880411669</v>
      </c>
      <c r="I47" s="45">
        <v>0</v>
      </c>
      <c r="J47" s="83">
        <f>+G47+H47-I47</f>
        <v>24986942.124508698</v>
      </c>
      <c r="K47" s="86">
        <f>F47-J47</f>
        <v>2091566.8754913025</v>
      </c>
      <c r="L47" s="40">
        <v>999436.69429541752</v>
      </c>
      <c r="M47" s="133"/>
      <c r="N47" s="137"/>
      <c r="O47" s="137"/>
      <c r="P47" s="133"/>
    </row>
    <row r="48" spans="1:20" s="28" customFormat="1" ht="18" x14ac:dyDescent="0.25">
      <c r="A48" s="552"/>
      <c r="B48" s="553"/>
      <c r="C48" s="86"/>
      <c r="D48" s="45"/>
      <c r="E48" s="38"/>
      <c r="F48" s="88"/>
      <c r="G48" s="82"/>
      <c r="H48" s="45"/>
      <c r="I48" s="45"/>
      <c r="J48" s="83"/>
      <c r="K48" s="86"/>
      <c r="L48" s="40"/>
      <c r="N48" s="137"/>
      <c r="O48" s="137"/>
    </row>
    <row r="49" spans="1:15" s="28" customFormat="1" ht="18.75" thickBot="1" x14ac:dyDescent="0.3">
      <c r="A49" s="688"/>
      <c r="B49" s="689"/>
      <c r="C49" s="87"/>
      <c r="D49" s="45"/>
      <c r="E49" s="45"/>
      <c r="F49" s="88"/>
      <c r="G49" s="91"/>
      <c r="H49" s="45"/>
      <c r="I49" s="45"/>
      <c r="J49" s="88"/>
      <c r="K49" s="87"/>
      <c r="L49" s="47"/>
      <c r="N49" s="137"/>
      <c r="O49" s="137"/>
    </row>
    <row r="50" spans="1:15" s="28" customFormat="1" ht="18.75" thickBot="1" x14ac:dyDescent="0.3">
      <c r="A50" s="677" t="s">
        <v>871</v>
      </c>
      <c r="B50" s="678"/>
      <c r="C50" s="106">
        <f t="shared" ref="C50:F50" si="2">SUM(C47:C49)</f>
        <v>25245509</v>
      </c>
      <c r="D50" s="104">
        <f t="shared" si="2"/>
        <v>1833000</v>
      </c>
      <c r="E50" s="104">
        <f t="shared" si="2"/>
        <v>0</v>
      </c>
      <c r="F50" s="105">
        <f t="shared" si="2"/>
        <v>27078509</v>
      </c>
      <c r="G50" s="106">
        <f t="shared" ref="G50:L50" si="3">SUM(G47:G49)</f>
        <v>24246072.305704582</v>
      </c>
      <c r="H50" s="104">
        <f t="shared" si="3"/>
        <v>740869.81880411669</v>
      </c>
      <c r="I50" s="104">
        <f t="shared" si="3"/>
        <v>0</v>
      </c>
      <c r="J50" s="105">
        <f t="shared" si="3"/>
        <v>24986942.124508698</v>
      </c>
      <c r="K50" s="106">
        <f t="shared" si="3"/>
        <v>2091566.8754913025</v>
      </c>
      <c r="L50" s="105">
        <f t="shared" si="3"/>
        <v>999436.69429541752</v>
      </c>
      <c r="M50" s="133"/>
      <c r="N50" s="137"/>
      <c r="O50" s="137"/>
    </row>
    <row r="51" spans="1:15" s="28" customFormat="1" ht="18" x14ac:dyDescent="0.25">
      <c r="A51" s="679"/>
      <c r="B51" s="680"/>
      <c r="C51" s="169"/>
      <c r="D51" s="170"/>
      <c r="E51" s="170"/>
      <c r="F51" s="171"/>
      <c r="G51" s="169"/>
      <c r="H51" s="170"/>
      <c r="I51" s="170"/>
      <c r="J51" s="171"/>
      <c r="K51" s="169"/>
      <c r="L51" s="172"/>
      <c r="N51" s="137"/>
      <c r="O51" s="137"/>
    </row>
    <row r="52" spans="1:15" s="28" customFormat="1" ht="18" x14ac:dyDescent="0.25">
      <c r="A52" s="681" t="s">
        <v>872</v>
      </c>
      <c r="B52" s="682"/>
      <c r="C52" s="87">
        <f>+L52</f>
        <v>0</v>
      </c>
      <c r="D52" s="45">
        <v>0</v>
      </c>
      <c r="E52" s="38">
        <f>+C52</f>
        <v>0</v>
      </c>
      <c r="F52" s="88">
        <f>+C52+D52-E52</f>
        <v>0</v>
      </c>
      <c r="G52" s="87">
        <v>0</v>
      </c>
      <c r="H52" s="45">
        <v>0</v>
      </c>
      <c r="I52" s="45">
        <v>0</v>
      </c>
      <c r="J52" s="88">
        <v>0</v>
      </c>
      <c r="K52" s="45">
        <v>0</v>
      </c>
      <c r="L52" s="88"/>
      <c r="N52" s="137"/>
      <c r="O52" s="137"/>
    </row>
    <row r="53" spans="1:15" s="28" customFormat="1" ht="18.75" thickBot="1" x14ac:dyDescent="0.3">
      <c r="A53" s="173"/>
      <c r="B53" s="174"/>
      <c r="C53" s="175"/>
      <c r="D53" s="176"/>
      <c r="E53" s="176"/>
      <c r="F53" s="177"/>
      <c r="G53" s="175"/>
      <c r="H53" s="176"/>
      <c r="I53" s="176"/>
      <c r="J53" s="177"/>
      <c r="K53" s="175"/>
      <c r="L53" s="178"/>
      <c r="N53" s="137"/>
      <c r="O53" s="137"/>
    </row>
    <row r="54" spans="1:15" s="46" customFormat="1" ht="18.75" thickBot="1" x14ac:dyDescent="0.3">
      <c r="A54" s="683" t="s">
        <v>873</v>
      </c>
      <c r="B54" s="684"/>
      <c r="C54" s="106">
        <f t="shared" ref="C54:I54" si="4">C43+C50+C52</f>
        <v>272450609.74642229</v>
      </c>
      <c r="D54" s="104">
        <f t="shared" si="4"/>
        <v>27476923.880000003</v>
      </c>
      <c r="E54" s="104">
        <f t="shared" si="4"/>
        <v>426412</v>
      </c>
      <c r="F54" s="105">
        <f t="shared" si="4"/>
        <v>299501121.62642229</v>
      </c>
      <c r="G54" s="106">
        <f t="shared" si="4"/>
        <v>142948136.02987155</v>
      </c>
      <c r="H54" s="104">
        <f t="shared" si="4"/>
        <v>11275401.633856615</v>
      </c>
      <c r="I54" s="104">
        <f t="shared" si="4"/>
        <v>405091.39999999997</v>
      </c>
      <c r="J54" s="105">
        <f>J43+J50+J52</f>
        <v>153818446.26372817</v>
      </c>
      <c r="K54" s="106">
        <f>K43+K50+K52</f>
        <v>145682675.36269417</v>
      </c>
      <c r="L54" s="105">
        <f>L43+L50+L52</f>
        <v>129502473.71655075</v>
      </c>
      <c r="N54" s="140"/>
      <c r="O54" s="140"/>
    </row>
    <row r="55" spans="1:15" s="28" customFormat="1" ht="18.75" thickBot="1" x14ac:dyDescent="0.3">
      <c r="A55" s="685"/>
      <c r="B55" s="685"/>
      <c r="C55" s="36"/>
      <c r="D55" s="36"/>
      <c r="E55" s="36"/>
      <c r="F55" s="36"/>
      <c r="G55" s="36"/>
      <c r="H55" s="36"/>
      <c r="I55" s="36"/>
      <c r="J55" s="36"/>
      <c r="K55" s="36"/>
      <c r="L55" s="36"/>
      <c r="N55" s="137"/>
      <c r="O55" s="137"/>
    </row>
    <row r="56" spans="1:15" s="46" customFormat="1" ht="18.75" thickBot="1" x14ac:dyDescent="0.3">
      <c r="A56" s="683" t="s">
        <v>874</v>
      </c>
      <c r="B56" s="684"/>
      <c r="C56" s="106">
        <v>298518705.14642233</v>
      </c>
      <c r="D56" s="104">
        <v>3328070.63</v>
      </c>
      <c r="E56" s="104">
        <v>29396166.030000001</v>
      </c>
      <c r="F56" s="105">
        <v>272450609.74642229</v>
      </c>
      <c r="G56" s="106">
        <v>157675231.22098532</v>
      </c>
      <c r="H56" s="104">
        <v>13275866.367996784</v>
      </c>
      <c r="I56" s="104">
        <v>28002961.559110574</v>
      </c>
      <c r="J56" s="105">
        <v>142948136.02987155</v>
      </c>
      <c r="K56" s="106"/>
      <c r="L56" s="105"/>
      <c r="N56" s="140"/>
      <c r="O56" s="140"/>
    </row>
    <row r="57" spans="1:15" s="28" customFormat="1" ht="18" hidden="1" x14ac:dyDescent="0.25">
      <c r="A57" s="89"/>
      <c r="B57" s="90"/>
      <c r="C57" s="91"/>
      <c r="D57" s="92"/>
      <c r="E57" s="92"/>
      <c r="F57" s="47"/>
      <c r="G57" s="91"/>
      <c r="H57" s="92"/>
      <c r="I57" s="92"/>
      <c r="J57" s="47"/>
      <c r="K57" s="91"/>
      <c r="L57" s="47"/>
      <c r="N57" s="137"/>
      <c r="O57" s="137"/>
    </row>
    <row r="58" spans="1:15" s="46" customFormat="1" ht="18.75" hidden="1" thickBot="1" x14ac:dyDescent="0.3">
      <c r="A58" s="686" t="s">
        <v>874</v>
      </c>
      <c r="B58" s="687"/>
      <c r="C58" s="93">
        <v>258655746</v>
      </c>
      <c r="D58" s="94">
        <v>21220766</v>
      </c>
      <c r="E58" s="94">
        <v>10383336</v>
      </c>
      <c r="F58" s="95">
        <v>269493176</v>
      </c>
      <c r="G58" s="93">
        <v>67122839</v>
      </c>
      <c r="H58" s="94">
        <v>15054179</v>
      </c>
      <c r="I58" s="94">
        <v>3897699</v>
      </c>
      <c r="J58" s="95">
        <v>81098352</v>
      </c>
      <c r="K58" s="93">
        <v>188394824</v>
      </c>
      <c r="L58" s="95">
        <v>191532907</v>
      </c>
      <c r="N58" s="140"/>
      <c r="O58" s="140"/>
    </row>
    <row r="59" spans="1:15" s="28" customFormat="1" ht="18" hidden="1" x14ac:dyDescent="0.25">
      <c r="A59" s="671" t="s">
        <v>875</v>
      </c>
      <c r="B59" s="672"/>
      <c r="C59" s="79">
        <v>54739717</v>
      </c>
      <c r="D59" s="79">
        <v>18784328</v>
      </c>
      <c r="E59" s="79">
        <v>586000</v>
      </c>
      <c r="F59" s="79">
        <f>+C59+D59-E59</f>
        <v>72938045</v>
      </c>
      <c r="G59" s="78">
        <v>12505647</v>
      </c>
      <c r="H59" s="78">
        <v>6134376</v>
      </c>
      <c r="I59" s="78">
        <v>43720</v>
      </c>
      <c r="J59" s="79">
        <f>+G59+H59-I59</f>
        <v>18596303</v>
      </c>
      <c r="K59" s="79">
        <f>F59-J59</f>
        <v>54341742</v>
      </c>
      <c r="L59" s="78">
        <v>42234070</v>
      </c>
      <c r="N59" s="137"/>
      <c r="O59" s="137"/>
    </row>
    <row r="60" spans="1:15" s="28" customFormat="1" ht="18" hidden="1" x14ac:dyDescent="0.25">
      <c r="C60" s="29"/>
      <c r="D60" s="29"/>
      <c r="E60" s="29"/>
      <c r="F60" s="29"/>
      <c r="G60" s="29"/>
      <c r="H60" s="29"/>
      <c r="I60" s="29"/>
      <c r="J60" s="29"/>
      <c r="K60" s="29"/>
      <c r="L60" s="29"/>
      <c r="N60" s="137"/>
      <c r="O60" s="137"/>
    </row>
    <row r="61" spans="1:15" s="28" customFormat="1" ht="18" hidden="1" x14ac:dyDescent="0.25">
      <c r="A61" s="554" t="s">
        <v>856</v>
      </c>
      <c r="B61" s="555"/>
      <c r="C61" s="38">
        <v>17148623</v>
      </c>
      <c r="D61" s="38">
        <v>1227196</v>
      </c>
      <c r="E61" s="38">
        <v>0</v>
      </c>
      <c r="F61" s="38">
        <f>+C61+D61-E61</f>
        <v>18375819</v>
      </c>
      <c r="G61" s="39">
        <v>4038703</v>
      </c>
      <c r="H61" s="39">
        <v>1363486</v>
      </c>
      <c r="I61" s="39">
        <v>0</v>
      </c>
      <c r="J61" s="38">
        <f>+G61+H61-I61</f>
        <v>5402189</v>
      </c>
      <c r="K61" s="38">
        <f>F61-J61</f>
        <v>12973630</v>
      </c>
      <c r="L61" s="39">
        <f>+C61-G61</f>
        <v>13109920</v>
      </c>
      <c r="N61" s="137"/>
      <c r="O61" s="137"/>
    </row>
    <row r="62" spans="1:15" s="28" customFormat="1" ht="18" hidden="1" x14ac:dyDescent="0.25">
      <c r="A62" s="673"/>
      <c r="B62" s="674"/>
      <c r="C62" s="38"/>
      <c r="D62" s="38"/>
      <c r="E62" s="38"/>
      <c r="F62" s="38"/>
      <c r="G62" s="39"/>
      <c r="H62" s="39"/>
      <c r="I62" s="39"/>
      <c r="J62" s="38"/>
      <c r="K62" s="38"/>
      <c r="L62" s="39"/>
      <c r="N62" s="137"/>
      <c r="O62" s="137"/>
    </row>
    <row r="63" spans="1:15" s="28" customFormat="1" ht="18" hidden="1" x14ac:dyDescent="0.25">
      <c r="A63" s="554" t="s">
        <v>857</v>
      </c>
      <c r="B63" s="555"/>
      <c r="C63" s="38">
        <v>3650948</v>
      </c>
      <c r="D63" s="38">
        <v>1577850</v>
      </c>
      <c r="E63" s="38">
        <v>586000</v>
      </c>
      <c r="F63" s="38">
        <f>+C63+D63-E63</f>
        <v>4642798</v>
      </c>
      <c r="G63" s="39">
        <v>835859</v>
      </c>
      <c r="H63" s="39">
        <v>220533</v>
      </c>
      <c r="I63" s="39">
        <v>43720</v>
      </c>
      <c r="J63" s="38">
        <f>+G63+H63-I63</f>
        <v>1012672</v>
      </c>
      <c r="K63" s="38">
        <f>F63-J63</f>
        <v>3630126</v>
      </c>
      <c r="L63" s="39">
        <f>+C63-G63</f>
        <v>2815089</v>
      </c>
      <c r="N63" s="137"/>
      <c r="O63" s="137"/>
    </row>
    <row r="64" spans="1:15" s="28" customFormat="1" ht="18" hidden="1" x14ac:dyDescent="0.25">
      <c r="A64" s="673"/>
      <c r="B64" s="674"/>
      <c r="C64" s="38"/>
      <c r="D64" s="38"/>
      <c r="E64" s="38"/>
      <c r="F64" s="38"/>
      <c r="G64" s="39"/>
      <c r="H64" s="39"/>
      <c r="I64" s="39"/>
      <c r="J64" s="38"/>
      <c r="K64" s="38"/>
      <c r="L64" s="39"/>
      <c r="N64" s="137"/>
      <c r="O64" s="137"/>
    </row>
    <row r="65" spans="1:15" s="28" customFormat="1" ht="18" hidden="1" x14ac:dyDescent="0.25">
      <c r="A65" s="554" t="s">
        <v>858</v>
      </c>
      <c r="B65" s="555"/>
      <c r="C65" s="38">
        <v>3456059</v>
      </c>
      <c r="D65" s="38">
        <v>20250</v>
      </c>
      <c r="E65" s="38">
        <v>0</v>
      </c>
      <c r="F65" s="38">
        <f>+C65+D65-E65</f>
        <v>3476309</v>
      </c>
      <c r="G65" s="39">
        <v>1122621</v>
      </c>
      <c r="H65" s="39">
        <v>257942</v>
      </c>
      <c r="I65" s="39">
        <v>0</v>
      </c>
      <c r="J65" s="38">
        <f>+G65+H65-I65</f>
        <v>1380563</v>
      </c>
      <c r="K65" s="38">
        <f>F65-J65</f>
        <v>2095746</v>
      </c>
      <c r="L65" s="39">
        <f>+C65-G65</f>
        <v>2333438</v>
      </c>
      <c r="N65" s="137"/>
      <c r="O65" s="137"/>
    </row>
    <row r="66" spans="1:15" s="28" customFormat="1" ht="18" hidden="1" x14ac:dyDescent="0.25">
      <c r="C66" s="29"/>
      <c r="D66" s="29"/>
      <c r="E66" s="29"/>
      <c r="F66" s="29"/>
      <c r="G66" s="29"/>
      <c r="H66" s="29"/>
      <c r="I66" s="29"/>
      <c r="J66" s="29"/>
      <c r="K66" s="29"/>
      <c r="L66" s="29"/>
      <c r="N66" s="137"/>
      <c r="O66" s="137"/>
    </row>
    <row r="67" spans="1:15" s="28" customFormat="1" ht="18" hidden="1" x14ac:dyDescent="0.25">
      <c r="A67" s="41" t="s">
        <v>859</v>
      </c>
      <c r="B67" s="41"/>
      <c r="C67" s="43">
        <v>2723653</v>
      </c>
      <c r="D67" s="43">
        <v>1046142</v>
      </c>
      <c r="E67" s="43">
        <v>0</v>
      </c>
      <c r="F67" s="43">
        <v>3769795</v>
      </c>
      <c r="G67" s="43">
        <v>114392</v>
      </c>
      <c r="H67" s="43">
        <v>153231</v>
      </c>
      <c r="I67" s="43">
        <v>0</v>
      </c>
      <c r="J67" s="43">
        <v>267623</v>
      </c>
      <c r="K67" s="43">
        <v>3502172</v>
      </c>
      <c r="L67" s="43">
        <v>2609261</v>
      </c>
      <c r="N67" s="137"/>
      <c r="O67" s="137"/>
    </row>
    <row r="68" spans="1:15" s="28" customFormat="1" ht="18" hidden="1" x14ac:dyDescent="0.25">
      <c r="C68" s="29"/>
      <c r="D68" s="29"/>
      <c r="E68" s="29"/>
      <c r="F68" s="29"/>
      <c r="G68" s="29"/>
      <c r="H68" s="29"/>
      <c r="I68" s="29"/>
      <c r="J68" s="29"/>
      <c r="K68" s="29"/>
      <c r="L68" s="29"/>
      <c r="N68" s="137"/>
      <c r="O68" s="137"/>
    </row>
    <row r="69" spans="1:15" s="28" customFormat="1" ht="18" hidden="1" x14ac:dyDescent="0.25">
      <c r="A69" s="675" t="s">
        <v>876</v>
      </c>
      <c r="B69" s="676"/>
      <c r="C69" s="43">
        <f>C59-C61-C63-C65-C67</f>
        <v>27760434</v>
      </c>
      <c r="D69" s="43">
        <f>D59-D61-D63-D65-D67</f>
        <v>14912890</v>
      </c>
      <c r="E69" s="43">
        <v>0</v>
      </c>
      <c r="F69" s="43">
        <f>F59-F61-F63-F65-F67</f>
        <v>42673324</v>
      </c>
      <c r="G69" s="43">
        <f>G59-G61-G63-G65-G67</f>
        <v>6394072</v>
      </c>
      <c r="H69" s="43">
        <f>H59-H61-H63-H65-H67</f>
        <v>4139184</v>
      </c>
      <c r="I69" s="43">
        <v>0</v>
      </c>
      <c r="J69" s="43">
        <f>J59-J61-J63-J65-J67</f>
        <v>10533256</v>
      </c>
      <c r="K69" s="43">
        <f>K59-K61-K63-K65-K67</f>
        <v>32140068</v>
      </c>
      <c r="L69" s="43">
        <f>L59-L61-L63-L65-L67</f>
        <v>21366362</v>
      </c>
      <c r="N69" s="137"/>
      <c r="O69" s="137"/>
    </row>
    <row r="70" spans="1:15" s="28" customFormat="1" ht="18" hidden="1" x14ac:dyDescent="0.25">
      <c r="C70" s="29"/>
      <c r="D70" s="29"/>
      <c r="E70" s="29"/>
      <c r="F70" s="29"/>
      <c r="G70" s="29"/>
      <c r="H70" s="29"/>
      <c r="I70" s="29"/>
      <c r="J70" s="29"/>
      <c r="K70" s="29"/>
      <c r="L70" s="29"/>
      <c r="N70" s="137"/>
      <c r="O70" s="137"/>
    </row>
    <row r="71" spans="1:15" x14ac:dyDescent="0.25">
      <c r="K71" s="125"/>
    </row>
    <row r="73" spans="1:15" x14ac:dyDescent="0.25">
      <c r="C73" s="125"/>
      <c r="D73" s="125"/>
      <c r="H73" s="112"/>
      <c r="K73" s="179"/>
    </row>
    <row r="74" spans="1:15" x14ac:dyDescent="0.25">
      <c r="D74" s="125"/>
      <c r="H74" s="112"/>
      <c r="K74" s="125"/>
    </row>
    <row r="75" spans="1:15" x14ac:dyDescent="0.25">
      <c r="K75" s="125"/>
    </row>
    <row r="76" spans="1:15" x14ac:dyDescent="0.25">
      <c r="K76" s="125"/>
    </row>
    <row r="88" spans="10:10" x14ac:dyDescent="0.25">
      <c r="J88" s="142"/>
    </row>
    <row r="89" spans="10:10" x14ac:dyDescent="0.25">
      <c r="J89" s="142"/>
    </row>
  </sheetData>
  <mergeCells count="54">
    <mergeCell ref="C1:H1"/>
    <mergeCell ref="C2:H2"/>
    <mergeCell ref="A3:C4"/>
    <mergeCell ref="D3:L4"/>
    <mergeCell ref="A5:B7"/>
    <mergeCell ref="C5:F5"/>
    <mergeCell ref="G5:J5"/>
    <mergeCell ref="K5:L5"/>
    <mergeCell ref="A19:B19"/>
    <mergeCell ref="A8:B8"/>
    <mergeCell ref="A9:B9"/>
    <mergeCell ref="A10:B10"/>
    <mergeCell ref="A11:B11"/>
    <mergeCell ref="A12:B12"/>
    <mergeCell ref="A13:B13"/>
    <mergeCell ref="A14:B14"/>
    <mergeCell ref="A15:B15"/>
    <mergeCell ref="A16:B16"/>
    <mergeCell ref="A17:B17"/>
    <mergeCell ref="A18:B18"/>
    <mergeCell ref="A35:B35"/>
    <mergeCell ref="A20:B20"/>
    <mergeCell ref="A22:B22"/>
    <mergeCell ref="A24:B24"/>
    <mergeCell ref="A26:B26"/>
    <mergeCell ref="A28:B28"/>
    <mergeCell ref="A29:B29"/>
    <mergeCell ref="A30:B30"/>
    <mergeCell ref="A31:B31"/>
    <mergeCell ref="A32:B32"/>
    <mergeCell ref="A33:B33"/>
    <mergeCell ref="A34:B34"/>
    <mergeCell ref="A49:B49"/>
    <mergeCell ref="A36:B36"/>
    <mergeCell ref="A37:B37"/>
    <mergeCell ref="A38:B38"/>
    <mergeCell ref="A39:B39"/>
    <mergeCell ref="A40:B40"/>
    <mergeCell ref="A42:B42"/>
    <mergeCell ref="A43:B43"/>
    <mergeCell ref="A45:B45"/>
    <mergeCell ref="A46:B46"/>
    <mergeCell ref="A47:B47"/>
    <mergeCell ref="A59:B59"/>
    <mergeCell ref="A62:B62"/>
    <mergeCell ref="A64:B64"/>
    <mergeCell ref="A69:B69"/>
    <mergeCell ref="A50:B50"/>
    <mergeCell ref="A51:B51"/>
    <mergeCell ref="A52:B52"/>
    <mergeCell ref="A54:B54"/>
    <mergeCell ref="A55:B55"/>
    <mergeCell ref="A58:B58"/>
    <mergeCell ref="A56:B56"/>
  </mergeCells>
  <pageMargins left="0.36" right="0.24" top="0.23" bottom="0.16" header="0.23" footer="0.16"/>
  <pageSetup scale="59" orientation="landscape" r:id="rId1"/>
  <rowBreaks count="1" manualBreakCount="1">
    <brk id="55" max="1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5" sqref="K1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28"/>
  <sheetViews>
    <sheetView tabSelected="1" workbookViewId="0">
      <selection activeCell="Q18" sqref="Q8:Q18"/>
    </sheetView>
  </sheetViews>
  <sheetFormatPr defaultRowHeight="15" x14ac:dyDescent="0.25"/>
  <cols>
    <col min="1" max="1" width="32.85546875" bestFit="1" customWidth="1"/>
    <col min="2" max="2" width="12.42578125" hidden="1" customWidth="1"/>
    <col min="3" max="3" width="16.7109375" hidden="1" customWidth="1"/>
    <col min="4" max="4" width="13.42578125" hidden="1" customWidth="1"/>
    <col min="5" max="5" width="19" hidden="1" customWidth="1"/>
    <col min="6" max="6" width="0" hidden="1" customWidth="1"/>
    <col min="7" max="7" width="13.42578125" hidden="1" customWidth="1"/>
    <col min="8" max="8" width="16.7109375" hidden="1" customWidth="1"/>
    <col min="9" max="9" width="12.42578125" hidden="1" customWidth="1"/>
    <col min="10" max="10" width="16.7109375" hidden="1" customWidth="1"/>
    <col min="11" max="11" width="12.42578125" hidden="1" customWidth="1"/>
    <col min="12" max="12" width="16.7109375" hidden="1" customWidth="1"/>
    <col min="13" max="13" width="11.42578125" hidden="1" customWidth="1"/>
    <col min="14" max="14" width="12.42578125" hidden="1" customWidth="1"/>
    <col min="15" max="15" width="16.7109375" hidden="1" customWidth="1"/>
    <col min="16" max="16" width="1.5703125" customWidth="1"/>
    <col min="17" max="17" width="13.85546875" bestFit="1" customWidth="1"/>
    <col min="18" max="18" width="16.7109375" bestFit="1" customWidth="1"/>
  </cols>
  <sheetData>
    <row r="1" spans="1:18" ht="15.75" thickBot="1" x14ac:dyDescent="0.3"/>
    <row r="2" spans="1:18" ht="30" thickBot="1" x14ac:dyDescent="0.3">
      <c r="A2" s="545" t="s">
        <v>898</v>
      </c>
      <c r="B2" s="98" t="s">
        <v>959</v>
      </c>
      <c r="C2" s="96" t="s">
        <v>967</v>
      </c>
      <c r="D2" s="98" t="s">
        <v>1026</v>
      </c>
      <c r="E2" s="96" t="s">
        <v>1027</v>
      </c>
      <c r="G2" s="98" t="s">
        <v>1126</v>
      </c>
      <c r="H2" s="96" t="s">
        <v>1127</v>
      </c>
      <c r="I2" s="98" t="s">
        <v>1165</v>
      </c>
      <c r="J2" s="96" t="s">
        <v>1166</v>
      </c>
      <c r="K2" s="98" t="s">
        <v>1235</v>
      </c>
      <c r="L2" s="96" t="s">
        <v>1236</v>
      </c>
      <c r="N2" s="98" t="s">
        <v>2308</v>
      </c>
      <c r="O2" s="96" t="s">
        <v>2309</v>
      </c>
      <c r="Q2" s="98" t="s">
        <v>2378</v>
      </c>
      <c r="R2" s="96" t="s">
        <v>2379</v>
      </c>
    </row>
    <row r="3" spans="1:18" x14ac:dyDescent="0.25">
      <c r="A3" s="546" t="s">
        <v>850</v>
      </c>
      <c r="B3" s="163">
        <v>0</v>
      </c>
      <c r="C3" s="164">
        <v>0</v>
      </c>
      <c r="D3" s="163"/>
      <c r="E3" s="164"/>
      <c r="F3" s="165" t="s">
        <v>900</v>
      </c>
      <c r="G3" s="163"/>
      <c r="H3" s="164"/>
      <c r="I3" s="163"/>
      <c r="J3" s="164"/>
      <c r="K3" s="163"/>
      <c r="L3" s="164"/>
      <c r="N3" s="163"/>
      <c r="O3" s="164"/>
      <c r="Q3" s="163"/>
      <c r="R3" s="164"/>
    </row>
    <row r="4" spans="1:18" x14ac:dyDescent="0.25">
      <c r="A4" s="547" t="s">
        <v>851</v>
      </c>
      <c r="B4" s="166">
        <v>0</v>
      </c>
      <c r="C4" s="167">
        <f>'Land Amrtization '!L15</f>
        <v>92962</v>
      </c>
      <c r="D4" s="166"/>
      <c r="E4" s="167">
        <f>+'Land Amrtization '!N15</f>
        <v>92962</v>
      </c>
      <c r="F4" s="165" t="s">
        <v>900</v>
      </c>
      <c r="G4" s="166"/>
      <c r="H4" s="168">
        <f>+'Land Amrtization '!T6</f>
        <v>88200</v>
      </c>
      <c r="I4" s="166"/>
      <c r="J4" s="168">
        <f>'Land Amrtization '!U15</f>
        <v>88200</v>
      </c>
      <c r="K4" s="166"/>
      <c r="L4" s="168">
        <f>'Land Amrtization '!W15</f>
        <v>88200</v>
      </c>
      <c r="N4" s="166"/>
      <c r="O4" s="168">
        <f>'Land Amrtization '!Y15</f>
        <v>88200</v>
      </c>
      <c r="Q4" s="166"/>
      <c r="R4" s="168">
        <f>'Land Amrtization '!AA15</f>
        <v>88200</v>
      </c>
    </row>
    <row r="5" spans="1:18" x14ac:dyDescent="0.25">
      <c r="A5" s="548" t="s">
        <v>852</v>
      </c>
      <c r="B5" s="166"/>
      <c r="C5" s="167"/>
      <c r="D5" s="166"/>
      <c r="E5" s="167"/>
      <c r="F5" s="165">
        <v>12.88</v>
      </c>
      <c r="G5" s="166"/>
      <c r="H5" s="168"/>
      <c r="I5" s="166"/>
      <c r="J5" s="168"/>
      <c r="K5" s="166"/>
      <c r="L5" s="168"/>
      <c r="N5" s="166"/>
      <c r="O5" s="168"/>
      <c r="Q5" s="166"/>
      <c r="R5" s="168"/>
    </row>
    <row r="6" spans="1:18" x14ac:dyDescent="0.25">
      <c r="A6" s="547" t="s">
        <v>853</v>
      </c>
      <c r="B6" s="166">
        <v>0</v>
      </c>
      <c r="C6" s="167">
        <f>SUM('FA Non Shift '!AI8:AI14)</f>
        <v>2966523.2598005282</v>
      </c>
      <c r="D6" s="166">
        <v>0</v>
      </c>
      <c r="E6" s="167">
        <f>SUM('FA Non Shift '!AT8:AT14)</f>
        <v>2966523.2598005282</v>
      </c>
      <c r="F6" s="165">
        <v>3.54</v>
      </c>
      <c r="G6" s="166"/>
      <c r="H6" s="168">
        <f>SUM('FA Non Shift '!BP8:BP14)</f>
        <v>3008398.9398392076</v>
      </c>
      <c r="I6" s="166">
        <f>'FA Non Shift '!BU9</f>
        <v>690677</v>
      </c>
      <c r="J6" s="168">
        <f>SUM('FA Non Shift '!CB8:CB14)</f>
        <v>3042942.25376083</v>
      </c>
      <c r="K6" s="166">
        <f>'FA Non Shift '!BW9</f>
        <v>0</v>
      </c>
      <c r="L6" s="168">
        <f>SUM('FA Non Shift '!CM8:CM14)</f>
        <v>3041128.879274956</v>
      </c>
      <c r="N6" s="166"/>
      <c r="O6" s="168">
        <f>SUM('FA Non Shift '!CX8:CX14)</f>
        <v>3041128.879274956</v>
      </c>
      <c r="Q6" s="166"/>
      <c r="R6" s="168">
        <f>SUM('FA Non Shift '!DI8:DI14)</f>
        <v>3041128.879274956</v>
      </c>
    </row>
    <row r="7" spans="1:18" x14ac:dyDescent="0.25">
      <c r="A7" s="547" t="s">
        <v>854</v>
      </c>
      <c r="B7" s="166">
        <v>0</v>
      </c>
      <c r="C7" s="167">
        <f>SUM('FA Non Shift '!AI15:AI16)</f>
        <v>34689.178701090743</v>
      </c>
      <c r="D7" s="166">
        <v>0</v>
      </c>
      <c r="E7" s="167">
        <f>SUM('FA Non Shift '!AT15:AT16)</f>
        <v>34689.178701090743</v>
      </c>
      <c r="F7" s="165">
        <v>-2.66</v>
      </c>
      <c r="G7" s="166"/>
      <c r="H7" s="168">
        <f>SUM('FA Non Shift '!BP15:BP16)</f>
        <v>34689.178701090743</v>
      </c>
      <c r="I7" s="166"/>
      <c r="J7" s="168">
        <f>SUM('FA Non Shift '!CB15:CB16)</f>
        <v>34689.178701090743</v>
      </c>
      <c r="K7" s="166"/>
      <c r="L7" s="168">
        <f>SUM('FA Non Shift '!CM15:CM16)</f>
        <v>34689.178701090743</v>
      </c>
      <c r="N7" s="166"/>
      <c r="O7" s="168">
        <f>SUM('FA Non Shift '!CX15:CX16)</f>
        <v>34689.178701090743</v>
      </c>
      <c r="Q7" s="166"/>
      <c r="R7" s="168">
        <f>SUM('FA Non Shift '!DI15:DI16)</f>
        <v>34689.178701090743</v>
      </c>
    </row>
    <row r="8" spans="1:18" x14ac:dyDescent="0.25">
      <c r="A8" s="547" t="s">
        <v>855</v>
      </c>
      <c r="B8" s="166" t="e">
        <f>SUM(#REF!)</f>
        <v>#REF!</v>
      </c>
      <c r="C8" s="167" t="e">
        <f>#REF!</f>
        <v>#REF!</v>
      </c>
      <c r="D8" s="166" t="e">
        <f>+SUM(#REF!)</f>
        <v>#REF!</v>
      </c>
      <c r="E8" s="167" t="e">
        <f>+#REF!</f>
        <v>#REF!</v>
      </c>
      <c r="F8" s="165">
        <v>-1.93</v>
      </c>
      <c r="G8" s="166" t="e">
        <f>+#REF!</f>
        <v>#REF!</v>
      </c>
      <c r="H8" s="168" t="e">
        <f>+#REF!</f>
        <v>#REF!</v>
      </c>
      <c r="I8" s="166">
        <f>'FA Shift (P&amp;M)'!BQ155+'FA Shift (P&amp;M)'!BQ156</f>
        <v>984670</v>
      </c>
      <c r="J8" s="168">
        <f>+'FA Shift (P&amp;M)'!BW175</f>
        <v>4130284.9736374873</v>
      </c>
      <c r="K8" s="166">
        <f>'FA Shift (P&amp;M)'!CA157</f>
        <v>320000</v>
      </c>
      <c r="L8" s="168">
        <f>+'FA Shift (P&amp;M)'!CG175</f>
        <v>3795445.5093775634</v>
      </c>
      <c r="N8" s="166">
        <f>+'FA Shift (P&amp;M)'!CL175</f>
        <v>599598</v>
      </c>
      <c r="O8" s="168">
        <f>'FA Shift (P&amp;M)'!CR175</f>
        <v>3151499.2090062415</v>
      </c>
      <c r="Q8" s="166">
        <f>'FA Shift (P&amp;M)'!CW175</f>
        <v>5694549.75</v>
      </c>
      <c r="R8" s="168">
        <f>'FA Shift (P&amp;M)'!DC175</f>
        <v>2356314.1167674633</v>
      </c>
    </row>
    <row r="9" spans="1:18" x14ac:dyDescent="0.25">
      <c r="A9" s="547" t="s">
        <v>856</v>
      </c>
      <c r="B9" s="166">
        <v>0</v>
      </c>
      <c r="C9" s="167">
        <f>SUM('FA Non Shift '!AI17:AI43)</f>
        <v>1012329.8277635043</v>
      </c>
      <c r="D9" s="166">
        <f>+'FA Non Shift '!AM44</f>
        <v>2125000</v>
      </c>
      <c r="E9" s="167">
        <f>SUM('FA Non Shift '!AT17:AT44)</f>
        <v>1124789.8734256048</v>
      </c>
      <c r="F9" s="165">
        <v>-1.26</v>
      </c>
      <c r="G9" s="166"/>
      <c r="H9" s="168">
        <f>SUM('FA Non Shift '!BP17:BP44)</f>
        <v>1146887.1345384673</v>
      </c>
      <c r="I9" s="166"/>
      <c r="J9" s="168">
        <f>SUM('FA Non Shift '!CB17:CB44)</f>
        <v>1146887.1345384673</v>
      </c>
      <c r="K9" s="166"/>
      <c r="L9" s="168">
        <f>SUM('FA Non Shift '!CM17:CM44)</f>
        <v>1146887.1345384673</v>
      </c>
      <c r="N9" s="166"/>
      <c r="O9" s="168">
        <f>SUM('FA Non Shift '!CX17:CX44)</f>
        <v>1146887.1345384673</v>
      </c>
      <c r="Q9" s="166">
        <f>'FA Non Shift '!DB45</f>
        <v>630000</v>
      </c>
      <c r="R9" s="168">
        <f>SUM('FA Non Shift '!DI17:DI45)</f>
        <v>1071057.5153603849</v>
      </c>
    </row>
    <row r="10" spans="1:18" x14ac:dyDescent="0.25">
      <c r="A10" s="547" t="s">
        <v>857</v>
      </c>
      <c r="B10" s="166">
        <f>SUM('FA Non Shift '!AB57)</f>
        <v>73500</v>
      </c>
      <c r="C10" s="167">
        <f>SUM('FA Non Shift '!AI46:AI57)</f>
        <v>341741.79538762727</v>
      </c>
      <c r="D10" s="166">
        <v>0</v>
      </c>
      <c r="E10" s="167">
        <f>SUM('FA Non Shift '!AT46:AT57)</f>
        <v>341932.46988243883</v>
      </c>
      <c r="F10" s="165">
        <v>1.44</v>
      </c>
      <c r="G10" s="166"/>
      <c r="H10" s="168">
        <f>SUM('FA Non Shift '!BP46:BP57)</f>
        <v>308190.13654910546</v>
      </c>
      <c r="I10" s="166"/>
      <c r="J10" s="168">
        <f>SUM('FA Non Shift '!CB46:CB57)</f>
        <v>308190.13654910546</v>
      </c>
      <c r="K10" s="166"/>
      <c r="L10" s="168">
        <f>SUM('FA Non Shift '!CM46:CM57)</f>
        <v>308190.13654910546</v>
      </c>
      <c r="N10" s="166"/>
      <c r="O10" s="168">
        <f>SUM('FA Non Shift '!CX46:CX57)</f>
        <v>308190.13654910546</v>
      </c>
      <c r="Q10" s="166"/>
      <c r="R10" s="168">
        <f>SUM('FA Non Shift '!DI46:DI57)</f>
        <v>205474.33888660549</v>
      </c>
    </row>
    <row r="11" spans="1:18" x14ac:dyDescent="0.25">
      <c r="A11" s="547" t="s">
        <v>858</v>
      </c>
      <c r="B11" s="166">
        <f>SUM('FA Non Shift '!AB79:AB82)</f>
        <v>35580</v>
      </c>
      <c r="C11" s="167">
        <f>SUM('FA Non Shift '!AI58:AI82)</f>
        <v>162688.59834111974</v>
      </c>
      <c r="D11" s="166">
        <f>+SUM('FA Non Shift '!AM83:AM88)</f>
        <v>272575</v>
      </c>
      <c r="E11" s="167">
        <f>SUM('FA Non Shift '!AT58:AT88)</f>
        <v>173898.99985710147</v>
      </c>
      <c r="F11" s="165">
        <v>4.01</v>
      </c>
      <c r="G11" s="166"/>
      <c r="H11" s="168">
        <f>SUM('FA Non Shift '!BP58:BP92)</f>
        <v>185262.42603520714</v>
      </c>
      <c r="I11" s="166">
        <f>+'FA Non Shift '!BU96</f>
        <v>64000</v>
      </c>
      <c r="J11" s="168">
        <f>SUM('FA Non Shift '!CB58:CB96)</f>
        <v>188338.0792366263</v>
      </c>
      <c r="K11" s="166">
        <f>SUM('FA Non Shift '!CF97:CF102)</f>
        <v>448100.25</v>
      </c>
      <c r="L11" s="168">
        <f>SUM('FA Non Shift '!CM58:CM102)</f>
        <v>202093.70755161651</v>
      </c>
      <c r="N11" s="166"/>
      <c r="O11" s="168">
        <f>SUM('FA Non Shift '!CX58:CX102)</f>
        <v>218282.79818631973</v>
      </c>
      <c r="Q11" s="166">
        <f>SUM('FA Non Shift '!DB103:DB106)</f>
        <v>950526</v>
      </c>
      <c r="R11" s="168">
        <f>SUM('FA Non Shift '!DI58:DI106)</f>
        <v>225166.95141006404</v>
      </c>
    </row>
    <row r="12" spans="1:18" x14ac:dyDescent="0.25">
      <c r="A12" s="547" t="s">
        <v>859</v>
      </c>
      <c r="B12" s="166">
        <f>SUM('FA Non Shift '!AB131:AB140)</f>
        <v>1042996</v>
      </c>
      <c r="C12" s="167">
        <f>SUM('FA Non Shift '!AI107:AI139)</f>
        <v>397092.24620892282</v>
      </c>
      <c r="D12" s="166">
        <f>+SUM('FA Non Shift '!AM141)</f>
        <v>120750</v>
      </c>
      <c r="E12" s="167">
        <f>SUM('FA Non Shift '!AT107:AT141)</f>
        <v>458961.81381622877</v>
      </c>
      <c r="F12" s="165">
        <v>12.79</v>
      </c>
      <c r="G12" s="166">
        <f>+'FA Non Shift '!BI148+'FA Non Shift '!BI149+'FA Non Shift '!BI150+'FA Non Shift '!BI151+'FA Non Shift '!BI147</f>
        <v>962000</v>
      </c>
      <c r="H12" s="168">
        <f>SUM('FA Non Shift '!BP107:BP151)</f>
        <v>562404.05978626094</v>
      </c>
      <c r="I12" s="166">
        <f>+SUM('FA Non Shift '!BU152:BU180)</f>
        <v>1318000</v>
      </c>
      <c r="J12" s="168">
        <f>SUM('FA Non Shift '!CB107:CB180)</f>
        <v>629345.85110531084</v>
      </c>
      <c r="K12" s="166">
        <f>SUM('FA Non Shift '!CF181:CF188)</f>
        <v>1473947.63</v>
      </c>
      <c r="L12" s="168">
        <f>SUM('FA Non Shift '!CM107:CM188)</f>
        <v>718564.18839391728</v>
      </c>
      <c r="N12" s="166">
        <f>SUM('FA Non Shift '!CQ189:CQ192)</f>
        <v>1987540</v>
      </c>
      <c r="O12" s="168">
        <f>SUM('FA Non Shift '!CX107:CX192)</f>
        <v>805937.0290078898</v>
      </c>
      <c r="Q12" s="166">
        <f>SUM('FA Non Shift '!DB193:DB235)</f>
        <v>16360955.520000001</v>
      </c>
      <c r="R12" s="168">
        <f>SUM('FA Non Shift '!DI107:DI235)</f>
        <v>1121136.0557096077</v>
      </c>
    </row>
    <row r="13" spans="1:18" x14ac:dyDescent="0.25">
      <c r="A13" s="547" t="s">
        <v>897</v>
      </c>
      <c r="B13" s="166" t="e">
        <f>SUM('FA Non Shift '!#REF!)</f>
        <v>#REF!</v>
      </c>
      <c r="C13" s="167" t="e">
        <f>SUM('FA Non Shift '!#REF!)</f>
        <v>#REF!</v>
      </c>
      <c r="D13" s="166" t="e">
        <f>SUM('FA Non Shift '!#REF!)</f>
        <v>#REF!</v>
      </c>
      <c r="E13" s="167" t="e">
        <f>SUM('FA Non Shift '!#REF!)</f>
        <v>#REF!</v>
      </c>
      <c r="F13" s="165">
        <v>-5.43</v>
      </c>
      <c r="G13" s="166"/>
      <c r="H13" s="168" t="e">
        <f>SUM('FA Non Shift '!#REF!)</f>
        <v>#REF!</v>
      </c>
      <c r="I13" s="166">
        <f>'FA Non Shift '!BU236</f>
        <v>210000</v>
      </c>
      <c r="J13" s="168">
        <f>SUM('FA Non Shift '!CB236:CB236)</f>
        <v>95468.493150684924</v>
      </c>
      <c r="K13" s="166"/>
      <c r="L13" s="168">
        <f>SUM('FA Non Shift '!CM236:CM236)</f>
        <v>34677.168949771694</v>
      </c>
      <c r="N13" s="166"/>
      <c r="O13" s="168">
        <f>SUM('FA Non Shift '!CX236:CX236)</f>
        <v>69354.337899543374</v>
      </c>
      <c r="Q13" s="166">
        <f>SUM('FA Non Shift '!DB237:DB239)</f>
        <v>79280</v>
      </c>
      <c r="R13" s="168">
        <f>SUM('FA Non Shift '!DI236:DI239)</f>
        <v>8047.4630136986298</v>
      </c>
    </row>
    <row r="14" spans="1:18" x14ac:dyDescent="0.25">
      <c r="A14" s="547" t="s">
        <v>862</v>
      </c>
      <c r="B14" s="166">
        <v>0</v>
      </c>
      <c r="C14" s="167">
        <f>SUM('FA Non Shift '!AI240:AI244)</f>
        <v>50496.260886605778</v>
      </c>
      <c r="D14" s="166">
        <v>0</v>
      </c>
      <c r="E14" s="167">
        <f>SUM('FA Non Shift '!AT240:AT244)</f>
        <v>50496.260886605778</v>
      </c>
      <c r="F14" s="165">
        <v>1.05</v>
      </c>
      <c r="G14" s="166"/>
      <c r="H14" s="168">
        <f>SUM('FA Non Shift '!BP240:BP244)</f>
        <v>50496.260886605778</v>
      </c>
      <c r="I14" s="166">
        <f>'FA Non Shift '!BU245</f>
        <v>210000</v>
      </c>
      <c r="J14" s="168">
        <f>SUM('FA Non Shift '!CB240:CB245)</f>
        <v>56508.589653729068</v>
      </c>
      <c r="K14" s="166"/>
      <c r="L14" s="168">
        <f>SUM('FA Non Shift '!CM240:CM245)</f>
        <v>70440.62688491134</v>
      </c>
      <c r="N14" s="166"/>
      <c r="O14" s="168">
        <f>SUM('FA Non Shift '!CX240:CX245)</f>
        <v>70440.62688491134</v>
      </c>
      <c r="Q14" s="166"/>
      <c r="R14" s="168">
        <f>SUM('FA Non Shift '!DI240:DI245)</f>
        <v>39953.245754774362</v>
      </c>
    </row>
    <row r="15" spans="1:18" x14ac:dyDescent="0.25">
      <c r="A15" s="547" t="s">
        <v>863</v>
      </c>
      <c r="B15" s="166">
        <f>SUM('FA Non Shift '!AB332:AB338)</f>
        <v>232952</v>
      </c>
      <c r="C15" s="167">
        <f>SUM('FA Non Shift '!AI318:AI338)</f>
        <v>51407.946300186064</v>
      </c>
      <c r="D15" s="166">
        <f>SUM('FA Non Shift '!AM339:AM344)</f>
        <v>159348</v>
      </c>
      <c r="E15" s="167">
        <f>SUM('FA Non Shift '!AT318:AT344)</f>
        <v>70145.572176898393</v>
      </c>
      <c r="F15" s="165">
        <v>0.7</v>
      </c>
      <c r="G15" s="166">
        <f>+'FA Non Shift '!BI347+'FA Non Shift '!BI348+'FA Non Shift '!BI349+'FA Non Shift '!BI350+'FA Non Shift '!BI351+'FA Non Shift '!BI354+'FA Non Shift '!BI353+'FA Non Shift '!BI352+'FA Non Shift '!BI355</f>
        <v>517291.05</v>
      </c>
      <c r="H15" s="168">
        <f>SUM('FA Non Shift '!BP318:BP355)</f>
        <v>92804.188415027224</v>
      </c>
      <c r="I15" s="166">
        <f>+'FA Non Shift '!BU356+'FA Non Shift '!BU357+'FA Non Shift '!BU358+'FA Non Shift '!BU359+'FA Non Shift '!BU360</f>
        <v>962735</v>
      </c>
      <c r="J15" s="168">
        <f>SUM('FA Non Shift '!CB318:CB360)</f>
        <v>213783.30544354979</v>
      </c>
      <c r="K15" s="166"/>
      <c r="L15" s="168">
        <f>SUM('FA Non Shift '!CM318:CM360)</f>
        <v>220958.9619884509</v>
      </c>
      <c r="N15" s="166">
        <f>SUM('FA Non Shift '!CQ361:CQ362)</f>
        <v>79974.58</v>
      </c>
      <c r="O15" s="168">
        <f>SUM('FA Non Shift '!CX314:CX362)</f>
        <v>223637.6819805057</v>
      </c>
      <c r="Q15" s="166">
        <f>SUM('FA Non Shift '!DB363:DB372)</f>
        <v>466773.88</v>
      </c>
      <c r="R15" s="168">
        <f>SUM('FA Non Shift '!DI314:DI372)</f>
        <v>239751.39355990259</v>
      </c>
    </row>
    <row r="16" spans="1:18" x14ac:dyDescent="0.25">
      <c r="A16" s="547" t="s">
        <v>864</v>
      </c>
      <c r="B16" s="166" t="e">
        <f>SUM('FA Non Shift '!#REF!)</f>
        <v>#REF!</v>
      </c>
      <c r="C16" s="167" t="e">
        <f>SUM('FA Non Shift '!#REF!)</f>
        <v>#REF!</v>
      </c>
      <c r="D16" s="166">
        <f>SUM('FA Non Shift '!AM246:AM258)</f>
        <v>366455</v>
      </c>
      <c r="E16" s="167">
        <f>SUM('FA Non Shift '!AT246:AT258)</f>
        <v>27362.289890410957</v>
      </c>
      <c r="F16" s="165">
        <v>3.67</v>
      </c>
      <c r="G16" s="166">
        <f>+SUM('FA Non Shift '!BI275:BI285)</f>
        <v>331909.11</v>
      </c>
      <c r="H16" s="168">
        <f>SUM('FA Non Shift '!BP246:BP285)</f>
        <v>175906.15960227328</v>
      </c>
      <c r="I16" s="166">
        <f>'FA Non Shift '!BU286+'FA Non Shift '!BU287+'FA Non Shift '!BU288+'FA Non Shift '!BU289+'FA Non Shift '!BU290</f>
        <v>154526.28</v>
      </c>
      <c r="J16" s="168">
        <f>SUM('FA Non Shift '!CB246:CB290)</f>
        <v>222896.73634029497</v>
      </c>
      <c r="K16" s="166">
        <f>SUM('FA Non Shift '!CF291:CF292)</f>
        <v>92500</v>
      </c>
      <c r="L16" s="168">
        <f>SUM('FA Non Shift '!CM246:CM292)</f>
        <v>233039.31310833909</v>
      </c>
      <c r="N16" s="166">
        <f>SUM('FA Non Shift '!CQ293:CQ298)</f>
        <v>229178.05</v>
      </c>
      <c r="O16" s="168">
        <f>SUM('FA Non Shift '!CX246:CX298)</f>
        <v>227954.67533446214</v>
      </c>
      <c r="Q16" s="166">
        <f>SUM('FA Non Shift '!DB299:DB313)</f>
        <v>522403.73</v>
      </c>
      <c r="R16" s="168">
        <f>SUM('FA Non Shift '!DI246:DI313)</f>
        <v>267512.7377773815</v>
      </c>
    </row>
    <row r="17" spans="1:18" x14ac:dyDescent="0.25">
      <c r="A17" s="547" t="s">
        <v>865</v>
      </c>
      <c r="B17" s="166">
        <f>SUM('FA Non Shift '!AB455:AB457)</f>
        <v>102492</v>
      </c>
      <c r="C17" s="167">
        <f>SUM('FA Non Shift '!AI437:AI457)</f>
        <v>1090153.2935117632</v>
      </c>
      <c r="D17" s="166">
        <f>+'FA Non Shift '!AM458</f>
        <v>47520</v>
      </c>
      <c r="E17" s="167">
        <f>SUM('FA Non Shift '!AT437:AT458)</f>
        <v>774840.39679943467</v>
      </c>
      <c r="F17" s="165">
        <v>-9.91</v>
      </c>
      <c r="G17" s="166">
        <f>+'FA Non Shift '!BI463</f>
        <v>6153591</v>
      </c>
      <c r="H17" s="168">
        <f>SUM('FA Non Shift '!BP437:BP463)</f>
        <v>1195492.8196132148</v>
      </c>
      <c r="I17" s="166"/>
      <c r="J17" s="168">
        <f>SUM('FA Non Shift '!CB437:CB463)</f>
        <v>1593842.3013539407</v>
      </c>
      <c r="K17" s="166">
        <f>'FA Non Shift '!CF464</f>
        <v>1991055</v>
      </c>
      <c r="L17" s="168">
        <f>SUM('FA Non Shift '!CM437:CM464)</f>
        <v>1298811.5672889138</v>
      </c>
      <c r="N17" s="166"/>
      <c r="O17" s="168">
        <f>SUM('FA Non Shift '!CX437:CX464)</f>
        <v>1323808.7804130267</v>
      </c>
      <c r="Q17" s="166">
        <f>'FA Non Shift '!DB465</f>
        <v>654885</v>
      </c>
      <c r="R17" s="168">
        <f>SUM('FA Non Shift '!DI437:DI465)</f>
        <v>1242153.1007492763</v>
      </c>
    </row>
    <row r="18" spans="1:18" x14ac:dyDescent="0.25">
      <c r="A18" s="547" t="s">
        <v>866</v>
      </c>
      <c r="B18" s="166" t="e">
        <f>SUM('FA Non Shift '!#REF!)</f>
        <v>#REF!</v>
      </c>
      <c r="C18" s="167" t="e">
        <f>SUM('FA Non Shift '!#REF!)</f>
        <v>#REF!</v>
      </c>
      <c r="D18" s="166">
        <f>SUM('FA Non Shift '!AM373:AM377)</f>
        <v>1360000</v>
      </c>
      <c r="E18" s="167">
        <f>SUM('FA Non Shift '!AT373:AT377)</f>
        <v>5140.9228310502276</v>
      </c>
      <c r="F18" s="165"/>
      <c r="G18" s="166">
        <f>+SUM('FA Non Shift '!BI378:BI403)</f>
        <v>1016758</v>
      </c>
      <c r="H18" s="168">
        <f>SUM('FA Non Shift '!BP373:BP403)</f>
        <v>303385.03905400081</v>
      </c>
      <c r="I18" s="166">
        <f>+'FA Non Shift '!BU404+'FA Non Shift '!BU405</f>
        <v>133000</v>
      </c>
      <c r="J18" s="168">
        <f>SUM('FA Non Shift '!CB373:CB405)</f>
        <v>556834.23683793377</v>
      </c>
      <c r="K18" s="166">
        <f>SUM('FA Non Shift '!CF406:CF417)</f>
        <v>507820.96</v>
      </c>
      <c r="L18" s="168">
        <f>SUM('FA Non Shift '!CM373:CM417)</f>
        <v>605303.46865528554</v>
      </c>
      <c r="M18" s="134"/>
      <c r="N18" s="166">
        <f>SUM('FA Non Shift '!CQ418:CQ428)</f>
        <v>431780</v>
      </c>
      <c r="O18" s="168">
        <f>SUM('FA Non Shift '!CX373:CX428)</f>
        <v>722627.21702932904</v>
      </c>
      <c r="Q18" s="166">
        <f>SUM('FA Non Shift '!DB429:DB436)</f>
        <v>284550</v>
      </c>
      <c r="R18" s="168">
        <f>SUM('FA Non Shift '!DI373:DI436)</f>
        <v>593946.83808728994</v>
      </c>
    </row>
    <row r="19" spans="1:18" x14ac:dyDescent="0.25">
      <c r="A19" s="547" t="s">
        <v>869</v>
      </c>
      <c r="B19" s="166">
        <v>0</v>
      </c>
      <c r="C19" s="167">
        <f>'Intangible (CS)'!X103</f>
        <v>2022934.5918486174</v>
      </c>
      <c r="D19" s="166">
        <f>+'Intangible (CS)'!AB103</f>
        <v>160790</v>
      </c>
      <c r="E19" s="167">
        <f>+'Intangible (CS)'!AF103</f>
        <v>1329026.2821239859</v>
      </c>
      <c r="F19" s="165">
        <v>18.88</v>
      </c>
      <c r="G19" s="166">
        <f>+'Intangible (CS)'!AR103</f>
        <v>1485404</v>
      </c>
      <c r="H19" s="168">
        <f>+'Intangible (CS)'!AV103</f>
        <v>1816084.6392631764</v>
      </c>
      <c r="I19" s="166">
        <f>+'Intangible (CS)'!AZ96</f>
        <v>10962</v>
      </c>
      <c r="J19" s="168">
        <f>'Intangible (CS)'!BD103</f>
        <v>1900545.8137533674</v>
      </c>
      <c r="K19" s="166"/>
      <c r="L19" s="168">
        <f>'Intangible (CS)'!BL103</f>
        <v>1897829.9815425551</v>
      </c>
      <c r="N19" s="166"/>
      <c r="O19" s="168">
        <f>'Intangible (CS)'!BT103</f>
        <v>1789579.0601865803</v>
      </c>
      <c r="Q19" s="166">
        <f>'Intangible (CS)'!BX103</f>
        <v>1833000</v>
      </c>
      <c r="R19" s="168">
        <f>'Intangible (CS)'!CB103</f>
        <v>740869.81880411669</v>
      </c>
    </row>
    <row r="20" spans="1:18" ht="15.75" thickBot="1" x14ac:dyDescent="0.3">
      <c r="A20" s="549" t="s">
        <v>870</v>
      </c>
      <c r="B20" s="110">
        <v>0</v>
      </c>
      <c r="C20" s="97">
        <v>0</v>
      </c>
      <c r="D20" s="110"/>
      <c r="E20" s="97"/>
      <c r="G20" s="110"/>
      <c r="H20" s="97"/>
      <c r="I20" s="110"/>
      <c r="J20" s="97"/>
      <c r="K20" s="110"/>
      <c r="L20" s="97"/>
      <c r="N20" s="110"/>
      <c r="O20" s="97"/>
      <c r="Q20" s="110"/>
      <c r="R20" s="97"/>
    </row>
    <row r="21" spans="1:18" ht="15.75" thickBot="1" x14ac:dyDescent="0.3">
      <c r="A21" s="550" t="s">
        <v>899</v>
      </c>
      <c r="B21" s="99" t="e">
        <f>SUM(B3:B20)</f>
        <v>#REF!</v>
      </c>
      <c r="C21" s="109" t="e">
        <f>SUM(C3:C20)</f>
        <v>#REF!</v>
      </c>
      <c r="D21" s="99" t="e">
        <f>SUM(D3:D20)</f>
        <v>#REF!</v>
      </c>
      <c r="E21" s="109" t="e">
        <f>SUM(E3:E20)</f>
        <v>#REF!</v>
      </c>
      <c r="G21" s="99" t="e">
        <f t="shared" ref="G21:L21" si="0">SUM(G3:G20)</f>
        <v>#REF!</v>
      </c>
      <c r="H21" s="124" t="e">
        <f t="shared" si="0"/>
        <v>#REF!</v>
      </c>
      <c r="I21" s="99">
        <f t="shared" si="0"/>
        <v>4738570.28</v>
      </c>
      <c r="J21" s="124">
        <f t="shared" si="0"/>
        <v>14208757.084062416</v>
      </c>
      <c r="K21" s="99">
        <f t="shared" si="0"/>
        <v>4833423.84</v>
      </c>
      <c r="L21" s="124">
        <f t="shared" si="0"/>
        <v>13696259.822804946</v>
      </c>
      <c r="N21" s="99">
        <f t="shared" ref="N21:O21" si="1">SUM(N3:N20)</f>
        <v>3328070.63</v>
      </c>
      <c r="O21" s="124">
        <f t="shared" si="1"/>
        <v>13222216.744992429</v>
      </c>
      <c r="Q21" s="99">
        <f t="shared" ref="Q21:R21" si="2">SUM(Q3:Q20)</f>
        <v>27476923.880000003</v>
      </c>
      <c r="R21" s="124">
        <f t="shared" si="2"/>
        <v>11275401.633856615</v>
      </c>
    </row>
    <row r="22" spans="1:18" ht="15.75" thickBot="1" x14ac:dyDescent="0.3"/>
    <row r="23" spans="1:18" x14ac:dyDescent="0.25">
      <c r="A23" s="113" t="s">
        <v>1057</v>
      </c>
      <c r="B23" s="114"/>
      <c r="C23" s="114"/>
      <c r="D23" s="114"/>
      <c r="E23" s="115"/>
      <c r="G23" s="114"/>
      <c r="H23" s="115"/>
      <c r="I23" s="114"/>
      <c r="J23" s="115"/>
      <c r="K23" s="114"/>
      <c r="L23" s="115"/>
      <c r="N23" s="114"/>
      <c r="O23" s="115"/>
      <c r="Q23" s="114"/>
      <c r="R23" s="115"/>
    </row>
    <row r="24" spans="1:18" ht="15.75" thickBot="1" x14ac:dyDescent="0.3">
      <c r="A24" s="116" t="s">
        <v>869</v>
      </c>
      <c r="B24" s="117"/>
      <c r="C24" s="118"/>
      <c r="D24" s="120" t="e">
        <f>+'Intangible (CS)'!AB108</f>
        <v>#REF!</v>
      </c>
      <c r="E24" s="119"/>
      <c r="G24" s="120">
        <f>+'Intangible (CS)'!AF108</f>
        <v>0</v>
      </c>
      <c r="H24" s="119"/>
      <c r="I24" s="120">
        <f>+'Intangible (CS)'!AH108</f>
        <v>0</v>
      </c>
      <c r="J24" s="119"/>
      <c r="K24" s="120">
        <f>+'Intangible (CS)'!AJ108</f>
        <v>0</v>
      </c>
      <c r="L24" s="119"/>
      <c r="N24" s="120">
        <f>+'Intangible (CS)'!AM108</f>
        <v>0</v>
      </c>
      <c r="O24" s="119"/>
      <c r="Q24" s="120">
        <f>+'Intangible (CS)'!AP108</f>
        <v>0</v>
      </c>
      <c r="R24" s="119"/>
    </row>
    <row r="27" spans="1:18" x14ac:dyDescent="0.25">
      <c r="R27" s="77"/>
    </row>
    <row r="28" spans="1:18" x14ac:dyDescent="0.25">
      <c r="E28" s="111"/>
      <c r="Q28" s="251"/>
    </row>
  </sheetData>
  <pageMargins left="0.28000000000000003" right="0.24" top="0.74803149606299213" bottom="0.74803149606299213" header="0.31496062992125984" footer="0.31496062992125984"/>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M479"/>
  <sheetViews>
    <sheetView workbookViewId="0">
      <pane xSplit="6" ySplit="7" topLeftCell="DG464" activePane="bottomRight" state="frozen"/>
      <selection pane="topRight" activeCell="G1" sqref="G1"/>
      <selection pane="bottomLeft" activeCell="A8" sqref="A8"/>
      <selection pane="bottomRight" activeCell="DI470" sqref="DI470"/>
    </sheetView>
  </sheetViews>
  <sheetFormatPr defaultRowHeight="12.75" x14ac:dyDescent="0.25"/>
  <cols>
    <col min="1" max="1" width="11.5703125" style="453" customWidth="1"/>
    <col min="2" max="2" width="24.28515625" style="561" customWidth="1"/>
    <col min="3" max="3" width="18.85546875" style="561" customWidth="1"/>
    <col min="4" max="4" width="11.28515625" style="261" customWidth="1"/>
    <col min="5" max="5" width="25.42578125" style="561" customWidth="1"/>
    <col min="6" max="6" width="15.42578125" style="261" bestFit="1" customWidth="1"/>
    <col min="7" max="7" width="9.28515625" style="562" customWidth="1"/>
    <col min="8" max="8" width="19.85546875" style="562" customWidth="1"/>
    <col min="9" max="9" width="19.7109375" style="562" customWidth="1"/>
    <col min="10" max="12" width="22.28515625" style="373" customWidth="1"/>
    <col min="13" max="13" width="19.28515625" style="373" customWidth="1"/>
    <col min="14" max="14" width="16.42578125" style="373" customWidth="1"/>
    <col min="15" max="15" width="15.140625" style="373" customWidth="1"/>
    <col min="16" max="16" width="15.5703125" style="261" customWidth="1"/>
    <col min="17" max="17" width="14.7109375" style="373" customWidth="1"/>
    <col min="18" max="18" width="23.7109375" style="373" customWidth="1"/>
    <col min="19" max="19" width="17.28515625" style="373" customWidth="1"/>
    <col min="20" max="20" width="20.85546875" style="373" customWidth="1"/>
    <col min="21" max="21" width="16.28515625" style="373" customWidth="1"/>
    <col min="22" max="22" width="15.85546875" style="373" customWidth="1"/>
    <col min="23" max="23" width="12.140625" style="373" customWidth="1"/>
    <col min="24" max="25" width="10.140625" style="373" customWidth="1"/>
    <col min="26" max="26" width="1.28515625" style="373" customWidth="1"/>
    <col min="27" max="27" width="15.5703125" style="373" customWidth="1"/>
    <col min="28" max="28" width="17" style="373" customWidth="1"/>
    <col min="29" max="29" width="10.85546875" style="373" customWidth="1"/>
    <col min="30" max="30" width="14.5703125" style="373" customWidth="1"/>
    <col min="31" max="31" width="14.5703125" style="261" customWidth="1"/>
    <col min="32" max="32" width="10.85546875" style="261" customWidth="1"/>
    <col min="33" max="33" width="13.5703125" style="373" customWidth="1"/>
    <col min="34" max="34" width="19" style="373" customWidth="1"/>
    <col min="35" max="35" width="13.42578125" style="373" customWidth="1"/>
    <col min="36" max="36" width="15.140625" style="373" customWidth="1"/>
    <col min="37" max="37" width="1.42578125" style="373" customWidth="1"/>
    <col min="38" max="38" width="15.5703125" style="373" customWidth="1"/>
    <col min="39" max="39" width="14.85546875" style="373" customWidth="1"/>
    <col min="40" max="40" width="10.7109375" style="373" customWidth="1"/>
    <col min="41" max="41" width="13.42578125" style="373" customWidth="1"/>
    <col min="42" max="42" width="13.42578125" style="261" customWidth="1"/>
    <col min="43" max="43" width="10.42578125" style="261" customWidth="1"/>
    <col min="44" max="44" width="11.85546875" style="373" customWidth="1"/>
    <col min="45" max="45" width="17" style="373" customWidth="1"/>
    <col min="46" max="46" width="15.5703125" style="373" customWidth="1"/>
    <col min="47" max="47" width="15.42578125" style="373" customWidth="1"/>
    <col min="48" max="48" width="1.42578125" style="373" customWidth="1"/>
    <col min="49" max="49" width="11.85546875" style="373" customWidth="1"/>
    <col min="50" max="50" width="16.42578125" style="373" customWidth="1"/>
    <col min="51" max="51" width="15.5703125" style="373" customWidth="1"/>
    <col min="52" max="52" width="21.5703125" style="373" customWidth="1"/>
    <col min="53" max="53" width="15.5703125" style="373" customWidth="1"/>
    <col min="54" max="54" width="22.28515625" style="373" customWidth="1"/>
    <col min="55" max="55" width="16.42578125" style="373" customWidth="1"/>
    <col min="56" max="56" width="28.28515625" style="373" customWidth="1"/>
    <col min="57" max="58" width="15.5703125" style="373" customWidth="1"/>
    <col min="59" max="59" width="2.85546875" style="373" customWidth="1"/>
    <col min="60" max="60" width="11.85546875" style="373" customWidth="1"/>
    <col min="61" max="61" width="16.42578125" style="373" customWidth="1"/>
    <col min="62" max="62" width="15.5703125" style="373" customWidth="1"/>
    <col min="63" max="63" width="21.5703125" style="373" customWidth="1"/>
    <col min="64" max="64" width="15.5703125" style="373" customWidth="1"/>
    <col min="65" max="65" width="15.85546875" style="373" customWidth="1"/>
    <col min="66" max="66" width="16.42578125" style="373" customWidth="1"/>
    <col min="67" max="67" width="20.7109375" style="373" customWidth="1"/>
    <col min="68" max="68" width="15.5703125" style="373" customWidth="1"/>
    <col min="69" max="69" width="15.85546875" style="373" customWidth="1"/>
    <col min="70" max="70" width="2.85546875" style="373" customWidth="1"/>
    <col min="71" max="71" width="10.7109375" style="373" customWidth="1"/>
    <col min="72" max="72" width="11.85546875" style="373" customWidth="1"/>
    <col min="73" max="73" width="16.42578125" style="373" customWidth="1"/>
    <col min="74" max="74" width="15.5703125" style="373" customWidth="1"/>
    <col min="75" max="75" width="21.5703125" style="373" customWidth="1"/>
    <col min="76" max="76" width="15.5703125" style="373" customWidth="1"/>
    <col min="77" max="77" width="15.85546875" style="373" customWidth="1"/>
    <col min="78" max="78" width="16.42578125" style="373" customWidth="1"/>
    <col min="79" max="79" width="20.7109375" style="373" customWidth="1"/>
    <col min="80" max="80" width="20.140625" style="373" customWidth="1"/>
    <col min="81" max="81" width="15.85546875" style="373" customWidth="1"/>
    <col min="82" max="82" width="9.140625" style="373" customWidth="1"/>
    <col min="83" max="83" width="15.5703125" style="373" customWidth="1"/>
    <col min="84" max="84" width="16.42578125" style="373" customWidth="1"/>
    <col min="85" max="85" width="15.5703125" style="373" customWidth="1"/>
    <col min="86" max="86" width="21.5703125" style="373" customWidth="1"/>
    <col min="87" max="87" width="15.5703125" style="373" customWidth="1"/>
    <col min="88" max="88" width="15.85546875" style="373" customWidth="1"/>
    <col min="89" max="89" width="16.42578125" style="373" customWidth="1"/>
    <col min="90" max="90" width="20.7109375" style="373" customWidth="1"/>
    <col min="91" max="91" width="20.140625" style="373" customWidth="1"/>
    <col min="92" max="92" width="15.85546875" style="373" customWidth="1"/>
    <col min="93" max="93" width="4.42578125" style="373" customWidth="1"/>
    <col min="94" max="94" width="15.5703125" style="373" customWidth="1"/>
    <col min="95" max="95" width="16.42578125" style="373" customWidth="1"/>
    <col min="96" max="96" width="15.5703125" style="373" customWidth="1"/>
    <col min="97" max="97" width="21.5703125" style="373" customWidth="1"/>
    <col min="98" max="98" width="15.5703125" style="373" customWidth="1"/>
    <col min="99" max="99" width="15.85546875" style="373" customWidth="1"/>
    <col min="100" max="100" width="16.42578125" style="373" customWidth="1"/>
    <col min="101" max="101" width="20.7109375" style="373" customWidth="1"/>
    <col min="102" max="102" width="20.140625" style="564" customWidth="1"/>
    <col min="103" max="103" width="15.85546875" style="373" customWidth="1"/>
    <col min="104" max="104" width="1.42578125" style="373" customWidth="1"/>
    <col min="105" max="105" width="15.5703125" style="373" customWidth="1"/>
    <col min="106" max="106" width="16.42578125" style="373" bestFit="1" customWidth="1"/>
    <col min="107" max="107" width="15.5703125" style="373" bestFit="1" customWidth="1"/>
    <col min="108" max="108" width="21.5703125" style="373" customWidth="1"/>
    <col min="109" max="109" width="15.5703125" style="565" bestFit="1" customWidth="1"/>
    <col min="110" max="110" width="15.85546875" style="373" customWidth="1"/>
    <col min="111" max="111" width="16.42578125" style="373" bestFit="1" customWidth="1"/>
    <col min="112" max="112" width="20.7109375" style="373" customWidth="1"/>
    <col min="113" max="113" width="20.140625" style="564" bestFit="1" customWidth="1"/>
    <col min="114" max="114" width="15.85546875" style="373" bestFit="1" customWidth="1"/>
    <col min="115" max="115" width="9.140625" style="373"/>
    <col min="116" max="116" width="11.140625" style="373" bestFit="1" customWidth="1"/>
    <col min="117" max="16384" width="9.140625" style="373"/>
  </cols>
  <sheetData>
    <row r="1" spans="1:116" ht="16.5" customHeight="1" thickBot="1" x14ac:dyDescent="0.3">
      <c r="A1" s="608" t="s">
        <v>965</v>
      </c>
      <c r="B1" s="560"/>
      <c r="M1" s="373">
        <v>10444060.178054521</v>
      </c>
      <c r="AD1" s="563">
        <v>42460</v>
      </c>
      <c r="AN1" s="563">
        <v>42825</v>
      </c>
      <c r="AO1" s="563"/>
      <c r="AY1" s="563">
        <v>43190</v>
      </c>
      <c r="BJ1" s="563">
        <v>43555</v>
      </c>
      <c r="BV1" s="563">
        <v>43921</v>
      </c>
      <c r="CG1" s="563">
        <v>44286</v>
      </c>
      <c r="CR1" s="563">
        <v>44651</v>
      </c>
      <c r="DC1" s="563">
        <v>45016</v>
      </c>
    </row>
    <row r="2" spans="1:116" s="621" customFormat="1" ht="21.75" thickBot="1" x14ac:dyDescent="0.3">
      <c r="A2" s="615" t="s">
        <v>207</v>
      </c>
      <c r="B2" s="616"/>
      <c r="C2" s="617"/>
      <c r="D2" s="615"/>
      <c r="E2" s="618"/>
      <c r="F2" s="619"/>
      <c r="G2" s="620"/>
      <c r="H2" s="620"/>
      <c r="I2" s="620"/>
      <c r="M2" s="622">
        <f>+M1-M4</f>
        <v>-12895582.220259996</v>
      </c>
      <c r="N2" s="623"/>
      <c r="P2" s="619"/>
      <c r="V2" s="624" t="s">
        <v>921</v>
      </c>
      <c r="AA2" s="624" t="s">
        <v>925</v>
      </c>
      <c r="AE2" s="619"/>
      <c r="AF2" s="619"/>
      <c r="AL2" s="624" t="s">
        <v>1028</v>
      </c>
      <c r="AP2" s="619"/>
      <c r="AQ2" s="619"/>
      <c r="AW2" s="624" t="s">
        <v>1058</v>
      </c>
      <c r="BH2" s="624" t="s">
        <v>1108</v>
      </c>
      <c r="BT2" s="624" t="s">
        <v>1167</v>
      </c>
      <c r="CE2" s="625" t="s">
        <v>1226</v>
      </c>
      <c r="CP2" s="625" t="s">
        <v>2301</v>
      </c>
      <c r="CX2" s="626"/>
      <c r="DA2" s="625" t="s">
        <v>2372</v>
      </c>
      <c r="DE2" s="627"/>
      <c r="DI2" s="626"/>
    </row>
    <row r="3" spans="1:116" ht="14.25" x14ac:dyDescent="0.25">
      <c r="A3" s="614" t="s">
        <v>966</v>
      </c>
      <c r="B3" s="601"/>
      <c r="G3" s="444">
        <v>41729</v>
      </c>
      <c r="H3" s="444">
        <v>42004</v>
      </c>
      <c r="N3" s="567"/>
      <c r="U3" s="567"/>
      <c r="V3" s="567"/>
      <c r="AB3" s="566"/>
      <c r="AC3" s="566"/>
      <c r="AM3" s="566"/>
      <c r="AN3" s="566"/>
      <c r="AX3" s="566"/>
      <c r="AY3" s="566"/>
      <c r="BI3" s="566"/>
      <c r="BJ3" s="566"/>
      <c r="BU3" s="566"/>
      <c r="BV3" s="566"/>
      <c r="CF3" s="566"/>
      <c r="CG3" s="566"/>
      <c r="CQ3" s="566"/>
      <c r="CR3" s="566"/>
      <c r="DB3" s="566"/>
      <c r="DC3" s="566"/>
    </row>
    <row r="4" spans="1:116" x14ac:dyDescent="0.25">
      <c r="G4" s="444">
        <v>42094</v>
      </c>
      <c r="H4" s="444">
        <v>42094</v>
      </c>
      <c r="J4" s="565">
        <f>SUBTOTAL(9,J8:J454)</f>
        <v>104229249.73999999</v>
      </c>
      <c r="K4" s="565">
        <f>SUBTOTAL(9,K8:K454)</f>
        <v>0</v>
      </c>
      <c r="L4" s="565">
        <f>SUBTOTAL(9,L8:L454)</f>
        <v>104229249.73999999</v>
      </c>
      <c r="M4" s="565">
        <f>SUBTOTAL(9,M8:M454)</f>
        <v>23339642.398314517</v>
      </c>
      <c r="N4" s="565">
        <f>SUBTOTAL(9,N8:N454)</f>
        <v>80889607.341685474</v>
      </c>
      <c r="O4" s="568">
        <v>42094</v>
      </c>
      <c r="P4" s="569"/>
      <c r="Q4" s="565">
        <f t="shared" ref="Q4:V4" si="0">SUBTOTAL(9,Q8:Q454)</f>
        <v>5211462.4869999997</v>
      </c>
      <c r="R4" s="565">
        <f t="shared" si="0"/>
        <v>75450684.254685491</v>
      </c>
      <c r="S4" s="565">
        <f t="shared" si="0"/>
        <v>6477608.5596478386</v>
      </c>
      <c r="T4" s="565">
        <f t="shared" si="0"/>
        <v>-227460.60000000003</v>
      </c>
      <c r="U4" s="565">
        <f t="shared" si="0"/>
        <v>80662146.74168548</v>
      </c>
      <c r="V4" s="565">
        <f t="shared" si="0"/>
        <v>74184538.182037622</v>
      </c>
      <c r="X4" s="563">
        <v>41729</v>
      </c>
      <c r="AE4" s="570"/>
      <c r="AJ4" s="571">
        <f>SUBTOTAL(9,AJ8:AJ457)</f>
        <v>68934890.530186251</v>
      </c>
      <c r="AL4" s="563">
        <v>42460</v>
      </c>
      <c r="AP4" s="570"/>
      <c r="AU4" s="571"/>
      <c r="AW4" s="563">
        <v>42825</v>
      </c>
      <c r="BH4" s="563">
        <v>43190</v>
      </c>
      <c r="BT4" s="563">
        <v>43555</v>
      </c>
      <c r="CE4" s="563">
        <v>43921</v>
      </c>
      <c r="CP4" s="563">
        <v>44286</v>
      </c>
      <c r="DA4" s="563">
        <v>44651</v>
      </c>
    </row>
    <row r="5" spans="1:116" x14ac:dyDescent="0.25">
      <c r="G5" s="444"/>
      <c r="H5" s="444"/>
      <c r="J5" s="565"/>
      <c r="K5" s="565"/>
      <c r="L5" s="565"/>
      <c r="M5" s="565"/>
      <c r="N5" s="565"/>
      <c r="O5" s="568"/>
      <c r="P5" s="569"/>
      <c r="Q5" s="565"/>
      <c r="R5" s="565"/>
      <c r="S5" s="565"/>
      <c r="T5" s="565"/>
      <c r="U5" s="565"/>
      <c r="V5" s="565"/>
      <c r="X5" s="563"/>
      <c r="AC5" s="563">
        <v>42094</v>
      </c>
      <c r="AN5" s="563"/>
    </row>
    <row r="6" spans="1:116" s="262" customFormat="1" ht="76.5" x14ac:dyDescent="0.25">
      <c r="A6" s="723" t="s">
        <v>26</v>
      </c>
      <c r="B6" s="723" t="s">
        <v>27</v>
      </c>
      <c r="C6" s="723" t="s">
        <v>28</v>
      </c>
      <c r="D6" s="263" t="s">
        <v>205</v>
      </c>
      <c r="E6" s="274" t="s">
        <v>0</v>
      </c>
      <c r="F6" s="275" t="s">
        <v>916</v>
      </c>
      <c r="G6" s="342" t="s">
        <v>30</v>
      </c>
      <c r="H6" s="342" t="s">
        <v>31</v>
      </c>
      <c r="I6" s="342" t="s">
        <v>32</v>
      </c>
      <c r="J6" s="274" t="s">
        <v>826</v>
      </c>
      <c r="K6" s="274" t="s">
        <v>904</v>
      </c>
      <c r="L6" s="274" t="s">
        <v>905</v>
      </c>
      <c r="M6" s="276" t="s">
        <v>33</v>
      </c>
      <c r="N6" s="276" t="s">
        <v>24</v>
      </c>
      <c r="O6" s="275" t="s">
        <v>825</v>
      </c>
      <c r="P6" s="275" t="s">
        <v>34</v>
      </c>
      <c r="Q6" s="276" t="s">
        <v>35</v>
      </c>
      <c r="R6" s="276" t="s">
        <v>901</v>
      </c>
      <c r="S6" s="343" t="s">
        <v>37</v>
      </c>
      <c r="T6" s="343" t="s">
        <v>38</v>
      </c>
      <c r="U6" s="343" t="s">
        <v>903</v>
      </c>
      <c r="V6" s="344" t="s">
        <v>902</v>
      </c>
      <c r="W6" s="262" t="s">
        <v>906</v>
      </c>
      <c r="X6" s="262" t="s">
        <v>911</v>
      </c>
      <c r="Y6" s="262" t="s">
        <v>907</v>
      </c>
      <c r="AA6" s="345" t="s">
        <v>918</v>
      </c>
      <c r="AB6" s="345" t="s">
        <v>912</v>
      </c>
      <c r="AC6" s="345" t="s">
        <v>985</v>
      </c>
      <c r="AD6" s="345" t="s">
        <v>914</v>
      </c>
      <c r="AE6" s="345" t="s">
        <v>922</v>
      </c>
      <c r="AF6" s="346" t="s">
        <v>915</v>
      </c>
      <c r="AG6" s="347" t="s">
        <v>35</v>
      </c>
      <c r="AH6" s="347" t="s">
        <v>919</v>
      </c>
      <c r="AI6" s="344" t="s">
        <v>913</v>
      </c>
      <c r="AJ6" s="347" t="s">
        <v>920</v>
      </c>
      <c r="AL6" s="345" t="s">
        <v>989</v>
      </c>
      <c r="AM6" s="345" t="s">
        <v>990</v>
      </c>
      <c r="AN6" s="345" t="s">
        <v>985</v>
      </c>
      <c r="AO6" s="345" t="s">
        <v>991</v>
      </c>
      <c r="AP6" s="345" t="s">
        <v>992</v>
      </c>
      <c r="AQ6" s="346" t="s">
        <v>993</v>
      </c>
      <c r="AR6" s="347" t="s">
        <v>35</v>
      </c>
      <c r="AS6" s="347" t="s">
        <v>994</v>
      </c>
      <c r="AT6" s="344" t="s">
        <v>913</v>
      </c>
      <c r="AU6" s="347" t="s">
        <v>995</v>
      </c>
      <c r="AW6" s="557" t="s">
        <v>1063</v>
      </c>
      <c r="AX6" s="557" t="s">
        <v>1064</v>
      </c>
      <c r="AY6" s="557" t="s">
        <v>985</v>
      </c>
      <c r="AZ6" s="557" t="s">
        <v>1065</v>
      </c>
      <c r="BA6" s="557" t="s">
        <v>1066</v>
      </c>
      <c r="BB6" s="275" t="s">
        <v>1105</v>
      </c>
      <c r="BC6" s="276" t="s">
        <v>35</v>
      </c>
      <c r="BD6" s="276" t="s">
        <v>1083</v>
      </c>
      <c r="BE6" s="343" t="s">
        <v>913</v>
      </c>
      <c r="BF6" s="276" t="s">
        <v>1084</v>
      </c>
      <c r="BG6" s="276"/>
      <c r="BH6" s="557" t="s">
        <v>1109</v>
      </c>
      <c r="BI6" s="557" t="s">
        <v>1110</v>
      </c>
      <c r="BJ6" s="557" t="s">
        <v>985</v>
      </c>
      <c r="BK6" s="557" t="s">
        <v>1111</v>
      </c>
      <c r="BL6" s="557" t="s">
        <v>1116</v>
      </c>
      <c r="BM6" s="275" t="s">
        <v>1134</v>
      </c>
      <c r="BN6" s="276" t="s">
        <v>35</v>
      </c>
      <c r="BO6" s="276" t="s">
        <v>1133</v>
      </c>
      <c r="BP6" s="343" t="s">
        <v>913</v>
      </c>
      <c r="BQ6" s="276" t="s">
        <v>1131</v>
      </c>
      <c r="BT6" s="557" t="s">
        <v>1168</v>
      </c>
      <c r="BU6" s="557" t="s">
        <v>1169</v>
      </c>
      <c r="BV6" s="557" t="s">
        <v>985</v>
      </c>
      <c r="BW6" s="557" t="s">
        <v>1170</v>
      </c>
      <c r="BX6" s="557" t="s">
        <v>1171</v>
      </c>
      <c r="BY6" s="275" t="s">
        <v>1172</v>
      </c>
      <c r="BZ6" s="276" t="s">
        <v>35</v>
      </c>
      <c r="CA6" s="276" t="s">
        <v>1173</v>
      </c>
      <c r="CB6" s="343" t="s">
        <v>913</v>
      </c>
      <c r="CC6" s="276" t="s">
        <v>1174</v>
      </c>
      <c r="CE6" s="557" t="s">
        <v>1228</v>
      </c>
      <c r="CF6" s="557" t="s">
        <v>1229</v>
      </c>
      <c r="CG6" s="557" t="s">
        <v>985</v>
      </c>
      <c r="CH6" s="557" t="s">
        <v>1230</v>
      </c>
      <c r="CI6" s="557" t="s">
        <v>1231</v>
      </c>
      <c r="CJ6" s="275" t="s">
        <v>1257</v>
      </c>
      <c r="CK6" s="276" t="s">
        <v>35</v>
      </c>
      <c r="CL6" s="276" t="s">
        <v>1256</v>
      </c>
      <c r="CM6" s="343" t="s">
        <v>913</v>
      </c>
      <c r="CN6" s="276" t="s">
        <v>1262</v>
      </c>
      <c r="CP6" s="557" t="s">
        <v>2304</v>
      </c>
      <c r="CQ6" s="557" t="s">
        <v>2305</v>
      </c>
      <c r="CR6" s="557" t="s">
        <v>985</v>
      </c>
      <c r="CS6" s="557" t="s">
        <v>2302</v>
      </c>
      <c r="CT6" s="557" t="s">
        <v>2303</v>
      </c>
      <c r="CU6" s="275" t="s">
        <v>2343</v>
      </c>
      <c r="CV6" s="276" t="s">
        <v>35</v>
      </c>
      <c r="CW6" s="276" t="s">
        <v>2344</v>
      </c>
      <c r="CX6" s="349" t="s">
        <v>913</v>
      </c>
      <c r="CY6" s="276" t="s">
        <v>2345</v>
      </c>
      <c r="DA6" s="557" t="s">
        <v>2371</v>
      </c>
      <c r="DB6" s="557" t="s">
        <v>2373</v>
      </c>
      <c r="DC6" s="557" t="s">
        <v>985</v>
      </c>
      <c r="DD6" s="557" t="s">
        <v>2374</v>
      </c>
      <c r="DE6" s="558" t="s">
        <v>2375</v>
      </c>
      <c r="DF6" s="275" t="s">
        <v>2515</v>
      </c>
      <c r="DG6" s="276" t="s">
        <v>35</v>
      </c>
      <c r="DH6" s="276" t="s">
        <v>2516</v>
      </c>
      <c r="DI6" s="349" t="s">
        <v>913</v>
      </c>
      <c r="DJ6" s="276" t="s">
        <v>2517</v>
      </c>
    </row>
    <row r="7" spans="1:116" s="262" customFormat="1" ht="25.5" x14ac:dyDescent="0.25">
      <c r="A7" s="724"/>
      <c r="B7" s="725"/>
      <c r="C7" s="725"/>
      <c r="D7" s="558"/>
      <c r="E7" s="351" t="s">
        <v>192</v>
      </c>
      <c r="F7" s="352" t="s">
        <v>40</v>
      </c>
      <c r="G7" s="353" t="s">
        <v>193</v>
      </c>
      <c r="H7" s="353" t="s">
        <v>49</v>
      </c>
      <c r="I7" s="353" t="s">
        <v>194</v>
      </c>
      <c r="J7" s="352" t="s">
        <v>50</v>
      </c>
      <c r="K7" s="352"/>
      <c r="L7" s="352"/>
      <c r="M7" s="352" t="s">
        <v>43</v>
      </c>
      <c r="N7" s="352" t="s">
        <v>195</v>
      </c>
      <c r="O7" s="352"/>
      <c r="P7" s="352" t="s">
        <v>196</v>
      </c>
      <c r="Q7" s="352" t="s">
        <v>197</v>
      </c>
      <c r="R7" s="352" t="s">
        <v>198</v>
      </c>
      <c r="S7" s="352" t="s">
        <v>199</v>
      </c>
      <c r="T7" s="352" t="s">
        <v>200</v>
      </c>
      <c r="U7" s="352" t="s">
        <v>201</v>
      </c>
      <c r="V7" s="557" t="s">
        <v>46</v>
      </c>
      <c r="W7" s="557"/>
      <c r="X7" s="557"/>
      <c r="Y7" s="557"/>
      <c r="Z7" s="557"/>
      <c r="AA7" s="557"/>
      <c r="AB7" s="557"/>
      <c r="AC7" s="557"/>
      <c r="AD7" s="557"/>
      <c r="AE7" s="557"/>
      <c r="AF7" s="557"/>
      <c r="AG7" s="557"/>
      <c r="AH7" s="557"/>
      <c r="AI7" s="557"/>
      <c r="AJ7" s="557"/>
      <c r="AL7" s="557"/>
      <c r="AM7" s="557"/>
      <c r="AN7" s="557"/>
      <c r="AO7" s="557"/>
      <c r="AP7" s="557"/>
      <c r="AQ7" s="557"/>
      <c r="AR7" s="557"/>
      <c r="AS7" s="557"/>
      <c r="AT7" s="557"/>
      <c r="AU7" s="557"/>
      <c r="CX7" s="354"/>
      <c r="DI7" s="354"/>
    </row>
    <row r="8" spans="1:116" s="366" customFormat="1" ht="30" x14ac:dyDescent="0.25">
      <c r="A8" s="451" t="s">
        <v>208</v>
      </c>
      <c r="B8" s="602" t="s">
        <v>3</v>
      </c>
      <c r="C8" s="355" t="s">
        <v>6</v>
      </c>
      <c r="D8" s="265" t="s">
        <v>1263</v>
      </c>
      <c r="E8" s="290" t="s">
        <v>209</v>
      </c>
      <c r="F8" s="356">
        <v>39903</v>
      </c>
      <c r="G8" s="357">
        <f>($G$3-F8)/365</f>
        <v>5.0027397260273974</v>
      </c>
      <c r="H8" s="357">
        <f>VLOOKUP(C8,[1]Rates!$C$6:$D$136,2,0)</f>
        <v>30</v>
      </c>
      <c r="I8" s="358">
        <f>H8-G8</f>
        <v>24.997260273972604</v>
      </c>
      <c r="J8" s="370">
        <v>21949734</v>
      </c>
      <c r="K8" s="370"/>
      <c r="L8" s="370">
        <f>+J8-K8</f>
        <v>21949734</v>
      </c>
      <c r="M8" s="370">
        <v>3665605.5780000002</v>
      </c>
      <c r="N8" s="359">
        <f>J8-M8</f>
        <v>18284128.421999998</v>
      </c>
      <c r="O8" s="359"/>
      <c r="P8" s="360">
        <f>ROUND(I8,0)</f>
        <v>25</v>
      </c>
      <c r="Q8" s="361">
        <f>J8*5%</f>
        <v>1097486.7</v>
      </c>
      <c r="R8" s="359">
        <f t="shared" ref="R8:R59" si="1">IF(N8-Q8&lt;=0,0,IF(P8&lt;=0,0,N8-Q8))</f>
        <v>17186641.721999999</v>
      </c>
      <c r="S8" s="359">
        <f>R8/P8</f>
        <v>687465.66888000001</v>
      </c>
      <c r="T8" s="359">
        <f t="shared" ref="T8:T59" si="2">IF(P8&lt;=0,Q8-N8,IF(N8&lt;=Q8,Q8-N8,0))</f>
        <v>0</v>
      </c>
      <c r="U8" s="280">
        <f t="shared" ref="U8:U59" si="3">N8+T8</f>
        <v>18284128.421999998</v>
      </c>
      <c r="V8" s="280">
        <f>+U8-S8</f>
        <v>17596662.753119998</v>
      </c>
      <c r="W8" s="362"/>
      <c r="X8" s="362"/>
      <c r="Y8" s="362"/>
      <c r="Z8" s="362"/>
      <c r="AA8" s="280">
        <f>V8</f>
        <v>17596662.753119998</v>
      </c>
      <c r="AB8" s="280"/>
      <c r="AC8" s="280"/>
      <c r="AD8" s="280"/>
      <c r="AE8" s="363">
        <f>($G$4-F8)/365</f>
        <v>6.0027397260273974</v>
      </c>
      <c r="AF8" s="363">
        <f>H8-AE8</f>
        <v>23.997260273972604</v>
      </c>
      <c r="AG8" s="280">
        <f>Q8</f>
        <v>1097486.7</v>
      </c>
      <c r="AH8" s="364">
        <f>IF(N8-Q8&lt;=0,0,IF(AF8&lt;=0,0,N8-Q8))</f>
        <v>17186641.721999999</v>
      </c>
      <c r="AI8" s="365">
        <f>S8</f>
        <v>687465.66888000001</v>
      </c>
      <c r="AJ8" s="280">
        <f>AA8-AI8</f>
        <v>16909197.084239997</v>
      </c>
      <c r="AL8" s="280">
        <f>+AJ8</f>
        <v>16909197.084239997</v>
      </c>
      <c r="AM8" s="280"/>
      <c r="AN8" s="280"/>
      <c r="AO8" s="280"/>
      <c r="AP8" s="363">
        <f>($AL$4-F8)/365</f>
        <v>7.0054794520547947</v>
      </c>
      <c r="AQ8" s="363">
        <f>H8-AP8</f>
        <v>22.994520547945207</v>
      </c>
      <c r="AR8" s="280">
        <f>+AG8</f>
        <v>1097486.7</v>
      </c>
      <c r="AS8" s="364">
        <f>IF(AA8-AG8&lt;=0,0,IF(AQ8&lt;=0,0,AA8-AG8))</f>
        <v>16499176.053119998</v>
      </c>
      <c r="AT8" s="365">
        <f>+AI8</f>
        <v>687465.66888000001</v>
      </c>
      <c r="AU8" s="280">
        <f>+AL8+AM8-AT8</f>
        <v>16221731.415359996</v>
      </c>
      <c r="AW8" s="280">
        <f>+AU8</f>
        <v>16221731.415359996</v>
      </c>
      <c r="AX8" s="280"/>
      <c r="AY8" s="280"/>
      <c r="AZ8" s="280"/>
      <c r="BA8" s="280">
        <f t="shared" ref="BA8:BA44" si="4">($AW$4-F8)/365</f>
        <v>8.0054794520547947</v>
      </c>
      <c r="BB8" s="280">
        <f t="shared" ref="BB8:BB59" si="5">H8-BA8</f>
        <v>21.994520547945207</v>
      </c>
      <c r="BC8" s="280">
        <f>+AR8</f>
        <v>1097486.7</v>
      </c>
      <c r="BD8" s="280">
        <f>IF(AL8-AR8&lt;=0,0,IF(BB8&lt;=0,0,AL8-AR8))</f>
        <v>15811710.384239998</v>
      </c>
      <c r="BE8" s="280">
        <f t="shared" ref="BE8:BE43" si="6">+AT8</f>
        <v>687465.66888000001</v>
      </c>
      <c r="BF8" s="280">
        <f>+AW8+AX8-BE8</f>
        <v>15534265.746479996</v>
      </c>
      <c r="BG8" s="280"/>
      <c r="BH8" s="280">
        <f>+BF8</f>
        <v>15534265.746479996</v>
      </c>
      <c r="BI8" s="280"/>
      <c r="BJ8" s="280"/>
      <c r="BK8" s="280"/>
      <c r="BL8" s="280">
        <f>($BH$4-F8)/365</f>
        <v>9.0054794520547947</v>
      </c>
      <c r="BM8" s="280">
        <f t="shared" ref="BM8:BM59" si="7">H8-BL8</f>
        <v>20.994520547945207</v>
      </c>
      <c r="BN8" s="280">
        <f t="shared" ref="BN8:BN40" si="8">+BC8</f>
        <v>1097486.7</v>
      </c>
      <c r="BO8" s="280">
        <f>IF(BH8-BN8&lt;=0,0,IF(BM8&lt;=0,0,BH8-BN8))</f>
        <v>14436779.046479996</v>
      </c>
      <c r="BP8" s="280">
        <f t="shared" ref="BP8:BP40" si="9">+BE8</f>
        <v>687465.66888000001</v>
      </c>
      <c r="BQ8" s="280">
        <f>+BH8+BI8-BP8</f>
        <v>14846800.077599995</v>
      </c>
      <c r="BS8" s="367">
        <f>+BQ8-BN8</f>
        <v>13749313.377599996</v>
      </c>
      <c r="BT8" s="280">
        <v>14846800.077599995</v>
      </c>
      <c r="BU8" s="280"/>
      <c r="BV8" s="280"/>
      <c r="BW8" s="280"/>
      <c r="BX8" s="280">
        <f>($BT$4-F8)/365</f>
        <v>10.005479452054795</v>
      </c>
      <c r="BY8" s="365">
        <f>H8-BX8</f>
        <v>19.994520547945207</v>
      </c>
      <c r="BZ8" s="280">
        <f>+BN8</f>
        <v>1097486.7</v>
      </c>
      <c r="CA8" s="280">
        <f>IF(BT8-BZ8&lt;=0,0,IF(BY8&lt;=0,0,BT8-BZ8))</f>
        <v>13749313.377599996</v>
      </c>
      <c r="CB8" s="280">
        <f>BP8</f>
        <v>687465.66888000001</v>
      </c>
      <c r="CC8" s="280">
        <f>+BT8+BU8-CB8</f>
        <v>14159334.408719994</v>
      </c>
      <c r="CE8" s="280">
        <v>14159334.408719994</v>
      </c>
      <c r="CF8" s="280"/>
      <c r="CG8" s="280"/>
      <c r="CH8" s="280"/>
      <c r="CI8" s="280">
        <f t="shared" ref="CI8:CI39" si="10">($CE$4-F8)/365</f>
        <v>11.008219178082191</v>
      </c>
      <c r="CJ8" s="365">
        <f t="shared" ref="CJ8:CJ39" si="11">H8-CI8</f>
        <v>18.991780821917807</v>
      </c>
      <c r="CK8" s="280">
        <f>+BZ8</f>
        <v>1097486.7</v>
      </c>
      <c r="CL8" s="280">
        <f>IF(CE8-CK8&lt;=0,0,IF(CJ8&lt;=0,0,CE8-CK8))</f>
        <v>13061847.708719995</v>
      </c>
      <c r="CM8" s="280">
        <f>CB8</f>
        <v>687465.66888000001</v>
      </c>
      <c r="CN8" s="280">
        <f>+CE8+CF8-CM8</f>
        <v>13471868.739839993</v>
      </c>
      <c r="CP8" s="280">
        <f>CN8</f>
        <v>13471868.739839993</v>
      </c>
      <c r="CQ8" s="280"/>
      <c r="CR8" s="280"/>
      <c r="CS8" s="280"/>
      <c r="CT8" s="280">
        <f>($CP$4-F8)/365</f>
        <v>12.008219178082191</v>
      </c>
      <c r="CU8" s="365">
        <f>H8-CT8</f>
        <v>17.991780821917807</v>
      </c>
      <c r="CV8" s="280">
        <f>CK8</f>
        <v>1097486.7</v>
      </c>
      <c r="CW8" s="280">
        <f>IF(CP8-CV8&lt;=0,0,IF(CU8&lt;=0,0,CP8-CV8))</f>
        <v>12374382.039839994</v>
      </c>
      <c r="CX8" s="280">
        <f t="shared" ref="CX8:CX39" si="12">CM8</f>
        <v>687465.66888000001</v>
      </c>
      <c r="CY8" s="280">
        <f>+CP8+CQ8-CX8</f>
        <v>12784403.070959993</v>
      </c>
      <c r="DA8" s="280">
        <f>CY8</f>
        <v>12784403.070959993</v>
      </c>
      <c r="DB8" s="280"/>
      <c r="DC8" s="280"/>
      <c r="DD8" s="280"/>
      <c r="DE8" s="280">
        <f>($DA$4-F8)/365</f>
        <v>13.008219178082191</v>
      </c>
      <c r="DF8" s="365">
        <f>H8-DE8</f>
        <v>16.991780821917807</v>
      </c>
      <c r="DG8" s="280">
        <f>CV8</f>
        <v>1097486.7</v>
      </c>
      <c r="DH8" s="280">
        <f>IF(DA8-DG8&lt;=0,0,IF(DF8&lt;=0,0,DA8-DG8))</f>
        <v>11686916.370959993</v>
      </c>
      <c r="DI8" s="280">
        <f t="shared" ref="DI8:DI23" si="13">CX8</f>
        <v>687465.66888000001</v>
      </c>
      <c r="DJ8" s="280">
        <f>+DA8+DB8-DI8</f>
        <v>12096937.402079992</v>
      </c>
      <c r="DL8" s="367">
        <f>DJ8-DG8</f>
        <v>10999450.702079993</v>
      </c>
    </row>
    <row r="9" spans="1:116" s="366" customFormat="1" ht="30" x14ac:dyDescent="0.25">
      <c r="A9" s="451" t="s">
        <v>208</v>
      </c>
      <c r="B9" s="602" t="s">
        <v>3</v>
      </c>
      <c r="C9" s="355" t="s">
        <v>6</v>
      </c>
      <c r="D9" s="265" t="s">
        <v>1263</v>
      </c>
      <c r="E9" s="290" t="s">
        <v>209</v>
      </c>
      <c r="F9" s="356">
        <v>39903</v>
      </c>
      <c r="G9" s="357"/>
      <c r="H9" s="357">
        <f>VLOOKUP(C9,[1]Rates!$C$6:$D$136,2,0)</f>
        <v>30</v>
      </c>
      <c r="I9" s="358"/>
      <c r="J9" s="370"/>
      <c r="K9" s="370"/>
      <c r="L9" s="370"/>
      <c r="M9" s="370"/>
      <c r="N9" s="359"/>
      <c r="O9" s="359"/>
      <c r="P9" s="360"/>
      <c r="Q9" s="361"/>
      <c r="R9" s="359"/>
      <c r="S9" s="359"/>
      <c r="T9" s="359"/>
      <c r="U9" s="280"/>
      <c r="V9" s="280"/>
      <c r="W9" s="362"/>
      <c r="X9" s="362"/>
      <c r="Y9" s="362"/>
      <c r="Z9" s="362"/>
      <c r="AA9" s="280"/>
      <c r="AB9" s="280"/>
      <c r="AC9" s="280"/>
      <c r="AD9" s="280"/>
      <c r="AE9" s="363"/>
      <c r="AF9" s="363"/>
      <c r="AG9" s="280"/>
      <c r="AH9" s="364"/>
      <c r="AI9" s="365"/>
      <c r="AJ9" s="280"/>
      <c r="AL9" s="280"/>
      <c r="AM9" s="280"/>
      <c r="AN9" s="280"/>
      <c r="AO9" s="280"/>
      <c r="AP9" s="363"/>
      <c r="AQ9" s="363"/>
      <c r="AR9" s="280"/>
      <c r="AS9" s="364"/>
      <c r="AT9" s="365"/>
      <c r="AU9" s="280"/>
      <c r="AW9" s="280"/>
      <c r="AX9" s="280"/>
      <c r="AY9" s="280"/>
      <c r="AZ9" s="280"/>
      <c r="BA9" s="280"/>
      <c r="BB9" s="280"/>
      <c r="BC9" s="280"/>
      <c r="BD9" s="280"/>
      <c r="BE9" s="280"/>
      <c r="BF9" s="280"/>
      <c r="BG9" s="280"/>
      <c r="BH9" s="280"/>
      <c r="BI9" s="280"/>
      <c r="BJ9" s="280"/>
      <c r="BK9" s="280"/>
      <c r="BL9" s="280"/>
      <c r="BM9" s="280"/>
      <c r="BN9" s="280"/>
      <c r="BO9" s="280"/>
      <c r="BP9" s="280"/>
      <c r="BQ9" s="280"/>
      <c r="BS9" s="367"/>
      <c r="BT9" s="280"/>
      <c r="BU9" s="280">
        <v>690677</v>
      </c>
      <c r="BV9" s="280"/>
      <c r="BW9" s="280"/>
      <c r="BX9" s="280">
        <f>($BT$4-F9)/365</f>
        <v>10.005479452054795</v>
      </c>
      <c r="BY9" s="365">
        <f>H9-BX9</f>
        <v>19.994520547945207</v>
      </c>
      <c r="BZ9" s="365">
        <f>BU9*5%</f>
        <v>34533.85</v>
      </c>
      <c r="CA9" s="280">
        <f>IF(BU9-BZ9&lt;=0,0,IF(BY9&lt;=0,0,BU9-BZ9))</f>
        <v>656143.15</v>
      </c>
      <c r="CB9" s="280">
        <f>BU9/BY9</f>
        <v>34543.313921622357</v>
      </c>
      <c r="CC9" s="280">
        <f>+BT9+BU9-CB9</f>
        <v>656133.68607837765</v>
      </c>
      <c r="CE9" s="280">
        <v>656133.68607837765</v>
      </c>
      <c r="CF9" s="280"/>
      <c r="CG9" s="280"/>
      <c r="CH9" s="280"/>
      <c r="CI9" s="280">
        <f t="shared" si="10"/>
        <v>11.008219178082191</v>
      </c>
      <c r="CJ9" s="365">
        <f t="shared" si="11"/>
        <v>18.991780821917807</v>
      </c>
      <c r="CK9" s="365">
        <f>BZ9</f>
        <v>34533.85</v>
      </c>
      <c r="CL9" s="280">
        <f>IF(CE9-CK9&lt;=0,0,IF(CJ9&lt;=0,0,CE9-CK9))</f>
        <v>621599.83607837767</v>
      </c>
      <c r="CM9" s="280">
        <f>CL9/CJ9</f>
        <v>32729.939435748394</v>
      </c>
      <c r="CN9" s="280">
        <f>+CE9+CF9-CM9</f>
        <v>623403.74664262927</v>
      </c>
      <c r="CP9" s="280">
        <f t="shared" ref="CP9:CP59" si="14">CN9</f>
        <v>623403.74664262927</v>
      </c>
      <c r="CQ9" s="280"/>
      <c r="CR9" s="280"/>
      <c r="CS9" s="280"/>
      <c r="CT9" s="280">
        <f t="shared" ref="CT9:CT59" si="15">($CP$4-F9)/365</f>
        <v>12.008219178082191</v>
      </c>
      <c r="CU9" s="365">
        <f t="shared" ref="CU9:CU59" si="16">H9-CT9</f>
        <v>17.991780821917807</v>
      </c>
      <c r="CV9" s="280">
        <f t="shared" ref="CV9:CV59" si="17">CK9</f>
        <v>34533.85</v>
      </c>
      <c r="CW9" s="280">
        <f t="shared" ref="CW9:CW59" si="18">IF(CP9-CV9&lt;=0,0,IF(CU9&lt;=0,0,CP9-CV9))</f>
        <v>588869.89664262929</v>
      </c>
      <c r="CX9" s="280">
        <f t="shared" si="12"/>
        <v>32729.939435748394</v>
      </c>
      <c r="CY9" s="280">
        <f t="shared" ref="CY9:CY59" si="19">+CP9+CQ9-CX9</f>
        <v>590673.80720688088</v>
      </c>
      <c r="DA9" s="280">
        <f t="shared" ref="DA9:DA73" si="20">CY9</f>
        <v>590673.80720688088</v>
      </c>
      <c r="DB9" s="280"/>
      <c r="DC9" s="280"/>
      <c r="DD9" s="280"/>
      <c r="DE9" s="280">
        <f t="shared" ref="DE9:DE73" si="21">($DA$4-F9)/365</f>
        <v>13.008219178082191</v>
      </c>
      <c r="DF9" s="365">
        <f t="shared" ref="DF9:DF73" si="22">H9-DE9</f>
        <v>16.991780821917807</v>
      </c>
      <c r="DG9" s="280">
        <f t="shared" ref="DG9:DG73" si="23">CV9</f>
        <v>34533.85</v>
      </c>
      <c r="DH9" s="280">
        <f t="shared" ref="DH9:DH73" si="24">IF(DA9-DG9&lt;=0,0,IF(DF9&lt;=0,0,DA9-DG9))</f>
        <v>556139.95720688091</v>
      </c>
      <c r="DI9" s="280">
        <f t="shared" si="13"/>
        <v>32729.939435748394</v>
      </c>
      <c r="DJ9" s="280">
        <f t="shared" ref="DJ9:DJ73" si="25">+DA9+DB9-DI9</f>
        <v>557943.8677711325</v>
      </c>
      <c r="DL9" s="367">
        <f t="shared" ref="DL9:DL73" si="26">DJ9-DG9</f>
        <v>523410.01777113252</v>
      </c>
    </row>
    <row r="10" spans="1:116" ht="30" x14ac:dyDescent="0.25">
      <c r="A10" s="451" t="s">
        <v>208</v>
      </c>
      <c r="B10" s="602" t="s">
        <v>3</v>
      </c>
      <c r="C10" s="355" t="s">
        <v>6</v>
      </c>
      <c r="D10" s="265" t="s">
        <v>1264</v>
      </c>
      <c r="E10" s="290" t="s">
        <v>211</v>
      </c>
      <c r="F10" s="282">
        <v>34424</v>
      </c>
      <c r="G10" s="357">
        <f t="shared" ref="G10:G16" si="27">($G$3-F10)/365</f>
        <v>20.013698630136986</v>
      </c>
      <c r="H10" s="357">
        <f>VLOOKUP(C10,[1]Rates!$C$6:$D$136,2,0)</f>
        <v>30</v>
      </c>
      <c r="I10" s="358">
        <f t="shared" ref="I10:I16" si="28">H10-G10</f>
        <v>9.9863013698630141</v>
      </c>
      <c r="J10" s="370">
        <v>18621472</v>
      </c>
      <c r="K10" s="370"/>
      <c r="L10" s="370">
        <f t="shared" ref="L10:L59" si="29">+J10-K10</f>
        <v>18621472</v>
      </c>
      <c r="M10" s="370">
        <v>3418582.824</v>
      </c>
      <c r="N10" s="359">
        <f t="shared" ref="N10:N16" si="30">J10-M10</f>
        <v>15202889.175999999</v>
      </c>
      <c r="O10" s="359"/>
      <c r="P10" s="360">
        <f t="shared" ref="P10:P16" si="31">ROUND(I10,0)</f>
        <v>10</v>
      </c>
      <c r="Q10" s="361">
        <f t="shared" ref="Q10:Q16" si="32">J10*5%</f>
        <v>931073.60000000009</v>
      </c>
      <c r="R10" s="359">
        <f t="shared" si="1"/>
        <v>14271815.575999999</v>
      </c>
      <c r="S10" s="359">
        <f t="shared" ref="S10:S16" si="33">R10/P10</f>
        <v>1427181.5575999999</v>
      </c>
      <c r="T10" s="359">
        <f t="shared" si="2"/>
        <v>0</v>
      </c>
      <c r="U10" s="280">
        <f t="shared" si="3"/>
        <v>15202889.175999999</v>
      </c>
      <c r="V10" s="280">
        <f t="shared" ref="V10:V59" si="34">+U10-S10</f>
        <v>13775707.6184</v>
      </c>
      <c r="W10" s="371"/>
      <c r="X10" s="371"/>
      <c r="Y10" s="371"/>
      <c r="Z10" s="371"/>
      <c r="AA10" s="280">
        <f t="shared" ref="AA10:AA59" si="35">V10</f>
        <v>13775707.6184</v>
      </c>
      <c r="AB10" s="372"/>
      <c r="AC10" s="372"/>
      <c r="AD10" s="372"/>
      <c r="AE10" s="363">
        <f t="shared" ref="AE10:AE59" si="36">($G$4-F10)/365</f>
        <v>21.013698630136986</v>
      </c>
      <c r="AF10" s="363">
        <f t="shared" ref="AF10:AF59" si="37">H10-AE10</f>
        <v>8.9863013698630141</v>
      </c>
      <c r="AG10" s="280">
        <f t="shared" ref="AG10:AG56" si="38">Q10</f>
        <v>931073.60000000009</v>
      </c>
      <c r="AH10" s="364">
        <f t="shared" ref="AH10:AH56" si="39">IF(N10-Q10&lt;=0,0,IF(AF10&lt;=0,0,N10-Q10))</f>
        <v>14271815.575999999</v>
      </c>
      <c r="AI10" s="365">
        <f t="shared" ref="AI10:AI56" si="40">S10</f>
        <v>1427181.5575999999</v>
      </c>
      <c r="AJ10" s="280">
        <f t="shared" ref="AJ10:AJ15" si="41">AA10-AI10</f>
        <v>12348526.060800001</v>
      </c>
      <c r="AL10" s="280">
        <f t="shared" ref="AL10:AL59" si="42">+AJ10</f>
        <v>12348526.060800001</v>
      </c>
      <c r="AM10" s="372"/>
      <c r="AN10" s="372"/>
      <c r="AO10" s="372"/>
      <c r="AP10" s="363">
        <f t="shared" ref="AP10:AP59" si="43">($AL$4-F10)/365</f>
        <v>22.016438356164382</v>
      </c>
      <c r="AQ10" s="363">
        <f t="shared" ref="AQ10:AQ59" si="44">H10-AP10</f>
        <v>7.9835616438356176</v>
      </c>
      <c r="AR10" s="280">
        <f t="shared" ref="AR10:AR59" si="45">+AG10</f>
        <v>931073.60000000009</v>
      </c>
      <c r="AS10" s="364">
        <f t="shared" ref="AS10:AS59" si="46">IF(AA10-AG10&lt;=0,0,IF(AQ10&lt;=0,0,AA10-AG10))</f>
        <v>12844634.0184</v>
      </c>
      <c r="AT10" s="365">
        <f t="shared" ref="AT10:AT59" si="47">+AI10</f>
        <v>1427181.5575999999</v>
      </c>
      <c r="AU10" s="280">
        <f t="shared" ref="AU10:AU59" si="48">+AL10+AM10-AT10</f>
        <v>10921344.503200002</v>
      </c>
      <c r="AW10" s="372">
        <f t="shared" ref="AW10:AW43" si="49">+AU10</f>
        <v>10921344.503200002</v>
      </c>
      <c r="AX10" s="372"/>
      <c r="AY10" s="372"/>
      <c r="AZ10" s="372"/>
      <c r="BA10" s="372">
        <f t="shared" si="4"/>
        <v>23.016438356164382</v>
      </c>
      <c r="BB10" s="372">
        <f t="shared" si="5"/>
        <v>6.9835616438356176</v>
      </c>
      <c r="BC10" s="372">
        <f t="shared" ref="BC10:BC43" si="50">+AR10</f>
        <v>931073.60000000009</v>
      </c>
      <c r="BD10" s="372">
        <f t="shared" ref="BD10:BD43" si="51">IF(AL10-AR10&lt;=0,0,IF(BB10&lt;=0,0,AL10-AR10))</f>
        <v>11417452.460800001</v>
      </c>
      <c r="BE10" s="280">
        <f t="shared" si="6"/>
        <v>1427181.5575999999</v>
      </c>
      <c r="BF10" s="372">
        <f t="shared" ref="BF10:BF59" si="52">+AW10+AX10-BE10</f>
        <v>9494162.945600003</v>
      </c>
      <c r="BG10" s="372"/>
      <c r="BH10" s="280">
        <f t="shared" ref="BH10:BH59" si="53">+BF10</f>
        <v>9494162.945600003</v>
      </c>
      <c r="BI10" s="372"/>
      <c r="BJ10" s="372"/>
      <c r="BK10" s="372"/>
      <c r="BL10" s="280">
        <f t="shared" ref="BL10:BL59" si="54">($BH$4-F10)/365</f>
        <v>24.016438356164382</v>
      </c>
      <c r="BM10" s="372">
        <f t="shared" si="7"/>
        <v>5.9835616438356176</v>
      </c>
      <c r="BN10" s="372">
        <f t="shared" si="8"/>
        <v>931073.60000000009</v>
      </c>
      <c r="BO10" s="280">
        <f t="shared" ref="BO10:BO59" si="55">IF(BH10-BN10&lt;=0,0,IF(BM10&lt;=0,0,BH10-BN10))</f>
        <v>8563089.3456000034</v>
      </c>
      <c r="BP10" s="280">
        <f t="shared" si="9"/>
        <v>1427181.5575999999</v>
      </c>
      <c r="BQ10" s="280">
        <f t="shared" ref="BQ10:BQ59" si="56">+BH10+BI10-BP10</f>
        <v>8066981.3880000031</v>
      </c>
      <c r="BS10" s="367">
        <f t="shared" ref="BS10:BS59" si="57">+BQ10-BN10</f>
        <v>7135907.7880000025</v>
      </c>
      <c r="BT10" s="280">
        <v>8066981.3880000031</v>
      </c>
      <c r="BU10" s="372"/>
      <c r="BV10" s="372"/>
      <c r="BW10" s="372"/>
      <c r="BX10" s="280">
        <f t="shared" ref="BX10:BX59" si="58">($BT$4-F10)/365</f>
        <v>25.016438356164382</v>
      </c>
      <c r="BY10" s="365">
        <f t="shared" ref="BY10:BY59" si="59">H10-BX10</f>
        <v>4.9835616438356176</v>
      </c>
      <c r="BZ10" s="280">
        <f t="shared" ref="BZ10:BZ59" si="60">+BN10</f>
        <v>931073.60000000009</v>
      </c>
      <c r="CA10" s="280">
        <f t="shared" ref="CA10:CA59" si="61">IF(BT10-BZ10&lt;=0,0,IF(BY10&lt;=0,0,BT10-BZ10))</f>
        <v>7135907.7880000025</v>
      </c>
      <c r="CB10" s="280">
        <f t="shared" ref="CB10:CB59" si="62">BP10</f>
        <v>1427181.5575999999</v>
      </c>
      <c r="CC10" s="280">
        <f t="shared" ref="CC10:CC59" si="63">+BT10+BU10-CB10</f>
        <v>6639799.8304000031</v>
      </c>
      <c r="CE10" s="280">
        <v>6639799.8304000031</v>
      </c>
      <c r="CF10" s="372"/>
      <c r="CG10" s="372"/>
      <c r="CH10" s="372"/>
      <c r="CI10" s="280">
        <f t="shared" si="10"/>
        <v>26.019178082191782</v>
      </c>
      <c r="CJ10" s="365">
        <f t="shared" si="11"/>
        <v>3.9808219178082176</v>
      </c>
      <c r="CK10" s="280">
        <f t="shared" ref="CK10:CK41" si="64">+BZ10</f>
        <v>931073.60000000009</v>
      </c>
      <c r="CL10" s="280">
        <f t="shared" ref="CL10:CL59" si="65">IF(CE10-CK10&lt;=0,0,IF(CJ10&lt;=0,0,CE10-CK10))</f>
        <v>5708726.2304000035</v>
      </c>
      <c r="CM10" s="280">
        <f t="shared" ref="CM10:CM18" si="66">CB10</f>
        <v>1427181.5575999999</v>
      </c>
      <c r="CN10" s="280">
        <f t="shared" ref="CN10:CN14" si="67">+CE10+CF10-CM10</f>
        <v>5212618.2728000032</v>
      </c>
      <c r="CP10" s="280">
        <f t="shared" si="14"/>
        <v>5212618.2728000032</v>
      </c>
      <c r="CQ10" s="372"/>
      <c r="CR10" s="372"/>
      <c r="CS10" s="372"/>
      <c r="CT10" s="280">
        <f t="shared" si="15"/>
        <v>27.019178082191782</v>
      </c>
      <c r="CU10" s="365">
        <f t="shared" si="16"/>
        <v>2.9808219178082176</v>
      </c>
      <c r="CV10" s="280">
        <f t="shared" si="17"/>
        <v>931073.60000000009</v>
      </c>
      <c r="CW10" s="280">
        <f t="shared" si="18"/>
        <v>4281544.6728000026</v>
      </c>
      <c r="CX10" s="280">
        <f t="shared" si="12"/>
        <v>1427181.5575999999</v>
      </c>
      <c r="CY10" s="280">
        <f t="shared" si="19"/>
        <v>3785436.7152000032</v>
      </c>
      <c r="DA10" s="280">
        <f t="shared" si="20"/>
        <v>3785436.7152000032</v>
      </c>
      <c r="DB10" s="372"/>
      <c r="DC10" s="372"/>
      <c r="DD10" s="372"/>
      <c r="DE10" s="280">
        <f t="shared" si="21"/>
        <v>28.019178082191782</v>
      </c>
      <c r="DF10" s="365">
        <f t="shared" si="22"/>
        <v>1.9808219178082176</v>
      </c>
      <c r="DG10" s="280">
        <f t="shared" si="23"/>
        <v>931073.60000000009</v>
      </c>
      <c r="DH10" s="280">
        <f t="shared" si="24"/>
        <v>2854363.1152000031</v>
      </c>
      <c r="DI10" s="280">
        <f t="shared" si="13"/>
        <v>1427181.5575999999</v>
      </c>
      <c r="DJ10" s="280">
        <f t="shared" si="25"/>
        <v>2358255.1576000033</v>
      </c>
      <c r="DL10" s="367">
        <f t="shared" si="26"/>
        <v>1427181.5576000032</v>
      </c>
    </row>
    <row r="11" spans="1:116" ht="25.5" x14ac:dyDescent="0.25">
      <c r="A11" s="451" t="s">
        <v>208</v>
      </c>
      <c r="B11" s="602" t="s">
        <v>3</v>
      </c>
      <c r="C11" s="355" t="s">
        <v>6</v>
      </c>
      <c r="D11" s="265" t="s">
        <v>1265</v>
      </c>
      <c r="E11" s="290" t="s">
        <v>212</v>
      </c>
      <c r="F11" s="356">
        <v>34639</v>
      </c>
      <c r="G11" s="357">
        <f t="shared" si="27"/>
        <v>19.424657534246574</v>
      </c>
      <c r="H11" s="357">
        <f>VLOOKUP(C11,[1]Rates!$C$6:$D$136,2,0)</f>
        <v>30</v>
      </c>
      <c r="I11" s="358">
        <f t="shared" si="28"/>
        <v>10.575342465753426</v>
      </c>
      <c r="J11" s="370">
        <v>10817702</v>
      </c>
      <c r="K11" s="370"/>
      <c r="L11" s="370">
        <f t="shared" si="29"/>
        <v>10817702</v>
      </c>
      <c r="M11" s="370">
        <v>2115354.2339999997</v>
      </c>
      <c r="N11" s="359">
        <f t="shared" si="30"/>
        <v>8702347.7660000008</v>
      </c>
      <c r="O11" s="359"/>
      <c r="P11" s="360">
        <f t="shared" si="31"/>
        <v>11</v>
      </c>
      <c r="Q11" s="361">
        <f t="shared" si="32"/>
        <v>540885.1</v>
      </c>
      <c r="R11" s="359">
        <f t="shared" si="1"/>
        <v>8161462.6660000011</v>
      </c>
      <c r="S11" s="359">
        <f t="shared" si="33"/>
        <v>741951.15145454556</v>
      </c>
      <c r="T11" s="359">
        <f t="shared" si="2"/>
        <v>0</v>
      </c>
      <c r="U11" s="280">
        <f t="shared" si="3"/>
        <v>8702347.7660000008</v>
      </c>
      <c r="V11" s="280">
        <f t="shared" si="34"/>
        <v>7960396.6145454552</v>
      </c>
      <c r="W11" s="371"/>
      <c r="X11" s="371"/>
      <c r="Y11" s="371"/>
      <c r="Z11" s="371"/>
      <c r="AA11" s="280">
        <f t="shared" si="35"/>
        <v>7960396.6145454552</v>
      </c>
      <c r="AB11" s="372"/>
      <c r="AC11" s="372"/>
      <c r="AD11" s="372"/>
      <c r="AE11" s="363">
        <f t="shared" si="36"/>
        <v>20.424657534246574</v>
      </c>
      <c r="AF11" s="363">
        <f t="shared" si="37"/>
        <v>9.5753424657534261</v>
      </c>
      <c r="AG11" s="280">
        <f t="shared" si="38"/>
        <v>540885.1</v>
      </c>
      <c r="AH11" s="364">
        <f t="shared" si="39"/>
        <v>8161462.6660000011</v>
      </c>
      <c r="AI11" s="365">
        <f t="shared" si="40"/>
        <v>741951.15145454556</v>
      </c>
      <c r="AJ11" s="280">
        <f t="shared" si="41"/>
        <v>7218445.4630909096</v>
      </c>
      <c r="AL11" s="280">
        <f t="shared" si="42"/>
        <v>7218445.4630909096</v>
      </c>
      <c r="AM11" s="372"/>
      <c r="AN11" s="372"/>
      <c r="AO11" s="372"/>
      <c r="AP11" s="363">
        <f t="shared" si="43"/>
        <v>21.427397260273974</v>
      </c>
      <c r="AQ11" s="363">
        <f t="shared" si="44"/>
        <v>8.572602739726026</v>
      </c>
      <c r="AR11" s="280">
        <f t="shared" si="45"/>
        <v>540885.1</v>
      </c>
      <c r="AS11" s="364">
        <f t="shared" si="46"/>
        <v>7419511.5145454556</v>
      </c>
      <c r="AT11" s="365">
        <f t="shared" si="47"/>
        <v>741951.15145454556</v>
      </c>
      <c r="AU11" s="280">
        <f t="shared" si="48"/>
        <v>6476494.3116363641</v>
      </c>
      <c r="AW11" s="372">
        <f t="shared" si="49"/>
        <v>6476494.3116363641</v>
      </c>
      <c r="AX11" s="372"/>
      <c r="AY11" s="372"/>
      <c r="AZ11" s="372"/>
      <c r="BA11" s="372">
        <f t="shared" si="4"/>
        <v>22.427397260273974</v>
      </c>
      <c r="BB11" s="372">
        <f t="shared" si="5"/>
        <v>7.572602739726026</v>
      </c>
      <c r="BC11" s="372">
        <f t="shared" si="50"/>
        <v>540885.1</v>
      </c>
      <c r="BD11" s="372">
        <f>IF(AW11-BC11&lt;=0,0,IF(BB11&lt;=0,0,AW11-BC11))</f>
        <v>5935609.2116363645</v>
      </c>
      <c r="BE11" s="280">
        <f>+BD11/BB11</f>
        <v>783826.83149322483</v>
      </c>
      <c r="BF11" s="372">
        <f t="shared" si="52"/>
        <v>5692667.4801431391</v>
      </c>
      <c r="BG11" s="372"/>
      <c r="BH11" s="280">
        <f t="shared" si="53"/>
        <v>5692667.4801431391</v>
      </c>
      <c r="BI11" s="372"/>
      <c r="BJ11" s="372"/>
      <c r="BK11" s="372"/>
      <c r="BL11" s="280">
        <f t="shared" si="54"/>
        <v>23.427397260273974</v>
      </c>
      <c r="BM11" s="372">
        <f t="shared" si="7"/>
        <v>6.572602739726026</v>
      </c>
      <c r="BN11" s="372">
        <f t="shared" si="8"/>
        <v>540885.1</v>
      </c>
      <c r="BO11" s="280">
        <f t="shared" si="55"/>
        <v>5151782.3801431395</v>
      </c>
      <c r="BP11" s="280">
        <f t="shared" si="9"/>
        <v>783826.83149322483</v>
      </c>
      <c r="BQ11" s="280">
        <f t="shared" si="56"/>
        <v>4908840.6486499142</v>
      </c>
      <c r="BS11" s="367">
        <f t="shared" si="57"/>
        <v>4367955.5486499146</v>
      </c>
      <c r="BT11" s="280">
        <v>4908840.6486499142</v>
      </c>
      <c r="BU11" s="372"/>
      <c r="BV11" s="372"/>
      <c r="BW11" s="372"/>
      <c r="BX11" s="280">
        <f t="shared" si="58"/>
        <v>24.427397260273974</v>
      </c>
      <c r="BY11" s="365">
        <f t="shared" si="59"/>
        <v>5.572602739726026</v>
      </c>
      <c r="BZ11" s="280">
        <f t="shared" si="60"/>
        <v>540885.1</v>
      </c>
      <c r="CA11" s="280">
        <f t="shared" si="61"/>
        <v>4367955.5486499146</v>
      </c>
      <c r="CB11" s="280">
        <f t="shared" si="62"/>
        <v>783826.83149322483</v>
      </c>
      <c r="CC11" s="280">
        <f t="shared" si="63"/>
        <v>4125013.8171566892</v>
      </c>
      <c r="CE11" s="280">
        <v>4125013.8171566892</v>
      </c>
      <c r="CF11" s="372"/>
      <c r="CG11" s="372"/>
      <c r="CH11" s="372"/>
      <c r="CI11" s="280">
        <f t="shared" si="10"/>
        <v>25.43013698630137</v>
      </c>
      <c r="CJ11" s="365">
        <f t="shared" si="11"/>
        <v>4.5698630136986296</v>
      </c>
      <c r="CK11" s="280">
        <f t="shared" si="64"/>
        <v>540885.1</v>
      </c>
      <c r="CL11" s="280">
        <f t="shared" si="65"/>
        <v>3584128.7171566891</v>
      </c>
      <c r="CM11" s="280">
        <f t="shared" si="66"/>
        <v>783826.83149322483</v>
      </c>
      <c r="CN11" s="280">
        <f t="shared" si="67"/>
        <v>3341186.9856634643</v>
      </c>
      <c r="CP11" s="280">
        <f t="shared" si="14"/>
        <v>3341186.9856634643</v>
      </c>
      <c r="CQ11" s="372"/>
      <c r="CR11" s="372"/>
      <c r="CS11" s="372"/>
      <c r="CT11" s="280">
        <f t="shared" si="15"/>
        <v>26.43013698630137</v>
      </c>
      <c r="CU11" s="365">
        <f t="shared" si="16"/>
        <v>3.5698630136986296</v>
      </c>
      <c r="CV11" s="280">
        <f t="shared" si="17"/>
        <v>540885.1</v>
      </c>
      <c r="CW11" s="280">
        <f t="shared" si="18"/>
        <v>2800301.8856634642</v>
      </c>
      <c r="CX11" s="280">
        <f t="shared" si="12"/>
        <v>783826.83149322483</v>
      </c>
      <c r="CY11" s="280">
        <f t="shared" si="19"/>
        <v>2557360.1541702393</v>
      </c>
      <c r="DA11" s="280">
        <f t="shared" si="20"/>
        <v>2557360.1541702393</v>
      </c>
      <c r="DB11" s="372"/>
      <c r="DC11" s="372"/>
      <c r="DD11" s="372"/>
      <c r="DE11" s="280">
        <f t="shared" si="21"/>
        <v>27.43013698630137</v>
      </c>
      <c r="DF11" s="365">
        <f t="shared" si="22"/>
        <v>2.5698630136986296</v>
      </c>
      <c r="DG11" s="280">
        <f t="shared" si="23"/>
        <v>540885.1</v>
      </c>
      <c r="DH11" s="280">
        <f t="shared" si="24"/>
        <v>2016475.0541702393</v>
      </c>
      <c r="DI11" s="280">
        <f t="shared" si="13"/>
        <v>783826.83149322483</v>
      </c>
      <c r="DJ11" s="280">
        <f t="shared" si="25"/>
        <v>1773533.3226770144</v>
      </c>
      <c r="DL11" s="367">
        <f t="shared" si="26"/>
        <v>1232648.2226770143</v>
      </c>
    </row>
    <row r="12" spans="1:116" ht="38.25" x14ac:dyDescent="0.25">
      <c r="A12" s="451" t="s">
        <v>208</v>
      </c>
      <c r="B12" s="602" t="s">
        <v>3</v>
      </c>
      <c r="C12" s="369" t="s">
        <v>5</v>
      </c>
      <c r="D12" s="265" t="s">
        <v>1266</v>
      </c>
      <c r="E12" s="290" t="s">
        <v>213</v>
      </c>
      <c r="F12" s="356">
        <v>40268</v>
      </c>
      <c r="G12" s="357">
        <f t="shared" si="27"/>
        <v>4.0027397260273974</v>
      </c>
      <c r="H12" s="357">
        <f>VLOOKUP(C12,[1]Rates!$C$6:$D$136,2,0)</f>
        <v>60</v>
      </c>
      <c r="I12" s="358">
        <f t="shared" si="28"/>
        <v>55.9972602739726</v>
      </c>
      <c r="J12" s="370">
        <v>4054756</v>
      </c>
      <c r="K12" s="370"/>
      <c r="L12" s="370">
        <f t="shared" si="29"/>
        <v>4054756</v>
      </c>
      <c r="M12" s="370">
        <v>542086.43954630138</v>
      </c>
      <c r="N12" s="359">
        <f t="shared" si="30"/>
        <v>3512669.5604536985</v>
      </c>
      <c r="O12" s="359"/>
      <c r="P12" s="360">
        <f t="shared" si="31"/>
        <v>56</v>
      </c>
      <c r="Q12" s="361">
        <f t="shared" si="32"/>
        <v>202737.80000000002</v>
      </c>
      <c r="R12" s="359">
        <f t="shared" si="1"/>
        <v>3309931.7604536987</v>
      </c>
      <c r="S12" s="359">
        <f t="shared" si="33"/>
        <v>59105.924293816046</v>
      </c>
      <c r="T12" s="359">
        <f t="shared" si="2"/>
        <v>0</v>
      </c>
      <c r="U12" s="280">
        <f t="shared" si="3"/>
        <v>3512669.5604536985</v>
      </c>
      <c r="V12" s="280">
        <f t="shared" si="34"/>
        <v>3453563.6361598824</v>
      </c>
      <c r="W12" s="371"/>
      <c r="X12" s="371"/>
      <c r="Y12" s="371"/>
      <c r="Z12" s="371"/>
      <c r="AA12" s="280">
        <f t="shared" si="35"/>
        <v>3453563.6361598824</v>
      </c>
      <c r="AB12" s="372"/>
      <c r="AC12" s="372"/>
      <c r="AD12" s="372"/>
      <c r="AE12" s="363">
        <f t="shared" si="36"/>
        <v>5.0027397260273974</v>
      </c>
      <c r="AF12" s="363">
        <f t="shared" si="37"/>
        <v>54.9972602739726</v>
      </c>
      <c r="AG12" s="280">
        <f t="shared" si="38"/>
        <v>202737.80000000002</v>
      </c>
      <c r="AH12" s="364">
        <f t="shared" si="39"/>
        <v>3309931.7604536987</v>
      </c>
      <c r="AI12" s="365">
        <f t="shared" si="40"/>
        <v>59105.924293816046</v>
      </c>
      <c r="AJ12" s="280">
        <f t="shared" si="41"/>
        <v>3394457.7118660663</v>
      </c>
      <c r="AL12" s="280">
        <f t="shared" si="42"/>
        <v>3394457.7118660663</v>
      </c>
      <c r="AM12" s="372"/>
      <c r="AN12" s="372"/>
      <c r="AO12" s="372"/>
      <c r="AP12" s="363">
        <f t="shared" si="43"/>
        <v>6.0054794520547947</v>
      </c>
      <c r="AQ12" s="363">
        <f t="shared" si="44"/>
        <v>53.994520547945207</v>
      </c>
      <c r="AR12" s="280">
        <f t="shared" si="45"/>
        <v>202737.80000000002</v>
      </c>
      <c r="AS12" s="364">
        <f t="shared" si="46"/>
        <v>3250825.8361598826</v>
      </c>
      <c r="AT12" s="365">
        <f t="shared" si="47"/>
        <v>59105.924293816046</v>
      </c>
      <c r="AU12" s="280">
        <f t="shared" si="48"/>
        <v>3335351.7875722502</v>
      </c>
      <c r="AW12" s="372">
        <f t="shared" si="49"/>
        <v>3335351.7875722502</v>
      </c>
      <c r="AX12" s="372"/>
      <c r="AY12" s="372"/>
      <c r="AZ12" s="372"/>
      <c r="BA12" s="372">
        <f t="shared" si="4"/>
        <v>7.0054794520547947</v>
      </c>
      <c r="BB12" s="372">
        <f t="shared" si="5"/>
        <v>52.994520547945207</v>
      </c>
      <c r="BC12" s="372">
        <f t="shared" si="50"/>
        <v>202737.80000000002</v>
      </c>
      <c r="BD12" s="372">
        <f t="shared" si="51"/>
        <v>3191719.9118660665</v>
      </c>
      <c r="BE12" s="280">
        <f t="shared" si="6"/>
        <v>59105.924293816046</v>
      </c>
      <c r="BF12" s="372">
        <f t="shared" si="52"/>
        <v>3276245.8632784341</v>
      </c>
      <c r="BG12" s="372"/>
      <c r="BH12" s="280">
        <f t="shared" si="53"/>
        <v>3276245.8632784341</v>
      </c>
      <c r="BI12" s="372"/>
      <c r="BJ12" s="372"/>
      <c r="BK12" s="372"/>
      <c r="BL12" s="280">
        <f t="shared" si="54"/>
        <v>8.0054794520547947</v>
      </c>
      <c r="BM12" s="372">
        <f t="shared" si="7"/>
        <v>51.994520547945207</v>
      </c>
      <c r="BN12" s="372">
        <f t="shared" si="8"/>
        <v>202737.80000000002</v>
      </c>
      <c r="BO12" s="280">
        <f t="shared" si="55"/>
        <v>3073508.0632784343</v>
      </c>
      <c r="BP12" s="280">
        <f t="shared" si="9"/>
        <v>59105.924293816046</v>
      </c>
      <c r="BQ12" s="280">
        <f t="shared" si="56"/>
        <v>3217139.9389846181</v>
      </c>
      <c r="BS12" s="367">
        <f t="shared" si="57"/>
        <v>3014402.1389846182</v>
      </c>
      <c r="BT12" s="280">
        <v>3217139.9389846181</v>
      </c>
      <c r="BU12" s="372"/>
      <c r="BV12" s="372"/>
      <c r="BW12" s="372"/>
      <c r="BX12" s="280">
        <f t="shared" si="58"/>
        <v>9.0054794520547947</v>
      </c>
      <c r="BY12" s="365">
        <f t="shared" si="59"/>
        <v>50.994520547945207</v>
      </c>
      <c r="BZ12" s="280">
        <f t="shared" si="60"/>
        <v>202737.80000000002</v>
      </c>
      <c r="CA12" s="280">
        <f t="shared" si="61"/>
        <v>3014402.1389846182</v>
      </c>
      <c r="CB12" s="280">
        <f t="shared" si="62"/>
        <v>59105.924293816046</v>
      </c>
      <c r="CC12" s="280">
        <f t="shared" si="63"/>
        <v>3158034.014690802</v>
      </c>
      <c r="CE12" s="280">
        <v>3158034.014690802</v>
      </c>
      <c r="CF12" s="372"/>
      <c r="CG12" s="372"/>
      <c r="CH12" s="372"/>
      <c r="CI12" s="280">
        <f t="shared" si="10"/>
        <v>10.008219178082191</v>
      </c>
      <c r="CJ12" s="365">
        <f t="shared" si="11"/>
        <v>49.991780821917807</v>
      </c>
      <c r="CK12" s="280">
        <f t="shared" si="64"/>
        <v>202737.80000000002</v>
      </c>
      <c r="CL12" s="280">
        <f t="shared" si="65"/>
        <v>2955296.2146908022</v>
      </c>
      <c r="CM12" s="280">
        <f t="shared" si="66"/>
        <v>59105.924293816046</v>
      </c>
      <c r="CN12" s="280">
        <f t="shared" si="67"/>
        <v>3098928.0903969859</v>
      </c>
      <c r="CP12" s="280">
        <f t="shared" si="14"/>
        <v>3098928.0903969859</v>
      </c>
      <c r="CQ12" s="372"/>
      <c r="CR12" s="372"/>
      <c r="CS12" s="372"/>
      <c r="CT12" s="280">
        <f t="shared" si="15"/>
        <v>11.008219178082191</v>
      </c>
      <c r="CU12" s="365">
        <f t="shared" si="16"/>
        <v>48.991780821917807</v>
      </c>
      <c r="CV12" s="280">
        <f t="shared" si="17"/>
        <v>202737.80000000002</v>
      </c>
      <c r="CW12" s="280">
        <f t="shared" si="18"/>
        <v>2896190.2903969861</v>
      </c>
      <c r="CX12" s="280">
        <f t="shared" si="12"/>
        <v>59105.924293816046</v>
      </c>
      <c r="CY12" s="280">
        <f t="shared" si="19"/>
        <v>3039822.1661031698</v>
      </c>
      <c r="DA12" s="280">
        <f t="shared" si="20"/>
        <v>3039822.1661031698</v>
      </c>
      <c r="DB12" s="372"/>
      <c r="DC12" s="372"/>
      <c r="DD12" s="372"/>
      <c r="DE12" s="280">
        <f t="shared" si="21"/>
        <v>12.008219178082191</v>
      </c>
      <c r="DF12" s="365">
        <f t="shared" si="22"/>
        <v>47.991780821917807</v>
      </c>
      <c r="DG12" s="280">
        <f t="shared" si="23"/>
        <v>202737.80000000002</v>
      </c>
      <c r="DH12" s="280">
        <f t="shared" si="24"/>
        <v>2837084.36610317</v>
      </c>
      <c r="DI12" s="280">
        <f t="shared" si="13"/>
        <v>59105.924293816046</v>
      </c>
      <c r="DJ12" s="280">
        <f t="shared" si="25"/>
        <v>2980716.2418093537</v>
      </c>
      <c r="DL12" s="367">
        <f t="shared" si="26"/>
        <v>2777978.4418093539</v>
      </c>
    </row>
    <row r="13" spans="1:116" ht="25.5" x14ac:dyDescent="0.25">
      <c r="A13" s="451" t="s">
        <v>208</v>
      </c>
      <c r="B13" s="602" t="s">
        <v>3</v>
      </c>
      <c r="C13" s="355" t="s">
        <v>6</v>
      </c>
      <c r="D13" s="265" t="s">
        <v>1267</v>
      </c>
      <c r="E13" s="290" t="s">
        <v>214</v>
      </c>
      <c r="F13" s="356">
        <v>41365</v>
      </c>
      <c r="G13" s="357">
        <f t="shared" si="27"/>
        <v>0.99726027397260275</v>
      </c>
      <c r="H13" s="357">
        <f>VLOOKUP(C13,[1]Rates!$C$6:$D$136,2,0)</f>
        <v>30</v>
      </c>
      <c r="I13" s="358">
        <f t="shared" si="28"/>
        <v>29.002739726027396</v>
      </c>
      <c r="J13" s="370">
        <v>7500</v>
      </c>
      <c r="K13" s="370"/>
      <c r="L13" s="370">
        <f t="shared" si="29"/>
        <v>7500</v>
      </c>
      <c r="M13" s="370">
        <v>251</v>
      </c>
      <c r="N13" s="359">
        <f t="shared" si="30"/>
        <v>7249</v>
      </c>
      <c r="O13" s="359"/>
      <c r="P13" s="360">
        <f t="shared" si="31"/>
        <v>29</v>
      </c>
      <c r="Q13" s="361">
        <f t="shared" si="32"/>
        <v>375</v>
      </c>
      <c r="R13" s="359">
        <f t="shared" si="1"/>
        <v>6874</v>
      </c>
      <c r="S13" s="359">
        <f t="shared" si="33"/>
        <v>237.0344827586207</v>
      </c>
      <c r="T13" s="359">
        <f t="shared" si="2"/>
        <v>0</v>
      </c>
      <c r="U13" s="280">
        <f t="shared" si="3"/>
        <v>7249</v>
      </c>
      <c r="V13" s="280">
        <f t="shared" si="34"/>
        <v>7011.9655172413795</v>
      </c>
      <c r="W13" s="371"/>
      <c r="X13" s="371"/>
      <c r="Y13" s="371"/>
      <c r="Z13" s="371"/>
      <c r="AA13" s="280">
        <f t="shared" si="35"/>
        <v>7011.9655172413795</v>
      </c>
      <c r="AB13" s="372"/>
      <c r="AC13" s="372"/>
      <c r="AD13" s="372"/>
      <c r="AE13" s="363">
        <f t="shared" si="36"/>
        <v>1.9972602739726026</v>
      </c>
      <c r="AF13" s="363">
        <f t="shared" si="37"/>
        <v>28.002739726027396</v>
      </c>
      <c r="AG13" s="280">
        <f t="shared" si="38"/>
        <v>375</v>
      </c>
      <c r="AH13" s="364">
        <f t="shared" si="39"/>
        <v>6874</v>
      </c>
      <c r="AI13" s="365">
        <f t="shared" si="40"/>
        <v>237.0344827586207</v>
      </c>
      <c r="AJ13" s="280">
        <f t="shared" si="41"/>
        <v>6774.9310344827591</v>
      </c>
      <c r="AL13" s="280">
        <f t="shared" si="42"/>
        <v>6774.9310344827591</v>
      </c>
      <c r="AM13" s="372"/>
      <c r="AN13" s="372"/>
      <c r="AO13" s="372"/>
      <c r="AP13" s="363">
        <f t="shared" si="43"/>
        <v>3</v>
      </c>
      <c r="AQ13" s="363">
        <f t="shared" si="44"/>
        <v>27</v>
      </c>
      <c r="AR13" s="280">
        <f t="shared" si="45"/>
        <v>375</v>
      </c>
      <c r="AS13" s="364">
        <f t="shared" si="46"/>
        <v>6636.9655172413795</v>
      </c>
      <c r="AT13" s="365">
        <f t="shared" si="47"/>
        <v>237.0344827586207</v>
      </c>
      <c r="AU13" s="280">
        <f t="shared" si="48"/>
        <v>6537.8965517241386</v>
      </c>
      <c r="AW13" s="372">
        <f t="shared" si="49"/>
        <v>6537.8965517241386</v>
      </c>
      <c r="AX13" s="372"/>
      <c r="AY13" s="372"/>
      <c r="AZ13" s="372"/>
      <c r="BA13" s="372">
        <f t="shared" si="4"/>
        <v>4</v>
      </c>
      <c r="BB13" s="372">
        <f t="shared" si="5"/>
        <v>26</v>
      </c>
      <c r="BC13" s="372">
        <f t="shared" si="50"/>
        <v>375</v>
      </c>
      <c r="BD13" s="372">
        <f t="shared" si="51"/>
        <v>6399.9310344827591</v>
      </c>
      <c r="BE13" s="280">
        <f t="shared" si="6"/>
        <v>237.0344827586207</v>
      </c>
      <c r="BF13" s="372">
        <f t="shared" si="52"/>
        <v>6300.8620689655181</v>
      </c>
      <c r="BG13" s="372"/>
      <c r="BH13" s="280">
        <f t="shared" si="53"/>
        <v>6300.8620689655181</v>
      </c>
      <c r="BI13" s="372"/>
      <c r="BJ13" s="372"/>
      <c r="BK13" s="372"/>
      <c r="BL13" s="280">
        <f t="shared" si="54"/>
        <v>5</v>
      </c>
      <c r="BM13" s="372">
        <f t="shared" si="7"/>
        <v>25</v>
      </c>
      <c r="BN13" s="372">
        <f t="shared" si="8"/>
        <v>375</v>
      </c>
      <c r="BO13" s="280">
        <f t="shared" si="55"/>
        <v>5925.8620689655181</v>
      </c>
      <c r="BP13" s="280">
        <f t="shared" si="9"/>
        <v>237.0344827586207</v>
      </c>
      <c r="BQ13" s="280">
        <f t="shared" si="56"/>
        <v>6063.8275862068976</v>
      </c>
      <c r="BS13" s="367">
        <f t="shared" si="57"/>
        <v>5688.8275862068976</v>
      </c>
      <c r="BT13" s="280">
        <v>6063.8275862068976</v>
      </c>
      <c r="BU13" s="372"/>
      <c r="BV13" s="372"/>
      <c r="BW13" s="372"/>
      <c r="BX13" s="280">
        <f t="shared" si="58"/>
        <v>6</v>
      </c>
      <c r="BY13" s="365">
        <f t="shared" si="59"/>
        <v>24</v>
      </c>
      <c r="BZ13" s="280">
        <f t="shared" si="60"/>
        <v>375</v>
      </c>
      <c r="CA13" s="280">
        <f t="shared" si="61"/>
        <v>5688.8275862068976</v>
      </c>
      <c r="CB13" s="280">
        <f t="shared" si="62"/>
        <v>237.0344827586207</v>
      </c>
      <c r="CC13" s="280">
        <f t="shared" si="63"/>
        <v>5826.7931034482772</v>
      </c>
      <c r="CE13" s="280">
        <v>5826.7931034482772</v>
      </c>
      <c r="CF13" s="372"/>
      <c r="CG13" s="372"/>
      <c r="CH13" s="372"/>
      <c r="CI13" s="280">
        <f t="shared" si="10"/>
        <v>7.0027397260273974</v>
      </c>
      <c r="CJ13" s="365">
        <f t="shared" si="11"/>
        <v>22.997260273972604</v>
      </c>
      <c r="CK13" s="280">
        <f t="shared" si="64"/>
        <v>375</v>
      </c>
      <c r="CL13" s="280">
        <f t="shared" si="65"/>
        <v>5451.7931034482772</v>
      </c>
      <c r="CM13" s="280">
        <f t="shared" si="66"/>
        <v>237.0344827586207</v>
      </c>
      <c r="CN13" s="280">
        <f t="shared" si="67"/>
        <v>5589.7586206896567</v>
      </c>
      <c r="CP13" s="280">
        <f t="shared" si="14"/>
        <v>5589.7586206896567</v>
      </c>
      <c r="CQ13" s="372"/>
      <c r="CR13" s="372"/>
      <c r="CS13" s="372"/>
      <c r="CT13" s="280">
        <f t="shared" si="15"/>
        <v>8.0027397260273965</v>
      </c>
      <c r="CU13" s="365">
        <f t="shared" si="16"/>
        <v>21.997260273972604</v>
      </c>
      <c r="CV13" s="280">
        <f t="shared" si="17"/>
        <v>375</v>
      </c>
      <c r="CW13" s="280">
        <f t="shared" si="18"/>
        <v>5214.7586206896567</v>
      </c>
      <c r="CX13" s="280">
        <f t="shared" si="12"/>
        <v>237.0344827586207</v>
      </c>
      <c r="CY13" s="280">
        <f t="shared" si="19"/>
        <v>5352.7241379310362</v>
      </c>
      <c r="DA13" s="280">
        <f t="shared" si="20"/>
        <v>5352.7241379310362</v>
      </c>
      <c r="DB13" s="372"/>
      <c r="DC13" s="372"/>
      <c r="DD13" s="372"/>
      <c r="DE13" s="280">
        <f t="shared" si="21"/>
        <v>9.0027397260273965</v>
      </c>
      <c r="DF13" s="365">
        <f t="shared" si="22"/>
        <v>20.997260273972604</v>
      </c>
      <c r="DG13" s="280">
        <f t="shared" si="23"/>
        <v>375</v>
      </c>
      <c r="DH13" s="280">
        <f t="shared" si="24"/>
        <v>4977.7241379310362</v>
      </c>
      <c r="DI13" s="280">
        <f t="shared" si="13"/>
        <v>237.0344827586207</v>
      </c>
      <c r="DJ13" s="280">
        <f t="shared" si="25"/>
        <v>5115.6896551724158</v>
      </c>
      <c r="DL13" s="367">
        <f t="shared" si="26"/>
        <v>4740.6896551724158</v>
      </c>
    </row>
    <row r="14" spans="1:116" ht="30" x14ac:dyDescent="0.25">
      <c r="A14" s="451" t="s">
        <v>208</v>
      </c>
      <c r="B14" s="602" t="s">
        <v>3</v>
      </c>
      <c r="C14" s="355" t="s">
        <v>6</v>
      </c>
      <c r="D14" s="265" t="s">
        <v>1268</v>
      </c>
      <c r="E14" s="290" t="s">
        <v>215</v>
      </c>
      <c r="F14" s="356">
        <v>41926</v>
      </c>
      <c r="G14" s="357">
        <v>0</v>
      </c>
      <c r="H14" s="357">
        <f>VLOOKUP(C14,[1]Rates!$C$6:$D$136,2,0)</f>
        <v>30</v>
      </c>
      <c r="I14" s="358">
        <f t="shared" si="28"/>
        <v>30</v>
      </c>
      <c r="J14" s="572">
        <v>1572817</v>
      </c>
      <c r="K14" s="572"/>
      <c r="L14" s="370">
        <f t="shared" si="29"/>
        <v>1572817</v>
      </c>
      <c r="M14" s="370">
        <v>0</v>
      </c>
      <c r="N14" s="359">
        <f t="shared" si="30"/>
        <v>1572817</v>
      </c>
      <c r="O14" s="280">
        <f>+$O$4-F14+1</f>
        <v>169</v>
      </c>
      <c r="P14" s="360">
        <f t="shared" si="31"/>
        <v>30</v>
      </c>
      <c r="Q14" s="361">
        <f t="shared" si="32"/>
        <v>78640.850000000006</v>
      </c>
      <c r="R14" s="359">
        <f t="shared" si="1"/>
        <v>1494176.15</v>
      </c>
      <c r="S14" s="359">
        <f>(R14/P14)/365*O14</f>
        <v>23060.800853881279</v>
      </c>
      <c r="T14" s="359">
        <f t="shared" si="2"/>
        <v>0</v>
      </c>
      <c r="U14" s="280">
        <f t="shared" si="3"/>
        <v>1572817</v>
      </c>
      <c r="V14" s="280">
        <f t="shared" si="34"/>
        <v>1549756.1991461187</v>
      </c>
      <c r="W14" s="371"/>
      <c r="X14" s="371"/>
      <c r="Y14" s="371"/>
      <c r="Z14" s="371"/>
      <c r="AA14" s="280">
        <f t="shared" si="35"/>
        <v>1549756.1991461187</v>
      </c>
      <c r="AB14" s="372"/>
      <c r="AC14" s="372"/>
      <c r="AD14" s="372"/>
      <c r="AE14" s="363">
        <f t="shared" si="36"/>
        <v>0.46027397260273972</v>
      </c>
      <c r="AF14" s="363">
        <f t="shared" si="37"/>
        <v>29.539726027397261</v>
      </c>
      <c r="AG14" s="280">
        <f t="shared" si="38"/>
        <v>78640.850000000006</v>
      </c>
      <c r="AH14" s="364">
        <f t="shared" si="39"/>
        <v>1494176.15</v>
      </c>
      <c r="AI14" s="365">
        <f>AH14/AF14</f>
        <v>50581.923089408265</v>
      </c>
      <c r="AJ14" s="280">
        <f t="shared" si="41"/>
        <v>1499174.2760567104</v>
      </c>
      <c r="AL14" s="280">
        <f t="shared" si="42"/>
        <v>1499174.2760567104</v>
      </c>
      <c r="AM14" s="372"/>
      <c r="AN14" s="372"/>
      <c r="AO14" s="372"/>
      <c r="AP14" s="363">
        <f t="shared" si="43"/>
        <v>1.463013698630137</v>
      </c>
      <c r="AQ14" s="363">
        <f t="shared" si="44"/>
        <v>28.536986301369865</v>
      </c>
      <c r="AR14" s="280">
        <f t="shared" si="45"/>
        <v>78640.850000000006</v>
      </c>
      <c r="AS14" s="364">
        <f t="shared" si="46"/>
        <v>1471115.3491461186</v>
      </c>
      <c r="AT14" s="365">
        <f t="shared" si="47"/>
        <v>50581.923089408265</v>
      </c>
      <c r="AU14" s="280">
        <f t="shared" si="48"/>
        <v>1448592.3529673021</v>
      </c>
      <c r="AW14" s="372">
        <f t="shared" si="49"/>
        <v>1448592.3529673021</v>
      </c>
      <c r="AX14" s="372"/>
      <c r="AY14" s="372"/>
      <c r="AZ14" s="372"/>
      <c r="BA14" s="372">
        <f t="shared" si="4"/>
        <v>2.463013698630137</v>
      </c>
      <c r="BB14" s="372">
        <f t="shared" si="5"/>
        <v>27.536986301369865</v>
      </c>
      <c r="BC14" s="372">
        <f t="shared" si="50"/>
        <v>78640.850000000006</v>
      </c>
      <c r="BD14" s="372">
        <f t="shared" si="51"/>
        <v>1420533.4260567103</v>
      </c>
      <c r="BE14" s="280">
        <f t="shared" si="6"/>
        <v>50581.923089408265</v>
      </c>
      <c r="BF14" s="372">
        <f t="shared" si="52"/>
        <v>1398010.4298778938</v>
      </c>
      <c r="BG14" s="372"/>
      <c r="BH14" s="280">
        <f t="shared" si="53"/>
        <v>1398010.4298778938</v>
      </c>
      <c r="BI14" s="372"/>
      <c r="BJ14" s="372"/>
      <c r="BK14" s="372"/>
      <c r="BL14" s="280">
        <f t="shared" si="54"/>
        <v>3.463013698630137</v>
      </c>
      <c r="BM14" s="372">
        <f t="shared" si="7"/>
        <v>26.536986301369865</v>
      </c>
      <c r="BN14" s="372">
        <f t="shared" si="8"/>
        <v>78640.850000000006</v>
      </c>
      <c r="BO14" s="280">
        <f t="shared" si="55"/>
        <v>1319369.5798778937</v>
      </c>
      <c r="BP14" s="280">
        <f t="shared" si="9"/>
        <v>50581.923089408265</v>
      </c>
      <c r="BQ14" s="280">
        <f t="shared" si="56"/>
        <v>1347428.5067884855</v>
      </c>
      <c r="BS14" s="367">
        <f t="shared" si="57"/>
        <v>1268787.6567884854</v>
      </c>
      <c r="BT14" s="280">
        <v>1347428.5067884855</v>
      </c>
      <c r="BU14" s="372"/>
      <c r="BV14" s="372"/>
      <c r="BW14" s="372"/>
      <c r="BX14" s="280">
        <f t="shared" si="58"/>
        <v>4.463013698630137</v>
      </c>
      <c r="BY14" s="365">
        <f t="shared" si="59"/>
        <v>25.536986301369865</v>
      </c>
      <c r="BZ14" s="280">
        <f t="shared" si="60"/>
        <v>78640.850000000006</v>
      </c>
      <c r="CA14" s="280">
        <f t="shared" si="61"/>
        <v>1268787.6567884854</v>
      </c>
      <c r="CB14" s="280">
        <f t="shared" si="62"/>
        <v>50581.923089408265</v>
      </c>
      <c r="CC14" s="280">
        <f t="shared" si="63"/>
        <v>1296846.5836990771</v>
      </c>
      <c r="CE14" s="280">
        <v>1296846.5836990771</v>
      </c>
      <c r="CF14" s="372"/>
      <c r="CG14" s="372"/>
      <c r="CH14" s="372"/>
      <c r="CI14" s="280">
        <f t="shared" si="10"/>
        <v>5.4657534246575343</v>
      </c>
      <c r="CJ14" s="365">
        <f t="shared" si="11"/>
        <v>24.534246575342465</v>
      </c>
      <c r="CK14" s="280">
        <f t="shared" si="64"/>
        <v>78640.850000000006</v>
      </c>
      <c r="CL14" s="280">
        <f t="shared" si="65"/>
        <v>1218205.733699077</v>
      </c>
      <c r="CM14" s="280">
        <f t="shared" si="66"/>
        <v>50581.923089408265</v>
      </c>
      <c r="CN14" s="280">
        <f t="shared" si="67"/>
        <v>1246264.6606096688</v>
      </c>
      <c r="CP14" s="280">
        <f t="shared" si="14"/>
        <v>1246264.6606096688</v>
      </c>
      <c r="CQ14" s="372"/>
      <c r="CR14" s="372"/>
      <c r="CS14" s="372"/>
      <c r="CT14" s="280">
        <f t="shared" si="15"/>
        <v>6.4657534246575343</v>
      </c>
      <c r="CU14" s="365">
        <f t="shared" si="16"/>
        <v>23.534246575342465</v>
      </c>
      <c r="CV14" s="280">
        <f t="shared" si="17"/>
        <v>78640.850000000006</v>
      </c>
      <c r="CW14" s="280">
        <f t="shared" si="18"/>
        <v>1167623.8106096687</v>
      </c>
      <c r="CX14" s="280">
        <f t="shared" si="12"/>
        <v>50581.923089408265</v>
      </c>
      <c r="CY14" s="280">
        <f t="shared" si="19"/>
        <v>1195682.7375202605</v>
      </c>
      <c r="DA14" s="280">
        <f t="shared" si="20"/>
        <v>1195682.7375202605</v>
      </c>
      <c r="DB14" s="372"/>
      <c r="DC14" s="372"/>
      <c r="DD14" s="372"/>
      <c r="DE14" s="280">
        <f t="shared" si="21"/>
        <v>7.4657534246575343</v>
      </c>
      <c r="DF14" s="365">
        <f t="shared" si="22"/>
        <v>22.534246575342465</v>
      </c>
      <c r="DG14" s="280">
        <f t="shared" si="23"/>
        <v>78640.850000000006</v>
      </c>
      <c r="DH14" s="280">
        <f t="shared" si="24"/>
        <v>1117041.8875202604</v>
      </c>
      <c r="DI14" s="280">
        <f t="shared" si="13"/>
        <v>50581.923089408265</v>
      </c>
      <c r="DJ14" s="280">
        <f t="shared" si="25"/>
        <v>1145100.8144308522</v>
      </c>
      <c r="DL14" s="367">
        <f t="shared" si="26"/>
        <v>1066459.9644308521</v>
      </c>
    </row>
    <row r="15" spans="1:116" ht="38.25" x14ac:dyDescent="0.25">
      <c r="A15" s="451" t="s">
        <v>218</v>
      </c>
      <c r="B15" s="602" t="s">
        <v>3</v>
      </c>
      <c r="C15" s="355" t="s">
        <v>5</v>
      </c>
      <c r="D15" s="265" t="s">
        <v>1269</v>
      </c>
      <c r="E15" s="290" t="s">
        <v>216</v>
      </c>
      <c r="F15" s="282">
        <v>40603</v>
      </c>
      <c r="G15" s="357">
        <f t="shared" si="27"/>
        <v>3.0849315068493151</v>
      </c>
      <c r="H15" s="357">
        <f>VLOOKUP(C15,[1]Rates!$C$6:$D$136,2,0)</f>
        <v>60</v>
      </c>
      <c r="I15" s="358">
        <f t="shared" si="28"/>
        <v>56.915068493150685</v>
      </c>
      <c r="J15" s="573">
        <f>1366244</f>
        <v>1366244</v>
      </c>
      <c r="K15" s="573"/>
      <c r="L15" s="370">
        <f t="shared" si="29"/>
        <v>1366244</v>
      </c>
      <c r="M15" s="370">
        <v>68700.73733479451</v>
      </c>
      <c r="N15" s="359">
        <f t="shared" si="30"/>
        <v>1297543.2626652054</v>
      </c>
      <c r="O15" s="359"/>
      <c r="P15" s="360">
        <f t="shared" si="31"/>
        <v>57</v>
      </c>
      <c r="Q15" s="361">
        <f t="shared" si="32"/>
        <v>68312.2</v>
      </c>
      <c r="R15" s="359">
        <f t="shared" si="1"/>
        <v>1229231.0626652054</v>
      </c>
      <c r="S15" s="359">
        <f t="shared" si="33"/>
        <v>21565.457239740448</v>
      </c>
      <c r="T15" s="359">
        <f t="shared" si="2"/>
        <v>0</v>
      </c>
      <c r="U15" s="359">
        <f t="shared" si="3"/>
        <v>1297543.2626652054</v>
      </c>
      <c r="V15" s="374">
        <f t="shared" si="34"/>
        <v>1275977.8054254649</v>
      </c>
      <c r="W15" s="371"/>
      <c r="X15" s="371"/>
      <c r="Y15" s="371"/>
      <c r="Z15" s="371"/>
      <c r="AA15" s="280">
        <f t="shared" si="35"/>
        <v>1275977.8054254649</v>
      </c>
      <c r="AB15" s="372"/>
      <c r="AC15" s="372"/>
      <c r="AD15" s="372"/>
      <c r="AE15" s="363">
        <f t="shared" si="36"/>
        <v>4.0849315068493155</v>
      </c>
      <c r="AF15" s="363">
        <f t="shared" si="37"/>
        <v>55.915068493150685</v>
      </c>
      <c r="AG15" s="280">
        <f t="shared" si="38"/>
        <v>68312.2</v>
      </c>
      <c r="AH15" s="364">
        <f t="shared" si="39"/>
        <v>1229231.0626652054</v>
      </c>
      <c r="AI15" s="365">
        <f t="shared" si="40"/>
        <v>21565.457239740448</v>
      </c>
      <c r="AJ15" s="280">
        <f t="shared" si="41"/>
        <v>1254412.3481857243</v>
      </c>
      <c r="AL15" s="280">
        <f t="shared" si="42"/>
        <v>1254412.3481857243</v>
      </c>
      <c r="AM15" s="372"/>
      <c r="AN15" s="372"/>
      <c r="AO15" s="372"/>
      <c r="AP15" s="363">
        <f t="shared" si="43"/>
        <v>5.087671232876712</v>
      </c>
      <c r="AQ15" s="363">
        <f t="shared" si="44"/>
        <v>54.912328767123284</v>
      </c>
      <c r="AR15" s="280">
        <f t="shared" si="45"/>
        <v>68312.2</v>
      </c>
      <c r="AS15" s="364">
        <f t="shared" si="46"/>
        <v>1207665.6054254649</v>
      </c>
      <c r="AT15" s="365">
        <f t="shared" si="47"/>
        <v>21565.457239740448</v>
      </c>
      <c r="AU15" s="280">
        <f t="shared" si="48"/>
        <v>1232846.8909459838</v>
      </c>
      <c r="AW15" s="372">
        <f t="shared" si="49"/>
        <v>1232846.8909459838</v>
      </c>
      <c r="AX15" s="372"/>
      <c r="AY15" s="372"/>
      <c r="AZ15" s="372"/>
      <c r="BA15" s="372">
        <f t="shared" si="4"/>
        <v>6.087671232876712</v>
      </c>
      <c r="BB15" s="372">
        <f t="shared" si="5"/>
        <v>53.912328767123284</v>
      </c>
      <c r="BC15" s="372">
        <f t="shared" si="50"/>
        <v>68312.2</v>
      </c>
      <c r="BD15" s="372">
        <f t="shared" si="51"/>
        <v>1186100.1481857244</v>
      </c>
      <c r="BE15" s="280">
        <f t="shared" si="6"/>
        <v>21565.457239740448</v>
      </c>
      <c r="BF15" s="372">
        <f t="shared" si="52"/>
        <v>1211281.4337062433</v>
      </c>
      <c r="BG15" s="372"/>
      <c r="BH15" s="280">
        <f t="shared" si="53"/>
        <v>1211281.4337062433</v>
      </c>
      <c r="BI15" s="372"/>
      <c r="BJ15" s="372"/>
      <c r="BK15" s="372"/>
      <c r="BL15" s="280">
        <f t="shared" si="54"/>
        <v>7.087671232876712</v>
      </c>
      <c r="BM15" s="372">
        <f t="shared" si="7"/>
        <v>52.912328767123284</v>
      </c>
      <c r="BN15" s="372">
        <f t="shared" si="8"/>
        <v>68312.2</v>
      </c>
      <c r="BO15" s="280">
        <f t="shared" si="55"/>
        <v>1142969.2337062433</v>
      </c>
      <c r="BP15" s="280">
        <f>+BE15</f>
        <v>21565.457239740448</v>
      </c>
      <c r="BQ15" s="280">
        <f>+BH15+BI15-BP15-1293</f>
        <v>1188422.9764665028</v>
      </c>
      <c r="BS15" s="367">
        <f t="shared" si="57"/>
        <v>1120110.7764665028</v>
      </c>
      <c r="BT15" s="280">
        <f>1189715.9764665-1293</f>
        <v>1188422.9764665</v>
      </c>
      <c r="BU15" s="372"/>
      <c r="BV15" s="372"/>
      <c r="BW15" s="372"/>
      <c r="BX15" s="280">
        <f t="shared" si="58"/>
        <v>8.087671232876712</v>
      </c>
      <c r="BY15" s="365">
        <f t="shared" si="59"/>
        <v>51.912328767123284</v>
      </c>
      <c r="BZ15" s="280">
        <f t="shared" si="60"/>
        <v>68312.2</v>
      </c>
      <c r="CA15" s="280">
        <f t="shared" si="61"/>
        <v>1120110.7764665</v>
      </c>
      <c r="CB15" s="280">
        <f>BP15</f>
        <v>21565.457239740448</v>
      </c>
      <c r="CC15" s="280">
        <f>+BT15+BU15-CB15</f>
        <v>1166857.5192267594</v>
      </c>
      <c r="CE15" s="280">
        <v>1166857.5192267594</v>
      </c>
      <c r="CF15" s="372"/>
      <c r="CG15" s="372"/>
      <c r="CH15" s="372"/>
      <c r="CI15" s="280">
        <f t="shared" si="10"/>
        <v>9.0904109589041102</v>
      </c>
      <c r="CJ15" s="365">
        <f t="shared" si="11"/>
        <v>50.909589041095892</v>
      </c>
      <c r="CK15" s="280">
        <f t="shared" si="64"/>
        <v>68312.2</v>
      </c>
      <c r="CL15" s="280">
        <f t="shared" si="65"/>
        <v>1098545.3192267595</v>
      </c>
      <c r="CM15" s="280">
        <f t="shared" si="66"/>
        <v>21565.457239740448</v>
      </c>
      <c r="CN15" s="280">
        <f>+CE15+CF15-CM15</f>
        <v>1145292.0619870189</v>
      </c>
      <c r="CP15" s="280">
        <f t="shared" si="14"/>
        <v>1145292.0619870189</v>
      </c>
      <c r="CQ15" s="372"/>
      <c r="CR15" s="372"/>
      <c r="CS15" s="372"/>
      <c r="CT15" s="280">
        <f t="shared" si="15"/>
        <v>10.09041095890411</v>
      </c>
      <c r="CU15" s="365">
        <f t="shared" si="16"/>
        <v>49.909589041095892</v>
      </c>
      <c r="CV15" s="280">
        <f t="shared" si="17"/>
        <v>68312.2</v>
      </c>
      <c r="CW15" s="280">
        <f t="shared" si="18"/>
        <v>1076979.861987019</v>
      </c>
      <c r="CX15" s="280">
        <f t="shared" si="12"/>
        <v>21565.457239740448</v>
      </c>
      <c r="CY15" s="280">
        <f t="shared" si="19"/>
        <v>1123726.6047472784</v>
      </c>
      <c r="DA15" s="280">
        <f t="shared" si="20"/>
        <v>1123726.6047472784</v>
      </c>
      <c r="DB15" s="372"/>
      <c r="DC15" s="372"/>
      <c r="DD15" s="372"/>
      <c r="DE15" s="280">
        <f t="shared" si="21"/>
        <v>11.09041095890411</v>
      </c>
      <c r="DF15" s="365">
        <f t="shared" si="22"/>
        <v>48.909589041095892</v>
      </c>
      <c r="DG15" s="280">
        <f t="shared" si="23"/>
        <v>68312.2</v>
      </c>
      <c r="DH15" s="280">
        <f t="shared" si="24"/>
        <v>1055414.4047472784</v>
      </c>
      <c r="DI15" s="280">
        <f t="shared" si="13"/>
        <v>21565.457239740448</v>
      </c>
      <c r="DJ15" s="280">
        <f t="shared" si="25"/>
        <v>1102161.1475075379</v>
      </c>
      <c r="DL15" s="367">
        <f t="shared" si="26"/>
        <v>1033848.9475075379</v>
      </c>
    </row>
    <row r="16" spans="1:116" ht="38.25" x14ac:dyDescent="0.25">
      <c r="A16" s="505" t="s">
        <v>218</v>
      </c>
      <c r="B16" s="603" t="s">
        <v>3</v>
      </c>
      <c r="C16" s="375" t="s">
        <v>5</v>
      </c>
      <c r="D16" s="265" t="s">
        <v>1270</v>
      </c>
      <c r="E16" s="290" t="s">
        <v>217</v>
      </c>
      <c r="F16" s="376">
        <v>40310</v>
      </c>
      <c r="G16" s="377">
        <f t="shared" si="27"/>
        <v>3.8876712328767122</v>
      </c>
      <c r="H16" s="377">
        <f>VLOOKUP(C16,[1]Rates!$C$6:$D$136,2,0)</f>
        <v>60</v>
      </c>
      <c r="I16" s="378">
        <f t="shared" si="28"/>
        <v>56.112328767123287</v>
      </c>
      <c r="J16" s="574">
        <v>828900</v>
      </c>
      <c r="K16" s="574"/>
      <c r="L16" s="370">
        <f t="shared" si="29"/>
        <v>828900</v>
      </c>
      <c r="M16" s="574">
        <v>52526.598164383555</v>
      </c>
      <c r="N16" s="379">
        <f t="shared" si="30"/>
        <v>776373.40183561645</v>
      </c>
      <c r="O16" s="379"/>
      <c r="P16" s="380">
        <f t="shared" si="31"/>
        <v>56</v>
      </c>
      <c r="Q16" s="381">
        <f t="shared" si="32"/>
        <v>41445</v>
      </c>
      <c r="R16" s="379">
        <f t="shared" si="1"/>
        <v>734928.40183561645</v>
      </c>
      <c r="S16" s="379">
        <f t="shared" si="33"/>
        <v>13123.721461350293</v>
      </c>
      <c r="T16" s="379">
        <f t="shared" si="2"/>
        <v>0</v>
      </c>
      <c r="U16" s="379">
        <f t="shared" si="3"/>
        <v>776373.40183561645</v>
      </c>
      <c r="V16" s="374">
        <f t="shared" si="34"/>
        <v>763249.68037426611</v>
      </c>
      <c r="W16" s="575">
        <f>SUM(S8:S16)</f>
        <v>2973691.3162660915</v>
      </c>
      <c r="X16" s="371"/>
      <c r="Y16" s="371"/>
      <c r="Z16" s="371"/>
      <c r="AA16" s="280">
        <f t="shared" si="35"/>
        <v>763249.68037426611</v>
      </c>
      <c r="AB16" s="372"/>
      <c r="AC16" s="372"/>
      <c r="AD16" s="372"/>
      <c r="AE16" s="363">
        <f t="shared" si="36"/>
        <v>4.8876712328767127</v>
      </c>
      <c r="AF16" s="363">
        <f t="shared" si="37"/>
        <v>55.112328767123287</v>
      </c>
      <c r="AG16" s="280">
        <f t="shared" si="38"/>
        <v>41445</v>
      </c>
      <c r="AH16" s="364">
        <f t="shared" si="39"/>
        <v>734928.40183561645</v>
      </c>
      <c r="AI16" s="365">
        <f t="shared" si="40"/>
        <v>13123.721461350293</v>
      </c>
      <c r="AJ16" s="280">
        <f t="shared" ref="AJ16:AJ56" si="68">AA16-AI16</f>
        <v>750125.95891291578</v>
      </c>
      <c r="AL16" s="280">
        <f t="shared" si="42"/>
        <v>750125.95891291578</v>
      </c>
      <c r="AM16" s="372"/>
      <c r="AN16" s="372"/>
      <c r="AO16" s="372"/>
      <c r="AP16" s="363">
        <f t="shared" si="43"/>
        <v>5.8904109589041092</v>
      </c>
      <c r="AQ16" s="363">
        <f t="shared" si="44"/>
        <v>54.109589041095887</v>
      </c>
      <c r="AR16" s="280">
        <f t="shared" si="45"/>
        <v>41445</v>
      </c>
      <c r="AS16" s="364">
        <f t="shared" si="46"/>
        <v>721804.68037426611</v>
      </c>
      <c r="AT16" s="365">
        <f t="shared" si="47"/>
        <v>13123.721461350293</v>
      </c>
      <c r="AU16" s="280">
        <f t="shared" si="48"/>
        <v>737002.23745156545</v>
      </c>
      <c r="AW16" s="372">
        <f t="shared" si="49"/>
        <v>737002.23745156545</v>
      </c>
      <c r="AX16" s="372"/>
      <c r="AY16" s="372"/>
      <c r="AZ16" s="372"/>
      <c r="BA16" s="372">
        <f t="shared" si="4"/>
        <v>6.8904109589041092</v>
      </c>
      <c r="BB16" s="372">
        <f t="shared" si="5"/>
        <v>53.109589041095887</v>
      </c>
      <c r="BC16" s="372">
        <f t="shared" si="50"/>
        <v>41445</v>
      </c>
      <c r="BD16" s="372">
        <f t="shared" si="51"/>
        <v>708680.95891291578</v>
      </c>
      <c r="BE16" s="280">
        <f t="shared" si="6"/>
        <v>13123.721461350293</v>
      </c>
      <c r="BF16" s="372">
        <f t="shared" si="52"/>
        <v>723878.51599021512</v>
      </c>
      <c r="BG16" s="372"/>
      <c r="BH16" s="280">
        <f t="shared" si="53"/>
        <v>723878.51599021512</v>
      </c>
      <c r="BI16" s="372"/>
      <c r="BJ16" s="372"/>
      <c r="BK16" s="372"/>
      <c r="BL16" s="280">
        <f t="shared" si="54"/>
        <v>7.8904109589041092</v>
      </c>
      <c r="BM16" s="372">
        <f t="shared" si="7"/>
        <v>52.109589041095887</v>
      </c>
      <c r="BN16" s="372">
        <f t="shared" si="8"/>
        <v>41445</v>
      </c>
      <c r="BO16" s="280">
        <f t="shared" si="55"/>
        <v>682433.51599021512</v>
      </c>
      <c r="BP16" s="280">
        <f t="shared" si="9"/>
        <v>13123.721461350293</v>
      </c>
      <c r="BQ16" s="280">
        <f t="shared" si="56"/>
        <v>710754.79452886479</v>
      </c>
      <c r="BS16" s="367">
        <f t="shared" si="57"/>
        <v>669309.79452886479</v>
      </c>
      <c r="BT16" s="280">
        <v>710754.79452886479</v>
      </c>
      <c r="BU16" s="372"/>
      <c r="BV16" s="372"/>
      <c r="BW16" s="372"/>
      <c r="BX16" s="280">
        <f t="shared" si="58"/>
        <v>8.8904109589041092</v>
      </c>
      <c r="BY16" s="365">
        <f t="shared" si="59"/>
        <v>51.109589041095887</v>
      </c>
      <c r="BZ16" s="280">
        <f t="shared" si="60"/>
        <v>41445</v>
      </c>
      <c r="CA16" s="280">
        <f t="shared" si="61"/>
        <v>669309.79452886479</v>
      </c>
      <c r="CB16" s="280">
        <f t="shared" si="62"/>
        <v>13123.721461350293</v>
      </c>
      <c r="CC16" s="280">
        <f t="shared" si="63"/>
        <v>697631.07306751446</v>
      </c>
      <c r="CE16" s="280">
        <v>697631.07306751446</v>
      </c>
      <c r="CF16" s="372"/>
      <c r="CG16" s="372"/>
      <c r="CH16" s="372"/>
      <c r="CI16" s="280">
        <f t="shared" si="10"/>
        <v>9.8931506849315074</v>
      </c>
      <c r="CJ16" s="365">
        <f t="shared" si="11"/>
        <v>50.106849315068494</v>
      </c>
      <c r="CK16" s="280">
        <f t="shared" si="64"/>
        <v>41445</v>
      </c>
      <c r="CL16" s="280">
        <f t="shared" si="65"/>
        <v>656186.07306751446</v>
      </c>
      <c r="CM16" s="280">
        <f t="shared" si="66"/>
        <v>13123.721461350293</v>
      </c>
      <c r="CN16" s="280">
        <f t="shared" ref="CN16:CN59" si="69">+CE16+CF16-CM16</f>
        <v>684507.35160616413</v>
      </c>
      <c r="CP16" s="280">
        <f t="shared" si="14"/>
        <v>684507.35160616413</v>
      </c>
      <c r="CQ16" s="372"/>
      <c r="CR16" s="372"/>
      <c r="CS16" s="372"/>
      <c r="CT16" s="280">
        <f t="shared" si="15"/>
        <v>10.893150684931507</v>
      </c>
      <c r="CU16" s="365">
        <f t="shared" si="16"/>
        <v>49.106849315068494</v>
      </c>
      <c r="CV16" s="280">
        <f t="shared" si="17"/>
        <v>41445</v>
      </c>
      <c r="CW16" s="280">
        <f t="shared" si="18"/>
        <v>643062.35160616413</v>
      </c>
      <c r="CX16" s="280">
        <f t="shared" si="12"/>
        <v>13123.721461350293</v>
      </c>
      <c r="CY16" s="280">
        <f t="shared" si="19"/>
        <v>671383.6301448138</v>
      </c>
      <c r="DA16" s="280">
        <f t="shared" si="20"/>
        <v>671383.6301448138</v>
      </c>
      <c r="DB16" s="372"/>
      <c r="DC16" s="372"/>
      <c r="DD16" s="372"/>
      <c r="DE16" s="280">
        <f t="shared" si="21"/>
        <v>11.893150684931507</v>
      </c>
      <c r="DF16" s="365">
        <f t="shared" si="22"/>
        <v>48.106849315068494</v>
      </c>
      <c r="DG16" s="280">
        <f t="shared" si="23"/>
        <v>41445</v>
      </c>
      <c r="DH16" s="280">
        <f t="shared" si="24"/>
        <v>629938.6301448138</v>
      </c>
      <c r="DI16" s="280">
        <f t="shared" si="13"/>
        <v>13123.721461350293</v>
      </c>
      <c r="DJ16" s="280">
        <f t="shared" si="25"/>
        <v>658259.90868346347</v>
      </c>
      <c r="DL16" s="367">
        <f t="shared" si="26"/>
        <v>616814.90868346347</v>
      </c>
    </row>
    <row r="17" spans="1:116" ht="38.25" x14ac:dyDescent="0.25">
      <c r="A17" s="451" t="s">
        <v>342</v>
      </c>
      <c r="B17" s="257" t="s">
        <v>18</v>
      </c>
      <c r="C17" s="355" t="s">
        <v>19</v>
      </c>
      <c r="D17" s="259" t="s">
        <v>1271</v>
      </c>
      <c r="E17" s="290" t="s">
        <v>321</v>
      </c>
      <c r="F17" s="282">
        <v>39538</v>
      </c>
      <c r="G17" s="357">
        <f t="shared" ref="G17:G43" si="70">($G$3-F17)/365</f>
        <v>6.0027397260273974</v>
      </c>
      <c r="H17" s="357">
        <f>VLOOKUP(C17,[1]Rates!$C$6:$D$136,2,0)</f>
        <v>15</v>
      </c>
      <c r="I17" s="358">
        <f t="shared" ref="I17:I45" si="71">H17-G17</f>
        <v>8.9972602739726035</v>
      </c>
      <c r="J17" s="288">
        <v>1082000</v>
      </c>
      <c r="K17" s="288"/>
      <c r="L17" s="370">
        <f t="shared" si="29"/>
        <v>1082000</v>
      </c>
      <c r="M17" s="288">
        <v>481705.60000000009</v>
      </c>
      <c r="N17" s="359">
        <f t="shared" ref="N17:N43" si="72">J17-M17</f>
        <v>600294.39999999991</v>
      </c>
      <c r="O17" s="359"/>
      <c r="P17" s="360">
        <f t="shared" ref="P17:P43" si="73">ROUND(I17,0)</f>
        <v>9</v>
      </c>
      <c r="Q17" s="361">
        <f t="shared" ref="Q17:Q43" si="74">J17*5%</f>
        <v>54100</v>
      </c>
      <c r="R17" s="359">
        <f t="shared" si="1"/>
        <v>546194.39999999991</v>
      </c>
      <c r="S17" s="359">
        <f t="shared" ref="S17:S43" si="75">R17/P17</f>
        <v>60688.266666666656</v>
      </c>
      <c r="T17" s="359">
        <f t="shared" si="2"/>
        <v>0</v>
      </c>
      <c r="U17" s="359">
        <f t="shared" si="3"/>
        <v>600294.39999999991</v>
      </c>
      <c r="V17" s="374">
        <f t="shared" si="34"/>
        <v>539606.1333333333</v>
      </c>
      <c r="W17" s="371"/>
      <c r="X17" s="371"/>
      <c r="Y17" s="371"/>
      <c r="Z17" s="371"/>
      <c r="AA17" s="280">
        <f t="shared" si="35"/>
        <v>539606.1333333333</v>
      </c>
      <c r="AB17" s="372"/>
      <c r="AC17" s="372"/>
      <c r="AD17" s="372"/>
      <c r="AE17" s="363">
        <f t="shared" si="36"/>
        <v>7.0027397260273974</v>
      </c>
      <c r="AF17" s="363">
        <f t="shared" si="37"/>
        <v>7.9972602739726026</v>
      </c>
      <c r="AG17" s="280">
        <f t="shared" si="38"/>
        <v>54100</v>
      </c>
      <c r="AH17" s="364">
        <f t="shared" si="39"/>
        <v>546194.39999999991</v>
      </c>
      <c r="AI17" s="280">
        <f t="shared" si="40"/>
        <v>60688.266666666656</v>
      </c>
      <c r="AJ17" s="280">
        <f t="shared" si="68"/>
        <v>478917.86666666664</v>
      </c>
      <c r="AL17" s="280">
        <f t="shared" si="42"/>
        <v>478917.86666666664</v>
      </c>
      <c r="AM17" s="372"/>
      <c r="AN17" s="372"/>
      <c r="AO17" s="372"/>
      <c r="AP17" s="363">
        <f t="shared" si="43"/>
        <v>8.0054794520547947</v>
      </c>
      <c r="AQ17" s="363">
        <f t="shared" si="44"/>
        <v>6.9945205479452053</v>
      </c>
      <c r="AR17" s="280">
        <f t="shared" si="45"/>
        <v>54100</v>
      </c>
      <c r="AS17" s="364">
        <f t="shared" si="46"/>
        <v>485506.1333333333</v>
      </c>
      <c r="AT17" s="365">
        <f t="shared" si="47"/>
        <v>60688.266666666656</v>
      </c>
      <c r="AU17" s="280">
        <f t="shared" si="48"/>
        <v>418229.6</v>
      </c>
      <c r="AW17" s="372">
        <f t="shared" si="49"/>
        <v>418229.6</v>
      </c>
      <c r="AX17" s="372"/>
      <c r="AY17" s="372"/>
      <c r="AZ17" s="372"/>
      <c r="BA17" s="372">
        <f t="shared" si="4"/>
        <v>9.0054794520547947</v>
      </c>
      <c r="BB17" s="372">
        <f t="shared" si="5"/>
        <v>5.9945205479452053</v>
      </c>
      <c r="BC17" s="372">
        <f t="shared" si="50"/>
        <v>54100</v>
      </c>
      <c r="BD17" s="372">
        <f t="shared" si="51"/>
        <v>424817.86666666664</v>
      </c>
      <c r="BE17" s="280">
        <f t="shared" si="6"/>
        <v>60688.266666666656</v>
      </c>
      <c r="BF17" s="372">
        <f t="shared" si="52"/>
        <v>357541.33333333331</v>
      </c>
      <c r="BG17" s="372"/>
      <c r="BH17" s="280">
        <f t="shared" si="53"/>
        <v>357541.33333333331</v>
      </c>
      <c r="BI17" s="372"/>
      <c r="BJ17" s="372"/>
      <c r="BK17" s="372"/>
      <c r="BL17" s="280">
        <f t="shared" si="54"/>
        <v>10.005479452054795</v>
      </c>
      <c r="BM17" s="372">
        <f t="shared" si="7"/>
        <v>4.9945205479452053</v>
      </c>
      <c r="BN17" s="372">
        <f t="shared" si="8"/>
        <v>54100</v>
      </c>
      <c r="BO17" s="280">
        <f t="shared" si="55"/>
        <v>303441.33333333331</v>
      </c>
      <c r="BP17" s="280">
        <f t="shared" si="9"/>
        <v>60688.266666666656</v>
      </c>
      <c r="BQ17" s="280">
        <f t="shared" si="56"/>
        <v>296853.06666666665</v>
      </c>
      <c r="BS17" s="367">
        <f t="shared" si="57"/>
        <v>242753.06666666665</v>
      </c>
      <c r="BT17" s="280">
        <v>296853.06666666665</v>
      </c>
      <c r="BU17" s="372"/>
      <c r="BV17" s="372"/>
      <c r="BW17" s="372"/>
      <c r="BX17" s="280">
        <f t="shared" si="58"/>
        <v>11.005479452054795</v>
      </c>
      <c r="BY17" s="365">
        <f t="shared" si="59"/>
        <v>3.9945205479452053</v>
      </c>
      <c r="BZ17" s="280">
        <f t="shared" si="60"/>
        <v>54100</v>
      </c>
      <c r="CA17" s="280">
        <f t="shared" si="61"/>
        <v>242753.06666666665</v>
      </c>
      <c r="CB17" s="280">
        <f t="shared" si="62"/>
        <v>60688.266666666656</v>
      </c>
      <c r="CC17" s="280">
        <f t="shared" si="63"/>
        <v>236164.8</v>
      </c>
      <c r="CE17" s="280">
        <v>236164.8</v>
      </c>
      <c r="CF17" s="372"/>
      <c r="CG17" s="372"/>
      <c r="CH17" s="372"/>
      <c r="CI17" s="280">
        <f t="shared" si="10"/>
        <v>12.008219178082191</v>
      </c>
      <c r="CJ17" s="365">
        <f t="shared" si="11"/>
        <v>2.9917808219178088</v>
      </c>
      <c r="CK17" s="280">
        <f t="shared" si="64"/>
        <v>54100</v>
      </c>
      <c r="CL17" s="280">
        <f t="shared" si="65"/>
        <v>182064.8</v>
      </c>
      <c r="CM17" s="280">
        <f t="shared" si="66"/>
        <v>60688.266666666656</v>
      </c>
      <c r="CN17" s="280">
        <f t="shared" si="69"/>
        <v>175476.53333333333</v>
      </c>
      <c r="CP17" s="280">
        <f t="shared" si="14"/>
        <v>175476.53333333333</v>
      </c>
      <c r="CQ17" s="372"/>
      <c r="CR17" s="372"/>
      <c r="CS17" s="372"/>
      <c r="CT17" s="280">
        <f t="shared" si="15"/>
        <v>13.008219178082191</v>
      </c>
      <c r="CU17" s="365">
        <f t="shared" si="16"/>
        <v>1.9917808219178088</v>
      </c>
      <c r="CV17" s="280">
        <f t="shared" si="17"/>
        <v>54100</v>
      </c>
      <c r="CW17" s="280">
        <f t="shared" si="18"/>
        <v>121376.53333333333</v>
      </c>
      <c r="CX17" s="280">
        <f t="shared" si="12"/>
        <v>60688.266666666656</v>
      </c>
      <c r="CY17" s="280">
        <f t="shared" si="19"/>
        <v>114788.26666666666</v>
      </c>
      <c r="DA17" s="280">
        <f t="shared" si="20"/>
        <v>114788.26666666666</v>
      </c>
      <c r="DB17" s="372"/>
      <c r="DC17" s="372"/>
      <c r="DD17" s="372"/>
      <c r="DE17" s="280">
        <f t="shared" si="21"/>
        <v>14.008219178082191</v>
      </c>
      <c r="DF17" s="365">
        <f t="shared" si="22"/>
        <v>0.99178082191780881</v>
      </c>
      <c r="DG17" s="280">
        <f t="shared" si="23"/>
        <v>54100</v>
      </c>
      <c r="DH17" s="280">
        <f t="shared" si="24"/>
        <v>60688.266666666663</v>
      </c>
      <c r="DI17" s="280">
        <f t="shared" si="13"/>
        <v>60688.266666666656</v>
      </c>
      <c r="DJ17" s="280">
        <f t="shared" si="25"/>
        <v>54100.000000000007</v>
      </c>
      <c r="DL17" s="367">
        <f t="shared" si="26"/>
        <v>0</v>
      </c>
    </row>
    <row r="18" spans="1:116" ht="38.25" x14ac:dyDescent="0.25">
      <c r="A18" s="451" t="s">
        <v>342</v>
      </c>
      <c r="B18" s="257" t="s">
        <v>18</v>
      </c>
      <c r="C18" s="355" t="s">
        <v>19</v>
      </c>
      <c r="D18" s="259" t="s">
        <v>1272</v>
      </c>
      <c r="E18" s="290" t="s">
        <v>322</v>
      </c>
      <c r="F18" s="282">
        <v>39811</v>
      </c>
      <c r="G18" s="357">
        <f t="shared" si="70"/>
        <v>5.2547945205479456</v>
      </c>
      <c r="H18" s="357">
        <f>VLOOKUP(C18,[1]Rates!$C$6:$D$136,2,0)</f>
        <v>15</v>
      </c>
      <c r="I18" s="358">
        <f t="shared" si="71"/>
        <v>9.7452054794520535</v>
      </c>
      <c r="J18" s="288">
        <v>1744017</v>
      </c>
      <c r="K18" s="288"/>
      <c r="L18" s="370">
        <f t="shared" si="29"/>
        <v>1744017</v>
      </c>
      <c r="M18" s="288">
        <v>679382.24560000002</v>
      </c>
      <c r="N18" s="359">
        <f t="shared" si="72"/>
        <v>1064634.7544</v>
      </c>
      <c r="O18" s="359"/>
      <c r="P18" s="360">
        <f t="shared" si="73"/>
        <v>10</v>
      </c>
      <c r="Q18" s="361">
        <f t="shared" si="74"/>
        <v>87200.85</v>
      </c>
      <c r="R18" s="359">
        <f t="shared" si="1"/>
        <v>977433.9044</v>
      </c>
      <c r="S18" s="359">
        <f t="shared" si="75"/>
        <v>97743.390440000003</v>
      </c>
      <c r="T18" s="359">
        <f t="shared" si="2"/>
        <v>0</v>
      </c>
      <c r="U18" s="359">
        <f t="shared" si="3"/>
        <v>1064634.7544</v>
      </c>
      <c r="V18" s="374">
        <f t="shared" si="34"/>
        <v>966891.36395999999</v>
      </c>
      <c r="W18" s="371"/>
      <c r="X18" s="371"/>
      <c r="Y18" s="371"/>
      <c r="Z18" s="371"/>
      <c r="AA18" s="280">
        <f t="shared" si="35"/>
        <v>966891.36395999999</v>
      </c>
      <c r="AB18" s="372"/>
      <c r="AC18" s="372"/>
      <c r="AD18" s="372"/>
      <c r="AE18" s="363">
        <f t="shared" si="36"/>
        <v>6.2547945205479456</v>
      </c>
      <c r="AF18" s="363">
        <f t="shared" si="37"/>
        <v>8.7452054794520535</v>
      </c>
      <c r="AG18" s="280">
        <f t="shared" si="38"/>
        <v>87200.85</v>
      </c>
      <c r="AH18" s="364">
        <f t="shared" si="39"/>
        <v>977433.9044</v>
      </c>
      <c r="AI18" s="280">
        <f t="shared" si="40"/>
        <v>97743.390440000003</v>
      </c>
      <c r="AJ18" s="280">
        <f t="shared" si="68"/>
        <v>869147.97352</v>
      </c>
      <c r="AL18" s="280">
        <f t="shared" si="42"/>
        <v>869147.97352</v>
      </c>
      <c r="AM18" s="372"/>
      <c r="AN18" s="372"/>
      <c r="AO18" s="372"/>
      <c r="AP18" s="363">
        <f t="shared" si="43"/>
        <v>7.2575342465753421</v>
      </c>
      <c r="AQ18" s="363">
        <f t="shared" si="44"/>
        <v>7.7424657534246579</v>
      </c>
      <c r="AR18" s="280">
        <f t="shared" si="45"/>
        <v>87200.85</v>
      </c>
      <c r="AS18" s="364">
        <f t="shared" si="46"/>
        <v>879690.51396000001</v>
      </c>
      <c r="AT18" s="365">
        <f t="shared" si="47"/>
        <v>97743.390440000003</v>
      </c>
      <c r="AU18" s="280">
        <f t="shared" si="48"/>
        <v>771404.58308000001</v>
      </c>
      <c r="AW18" s="372">
        <f t="shared" si="49"/>
        <v>771404.58308000001</v>
      </c>
      <c r="AX18" s="372"/>
      <c r="AY18" s="372"/>
      <c r="AZ18" s="372"/>
      <c r="BA18" s="372">
        <f t="shared" si="4"/>
        <v>8.257534246575343</v>
      </c>
      <c r="BB18" s="372">
        <f t="shared" si="5"/>
        <v>6.742465753424657</v>
      </c>
      <c r="BC18" s="372">
        <f t="shared" si="50"/>
        <v>87200.85</v>
      </c>
      <c r="BD18" s="372">
        <f t="shared" si="51"/>
        <v>781947.12352000002</v>
      </c>
      <c r="BE18" s="280">
        <f t="shared" si="6"/>
        <v>97743.390440000003</v>
      </c>
      <c r="BF18" s="372">
        <f t="shared" si="52"/>
        <v>673661.19264000002</v>
      </c>
      <c r="BG18" s="372"/>
      <c r="BH18" s="280">
        <f t="shared" si="53"/>
        <v>673661.19264000002</v>
      </c>
      <c r="BI18" s="372"/>
      <c r="BJ18" s="372"/>
      <c r="BK18" s="372"/>
      <c r="BL18" s="280">
        <f t="shared" si="54"/>
        <v>9.257534246575343</v>
      </c>
      <c r="BM18" s="372">
        <f t="shared" si="7"/>
        <v>5.742465753424657</v>
      </c>
      <c r="BN18" s="372">
        <f t="shared" si="8"/>
        <v>87200.85</v>
      </c>
      <c r="BO18" s="280">
        <f t="shared" si="55"/>
        <v>586460.34264000005</v>
      </c>
      <c r="BP18" s="280">
        <f t="shared" si="9"/>
        <v>97743.390440000003</v>
      </c>
      <c r="BQ18" s="280">
        <f t="shared" si="56"/>
        <v>575917.80220000003</v>
      </c>
      <c r="BS18" s="367">
        <f t="shared" si="57"/>
        <v>488716.95220000006</v>
      </c>
      <c r="BT18" s="280">
        <v>575917.80220000003</v>
      </c>
      <c r="BU18" s="372"/>
      <c r="BV18" s="372"/>
      <c r="BW18" s="372"/>
      <c r="BX18" s="280">
        <f t="shared" si="58"/>
        <v>10.257534246575343</v>
      </c>
      <c r="BY18" s="365">
        <f t="shared" si="59"/>
        <v>4.742465753424657</v>
      </c>
      <c r="BZ18" s="280">
        <f t="shared" si="60"/>
        <v>87200.85</v>
      </c>
      <c r="CA18" s="280">
        <f t="shared" si="61"/>
        <v>488716.95220000006</v>
      </c>
      <c r="CB18" s="280">
        <f t="shared" si="62"/>
        <v>97743.390440000003</v>
      </c>
      <c r="CC18" s="280">
        <f t="shared" si="63"/>
        <v>478174.41176000005</v>
      </c>
      <c r="CE18" s="280">
        <v>478174.41176000005</v>
      </c>
      <c r="CF18" s="372"/>
      <c r="CG18" s="372"/>
      <c r="CH18" s="372"/>
      <c r="CI18" s="280">
        <f t="shared" si="10"/>
        <v>11.260273972602739</v>
      </c>
      <c r="CJ18" s="365">
        <f t="shared" si="11"/>
        <v>3.7397260273972606</v>
      </c>
      <c r="CK18" s="280">
        <f t="shared" si="64"/>
        <v>87200.85</v>
      </c>
      <c r="CL18" s="280">
        <f t="shared" si="65"/>
        <v>390973.56176000007</v>
      </c>
      <c r="CM18" s="280">
        <f t="shared" si="66"/>
        <v>97743.390440000003</v>
      </c>
      <c r="CN18" s="280">
        <f t="shared" si="69"/>
        <v>380431.02132000006</v>
      </c>
      <c r="CP18" s="280">
        <f t="shared" si="14"/>
        <v>380431.02132000006</v>
      </c>
      <c r="CQ18" s="372"/>
      <c r="CR18" s="372"/>
      <c r="CS18" s="372"/>
      <c r="CT18" s="280">
        <f t="shared" si="15"/>
        <v>12.260273972602739</v>
      </c>
      <c r="CU18" s="365">
        <f t="shared" si="16"/>
        <v>2.7397260273972606</v>
      </c>
      <c r="CV18" s="280">
        <f t="shared" si="17"/>
        <v>87200.85</v>
      </c>
      <c r="CW18" s="280">
        <f t="shared" si="18"/>
        <v>293230.17132000008</v>
      </c>
      <c r="CX18" s="280">
        <f t="shared" si="12"/>
        <v>97743.390440000003</v>
      </c>
      <c r="CY18" s="280">
        <f t="shared" si="19"/>
        <v>282687.63088000007</v>
      </c>
      <c r="DA18" s="280">
        <f t="shared" si="20"/>
        <v>282687.63088000007</v>
      </c>
      <c r="DB18" s="372"/>
      <c r="DC18" s="372"/>
      <c r="DD18" s="372"/>
      <c r="DE18" s="280">
        <f t="shared" si="21"/>
        <v>13.260273972602739</v>
      </c>
      <c r="DF18" s="365">
        <f t="shared" si="22"/>
        <v>1.7397260273972606</v>
      </c>
      <c r="DG18" s="280">
        <f t="shared" si="23"/>
        <v>87200.85</v>
      </c>
      <c r="DH18" s="280">
        <f t="shared" si="24"/>
        <v>195486.78088000006</v>
      </c>
      <c r="DI18" s="280">
        <f t="shared" si="13"/>
        <v>97743.390440000003</v>
      </c>
      <c r="DJ18" s="280">
        <f t="shared" si="25"/>
        <v>184944.24044000008</v>
      </c>
      <c r="DL18" s="367">
        <f t="shared" si="26"/>
        <v>97743.390440000076</v>
      </c>
    </row>
    <row r="19" spans="1:116" ht="38.25" x14ac:dyDescent="0.25">
      <c r="A19" s="451" t="s">
        <v>342</v>
      </c>
      <c r="B19" s="257" t="s">
        <v>18</v>
      </c>
      <c r="C19" s="355" t="s">
        <v>19</v>
      </c>
      <c r="D19" s="259" t="s">
        <v>1273</v>
      </c>
      <c r="E19" s="290" t="s">
        <v>323</v>
      </c>
      <c r="F19" s="282">
        <v>34909</v>
      </c>
      <c r="G19" s="357">
        <f t="shared" si="70"/>
        <v>18.684931506849313</v>
      </c>
      <c r="H19" s="357">
        <f>VLOOKUP(C19,[1]Rates!$C$6:$D$136,2,0)</f>
        <v>15</v>
      </c>
      <c r="I19" s="358">
        <f t="shared" si="71"/>
        <v>-3.6849315068493134</v>
      </c>
      <c r="J19" s="288">
        <v>50000</v>
      </c>
      <c r="K19" s="288"/>
      <c r="L19" s="370">
        <f t="shared" si="29"/>
        <v>50000</v>
      </c>
      <c r="M19" s="288">
        <v>38550</v>
      </c>
      <c r="N19" s="359">
        <f t="shared" si="72"/>
        <v>11450</v>
      </c>
      <c r="O19" s="359"/>
      <c r="P19" s="360">
        <f t="shared" si="73"/>
        <v>-4</v>
      </c>
      <c r="Q19" s="361">
        <f t="shared" si="74"/>
        <v>2500</v>
      </c>
      <c r="R19" s="359">
        <f t="shared" si="1"/>
        <v>0</v>
      </c>
      <c r="S19" s="359">
        <f t="shared" si="75"/>
        <v>0</v>
      </c>
      <c r="T19" s="359">
        <f t="shared" si="2"/>
        <v>-8950</v>
      </c>
      <c r="U19" s="359">
        <f t="shared" si="3"/>
        <v>2500</v>
      </c>
      <c r="V19" s="374">
        <f t="shared" si="34"/>
        <v>2500</v>
      </c>
      <c r="W19" s="371"/>
      <c r="X19" s="371"/>
      <c r="Y19" s="371"/>
      <c r="Z19" s="371"/>
      <c r="AA19" s="280">
        <f t="shared" si="35"/>
        <v>2500</v>
      </c>
      <c r="AB19" s="372"/>
      <c r="AC19" s="372"/>
      <c r="AD19" s="372"/>
      <c r="AE19" s="363">
        <f t="shared" si="36"/>
        <v>19.684931506849313</v>
      </c>
      <c r="AF19" s="363">
        <f t="shared" si="37"/>
        <v>-4.6849315068493134</v>
      </c>
      <c r="AG19" s="280">
        <f t="shared" si="38"/>
        <v>2500</v>
      </c>
      <c r="AH19" s="364">
        <f t="shared" si="39"/>
        <v>0</v>
      </c>
      <c r="AI19" s="280">
        <f t="shared" si="40"/>
        <v>0</v>
      </c>
      <c r="AJ19" s="280">
        <f t="shared" si="68"/>
        <v>2500</v>
      </c>
      <c r="AL19" s="280">
        <f t="shared" si="42"/>
        <v>2500</v>
      </c>
      <c r="AM19" s="372"/>
      <c r="AN19" s="372"/>
      <c r="AO19" s="372"/>
      <c r="AP19" s="363">
        <f t="shared" si="43"/>
        <v>20.687671232876713</v>
      </c>
      <c r="AQ19" s="363">
        <f t="shared" si="44"/>
        <v>-5.6876712328767134</v>
      </c>
      <c r="AR19" s="280">
        <f t="shared" si="45"/>
        <v>2500</v>
      </c>
      <c r="AS19" s="364">
        <f t="shared" si="46"/>
        <v>0</v>
      </c>
      <c r="AT19" s="365">
        <f t="shared" si="47"/>
        <v>0</v>
      </c>
      <c r="AU19" s="280">
        <f t="shared" si="48"/>
        <v>2500</v>
      </c>
      <c r="AW19" s="372">
        <f t="shared" si="49"/>
        <v>2500</v>
      </c>
      <c r="AX19" s="372"/>
      <c r="AY19" s="372"/>
      <c r="AZ19" s="372"/>
      <c r="BA19" s="372">
        <f t="shared" si="4"/>
        <v>21.687671232876713</v>
      </c>
      <c r="BB19" s="372">
        <f t="shared" si="5"/>
        <v>-6.6876712328767134</v>
      </c>
      <c r="BC19" s="372">
        <f t="shared" si="50"/>
        <v>2500</v>
      </c>
      <c r="BD19" s="372">
        <f t="shared" si="51"/>
        <v>0</v>
      </c>
      <c r="BE19" s="280">
        <f t="shared" si="6"/>
        <v>0</v>
      </c>
      <c r="BF19" s="372">
        <f t="shared" si="52"/>
        <v>2500</v>
      </c>
      <c r="BG19" s="372"/>
      <c r="BH19" s="280">
        <f t="shared" si="53"/>
        <v>2500</v>
      </c>
      <c r="BI19" s="372"/>
      <c r="BJ19" s="372"/>
      <c r="BK19" s="372"/>
      <c r="BL19" s="280">
        <f t="shared" si="54"/>
        <v>22.687671232876713</v>
      </c>
      <c r="BM19" s="372">
        <f t="shared" si="7"/>
        <v>-7.6876712328767134</v>
      </c>
      <c r="BN19" s="372">
        <f t="shared" si="8"/>
        <v>2500</v>
      </c>
      <c r="BO19" s="280">
        <f t="shared" si="55"/>
        <v>0</v>
      </c>
      <c r="BP19" s="280">
        <f t="shared" si="9"/>
        <v>0</v>
      </c>
      <c r="BQ19" s="280">
        <f t="shared" si="56"/>
        <v>2500</v>
      </c>
      <c r="BS19" s="367">
        <f t="shared" si="57"/>
        <v>0</v>
      </c>
      <c r="BT19" s="280">
        <v>2500</v>
      </c>
      <c r="BU19" s="372"/>
      <c r="BV19" s="372"/>
      <c r="BW19" s="372"/>
      <c r="BX19" s="280">
        <f t="shared" si="58"/>
        <v>23.687671232876713</v>
      </c>
      <c r="BY19" s="365">
        <f t="shared" si="59"/>
        <v>-8.6876712328767134</v>
      </c>
      <c r="BZ19" s="280">
        <f t="shared" si="60"/>
        <v>2500</v>
      </c>
      <c r="CA19" s="280">
        <f t="shared" si="61"/>
        <v>0</v>
      </c>
      <c r="CB19" s="280">
        <f t="shared" si="62"/>
        <v>0</v>
      </c>
      <c r="CC19" s="280">
        <f t="shared" si="63"/>
        <v>2500</v>
      </c>
      <c r="CE19" s="280">
        <v>2500</v>
      </c>
      <c r="CF19" s="372"/>
      <c r="CG19" s="372"/>
      <c r="CH19" s="372"/>
      <c r="CI19" s="280">
        <f t="shared" si="10"/>
        <v>24.69041095890411</v>
      </c>
      <c r="CJ19" s="365">
        <f t="shared" si="11"/>
        <v>-9.6904109589041099</v>
      </c>
      <c r="CK19" s="280">
        <f t="shared" si="64"/>
        <v>2500</v>
      </c>
      <c r="CL19" s="280">
        <f t="shared" si="65"/>
        <v>0</v>
      </c>
      <c r="CM19" s="280">
        <f t="shared" ref="CM19:CM53" si="76">CB19</f>
        <v>0</v>
      </c>
      <c r="CN19" s="280">
        <f t="shared" si="69"/>
        <v>2500</v>
      </c>
      <c r="CP19" s="280">
        <f t="shared" si="14"/>
        <v>2500</v>
      </c>
      <c r="CQ19" s="372"/>
      <c r="CR19" s="372"/>
      <c r="CS19" s="372"/>
      <c r="CT19" s="280">
        <f t="shared" si="15"/>
        <v>25.69041095890411</v>
      </c>
      <c r="CU19" s="365">
        <f t="shared" si="16"/>
        <v>-10.69041095890411</v>
      </c>
      <c r="CV19" s="280">
        <f t="shared" si="17"/>
        <v>2500</v>
      </c>
      <c r="CW19" s="280">
        <f t="shared" si="18"/>
        <v>0</v>
      </c>
      <c r="CX19" s="280">
        <f t="shared" si="12"/>
        <v>0</v>
      </c>
      <c r="CY19" s="280">
        <f t="shared" si="19"/>
        <v>2500</v>
      </c>
      <c r="DA19" s="280">
        <f t="shared" si="20"/>
        <v>2500</v>
      </c>
      <c r="DB19" s="372"/>
      <c r="DC19" s="372"/>
      <c r="DD19" s="372"/>
      <c r="DE19" s="280">
        <f t="shared" si="21"/>
        <v>26.69041095890411</v>
      </c>
      <c r="DF19" s="365">
        <f t="shared" si="22"/>
        <v>-11.69041095890411</v>
      </c>
      <c r="DG19" s="280">
        <f t="shared" si="23"/>
        <v>2500</v>
      </c>
      <c r="DH19" s="280">
        <f t="shared" si="24"/>
        <v>0</v>
      </c>
      <c r="DI19" s="280">
        <f t="shared" si="13"/>
        <v>0</v>
      </c>
      <c r="DJ19" s="280">
        <f t="shared" si="25"/>
        <v>2500</v>
      </c>
      <c r="DL19" s="367">
        <f t="shared" si="26"/>
        <v>0</v>
      </c>
    </row>
    <row r="20" spans="1:116" ht="38.25" x14ac:dyDescent="0.25">
      <c r="A20" s="451" t="s">
        <v>342</v>
      </c>
      <c r="B20" s="257" t="s">
        <v>18</v>
      </c>
      <c r="C20" s="355" t="s">
        <v>19</v>
      </c>
      <c r="D20" s="259" t="s">
        <v>1274</v>
      </c>
      <c r="E20" s="290" t="s">
        <v>324</v>
      </c>
      <c r="F20" s="282">
        <v>34909</v>
      </c>
      <c r="G20" s="357">
        <f t="shared" si="70"/>
        <v>18.684931506849313</v>
      </c>
      <c r="H20" s="357">
        <f>VLOOKUP(C20,[1]Rates!$C$6:$D$136,2,0)</f>
        <v>15</v>
      </c>
      <c r="I20" s="358">
        <f t="shared" si="71"/>
        <v>-3.6849315068493134</v>
      </c>
      <c r="J20" s="288">
        <v>30000</v>
      </c>
      <c r="K20" s="288"/>
      <c r="L20" s="370">
        <f t="shared" si="29"/>
        <v>30000</v>
      </c>
      <c r="M20" s="288">
        <v>23130</v>
      </c>
      <c r="N20" s="359">
        <f t="shared" si="72"/>
        <v>6870</v>
      </c>
      <c r="O20" s="359"/>
      <c r="P20" s="360">
        <f t="shared" si="73"/>
        <v>-4</v>
      </c>
      <c r="Q20" s="361">
        <f t="shared" si="74"/>
        <v>1500</v>
      </c>
      <c r="R20" s="359">
        <f t="shared" si="1"/>
        <v>0</v>
      </c>
      <c r="S20" s="359">
        <f t="shared" si="75"/>
        <v>0</v>
      </c>
      <c r="T20" s="359">
        <f t="shared" si="2"/>
        <v>-5370</v>
      </c>
      <c r="U20" s="359">
        <f t="shared" si="3"/>
        <v>1500</v>
      </c>
      <c r="V20" s="374">
        <f t="shared" si="34"/>
        <v>1500</v>
      </c>
      <c r="W20" s="371"/>
      <c r="X20" s="371"/>
      <c r="Y20" s="371"/>
      <c r="Z20" s="371"/>
      <c r="AA20" s="280">
        <f t="shared" si="35"/>
        <v>1500</v>
      </c>
      <c r="AB20" s="372"/>
      <c r="AC20" s="372"/>
      <c r="AD20" s="372"/>
      <c r="AE20" s="363">
        <f t="shared" si="36"/>
        <v>19.684931506849313</v>
      </c>
      <c r="AF20" s="363">
        <f t="shared" si="37"/>
        <v>-4.6849315068493134</v>
      </c>
      <c r="AG20" s="280">
        <f t="shared" si="38"/>
        <v>1500</v>
      </c>
      <c r="AH20" s="364">
        <f t="shared" si="39"/>
        <v>0</v>
      </c>
      <c r="AI20" s="280">
        <f t="shared" si="40"/>
        <v>0</v>
      </c>
      <c r="AJ20" s="280">
        <f t="shared" si="68"/>
        <v>1500</v>
      </c>
      <c r="AL20" s="280">
        <f t="shared" si="42"/>
        <v>1500</v>
      </c>
      <c r="AM20" s="372"/>
      <c r="AN20" s="372"/>
      <c r="AO20" s="372"/>
      <c r="AP20" s="363">
        <f t="shared" si="43"/>
        <v>20.687671232876713</v>
      </c>
      <c r="AQ20" s="363">
        <f t="shared" si="44"/>
        <v>-5.6876712328767134</v>
      </c>
      <c r="AR20" s="280">
        <f t="shared" si="45"/>
        <v>1500</v>
      </c>
      <c r="AS20" s="364">
        <f t="shared" si="46"/>
        <v>0</v>
      </c>
      <c r="AT20" s="365">
        <f t="shared" si="47"/>
        <v>0</v>
      </c>
      <c r="AU20" s="280">
        <f t="shared" si="48"/>
        <v>1500</v>
      </c>
      <c r="AW20" s="372">
        <f t="shared" si="49"/>
        <v>1500</v>
      </c>
      <c r="AX20" s="372"/>
      <c r="AY20" s="372"/>
      <c r="AZ20" s="372"/>
      <c r="BA20" s="372">
        <f t="shared" si="4"/>
        <v>21.687671232876713</v>
      </c>
      <c r="BB20" s="372">
        <f t="shared" si="5"/>
        <v>-6.6876712328767134</v>
      </c>
      <c r="BC20" s="372">
        <f t="shared" si="50"/>
        <v>1500</v>
      </c>
      <c r="BD20" s="372">
        <f t="shared" si="51"/>
        <v>0</v>
      </c>
      <c r="BE20" s="280">
        <f t="shared" si="6"/>
        <v>0</v>
      </c>
      <c r="BF20" s="372">
        <f t="shared" si="52"/>
        <v>1500</v>
      </c>
      <c r="BG20" s="372"/>
      <c r="BH20" s="280">
        <f t="shared" si="53"/>
        <v>1500</v>
      </c>
      <c r="BI20" s="372"/>
      <c r="BJ20" s="372"/>
      <c r="BK20" s="372"/>
      <c r="BL20" s="280">
        <f t="shared" si="54"/>
        <v>22.687671232876713</v>
      </c>
      <c r="BM20" s="372">
        <f t="shared" si="7"/>
        <v>-7.6876712328767134</v>
      </c>
      <c r="BN20" s="372">
        <f t="shared" si="8"/>
        <v>1500</v>
      </c>
      <c r="BO20" s="280">
        <f t="shared" si="55"/>
        <v>0</v>
      </c>
      <c r="BP20" s="280">
        <f t="shared" si="9"/>
        <v>0</v>
      </c>
      <c r="BQ20" s="280">
        <f t="shared" si="56"/>
        <v>1500</v>
      </c>
      <c r="BS20" s="367">
        <f t="shared" si="57"/>
        <v>0</v>
      </c>
      <c r="BT20" s="280">
        <v>1500</v>
      </c>
      <c r="BU20" s="372"/>
      <c r="BV20" s="372"/>
      <c r="BW20" s="372"/>
      <c r="BX20" s="280">
        <f t="shared" si="58"/>
        <v>23.687671232876713</v>
      </c>
      <c r="BY20" s="365">
        <f t="shared" si="59"/>
        <v>-8.6876712328767134</v>
      </c>
      <c r="BZ20" s="280">
        <f t="shared" si="60"/>
        <v>1500</v>
      </c>
      <c r="CA20" s="280">
        <f t="shared" si="61"/>
        <v>0</v>
      </c>
      <c r="CB20" s="280">
        <f t="shared" si="62"/>
        <v>0</v>
      </c>
      <c r="CC20" s="280">
        <f t="shared" si="63"/>
        <v>1500</v>
      </c>
      <c r="CE20" s="280">
        <v>1500</v>
      </c>
      <c r="CF20" s="372"/>
      <c r="CG20" s="372"/>
      <c r="CH20" s="372"/>
      <c r="CI20" s="280">
        <f t="shared" si="10"/>
        <v>24.69041095890411</v>
      </c>
      <c r="CJ20" s="365">
        <f t="shared" si="11"/>
        <v>-9.6904109589041099</v>
      </c>
      <c r="CK20" s="280">
        <f t="shared" si="64"/>
        <v>1500</v>
      </c>
      <c r="CL20" s="280">
        <f t="shared" si="65"/>
        <v>0</v>
      </c>
      <c r="CM20" s="280">
        <f t="shared" si="76"/>
        <v>0</v>
      </c>
      <c r="CN20" s="280">
        <f t="shared" si="69"/>
        <v>1500</v>
      </c>
      <c r="CP20" s="280">
        <f t="shared" si="14"/>
        <v>1500</v>
      </c>
      <c r="CQ20" s="372"/>
      <c r="CR20" s="372"/>
      <c r="CS20" s="372"/>
      <c r="CT20" s="280">
        <f t="shared" si="15"/>
        <v>25.69041095890411</v>
      </c>
      <c r="CU20" s="365">
        <f t="shared" si="16"/>
        <v>-10.69041095890411</v>
      </c>
      <c r="CV20" s="280">
        <f t="shared" si="17"/>
        <v>1500</v>
      </c>
      <c r="CW20" s="280">
        <f t="shared" si="18"/>
        <v>0</v>
      </c>
      <c r="CX20" s="280">
        <f t="shared" si="12"/>
        <v>0</v>
      </c>
      <c r="CY20" s="280">
        <f t="shared" si="19"/>
        <v>1500</v>
      </c>
      <c r="DA20" s="280">
        <f t="shared" si="20"/>
        <v>1500</v>
      </c>
      <c r="DB20" s="372"/>
      <c r="DC20" s="372"/>
      <c r="DD20" s="372"/>
      <c r="DE20" s="280">
        <f t="shared" si="21"/>
        <v>26.69041095890411</v>
      </c>
      <c r="DF20" s="365">
        <f t="shared" si="22"/>
        <v>-11.69041095890411</v>
      </c>
      <c r="DG20" s="280">
        <f t="shared" si="23"/>
        <v>1500</v>
      </c>
      <c r="DH20" s="280">
        <f t="shared" si="24"/>
        <v>0</v>
      </c>
      <c r="DI20" s="280">
        <f t="shared" si="13"/>
        <v>0</v>
      </c>
      <c r="DJ20" s="280">
        <f t="shared" si="25"/>
        <v>1500</v>
      </c>
      <c r="DL20" s="367">
        <f t="shared" si="26"/>
        <v>0</v>
      </c>
    </row>
    <row r="21" spans="1:116" ht="38.25" x14ac:dyDescent="0.25">
      <c r="A21" s="451" t="s">
        <v>342</v>
      </c>
      <c r="B21" s="257" t="s">
        <v>18</v>
      </c>
      <c r="C21" s="355" t="s">
        <v>19</v>
      </c>
      <c r="D21" s="259" t="s">
        <v>1275</v>
      </c>
      <c r="E21" s="290" t="s">
        <v>325</v>
      </c>
      <c r="F21" s="282">
        <v>34909</v>
      </c>
      <c r="G21" s="357">
        <f t="shared" si="70"/>
        <v>18.684931506849313</v>
      </c>
      <c r="H21" s="357">
        <f>VLOOKUP(C21,[1]Rates!$C$6:$D$136,2,0)</f>
        <v>15</v>
      </c>
      <c r="I21" s="358">
        <f t="shared" si="71"/>
        <v>-3.6849315068493134</v>
      </c>
      <c r="J21" s="288">
        <v>25000</v>
      </c>
      <c r="K21" s="288"/>
      <c r="L21" s="370">
        <f t="shared" si="29"/>
        <v>25000</v>
      </c>
      <c r="M21" s="288">
        <v>16775</v>
      </c>
      <c r="N21" s="359">
        <f t="shared" si="72"/>
        <v>8225</v>
      </c>
      <c r="O21" s="359"/>
      <c r="P21" s="360">
        <f t="shared" si="73"/>
        <v>-4</v>
      </c>
      <c r="Q21" s="361">
        <f t="shared" si="74"/>
        <v>1250</v>
      </c>
      <c r="R21" s="359">
        <f t="shared" si="1"/>
        <v>0</v>
      </c>
      <c r="S21" s="359">
        <f t="shared" si="75"/>
        <v>0</v>
      </c>
      <c r="T21" s="359">
        <f t="shared" si="2"/>
        <v>-6975</v>
      </c>
      <c r="U21" s="359">
        <f t="shared" si="3"/>
        <v>1250</v>
      </c>
      <c r="V21" s="374">
        <f t="shared" si="34"/>
        <v>1250</v>
      </c>
      <c r="W21" s="371"/>
      <c r="X21" s="371"/>
      <c r="Y21" s="371"/>
      <c r="Z21" s="371"/>
      <c r="AA21" s="280">
        <f t="shared" si="35"/>
        <v>1250</v>
      </c>
      <c r="AB21" s="372"/>
      <c r="AC21" s="372"/>
      <c r="AD21" s="372"/>
      <c r="AE21" s="363">
        <f t="shared" si="36"/>
        <v>19.684931506849313</v>
      </c>
      <c r="AF21" s="363">
        <f t="shared" si="37"/>
        <v>-4.6849315068493134</v>
      </c>
      <c r="AG21" s="280">
        <f t="shared" si="38"/>
        <v>1250</v>
      </c>
      <c r="AH21" s="364">
        <f t="shared" si="39"/>
        <v>0</v>
      </c>
      <c r="AI21" s="280">
        <f t="shared" si="40"/>
        <v>0</v>
      </c>
      <c r="AJ21" s="280">
        <f t="shared" si="68"/>
        <v>1250</v>
      </c>
      <c r="AL21" s="280">
        <f t="shared" si="42"/>
        <v>1250</v>
      </c>
      <c r="AM21" s="372"/>
      <c r="AN21" s="372"/>
      <c r="AO21" s="372"/>
      <c r="AP21" s="363">
        <f t="shared" si="43"/>
        <v>20.687671232876713</v>
      </c>
      <c r="AQ21" s="363">
        <f t="shared" si="44"/>
        <v>-5.6876712328767134</v>
      </c>
      <c r="AR21" s="280">
        <f t="shared" si="45"/>
        <v>1250</v>
      </c>
      <c r="AS21" s="364">
        <f t="shared" si="46"/>
        <v>0</v>
      </c>
      <c r="AT21" s="365">
        <f t="shared" si="47"/>
        <v>0</v>
      </c>
      <c r="AU21" s="280">
        <f t="shared" si="48"/>
        <v>1250</v>
      </c>
      <c r="AW21" s="372">
        <f t="shared" si="49"/>
        <v>1250</v>
      </c>
      <c r="AX21" s="372"/>
      <c r="AY21" s="372"/>
      <c r="AZ21" s="372"/>
      <c r="BA21" s="372">
        <f t="shared" si="4"/>
        <v>21.687671232876713</v>
      </c>
      <c r="BB21" s="372">
        <f t="shared" si="5"/>
        <v>-6.6876712328767134</v>
      </c>
      <c r="BC21" s="372">
        <f t="shared" si="50"/>
        <v>1250</v>
      </c>
      <c r="BD21" s="372">
        <f t="shared" si="51"/>
        <v>0</v>
      </c>
      <c r="BE21" s="280">
        <f t="shared" si="6"/>
        <v>0</v>
      </c>
      <c r="BF21" s="372">
        <f t="shared" si="52"/>
        <v>1250</v>
      </c>
      <c r="BG21" s="372"/>
      <c r="BH21" s="280">
        <f t="shared" si="53"/>
        <v>1250</v>
      </c>
      <c r="BI21" s="372"/>
      <c r="BJ21" s="372"/>
      <c r="BK21" s="372"/>
      <c r="BL21" s="280">
        <f t="shared" si="54"/>
        <v>22.687671232876713</v>
      </c>
      <c r="BM21" s="372">
        <f t="shared" si="7"/>
        <v>-7.6876712328767134</v>
      </c>
      <c r="BN21" s="372">
        <f t="shared" si="8"/>
        <v>1250</v>
      </c>
      <c r="BO21" s="280">
        <f t="shared" si="55"/>
        <v>0</v>
      </c>
      <c r="BP21" s="280">
        <f t="shared" si="9"/>
        <v>0</v>
      </c>
      <c r="BQ21" s="280">
        <f t="shared" si="56"/>
        <v>1250</v>
      </c>
      <c r="BS21" s="367">
        <f t="shared" si="57"/>
        <v>0</v>
      </c>
      <c r="BT21" s="280">
        <v>1250</v>
      </c>
      <c r="BU21" s="372"/>
      <c r="BV21" s="372"/>
      <c r="BW21" s="372"/>
      <c r="BX21" s="280">
        <f t="shared" si="58"/>
        <v>23.687671232876713</v>
      </c>
      <c r="BY21" s="365">
        <f t="shared" si="59"/>
        <v>-8.6876712328767134</v>
      </c>
      <c r="BZ21" s="280">
        <f t="shared" si="60"/>
        <v>1250</v>
      </c>
      <c r="CA21" s="280">
        <f t="shared" si="61"/>
        <v>0</v>
      </c>
      <c r="CB21" s="280">
        <f t="shared" si="62"/>
        <v>0</v>
      </c>
      <c r="CC21" s="280">
        <f t="shared" si="63"/>
        <v>1250</v>
      </c>
      <c r="CE21" s="280">
        <v>1250</v>
      </c>
      <c r="CF21" s="372"/>
      <c r="CG21" s="372"/>
      <c r="CH21" s="372"/>
      <c r="CI21" s="280">
        <f t="shared" si="10"/>
        <v>24.69041095890411</v>
      </c>
      <c r="CJ21" s="365">
        <f t="shared" si="11"/>
        <v>-9.6904109589041099</v>
      </c>
      <c r="CK21" s="280">
        <f t="shared" si="64"/>
        <v>1250</v>
      </c>
      <c r="CL21" s="280">
        <f t="shared" si="65"/>
        <v>0</v>
      </c>
      <c r="CM21" s="280">
        <f t="shared" si="76"/>
        <v>0</v>
      </c>
      <c r="CN21" s="280">
        <f t="shared" si="69"/>
        <v>1250</v>
      </c>
      <c r="CP21" s="280">
        <f t="shared" si="14"/>
        <v>1250</v>
      </c>
      <c r="CQ21" s="372"/>
      <c r="CR21" s="372"/>
      <c r="CS21" s="372"/>
      <c r="CT21" s="280">
        <f t="shared" si="15"/>
        <v>25.69041095890411</v>
      </c>
      <c r="CU21" s="365">
        <f t="shared" si="16"/>
        <v>-10.69041095890411</v>
      </c>
      <c r="CV21" s="280">
        <f t="shared" si="17"/>
        <v>1250</v>
      </c>
      <c r="CW21" s="280">
        <f t="shared" si="18"/>
        <v>0</v>
      </c>
      <c r="CX21" s="280">
        <f t="shared" si="12"/>
        <v>0</v>
      </c>
      <c r="CY21" s="280">
        <f t="shared" si="19"/>
        <v>1250</v>
      </c>
      <c r="DA21" s="280">
        <f t="shared" si="20"/>
        <v>1250</v>
      </c>
      <c r="DB21" s="372"/>
      <c r="DC21" s="372"/>
      <c r="DD21" s="372"/>
      <c r="DE21" s="280">
        <f t="shared" si="21"/>
        <v>26.69041095890411</v>
      </c>
      <c r="DF21" s="365">
        <f t="shared" si="22"/>
        <v>-11.69041095890411</v>
      </c>
      <c r="DG21" s="280">
        <f t="shared" si="23"/>
        <v>1250</v>
      </c>
      <c r="DH21" s="280">
        <f t="shared" si="24"/>
        <v>0</v>
      </c>
      <c r="DI21" s="280">
        <f t="shared" si="13"/>
        <v>0</v>
      </c>
      <c r="DJ21" s="280">
        <f t="shared" si="25"/>
        <v>1250</v>
      </c>
      <c r="DL21" s="367">
        <f t="shared" si="26"/>
        <v>0</v>
      </c>
    </row>
    <row r="22" spans="1:116" ht="38.25" x14ac:dyDescent="0.25">
      <c r="A22" s="451" t="s">
        <v>342</v>
      </c>
      <c r="B22" s="257" t="s">
        <v>18</v>
      </c>
      <c r="C22" s="355" t="s">
        <v>19</v>
      </c>
      <c r="D22" s="259" t="s">
        <v>1276</v>
      </c>
      <c r="E22" s="290" t="s">
        <v>326</v>
      </c>
      <c r="F22" s="282">
        <v>39538</v>
      </c>
      <c r="G22" s="357">
        <f t="shared" si="70"/>
        <v>6.0027397260273974</v>
      </c>
      <c r="H22" s="357">
        <f>VLOOKUP(C22,[1]Rates!$C$6:$D$136,2,0)</f>
        <v>15</v>
      </c>
      <c r="I22" s="358">
        <f t="shared" si="71"/>
        <v>8.9972602739726035</v>
      </c>
      <c r="J22" s="288">
        <v>1000000</v>
      </c>
      <c r="K22" s="288"/>
      <c r="L22" s="370">
        <f t="shared" si="29"/>
        <v>1000000</v>
      </c>
      <c r="M22" s="288">
        <v>445200</v>
      </c>
      <c r="N22" s="359">
        <f t="shared" si="72"/>
        <v>554800</v>
      </c>
      <c r="O22" s="359"/>
      <c r="P22" s="360">
        <f t="shared" si="73"/>
        <v>9</v>
      </c>
      <c r="Q22" s="361">
        <f t="shared" si="74"/>
        <v>50000</v>
      </c>
      <c r="R22" s="359">
        <f t="shared" si="1"/>
        <v>504800</v>
      </c>
      <c r="S22" s="359">
        <f t="shared" si="75"/>
        <v>56088.888888888891</v>
      </c>
      <c r="T22" s="359">
        <f t="shared" si="2"/>
        <v>0</v>
      </c>
      <c r="U22" s="359">
        <f t="shared" si="3"/>
        <v>554800</v>
      </c>
      <c r="V22" s="374">
        <f t="shared" si="34"/>
        <v>498711.11111111112</v>
      </c>
      <c r="W22" s="371"/>
      <c r="X22" s="371"/>
      <c r="Y22" s="371"/>
      <c r="Z22" s="371"/>
      <c r="AA22" s="280">
        <f t="shared" si="35"/>
        <v>498711.11111111112</v>
      </c>
      <c r="AB22" s="372"/>
      <c r="AC22" s="372"/>
      <c r="AD22" s="372"/>
      <c r="AE22" s="363">
        <f t="shared" si="36"/>
        <v>7.0027397260273974</v>
      </c>
      <c r="AF22" s="363">
        <f t="shared" si="37"/>
        <v>7.9972602739726026</v>
      </c>
      <c r="AG22" s="280">
        <f t="shared" si="38"/>
        <v>50000</v>
      </c>
      <c r="AH22" s="364">
        <f t="shared" si="39"/>
        <v>504800</v>
      </c>
      <c r="AI22" s="280">
        <f t="shared" si="40"/>
        <v>56088.888888888891</v>
      </c>
      <c r="AJ22" s="280">
        <f t="shared" si="68"/>
        <v>442622.22222222225</v>
      </c>
      <c r="AL22" s="280">
        <f t="shared" si="42"/>
        <v>442622.22222222225</v>
      </c>
      <c r="AM22" s="372"/>
      <c r="AN22" s="372"/>
      <c r="AO22" s="372"/>
      <c r="AP22" s="363">
        <f t="shared" si="43"/>
        <v>8.0054794520547947</v>
      </c>
      <c r="AQ22" s="363">
        <f t="shared" si="44"/>
        <v>6.9945205479452053</v>
      </c>
      <c r="AR22" s="280">
        <f t="shared" si="45"/>
        <v>50000</v>
      </c>
      <c r="AS22" s="364">
        <f t="shared" si="46"/>
        <v>448711.11111111112</v>
      </c>
      <c r="AT22" s="365">
        <f t="shared" si="47"/>
        <v>56088.888888888891</v>
      </c>
      <c r="AU22" s="280">
        <f t="shared" si="48"/>
        <v>386533.33333333337</v>
      </c>
      <c r="AW22" s="372">
        <f t="shared" si="49"/>
        <v>386533.33333333337</v>
      </c>
      <c r="AX22" s="372"/>
      <c r="AY22" s="372"/>
      <c r="AZ22" s="372"/>
      <c r="BA22" s="372">
        <f t="shared" si="4"/>
        <v>9.0054794520547947</v>
      </c>
      <c r="BB22" s="372">
        <f t="shared" si="5"/>
        <v>5.9945205479452053</v>
      </c>
      <c r="BC22" s="372">
        <f t="shared" si="50"/>
        <v>50000</v>
      </c>
      <c r="BD22" s="372">
        <f t="shared" si="51"/>
        <v>392622.22222222225</v>
      </c>
      <c r="BE22" s="280">
        <f t="shared" si="6"/>
        <v>56088.888888888891</v>
      </c>
      <c r="BF22" s="372">
        <f t="shared" si="52"/>
        <v>330444.4444444445</v>
      </c>
      <c r="BG22" s="372"/>
      <c r="BH22" s="280">
        <f t="shared" si="53"/>
        <v>330444.4444444445</v>
      </c>
      <c r="BI22" s="372"/>
      <c r="BJ22" s="372"/>
      <c r="BK22" s="372"/>
      <c r="BL22" s="280">
        <f t="shared" si="54"/>
        <v>10.005479452054795</v>
      </c>
      <c r="BM22" s="372">
        <f t="shared" si="7"/>
        <v>4.9945205479452053</v>
      </c>
      <c r="BN22" s="372">
        <f t="shared" si="8"/>
        <v>50000</v>
      </c>
      <c r="BO22" s="280">
        <f t="shared" si="55"/>
        <v>280444.4444444445</v>
      </c>
      <c r="BP22" s="280">
        <f t="shared" si="9"/>
        <v>56088.888888888891</v>
      </c>
      <c r="BQ22" s="280">
        <f t="shared" si="56"/>
        <v>274355.55555555562</v>
      </c>
      <c r="BS22" s="367">
        <f t="shared" si="57"/>
        <v>224355.55555555562</v>
      </c>
      <c r="BT22" s="280">
        <v>274355.55555555562</v>
      </c>
      <c r="BU22" s="372"/>
      <c r="BV22" s="372"/>
      <c r="BW22" s="372"/>
      <c r="BX22" s="280">
        <f t="shared" si="58"/>
        <v>11.005479452054795</v>
      </c>
      <c r="BY22" s="365">
        <f t="shared" si="59"/>
        <v>3.9945205479452053</v>
      </c>
      <c r="BZ22" s="280">
        <f t="shared" si="60"/>
        <v>50000</v>
      </c>
      <c r="CA22" s="280">
        <f t="shared" si="61"/>
        <v>224355.55555555562</v>
      </c>
      <c r="CB22" s="280">
        <f t="shared" si="62"/>
        <v>56088.888888888891</v>
      </c>
      <c r="CC22" s="280">
        <f t="shared" si="63"/>
        <v>218266.66666666674</v>
      </c>
      <c r="CE22" s="280">
        <v>218266.66666666674</v>
      </c>
      <c r="CF22" s="372"/>
      <c r="CG22" s="372"/>
      <c r="CH22" s="372"/>
      <c r="CI22" s="280">
        <f t="shared" si="10"/>
        <v>12.008219178082191</v>
      </c>
      <c r="CJ22" s="365">
        <f t="shared" si="11"/>
        <v>2.9917808219178088</v>
      </c>
      <c r="CK22" s="280">
        <f t="shared" si="64"/>
        <v>50000</v>
      </c>
      <c r="CL22" s="280">
        <f t="shared" si="65"/>
        <v>168266.66666666674</v>
      </c>
      <c r="CM22" s="280">
        <f>CB22</f>
        <v>56088.888888888891</v>
      </c>
      <c r="CN22" s="280">
        <f t="shared" si="69"/>
        <v>162177.77777777787</v>
      </c>
      <c r="CP22" s="280">
        <f t="shared" si="14"/>
        <v>162177.77777777787</v>
      </c>
      <c r="CQ22" s="372"/>
      <c r="CR22" s="372"/>
      <c r="CS22" s="372"/>
      <c r="CT22" s="280">
        <f t="shared" si="15"/>
        <v>13.008219178082191</v>
      </c>
      <c r="CU22" s="365">
        <f t="shared" si="16"/>
        <v>1.9917808219178088</v>
      </c>
      <c r="CV22" s="280">
        <f t="shared" si="17"/>
        <v>50000</v>
      </c>
      <c r="CW22" s="280">
        <f t="shared" si="18"/>
        <v>112177.77777777787</v>
      </c>
      <c r="CX22" s="280">
        <f t="shared" si="12"/>
        <v>56088.888888888891</v>
      </c>
      <c r="CY22" s="280">
        <f t="shared" si="19"/>
        <v>106088.88888888898</v>
      </c>
      <c r="DA22" s="280">
        <f t="shared" si="20"/>
        <v>106088.88888888898</v>
      </c>
      <c r="DB22" s="372"/>
      <c r="DC22" s="372"/>
      <c r="DD22" s="372"/>
      <c r="DE22" s="280">
        <f t="shared" si="21"/>
        <v>14.008219178082191</v>
      </c>
      <c r="DF22" s="365">
        <f t="shared" si="22"/>
        <v>0.99178082191780881</v>
      </c>
      <c r="DG22" s="280">
        <f t="shared" si="23"/>
        <v>50000</v>
      </c>
      <c r="DH22" s="280">
        <f t="shared" si="24"/>
        <v>56088.888888888978</v>
      </c>
      <c r="DI22" s="280">
        <f t="shared" si="13"/>
        <v>56088.888888888891</v>
      </c>
      <c r="DJ22" s="280">
        <f t="shared" si="25"/>
        <v>50000.000000000087</v>
      </c>
      <c r="DL22" s="367">
        <f t="shared" si="26"/>
        <v>8.7311491370201111E-11</v>
      </c>
    </row>
    <row r="23" spans="1:116" ht="38.25" x14ac:dyDescent="0.25">
      <c r="A23" s="451" t="s">
        <v>342</v>
      </c>
      <c r="B23" s="257" t="s">
        <v>18</v>
      </c>
      <c r="C23" s="355" t="s">
        <v>19</v>
      </c>
      <c r="D23" s="259" t="s">
        <v>1277</v>
      </c>
      <c r="E23" s="290" t="s">
        <v>327</v>
      </c>
      <c r="F23" s="282">
        <v>34909</v>
      </c>
      <c r="G23" s="357">
        <f t="shared" si="70"/>
        <v>18.684931506849313</v>
      </c>
      <c r="H23" s="357">
        <f>VLOOKUP(C23,[1]Rates!$C$6:$D$136,2,0)</f>
        <v>15</v>
      </c>
      <c r="I23" s="358">
        <f t="shared" si="71"/>
        <v>-3.6849315068493134</v>
      </c>
      <c r="J23" s="288">
        <v>25000</v>
      </c>
      <c r="K23" s="288"/>
      <c r="L23" s="370">
        <f t="shared" si="29"/>
        <v>25000</v>
      </c>
      <c r="M23" s="288">
        <v>16775</v>
      </c>
      <c r="N23" s="359">
        <f t="shared" si="72"/>
        <v>8225</v>
      </c>
      <c r="O23" s="359"/>
      <c r="P23" s="360">
        <f t="shared" si="73"/>
        <v>-4</v>
      </c>
      <c r="Q23" s="361">
        <f t="shared" si="74"/>
        <v>1250</v>
      </c>
      <c r="R23" s="359">
        <f t="shared" si="1"/>
        <v>0</v>
      </c>
      <c r="S23" s="359">
        <f t="shared" si="75"/>
        <v>0</v>
      </c>
      <c r="T23" s="359">
        <f t="shared" si="2"/>
        <v>-6975</v>
      </c>
      <c r="U23" s="359">
        <f t="shared" si="3"/>
        <v>1250</v>
      </c>
      <c r="V23" s="374">
        <f t="shared" si="34"/>
        <v>1250</v>
      </c>
      <c r="W23" s="371"/>
      <c r="X23" s="371"/>
      <c r="Y23" s="371"/>
      <c r="Z23" s="371"/>
      <c r="AA23" s="280">
        <f t="shared" si="35"/>
        <v>1250</v>
      </c>
      <c r="AB23" s="372"/>
      <c r="AC23" s="372"/>
      <c r="AD23" s="372"/>
      <c r="AE23" s="363">
        <f t="shared" si="36"/>
        <v>19.684931506849313</v>
      </c>
      <c r="AF23" s="363">
        <f t="shared" si="37"/>
        <v>-4.6849315068493134</v>
      </c>
      <c r="AG23" s="280">
        <f t="shared" si="38"/>
        <v>1250</v>
      </c>
      <c r="AH23" s="364">
        <f t="shared" si="39"/>
        <v>0</v>
      </c>
      <c r="AI23" s="280">
        <f t="shared" si="40"/>
        <v>0</v>
      </c>
      <c r="AJ23" s="280">
        <f t="shared" si="68"/>
        <v>1250</v>
      </c>
      <c r="AL23" s="280">
        <f t="shared" si="42"/>
        <v>1250</v>
      </c>
      <c r="AM23" s="372"/>
      <c r="AN23" s="372"/>
      <c r="AO23" s="372"/>
      <c r="AP23" s="363">
        <f t="shared" si="43"/>
        <v>20.687671232876713</v>
      </c>
      <c r="AQ23" s="363">
        <f t="shared" si="44"/>
        <v>-5.6876712328767134</v>
      </c>
      <c r="AR23" s="280">
        <f t="shared" si="45"/>
        <v>1250</v>
      </c>
      <c r="AS23" s="364">
        <f t="shared" si="46"/>
        <v>0</v>
      </c>
      <c r="AT23" s="365">
        <f t="shared" si="47"/>
        <v>0</v>
      </c>
      <c r="AU23" s="280">
        <f t="shared" si="48"/>
        <v>1250</v>
      </c>
      <c r="AW23" s="372">
        <f t="shared" si="49"/>
        <v>1250</v>
      </c>
      <c r="AX23" s="372"/>
      <c r="AY23" s="372"/>
      <c r="AZ23" s="372"/>
      <c r="BA23" s="372">
        <f t="shared" si="4"/>
        <v>21.687671232876713</v>
      </c>
      <c r="BB23" s="372">
        <f t="shared" si="5"/>
        <v>-6.6876712328767134</v>
      </c>
      <c r="BC23" s="372">
        <f t="shared" si="50"/>
        <v>1250</v>
      </c>
      <c r="BD23" s="372">
        <f t="shared" si="51"/>
        <v>0</v>
      </c>
      <c r="BE23" s="280">
        <f t="shared" si="6"/>
        <v>0</v>
      </c>
      <c r="BF23" s="372">
        <f t="shared" si="52"/>
        <v>1250</v>
      </c>
      <c r="BG23" s="372"/>
      <c r="BH23" s="280">
        <f t="shared" si="53"/>
        <v>1250</v>
      </c>
      <c r="BI23" s="372"/>
      <c r="BJ23" s="372"/>
      <c r="BK23" s="372"/>
      <c r="BL23" s="280">
        <f t="shared" si="54"/>
        <v>22.687671232876713</v>
      </c>
      <c r="BM23" s="372">
        <f t="shared" si="7"/>
        <v>-7.6876712328767134</v>
      </c>
      <c r="BN23" s="372">
        <f t="shared" si="8"/>
        <v>1250</v>
      </c>
      <c r="BO23" s="280">
        <f t="shared" si="55"/>
        <v>0</v>
      </c>
      <c r="BP23" s="280">
        <f t="shared" si="9"/>
        <v>0</v>
      </c>
      <c r="BQ23" s="280">
        <f t="shared" si="56"/>
        <v>1250</v>
      </c>
      <c r="BS23" s="367">
        <f t="shared" si="57"/>
        <v>0</v>
      </c>
      <c r="BT23" s="280">
        <v>1250</v>
      </c>
      <c r="BU23" s="372"/>
      <c r="BV23" s="372"/>
      <c r="BW23" s="372"/>
      <c r="BX23" s="280">
        <f t="shared" si="58"/>
        <v>23.687671232876713</v>
      </c>
      <c r="BY23" s="365">
        <f t="shared" si="59"/>
        <v>-8.6876712328767134</v>
      </c>
      <c r="BZ23" s="280">
        <f t="shared" si="60"/>
        <v>1250</v>
      </c>
      <c r="CA23" s="280">
        <f t="shared" si="61"/>
        <v>0</v>
      </c>
      <c r="CB23" s="280">
        <f t="shared" si="62"/>
        <v>0</v>
      </c>
      <c r="CC23" s="280">
        <f t="shared" si="63"/>
        <v>1250</v>
      </c>
      <c r="CE23" s="280">
        <v>1250</v>
      </c>
      <c r="CF23" s="372"/>
      <c r="CG23" s="372"/>
      <c r="CH23" s="372"/>
      <c r="CI23" s="280">
        <f t="shared" si="10"/>
        <v>24.69041095890411</v>
      </c>
      <c r="CJ23" s="365">
        <f t="shared" si="11"/>
        <v>-9.6904109589041099</v>
      </c>
      <c r="CK23" s="280">
        <f t="shared" si="64"/>
        <v>1250</v>
      </c>
      <c r="CL23" s="280">
        <f t="shared" si="65"/>
        <v>0</v>
      </c>
      <c r="CM23" s="280">
        <f t="shared" si="76"/>
        <v>0</v>
      </c>
      <c r="CN23" s="280">
        <f t="shared" si="69"/>
        <v>1250</v>
      </c>
      <c r="CP23" s="280">
        <f t="shared" si="14"/>
        <v>1250</v>
      </c>
      <c r="CQ23" s="372"/>
      <c r="CR23" s="372"/>
      <c r="CS23" s="372"/>
      <c r="CT23" s="280">
        <f t="shared" si="15"/>
        <v>25.69041095890411</v>
      </c>
      <c r="CU23" s="365">
        <f t="shared" si="16"/>
        <v>-10.69041095890411</v>
      </c>
      <c r="CV23" s="280">
        <f t="shared" si="17"/>
        <v>1250</v>
      </c>
      <c r="CW23" s="280">
        <f t="shared" si="18"/>
        <v>0</v>
      </c>
      <c r="CX23" s="280">
        <f t="shared" si="12"/>
        <v>0</v>
      </c>
      <c r="CY23" s="280">
        <f t="shared" si="19"/>
        <v>1250</v>
      </c>
      <c r="DA23" s="280">
        <f t="shared" si="20"/>
        <v>1250</v>
      </c>
      <c r="DB23" s="372"/>
      <c r="DC23" s="372"/>
      <c r="DD23" s="372"/>
      <c r="DE23" s="280">
        <f t="shared" si="21"/>
        <v>26.69041095890411</v>
      </c>
      <c r="DF23" s="365">
        <f t="shared" si="22"/>
        <v>-11.69041095890411</v>
      </c>
      <c r="DG23" s="280">
        <f t="shared" si="23"/>
        <v>1250</v>
      </c>
      <c r="DH23" s="280">
        <f t="shared" si="24"/>
        <v>0</v>
      </c>
      <c r="DI23" s="280">
        <f t="shared" si="13"/>
        <v>0</v>
      </c>
      <c r="DJ23" s="280">
        <f t="shared" si="25"/>
        <v>1250</v>
      </c>
      <c r="DL23" s="367">
        <f t="shared" si="26"/>
        <v>0</v>
      </c>
    </row>
    <row r="24" spans="1:116" ht="38.25" x14ac:dyDescent="0.25">
      <c r="A24" s="451" t="s">
        <v>342</v>
      </c>
      <c r="B24" s="257" t="s">
        <v>18</v>
      </c>
      <c r="C24" s="355" t="s">
        <v>19</v>
      </c>
      <c r="D24" s="259" t="s">
        <v>1278</v>
      </c>
      <c r="E24" s="290" t="s">
        <v>327</v>
      </c>
      <c r="F24" s="282">
        <v>39339</v>
      </c>
      <c r="G24" s="357">
        <f t="shared" si="70"/>
        <v>6.5479452054794525</v>
      </c>
      <c r="H24" s="357">
        <f>VLOOKUP(C24,[1]Rates!$C$6:$D$136,2,0)</f>
        <v>15</v>
      </c>
      <c r="I24" s="358">
        <f t="shared" si="71"/>
        <v>8.4520547945205475</v>
      </c>
      <c r="J24" s="288">
        <v>856000</v>
      </c>
      <c r="K24" s="288"/>
      <c r="L24" s="370">
        <f t="shared" si="29"/>
        <v>856000</v>
      </c>
      <c r="M24" s="288">
        <v>412848.80000000005</v>
      </c>
      <c r="N24" s="359">
        <f t="shared" si="72"/>
        <v>443151.19999999995</v>
      </c>
      <c r="O24" s="359"/>
      <c r="P24" s="360">
        <f t="shared" si="73"/>
        <v>8</v>
      </c>
      <c r="Q24" s="361">
        <f t="shared" si="74"/>
        <v>42800</v>
      </c>
      <c r="R24" s="359">
        <f t="shared" si="1"/>
        <v>400351.19999999995</v>
      </c>
      <c r="S24" s="359">
        <f t="shared" si="75"/>
        <v>50043.899999999994</v>
      </c>
      <c r="T24" s="359">
        <f t="shared" si="2"/>
        <v>0</v>
      </c>
      <c r="U24" s="359">
        <f t="shared" si="3"/>
        <v>443151.19999999995</v>
      </c>
      <c r="V24" s="374">
        <f t="shared" si="34"/>
        <v>393107.29999999993</v>
      </c>
      <c r="W24" s="371"/>
      <c r="X24" s="371"/>
      <c r="Y24" s="371"/>
      <c r="Z24" s="371"/>
      <c r="AA24" s="280">
        <f t="shared" si="35"/>
        <v>393107.29999999993</v>
      </c>
      <c r="AB24" s="372"/>
      <c r="AC24" s="372"/>
      <c r="AD24" s="372"/>
      <c r="AE24" s="363">
        <f t="shared" si="36"/>
        <v>7.5479452054794525</v>
      </c>
      <c r="AF24" s="363">
        <f t="shared" si="37"/>
        <v>7.4520547945205475</v>
      </c>
      <c r="AG24" s="280">
        <f t="shared" si="38"/>
        <v>42800</v>
      </c>
      <c r="AH24" s="364">
        <f t="shared" si="39"/>
        <v>400351.19999999995</v>
      </c>
      <c r="AI24" s="280">
        <f t="shared" si="40"/>
        <v>50043.899999999994</v>
      </c>
      <c r="AJ24" s="280">
        <f t="shared" si="68"/>
        <v>343063.39999999991</v>
      </c>
      <c r="AL24" s="280">
        <f t="shared" si="42"/>
        <v>343063.39999999991</v>
      </c>
      <c r="AM24" s="372"/>
      <c r="AN24" s="372"/>
      <c r="AO24" s="372"/>
      <c r="AP24" s="363">
        <f t="shared" si="43"/>
        <v>8.5506849315068489</v>
      </c>
      <c r="AQ24" s="363">
        <f t="shared" si="44"/>
        <v>6.4493150684931511</v>
      </c>
      <c r="AR24" s="280">
        <f t="shared" si="45"/>
        <v>42800</v>
      </c>
      <c r="AS24" s="364">
        <f t="shared" si="46"/>
        <v>350307.29999999993</v>
      </c>
      <c r="AT24" s="365">
        <f t="shared" si="47"/>
        <v>50043.899999999994</v>
      </c>
      <c r="AU24" s="280">
        <f t="shared" si="48"/>
        <v>293019.49999999988</v>
      </c>
      <c r="AW24" s="372">
        <f t="shared" si="49"/>
        <v>293019.49999999988</v>
      </c>
      <c r="AX24" s="372"/>
      <c r="AY24" s="372"/>
      <c r="AZ24" s="372"/>
      <c r="BA24" s="372">
        <f t="shared" si="4"/>
        <v>9.5506849315068489</v>
      </c>
      <c r="BB24" s="372">
        <f t="shared" si="5"/>
        <v>5.4493150684931511</v>
      </c>
      <c r="BC24" s="372">
        <f t="shared" si="50"/>
        <v>42800</v>
      </c>
      <c r="BD24" s="372">
        <f t="shared" si="51"/>
        <v>300263.39999999991</v>
      </c>
      <c r="BE24" s="280">
        <f t="shared" si="6"/>
        <v>50043.899999999994</v>
      </c>
      <c r="BF24" s="372">
        <f t="shared" si="52"/>
        <v>242975.59999999989</v>
      </c>
      <c r="BG24" s="372"/>
      <c r="BH24" s="280">
        <f t="shared" si="53"/>
        <v>242975.59999999989</v>
      </c>
      <c r="BI24" s="372"/>
      <c r="BJ24" s="372"/>
      <c r="BK24" s="372"/>
      <c r="BL24" s="280">
        <f t="shared" si="54"/>
        <v>10.550684931506849</v>
      </c>
      <c r="BM24" s="372">
        <f t="shared" si="7"/>
        <v>4.4493150684931511</v>
      </c>
      <c r="BN24" s="372">
        <f t="shared" si="8"/>
        <v>42800</v>
      </c>
      <c r="BO24" s="280">
        <f t="shared" si="55"/>
        <v>200175.59999999989</v>
      </c>
      <c r="BP24" s="280">
        <f t="shared" si="9"/>
        <v>50043.899999999994</v>
      </c>
      <c r="BQ24" s="280">
        <f t="shared" si="56"/>
        <v>192931.6999999999</v>
      </c>
      <c r="BS24" s="367">
        <f t="shared" si="57"/>
        <v>150131.6999999999</v>
      </c>
      <c r="BT24" s="280">
        <v>192931.6999999999</v>
      </c>
      <c r="BU24" s="372"/>
      <c r="BV24" s="372"/>
      <c r="BW24" s="372"/>
      <c r="BX24" s="280">
        <f t="shared" si="58"/>
        <v>11.550684931506849</v>
      </c>
      <c r="BY24" s="365">
        <f t="shared" si="59"/>
        <v>3.4493150684931511</v>
      </c>
      <c r="BZ24" s="280">
        <f t="shared" si="60"/>
        <v>42800</v>
      </c>
      <c r="CA24" s="280">
        <f t="shared" si="61"/>
        <v>150131.6999999999</v>
      </c>
      <c r="CB24" s="280">
        <f t="shared" si="62"/>
        <v>50043.899999999994</v>
      </c>
      <c r="CC24" s="280">
        <f t="shared" si="63"/>
        <v>142887.7999999999</v>
      </c>
      <c r="CE24" s="280">
        <v>142887.7999999999</v>
      </c>
      <c r="CF24" s="372"/>
      <c r="CG24" s="372"/>
      <c r="CH24" s="372"/>
      <c r="CI24" s="280">
        <f t="shared" si="10"/>
        <v>12.553424657534247</v>
      </c>
      <c r="CJ24" s="365">
        <f t="shared" si="11"/>
        <v>2.4465753424657528</v>
      </c>
      <c r="CK24" s="280">
        <f t="shared" si="64"/>
        <v>42800</v>
      </c>
      <c r="CL24" s="280">
        <f t="shared" si="65"/>
        <v>100087.7999999999</v>
      </c>
      <c r="CM24" s="280">
        <f>CB24</f>
        <v>50043.899999999994</v>
      </c>
      <c r="CN24" s="280">
        <f t="shared" si="69"/>
        <v>92843.899999999907</v>
      </c>
      <c r="CP24" s="280">
        <f t="shared" si="14"/>
        <v>92843.899999999907</v>
      </c>
      <c r="CQ24" s="372"/>
      <c r="CR24" s="372"/>
      <c r="CS24" s="372"/>
      <c r="CT24" s="280">
        <f t="shared" si="15"/>
        <v>13.553424657534247</v>
      </c>
      <c r="CU24" s="365">
        <f t="shared" si="16"/>
        <v>1.4465753424657528</v>
      </c>
      <c r="CV24" s="280">
        <f t="shared" si="17"/>
        <v>42800</v>
      </c>
      <c r="CW24" s="280">
        <f t="shared" si="18"/>
        <v>50043.899999999907</v>
      </c>
      <c r="CX24" s="280">
        <f t="shared" si="12"/>
        <v>50043.899999999994</v>
      </c>
      <c r="CY24" s="280">
        <f t="shared" si="19"/>
        <v>42799.999999999913</v>
      </c>
      <c r="DA24" s="280">
        <f t="shared" si="20"/>
        <v>42799.999999999913</v>
      </c>
      <c r="DB24" s="372"/>
      <c r="DC24" s="372"/>
      <c r="DD24" s="372"/>
      <c r="DE24" s="280">
        <f t="shared" si="21"/>
        <v>14.553424657534247</v>
      </c>
      <c r="DF24" s="365">
        <f t="shared" si="22"/>
        <v>0.44657534246575281</v>
      </c>
      <c r="DG24" s="280">
        <f t="shared" si="23"/>
        <v>42800</v>
      </c>
      <c r="DH24" s="280">
        <f t="shared" si="24"/>
        <v>0</v>
      </c>
      <c r="DI24" s="280"/>
      <c r="DJ24" s="280">
        <f t="shared" si="25"/>
        <v>42799.999999999913</v>
      </c>
      <c r="DL24" s="367">
        <f t="shared" si="26"/>
        <v>-8.7311491370201111E-11</v>
      </c>
    </row>
    <row r="25" spans="1:116" ht="38.25" x14ac:dyDescent="0.25">
      <c r="A25" s="451" t="s">
        <v>342</v>
      </c>
      <c r="B25" s="257" t="s">
        <v>18</v>
      </c>
      <c r="C25" s="355" t="s">
        <v>19</v>
      </c>
      <c r="D25" s="259" t="s">
        <v>1279</v>
      </c>
      <c r="E25" s="290" t="s">
        <v>328</v>
      </c>
      <c r="F25" s="282">
        <v>39538</v>
      </c>
      <c r="G25" s="357">
        <f t="shared" si="70"/>
        <v>6.0027397260273974</v>
      </c>
      <c r="H25" s="357">
        <f>VLOOKUP(C25,[1]Rates!$C$6:$D$136,2,0)</f>
        <v>15</v>
      </c>
      <c r="I25" s="358">
        <f t="shared" si="71"/>
        <v>8.9972602739726035</v>
      </c>
      <c r="J25" s="288">
        <v>676908</v>
      </c>
      <c r="K25" s="288"/>
      <c r="L25" s="370">
        <f t="shared" si="29"/>
        <v>676908</v>
      </c>
      <c r="M25" s="288">
        <v>301359.29440000001</v>
      </c>
      <c r="N25" s="359">
        <f t="shared" si="72"/>
        <v>375548.70559999999</v>
      </c>
      <c r="O25" s="359"/>
      <c r="P25" s="360">
        <f t="shared" si="73"/>
        <v>9</v>
      </c>
      <c r="Q25" s="361">
        <f t="shared" si="74"/>
        <v>33845.4</v>
      </c>
      <c r="R25" s="359">
        <f t="shared" si="1"/>
        <v>341703.30559999996</v>
      </c>
      <c r="S25" s="359">
        <f t="shared" si="75"/>
        <v>37967.033955555555</v>
      </c>
      <c r="T25" s="359">
        <f t="shared" si="2"/>
        <v>0</v>
      </c>
      <c r="U25" s="359">
        <f t="shared" si="3"/>
        <v>375548.70559999999</v>
      </c>
      <c r="V25" s="374">
        <f t="shared" si="34"/>
        <v>337581.67164444446</v>
      </c>
      <c r="W25" s="371"/>
      <c r="X25" s="371"/>
      <c r="Y25" s="371"/>
      <c r="Z25" s="371"/>
      <c r="AA25" s="280">
        <f t="shared" si="35"/>
        <v>337581.67164444446</v>
      </c>
      <c r="AB25" s="372"/>
      <c r="AC25" s="372"/>
      <c r="AD25" s="372"/>
      <c r="AE25" s="363">
        <f t="shared" si="36"/>
        <v>7.0027397260273974</v>
      </c>
      <c r="AF25" s="363">
        <f t="shared" si="37"/>
        <v>7.9972602739726026</v>
      </c>
      <c r="AG25" s="280">
        <f t="shared" si="38"/>
        <v>33845.4</v>
      </c>
      <c r="AH25" s="364">
        <f t="shared" si="39"/>
        <v>341703.30559999996</v>
      </c>
      <c r="AI25" s="280">
        <f t="shared" si="40"/>
        <v>37967.033955555555</v>
      </c>
      <c r="AJ25" s="280">
        <f t="shared" si="68"/>
        <v>299614.63768888894</v>
      </c>
      <c r="AL25" s="280">
        <f t="shared" si="42"/>
        <v>299614.63768888894</v>
      </c>
      <c r="AM25" s="372"/>
      <c r="AN25" s="372"/>
      <c r="AO25" s="372"/>
      <c r="AP25" s="363">
        <f t="shared" si="43"/>
        <v>8.0054794520547947</v>
      </c>
      <c r="AQ25" s="363">
        <f t="shared" si="44"/>
        <v>6.9945205479452053</v>
      </c>
      <c r="AR25" s="280">
        <f t="shared" si="45"/>
        <v>33845.4</v>
      </c>
      <c r="AS25" s="364">
        <f t="shared" si="46"/>
        <v>303736.27164444444</v>
      </c>
      <c r="AT25" s="365">
        <f t="shared" si="47"/>
        <v>37967.033955555555</v>
      </c>
      <c r="AU25" s="280">
        <f t="shared" si="48"/>
        <v>261647.60373333338</v>
      </c>
      <c r="AW25" s="372">
        <f t="shared" si="49"/>
        <v>261647.60373333338</v>
      </c>
      <c r="AX25" s="372"/>
      <c r="AY25" s="372"/>
      <c r="AZ25" s="372"/>
      <c r="BA25" s="372">
        <f t="shared" si="4"/>
        <v>9.0054794520547947</v>
      </c>
      <c r="BB25" s="372">
        <f t="shared" si="5"/>
        <v>5.9945205479452053</v>
      </c>
      <c r="BC25" s="372">
        <f t="shared" si="50"/>
        <v>33845.4</v>
      </c>
      <c r="BD25" s="372">
        <f t="shared" si="51"/>
        <v>265769.23768888891</v>
      </c>
      <c r="BE25" s="280">
        <f t="shared" si="6"/>
        <v>37967.033955555555</v>
      </c>
      <c r="BF25" s="372">
        <f t="shared" si="52"/>
        <v>223680.56977777783</v>
      </c>
      <c r="BG25" s="372"/>
      <c r="BH25" s="280">
        <f t="shared" si="53"/>
        <v>223680.56977777783</v>
      </c>
      <c r="BI25" s="372"/>
      <c r="BJ25" s="372"/>
      <c r="BK25" s="372"/>
      <c r="BL25" s="280">
        <f t="shared" si="54"/>
        <v>10.005479452054795</v>
      </c>
      <c r="BM25" s="372">
        <f t="shared" si="7"/>
        <v>4.9945205479452053</v>
      </c>
      <c r="BN25" s="372">
        <f t="shared" si="8"/>
        <v>33845.4</v>
      </c>
      <c r="BO25" s="280">
        <f t="shared" si="55"/>
        <v>189835.16977777783</v>
      </c>
      <c r="BP25" s="280">
        <f t="shared" si="9"/>
        <v>37967.033955555555</v>
      </c>
      <c r="BQ25" s="280">
        <f t="shared" si="56"/>
        <v>185713.53582222227</v>
      </c>
      <c r="BS25" s="367">
        <f t="shared" si="57"/>
        <v>151868.13582222228</v>
      </c>
      <c r="BT25" s="280">
        <v>185713.53582222227</v>
      </c>
      <c r="BU25" s="372"/>
      <c r="BV25" s="372"/>
      <c r="BW25" s="372"/>
      <c r="BX25" s="280">
        <f t="shared" si="58"/>
        <v>11.005479452054795</v>
      </c>
      <c r="BY25" s="365">
        <f t="shared" si="59"/>
        <v>3.9945205479452053</v>
      </c>
      <c r="BZ25" s="280">
        <f t="shared" si="60"/>
        <v>33845.4</v>
      </c>
      <c r="CA25" s="280">
        <f t="shared" si="61"/>
        <v>151868.13582222228</v>
      </c>
      <c r="CB25" s="280">
        <f t="shared" si="62"/>
        <v>37967.033955555555</v>
      </c>
      <c r="CC25" s="280">
        <f t="shared" si="63"/>
        <v>147746.50186666672</v>
      </c>
      <c r="CE25" s="280">
        <v>147746.50186666672</v>
      </c>
      <c r="CF25" s="372"/>
      <c r="CG25" s="372"/>
      <c r="CH25" s="372"/>
      <c r="CI25" s="280">
        <f t="shared" si="10"/>
        <v>12.008219178082191</v>
      </c>
      <c r="CJ25" s="365">
        <f t="shared" si="11"/>
        <v>2.9917808219178088</v>
      </c>
      <c r="CK25" s="280">
        <f t="shared" si="64"/>
        <v>33845.4</v>
      </c>
      <c r="CL25" s="280">
        <f t="shared" si="65"/>
        <v>113901.10186666672</v>
      </c>
      <c r="CM25" s="280">
        <f>CB25</f>
        <v>37967.033955555555</v>
      </c>
      <c r="CN25" s="280">
        <f t="shared" si="69"/>
        <v>109779.46791111116</v>
      </c>
      <c r="CP25" s="280">
        <f t="shared" si="14"/>
        <v>109779.46791111116</v>
      </c>
      <c r="CQ25" s="372"/>
      <c r="CR25" s="372"/>
      <c r="CS25" s="372"/>
      <c r="CT25" s="280">
        <f t="shared" si="15"/>
        <v>13.008219178082191</v>
      </c>
      <c r="CU25" s="365">
        <f t="shared" si="16"/>
        <v>1.9917808219178088</v>
      </c>
      <c r="CV25" s="280">
        <f t="shared" si="17"/>
        <v>33845.4</v>
      </c>
      <c r="CW25" s="280">
        <f t="shared" si="18"/>
        <v>75934.067911111168</v>
      </c>
      <c r="CX25" s="280">
        <f t="shared" si="12"/>
        <v>37967.033955555555</v>
      </c>
      <c r="CY25" s="280">
        <f t="shared" si="19"/>
        <v>71812.433955555607</v>
      </c>
      <c r="DA25" s="280">
        <f t="shared" si="20"/>
        <v>71812.433955555607</v>
      </c>
      <c r="DB25" s="372"/>
      <c r="DC25" s="372"/>
      <c r="DD25" s="372"/>
      <c r="DE25" s="280">
        <f t="shared" si="21"/>
        <v>14.008219178082191</v>
      </c>
      <c r="DF25" s="365">
        <f t="shared" si="22"/>
        <v>0.99178082191780881</v>
      </c>
      <c r="DG25" s="280">
        <f t="shared" si="23"/>
        <v>33845.4</v>
      </c>
      <c r="DH25" s="280">
        <f t="shared" si="24"/>
        <v>37967.033955555606</v>
      </c>
      <c r="DI25" s="280">
        <f t="shared" ref="DI25:DI31" si="77">CX25</f>
        <v>37967.033955555555</v>
      </c>
      <c r="DJ25" s="280">
        <f t="shared" si="25"/>
        <v>33845.400000000052</v>
      </c>
      <c r="DL25" s="367">
        <f t="shared" si="26"/>
        <v>0</v>
      </c>
    </row>
    <row r="26" spans="1:116" ht="38.25" x14ac:dyDescent="0.25">
      <c r="A26" s="451" t="s">
        <v>342</v>
      </c>
      <c r="B26" s="257" t="s">
        <v>18</v>
      </c>
      <c r="C26" s="355" t="s">
        <v>19</v>
      </c>
      <c r="D26" s="259" t="s">
        <v>1280</v>
      </c>
      <c r="E26" s="290" t="s">
        <v>326</v>
      </c>
      <c r="F26" s="282">
        <v>39509</v>
      </c>
      <c r="G26" s="357">
        <f t="shared" si="70"/>
        <v>6.0821917808219181</v>
      </c>
      <c r="H26" s="357">
        <f>VLOOKUP(C26,[1]Rates!$C$6:$D$136,2,0)</f>
        <v>15</v>
      </c>
      <c r="I26" s="358">
        <f t="shared" si="71"/>
        <v>8.917808219178081</v>
      </c>
      <c r="J26" s="288">
        <v>3847692</v>
      </c>
      <c r="K26" s="288"/>
      <c r="L26" s="370">
        <f t="shared" si="29"/>
        <v>3847692</v>
      </c>
      <c r="M26" s="288">
        <v>1736782.9856000002</v>
      </c>
      <c r="N26" s="359">
        <f t="shared" si="72"/>
        <v>2110909.0143999998</v>
      </c>
      <c r="O26" s="359"/>
      <c r="P26" s="360">
        <f t="shared" si="73"/>
        <v>9</v>
      </c>
      <c r="Q26" s="361">
        <f t="shared" si="74"/>
        <v>192384.6</v>
      </c>
      <c r="R26" s="359">
        <f t="shared" si="1"/>
        <v>1918524.4143999997</v>
      </c>
      <c r="S26" s="359">
        <f t="shared" si="75"/>
        <v>213169.37937777775</v>
      </c>
      <c r="T26" s="359">
        <f t="shared" si="2"/>
        <v>0</v>
      </c>
      <c r="U26" s="359">
        <f t="shared" si="3"/>
        <v>2110909.0143999998</v>
      </c>
      <c r="V26" s="374">
        <f t="shared" si="34"/>
        <v>1897739.6350222221</v>
      </c>
      <c r="W26" s="371"/>
      <c r="X26" s="371"/>
      <c r="Y26" s="371"/>
      <c r="Z26" s="371"/>
      <c r="AA26" s="280">
        <f t="shared" si="35"/>
        <v>1897739.6350222221</v>
      </c>
      <c r="AB26" s="372"/>
      <c r="AC26" s="372"/>
      <c r="AD26" s="372"/>
      <c r="AE26" s="363">
        <f t="shared" si="36"/>
        <v>7.0821917808219181</v>
      </c>
      <c r="AF26" s="363">
        <f t="shared" si="37"/>
        <v>7.9178082191780819</v>
      </c>
      <c r="AG26" s="280">
        <f t="shared" si="38"/>
        <v>192384.6</v>
      </c>
      <c r="AH26" s="364">
        <f t="shared" si="39"/>
        <v>1918524.4143999997</v>
      </c>
      <c r="AI26" s="280">
        <f t="shared" si="40"/>
        <v>213169.37937777775</v>
      </c>
      <c r="AJ26" s="280">
        <f t="shared" si="68"/>
        <v>1684570.2556444444</v>
      </c>
      <c r="AL26" s="280">
        <f t="shared" si="42"/>
        <v>1684570.2556444444</v>
      </c>
      <c r="AM26" s="372"/>
      <c r="AN26" s="372"/>
      <c r="AO26" s="372"/>
      <c r="AP26" s="363">
        <f t="shared" si="43"/>
        <v>8.0849315068493155</v>
      </c>
      <c r="AQ26" s="363">
        <f t="shared" si="44"/>
        <v>6.9150684931506845</v>
      </c>
      <c r="AR26" s="280">
        <f t="shared" si="45"/>
        <v>192384.6</v>
      </c>
      <c r="AS26" s="364">
        <f t="shared" si="46"/>
        <v>1705355.035022222</v>
      </c>
      <c r="AT26" s="365">
        <f t="shared" si="47"/>
        <v>213169.37937777775</v>
      </c>
      <c r="AU26" s="280">
        <f t="shared" si="48"/>
        <v>1471400.8762666667</v>
      </c>
      <c r="AW26" s="372">
        <f t="shared" si="49"/>
        <v>1471400.8762666667</v>
      </c>
      <c r="AX26" s="372"/>
      <c r="AY26" s="372"/>
      <c r="AZ26" s="372"/>
      <c r="BA26" s="372">
        <f t="shared" si="4"/>
        <v>9.0849315068493155</v>
      </c>
      <c r="BB26" s="372">
        <f t="shared" si="5"/>
        <v>5.9150684931506845</v>
      </c>
      <c r="BC26" s="372">
        <f t="shared" si="50"/>
        <v>192384.6</v>
      </c>
      <c r="BD26" s="372">
        <f t="shared" si="51"/>
        <v>1492185.6556444443</v>
      </c>
      <c r="BE26" s="280">
        <f t="shared" si="6"/>
        <v>213169.37937777775</v>
      </c>
      <c r="BF26" s="372">
        <f t="shared" si="52"/>
        <v>1258231.496888889</v>
      </c>
      <c r="BG26" s="372"/>
      <c r="BH26" s="280">
        <f t="shared" si="53"/>
        <v>1258231.496888889</v>
      </c>
      <c r="BI26" s="372"/>
      <c r="BJ26" s="372"/>
      <c r="BK26" s="372"/>
      <c r="BL26" s="280">
        <f t="shared" si="54"/>
        <v>10.084931506849315</v>
      </c>
      <c r="BM26" s="372">
        <f t="shared" si="7"/>
        <v>4.9150684931506845</v>
      </c>
      <c r="BN26" s="372">
        <f t="shared" si="8"/>
        <v>192384.6</v>
      </c>
      <c r="BO26" s="280">
        <f t="shared" si="55"/>
        <v>1065846.8968888889</v>
      </c>
      <c r="BP26" s="280">
        <f t="shared" si="9"/>
        <v>213169.37937777775</v>
      </c>
      <c r="BQ26" s="280">
        <f t="shared" si="56"/>
        <v>1045062.1175111113</v>
      </c>
      <c r="BS26" s="367">
        <f t="shared" si="57"/>
        <v>852677.51751111133</v>
      </c>
      <c r="BT26" s="280">
        <v>1045062.1175111113</v>
      </c>
      <c r="BU26" s="372"/>
      <c r="BV26" s="372"/>
      <c r="BW26" s="372"/>
      <c r="BX26" s="280">
        <f t="shared" si="58"/>
        <v>11.084931506849315</v>
      </c>
      <c r="BY26" s="365">
        <f t="shared" si="59"/>
        <v>3.9150684931506845</v>
      </c>
      <c r="BZ26" s="280">
        <f t="shared" si="60"/>
        <v>192384.6</v>
      </c>
      <c r="CA26" s="280">
        <f t="shared" si="61"/>
        <v>852677.51751111133</v>
      </c>
      <c r="CB26" s="280">
        <f t="shared" si="62"/>
        <v>213169.37937777775</v>
      </c>
      <c r="CC26" s="280">
        <f t="shared" si="63"/>
        <v>831892.73813333362</v>
      </c>
      <c r="CE26" s="280">
        <v>831892.73813333362</v>
      </c>
      <c r="CF26" s="372"/>
      <c r="CG26" s="372"/>
      <c r="CH26" s="372"/>
      <c r="CI26" s="280">
        <f t="shared" si="10"/>
        <v>12.087671232876712</v>
      </c>
      <c r="CJ26" s="365">
        <f t="shared" si="11"/>
        <v>2.912328767123288</v>
      </c>
      <c r="CK26" s="280">
        <f t="shared" si="64"/>
        <v>192384.6</v>
      </c>
      <c r="CL26" s="280">
        <f t="shared" si="65"/>
        <v>639508.13813333365</v>
      </c>
      <c r="CM26" s="280">
        <f>CB26</f>
        <v>213169.37937777775</v>
      </c>
      <c r="CN26" s="280">
        <f t="shared" si="69"/>
        <v>618723.35875555594</v>
      </c>
      <c r="CP26" s="280">
        <f t="shared" si="14"/>
        <v>618723.35875555594</v>
      </c>
      <c r="CQ26" s="372"/>
      <c r="CR26" s="372"/>
      <c r="CS26" s="372"/>
      <c r="CT26" s="280">
        <f t="shared" si="15"/>
        <v>13.087671232876712</v>
      </c>
      <c r="CU26" s="365">
        <f t="shared" si="16"/>
        <v>1.912328767123288</v>
      </c>
      <c r="CV26" s="280">
        <f t="shared" si="17"/>
        <v>192384.6</v>
      </c>
      <c r="CW26" s="280">
        <f t="shared" si="18"/>
        <v>426338.75875555596</v>
      </c>
      <c r="CX26" s="280">
        <f t="shared" si="12"/>
        <v>213169.37937777775</v>
      </c>
      <c r="CY26" s="280">
        <f t="shared" si="19"/>
        <v>405553.97937777819</v>
      </c>
      <c r="DA26" s="280">
        <f t="shared" si="20"/>
        <v>405553.97937777819</v>
      </c>
      <c r="DB26" s="372"/>
      <c r="DC26" s="372"/>
      <c r="DD26" s="372"/>
      <c r="DE26" s="280">
        <f t="shared" si="21"/>
        <v>14.087671232876712</v>
      </c>
      <c r="DF26" s="365">
        <f t="shared" si="22"/>
        <v>0.91232876712328803</v>
      </c>
      <c r="DG26" s="280">
        <f t="shared" si="23"/>
        <v>192384.6</v>
      </c>
      <c r="DH26" s="280">
        <f t="shared" si="24"/>
        <v>213169.37937777818</v>
      </c>
      <c r="DI26" s="280">
        <f t="shared" si="77"/>
        <v>213169.37937777775</v>
      </c>
      <c r="DJ26" s="280">
        <f t="shared" si="25"/>
        <v>192384.60000000044</v>
      </c>
      <c r="DL26" s="367">
        <f t="shared" si="26"/>
        <v>4.3655745685100555E-10</v>
      </c>
    </row>
    <row r="27" spans="1:116" ht="38.25" x14ac:dyDescent="0.25">
      <c r="A27" s="451" t="s">
        <v>342</v>
      </c>
      <c r="B27" s="257" t="s">
        <v>18</v>
      </c>
      <c r="C27" s="355" t="s">
        <v>19</v>
      </c>
      <c r="D27" s="259" t="s">
        <v>1281</v>
      </c>
      <c r="E27" s="290" t="s">
        <v>329</v>
      </c>
      <c r="F27" s="282">
        <v>34425</v>
      </c>
      <c r="G27" s="357">
        <f t="shared" si="70"/>
        <v>20.010958904109589</v>
      </c>
      <c r="H27" s="357">
        <f>VLOOKUP(C27,[1]Rates!$C$6:$D$136,2,0)</f>
        <v>15</v>
      </c>
      <c r="I27" s="358">
        <f t="shared" si="71"/>
        <v>-5.0109589041095894</v>
      </c>
      <c r="J27" s="288">
        <v>250000</v>
      </c>
      <c r="K27" s="288"/>
      <c r="L27" s="370">
        <f t="shared" si="29"/>
        <v>250000</v>
      </c>
      <c r="M27" s="288">
        <v>167750</v>
      </c>
      <c r="N27" s="359">
        <f t="shared" si="72"/>
        <v>82250</v>
      </c>
      <c r="O27" s="359"/>
      <c r="P27" s="360">
        <f t="shared" si="73"/>
        <v>-5</v>
      </c>
      <c r="Q27" s="361">
        <f t="shared" si="74"/>
        <v>12500</v>
      </c>
      <c r="R27" s="359">
        <f t="shared" si="1"/>
        <v>0</v>
      </c>
      <c r="S27" s="359">
        <f t="shared" si="75"/>
        <v>0</v>
      </c>
      <c r="T27" s="359">
        <f t="shared" si="2"/>
        <v>-69750</v>
      </c>
      <c r="U27" s="359">
        <f t="shared" si="3"/>
        <v>12500</v>
      </c>
      <c r="V27" s="374">
        <f t="shared" si="34"/>
        <v>12500</v>
      </c>
      <c r="W27" s="371"/>
      <c r="X27" s="371"/>
      <c r="Y27" s="371"/>
      <c r="Z27" s="371"/>
      <c r="AA27" s="280">
        <f t="shared" si="35"/>
        <v>12500</v>
      </c>
      <c r="AB27" s="372"/>
      <c r="AC27" s="372"/>
      <c r="AD27" s="372"/>
      <c r="AE27" s="363">
        <f t="shared" si="36"/>
        <v>21.010958904109589</v>
      </c>
      <c r="AF27" s="363">
        <f t="shared" si="37"/>
        <v>-6.0109589041095894</v>
      </c>
      <c r="AG27" s="280">
        <f t="shared" si="38"/>
        <v>12500</v>
      </c>
      <c r="AH27" s="364">
        <f t="shared" si="39"/>
        <v>0</v>
      </c>
      <c r="AI27" s="280">
        <f t="shared" si="40"/>
        <v>0</v>
      </c>
      <c r="AJ27" s="280">
        <f t="shared" si="68"/>
        <v>12500</v>
      </c>
      <c r="AL27" s="280">
        <f t="shared" si="42"/>
        <v>12500</v>
      </c>
      <c r="AM27" s="372"/>
      <c r="AN27" s="372"/>
      <c r="AO27" s="372"/>
      <c r="AP27" s="363">
        <f t="shared" si="43"/>
        <v>22.013698630136986</v>
      </c>
      <c r="AQ27" s="363">
        <f t="shared" si="44"/>
        <v>-7.0136986301369859</v>
      </c>
      <c r="AR27" s="280">
        <f t="shared" si="45"/>
        <v>12500</v>
      </c>
      <c r="AS27" s="364">
        <f t="shared" si="46"/>
        <v>0</v>
      </c>
      <c r="AT27" s="365">
        <f t="shared" si="47"/>
        <v>0</v>
      </c>
      <c r="AU27" s="280">
        <f t="shared" si="48"/>
        <v>12500</v>
      </c>
      <c r="AW27" s="372">
        <f t="shared" si="49"/>
        <v>12500</v>
      </c>
      <c r="AX27" s="372"/>
      <c r="AY27" s="372"/>
      <c r="AZ27" s="372"/>
      <c r="BA27" s="372">
        <f t="shared" si="4"/>
        <v>23.013698630136986</v>
      </c>
      <c r="BB27" s="372">
        <f t="shared" si="5"/>
        <v>-8.0136986301369859</v>
      </c>
      <c r="BC27" s="372">
        <f t="shared" si="50"/>
        <v>12500</v>
      </c>
      <c r="BD27" s="372">
        <f t="shared" si="51"/>
        <v>0</v>
      </c>
      <c r="BE27" s="280">
        <f t="shared" si="6"/>
        <v>0</v>
      </c>
      <c r="BF27" s="372">
        <f t="shared" si="52"/>
        <v>12500</v>
      </c>
      <c r="BG27" s="372"/>
      <c r="BH27" s="280">
        <f t="shared" si="53"/>
        <v>12500</v>
      </c>
      <c r="BI27" s="372"/>
      <c r="BJ27" s="372"/>
      <c r="BK27" s="372"/>
      <c r="BL27" s="280">
        <f t="shared" si="54"/>
        <v>24.013698630136986</v>
      </c>
      <c r="BM27" s="372">
        <f t="shared" si="7"/>
        <v>-9.0136986301369859</v>
      </c>
      <c r="BN27" s="372">
        <f t="shared" si="8"/>
        <v>12500</v>
      </c>
      <c r="BO27" s="280">
        <f t="shared" si="55"/>
        <v>0</v>
      </c>
      <c r="BP27" s="280">
        <f t="shared" si="9"/>
        <v>0</v>
      </c>
      <c r="BQ27" s="280">
        <f t="shared" si="56"/>
        <v>12500</v>
      </c>
      <c r="BS27" s="367">
        <f t="shared" si="57"/>
        <v>0</v>
      </c>
      <c r="BT27" s="280">
        <v>12500</v>
      </c>
      <c r="BU27" s="372"/>
      <c r="BV27" s="372"/>
      <c r="BW27" s="372"/>
      <c r="BX27" s="280">
        <f t="shared" si="58"/>
        <v>25.013698630136986</v>
      </c>
      <c r="BY27" s="365">
        <f t="shared" si="59"/>
        <v>-10.013698630136986</v>
      </c>
      <c r="BZ27" s="280">
        <f t="shared" si="60"/>
        <v>12500</v>
      </c>
      <c r="CA27" s="280">
        <f t="shared" si="61"/>
        <v>0</v>
      </c>
      <c r="CB27" s="280">
        <f t="shared" si="62"/>
        <v>0</v>
      </c>
      <c r="CC27" s="280">
        <f t="shared" si="63"/>
        <v>12500</v>
      </c>
      <c r="CE27" s="280">
        <v>12500</v>
      </c>
      <c r="CF27" s="372"/>
      <c r="CG27" s="372"/>
      <c r="CH27" s="372"/>
      <c r="CI27" s="280">
        <f t="shared" si="10"/>
        <v>26.016438356164382</v>
      </c>
      <c r="CJ27" s="365">
        <f t="shared" si="11"/>
        <v>-11.016438356164382</v>
      </c>
      <c r="CK27" s="280">
        <f t="shared" si="64"/>
        <v>12500</v>
      </c>
      <c r="CL27" s="280">
        <f t="shared" si="65"/>
        <v>0</v>
      </c>
      <c r="CM27" s="280">
        <f t="shared" si="76"/>
        <v>0</v>
      </c>
      <c r="CN27" s="280">
        <f t="shared" si="69"/>
        <v>12500</v>
      </c>
      <c r="CP27" s="280">
        <f t="shared" si="14"/>
        <v>12500</v>
      </c>
      <c r="CQ27" s="372"/>
      <c r="CR27" s="372"/>
      <c r="CS27" s="372"/>
      <c r="CT27" s="280">
        <f t="shared" si="15"/>
        <v>27.016438356164382</v>
      </c>
      <c r="CU27" s="365">
        <f t="shared" si="16"/>
        <v>-12.016438356164382</v>
      </c>
      <c r="CV27" s="280">
        <f t="shared" si="17"/>
        <v>12500</v>
      </c>
      <c r="CW27" s="280">
        <f t="shared" si="18"/>
        <v>0</v>
      </c>
      <c r="CX27" s="280">
        <f t="shared" si="12"/>
        <v>0</v>
      </c>
      <c r="CY27" s="280">
        <f t="shared" si="19"/>
        <v>12500</v>
      </c>
      <c r="DA27" s="280">
        <f t="shared" si="20"/>
        <v>12500</v>
      </c>
      <c r="DB27" s="372"/>
      <c r="DC27" s="372"/>
      <c r="DD27" s="372"/>
      <c r="DE27" s="280">
        <f t="shared" si="21"/>
        <v>28.016438356164382</v>
      </c>
      <c r="DF27" s="365">
        <f t="shared" si="22"/>
        <v>-13.016438356164382</v>
      </c>
      <c r="DG27" s="280">
        <f t="shared" si="23"/>
        <v>12500</v>
      </c>
      <c r="DH27" s="280">
        <f t="shared" si="24"/>
        <v>0</v>
      </c>
      <c r="DI27" s="280">
        <f t="shared" si="77"/>
        <v>0</v>
      </c>
      <c r="DJ27" s="280">
        <f t="shared" si="25"/>
        <v>12500</v>
      </c>
      <c r="DL27" s="367">
        <f t="shared" si="26"/>
        <v>0</v>
      </c>
    </row>
    <row r="28" spans="1:116" ht="38.25" x14ac:dyDescent="0.25">
      <c r="A28" s="451" t="s">
        <v>342</v>
      </c>
      <c r="B28" s="257" t="s">
        <v>18</v>
      </c>
      <c r="C28" s="355" t="s">
        <v>19</v>
      </c>
      <c r="D28" s="259" t="s">
        <v>1282</v>
      </c>
      <c r="E28" s="290" t="s">
        <v>330</v>
      </c>
      <c r="F28" s="282">
        <v>34425</v>
      </c>
      <c r="G28" s="357">
        <f t="shared" si="70"/>
        <v>20.010958904109589</v>
      </c>
      <c r="H28" s="357">
        <f>VLOOKUP(C28,[1]Rates!$C$6:$D$136,2,0)</f>
        <v>15</v>
      </c>
      <c r="I28" s="358">
        <f t="shared" si="71"/>
        <v>-5.0109589041095894</v>
      </c>
      <c r="J28" s="288">
        <v>150000</v>
      </c>
      <c r="K28" s="288"/>
      <c r="L28" s="370">
        <f t="shared" si="29"/>
        <v>150000</v>
      </c>
      <c r="M28" s="288">
        <v>115650</v>
      </c>
      <c r="N28" s="359">
        <f t="shared" si="72"/>
        <v>34350</v>
      </c>
      <c r="O28" s="359"/>
      <c r="P28" s="360">
        <f t="shared" si="73"/>
        <v>-5</v>
      </c>
      <c r="Q28" s="361">
        <f t="shared" si="74"/>
        <v>7500</v>
      </c>
      <c r="R28" s="359">
        <f t="shared" si="1"/>
        <v>0</v>
      </c>
      <c r="S28" s="359">
        <f t="shared" si="75"/>
        <v>0</v>
      </c>
      <c r="T28" s="359">
        <f t="shared" si="2"/>
        <v>-26850</v>
      </c>
      <c r="U28" s="359">
        <f t="shared" si="3"/>
        <v>7500</v>
      </c>
      <c r="V28" s="374">
        <f t="shared" si="34"/>
        <v>7500</v>
      </c>
      <c r="W28" s="371"/>
      <c r="X28" s="371"/>
      <c r="Y28" s="371"/>
      <c r="Z28" s="371"/>
      <c r="AA28" s="280">
        <f t="shared" si="35"/>
        <v>7500</v>
      </c>
      <c r="AB28" s="372"/>
      <c r="AC28" s="372"/>
      <c r="AD28" s="372"/>
      <c r="AE28" s="363">
        <f t="shared" si="36"/>
        <v>21.010958904109589</v>
      </c>
      <c r="AF28" s="363">
        <f t="shared" si="37"/>
        <v>-6.0109589041095894</v>
      </c>
      <c r="AG28" s="280">
        <f t="shared" si="38"/>
        <v>7500</v>
      </c>
      <c r="AH28" s="364">
        <f t="shared" si="39"/>
        <v>0</v>
      </c>
      <c r="AI28" s="280">
        <f t="shared" si="40"/>
        <v>0</v>
      </c>
      <c r="AJ28" s="280">
        <f t="shared" si="68"/>
        <v>7500</v>
      </c>
      <c r="AL28" s="280">
        <f t="shared" si="42"/>
        <v>7500</v>
      </c>
      <c r="AM28" s="372"/>
      <c r="AN28" s="372"/>
      <c r="AO28" s="372"/>
      <c r="AP28" s="363">
        <f t="shared" si="43"/>
        <v>22.013698630136986</v>
      </c>
      <c r="AQ28" s="363">
        <f t="shared" si="44"/>
        <v>-7.0136986301369859</v>
      </c>
      <c r="AR28" s="280">
        <f t="shared" si="45"/>
        <v>7500</v>
      </c>
      <c r="AS28" s="364">
        <f t="shared" si="46"/>
        <v>0</v>
      </c>
      <c r="AT28" s="365">
        <f t="shared" si="47"/>
        <v>0</v>
      </c>
      <c r="AU28" s="280">
        <f t="shared" si="48"/>
        <v>7500</v>
      </c>
      <c r="AW28" s="372">
        <f t="shared" si="49"/>
        <v>7500</v>
      </c>
      <c r="AX28" s="372"/>
      <c r="AY28" s="372"/>
      <c r="AZ28" s="372"/>
      <c r="BA28" s="372">
        <f t="shared" si="4"/>
        <v>23.013698630136986</v>
      </c>
      <c r="BB28" s="372">
        <f t="shared" si="5"/>
        <v>-8.0136986301369859</v>
      </c>
      <c r="BC28" s="372">
        <f t="shared" si="50"/>
        <v>7500</v>
      </c>
      <c r="BD28" s="372">
        <f t="shared" si="51"/>
        <v>0</v>
      </c>
      <c r="BE28" s="280">
        <f t="shared" si="6"/>
        <v>0</v>
      </c>
      <c r="BF28" s="372">
        <f t="shared" si="52"/>
        <v>7500</v>
      </c>
      <c r="BG28" s="372"/>
      <c r="BH28" s="280">
        <f t="shared" si="53"/>
        <v>7500</v>
      </c>
      <c r="BI28" s="372"/>
      <c r="BJ28" s="372"/>
      <c r="BK28" s="372"/>
      <c r="BL28" s="280">
        <f t="shared" si="54"/>
        <v>24.013698630136986</v>
      </c>
      <c r="BM28" s="372">
        <f t="shared" si="7"/>
        <v>-9.0136986301369859</v>
      </c>
      <c r="BN28" s="372">
        <f t="shared" si="8"/>
        <v>7500</v>
      </c>
      <c r="BO28" s="280">
        <f t="shared" si="55"/>
        <v>0</v>
      </c>
      <c r="BP28" s="280">
        <f t="shared" si="9"/>
        <v>0</v>
      </c>
      <c r="BQ28" s="280">
        <f t="shared" si="56"/>
        <v>7500</v>
      </c>
      <c r="BS28" s="367">
        <f t="shared" si="57"/>
        <v>0</v>
      </c>
      <c r="BT28" s="280">
        <v>7500</v>
      </c>
      <c r="BU28" s="372"/>
      <c r="BV28" s="372"/>
      <c r="BW28" s="372"/>
      <c r="BX28" s="280">
        <f t="shared" si="58"/>
        <v>25.013698630136986</v>
      </c>
      <c r="BY28" s="365">
        <f t="shared" si="59"/>
        <v>-10.013698630136986</v>
      </c>
      <c r="BZ28" s="280">
        <f t="shared" si="60"/>
        <v>7500</v>
      </c>
      <c r="CA28" s="280">
        <f t="shared" si="61"/>
        <v>0</v>
      </c>
      <c r="CB28" s="280">
        <f t="shared" si="62"/>
        <v>0</v>
      </c>
      <c r="CC28" s="280">
        <f t="shared" si="63"/>
        <v>7500</v>
      </c>
      <c r="CE28" s="280">
        <v>7500</v>
      </c>
      <c r="CF28" s="372"/>
      <c r="CG28" s="372"/>
      <c r="CH28" s="372"/>
      <c r="CI28" s="280">
        <f t="shared" si="10"/>
        <v>26.016438356164382</v>
      </c>
      <c r="CJ28" s="365">
        <f t="shared" si="11"/>
        <v>-11.016438356164382</v>
      </c>
      <c r="CK28" s="280">
        <f t="shared" si="64"/>
        <v>7500</v>
      </c>
      <c r="CL28" s="280">
        <f t="shared" si="65"/>
        <v>0</v>
      </c>
      <c r="CM28" s="280">
        <f t="shared" si="76"/>
        <v>0</v>
      </c>
      <c r="CN28" s="280">
        <f t="shared" si="69"/>
        <v>7500</v>
      </c>
      <c r="CP28" s="280">
        <f t="shared" si="14"/>
        <v>7500</v>
      </c>
      <c r="CQ28" s="372"/>
      <c r="CR28" s="372"/>
      <c r="CS28" s="372"/>
      <c r="CT28" s="280">
        <f t="shared" si="15"/>
        <v>27.016438356164382</v>
      </c>
      <c r="CU28" s="365">
        <f t="shared" si="16"/>
        <v>-12.016438356164382</v>
      </c>
      <c r="CV28" s="280">
        <f t="shared" si="17"/>
        <v>7500</v>
      </c>
      <c r="CW28" s="280">
        <f t="shared" si="18"/>
        <v>0</v>
      </c>
      <c r="CX28" s="280">
        <f t="shared" si="12"/>
        <v>0</v>
      </c>
      <c r="CY28" s="280">
        <f t="shared" si="19"/>
        <v>7500</v>
      </c>
      <c r="DA28" s="280">
        <f t="shared" si="20"/>
        <v>7500</v>
      </c>
      <c r="DB28" s="372"/>
      <c r="DC28" s="372"/>
      <c r="DD28" s="372"/>
      <c r="DE28" s="280">
        <f t="shared" si="21"/>
        <v>28.016438356164382</v>
      </c>
      <c r="DF28" s="365">
        <f t="shared" si="22"/>
        <v>-13.016438356164382</v>
      </c>
      <c r="DG28" s="280">
        <f t="shared" si="23"/>
        <v>7500</v>
      </c>
      <c r="DH28" s="280">
        <f t="shared" si="24"/>
        <v>0</v>
      </c>
      <c r="DI28" s="280">
        <f t="shared" si="77"/>
        <v>0</v>
      </c>
      <c r="DJ28" s="280">
        <f t="shared" si="25"/>
        <v>7500</v>
      </c>
      <c r="DL28" s="367">
        <f t="shared" si="26"/>
        <v>0</v>
      </c>
    </row>
    <row r="29" spans="1:116" ht="38.25" x14ac:dyDescent="0.25">
      <c r="A29" s="451" t="s">
        <v>342</v>
      </c>
      <c r="B29" s="257" t="s">
        <v>18</v>
      </c>
      <c r="C29" s="355" t="s">
        <v>19</v>
      </c>
      <c r="D29" s="259" t="s">
        <v>1283</v>
      </c>
      <c r="E29" s="290" t="s">
        <v>329</v>
      </c>
      <c r="F29" s="282">
        <v>34425</v>
      </c>
      <c r="G29" s="357">
        <f t="shared" si="70"/>
        <v>20.010958904109589</v>
      </c>
      <c r="H29" s="357">
        <f>VLOOKUP(C29,[1]Rates!$C$6:$D$136,2,0)</f>
        <v>15</v>
      </c>
      <c r="I29" s="358">
        <f t="shared" si="71"/>
        <v>-5.0109589041095894</v>
      </c>
      <c r="J29" s="288">
        <v>125000</v>
      </c>
      <c r="K29" s="288"/>
      <c r="L29" s="370">
        <f t="shared" si="29"/>
        <v>125000</v>
      </c>
      <c r="M29" s="288">
        <v>108601</v>
      </c>
      <c r="N29" s="359">
        <f t="shared" si="72"/>
        <v>16399</v>
      </c>
      <c r="O29" s="359"/>
      <c r="P29" s="360">
        <f t="shared" si="73"/>
        <v>-5</v>
      </c>
      <c r="Q29" s="361">
        <f t="shared" si="74"/>
        <v>6250</v>
      </c>
      <c r="R29" s="359">
        <f t="shared" si="1"/>
        <v>0</v>
      </c>
      <c r="S29" s="359">
        <f t="shared" si="75"/>
        <v>0</v>
      </c>
      <c r="T29" s="359">
        <f t="shared" si="2"/>
        <v>-10149</v>
      </c>
      <c r="U29" s="359">
        <f t="shared" si="3"/>
        <v>6250</v>
      </c>
      <c r="V29" s="374">
        <f t="shared" si="34"/>
        <v>6250</v>
      </c>
      <c r="W29" s="371"/>
      <c r="X29" s="371"/>
      <c r="Y29" s="371"/>
      <c r="Z29" s="371"/>
      <c r="AA29" s="280">
        <f t="shared" si="35"/>
        <v>6250</v>
      </c>
      <c r="AB29" s="372"/>
      <c r="AC29" s="372"/>
      <c r="AD29" s="372"/>
      <c r="AE29" s="363">
        <f t="shared" si="36"/>
        <v>21.010958904109589</v>
      </c>
      <c r="AF29" s="363">
        <f t="shared" si="37"/>
        <v>-6.0109589041095894</v>
      </c>
      <c r="AG29" s="280">
        <f t="shared" si="38"/>
        <v>6250</v>
      </c>
      <c r="AH29" s="364">
        <f t="shared" si="39"/>
        <v>0</v>
      </c>
      <c r="AI29" s="280">
        <f t="shared" si="40"/>
        <v>0</v>
      </c>
      <c r="AJ29" s="280">
        <f t="shared" si="68"/>
        <v>6250</v>
      </c>
      <c r="AL29" s="280">
        <f t="shared" si="42"/>
        <v>6250</v>
      </c>
      <c r="AM29" s="372"/>
      <c r="AN29" s="372"/>
      <c r="AO29" s="372"/>
      <c r="AP29" s="363">
        <f t="shared" si="43"/>
        <v>22.013698630136986</v>
      </c>
      <c r="AQ29" s="363">
        <f t="shared" si="44"/>
        <v>-7.0136986301369859</v>
      </c>
      <c r="AR29" s="280">
        <f t="shared" si="45"/>
        <v>6250</v>
      </c>
      <c r="AS29" s="364">
        <f t="shared" si="46"/>
        <v>0</v>
      </c>
      <c r="AT29" s="365">
        <f t="shared" si="47"/>
        <v>0</v>
      </c>
      <c r="AU29" s="280">
        <f t="shared" si="48"/>
        <v>6250</v>
      </c>
      <c r="AW29" s="372">
        <f t="shared" si="49"/>
        <v>6250</v>
      </c>
      <c r="AX29" s="372"/>
      <c r="AY29" s="372"/>
      <c r="AZ29" s="372"/>
      <c r="BA29" s="372">
        <f t="shared" si="4"/>
        <v>23.013698630136986</v>
      </c>
      <c r="BB29" s="372">
        <f t="shared" si="5"/>
        <v>-8.0136986301369859</v>
      </c>
      <c r="BC29" s="372">
        <f t="shared" si="50"/>
        <v>6250</v>
      </c>
      <c r="BD29" s="372">
        <f t="shared" si="51"/>
        <v>0</v>
      </c>
      <c r="BE29" s="280">
        <f t="shared" si="6"/>
        <v>0</v>
      </c>
      <c r="BF29" s="372">
        <f t="shared" si="52"/>
        <v>6250</v>
      </c>
      <c r="BG29" s="372"/>
      <c r="BH29" s="280">
        <f t="shared" si="53"/>
        <v>6250</v>
      </c>
      <c r="BI29" s="372"/>
      <c r="BJ29" s="372"/>
      <c r="BK29" s="372"/>
      <c r="BL29" s="280">
        <f t="shared" si="54"/>
        <v>24.013698630136986</v>
      </c>
      <c r="BM29" s="372">
        <f t="shared" si="7"/>
        <v>-9.0136986301369859</v>
      </c>
      <c r="BN29" s="372">
        <f t="shared" si="8"/>
        <v>6250</v>
      </c>
      <c r="BO29" s="280">
        <f t="shared" si="55"/>
        <v>0</v>
      </c>
      <c r="BP29" s="280">
        <f t="shared" si="9"/>
        <v>0</v>
      </c>
      <c r="BQ29" s="280">
        <f t="shared" si="56"/>
        <v>6250</v>
      </c>
      <c r="BS29" s="367">
        <f t="shared" si="57"/>
        <v>0</v>
      </c>
      <c r="BT29" s="280">
        <v>6250</v>
      </c>
      <c r="BU29" s="372"/>
      <c r="BV29" s="372"/>
      <c r="BW29" s="372"/>
      <c r="BX29" s="280">
        <f t="shared" si="58"/>
        <v>25.013698630136986</v>
      </c>
      <c r="BY29" s="365">
        <f t="shared" si="59"/>
        <v>-10.013698630136986</v>
      </c>
      <c r="BZ29" s="280">
        <f t="shared" si="60"/>
        <v>6250</v>
      </c>
      <c r="CA29" s="280">
        <f t="shared" si="61"/>
        <v>0</v>
      </c>
      <c r="CB29" s="280">
        <f t="shared" si="62"/>
        <v>0</v>
      </c>
      <c r="CC29" s="280">
        <f t="shared" si="63"/>
        <v>6250</v>
      </c>
      <c r="CE29" s="280">
        <v>6250</v>
      </c>
      <c r="CF29" s="372"/>
      <c r="CG29" s="372"/>
      <c r="CH29" s="372"/>
      <c r="CI29" s="280">
        <f t="shared" si="10"/>
        <v>26.016438356164382</v>
      </c>
      <c r="CJ29" s="365">
        <f t="shared" si="11"/>
        <v>-11.016438356164382</v>
      </c>
      <c r="CK29" s="280">
        <f t="shared" si="64"/>
        <v>6250</v>
      </c>
      <c r="CL29" s="280">
        <f t="shared" si="65"/>
        <v>0</v>
      </c>
      <c r="CM29" s="280">
        <f t="shared" si="76"/>
        <v>0</v>
      </c>
      <c r="CN29" s="280">
        <f t="shared" si="69"/>
        <v>6250</v>
      </c>
      <c r="CP29" s="280">
        <f t="shared" si="14"/>
        <v>6250</v>
      </c>
      <c r="CQ29" s="372"/>
      <c r="CR29" s="372"/>
      <c r="CS29" s="372"/>
      <c r="CT29" s="280">
        <f t="shared" si="15"/>
        <v>27.016438356164382</v>
      </c>
      <c r="CU29" s="365">
        <f t="shared" si="16"/>
        <v>-12.016438356164382</v>
      </c>
      <c r="CV29" s="280">
        <f t="shared" si="17"/>
        <v>6250</v>
      </c>
      <c r="CW29" s="280">
        <f t="shared" si="18"/>
        <v>0</v>
      </c>
      <c r="CX29" s="280">
        <f t="shared" si="12"/>
        <v>0</v>
      </c>
      <c r="CY29" s="280">
        <f t="shared" si="19"/>
        <v>6250</v>
      </c>
      <c r="DA29" s="280">
        <f t="shared" si="20"/>
        <v>6250</v>
      </c>
      <c r="DB29" s="372"/>
      <c r="DC29" s="372"/>
      <c r="DD29" s="372"/>
      <c r="DE29" s="280">
        <f t="shared" si="21"/>
        <v>28.016438356164382</v>
      </c>
      <c r="DF29" s="365">
        <f t="shared" si="22"/>
        <v>-13.016438356164382</v>
      </c>
      <c r="DG29" s="280">
        <f t="shared" si="23"/>
        <v>6250</v>
      </c>
      <c r="DH29" s="280">
        <f t="shared" si="24"/>
        <v>0</v>
      </c>
      <c r="DI29" s="280">
        <f t="shared" si="77"/>
        <v>0</v>
      </c>
      <c r="DJ29" s="280">
        <f t="shared" si="25"/>
        <v>6250</v>
      </c>
      <c r="DL29" s="367">
        <f t="shared" si="26"/>
        <v>0</v>
      </c>
    </row>
    <row r="30" spans="1:116" ht="38.25" x14ac:dyDescent="0.25">
      <c r="A30" s="451" t="s">
        <v>342</v>
      </c>
      <c r="B30" s="257" t="s">
        <v>18</v>
      </c>
      <c r="C30" s="355" t="s">
        <v>19</v>
      </c>
      <c r="D30" s="259" t="s">
        <v>1284</v>
      </c>
      <c r="E30" s="290" t="s">
        <v>331</v>
      </c>
      <c r="F30" s="282">
        <v>34425</v>
      </c>
      <c r="G30" s="357">
        <f t="shared" si="70"/>
        <v>20.010958904109589</v>
      </c>
      <c r="H30" s="357">
        <f>VLOOKUP(C30,[1]Rates!$C$6:$D$136,2,0)</f>
        <v>15</v>
      </c>
      <c r="I30" s="358">
        <f t="shared" si="71"/>
        <v>-5.0109589041095894</v>
      </c>
      <c r="J30" s="288">
        <v>20000</v>
      </c>
      <c r="K30" s="288"/>
      <c r="L30" s="370">
        <f t="shared" si="29"/>
        <v>20000</v>
      </c>
      <c r="M30" s="288">
        <v>15420</v>
      </c>
      <c r="N30" s="359">
        <f t="shared" si="72"/>
        <v>4580</v>
      </c>
      <c r="O30" s="359"/>
      <c r="P30" s="360">
        <f t="shared" si="73"/>
        <v>-5</v>
      </c>
      <c r="Q30" s="361">
        <f t="shared" si="74"/>
        <v>1000</v>
      </c>
      <c r="R30" s="359">
        <f t="shared" si="1"/>
        <v>0</v>
      </c>
      <c r="S30" s="359">
        <f t="shared" si="75"/>
        <v>0</v>
      </c>
      <c r="T30" s="359">
        <f t="shared" si="2"/>
        <v>-3580</v>
      </c>
      <c r="U30" s="359">
        <f t="shared" si="3"/>
        <v>1000</v>
      </c>
      <c r="V30" s="374">
        <f t="shared" si="34"/>
        <v>1000</v>
      </c>
      <c r="W30" s="371"/>
      <c r="X30" s="371"/>
      <c r="Y30" s="371"/>
      <c r="Z30" s="371"/>
      <c r="AA30" s="280">
        <f t="shared" si="35"/>
        <v>1000</v>
      </c>
      <c r="AB30" s="372"/>
      <c r="AC30" s="372"/>
      <c r="AD30" s="372"/>
      <c r="AE30" s="363">
        <f t="shared" si="36"/>
        <v>21.010958904109589</v>
      </c>
      <c r="AF30" s="363">
        <f t="shared" si="37"/>
        <v>-6.0109589041095894</v>
      </c>
      <c r="AG30" s="280">
        <f t="shared" si="38"/>
        <v>1000</v>
      </c>
      <c r="AH30" s="364">
        <f t="shared" si="39"/>
        <v>0</v>
      </c>
      <c r="AI30" s="280">
        <f t="shared" si="40"/>
        <v>0</v>
      </c>
      <c r="AJ30" s="280">
        <f t="shared" si="68"/>
        <v>1000</v>
      </c>
      <c r="AL30" s="280">
        <f t="shared" si="42"/>
        <v>1000</v>
      </c>
      <c r="AM30" s="372"/>
      <c r="AN30" s="372"/>
      <c r="AO30" s="372"/>
      <c r="AP30" s="363">
        <f t="shared" si="43"/>
        <v>22.013698630136986</v>
      </c>
      <c r="AQ30" s="363">
        <f t="shared" si="44"/>
        <v>-7.0136986301369859</v>
      </c>
      <c r="AR30" s="280">
        <f t="shared" si="45"/>
        <v>1000</v>
      </c>
      <c r="AS30" s="364">
        <f t="shared" si="46"/>
        <v>0</v>
      </c>
      <c r="AT30" s="365">
        <f t="shared" si="47"/>
        <v>0</v>
      </c>
      <c r="AU30" s="280">
        <f t="shared" si="48"/>
        <v>1000</v>
      </c>
      <c r="AW30" s="372">
        <f t="shared" si="49"/>
        <v>1000</v>
      </c>
      <c r="AX30" s="372"/>
      <c r="AY30" s="372"/>
      <c r="AZ30" s="372"/>
      <c r="BA30" s="372">
        <f t="shared" si="4"/>
        <v>23.013698630136986</v>
      </c>
      <c r="BB30" s="372">
        <f t="shared" si="5"/>
        <v>-8.0136986301369859</v>
      </c>
      <c r="BC30" s="372">
        <f t="shared" si="50"/>
        <v>1000</v>
      </c>
      <c r="BD30" s="372">
        <f t="shared" si="51"/>
        <v>0</v>
      </c>
      <c r="BE30" s="280">
        <f t="shared" si="6"/>
        <v>0</v>
      </c>
      <c r="BF30" s="372">
        <f t="shared" si="52"/>
        <v>1000</v>
      </c>
      <c r="BG30" s="372"/>
      <c r="BH30" s="280">
        <f t="shared" si="53"/>
        <v>1000</v>
      </c>
      <c r="BI30" s="372"/>
      <c r="BJ30" s="372"/>
      <c r="BK30" s="372"/>
      <c r="BL30" s="280">
        <f t="shared" si="54"/>
        <v>24.013698630136986</v>
      </c>
      <c r="BM30" s="372">
        <f t="shared" si="7"/>
        <v>-9.0136986301369859</v>
      </c>
      <c r="BN30" s="372">
        <f t="shared" si="8"/>
        <v>1000</v>
      </c>
      <c r="BO30" s="280">
        <f t="shared" si="55"/>
        <v>0</v>
      </c>
      <c r="BP30" s="280">
        <f t="shared" si="9"/>
        <v>0</v>
      </c>
      <c r="BQ30" s="280">
        <f t="shared" si="56"/>
        <v>1000</v>
      </c>
      <c r="BS30" s="367">
        <f t="shared" si="57"/>
        <v>0</v>
      </c>
      <c r="BT30" s="280">
        <v>1000</v>
      </c>
      <c r="BU30" s="372"/>
      <c r="BV30" s="372"/>
      <c r="BW30" s="372"/>
      <c r="BX30" s="280">
        <f t="shared" si="58"/>
        <v>25.013698630136986</v>
      </c>
      <c r="BY30" s="365">
        <f t="shared" si="59"/>
        <v>-10.013698630136986</v>
      </c>
      <c r="BZ30" s="280">
        <f t="shared" si="60"/>
        <v>1000</v>
      </c>
      <c r="CA30" s="280">
        <f t="shared" si="61"/>
        <v>0</v>
      </c>
      <c r="CB30" s="280">
        <f t="shared" si="62"/>
        <v>0</v>
      </c>
      <c r="CC30" s="280">
        <f t="shared" si="63"/>
        <v>1000</v>
      </c>
      <c r="CE30" s="280">
        <v>1000</v>
      </c>
      <c r="CF30" s="372"/>
      <c r="CG30" s="372"/>
      <c r="CH30" s="372"/>
      <c r="CI30" s="280">
        <f t="shared" si="10"/>
        <v>26.016438356164382</v>
      </c>
      <c r="CJ30" s="365">
        <f t="shared" si="11"/>
        <v>-11.016438356164382</v>
      </c>
      <c r="CK30" s="280">
        <f t="shared" si="64"/>
        <v>1000</v>
      </c>
      <c r="CL30" s="280">
        <f t="shared" si="65"/>
        <v>0</v>
      </c>
      <c r="CM30" s="280">
        <f t="shared" si="76"/>
        <v>0</v>
      </c>
      <c r="CN30" s="280">
        <f t="shared" si="69"/>
        <v>1000</v>
      </c>
      <c r="CP30" s="280">
        <f t="shared" si="14"/>
        <v>1000</v>
      </c>
      <c r="CQ30" s="372"/>
      <c r="CR30" s="372"/>
      <c r="CS30" s="372"/>
      <c r="CT30" s="280">
        <f t="shared" si="15"/>
        <v>27.016438356164382</v>
      </c>
      <c r="CU30" s="365">
        <f t="shared" si="16"/>
        <v>-12.016438356164382</v>
      </c>
      <c r="CV30" s="280">
        <f t="shared" si="17"/>
        <v>1000</v>
      </c>
      <c r="CW30" s="280">
        <f t="shared" si="18"/>
        <v>0</v>
      </c>
      <c r="CX30" s="280">
        <f t="shared" si="12"/>
        <v>0</v>
      </c>
      <c r="CY30" s="280">
        <f t="shared" si="19"/>
        <v>1000</v>
      </c>
      <c r="DA30" s="280">
        <f t="shared" si="20"/>
        <v>1000</v>
      </c>
      <c r="DB30" s="372"/>
      <c r="DC30" s="372"/>
      <c r="DD30" s="372"/>
      <c r="DE30" s="280">
        <f t="shared" si="21"/>
        <v>28.016438356164382</v>
      </c>
      <c r="DF30" s="365">
        <f t="shared" si="22"/>
        <v>-13.016438356164382</v>
      </c>
      <c r="DG30" s="280">
        <f t="shared" si="23"/>
        <v>1000</v>
      </c>
      <c r="DH30" s="280">
        <f t="shared" si="24"/>
        <v>0</v>
      </c>
      <c r="DI30" s="280">
        <f t="shared" si="77"/>
        <v>0</v>
      </c>
      <c r="DJ30" s="280">
        <f t="shared" si="25"/>
        <v>1000</v>
      </c>
      <c r="DL30" s="367">
        <f t="shared" si="26"/>
        <v>0</v>
      </c>
    </row>
    <row r="31" spans="1:116" ht="38.25" x14ac:dyDescent="0.25">
      <c r="A31" s="451" t="s">
        <v>342</v>
      </c>
      <c r="B31" s="257" t="s">
        <v>18</v>
      </c>
      <c r="C31" s="355" t="s">
        <v>19</v>
      </c>
      <c r="D31" s="259" t="s">
        <v>1285</v>
      </c>
      <c r="E31" s="290" t="s">
        <v>332</v>
      </c>
      <c r="F31" s="282">
        <v>34425</v>
      </c>
      <c r="G31" s="357">
        <f t="shared" si="70"/>
        <v>20.010958904109589</v>
      </c>
      <c r="H31" s="357">
        <f>VLOOKUP(C31,[1]Rates!$C$6:$D$136,2,0)</f>
        <v>15</v>
      </c>
      <c r="I31" s="358">
        <f t="shared" si="71"/>
        <v>-5.0109589041095894</v>
      </c>
      <c r="J31" s="288">
        <v>8000</v>
      </c>
      <c r="K31" s="288"/>
      <c r="L31" s="370">
        <f t="shared" si="29"/>
        <v>8000</v>
      </c>
      <c r="M31" s="288">
        <v>5367.4000000000005</v>
      </c>
      <c r="N31" s="359">
        <f t="shared" si="72"/>
        <v>2632.5999999999995</v>
      </c>
      <c r="O31" s="359"/>
      <c r="P31" s="360">
        <f t="shared" si="73"/>
        <v>-5</v>
      </c>
      <c r="Q31" s="361">
        <f t="shared" si="74"/>
        <v>400</v>
      </c>
      <c r="R31" s="359">
        <f t="shared" si="1"/>
        <v>0</v>
      </c>
      <c r="S31" s="359">
        <f t="shared" si="75"/>
        <v>0</v>
      </c>
      <c r="T31" s="359">
        <f t="shared" si="2"/>
        <v>-2232.5999999999995</v>
      </c>
      <c r="U31" s="359">
        <f t="shared" si="3"/>
        <v>400</v>
      </c>
      <c r="V31" s="374">
        <f t="shared" si="34"/>
        <v>400</v>
      </c>
      <c r="W31" s="371"/>
      <c r="X31" s="371"/>
      <c r="Y31" s="371"/>
      <c r="Z31" s="371"/>
      <c r="AA31" s="280">
        <f t="shared" si="35"/>
        <v>400</v>
      </c>
      <c r="AB31" s="372"/>
      <c r="AC31" s="372"/>
      <c r="AD31" s="372"/>
      <c r="AE31" s="363">
        <f t="shared" si="36"/>
        <v>21.010958904109589</v>
      </c>
      <c r="AF31" s="363">
        <f t="shared" si="37"/>
        <v>-6.0109589041095894</v>
      </c>
      <c r="AG31" s="280">
        <f t="shared" si="38"/>
        <v>400</v>
      </c>
      <c r="AH31" s="364">
        <f t="shared" si="39"/>
        <v>0</v>
      </c>
      <c r="AI31" s="280">
        <f t="shared" si="40"/>
        <v>0</v>
      </c>
      <c r="AJ31" s="280">
        <f t="shared" si="68"/>
        <v>400</v>
      </c>
      <c r="AL31" s="280">
        <f t="shared" si="42"/>
        <v>400</v>
      </c>
      <c r="AM31" s="372"/>
      <c r="AN31" s="372"/>
      <c r="AO31" s="372"/>
      <c r="AP31" s="363">
        <f t="shared" si="43"/>
        <v>22.013698630136986</v>
      </c>
      <c r="AQ31" s="363">
        <f t="shared" si="44"/>
        <v>-7.0136986301369859</v>
      </c>
      <c r="AR31" s="280">
        <f t="shared" si="45"/>
        <v>400</v>
      </c>
      <c r="AS31" s="364">
        <f t="shared" si="46"/>
        <v>0</v>
      </c>
      <c r="AT31" s="365">
        <f t="shared" si="47"/>
        <v>0</v>
      </c>
      <c r="AU31" s="280">
        <f t="shared" si="48"/>
        <v>400</v>
      </c>
      <c r="AW31" s="372">
        <f t="shared" si="49"/>
        <v>400</v>
      </c>
      <c r="AX31" s="372"/>
      <c r="AY31" s="372"/>
      <c r="AZ31" s="372"/>
      <c r="BA31" s="372">
        <f t="shared" si="4"/>
        <v>23.013698630136986</v>
      </c>
      <c r="BB31" s="372">
        <f t="shared" si="5"/>
        <v>-8.0136986301369859</v>
      </c>
      <c r="BC31" s="372">
        <f t="shared" si="50"/>
        <v>400</v>
      </c>
      <c r="BD31" s="372">
        <f t="shared" si="51"/>
        <v>0</v>
      </c>
      <c r="BE31" s="280">
        <f t="shared" si="6"/>
        <v>0</v>
      </c>
      <c r="BF31" s="372">
        <f t="shared" si="52"/>
        <v>400</v>
      </c>
      <c r="BG31" s="372"/>
      <c r="BH31" s="280">
        <f t="shared" si="53"/>
        <v>400</v>
      </c>
      <c r="BI31" s="372"/>
      <c r="BJ31" s="372"/>
      <c r="BK31" s="372"/>
      <c r="BL31" s="280">
        <f t="shared" si="54"/>
        <v>24.013698630136986</v>
      </c>
      <c r="BM31" s="372">
        <f t="shared" si="7"/>
        <v>-9.0136986301369859</v>
      </c>
      <c r="BN31" s="372">
        <f t="shared" si="8"/>
        <v>400</v>
      </c>
      <c r="BO31" s="280">
        <f t="shared" si="55"/>
        <v>0</v>
      </c>
      <c r="BP31" s="280">
        <f t="shared" si="9"/>
        <v>0</v>
      </c>
      <c r="BQ31" s="280">
        <f t="shared" si="56"/>
        <v>400</v>
      </c>
      <c r="BS31" s="367">
        <f t="shared" si="57"/>
        <v>0</v>
      </c>
      <c r="BT31" s="280">
        <v>400</v>
      </c>
      <c r="BU31" s="372"/>
      <c r="BV31" s="372"/>
      <c r="BW31" s="372"/>
      <c r="BX31" s="280">
        <f t="shared" si="58"/>
        <v>25.013698630136986</v>
      </c>
      <c r="BY31" s="365">
        <f t="shared" si="59"/>
        <v>-10.013698630136986</v>
      </c>
      <c r="BZ31" s="280">
        <f t="shared" si="60"/>
        <v>400</v>
      </c>
      <c r="CA31" s="280">
        <f t="shared" si="61"/>
        <v>0</v>
      </c>
      <c r="CB31" s="280">
        <f t="shared" si="62"/>
        <v>0</v>
      </c>
      <c r="CC31" s="280">
        <f t="shared" si="63"/>
        <v>400</v>
      </c>
      <c r="CE31" s="280">
        <v>400</v>
      </c>
      <c r="CF31" s="372"/>
      <c r="CG31" s="372"/>
      <c r="CH31" s="372"/>
      <c r="CI31" s="280">
        <f t="shared" si="10"/>
        <v>26.016438356164382</v>
      </c>
      <c r="CJ31" s="365">
        <f t="shared" si="11"/>
        <v>-11.016438356164382</v>
      </c>
      <c r="CK31" s="280">
        <f t="shared" si="64"/>
        <v>400</v>
      </c>
      <c r="CL31" s="280">
        <f t="shared" si="65"/>
        <v>0</v>
      </c>
      <c r="CM31" s="280">
        <f t="shared" si="76"/>
        <v>0</v>
      </c>
      <c r="CN31" s="280">
        <f t="shared" si="69"/>
        <v>400</v>
      </c>
      <c r="CP31" s="280">
        <f t="shared" si="14"/>
        <v>400</v>
      </c>
      <c r="CQ31" s="372"/>
      <c r="CR31" s="372"/>
      <c r="CS31" s="372"/>
      <c r="CT31" s="280">
        <f t="shared" si="15"/>
        <v>27.016438356164382</v>
      </c>
      <c r="CU31" s="365">
        <f t="shared" si="16"/>
        <v>-12.016438356164382</v>
      </c>
      <c r="CV31" s="280">
        <f t="shared" si="17"/>
        <v>400</v>
      </c>
      <c r="CW31" s="280">
        <f t="shared" si="18"/>
        <v>0</v>
      </c>
      <c r="CX31" s="280">
        <f t="shared" si="12"/>
        <v>0</v>
      </c>
      <c r="CY31" s="280">
        <f t="shared" si="19"/>
        <v>400</v>
      </c>
      <c r="DA31" s="280">
        <f t="shared" si="20"/>
        <v>400</v>
      </c>
      <c r="DB31" s="372"/>
      <c r="DC31" s="372"/>
      <c r="DD31" s="372"/>
      <c r="DE31" s="280">
        <f t="shared" si="21"/>
        <v>28.016438356164382</v>
      </c>
      <c r="DF31" s="365">
        <f t="shared" si="22"/>
        <v>-13.016438356164382</v>
      </c>
      <c r="DG31" s="280">
        <f t="shared" si="23"/>
        <v>400</v>
      </c>
      <c r="DH31" s="280">
        <f t="shared" si="24"/>
        <v>0</v>
      </c>
      <c r="DI31" s="280">
        <f t="shared" si="77"/>
        <v>0</v>
      </c>
      <c r="DJ31" s="280">
        <f t="shared" si="25"/>
        <v>400</v>
      </c>
      <c r="DL31" s="367">
        <f t="shared" si="26"/>
        <v>0</v>
      </c>
    </row>
    <row r="32" spans="1:116" ht="38.25" x14ac:dyDescent="0.25">
      <c r="A32" s="451" t="s">
        <v>342</v>
      </c>
      <c r="B32" s="257" t="s">
        <v>18</v>
      </c>
      <c r="C32" s="355" t="s">
        <v>19</v>
      </c>
      <c r="D32" s="259" t="s">
        <v>1286</v>
      </c>
      <c r="E32" s="290" t="s">
        <v>333</v>
      </c>
      <c r="F32" s="282">
        <v>39355</v>
      </c>
      <c r="G32" s="357">
        <f t="shared" si="70"/>
        <v>6.5041095890410956</v>
      </c>
      <c r="H32" s="357">
        <f>VLOOKUP(C32,[1]Rates!$C$6:$D$136,2,0)</f>
        <v>15</v>
      </c>
      <c r="I32" s="358">
        <f t="shared" si="71"/>
        <v>8.4958904109589035</v>
      </c>
      <c r="J32" s="288">
        <v>600000</v>
      </c>
      <c r="K32" s="288"/>
      <c r="L32" s="370">
        <f t="shared" si="29"/>
        <v>600000</v>
      </c>
      <c r="M32" s="288">
        <v>289380</v>
      </c>
      <c r="N32" s="359">
        <f t="shared" si="72"/>
        <v>310620</v>
      </c>
      <c r="O32" s="359"/>
      <c r="P32" s="360">
        <f t="shared" si="73"/>
        <v>8</v>
      </c>
      <c r="Q32" s="361">
        <f t="shared" si="74"/>
        <v>30000</v>
      </c>
      <c r="R32" s="359">
        <f t="shared" si="1"/>
        <v>280620</v>
      </c>
      <c r="S32" s="359">
        <f t="shared" si="75"/>
        <v>35077.5</v>
      </c>
      <c r="T32" s="359">
        <f t="shared" si="2"/>
        <v>0</v>
      </c>
      <c r="U32" s="359">
        <f t="shared" si="3"/>
        <v>310620</v>
      </c>
      <c r="V32" s="374">
        <f t="shared" si="34"/>
        <v>275542.5</v>
      </c>
      <c r="W32" s="371"/>
      <c r="X32" s="371"/>
      <c r="Y32" s="371"/>
      <c r="Z32" s="371"/>
      <c r="AA32" s="280">
        <f t="shared" si="35"/>
        <v>275542.5</v>
      </c>
      <c r="AB32" s="372"/>
      <c r="AC32" s="372"/>
      <c r="AD32" s="372"/>
      <c r="AE32" s="363">
        <f t="shared" si="36"/>
        <v>7.5041095890410956</v>
      </c>
      <c r="AF32" s="363">
        <f t="shared" si="37"/>
        <v>7.4958904109589044</v>
      </c>
      <c r="AG32" s="280">
        <f t="shared" si="38"/>
        <v>30000</v>
      </c>
      <c r="AH32" s="364">
        <f t="shared" si="39"/>
        <v>280620</v>
      </c>
      <c r="AI32" s="280">
        <f t="shared" si="40"/>
        <v>35077.5</v>
      </c>
      <c r="AJ32" s="280">
        <f t="shared" si="68"/>
        <v>240465</v>
      </c>
      <c r="AL32" s="280">
        <f t="shared" si="42"/>
        <v>240465</v>
      </c>
      <c r="AM32" s="372"/>
      <c r="AN32" s="372"/>
      <c r="AO32" s="372"/>
      <c r="AP32" s="363">
        <f t="shared" si="43"/>
        <v>8.506849315068493</v>
      </c>
      <c r="AQ32" s="363">
        <f t="shared" si="44"/>
        <v>6.493150684931507</v>
      </c>
      <c r="AR32" s="280">
        <f t="shared" si="45"/>
        <v>30000</v>
      </c>
      <c r="AS32" s="364">
        <f t="shared" si="46"/>
        <v>245542.5</v>
      </c>
      <c r="AT32" s="365">
        <f t="shared" si="47"/>
        <v>35077.5</v>
      </c>
      <c r="AU32" s="280">
        <f t="shared" si="48"/>
        <v>205387.5</v>
      </c>
      <c r="AW32" s="372">
        <f t="shared" si="49"/>
        <v>205387.5</v>
      </c>
      <c r="AX32" s="372"/>
      <c r="AY32" s="372"/>
      <c r="AZ32" s="372"/>
      <c r="BA32" s="372">
        <f t="shared" si="4"/>
        <v>9.506849315068493</v>
      </c>
      <c r="BB32" s="372">
        <f t="shared" si="5"/>
        <v>5.493150684931507</v>
      </c>
      <c r="BC32" s="372">
        <f t="shared" si="50"/>
        <v>30000</v>
      </c>
      <c r="BD32" s="372">
        <f t="shared" si="51"/>
        <v>210465</v>
      </c>
      <c r="BE32" s="280">
        <f t="shared" si="6"/>
        <v>35077.5</v>
      </c>
      <c r="BF32" s="372">
        <f t="shared" si="52"/>
        <v>170310</v>
      </c>
      <c r="BG32" s="372"/>
      <c r="BH32" s="280">
        <f t="shared" si="53"/>
        <v>170310</v>
      </c>
      <c r="BI32" s="372"/>
      <c r="BJ32" s="372"/>
      <c r="BK32" s="372"/>
      <c r="BL32" s="280">
        <f t="shared" si="54"/>
        <v>10.506849315068493</v>
      </c>
      <c r="BM32" s="372">
        <f t="shared" si="7"/>
        <v>4.493150684931507</v>
      </c>
      <c r="BN32" s="372">
        <f t="shared" si="8"/>
        <v>30000</v>
      </c>
      <c r="BO32" s="280">
        <f t="shared" si="55"/>
        <v>140310</v>
      </c>
      <c r="BP32" s="280">
        <f t="shared" si="9"/>
        <v>35077.5</v>
      </c>
      <c r="BQ32" s="280">
        <f t="shared" si="56"/>
        <v>135232.5</v>
      </c>
      <c r="BS32" s="367">
        <f t="shared" si="57"/>
        <v>105232.5</v>
      </c>
      <c r="BT32" s="280">
        <v>135232.5</v>
      </c>
      <c r="BU32" s="372"/>
      <c r="BV32" s="372"/>
      <c r="BW32" s="372"/>
      <c r="BX32" s="280">
        <f t="shared" si="58"/>
        <v>11.506849315068493</v>
      </c>
      <c r="BY32" s="365">
        <f t="shared" si="59"/>
        <v>3.493150684931507</v>
      </c>
      <c r="BZ32" s="280">
        <f t="shared" si="60"/>
        <v>30000</v>
      </c>
      <c r="CA32" s="280">
        <f t="shared" si="61"/>
        <v>105232.5</v>
      </c>
      <c r="CB32" s="280">
        <f t="shared" si="62"/>
        <v>35077.5</v>
      </c>
      <c r="CC32" s="280">
        <f t="shared" si="63"/>
        <v>100155</v>
      </c>
      <c r="CE32" s="280">
        <v>100155</v>
      </c>
      <c r="CF32" s="372"/>
      <c r="CG32" s="372"/>
      <c r="CH32" s="372"/>
      <c r="CI32" s="280">
        <f t="shared" si="10"/>
        <v>12.509589041095891</v>
      </c>
      <c r="CJ32" s="365">
        <f t="shared" si="11"/>
        <v>2.4904109589041088</v>
      </c>
      <c r="CK32" s="280">
        <f t="shared" si="64"/>
        <v>30000</v>
      </c>
      <c r="CL32" s="280">
        <f t="shared" si="65"/>
        <v>70155</v>
      </c>
      <c r="CM32" s="280">
        <f t="shared" ref="CM32:CM44" si="78">CB32</f>
        <v>35077.5</v>
      </c>
      <c r="CN32" s="280">
        <f t="shared" si="69"/>
        <v>65077.5</v>
      </c>
      <c r="CP32" s="280">
        <f t="shared" si="14"/>
        <v>65077.5</v>
      </c>
      <c r="CQ32" s="372"/>
      <c r="CR32" s="372"/>
      <c r="CS32" s="372"/>
      <c r="CT32" s="280">
        <f t="shared" si="15"/>
        <v>13.509589041095891</v>
      </c>
      <c r="CU32" s="365">
        <f t="shared" si="16"/>
        <v>1.4904109589041088</v>
      </c>
      <c r="CV32" s="280">
        <f t="shared" si="17"/>
        <v>30000</v>
      </c>
      <c r="CW32" s="280">
        <f t="shared" si="18"/>
        <v>35077.5</v>
      </c>
      <c r="CX32" s="280">
        <f t="shared" si="12"/>
        <v>35077.5</v>
      </c>
      <c r="CY32" s="280">
        <f t="shared" si="19"/>
        <v>30000</v>
      </c>
      <c r="DA32" s="280">
        <f t="shared" si="20"/>
        <v>30000</v>
      </c>
      <c r="DB32" s="372"/>
      <c r="DC32" s="372"/>
      <c r="DD32" s="372"/>
      <c r="DE32" s="280">
        <f t="shared" si="21"/>
        <v>14.509589041095891</v>
      </c>
      <c r="DF32" s="365">
        <f t="shared" si="22"/>
        <v>0.4904109589041088</v>
      </c>
      <c r="DG32" s="280">
        <f t="shared" si="23"/>
        <v>30000</v>
      </c>
      <c r="DH32" s="280">
        <f t="shared" si="24"/>
        <v>0</v>
      </c>
      <c r="DI32" s="280"/>
      <c r="DJ32" s="280">
        <f t="shared" si="25"/>
        <v>30000</v>
      </c>
      <c r="DL32" s="367">
        <f t="shared" si="26"/>
        <v>0</v>
      </c>
    </row>
    <row r="33" spans="1:116" ht="38.25" x14ac:dyDescent="0.25">
      <c r="A33" s="451" t="s">
        <v>342</v>
      </c>
      <c r="B33" s="257" t="s">
        <v>18</v>
      </c>
      <c r="C33" s="355" t="s">
        <v>19</v>
      </c>
      <c r="D33" s="259" t="s">
        <v>1287</v>
      </c>
      <c r="E33" s="290" t="s">
        <v>334</v>
      </c>
      <c r="F33" s="282">
        <v>39964</v>
      </c>
      <c r="G33" s="357">
        <f t="shared" si="70"/>
        <v>4.8356164383561646</v>
      </c>
      <c r="H33" s="357">
        <f>VLOOKUP(C33,[1]Rates!$C$6:$D$136,2,0)</f>
        <v>15</v>
      </c>
      <c r="I33" s="358">
        <f t="shared" si="71"/>
        <v>10.164383561643834</v>
      </c>
      <c r="J33" s="288">
        <v>630000</v>
      </c>
      <c r="K33" s="288"/>
      <c r="L33" s="370">
        <f t="shared" si="29"/>
        <v>630000</v>
      </c>
      <c r="M33" s="288">
        <v>226046</v>
      </c>
      <c r="N33" s="359">
        <f t="shared" si="72"/>
        <v>403954</v>
      </c>
      <c r="O33" s="359"/>
      <c r="P33" s="360">
        <f t="shared" si="73"/>
        <v>10</v>
      </c>
      <c r="Q33" s="361">
        <f t="shared" si="74"/>
        <v>31500</v>
      </c>
      <c r="R33" s="359">
        <f t="shared" si="1"/>
        <v>372454</v>
      </c>
      <c r="S33" s="359">
        <f t="shared" si="75"/>
        <v>37245.4</v>
      </c>
      <c r="T33" s="359">
        <f t="shared" si="2"/>
        <v>0</v>
      </c>
      <c r="U33" s="359">
        <f t="shared" si="3"/>
        <v>403954</v>
      </c>
      <c r="V33" s="374">
        <f t="shared" si="34"/>
        <v>366708.6</v>
      </c>
      <c r="W33" s="371"/>
      <c r="X33" s="371"/>
      <c r="Y33" s="371"/>
      <c r="Z33" s="371"/>
      <c r="AA33" s="280">
        <f t="shared" si="35"/>
        <v>366708.6</v>
      </c>
      <c r="AB33" s="372"/>
      <c r="AC33" s="372"/>
      <c r="AD33" s="372"/>
      <c r="AE33" s="363">
        <f t="shared" si="36"/>
        <v>5.8356164383561646</v>
      </c>
      <c r="AF33" s="363">
        <f t="shared" si="37"/>
        <v>9.1643835616438345</v>
      </c>
      <c r="AG33" s="280">
        <f t="shared" si="38"/>
        <v>31500</v>
      </c>
      <c r="AH33" s="364">
        <f t="shared" si="39"/>
        <v>372454</v>
      </c>
      <c r="AI33" s="280">
        <f t="shared" si="40"/>
        <v>37245.4</v>
      </c>
      <c r="AJ33" s="280">
        <f t="shared" si="68"/>
        <v>329463.19999999995</v>
      </c>
      <c r="AL33" s="280">
        <f t="shared" si="42"/>
        <v>329463.19999999995</v>
      </c>
      <c r="AM33" s="372"/>
      <c r="AN33" s="372"/>
      <c r="AO33" s="372"/>
      <c r="AP33" s="363">
        <f t="shared" si="43"/>
        <v>6.838356164383562</v>
      </c>
      <c r="AQ33" s="363">
        <f t="shared" si="44"/>
        <v>8.161643835616438</v>
      </c>
      <c r="AR33" s="280">
        <f t="shared" si="45"/>
        <v>31500</v>
      </c>
      <c r="AS33" s="364">
        <f t="shared" si="46"/>
        <v>335208.59999999998</v>
      </c>
      <c r="AT33" s="365">
        <f t="shared" si="47"/>
        <v>37245.4</v>
      </c>
      <c r="AU33" s="280">
        <f t="shared" si="48"/>
        <v>292217.79999999993</v>
      </c>
      <c r="AW33" s="372">
        <f t="shared" si="49"/>
        <v>292217.79999999993</v>
      </c>
      <c r="AX33" s="372"/>
      <c r="AY33" s="372"/>
      <c r="AZ33" s="372"/>
      <c r="BA33" s="372">
        <f t="shared" si="4"/>
        <v>7.838356164383562</v>
      </c>
      <c r="BB33" s="372">
        <f t="shared" si="5"/>
        <v>7.161643835616438</v>
      </c>
      <c r="BC33" s="372">
        <f t="shared" si="50"/>
        <v>31500</v>
      </c>
      <c r="BD33" s="372">
        <f t="shared" si="51"/>
        <v>297963.19999999995</v>
      </c>
      <c r="BE33" s="280">
        <f t="shared" si="6"/>
        <v>37245.4</v>
      </c>
      <c r="BF33" s="372">
        <f t="shared" si="52"/>
        <v>254972.39999999994</v>
      </c>
      <c r="BG33" s="372"/>
      <c r="BH33" s="280">
        <f t="shared" si="53"/>
        <v>254972.39999999994</v>
      </c>
      <c r="BI33" s="372"/>
      <c r="BJ33" s="372"/>
      <c r="BK33" s="372"/>
      <c r="BL33" s="280">
        <f t="shared" si="54"/>
        <v>8.838356164383562</v>
      </c>
      <c r="BM33" s="372">
        <f t="shared" si="7"/>
        <v>6.161643835616438</v>
      </c>
      <c r="BN33" s="372">
        <f t="shared" si="8"/>
        <v>31500</v>
      </c>
      <c r="BO33" s="280">
        <f t="shared" si="55"/>
        <v>223472.39999999994</v>
      </c>
      <c r="BP33" s="280">
        <f t="shared" si="9"/>
        <v>37245.4</v>
      </c>
      <c r="BQ33" s="280">
        <f t="shared" si="56"/>
        <v>217726.99999999994</v>
      </c>
      <c r="BS33" s="367">
        <f t="shared" si="57"/>
        <v>186226.99999999994</v>
      </c>
      <c r="BT33" s="280">
        <v>217726.99999999994</v>
      </c>
      <c r="BU33" s="372"/>
      <c r="BV33" s="372"/>
      <c r="BW33" s="372"/>
      <c r="BX33" s="280">
        <f t="shared" si="58"/>
        <v>9.838356164383562</v>
      </c>
      <c r="BY33" s="365">
        <f t="shared" si="59"/>
        <v>5.161643835616438</v>
      </c>
      <c r="BZ33" s="280">
        <f t="shared" si="60"/>
        <v>31500</v>
      </c>
      <c r="CA33" s="280">
        <f t="shared" si="61"/>
        <v>186226.99999999994</v>
      </c>
      <c r="CB33" s="280">
        <f t="shared" si="62"/>
        <v>37245.4</v>
      </c>
      <c r="CC33" s="280">
        <f t="shared" si="63"/>
        <v>180481.59999999995</v>
      </c>
      <c r="CE33" s="280">
        <v>180481.59999999995</v>
      </c>
      <c r="CF33" s="372"/>
      <c r="CG33" s="372"/>
      <c r="CH33" s="372"/>
      <c r="CI33" s="280">
        <f t="shared" si="10"/>
        <v>10.841095890410958</v>
      </c>
      <c r="CJ33" s="365">
        <f t="shared" si="11"/>
        <v>4.1589041095890416</v>
      </c>
      <c r="CK33" s="280">
        <f t="shared" si="64"/>
        <v>31500</v>
      </c>
      <c r="CL33" s="280">
        <f t="shared" si="65"/>
        <v>148981.59999999995</v>
      </c>
      <c r="CM33" s="280">
        <f t="shared" si="78"/>
        <v>37245.4</v>
      </c>
      <c r="CN33" s="280">
        <f t="shared" si="69"/>
        <v>143236.19999999995</v>
      </c>
      <c r="CP33" s="280">
        <f t="shared" si="14"/>
        <v>143236.19999999995</v>
      </c>
      <c r="CQ33" s="372"/>
      <c r="CR33" s="372"/>
      <c r="CS33" s="372"/>
      <c r="CT33" s="280">
        <f t="shared" si="15"/>
        <v>11.841095890410958</v>
      </c>
      <c r="CU33" s="365">
        <f t="shared" si="16"/>
        <v>3.1589041095890416</v>
      </c>
      <c r="CV33" s="280">
        <f t="shared" si="17"/>
        <v>31500</v>
      </c>
      <c r="CW33" s="280">
        <f t="shared" si="18"/>
        <v>111736.19999999995</v>
      </c>
      <c r="CX33" s="280">
        <f t="shared" si="12"/>
        <v>37245.4</v>
      </c>
      <c r="CY33" s="280">
        <f t="shared" si="19"/>
        <v>105990.79999999996</v>
      </c>
      <c r="DA33" s="280">
        <f t="shared" si="20"/>
        <v>105990.79999999996</v>
      </c>
      <c r="DB33" s="372"/>
      <c r="DC33" s="372"/>
      <c r="DD33" s="372"/>
      <c r="DE33" s="280">
        <f t="shared" si="21"/>
        <v>12.841095890410958</v>
      </c>
      <c r="DF33" s="365">
        <f t="shared" si="22"/>
        <v>2.1589041095890416</v>
      </c>
      <c r="DG33" s="280">
        <f t="shared" si="23"/>
        <v>31500</v>
      </c>
      <c r="DH33" s="280">
        <f t="shared" si="24"/>
        <v>74490.799999999959</v>
      </c>
      <c r="DI33" s="280">
        <f t="shared" ref="DI33:DI44" si="79">CX33</f>
        <v>37245.4</v>
      </c>
      <c r="DJ33" s="280">
        <f t="shared" si="25"/>
        <v>68745.399999999965</v>
      </c>
      <c r="DL33" s="367">
        <f t="shared" si="26"/>
        <v>37245.399999999965</v>
      </c>
    </row>
    <row r="34" spans="1:116" ht="38.25" x14ac:dyDescent="0.25">
      <c r="A34" s="451" t="s">
        <v>342</v>
      </c>
      <c r="B34" s="257" t="s">
        <v>18</v>
      </c>
      <c r="C34" s="355" t="s">
        <v>19</v>
      </c>
      <c r="D34" s="259" t="s">
        <v>1288</v>
      </c>
      <c r="E34" s="290" t="s">
        <v>334</v>
      </c>
      <c r="F34" s="282">
        <v>39964</v>
      </c>
      <c r="G34" s="357">
        <f t="shared" si="70"/>
        <v>4.8356164383561646</v>
      </c>
      <c r="H34" s="357">
        <f>VLOOKUP(C34,[1]Rates!$C$6:$D$136,2,0)</f>
        <v>15</v>
      </c>
      <c r="I34" s="358">
        <f t="shared" si="71"/>
        <v>10.164383561643834</v>
      </c>
      <c r="J34" s="288">
        <v>600000</v>
      </c>
      <c r="K34" s="288"/>
      <c r="L34" s="370">
        <f t="shared" si="29"/>
        <v>600000</v>
      </c>
      <c r="M34" s="288">
        <v>215282</v>
      </c>
      <c r="N34" s="359">
        <f t="shared" si="72"/>
        <v>384718</v>
      </c>
      <c r="O34" s="359"/>
      <c r="P34" s="360">
        <f t="shared" si="73"/>
        <v>10</v>
      </c>
      <c r="Q34" s="361">
        <f t="shared" si="74"/>
        <v>30000</v>
      </c>
      <c r="R34" s="359">
        <f t="shared" si="1"/>
        <v>354718</v>
      </c>
      <c r="S34" s="359">
        <f t="shared" si="75"/>
        <v>35471.800000000003</v>
      </c>
      <c r="T34" s="359">
        <f t="shared" si="2"/>
        <v>0</v>
      </c>
      <c r="U34" s="359">
        <f t="shared" si="3"/>
        <v>384718</v>
      </c>
      <c r="V34" s="374">
        <f t="shared" si="34"/>
        <v>349246.2</v>
      </c>
      <c r="W34" s="371"/>
      <c r="X34" s="371"/>
      <c r="Y34" s="371"/>
      <c r="Z34" s="371"/>
      <c r="AA34" s="280">
        <f t="shared" si="35"/>
        <v>349246.2</v>
      </c>
      <c r="AB34" s="372"/>
      <c r="AC34" s="372"/>
      <c r="AD34" s="372"/>
      <c r="AE34" s="363">
        <f t="shared" si="36"/>
        <v>5.8356164383561646</v>
      </c>
      <c r="AF34" s="363">
        <f t="shared" si="37"/>
        <v>9.1643835616438345</v>
      </c>
      <c r="AG34" s="280">
        <f t="shared" si="38"/>
        <v>30000</v>
      </c>
      <c r="AH34" s="364">
        <f t="shared" si="39"/>
        <v>354718</v>
      </c>
      <c r="AI34" s="280">
        <f t="shared" si="40"/>
        <v>35471.800000000003</v>
      </c>
      <c r="AJ34" s="280">
        <f t="shared" si="68"/>
        <v>313774.40000000002</v>
      </c>
      <c r="AL34" s="280">
        <f t="shared" si="42"/>
        <v>313774.40000000002</v>
      </c>
      <c r="AM34" s="372"/>
      <c r="AN34" s="372"/>
      <c r="AO34" s="372"/>
      <c r="AP34" s="363">
        <f t="shared" si="43"/>
        <v>6.838356164383562</v>
      </c>
      <c r="AQ34" s="363">
        <f t="shared" si="44"/>
        <v>8.161643835616438</v>
      </c>
      <c r="AR34" s="280">
        <f t="shared" si="45"/>
        <v>30000</v>
      </c>
      <c r="AS34" s="364">
        <f t="shared" si="46"/>
        <v>319246.2</v>
      </c>
      <c r="AT34" s="365">
        <f t="shared" si="47"/>
        <v>35471.800000000003</v>
      </c>
      <c r="AU34" s="280">
        <f t="shared" si="48"/>
        <v>278302.60000000003</v>
      </c>
      <c r="AW34" s="372">
        <f t="shared" si="49"/>
        <v>278302.60000000003</v>
      </c>
      <c r="AX34" s="372"/>
      <c r="AY34" s="372"/>
      <c r="AZ34" s="372"/>
      <c r="BA34" s="372">
        <f t="shared" si="4"/>
        <v>7.838356164383562</v>
      </c>
      <c r="BB34" s="372">
        <f t="shared" si="5"/>
        <v>7.161643835616438</v>
      </c>
      <c r="BC34" s="372">
        <f t="shared" si="50"/>
        <v>30000</v>
      </c>
      <c r="BD34" s="372">
        <f t="shared" si="51"/>
        <v>283774.40000000002</v>
      </c>
      <c r="BE34" s="280">
        <f t="shared" si="6"/>
        <v>35471.800000000003</v>
      </c>
      <c r="BF34" s="372">
        <f t="shared" si="52"/>
        <v>242830.80000000005</v>
      </c>
      <c r="BG34" s="372"/>
      <c r="BH34" s="280">
        <f t="shared" si="53"/>
        <v>242830.80000000005</v>
      </c>
      <c r="BI34" s="372"/>
      <c r="BJ34" s="372"/>
      <c r="BK34" s="372"/>
      <c r="BL34" s="280">
        <f t="shared" si="54"/>
        <v>8.838356164383562</v>
      </c>
      <c r="BM34" s="372">
        <f t="shared" si="7"/>
        <v>6.161643835616438</v>
      </c>
      <c r="BN34" s="372">
        <f t="shared" si="8"/>
        <v>30000</v>
      </c>
      <c r="BO34" s="280">
        <f t="shared" si="55"/>
        <v>212830.80000000005</v>
      </c>
      <c r="BP34" s="280">
        <f t="shared" si="9"/>
        <v>35471.800000000003</v>
      </c>
      <c r="BQ34" s="280">
        <f t="shared" si="56"/>
        <v>207359.00000000006</v>
      </c>
      <c r="BS34" s="367">
        <f t="shared" si="57"/>
        <v>177359.00000000006</v>
      </c>
      <c r="BT34" s="280">
        <v>207359.00000000006</v>
      </c>
      <c r="BU34" s="372"/>
      <c r="BV34" s="372"/>
      <c r="BW34" s="372"/>
      <c r="BX34" s="280">
        <f t="shared" si="58"/>
        <v>9.838356164383562</v>
      </c>
      <c r="BY34" s="365">
        <f t="shared" si="59"/>
        <v>5.161643835616438</v>
      </c>
      <c r="BZ34" s="280">
        <f t="shared" si="60"/>
        <v>30000</v>
      </c>
      <c r="CA34" s="280">
        <f t="shared" si="61"/>
        <v>177359.00000000006</v>
      </c>
      <c r="CB34" s="280">
        <f t="shared" si="62"/>
        <v>35471.800000000003</v>
      </c>
      <c r="CC34" s="280">
        <f t="shared" si="63"/>
        <v>171887.20000000007</v>
      </c>
      <c r="CE34" s="280">
        <v>171887.20000000007</v>
      </c>
      <c r="CF34" s="372"/>
      <c r="CG34" s="372"/>
      <c r="CH34" s="372"/>
      <c r="CI34" s="280">
        <f t="shared" si="10"/>
        <v>10.841095890410958</v>
      </c>
      <c r="CJ34" s="365">
        <f t="shared" si="11"/>
        <v>4.1589041095890416</v>
      </c>
      <c r="CK34" s="280">
        <f t="shared" si="64"/>
        <v>30000</v>
      </c>
      <c r="CL34" s="280">
        <f t="shared" si="65"/>
        <v>141887.20000000007</v>
      </c>
      <c r="CM34" s="280">
        <f t="shared" si="78"/>
        <v>35471.800000000003</v>
      </c>
      <c r="CN34" s="280">
        <f t="shared" si="69"/>
        <v>136415.40000000008</v>
      </c>
      <c r="CP34" s="280">
        <f t="shared" si="14"/>
        <v>136415.40000000008</v>
      </c>
      <c r="CQ34" s="372"/>
      <c r="CR34" s="372"/>
      <c r="CS34" s="372"/>
      <c r="CT34" s="280">
        <f t="shared" si="15"/>
        <v>11.841095890410958</v>
      </c>
      <c r="CU34" s="365">
        <f t="shared" si="16"/>
        <v>3.1589041095890416</v>
      </c>
      <c r="CV34" s="280">
        <f t="shared" si="17"/>
        <v>30000</v>
      </c>
      <c r="CW34" s="280">
        <f t="shared" si="18"/>
        <v>106415.40000000008</v>
      </c>
      <c r="CX34" s="280">
        <f t="shared" si="12"/>
        <v>35471.800000000003</v>
      </c>
      <c r="CY34" s="280">
        <f t="shared" si="19"/>
        <v>100943.60000000008</v>
      </c>
      <c r="DA34" s="280">
        <f t="shared" si="20"/>
        <v>100943.60000000008</v>
      </c>
      <c r="DB34" s="372"/>
      <c r="DC34" s="372"/>
      <c r="DD34" s="372"/>
      <c r="DE34" s="280">
        <f t="shared" si="21"/>
        <v>12.841095890410958</v>
      </c>
      <c r="DF34" s="365">
        <f t="shared" si="22"/>
        <v>2.1589041095890416</v>
      </c>
      <c r="DG34" s="280">
        <f t="shared" si="23"/>
        <v>30000</v>
      </c>
      <c r="DH34" s="280">
        <f t="shared" si="24"/>
        <v>70943.600000000079</v>
      </c>
      <c r="DI34" s="280">
        <f t="shared" si="79"/>
        <v>35471.800000000003</v>
      </c>
      <c r="DJ34" s="280">
        <f t="shared" si="25"/>
        <v>65471.800000000076</v>
      </c>
      <c r="DL34" s="367">
        <f t="shared" si="26"/>
        <v>35471.800000000076</v>
      </c>
    </row>
    <row r="35" spans="1:116" ht="38.25" x14ac:dyDescent="0.25">
      <c r="A35" s="451" t="s">
        <v>342</v>
      </c>
      <c r="B35" s="257" t="s">
        <v>18</v>
      </c>
      <c r="C35" s="355" t="s">
        <v>19</v>
      </c>
      <c r="D35" s="259" t="s">
        <v>1289</v>
      </c>
      <c r="E35" s="290" t="s">
        <v>334</v>
      </c>
      <c r="F35" s="282">
        <v>39964</v>
      </c>
      <c r="G35" s="357">
        <f t="shared" si="70"/>
        <v>4.8356164383561646</v>
      </c>
      <c r="H35" s="357">
        <f>VLOOKUP(C35,[1]Rates!$C$6:$D$136,2,0)</f>
        <v>15</v>
      </c>
      <c r="I35" s="358">
        <f t="shared" si="71"/>
        <v>10.164383561643834</v>
      </c>
      <c r="J35" s="288">
        <v>580000</v>
      </c>
      <c r="K35" s="288"/>
      <c r="L35" s="370">
        <f t="shared" si="29"/>
        <v>580000</v>
      </c>
      <c r="M35" s="288">
        <v>208106</v>
      </c>
      <c r="N35" s="359">
        <f t="shared" si="72"/>
        <v>371894</v>
      </c>
      <c r="O35" s="359"/>
      <c r="P35" s="360">
        <f t="shared" si="73"/>
        <v>10</v>
      </c>
      <c r="Q35" s="361">
        <f t="shared" si="74"/>
        <v>29000</v>
      </c>
      <c r="R35" s="359">
        <f t="shared" si="1"/>
        <v>342894</v>
      </c>
      <c r="S35" s="359">
        <f t="shared" si="75"/>
        <v>34289.4</v>
      </c>
      <c r="T35" s="359">
        <f t="shared" si="2"/>
        <v>0</v>
      </c>
      <c r="U35" s="359">
        <f t="shared" si="3"/>
        <v>371894</v>
      </c>
      <c r="V35" s="374">
        <f t="shared" si="34"/>
        <v>337604.6</v>
      </c>
      <c r="W35" s="371"/>
      <c r="X35" s="371"/>
      <c r="Y35" s="371"/>
      <c r="Z35" s="371"/>
      <c r="AA35" s="280">
        <f t="shared" si="35"/>
        <v>337604.6</v>
      </c>
      <c r="AB35" s="372"/>
      <c r="AC35" s="372"/>
      <c r="AD35" s="372"/>
      <c r="AE35" s="363">
        <f t="shared" si="36"/>
        <v>5.8356164383561646</v>
      </c>
      <c r="AF35" s="363">
        <f t="shared" si="37"/>
        <v>9.1643835616438345</v>
      </c>
      <c r="AG35" s="280">
        <f t="shared" si="38"/>
        <v>29000</v>
      </c>
      <c r="AH35" s="364">
        <f t="shared" si="39"/>
        <v>342894</v>
      </c>
      <c r="AI35" s="280">
        <f t="shared" si="40"/>
        <v>34289.4</v>
      </c>
      <c r="AJ35" s="280">
        <f t="shared" si="68"/>
        <v>303315.19999999995</v>
      </c>
      <c r="AL35" s="280">
        <f t="shared" si="42"/>
        <v>303315.19999999995</v>
      </c>
      <c r="AM35" s="372"/>
      <c r="AN35" s="372"/>
      <c r="AO35" s="372"/>
      <c r="AP35" s="363">
        <f t="shared" si="43"/>
        <v>6.838356164383562</v>
      </c>
      <c r="AQ35" s="363">
        <f t="shared" si="44"/>
        <v>8.161643835616438</v>
      </c>
      <c r="AR35" s="280">
        <f t="shared" si="45"/>
        <v>29000</v>
      </c>
      <c r="AS35" s="364">
        <f t="shared" si="46"/>
        <v>308604.59999999998</v>
      </c>
      <c r="AT35" s="365">
        <f t="shared" si="47"/>
        <v>34289.4</v>
      </c>
      <c r="AU35" s="280">
        <f t="shared" si="48"/>
        <v>269025.79999999993</v>
      </c>
      <c r="AW35" s="372">
        <f t="shared" si="49"/>
        <v>269025.79999999993</v>
      </c>
      <c r="AX35" s="372"/>
      <c r="AY35" s="372"/>
      <c r="AZ35" s="372"/>
      <c r="BA35" s="372">
        <f t="shared" si="4"/>
        <v>7.838356164383562</v>
      </c>
      <c r="BB35" s="372">
        <f t="shared" si="5"/>
        <v>7.161643835616438</v>
      </c>
      <c r="BC35" s="372">
        <f t="shared" si="50"/>
        <v>29000</v>
      </c>
      <c r="BD35" s="372">
        <f t="shared" si="51"/>
        <v>274315.19999999995</v>
      </c>
      <c r="BE35" s="280">
        <f t="shared" si="6"/>
        <v>34289.4</v>
      </c>
      <c r="BF35" s="372">
        <f t="shared" si="52"/>
        <v>234736.39999999994</v>
      </c>
      <c r="BG35" s="372"/>
      <c r="BH35" s="280">
        <f t="shared" si="53"/>
        <v>234736.39999999994</v>
      </c>
      <c r="BI35" s="372"/>
      <c r="BJ35" s="372"/>
      <c r="BK35" s="372"/>
      <c r="BL35" s="280">
        <f t="shared" si="54"/>
        <v>8.838356164383562</v>
      </c>
      <c r="BM35" s="372">
        <f t="shared" si="7"/>
        <v>6.161643835616438</v>
      </c>
      <c r="BN35" s="372">
        <f t="shared" si="8"/>
        <v>29000</v>
      </c>
      <c r="BO35" s="280">
        <f t="shared" si="55"/>
        <v>205736.39999999994</v>
      </c>
      <c r="BP35" s="280">
        <f t="shared" si="9"/>
        <v>34289.4</v>
      </c>
      <c r="BQ35" s="280">
        <f t="shared" si="56"/>
        <v>200446.99999999994</v>
      </c>
      <c r="BS35" s="367">
        <f t="shared" si="57"/>
        <v>171446.99999999994</v>
      </c>
      <c r="BT35" s="280">
        <v>200446.99999999994</v>
      </c>
      <c r="BU35" s="372"/>
      <c r="BV35" s="372"/>
      <c r="BW35" s="372"/>
      <c r="BX35" s="280">
        <f t="shared" si="58"/>
        <v>9.838356164383562</v>
      </c>
      <c r="BY35" s="365">
        <f t="shared" si="59"/>
        <v>5.161643835616438</v>
      </c>
      <c r="BZ35" s="280">
        <f t="shared" si="60"/>
        <v>29000</v>
      </c>
      <c r="CA35" s="280">
        <f t="shared" si="61"/>
        <v>171446.99999999994</v>
      </c>
      <c r="CB35" s="280">
        <f t="shared" si="62"/>
        <v>34289.4</v>
      </c>
      <c r="CC35" s="280">
        <f t="shared" si="63"/>
        <v>166157.59999999995</v>
      </c>
      <c r="CE35" s="280">
        <v>166157.59999999995</v>
      </c>
      <c r="CF35" s="372"/>
      <c r="CG35" s="372"/>
      <c r="CH35" s="372"/>
      <c r="CI35" s="280">
        <f t="shared" si="10"/>
        <v>10.841095890410958</v>
      </c>
      <c r="CJ35" s="365">
        <f t="shared" si="11"/>
        <v>4.1589041095890416</v>
      </c>
      <c r="CK35" s="280">
        <f t="shared" si="64"/>
        <v>29000</v>
      </c>
      <c r="CL35" s="280">
        <f t="shared" si="65"/>
        <v>137157.59999999995</v>
      </c>
      <c r="CM35" s="280">
        <f t="shared" si="78"/>
        <v>34289.4</v>
      </c>
      <c r="CN35" s="280">
        <f t="shared" si="69"/>
        <v>131868.19999999995</v>
      </c>
      <c r="CP35" s="280">
        <f t="shared" si="14"/>
        <v>131868.19999999995</v>
      </c>
      <c r="CQ35" s="372"/>
      <c r="CR35" s="372"/>
      <c r="CS35" s="372"/>
      <c r="CT35" s="280">
        <f t="shared" si="15"/>
        <v>11.841095890410958</v>
      </c>
      <c r="CU35" s="365">
        <f t="shared" si="16"/>
        <v>3.1589041095890416</v>
      </c>
      <c r="CV35" s="280">
        <f t="shared" si="17"/>
        <v>29000</v>
      </c>
      <c r="CW35" s="280">
        <f t="shared" si="18"/>
        <v>102868.19999999995</v>
      </c>
      <c r="CX35" s="280">
        <f t="shared" si="12"/>
        <v>34289.4</v>
      </c>
      <c r="CY35" s="280">
        <f t="shared" si="19"/>
        <v>97578.799999999959</v>
      </c>
      <c r="DA35" s="280">
        <f t="shared" si="20"/>
        <v>97578.799999999959</v>
      </c>
      <c r="DB35" s="372"/>
      <c r="DC35" s="372"/>
      <c r="DD35" s="372"/>
      <c r="DE35" s="280">
        <f t="shared" si="21"/>
        <v>12.841095890410958</v>
      </c>
      <c r="DF35" s="365">
        <f t="shared" si="22"/>
        <v>2.1589041095890416</v>
      </c>
      <c r="DG35" s="280">
        <f t="shared" si="23"/>
        <v>29000</v>
      </c>
      <c r="DH35" s="280">
        <f t="shared" si="24"/>
        <v>68578.799999999959</v>
      </c>
      <c r="DI35" s="280">
        <f t="shared" si="79"/>
        <v>34289.4</v>
      </c>
      <c r="DJ35" s="280">
        <f t="shared" si="25"/>
        <v>63289.399999999958</v>
      </c>
      <c r="DL35" s="367">
        <f t="shared" si="26"/>
        <v>34289.399999999958</v>
      </c>
    </row>
    <row r="36" spans="1:116" ht="38.25" x14ac:dyDescent="0.25">
      <c r="A36" s="451" t="s">
        <v>342</v>
      </c>
      <c r="B36" s="257" t="s">
        <v>18</v>
      </c>
      <c r="C36" s="355" t="s">
        <v>19</v>
      </c>
      <c r="D36" s="259" t="s">
        <v>1290</v>
      </c>
      <c r="E36" s="290" t="s">
        <v>335</v>
      </c>
      <c r="F36" s="282">
        <v>40633</v>
      </c>
      <c r="G36" s="357">
        <f t="shared" si="70"/>
        <v>3.0027397260273974</v>
      </c>
      <c r="H36" s="357">
        <f>VLOOKUP(C36,[1]Rates!$C$6:$D$136,2,0)</f>
        <v>15</v>
      </c>
      <c r="I36" s="358">
        <f t="shared" si="71"/>
        <v>11.997260273972604</v>
      </c>
      <c r="J36" s="288">
        <v>286780</v>
      </c>
      <c r="K36" s="288"/>
      <c r="L36" s="370">
        <f t="shared" si="29"/>
        <v>286780</v>
      </c>
      <c r="M36" s="288">
        <v>63895.528000000006</v>
      </c>
      <c r="N36" s="359">
        <f t="shared" si="72"/>
        <v>222884.47200000001</v>
      </c>
      <c r="O36" s="359"/>
      <c r="P36" s="360">
        <f t="shared" si="73"/>
        <v>12</v>
      </c>
      <c r="Q36" s="361">
        <f t="shared" si="74"/>
        <v>14339</v>
      </c>
      <c r="R36" s="359">
        <f t="shared" si="1"/>
        <v>208545.47200000001</v>
      </c>
      <c r="S36" s="359">
        <f t="shared" si="75"/>
        <v>17378.789333333334</v>
      </c>
      <c r="T36" s="359">
        <f t="shared" si="2"/>
        <v>0</v>
      </c>
      <c r="U36" s="359">
        <f t="shared" si="3"/>
        <v>222884.47200000001</v>
      </c>
      <c r="V36" s="374">
        <f t="shared" si="34"/>
        <v>205505.68266666669</v>
      </c>
      <c r="W36" s="371"/>
      <c r="X36" s="371"/>
      <c r="Y36" s="371"/>
      <c r="Z36" s="371"/>
      <c r="AA36" s="280">
        <f t="shared" si="35"/>
        <v>205505.68266666669</v>
      </c>
      <c r="AB36" s="372"/>
      <c r="AC36" s="372"/>
      <c r="AD36" s="372"/>
      <c r="AE36" s="363">
        <f t="shared" si="36"/>
        <v>4.0027397260273974</v>
      </c>
      <c r="AF36" s="363">
        <f t="shared" si="37"/>
        <v>10.997260273972604</v>
      </c>
      <c r="AG36" s="280">
        <f t="shared" si="38"/>
        <v>14339</v>
      </c>
      <c r="AH36" s="364">
        <f t="shared" si="39"/>
        <v>208545.47200000001</v>
      </c>
      <c r="AI36" s="280">
        <f t="shared" si="40"/>
        <v>17378.789333333334</v>
      </c>
      <c r="AJ36" s="280">
        <f t="shared" si="68"/>
        <v>188126.89333333337</v>
      </c>
      <c r="AL36" s="280">
        <f t="shared" si="42"/>
        <v>188126.89333333337</v>
      </c>
      <c r="AM36" s="372"/>
      <c r="AN36" s="372"/>
      <c r="AO36" s="372"/>
      <c r="AP36" s="363">
        <f t="shared" si="43"/>
        <v>5.0054794520547947</v>
      </c>
      <c r="AQ36" s="363">
        <f t="shared" si="44"/>
        <v>9.9945205479452053</v>
      </c>
      <c r="AR36" s="280">
        <f t="shared" si="45"/>
        <v>14339</v>
      </c>
      <c r="AS36" s="364">
        <f t="shared" si="46"/>
        <v>191166.68266666669</v>
      </c>
      <c r="AT36" s="365">
        <f t="shared" si="47"/>
        <v>17378.789333333334</v>
      </c>
      <c r="AU36" s="280">
        <f t="shared" si="48"/>
        <v>170748.10400000005</v>
      </c>
      <c r="AW36" s="372">
        <f t="shared" si="49"/>
        <v>170748.10400000005</v>
      </c>
      <c r="AX36" s="372"/>
      <c r="AY36" s="372"/>
      <c r="AZ36" s="372"/>
      <c r="BA36" s="372">
        <f t="shared" si="4"/>
        <v>6.0054794520547947</v>
      </c>
      <c r="BB36" s="372">
        <f t="shared" si="5"/>
        <v>8.9945205479452053</v>
      </c>
      <c r="BC36" s="372">
        <f t="shared" si="50"/>
        <v>14339</v>
      </c>
      <c r="BD36" s="372">
        <f t="shared" si="51"/>
        <v>173787.89333333337</v>
      </c>
      <c r="BE36" s="280">
        <f t="shared" si="6"/>
        <v>17378.789333333334</v>
      </c>
      <c r="BF36" s="372">
        <f t="shared" si="52"/>
        <v>153369.31466666673</v>
      </c>
      <c r="BG36" s="372"/>
      <c r="BH36" s="280">
        <f t="shared" si="53"/>
        <v>153369.31466666673</v>
      </c>
      <c r="BI36" s="372"/>
      <c r="BJ36" s="372"/>
      <c r="BK36" s="372"/>
      <c r="BL36" s="280">
        <f t="shared" si="54"/>
        <v>7.0054794520547947</v>
      </c>
      <c r="BM36" s="372">
        <f t="shared" si="7"/>
        <v>7.9945205479452053</v>
      </c>
      <c r="BN36" s="372">
        <f t="shared" si="8"/>
        <v>14339</v>
      </c>
      <c r="BO36" s="280">
        <f t="shared" si="55"/>
        <v>139030.31466666673</v>
      </c>
      <c r="BP36" s="280">
        <f t="shared" si="9"/>
        <v>17378.789333333334</v>
      </c>
      <c r="BQ36" s="280">
        <f t="shared" si="56"/>
        <v>135990.52533333341</v>
      </c>
      <c r="BS36" s="367">
        <f t="shared" si="57"/>
        <v>121651.52533333341</v>
      </c>
      <c r="BT36" s="280">
        <v>135990.52533333341</v>
      </c>
      <c r="BU36" s="372"/>
      <c r="BV36" s="372"/>
      <c r="BW36" s="372"/>
      <c r="BX36" s="280">
        <f t="shared" si="58"/>
        <v>8.0054794520547947</v>
      </c>
      <c r="BY36" s="365">
        <f t="shared" si="59"/>
        <v>6.9945205479452053</v>
      </c>
      <c r="BZ36" s="280">
        <f t="shared" si="60"/>
        <v>14339</v>
      </c>
      <c r="CA36" s="280">
        <f t="shared" si="61"/>
        <v>121651.52533333341</v>
      </c>
      <c r="CB36" s="280">
        <f t="shared" si="62"/>
        <v>17378.789333333334</v>
      </c>
      <c r="CC36" s="280">
        <f t="shared" si="63"/>
        <v>118611.73600000008</v>
      </c>
      <c r="CE36" s="280">
        <v>118611.73600000008</v>
      </c>
      <c r="CF36" s="372"/>
      <c r="CG36" s="372"/>
      <c r="CH36" s="372"/>
      <c r="CI36" s="280">
        <f t="shared" si="10"/>
        <v>9.0082191780821912</v>
      </c>
      <c r="CJ36" s="365">
        <f t="shared" si="11"/>
        <v>5.9917808219178088</v>
      </c>
      <c r="CK36" s="280">
        <f t="shared" si="64"/>
        <v>14339</v>
      </c>
      <c r="CL36" s="280">
        <f t="shared" si="65"/>
        <v>104272.73600000008</v>
      </c>
      <c r="CM36" s="280">
        <f t="shared" si="78"/>
        <v>17378.789333333334</v>
      </c>
      <c r="CN36" s="280">
        <f t="shared" si="69"/>
        <v>101232.94666666674</v>
      </c>
      <c r="CP36" s="280">
        <f t="shared" si="14"/>
        <v>101232.94666666674</v>
      </c>
      <c r="CQ36" s="372"/>
      <c r="CR36" s="372"/>
      <c r="CS36" s="372"/>
      <c r="CT36" s="280">
        <f t="shared" si="15"/>
        <v>10.008219178082191</v>
      </c>
      <c r="CU36" s="365">
        <f t="shared" si="16"/>
        <v>4.9917808219178088</v>
      </c>
      <c r="CV36" s="280">
        <f t="shared" si="17"/>
        <v>14339</v>
      </c>
      <c r="CW36" s="280">
        <f t="shared" si="18"/>
        <v>86893.946666666743</v>
      </c>
      <c r="CX36" s="280">
        <f t="shared" si="12"/>
        <v>17378.789333333334</v>
      </c>
      <c r="CY36" s="280">
        <f t="shared" si="19"/>
        <v>83854.157333333409</v>
      </c>
      <c r="DA36" s="280">
        <f t="shared" si="20"/>
        <v>83854.157333333409</v>
      </c>
      <c r="DB36" s="372"/>
      <c r="DC36" s="372"/>
      <c r="DD36" s="372"/>
      <c r="DE36" s="280">
        <f t="shared" si="21"/>
        <v>11.008219178082191</v>
      </c>
      <c r="DF36" s="365">
        <f t="shared" si="22"/>
        <v>3.9917808219178088</v>
      </c>
      <c r="DG36" s="280">
        <f t="shared" si="23"/>
        <v>14339</v>
      </c>
      <c r="DH36" s="280">
        <f t="shared" si="24"/>
        <v>69515.157333333409</v>
      </c>
      <c r="DI36" s="280">
        <f t="shared" si="79"/>
        <v>17378.789333333334</v>
      </c>
      <c r="DJ36" s="280">
        <f t="shared" si="25"/>
        <v>66475.368000000075</v>
      </c>
      <c r="DL36" s="367">
        <f t="shared" si="26"/>
        <v>52136.368000000075</v>
      </c>
    </row>
    <row r="37" spans="1:116" ht="38.25" x14ac:dyDescent="0.25">
      <c r="A37" s="451" t="s">
        <v>342</v>
      </c>
      <c r="B37" s="257" t="s">
        <v>18</v>
      </c>
      <c r="C37" s="355" t="s">
        <v>19</v>
      </c>
      <c r="D37" s="259" t="s">
        <v>1291</v>
      </c>
      <c r="E37" s="290" t="s">
        <v>336</v>
      </c>
      <c r="F37" s="282">
        <v>40816</v>
      </c>
      <c r="G37" s="357">
        <f t="shared" si="70"/>
        <v>2.5013698630136987</v>
      </c>
      <c r="H37" s="357">
        <f>VLOOKUP(C37,[1]Rates!$C$6:$D$136,2,0)</f>
        <v>15</v>
      </c>
      <c r="I37" s="358">
        <f t="shared" si="71"/>
        <v>12.498630136986302</v>
      </c>
      <c r="J37" s="288">
        <v>1134487</v>
      </c>
      <c r="K37" s="288"/>
      <c r="L37" s="370">
        <f t="shared" si="29"/>
        <v>1134487</v>
      </c>
      <c r="M37" s="288">
        <v>252536.80619999999</v>
      </c>
      <c r="N37" s="359">
        <f t="shared" si="72"/>
        <v>881950.19380000001</v>
      </c>
      <c r="O37" s="359"/>
      <c r="P37" s="360">
        <f t="shared" si="73"/>
        <v>12</v>
      </c>
      <c r="Q37" s="361">
        <f t="shared" si="74"/>
        <v>56724.350000000006</v>
      </c>
      <c r="R37" s="359">
        <f t="shared" si="1"/>
        <v>825225.84380000003</v>
      </c>
      <c r="S37" s="359">
        <f t="shared" si="75"/>
        <v>68768.820316666664</v>
      </c>
      <c r="T37" s="359">
        <f t="shared" si="2"/>
        <v>0</v>
      </c>
      <c r="U37" s="359">
        <f t="shared" si="3"/>
        <v>881950.19380000001</v>
      </c>
      <c r="V37" s="374">
        <f t="shared" si="34"/>
        <v>813181.37348333339</v>
      </c>
      <c r="W37" s="371"/>
      <c r="X37" s="371"/>
      <c r="Y37" s="371"/>
      <c r="Z37" s="371"/>
      <c r="AA37" s="280">
        <f t="shared" si="35"/>
        <v>813181.37348333339</v>
      </c>
      <c r="AB37" s="372"/>
      <c r="AC37" s="372"/>
      <c r="AD37" s="372"/>
      <c r="AE37" s="363">
        <f t="shared" si="36"/>
        <v>3.5013698630136987</v>
      </c>
      <c r="AF37" s="363">
        <f t="shared" si="37"/>
        <v>11.498630136986302</v>
      </c>
      <c r="AG37" s="280">
        <f t="shared" si="38"/>
        <v>56724.350000000006</v>
      </c>
      <c r="AH37" s="364">
        <f t="shared" si="39"/>
        <v>825225.84380000003</v>
      </c>
      <c r="AI37" s="280">
        <f t="shared" si="40"/>
        <v>68768.820316666664</v>
      </c>
      <c r="AJ37" s="280">
        <f t="shared" si="68"/>
        <v>744412.55316666677</v>
      </c>
      <c r="AL37" s="280">
        <f t="shared" si="42"/>
        <v>744412.55316666677</v>
      </c>
      <c r="AM37" s="372"/>
      <c r="AN37" s="372"/>
      <c r="AO37" s="372"/>
      <c r="AP37" s="363">
        <f t="shared" si="43"/>
        <v>4.5041095890410956</v>
      </c>
      <c r="AQ37" s="363">
        <f t="shared" si="44"/>
        <v>10.495890410958904</v>
      </c>
      <c r="AR37" s="280">
        <f t="shared" si="45"/>
        <v>56724.350000000006</v>
      </c>
      <c r="AS37" s="364">
        <f t="shared" si="46"/>
        <v>756457.02348333341</v>
      </c>
      <c r="AT37" s="365">
        <f t="shared" si="47"/>
        <v>68768.820316666664</v>
      </c>
      <c r="AU37" s="280">
        <f t="shared" si="48"/>
        <v>675643.73285000015</v>
      </c>
      <c r="AW37" s="372">
        <f t="shared" si="49"/>
        <v>675643.73285000015</v>
      </c>
      <c r="AX37" s="372"/>
      <c r="AY37" s="372"/>
      <c r="AZ37" s="372"/>
      <c r="BA37" s="372">
        <f t="shared" si="4"/>
        <v>5.5041095890410956</v>
      </c>
      <c r="BB37" s="372">
        <f t="shared" si="5"/>
        <v>9.4958904109589035</v>
      </c>
      <c r="BC37" s="372">
        <f t="shared" si="50"/>
        <v>56724.350000000006</v>
      </c>
      <c r="BD37" s="372">
        <f t="shared" si="51"/>
        <v>687688.20316666679</v>
      </c>
      <c r="BE37" s="280">
        <f t="shared" si="6"/>
        <v>68768.820316666664</v>
      </c>
      <c r="BF37" s="372">
        <f t="shared" si="52"/>
        <v>606874.91253333353</v>
      </c>
      <c r="BG37" s="372"/>
      <c r="BH37" s="280">
        <f t="shared" si="53"/>
        <v>606874.91253333353</v>
      </c>
      <c r="BI37" s="372"/>
      <c r="BJ37" s="372"/>
      <c r="BK37" s="372"/>
      <c r="BL37" s="280">
        <f t="shared" si="54"/>
        <v>6.5041095890410956</v>
      </c>
      <c r="BM37" s="372">
        <f t="shared" si="7"/>
        <v>8.4958904109589035</v>
      </c>
      <c r="BN37" s="372">
        <f t="shared" si="8"/>
        <v>56724.350000000006</v>
      </c>
      <c r="BO37" s="280">
        <f t="shared" si="55"/>
        <v>550150.56253333355</v>
      </c>
      <c r="BP37" s="280">
        <f t="shared" si="9"/>
        <v>68768.820316666664</v>
      </c>
      <c r="BQ37" s="280">
        <f t="shared" si="56"/>
        <v>538106.0922166669</v>
      </c>
      <c r="BS37" s="367">
        <f t="shared" si="57"/>
        <v>481381.74221666693</v>
      </c>
      <c r="BT37" s="280">
        <v>538106.0922166669</v>
      </c>
      <c r="BU37" s="372"/>
      <c r="BV37" s="372"/>
      <c r="BW37" s="372"/>
      <c r="BX37" s="280">
        <f t="shared" si="58"/>
        <v>7.5041095890410956</v>
      </c>
      <c r="BY37" s="365">
        <f t="shared" si="59"/>
        <v>7.4958904109589044</v>
      </c>
      <c r="BZ37" s="280">
        <f t="shared" si="60"/>
        <v>56724.350000000006</v>
      </c>
      <c r="CA37" s="280">
        <f t="shared" si="61"/>
        <v>481381.74221666693</v>
      </c>
      <c r="CB37" s="280">
        <f t="shared" si="62"/>
        <v>68768.820316666664</v>
      </c>
      <c r="CC37" s="280">
        <f t="shared" si="63"/>
        <v>469337.27190000023</v>
      </c>
      <c r="CE37" s="280">
        <v>469337.27190000023</v>
      </c>
      <c r="CF37" s="372"/>
      <c r="CG37" s="372"/>
      <c r="CH37" s="372"/>
      <c r="CI37" s="280">
        <f t="shared" si="10"/>
        <v>8.506849315068493</v>
      </c>
      <c r="CJ37" s="365">
        <f t="shared" si="11"/>
        <v>6.493150684931507</v>
      </c>
      <c r="CK37" s="280">
        <f t="shared" si="64"/>
        <v>56724.350000000006</v>
      </c>
      <c r="CL37" s="280">
        <f t="shared" si="65"/>
        <v>412612.92190000019</v>
      </c>
      <c r="CM37" s="280">
        <f t="shared" si="78"/>
        <v>68768.820316666664</v>
      </c>
      <c r="CN37" s="280">
        <f t="shared" si="69"/>
        <v>400568.45158333355</v>
      </c>
      <c r="CP37" s="280">
        <f t="shared" si="14"/>
        <v>400568.45158333355</v>
      </c>
      <c r="CQ37" s="372"/>
      <c r="CR37" s="372"/>
      <c r="CS37" s="372"/>
      <c r="CT37" s="280">
        <f t="shared" si="15"/>
        <v>9.506849315068493</v>
      </c>
      <c r="CU37" s="365">
        <f t="shared" si="16"/>
        <v>5.493150684931507</v>
      </c>
      <c r="CV37" s="280">
        <f t="shared" si="17"/>
        <v>56724.350000000006</v>
      </c>
      <c r="CW37" s="280">
        <f t="shared" si="18"/>
        <v>343844.10158333357</v>
      </c>
      <c r="CX37" s="280">
        <f t="shared" si="12"/>
        <v>68768.820316666664</v>
      </c>
      <c r="CY37" s="280">
        <f t="shared" si="19"/>
        <v>331799.63126666687</v>
      </c>
      <c r="DA37" s="280">
        <f t="shared" si="20"/>
        <v>331799.63126666687</v>
      </c>
      <c r="DB37" s="372"/>
      <c r="DC37" s="372"/>
      <c r="DD37" s="372"/>
      <c r="DE37" s="280">
        <f t="shared" si="21"/>
        <v>10.506849315068493</v>
      </c>
      <c r="DF37" s="365">
        <f t="shared" si="22"/>
        <v>4.493150684931507</v>
      </c>
      <c r="DG37" s="280">
        <f t="shared" si="23"/>
        <v>56724.350000000006</v>
      </c>
      <c r="DH37" s="280">
        <f t="shared" si="24"/>
        <v>275075.28126666683</v>
      </c>
      <c r="DI37" s="280">
        <f t="shared" si="79"/>
        <v>68768.820316666664</v>
      </c>
      <c r="DJ37" s="280">
        <f t="shared" si="25"/>
        <v>263030.81095000019</v>
      </c>
      <c r="DL37" s="367">
        <f t="shared" si="26"/>
        <v>206306.46095000018</v>
      </c>
    </row>
    <row r="38" spans="1:116" ht="38.25" x14ac:dyDescent="0.25">
      <c r="A38" s="451" t="s">
        <v>342</v>
      </c>
      <c r="B38" s="257" t="s">
        <v>18</v>
      </c>
      <c r="C38" s="355" t="s">
        <v>19</v>
      </c>
      <c r="D38" s="259" t="s">
        <v>1292</v>
      </c>
      <c r="E38" s="290" t="s">
        <v>328</v>
      </c>
      <c r="F38" s="282">
        <v>40847</v>
      </c>
      <c r="G38" s="357">
        <f t="shared" si="70"/>
        <v>2.4164383561643836</v>
      </c>
      <c r="H38" s="357">
        <f>VLOOKUP(C38,[1]Rates!$C$6:$D$136,2,0)</f>
        <v>15</v>
      </c>
      <c r="I38" s="358">
        <f t="shared" si="71"/>
        <v>12.583561643835615</v>
      </c>
      <c r="J38" s="288">
        <v>1134487</v>
      </c>
      <c r="K38" s="288"/>
      <c r="L38" s="370">
        <f t="shared" si="29"/>
        <v>1134487</v>
      </c>
      <c r="M38" s="288">
        <v>252536.80619999999</v>
      </c>
      <c r="N38" s="359">
        <f t="shared" si="72"/>
        <v>881950.19380000001</v>
      </c>
      <c r="O38" s="359"/>
      <c r="P38" s="360">
        <f t="shared" si="73"/>
        <v>13</v>
      </c>
      <c r="Q38" s="361">
        <f t="shared" si="74"/>
        <v>56724.350000000006</v>
      </c>
      <c r="R38" s="359">
        <f t="shared" si="1"/>
        <v>825225.84380000003</v>
      </c>
      <c r="S38" s="359">
        <f t="shared" si="75"/>
        <v>63478.911061538463</v>
      </c>
      <c r="T38" s="359">
        <f t="shared" si="2"/>
        <v>0</v>
      </c>
      <c r="U38" s="359">
        <f t="shared" si="3"/>
        <v>881950.19380000001</v>
      </c>
      <c r="V38" s="374">
        <f t="shared" si="34"/>
        <v>818471.28273846151</v>
      </c>
      <c r="W38" s="371"/>
      <c r="X38" s="371"/>
      <c r="Y38" s="371"/>
      <c r="Z38" s="371"/>
      <c r="AA38" s="280">
        <f t="shared" si="35"/>
        <v>818471.28273846151</v>
      </c>
      <c r="AB38" s="372"/>
      <c r="AC38" s="372"/>
      <c r="AD38" s="372"/>
      <c r="AE38" s="363">
        <f t="shared" si="36"/>
        <v>3.4164383561643836</v>
      </c>
      <c r="AF38" s="363">
        <f t="shared" si="37"/>
        <v>11.583561643835615</v>
      </c>
      <c r="AG38" s="280">
        <f t="shared" si="38"/>
        <v>56724.350000000006</v>
      </c>
      <c r="AH38" s="364">
        <f t="shared" si="39"/>
        <v>825225.84380000003</v>
      </c>
      <c r="AI38" s="280">
        <f t="shared" si="40"/>
        <v>63478.911061538463</v>
      </c>
      <c r="AJ38" s="280">
        <f t="shared" si="68"/>
        <v>754992.37167692301</v>
      </c>
      <c r="AL38" s="280">
        <f t="shared" si="42"/>
        <v>754992.37167692301</v>
      </c>
      <c r="AM38" s="372"/>
      <c r="AN38" s="372"/>
      <c r="AO38" s="372"/>
      <c r="AP38" s="363">
        <f t="shared" si="43"/>
        <v>4.419178082191781</v>
      </c>
      <c r="AQ38" s="363">
        <f t="shared" si="44"/>
        <v>10.580821917808219</v>
      </c>
      <c r="AR38" s="280">
        <f t="shared" si="45"/>
        <v>56724.350000000006</v>
      </c>
      <c r="AS38" s="364">
        <f t="shared" si="46"/>
        <v>761746.93273846153</v>
      </c>
      <c r="AT38" s="365">
        <f t="shared" si="47"/>
        <v>63478.911061538463</v>
      </c>
      <c r="AU38" s="280">
        <f t="shared" si="48"/>
        <v>691513.46061538451</v>
      </c>
      <c r="AW38" s="372">
        <f t="shared" si="49"/>
        <v>691513.46061538451</v>
      </c>
      <c r="AX38" s="372"/>
      <c r="AY38" s="372"/>
      <c r="AZ38" s="372"/>
      <c r="BA38" s="372">
        <f t="shared" si="4"/>
        <v>5.419178082191781</v>
      </c>
      <c r="BB38" s="372">
        <f t="shared" si="5"/>
        <v>9.580821917808219</v>
      </c>
      <c r="BC38" s="372">
        <f t="shared" si="50"/>
        <v>56724.350000000006</v>
      </c>
      <c r="BD38" s="372">
        <f t="shared" si="51"/>
        <v>698268.02167692303</v>
      </c>
      <c r="BE38" s="280">
        <f t="shared" si="6"/>
        <v>63478.911061538463</v>
      </c>
      <c r="BF38" s="372">
        <f t="shared" si="52"/>
        <v>628034.54955384601</v>
      </c>
      <c r="BG38" s="372"/>
      <c r="BH38" s="280">
        <f t="shared" si="53"/>
        <v>628034.54955384601</v>
      </c>
      <c r="BI38" s="372"/>
      <c r="BJ38" s="372"/>
      <c r="BK38" s="372"/>
      <c r="BL38" s="280">
        <f t="shared" si="54"/>
        <v>6.419178082191781</v>
      </c>
      <c r="BM38" s="372">
        <f t="shared" si="7"/>
        <v>8.580821917808219</v>
      </c>
      <c r="BN38" s="372">
        <f t="shared" si="8"/>
        <v>56724.350000000006</v>
      </c>
      <c r="BO38" s="280">
        <f t="shared" si="55"/>
        <v>571310.19955384603</v>
      </c>
      <c r="BP38" s="280">
        <f t="shared" si="9"/>
        <v>63478.911061538463</v>
      </c>
      <c r="BQ38" s="280">
        <f t="shared" si="56"/>
        <v>564555.63849230751</v>
      </c>
      <c r="BS38" s="367">
        <f t="shared" si="57"/>
        <v>507831.28849230753</v>
      </c>
      <c r="BT38" s="280">
        <v>564555.63849230751</v>
      </c>
      <c r="BU38" s="372"/>
      <c r="BV38" s="372"/>
      <c r="BW38" s="372"/>
      <c r="BX38" s="280">
        <f t="shared" si="58"/>
        <v>7.419178082191781</v>
      </c>
      <c r="BY38" s="365">
        <f t="shared" si="59"/>
        <v>7.580821917808219</v>
      </c>
      <c r="BZ38" s="280">
        <f t="shared" si="60"/>
        <v>56724.350000000006</v>
      </c>
      <c r="CA38" s="280">
        <f t="shared" si="61"/>
        <v>507831.28849230753</v>
      </c>
      <c r="CB38" s="280">
        <f t="shared" si="62"/>
        <v>63478.911061538463</v>
      </c>
      <c r="CC38" s="280">
        <f t="shared" si="63"/>
        <v>501076.72743076907</v>
      </c>
      <c r="CE38" s="280">
        <v>501076.72743076907</v>
      </c>
      <c r="CF38" s="372"/>
      <c r="CG38" s="372"/>
      <c r="CH38" s="372"/>
      <c r="CI38" s="280">
        <f t="shared" si="10"/>
        <v>8.4219178082191775</v>
      </c>
      <c r="CJ38" s="365">
        <f t="shared" si="11"/>
        <v>6.5780821917808225</v>
      </c>
      <c r="CK38" s="280">
        <f t="shared" si="64"/>
        <v>56724.350000000006</v>
      </c>
      <c r="CL38" s="280">
        <f t="shared" si="65"/>
        <v>444352.37743076903</v>
      </c>
      <c r="CM38" s="280">
        <f t="shared" si="78"/>
        <v>63478.911061538463</v>
      </c>
      <c r="CN38" s="280">
        <f t="shared" si="69"/>
        <v>437597.81636923063</v>
      </c>
      <c r="CP38" s="280">
        <f t="shared" si="14"/>
        <v>437597.81636923063</v>
      </c>
      <c r="CQ38" s="372"/>
      <c r="CR38" s="372"/>
      <c r="CS38" s="372"/>
      <c r="CT38" s="280">
        <f t="shared" si="15"/>
        <v>9.4219178082191775</v>
      </c>
      <c r="CU38" s="365">
        <f t="shared" si="16"/>
        <v>5.5780821917808225</v>
      </c>
      <c r="CV38" s="280">
        <f t="shared" si="17"/>
        <v>56724.350000000006</v>
      </c>
      <c r="CW38" s="280">
        <f t="shared" si="18"/>
        <v>380873.46636923065</v>
      </c>
      <c r="CX38" s="280">
        <f t="shared" si="12"/>
        <v>63478.911061538463</v>
      </c>
      <c r="CY38" s="280">
        <f t="shared" si="19"/>
        <v>374118.90530769218</v>
      </c>
      <c r="DA38" s="280">
        <f t="shared" si="20"/>
        <v>374118.90530769218</v>
      </c>
      <c r="DB38" s="372"/>
      <c r="DC38" s="372"/>
      <c r="DD38" s="372"/>
      <c r="DE38" s="280">
        <f t="shared" si="21"/>
        <v>10.421917808219177</v>
      </c>
      <c r="DF38" s="365">
        <f t="shared" si="22"/>
        <v>4.5780821917808225</v>
      </c>
      <c r="DG38" s="280">
        <f t="shared" si="23"/>
        <v>56724.350000000006</v>
      </c>
      <c r="DH38" s="280">
        <f t="shared" si="24"/>
        <v>317394.55530769215</v>
      </c>
      <c r="DI38" s="280">
        <f t="shared" si="79"/>
        <v>63478.911061538463</v>
      </c>
      <c r="DJ38" s="280">
        <f t="shared" si="25"/>
        <v>310639.99424615374</v>
      </c>
      <c r="DL38" s="367">
        <f t="shared" si="26"/>
        <v>253915.64424615374</v>
      </c>
    </row>
    <row r="39" spans="1:116" ht="38.25" x14ac:dyDescent="0.25">
      <c r="A39" s="451" t="s">
        <v>342</v>
      </c>
      <c r="B39" s="257" t="s">
        <v>18</v>
      </c>
      <c r="C39" s="355" t="s">
        <v>19</v>
      </c>
      <c r="D39" s="259" t="s">
        <v>1293</v>
      </c>
      <c r="E39" s="290" t="s">
        <v>337</v>
      </c>
      <c r="F39" s="282">
        <v>41176</v>
      </c>
      <c r="G39" s="357">
        <f t="shared" si="70"/>
        <v>1.515068493150685</v>
      </c>
      <c r="H39" s="357">
        <f>VLOOKUP(C39,[1]Rates!$C$6:$D$136,2,0)</f>
        <v>15</v>
      </c>
      <c r="I39" s="358">
        <f t="shared" si="71"/>
        <v>13.484931506849314</v>
      </c>
      <c r="J39" s="288">
        <v>153600</v>
      </c>
      <c r="K39" s="288"/>
      <c r="L39" s="370">
        <f t="shared" si="29"/>
        <v>153600</v>
      </c>
      <c r="M39" s="288">
        <v>22981.120000000003</v>
      </c>
      <c r="N39" s="359">
        <f t="shared" si="72"/>
        <v>130618.88</v>
      </c>
      <c r="O39" s="359"/>
      <c r="P39" s="360">
        <f t="shared" si="73"/>
        <v>13</v>
      </c>
      <c r="Q39" s="361">
        <f t="shared" si="74"/>
        <v>7680</v>
      </c>
      <c r="R39" s="359">
        <f t="shared" si="1"/>
        <v>122938.88</v>
      </c>
      <c r="S39" s="359">
        <f t="shared" si="75"/>
        <v>9456.836923076924</v>
      </c>
      <c r="T39" s="359">
        <f t="shared" si="2"/>
        <v>0</v>
      </c>
      <c r="U39" s="359">
        <f t="shared" si="3"/>
        <v>130618.88</v>
      </c>
      <c r="V39" s="374">
        <f t="shared" si="34"/>
        <v>121162.04307692309</v>
      </c>
      <c r="W39" s="371"/>
      <c r="X39" s="371"/>
      <c r="Y39" s="371"/>
      <c r="Z39" s="371"/>
      <c r="AA39" s="280">
        <f t="shared" si="35"/>
        <v>121162.04307692309</v>
      </c>
      <c r="AB39" s="372"/>
      <c r="AC39" s="372"/>
      <c r="AD39" s="372"/>
      <c r="AE39" s="363">
        <f t="shared" si="36"/>
        <v>2.515068493150685</v>
      </c>
      <c r="AF39" s="363">
        <f t="shared" si="37"/>
        <v>12.484931506849314</v>
      </c>
      <c r="AG39" s="280">
        <f t="shared" si="38"/>
        <v>7680</v>
      </c>
      <c r="AH39" s="364">
        <f t="shared" si="39"/>
        <v>122938.88</v>
      </c>
      <c r="AI39" s="280">
        <f t="shared" si="40"/>
        <v>9456.836923076924</v>
      </c>
      <c r="AJ39" s="280">
        <f t="shared" si="68"/>
        <v>111705.20615384617</v>
      </c>
      <c r="AL39" s="280">
        <f t="shared" si="42"/>
        <v>111705.20615384617</v>
      </c>
      <c r="AM39" s="372"/>
      <c r="AN39" s="372"/>
      <c r="AO39" s="372"/>
      <c r="AP39" s="363">
        <f t="shared" si="43"/>
        <v>3.5178082191780824</v>
      </c>
      <c r="AQ39" s="363">
        <f t="shared" si="44"/>
        <v>11.482191780821918</v>
      </c>
      <c r="AR39" s="280">
        <f t="shared" si="45"/>
        <v>7680</v>
      </c>
      <c r="AS39" s="364">
        <f t="shared" si="46"/>
        <v>113482.04307692309</v>
      </c>
      <c r="AT39" s="365">
        <f t="shared" si="47"/>
        <v>9456.836923076924</v>
      </c>
      <c r="AU39" s="280">
        <f t="shared" si="48"/>
        <v>102248.36923076925</v>
      </c>
      <c r="AW39" s="372">
        <f t="shared" si="49"/>
        <v>102248.36923076925</v>
      </c>
      <c r="AX39" s="372"/>
      <c r="AY39" s="372"/>
      <c r="AZ39" s="372"/>
      <c r="BA39" s="372">
        <f t="shared" si="4"/>
        <v>4.5178082191780824</v>
      </c>
      <c r="BB39" s="372">
        <f t="shared" si="5"/>
        <v>10.482191780821918</v>
      </c>
      <c r="BC39" s="372">
        <f t="shared" si="50"/>
        <v>7680</v>
      </c>
      <c r="BD39" s="372">
        <f t="shared" si="51"/>
        <v>104025.20615384617</v>
      </c>
      <c r="BE39" s="280">
        <f t="shared" si="6"/>
        <v>9456.836923076924</v>
      </c>
      <c r="BF39" s="372">
        <f t="shared" si="52"/>
        <v>92791.532307692338</v>
      </c>
      <c r="BG39" s="372"/>
      <c r="BH39" s="280">
        <f t="shared" si="53"/>
        <v>92791.532307692338</v>
      </c>
      <c r="BI39" s="372"/>
      <c r="BJ39" s="372"/>
      <c r="BK39" s="372"/>
      <c r="BL39" s="280">
        <f t="shared" si="54"/>
        <v>5.5178082191780824</v>
      </c>
      <c r="BM39" s="372">
        <f t="shared" si="7"/>
        <v>9.4821917808219176</v>
      </c>
      <c r="BN39" s="372">
        <f t="shared" si="8"/>
        <v>7680</v>
      </c>
      <c r="BO39" s="280">
        <f t="shared" si="55"/>
        <v>85111.532307692338</v>
      </c>
      <c r="BP39" s="280">
        <f t="shared" si="9"/>
        <v>9456.836923076924</v>
      </c>
      <c r="BQ39" s="280">
        <f t="shared" si="56"/>
        <v>83334.695384615421</v>
      </c>
      <c r="BS39" s="367">
        <f t="shared" si="57"/>
        <v>75654.695384615421</v>
      </c>
      <c r="BT39" s="280">
        <v>83334.695384615421</v>
      </c>
      <c r="BU39" s="372"/>
      <c r="BV39" s="372"/>
      <c r="BW39" s="372"/>
      <c r="BX39" s="280">
        <f t="shared" si="58"/>
        <v>6.5178082191780824</v>
      </c>
      <c r="BY39" s="365">
        <f t="shared" si="59"/>
        <v>8.4821917808219176</v>
      </c>
      <c r="BZ39" s="280">
        <f t="shared" si="60"/>
        <v>7680</v>
      </c>
      <c r="CA39" s="280">
        <f t="shared" si="61"/>
        <v>75654.695384615421</v>
      </c>
      <c r="CB39" s="280">
        <f t="shared" si="62"/>
        <v>9456.836923076924</v>
      </c>
      <c r="CC39" s="280">
        <f t="shared" si="63"/>
        <v>73877.858461538504</v>
      </c>
      <c r="CE39" s="280">
        <v>73877.858461538504</v>
      </c>
      <c r="CF39" s="372"/>
      <c r="CG39" s="372"/>
      <c r="CH39" s="372"/>
      <c r="CI39" s="280">
        <f t="shared" si="10"/>
        <v>7.5205479452054798</v>
      </c>
      <c r="CJ39" s="365">
        <f t="shared" si="11"/>
        <v>7.4794520547945202</v>
      </c>
      <c r="CK39" s="280">
        <f t="shared" si="64"/>
        <v>7680</v>
      </c>
      <c r="CL39" s="280">
        <f t="shared" si="65"/>
        <v>66197.858461538504</v>
      </c>
      <c r="CM39" s="280">
        <f t="shared" si="78"/>
        <v>9456.836923076924</v>
      </c>
      <c r="CN39" s="280">
        <f t="shared" si="69"/>
        <v>64421.02153846158</v>
      </c>
      <c r="CP39" s="280">
        <f t="shared" si="14"/>
        <v>64421.02153846158</v>
      </c>
      <c r="CQ39" s="372"/>
      <c r="CR39" s="372"/>
      <c r="CS39" s="372"/>
      <c r="CT39" s="280">
        <f t="shared" si="15"/>
        <v>8.5205479452054789</v>
      </c>
      <c r="CU39" s="365">
        <f t="shared" si="16"/>
        <v>6.4794520547945211</v>
      </c>
      <c r="CV39" s="280">
        <f t="shared" si="17"/>
        <v>7680</v>
      </c>
      <c r="CW39" s="280">
        <f t="shared" si="18"/>
        <v>56741.02153846158</v>
      </c>
      <c r="CX39" s="280">
        <f t="shared" si="12"/>
        <v>9456.836923076924</v>
      </c>
      <c r="CY39" s="280">
        <f t="shared" si="19"/>
        <v>54964.184615384656</v>
      </c>
      <c r="DA39" s="280">
        <f t="shared" si="20"/>
        <v>54964.184615384656</v>
      </c>
      <c r="DB39" s="372"/>
      <c r="DC39" s="372"/>
      <c r="DD39" s="372"/>
      <c r="DE39" s="280">
        <f t="shared" si="21"/>
        <v>9.5205479452054789</v>
      </c>
      <c r="DF39" s="365">
        <f t="shared" si="22"/>
        <v>5.4794520547945211</v>
      </c>
      <c r="DG39" s="280">
        <f t="shared" si="23"/>
        <v>7680</v>
      </c>
      <c r="DH39" s="280">
        <f t="shared" si="24"/>
        <v>47284.184615384656</v>
      </c>
      <c r="DI39" s="280">
        <f t="shared" si="79"/>
        <v>9456.836923076924</v>
      </c>
      <c r="DJ39" s="280">
        <f t="shared" si="25"/>
        <v>45507.347692307732</v>
      </c>
      <c r="DL39" s="367">
        <f t="shared" si="26"/>
        <v>37827.347692307732</v>
      </c>
    </row>
    <row r="40" spans="1:116" ht="38.25" x14ac:dyDescent="0.25">
      <c r="A40" s="451" t="s">
        <v>342</v>
      </c>
      <c r="B40" s="257" t="s">
        <v>18</v>
      </c>
      <c r="C40" s="355" t="s">
        <v>19</v>
      </c>
      <c r="D40" s="259" t="s">
        <v>1294</v>
      </c>
      <c r="E40" s="290" t="s">
        <v>338</v>
      </c>
      <c r="F40" s="282">
        <v>40968</v>
      </c>
      <c r="G40" s="357">
        <f t="shared" si="70"/>
        <v>2.0849315068493151</v>
      </c>
      <c r="H40" s="357">
        <f>VLOOKUP(C40,[1]Rates!$C$6:$D$136,2,0)</f>
        <v>15</v>
      </c>
      <c r="I40" s="358">
        <f t="shared" si="71"/>
        <v>12.915068493150685</v>
      </c>
      <c r="J40" s="288">
        <v>1083431</v>
      </c>
      <c r="K40" s="288"/>
      <c r="L40" s="370">
        <f t="shared" si="29"/>
        <v>1083431</v>
      </c>
      <c r="M40" s="288">
        <v>241171.74059999999</v>
      </c>
      <c r="N40" s="359">
        <f t="shared" si="72"/>
        <v>842259.25939999998</v>
      </c>
      <c r="O40" s="359"/>
      <c r="P40" s="360">
        <f t="shared" si="73"/>
        <v>13</v>
      </c>
      <c r="Q40" s="361">
        <f t="shared" si="74"/>
        <v>54171.55</v>
      </c>
      <c r="R40" s="359">
        <f t="shared" si="1"/>
        <v>788087.70939999993</v>
      </c>
      <c r="S40" s="359">
        <f t="shared" si="75"/>
        <v>60622.131492307686</v>
      </c>
      <c r="T40" s="359">
        <f t="shared" si="2"/>
        <v>0</v>
      </c>
      <c r="U40" s="359">
        <f t="shared" si="3"/>
        <v>842259.25939999998</v>
      </c>
      <c r="V40" s="374">
        <f t="shared" si="34"/>
        <v>781637.12790769234</v>
      </c>
      <c r="W40" s="371"/>
      <c r="X40" s="371"/>
      <c r="Y40" s="371"/>
      <c r="Z40" s="371"/>
      <c r="AA40" s="280">
        <f t="shared" si="35"/>
        <v>781637.12790769234</v>
      </c>
      <c r="AB40" s="372"/>
      <c r="AC40" s="372"/>
      <c r="AD40" s="372"/>
      <c r="AE40" s="363">
        <f t="shared" si="36"/>
        <v>3.0849315068493151</v>
      </c>
      <c r="AF40" s="363">
        <f t="shared" si="37"/>
        <v>11.915068493150685</v>
      </c>
      <c r="AG40" s="280">
        <f t="shared" si="38"/>
        <v>54171.55</v>
      </c>
      <c r="AH40" s="364">
        <f t="shared" si="39"/>
        <v>788087.70939999993</v>
      </c>
      <c r="AI40" s="280">
        <f t="shared" si="40"/>
        <v>60622.131492307686</v>
      </c>
      <c r="AJ40" s="280">
        <f t="shared" si="68"/>
        <v>721014.9964153847</v>
      </c>
      <c r="AL40" s="280">
        <f t="shared" si="42"/>
        <v>721014.9964153847</v>
      </c>
      <c r="AM40" s="372"/>
      <c r="AN40" s="372"/>
      <c r="AO40" s="372"/>
      <c r="AP40" s="363">
        <f t="shared" si="43"/>
        <v>4.087671232876712</v>
      </c>
      <c r="AQ40" s="363">
        <f t="shared" si="44"/>
        <v>10.912328767123288</v>
      </c>
      <c r="AR40" s="280">
        <f t="shared" si="45"/>
        <v>54171.55</v>
      </c>
      <c r="AS40" s="364">
        <f t="shared" si="46"/>
        <v>727465.57790769229</v>
      </c>
      <c r="AT40" s="365">
        <f t="shared" si="47"/>
        <v>60622.131492307686</v>
      </c>
      <c r="AU40" s="280">
        <f t="shared" si="48"/>
        <v>660392.86492307705</v>
      </c>
      <c r="AW40" s="372">
        <f t="shared" si="49"/>
        <v>660392.86492307705</v>
      </c>
      <c r="AX40" s="372"/>
      <c r="AY40" s="372"/>
      <c r="AZ40" s="372"/>
      <c r="BA40" s="372">
        <f t="shared" si="4"/>
        <v>5.087671232876712</v>
      </c>
      <c r="BB40" s="372">
        <f t="shared" si="5"/>
        <v>9.912328767123288</v>
      </c>
      <c r="BC40" s="372">
        <f t="shared" si="50"/>
        <v>54171.55</v>
      </c>
      <c r="BD40" s="372">
        <f t="shared" si="51"/>
        <v>666843.44641538465</v>
      </c>
      <c r="BE40" s="280">
        <f t="shared" si="6"/>
        <v>60622.131492307686</v>
      </c>
      <c r="BF40" s="372">
        <f t="shared" si="52"/>
        <v>599770.73343076941</v>
      </c>
      <c r="BG40" s="372"/>
      <c r="BH40" s="280">
        <f t="shared" si="53"/>
        <v>599770.73343076941</v>
      </c>
      <c r="BI40" s="372"/>
      <c r="BJ40" s="372"/>
      <c r="BK40" s="372"/>
      <c r="BL40" s="280">
        <f t="shared" si="54"/>
        <v>6.087671232876712</v>
      </c>
      <c r="BM40" s="372">
        <f t="shared" si="7"/>
        <v>8.912328767123288</v>
      </c>
      <c r="BN40" s="372">
        <f t="shared" si="8"/>
        <v>54171.55</v>
      </c>
      <c r="BO40" s="280">
        <f t="shared" si="55"/>
        <v>545599.18343076936</v>
      </c>
      <c r="BP40" s="280">
        <f t="shared" si="9"/>
        <v>60622.131492307686</v>
      </c>
      <c r="BQ40" s="280">
        <f t="shared" si="56"/>
        <v>539148.60193846177</v>
      </c>
      <c r="BS40" s="367">
        <f t="shared" si="57"/>
        <v>484977.05193846178</v>
      </c>
      <c r="BT40" s="280">
        <v>539148.60193846177</v>
      </c>
      <c r="BU40" s="372"/>
      <c r="BV40" s="372"/>
      <c r="BW40" s="372"/>
      <c r="BX40" s="280">
        <f t="shared" si="58"/>
        <v>7.087671232876712</v>
      </c>
      <c r="BY40" s="365">
        <f t="shared" si="59"/>
        <v>7.912328767123288</v>
      </c>
      <c r="BZ40" s="280">
        <f t="shared" si="60"/>
        <v>54171.55</v>
      </c>
      <c r="CA40" s="280">
        <f t="shared" si="61"/>
        <v>484977.05193846178</v>
      </c>
      <c r="CB40" s="280">
        <f t="shared" si="62"/>
        <v>60622.131492307686</v>
      </c>
      <c r="CC40" s="280">
        <f t="shared" si="63"/>
        <v>478526.47044615407</v>
      </c>
      <c r="CE40" s="280">
        <v>478526.47044615407</v>
      </c>
      <c r="CF40" s="372"/>
      <c r="CG40" s="372"/>
      <c r="CH40" s="372"/>
      <c r="CI40" s="280">
        <f t="shared" ref="CI40:CI59" si="80">($CE$4-F40)/365</f>
        <v>8.0904109589041102</v>
      </c>
      <c r="CJ40" s="365">
        <f t="shared" ref="CJ40:CJ59" si="81">H40-CI40</f>
        <v>6.9095890410958898</v>
      </c>
      <c r="CK40" s="280">
        <f t="shared" si="64"/>
        <v>54171.55</v>
      </c>
      <c r="CL40" s="280">
        <f t="shared" si="65"/>
        <v>424354.92044615408</v>
      </c>
      <c r="CM40" s="280">
        <f t="shared" si="78"/>
        <v>60622.131492307686</v>
      </c>
      <c r="CN40" s="280">
        <f t="shared" si="69"/>
        <v>417904.33895384637</v>
      </c>
      <c r="CP40" s="280">
        <f t="shared" si="14"/>
        <v>417904.33895384637</v>
      </c>
      <c r="CQ40" s="372"/>
      <c r="CR40" s="372"/>
      <c r="CS40" s="372"/>
      <c r="CT40" s="280">
        <f t="shared" si="15"/>
        <v>9.0904109589041102</v>
      </c>
      <c r="CU40" s="365">
        <f t="shared" si="16"/>
        <v>5.9095890410958898</v>
      </c>
      <c r="CV40" s="280">
        <f t="shared" si="17"/>
        <v>54171.55</v>
      </c>
      <c r="CW40" s="280">
        <f t="shared" si="18"/>
        <v>363732.78895384638</v>
      </c>
      <c r="CX40" s="280">
        <f t="shared" ref="CX40:CX59" si="82">CM40</f>
        <v>60622.131492307686</v>
      </c>
      <c r="CY40" s="280">
        <f t="shared" si="19"/>
        <v>357282.20746153867</v>
      </c>
      <c r="DA40" s="280">
        <f t="shared" si="20"/>
        <v>357282.20746153867</v>
      </c>
      <c r="DB40" s="372"/>
      <c r="DC40" s="372"/>
      <c r="DD40" s="372"/>
      <c r="DE40" s="280">
        <f t="shared" si="21"/>
        <v>10.09041095890411</v>
      </c>
      <c r="DF40" s="365">
        <f t="shared" si="22"/>
        <v>4.9095890410958898</v>
      </c>
      <c r="DG40" s="280">
        <f t="shared" si="23"/>
        <v>54171.55</v>
      </c>
      <c r="DH40" s="280">
        <f t="shared" si="24"/>
        <v>303110.65746153868</v>
      </c>
      <c r="DI40" s="280">
        <f t="shared" si="79"/>
        <v>60622.131492307686</v>
      </c>
      <c r="DJ40" s="280">
        <f t="shared" si="25"/>
        <v>296660.07596923097</v>
      </c>
      <c r="DL40" s="367">
        <f t="shared" si="26"/>
        <v>242488.52596923098</v>
      </c>
    </row>
    <row r="41" spans="1:116" ht="38.25" x14ac:dyDescent="0.25">
      <c r="A41" s="451" t="s">
        <v>342</v>
      </c>
      <c r="B41" s="257" t="s">
        <v>18</v>
      </c>
      <c r="C41" s="355" t="s">
        <v>19</v>
      </c>
      <c r="D41" s="259" t="s">
        <v>1295</v>
      </c>
      <c r="E41" s="290" t="s">
        <v>339</v>
      </c>
      <c r="F41" s="282">
        <v>40918</v>
      </c>
      <c r="G41" s="357">
        <f t="shared" si="70"/>
        <v>2.2219178082191782</v>
      </c>
      <c r="H41" s="357">
        <f>VLOOKUP(C41,[1]Rates!$C$6:$D$136,2,0)</f>
        <v>15</v>
      </c>
      <c r="I41" s="358">
        <f t="shared" si="71"/>
        <v>12.778082191780822</v>
      </c>
      <c r="J41" s="288">
        <v>600046</v>
      </c>
      <c r="K41" s="288"/>
      <c r="L41" s="370">
        <f t="shared" si="29"/>
        <v>600046</v>
      </c>
      <c r="M41" s="288">
        <v>133570.2396</v>
      </c>
      <c r="N41" s="359">
        <f t="shared" si="72"/>
        <v>466475.76040000003</v>
      </c>
      <c r="O41" s="359"/>
      <c r="P41" s="360">
        <f t="shared" si="73"/>
        <v>13</v>
      </c>
      <c r="Q41" s="361">
        <f t="shared" si="74"/>
        <v>30002.300000000003</v>
      </c>
      <c r="R41" s="359">
        <f t="shared" si="1"/>
        <v>436473.46040000004</v>
      </c>
      <c r="S41" s="359">
        <f t="shared" si="75"/>
        <v>33574.881569230769</v>
      </c>
      <c r="T41" s="359">
        <f t="shared" si="2"/>
        <v>0</v>
      </c>
      <c r="U41" s="359">
        <f t="shared" si="3"/>
        <v>466475.76040000003</v>
      </c>
      <c r="V41" s="374">
        <f t="shared" si="34"/>
        <v>432900.87883076927</v>
      </c>
      <c r="W41" s="371"/>
      <c r="X41" s="371"/>
      <c r="Y41" s="371"/>
      <c r="Z41" s="371"/>
      <c r="AA41" s="280">
        <f t="shared" si="35"/>
        <v>432900.87883076927</v>
      </c>
      <c r="AB41" s="372"/>
      <c r="AC41" s="372"/>
      <c r="AD41" s="372"/>
      <c r="AE41" s="363">
        <f t="shared" si="36"/>
        <v>3.2219178082191782</v>
      </c>
      <c r="AF41" s="363">
        <f t="shared" si="37"/>
        <v>11.778082191780822</v>
      </c>
      <c r="AG41" s="280">
        <f t="shared" si="38"/>
        <v>30002.300000000003</v>
      </c>
      <c r="AH41" s="364">
        <f t="shared" si="39"/>
        <v>436473.46040000004</v>
      </c>
      <c r="AI41" s="280">
        <f t="shared" si="40"/>
        <v>33574.881569230769</v>
      </c>
      <c r="AJ41" s="280">
        <f t="shared" si="68"/>
        <v>399325.99726153852</v>
      </c>
      <c r="AL41" s="280">
        <f t="shared" si="42"/>
        <v>399325.99726153852</v>
      </c>
      <c r="AM41" s="372"/>
      <c r="AN41" s="372"/>
      <c r="AO41" s="372"/>
      <c r="AP41" s="363">
        <f t="shared" si="43"/>
        <v>4.2246575342465755</v>
      </c>
      <c r="AQ41" s="363">
        <f t="shared" si="44"/>
        <v>10.775342465753425</v>
      </c>
      <c r="AR41" s="280">
        <f t="shared" si="45"/>
        <v>30002.300000000003</v>
      </c>
      <c r="AS41" s="364">
        <f t="shared" si="46"/>
        <v>402898.57883076929</v>
      </c>
      <c r="AT41" s="365">
        <f t="shared" si="47"/>
        <v>33574.881569230769</v>
      </c>
      <c r="AU41" s="280">
        <f t="shared" si="48"/>
        <v>365751.11569230777</v>
      </c>
      <c r="AW41" s="372">
        <f t="shared" si="49"/>
        <v>365751.11569230777</v>
      </c>
      <c r="AX41" s="372"/>
      <c r="AY41" s="372"/>
      <c r="AZ41" s="372"/>
      <c r="BA41" s="372">
        <f t="shared" si="4"/>
        <v>5.2246575342465755</v>
      </c>
      <c r="BB41" s="372">
        <f t="shared" si="5"/>
        <v>9.7753424657534254</v>
      </c>
      <c r="BC41" s="372">
        <f t="shared" si="50"/>
        <v>30002.300000000003</v>
      </c>
      <c r="BD41" s="372">
        <f t="shared" si="51"/>
        <v>369323.69726153853</v>
      </c>
      <c r="BE41" s="280">
        <f t="shared" si="6"/>
        <v>33574.881569230769</v>
      </c>
      <c r="BF41" s="372">
        <f t="shared" si="52"/>
        <v>332176.23412307701</v>
      </c>
      <c r="BG41" s="372"/>
      <c r="BH41" s="280">
        <f t="shared" si="53"/>
        <v>332176.23412307701</v>
      </c>
      <c r="BI41" s="372"/>
      <c r="BJ41" s="372"/>
      <c r="BK41" s="372"/>
      <c r="BL41" s="280">
        <f t="shared" si="54"/>
        <v>6.2246575342465755</v>
      </c>
      <c r="BM41" s="372">
        <f t="shared" si="7"/>
        <v>8.7753424657534254</v>
      </c>
      <c r="BN41" s="372">
        <f t="shared" ref="BN41:BN59" si="83">+BC41</f>
        <v>30002.300000000003</v>
      </c>
      <c r="BO41" s="280">
        <f t="shared" si="55"/>
        <v>302173.93412307702</v>
      </c>
      <c r="BP41" s="280">
        <f t="shared" ref="BP41:BP59" si="84">+BE41</f>
        <v>33574.881569230769</v>
      </c>
      <c r="BQ41" s="280">
        <f t="shared" si="56"/>
        <v>298601.35255384626</v>
      </c>
      <c r="BS41" s="367">
        <f t="shared" si="57"/>
        <v>268599.05255384627</v>
      </c>
      <c r="BT41" s="280">
        <v>298601.35255384626</v>
      </c>
      <c r="BU41" s="372"/>
      <c r="BV41" s="372"/>
      <c r="BW41" s="372"/>
      <c r="BX41" s="280">
        <f t="shared" si="58"/>
        <v>7.2246575342465755</v>
      </c>
      <c r="BY41" s="365">
        <f t="shared" si="59"/>
        <v>7.7753424657534245</v>
      </c>
      <c r="BZ41" s="280">
        <f t="shared" si="60"/>
        <v>30002.300000000003</v>
      </c>
      <c r="CA41" s="280">
        <f t="shared" si="61"/>
        <v>268599.05255384627</v>
      </c>
      <c r="CB41" s="280">
        <f t="shared" si="62"/>
        <v>33574.881569230769</v>
      </c>
      <c r="CC41" s="280">
        <f t="shared" si="63"/>
        <v>265026.4709846155</v>
      </c>
      <c r="CE41" s="280">
        <v>265026.4709846155</v>
      </c>
      <c r="CF41" s="372"/>
      <c r="CG41" s="372"/>
      <c r="CH41" s="372"/>
      <c r="CI41" s="280">
        <f t="shared" si="80"/>
        <v>8.2273972602739729</v>
      </c>
      <c r="CJ41" s="365">
        <f t="shared" si="81"/>
        <v>6.7726027397260271</v>
      </c>
      <c r="CK41" s="280">
        <f t="shared" si="64"/>
        <v>30002.300000000003</v>
      </c>
      <c r="CL41" s="280">
        <f t="shared" si="65"/>
        <v>235024.17098461551</v>
      </c>
      <c r="CM41" s="280">
        <f t="shared" si="78"/>
        <v>33574.881569230769</v>
      </c>
      <c r="CN41" s="280">
        <f t="shared" si="69"/>
        <v>231451.58941538475</v>
      </c>
      <c r="CP41" s="280">
        <f t="shared" si="14"/>
        <v>231451.58941538475</v>
      </c>
      <c r="CQ41" s="372"/>
      <c r="CR41" s="372"/>
      <c r="CS41" s="372"/>
      <c r="CT41" s="280">
        <f t="shared" si="15"/>
        <v>9.2273972602739729</v>
      </c>
      <c r="CU41" s="365">
        <f t="shared" si="16"/>
        <v>5.7726027397260271</v>
      </c>
      <c r="CV41" s="280">
        <f t="shared" si="17"/>
        <v>30002.300000000003</v>
      </c>
      <c r="CW41" s="280">
        <f t="shared" si="18"/>
        <v>201449.28941538476</v>
      </c>
      <c r="CX41" s="280">
        <f t="shared" si="82"/>
        <v>33574.881569230769</v>
      </c>
      <c r="CY41" s="280">
        <f t="shared" si="19"/>
        <v>197876.70784615399</v>
      </c>
      <c r="DA41" s="280">
        <f t="shared" si="20"/>
        <v>197876.70784615399</v>
      </c>
      <c r="DB41" s="372"/>
      <c r="DC41" s="372"/>
      <c r="DD41" s="372"/>
      <c r="DE41" s="280">
        <f t="shared" si="21"/>
        <v>10.227397260273973</v>
      </c>
      <c r="DF41" s="365">
        <f t="shared" si="22"/>
        <v>4.7726027397260271</v>
      </c>
      <c r="DG41" s="280">
        <f t="shared" si="23"/>
        <v>30002.300000000003</v>
      </c>
      <c r="DH41" s="280">
        <f t="shared" si="24"/>
        <v>167874.407846154</v>
      </c>
      <c r="DI41" s="280">
        <f t="shared" si="79"/>
        <v>33574.881569230769</v>
      </c>
      <c r="DJ41" s="280">
        <f t="shared" si="25"/>
        <v>164301.82627692324</v>
      </c>
      <c r="DL41" s="367">
        <f t="shared" si="26"/>
        <v>134299.52627692325</v>
      </c>
    </row>
    <row r="42" spans="1:116" ht="38.25" x14ac:dyDescent="0.25">
      <c r="A42" s="451" t="s">
        <v>342</v>
      </c>
      <c r="B42" s="257" t="s">
        <v>18</v>
      </c>
      <c r="C42" s="355" t="s">
        <v>19</v>
      </c>
      <c r="D42" s="259" t="s">
        <v>1296</v>
      </c>
      <c r="E42" s="290" t="s">
        <v>340</v>
      </c>
      <c r="F42" s="282">
        <v>40974</v>
      </c>
      <c r="G42" s="357">
        <f t="shared" si="70"/>
        <v>2.0684931506849313</v>
      </c>
      <c r="H42" s="357">
        <f>VLOOKUP(C42,[1]Rates!$C$6:$D$136,2,0)</f>
        <v>15</v>
      </c>
      <c r="I42" s="358">
        <f t="shared" si="71"/>
        <v>12.931506849315069</v>
      </c>
      <c r="J42" s="288">
        <v>609775</v>
      </c>
      <c r="K42" s="288"/>
      <c r="L42" s="370">
        <f t="shared" si="29"/>
        <v>609775</v>
      </c>
      <c r="M42" s="288">
        <v>135735.91500000001</v>
      </c>
      <c r="N42" s="359">
        <f t="shared" si="72"/>
        <v>474039.08499999996</v>
      </c>
      <c r="O42" s="359"/>
      <c r="P42" s="360">
        <f t="shared" si="73"/>
        <v>13</v>
      </c>
      <c r="Q42" s="361">
        <f t="shared" si="74"/>
        <v>30488.75</v>
      </c>
      <c r="R42" s="359">
        <f t="shared" si="1"/>
        <v>443550.33499999996</v>
      </c>
      <c r="S42" s="359">
        <f t="shared" si="75"/>
        <v>34119.256538461537</v>
      </c>
      <c r="T42" s="359">
        <f t="shared" si="2"/>
        <v>0</v>
      </c>
      <c r="U42" s="359">
        <f t="shared" si="3"/>
        <v>474039.08499999996</v>
      </c>
      <c r="V42" s="374">
        <f t="shared" si="34"/>
        <v>439919.82846153842</v>
      </c>
      <c r="W42" s="371"/>
      <c r="X42" s="371"/>
      <c r="Y42" s="371"/>
      <c r="Z42" s="371"/>
      <c r="AA42" s="280">
        <f t="shared" si="35"/>
        <v>439919.82846153842</v>
      </c>
      <c r="AB42" s="372"/>
      <c r="AC42" s="372"/>
      <c r="AD42" s="372"/>
      <c r="AE42" s="363">
        <f t="shared" si="36"/>
        <v>3.0684931506849313</v>
      </c>
      <c r="AF42" s="363">
        <f t="shared" si="37"/>
        <v>11.931506849315069</v>
      </c>
      <c r="AG42" s="280">
        <f t="shared" si="38"/>
        <v>30488.75</v>
      </c>
      <c r="AH42" s="364">
        <f t="shared" si="39"/>
        <v>443550.33499999996</v>
      </c>
      <c r="AI42" s="280">
        <f t="shared" si="40"/>
        <v>34119.256538461537</v>
      </c>
      <c r="AJ42" s="280">
        <f t="shared" si="68"/>
        <v>405800.57192307687</v>
      </c>
      <c r="AL42" s="280">
        <f t="shared" si="42"/>
        <v>405800.57192307687</v>
      </c>
      <c r="AM42" s="372"/>
      <c r="AN42" s="372"/>
      <c r="AO42" s="372"/>
      <c r="AP42" s="363">
        <f t="shared" si="43"/>
        <v>4.0712328767123287</v>
      </c>
      <c r="AQ42" s="363">
        <f t="shared" si="44"/>
        <v>10.92876712328767</v>
      </c>
      <c r="AR42" s="280">
        <f t="shared" si="45"/>
        <v>30488.75</v>
      </c>
      <c r="AS42" s="364">
        <f t="shared" si="46"/>
        <v>409431.07846153842</v>
      </c>
      <c r="AT42" s="365">
        <f t="shared" si="47"/>
        <v>34119.256538461537</v>
      </c>
      <c r="AU42" s="280">
        <f t="shared" si="48"/>
        <v>371681.31538461533</v>
      </c>
      <c r="AW42" s="372">
        <f t="shared" si="49"/>
        <v>371681.31538461533</v>
      </c>
      <c r="AX42" s="372"/>
      <c r="AY42" s="372"/>
      <c r="AZ42" s="372"/>
      <c r="BA42" s="372">
        <f t="shared" si="4"/>
        <v>5.0712328767123287</v>
      </c>
      <c r="BB42" s="372">
        <f t="shared" si="5"/>
        <v>9.9287671232876704</v>
      </c>
      <c r="BC42" s="372">
        <f t="shared" si="50"/>
        <v>30488.75</v>
      </c>
      <c r="BD42" s="372">
        <f t="shared" si="51"/>
        <v>375311.82192307687</v>
      </c>
      <c r="BE42" s="280">
        <f t="shared" si="6"/>
        <v>34119.256538461537</v>
      </c>
      <c r="BF42" s="372">
        <f t="shared" si="52"/>
        <v>337562.05884615378</v>
      </c>
      <c r="BG42" s="372"/>
      <c r="BH42" s="280">
        <f t="shared" si="53"/>
        <v>337562.05884615378</v>
      </c>
      <c r="BI42" s="372"/>
      <c r="BJ42" s="372"/>
      <c r="BK42" s="372"/>
      <c r="BL42" s="280">
        <f t="shared" si="54"/>
        <v>6.0712328767123287</v>
      </c>
      <c r="BM42" s="372">
        <f t="shared" si="7"/>
        <v>8.9287671232876704</v>
      </c>
      <c r="BN42" s="372">
        <f t="shared" si="83"/>
        <v>30488.75</v>
      </c>
      <c r="BO42" s="280">
        <f t="shared" si="55"/>
        <v>307073.30884615378</v>
      </c>
      <c r="BP42" s="280">
        <f t="shared" si="84"/>
        <v>34119.256538461537</v>
      </c>
      <c r="BQ42" s="280">
        <f t="shared" si="56"/>
        <v>303442.80230769224</v>
      </c>
      <c r="BS42" s="367">
        <f t="shared" si="57"/>
        <v>272954.05230769224</v>
      </c>
      <c r="BT42" s="280">
        <v>303442.80230769224</v>
      </c>
      <c r="BU42" s="372"/>
      <c r="BV42" s="372"/>
      <c r="BW42" s="372"/>
      <c r="BX42" s="280">
        <f t="shared" si="58"/>
        <v>7.0712328767123287</v>
      </c>
      <c r="BY42" s="365">
        <f t="shared" si="59"/>
        <v>7.9287671232876713</v>
      </c>
      <c r="BZ42" s="280">
        <f t="shared" si="60"/>
        <v>30488.75</v>
      </c>
      <c r="CA42" s="280">
        <f t="shared" si="61"/>
        <v>272954.05230769224</v>
      </c>
      <c r="CB42" s="280">
        <f t="shared" si="62"/>
        <v>34119.256538461537</v>
      </c>
      <c r="CC42" s="280">
        <f t="shared" si="63"/>
        <v>269323.5457692307</v>
      </c>
      <c r="CE42" s="280">
        <v>269323.5457692307</v>
      </c>
      <c r="CF42" s="372"/>
      <c r="CG42" s="372"/>
      <c r="CH42" s="372"/>
      <c r="CI42" s="280">
        <f t="shared" si="80"/>
        <v>8.0739726027397261</v>
      </c>
      <c r="CJ42" s="365">
        <f t="shared" si="81"/>
        <v>6.9260273972602739</v>
      </c>
      <c r="CK42" s="280">
        <f t="shared" ref="CK42:CK59" si="85">+BZ42</f>
        <v>30488.75</v>
      </c>
      <c r="CL42" s="280">
        <f t="shared" si="65"/>
        <v>238834.7957692307</v>
      </c>
      <c r="CM42" s="280">
        <f t="shared" si="78"/>
        <v>34119.256538461537</v>
      </c>
      <c r="CN42" s="280">
        <f t="shared" si="69"/>
        <v>235204.28923076915</v>
      </c>
      <c r="CP42" s="280">
        <f t="shared" si="14"/>
        <v>235204.28923076915</v>
      </c>
      <c r="CQ42" s="372"/>
      <c r="CR42" s="372"/>
      <c r="CS42" s="372"/>
      <c r="CT42" s="280">
        <f t="shared" si="15"/>
        <v>9.0739726027397261</v>
      </c>
      <c r="CU42" s="365">
        <f t="shared" si="16"/>
        <v>5.9260273972602739</v>
      </c>
      <c r="CV42" s="280">
        <f t="shared" si="17"/>
        <v>30488.75</v>
      </c>
      <c r="CW42" s="280">
        <f t="shared" si="18"/>
        <v>204715.53923076915</v>
      </c>
      <c r="CX42" s="280">
        <f t="shared" si="82"/>
        <v>34119.256538461537</v>
      </c>
      <c r="CY42" s="280">
        <f t="shared" si="19"/>
        <v>201085.03269230761</v>
      </c>
      <c r="DA42" s="280">
        <f t="shared" si="20"/>
        <v>201085.03269230761</v>
      </c>
      <c r="DB42" s="372"/>
      <c r="DC42" s="372"/>
      <c r="DD42" s="372"/>
      <c r="DE42" s="280">
        <f t="shared" si="21"/>
        <v>10.073972602739726</v>
      </c>
      <c r="DF42" s="365">
        <f t="shared" si="22"/>
        <v>4.9260273972602739</v>
      </c>
      <c r="DG42" s="280">
        <f t="shared" si="23"/>
        <v>30488.75</v>
      </c>
      <c r="DH42" s="280">
        <f t="shared" si="24"/>
        <v>170596.28269230761</v>
      </c>
      <c r="DI42" s="280">
        <f t="shared" si="79"/>
        <v>34119.256538461537</v>
      </c>
      <c r="DJ42" s="280">
        <f t="shared" si="25"/>
        <v>166965.77615384606</v>
      </c>
      <c r="DL42" s="367">
        <f t="shared" si="26"/>
        <v>136477.02615384606</v>
      </c>
    </row>
    <row r="43" spans="1:116" ht="38.25" x14ac:dyDescent="0.25">
      <c r="A43" s="451" t="s">
        <v>342</v>
      </c>
      <c r="B43" s="257" t="s">
        <v>18</v>
      </c>
      <c r="C43" s="355" t="s">
        <v>19</v>
      </c>
      <c r="D43" s="259" t="s">
        <v>1297</v>
      </c>
      <c r="E43" s="290" t="s">
        <v>341</v>
      </c>
      <c r="F43" s="282">
        <v>41364</v>
      </c>
      <c r="G43" s="357">
        <f t="shared" si="70"/>
        <v>1</v>
      </c>
      <c r="H43" s="357">
        <f>VLOOKUP(C43,[1]Rates!$C$6:$D$136,2,0)</f>
        <v>15</v>
      </c>
      <c r="I43" s="358">
        <f t="shared" si="71"/>
        <v>14</v>
      </c>
      <c r="J43" s="288">
        <v>1073596</v>
      </c>
      <c r="K43" s="288"/>
      <c r="L43" s="370">
        <f t="shared" si="29"/>
        <v>1073596</v>
      </c>
      <c r="M43" s="288">
        <v>79882.823199999999</v>
      </c>
      <c r="N43" s="359">
        <f t="shared" si="72"/>
        <v>993713.17680000002</v>
      </c>
      <c r="O43" s="359"/>
      <c r="P43" s="360">
        <f t="shared" si="73"/>
        <v>14</v>
      </c>
      <c r="Q43" s="361">
        <f t="shared" si="74"/>
        <v>53679.8</v>
      </c>
      <c r="R43" s="359">
        <f t="shared" si="1"/>
        <v>940033.37679999997</v>
      </c>
      <c r="S43" s="359">
        <f t="shared" si="75"/>
        <v>67145.241200000004</v>
      </c>
      <c r="T43" s="359">
        <f t="shared" si="2"/>
        <v>0</v>
      </c>
      <c r="U43" s="359">
        <f t="shared" si="3"/>
        <v>993713.17680000002</v>
      </c>
      <c r="V43" s="374">
        <f t="shared" si="34"/>
        <v>926567.93559999997</v>
      </c>
      <c r="W43" s="371"/>
      <c r="X43" s="371"/>
      <c r="Y43" s="371"/>
      <c r="Z43" s="371"/>
      <c r="AA43" s="280">
        <f t="shared" si="35"/>
        <v>926567.93559999997</v>
      </c>
      <c r="AB43" s="372"/>
      <c r="AC43" s="372"/>
      <c r="AD43" s="372"/>
      <c r="AE43" s="363">
        <f t="shared" si="36"/>
        <v>2</v>
      </c>
      <c r="AF43" s="363">
        <f t="shared" si="37"/>
        <v>13</v>
      </c>
      <c r="AG43" s="280">
        <f t="shared" si="38"/>
        <v>53679.8</v>
      </c>
      <c r="AH43" s="364">
        <f t="shared" si="39"/>
        <v>940033.37679999997</v>
      </c>
      <c r="AI43" s="280">
        <f t="shared" si="40"/>
        <v>67145.241200000004</v>
      </c>
      <c r="AJ43" s="280">
        <f t="shared" si="68"/>
        <v>859422.69439999992</v>
      </c>
      <c r="AL43" s="280">
        <f t="shared" si="42"/>
        <v>859422.69439999992</v>
      </c>
      <c r="AM43" s="372"/>
      <c r="AN43" s="372"/>
      <c r="AO43" s="372"/>
      <c r="AP43" s="363">
        <f t="shared" si="43"/>
        <v>3.0027397260273974</v>
      </c>
      <c r="AQ43" s="363">
        <f t="shared" si="44"/>
        <v>11.997260273972604</v>
      </c>
      <c r="AR43" s="280">
        <f t="shared" si="45"/>
        <v>53679.8</v>
      </c>
      <c r="AS43" s="364">
        <f t="shared" si="46"/>
        <v>872888.13559999992</v>
      </c>
      <c r="AT43" s="365">
        <f t="shared" si="47"/>
        <v>67145.241200000004</v>
      </c>
      <c r="AU43" s="280">
        <f t="shared" si="48"/>
        <v>792277.45319999987</v>
      </c>
      <c r="AW43" s="372">
        <f t="shared" si="49"/>
        <v>792277.45319999987</v>
      </c>
      <c r="AX43" s="372"/>
      <c r="AY43" s="372"/>
      <c r="AZ43" s="372"/>
      <c r="BA43" s="372">
        <f t="shared" si="4"/>
        <v>4.0027397260273974</v>
      </c>
      <c r="BB43" s="372">
        <f t="shared" si="5"/>
        <v>10.997260273972604</v>
      </c>
      <c r="BC43" s="372">
        <f t="shared" si="50"/>
        <v>53679.8</v>
      </c>
      <c r="BD43" s="372">
        <f t="shared" si="51"/>
        <v>805742.89439999987</v>
      </c>
      <c r="BE43" s="280">
        <f t="shared" si="6"/>
        <v>67145.241200000004</v>
      </c>
      <c r="BF43" s="372">
        <f t="shared" si="52"/>
        <v>725132.21199999982</v>
      </c>
      <c r="BG43" s="372"/>
      <c r="BH43" s="280">
        <f t="shared" si="53"/>
        <v>725132.21199999982</v>
      </c>
      <c r="BI43" s="372"/>
      <c r="BJ43" s="372"/>
      <c r="BK43" s="372"/>
      <c r="BL43" s="280">
        <f t="shared" si="54"/>
        <v>5.0027397260273974</v>
      </c>
      <c r="BM43" s="372">
        <f t="shared" si="7"/>
        <v>9.9972602739726035</v>
      </c>
      <c r="BN43" s="372">
        <f t="shared" si="83"/>
        <v>53679.8</v>
      </c>
      <c r="BO43" s="280">
        <f t="shared" si="55"/>
        <v>671452.41199999978</v>
      </c>
      <c r="BP43" s="280">
        <f t="shared" si="84"/>
        <v>67145.241200000004</v>
      </c>
      <c r="BQ43" s="280">
        <f t="shared" si="56"/>
        <v>657986.97079999978</v>
      </c>
      <c r="BS43" s="367">
        <f t="shared" si="57"/>
        <v>604307.17079999973</v>
      </c>
      <c r="BT43" s="280">
        <v>657986.97079999978</v>
      </c>
      <c r="BU43" s="372"/>
      <c r="BV43" s="372"/>
      <c r="BW43" s="372"/>
      <c r="BX43" s="280">
        <f t="shared" si="58"/>
        <v>6.0027397260273974</v>
      </c>
      <c r="BY43" s="365">
        <f t="shared" si="59"/>
        <v>8.9972602739726035</v>
      </c>
      <c r="BZ43" s="280">
        <f t="shared" si="60"/>
        <v>53679.8</v>
      </c>
      <c r="CA43" s="280">
        <f t="shared" si="61"/>
        <v>604307.17079999973</v>
      </c>
      <c r="CB43" s="280">
        <f t="shared" si="62"/>
        <v>67145.241200000004</v>
      </c>
      <c r="CC43" s="280">
        <f t="shared" si="63"/>
        <v>590841.72959999973</v>
      </c>
      <c r="CE43" s="280">
        <v>590841.72959999973</v>
      </c>
      <c r="CF43" s="372"/>
      <c r="CG43" s="372"/>
      <c r="CH43" s="372"/>
      <c r="CI43" s="280">
        <f t="shared" si="80"/>
        <v>7.0054794520547947</v>
      </c>
      <c r="CJ43" s="365">
        <f t="shared" si="81"/>
        <v>7.9945205479452053</v>
      </c>
      <c r="CK43" s="280">
        <f t="shared" si="85"/>
        <v>53679.8</v>
      </c>
      <c r="CL43" s="280">
        <f t="shared" si="65"/>
        <v>537161.92959999968</v>
      </c>
      <c r="CM43" s="280">
        <f t="shared" si="78"/>
        <v>67145.241200000004</v>
      </c>
      <c r="CN43" s="280">
        <f t="shared" si="69"/>
        <v>523696.48839999974</v>
      </c>
      <c r="CP43" s="280">
        <f t="shared" si="14"/>
        <v>523696.48839999974</v>
      </c>
      <c r="CQ43" s="372"/>
      <c r="CR43" s="372"/>
      <c r="CS43" s="372"/>
      <c r="CT43" s="280">
        <f t="shared" si="15"/>
        <v>8.0054794520547947</v>
      </c>
      <c r="CU43" s="365">
        <f t="shared" si="16"/>
        <v>6.9945205479452053</v>
      </c>
      <c r="CV43" s="280">
        <f t="shared" si="17"/>
        <v>53679.8</v>
      </c>
      <c r="CW43" s="280">
        <f t="shared" si="18"/>
        <v>470016.68839999975</v>
      </c>
      <c r="CX43" s="280">
        <f t="shared" si="82"/>
        <v>67145.241200000004</v>
      </c>
      <c r="CY43" s="280">
        <f t="shared" si="19"/>
        <v>456551.24719999975</v>
      </c>
      <c r="DA43" s="280">
        <f t="shared" si="20"/>
        <v>456551.24719999975</v>
      </c>
      <c r="DB43" s="372"/>
      <c r="DC43" s="372"/>
      <c r="DD43" s="372"/>
      <c r="DE43" s="280">
        <f t="shared" si="21"/>
        <v>9.0054794520547947</v>
      </c>
      <c r="DF43" s="365">
        <f t="shared" si="22"/>
        <v>5.9945205479452053</v>
      </c>
      <c r="DG43" s="280">
        <f t="shared" si="23"/>
        <v>53679.8</v>
      </c>
      <c r="DH43" s="280">
        <f t="shared" si="24"/>
        <v>402871.44719999976</v>
      </c>
      <c r="DI43" s="280">
        <f t="shared" si="79"/>
        <v>67145.241200000004</v>
      </c>
      <c r="DJ43" s="280">
        <f t="shared" si="25"/>
        <v>389406.00599999976</v>
      </c>
      <c r="DL43" s="367">
        <f t="shared" si="26"/>
        <v>335726.20599999977</v>
      </c>
    </row>
    <row r="44" spans="1:116" ht="38.25" x14ac:dyDescent="0.25">
      <c r="A44" s="451" t="s">
        <v>342</v>
      </c>
      <c r="B44" s="257" t="s">
        <v>18</v>
      </c>
      <c r="C44" s="355" t="s">
        <v>19</v>
      </c>
      <c r="D44" s="259" t="s">
        <v>1298</v>
      </c>
      <c r="E44" s="290" t="s">
        <v>1018</v>
      </c>
      <c r="F44" s="282">
        <v>42521</v>
      </c>
      <c r="G44" s="357"/>
      <c r="H44" s="357">
        <f>VLOOKUP(C44,[1]Rates!$C$6:$D$136,2,0)</f>
        <v>15</v>
      </c>
      <c r="I44" s="358">
        <f t="shared" si="71"/>
        <v>15</v>
      </c>
      <c r="J44" s="288"/>
      <c r="K44" s="288"/>
      <c r="L44" s="370"/>
      <c r="M44" s="288"/>
      <c r="N44" s="359"/>
      <c r="O44" s="359"/>
      <c r="P44" s="360"/>
      <c r="Q44" s="361"/>
      <c r="R44" s="359"/>
      <c r="S44" s="359"/>
      <c r="T44" s="359"/>
      <c r="U44" s="359"/>
      <c r="V44" s="374"/>
      <c r="W44" s="371"/>
      <c r="X44" s="371"/>
      <c r="Y44" s="371"/>
      <c r="Z44" s="371"/>
      <c r="AA44" s="280"/>
      <c r="AB44" s="372"/>
      <c r="AC44" s="372"/>
      <c r="AD44" s="372"/>
      <c r="AE44" s="363">
        <f t="shared" si="36"/>
        <v>-1.1698630136986301</v>
      </c>
      <c r="AF44" s="363"/>
      <c r="AG44" s="280"/>
      <c r="AH44" s="364"/>
      <c r="AI44" s="280"/>
      <c r="AJ44" s="280"/>
      <c r="AL44" s="280"/>
      <c r="AM44" s="372">
        <f>2080000+45000</f>
        <v>2125000</v>
      </c>
      <c r="AN44" s="372"/>
      <c r="AO44" s="372">
        <f t="shared" ref="AO44" si="86">+$AN$1-F44+1</f>
        <v>305</v>
      </c>
      <c r="AP44" s="363">
        <v>0</v>
      </c>
      <c r="AQ44" s="363">
        <f t="shared" si="44"/>
        <v>15</v>
      </c>
      <c r="AR44" s="382">
        <f t="shared" ref="AR44" si="87">+AM44*5%</f>
        <v>106250</v>
      </c>
      <c r="AS44" s="383">
        <f t="shared" ref="AS44" si="88">IF(AM44-AR44&lt;=0,0,IF(AQ44&lt;=0,0,AM44-AR44))</f>
        <v>2018750</v>
      </c>
      <c r="AT44" s="280">
        <f>+AS44/AQ44*AO44/365</f>
        <v>112460.04566210047</v>
      </c>
      <c r="AU44" s="280">
        <f t="shared" si="48"/>
        <v>2012539.9543378996</v>
      </c>
      <c r="AW44" s="372">
        <f>+AU44</f>
        <v>2012539.9543378996</v>
      </c>
      <c r="AX44" s="372"/>
      <c r="AY44" s="372"/>
      <c r="AZ44" s="372"/>
      <c r="BA44" s="372">
        <f t="shared" si="4"/>
        <v>0.83287671232876714</v>
      </c>
      <c r="BB44" s="372">
        <f t="shared" si="5"/>
        <v>14.167123287671233</v>
      </c>
      <c r="BC44" s="372">
        <f>+AR44</f>
        <v>106250</v>
      </c>
      <c r="BD44" s="383">
        <f>IF(AW44-BC44&lt;=0,0,IF(BB44&lt;=0,0,AW44-BC44))</f>
        <v>1906289.9543378996</v>
      </c>
      <c r="BE44" s="372">
        <f>+BD44/BB44</f>
        <v>134557.30677496293</v>
      </c>
      <c r="BF44" s="372">
        <f t="shared" si="52"/>
        <v>1877982.6475629366</v>
      </c>
      <c r="BG44" s="372"/>
      <c r="BH44" s="280">
        <f t="shared" si="53"/>
        <v>1877982.6475629366</v>
      </c>
      <c r="BI44" s="372"/>
      <c r="BJ44" s="372"/>
      <c r="BK44" s="372"/>
      <c r="BL44" s="280">
        <f t="shared" si="54"/>
        <v>1.832876712328767</v>
      </c>
      <c r="BM44" s="372">
        <f t="shared" si="7"/>
        <v>13.167123287671233</v>
      </c>
      <c r="BN44" s="372">
        <f t="shared" si="83"/>
        <v>106250</v>
      </c>
      <c r="BO44" s="280">
        <f t="shared" si="55"/>
        <v>1771732.6475629366</v>
      </c>
      <c r="BP44" s="280">
        <f t="shared" si="84"/>
        <v>134557.30677496293</v>
      </c>
      <c r="BQ44" s="280">
        <f t="shared" si="56"/>
        <v>1743425.3407879737</v>
      </c>
      <c r="BS44" s="367">
        <f t="shared" si="57"/>
        <v>1637175.3407879737</v>
      </c>
      <c r="BT44" s="280">
        <v>1743425.3407879737</v>
      </c>
      <c r="BU44" s="372"/>
      <c r="BV44" s="372"/>
      <c r="BW44" s="372"/>
      <c r="BX44" s="280">
        <f t="shared" si="58"/>
        <v>2.8328767123287673</v>
      </c>
      <c r="BY44" s="365">
        <f t="shared" si="59"/>
        <v>12.167123287671233</v>
      </c>
      <c r="BZ44" s="280">
        <f t="shared" si="60"/>
        <v>106250</v>
      </c>
      <c r="CA44" s="280">
        <f t="shared" si="61"/>
        <v>1637175.3407879737</v>
      </c>
      <c r="CB44" s="280">
        <f t="shared" si="62"/>
        <v>134557.30677496293</v>
      </c>
      <c r="CC44" s="280">
        <f t="shared" si="63"/>
        <v>1608868.0340130108</v>
      </c>
      <c r="CE44" s="280">
        <v>1608868.0340130108</v>
      </c>
      <c r="CF44" s="372"/>
      <c r="CG44" s="372"/>
      <c r="CH44" s="372"/>
      <c r="CI44" s="280">
        <f t="shared" si="80"/>
        <v>3.8356164383561642</v>
      </c>
      <c r="CJ44" s="365">
        <f t="shared" si="81"/>
        <v>11.164383561643836</v>
      </c>
      <c r="CK44" s="280">
        <f t="shared" si="85"/>
        <v>106250</v>
      </c>
      <c r="CL44" s="280">
        <f t="shared" si="65"/>
        <v>1502618.0340130108</v>
      </c>
      <c r="CM44" s="280">
        <f t="shared" si="78"/>
        <v>134557.30677496293</v>
      </c>
      <c r="CN44" s="280">
        <f t="shared" si="69"/>
        <v>1474310.7272380479</v>
      </c>
      <c r="CP44" s="280">
        <f t="shared" si="14"/>
        <v>1474310.7272380479</v>
      </c>
      <c r="CQ44" s="372"/>
      <c r="CR44" s="372"/>
      <c r="CS44" s="372"/>
      <c r="CT44" s="280">
        <f t="shared" si="15"/>
        <v>4.8356164383561646</v>
      </c>
      <c r="CU44" s="365">
        <f t="shared" si="16"/>
        <v>10.164383561643834</v>
      </c>
      <c r="CV44" s="280">
        <f t="shared" si="17"/>
        <v>106250</v>
      </c>
      <c r="CW44" s="280">
        <f t="shared" si="18"/>
        <v>1368060.7272380479</v>
      </c>
      <c r="CX44" s="280">
        <f t="shared" si="82"/>
        <v>134557.30677496293</v>
      </c>
      <c r="CY44" s="280">
        <f t="shared" si="19"/>
        <v>1339753.4204630849</v>
      </c>
      <c r="DA44" s="280">
        <f t="shared" si="20"/>
        <v>1339753.4204630849</v>
      </c>
      <c r="DB44" s="372"/>
      <c r="DC44" s="372"/>
      <c r="DD44" s="372"/>
      <c r="DE44" s="280">
        <f t="shared" si="21"/>
        <v>5.8356164383561646</v>
      </c>
      <c r="DF44" s="365">
        <f t="shared" si="22"/>
        <v>9.1643835616438345</v>
      </c>
      <c r="DG44" s="280">
        <f t="shared" si="23"/>
        <v>106250</v>
      </c>
      <c r="DH44" s="280">
        <f t="shared" si="24"/>
        <v>1233503.4204630849</v>
      </c>
      <c r="DI44" s="280">
        <f t="shared" si="79"/>
        <v>134557.30677496293</v>
      </c>
      <c r="DJ44" s="280">
        <f t="shared" si="25"/>
        <v>1205196.113688122</v>
      </c>
      <c r="DL44" s="367">
        <f t="shared" si="26"/>
        <v>1098946.113688122</v>
      </c>
    </row>
    <row r="45" spans="1:116" ht="38.25" x14ac:dyDescent="0.25">
      <c r="A45" s="451" t="s">
        <v>342</v>
      </c>
      <c r="B45" s="257" t="s">
        <v>18</v>
      </c>
      <c r="C45" s="355" t="s">
        <v>19</v>
      </c>
      <c r="D45" s="259" t="s">
        <v>2441</v>
      </c>
      <c r="E45" s="290" t="s">
        <v>2440</v>
      </c>
      <c r="F45" s="282">
        <v>44932</v>
      </c>
      <c r="G45" s="357"/>
      <c r="H45" s="357">
        <f>VLOOKUP(C45,[1]Rates!$C$6:$D$136,2,0)</f>
        <v>15</v>
      </c>
      <c r="I45" s="358">
        <f t="shared" si="71"/>
        <v>15</v>
      </c>
      <c r="J45" s="288"/>
      <c r="K45" s="288"/>
      <c r="L45" s="370"/>
      <c r="M45" s="288"/>
      <c r="N45" s="359"/>
      <c r="O45" s="359"/>
      <c r="P45" s="360"/>
      <c r="Q45" s="361"/>
      <c r="R45" s="359"/>
      <c r="S45" s="359"/>
      <c r="T45" s="359"/>
      <c r="U45" s="359"/>
      <c r="V45" s="374"/>
      <c r="W45" s="371"/>
      <c r="X45" s="371"/>
      <c r="Y45" s="371"/>
      <c r="Z45" s="371"/>
      <c r="AA45" s="280"/>
      <c r="AB45" s="372"/>
      <c r="AC45" s="372"/>
      <c r="AD45" s="372"/>
      <c r="AE45" s="363"/>
      <c r="AF45" s="363"/>
      <c r="AG45" s="280"/>
      <c r="AH45" s="364"/>
      <c r="AI45" s="280"/>
      <c r="AJ45" s="280"/>
      <c r="AL45" s="280"/>
      <c r="AM45" s="372"/>
      <c r="AN45" s="372"/>
      <c r="AO45" s="372"/>
      <c r="AP45" s="363"/>
      <c r="AQ45" s="363"/>
      <c r="AR45" s="382"/>
      <c r="AS45" s="383"/>
      <c r="AT45" s="280"/>
      <c r="AU45" s="280"/>
      <c r="AW45" s="372"/>
      <c r="AX45" s="372"/>
      <c r="AY45" s="372"/>
      <c r="AZ45" s="372"/>
      <c r="BA45" s="372"/>
      <c r="BB45" s="372"/>
      <c r="BC45" s="372"/>
      <c r="BD45" s="383"/>
      <c r="BE45" s="372"/>
      <c r="BF45" s="372"/>
      <c r="BG45" s="372"/>
      <c r="BH45" s="280"/>
      <c r="BI45" s="372"/>
      <c r="BJ45" s="372"/>
      <c r="BK45" s="372"/>
      <c r="BL45" s="280"/>
      <c r="BM45" s="372"/>
      <c r="BN45" s="372"/>
      <c r="BO45" s="280"/>
      <c r="BP45" s="280"/>
      <c r="BQ45" s="280"/>
      <c r="BS45" s="367"/>
      <c r="BT45" s="280"/>
      <c r="BU45" s="372"/>
      <c r="BV45" s="372"/>
      <c r="BW45" s="372"/>
      <c r="BX45" s="280"/>
      <c r="BY45" s="365"/>
      <c r="BZ45" s="280"/>
      <c r="CA45" s="280"/>
      <c r="CB45" s="280"/>
      <c r="CC45" s="280"/>
      <c r="CE45" s="280"/>
      <c r="CF45" s="372"/>
      <c r="CG45" s="372"/>
      <c r="CH45" s="372"/>
      <c r="CI45" s="280"/>
      <c r="CJ45" s="365"/>
      <c r="CK45" s="280"/>
      <c r="CL45" s="280"/>
      <c r="CM45" s="280"/>
      <c r="CN45" s="280"/>
      <c r="CP45" s="280"/>
      <c r="CQ45" s="372"/>
      <c r="CR45" s="372"/>
      <c r="CS45" s="372"/>
      <c r="CT45" s="280"/>
      <c r="CU45" s="365"/>
      <c r="CV45" s="280"/>
      <c r="CW45" s="280"/>
      <c r="CX45" s="280"/>
      <c r="CY45" s="280"/>
      <c r="DA45" s="280"/>
      <c r="DB45" s="372">
        <v>630000</v>
      </c>
      <c r="DC45" s="280"/>
      <c r="DD45" s="280">
        <f>$DC$1-F45+1</f>
        <v>85</v>
      </c>
      <c r="DE45" s="280"/>
      <c r="DF45" s="365">
        <f t="shared" si="22"/>
        <v>15</v>
      </c>
      <c r="DG45" s="280">
        <f>DB45*5%</f>
        <v>31500</v>
      </c>
      <c r="DH45" s="280">
        <f>DB45-DG45</f>
        <v>598500</v>
      </c>
      <c r="DI45" s="280">
        <f>DH45/DF45/365*DD45</f>
        <v>9291.7808219178078</v>
      </c>
      <c r="DJ45" s="280">
        <f>DB45-DI45</f>
        <v>620708.21917808219</v>
      </c>
      <c r="DL45" s="367"/>
    </row>
    <row r="46" spans="1:116" ht="25.5" x14ac:dyDescent="0.25">
      <c r="A46" s="451" t="s">
        <v>354</v>
      </c>
      <c r="B46" s="257" t="s">
        <v>18</v>
      </c>
      <c r="C46" s="355" t="s">
        <v>19</v>
      </c>
      <c r="D46" s="259" t="s">
        <v>1299</v>
      </c>
      <c r="E46" s="281" t="s">
        <v>343</v>
      </c>
      <c r="F46" s="282">
        <v>34425</v>
      </c>
      <c r="G46" s="357">
        <f t="shared" ref="G46:G56" si="89">($G$3-F46)/365</f>
        <v>20.010958904109589</v>
      </c>
      <c r="H46" s="357">
        <f>VLOOKUP(C46,[1]Rates!$C$6:$D$136,2,0)</f>
        <v>15</v>
      </c>
      <c r="I46" s="358">
        <f t="shared" ref="I46:I57" si="90">H46-G46</f>
        <v>-5.0109589041095894</v>
      </c>
      <c r="J46" s="288">
        <v>300000</v>
      </c>
      <c r="K46" s="288"/>
      <c r="L46" s="370">
        <f t="shared" si="29"/>
        <v>300000</v>
      </c>
      <c r="M46" s="288">
        <v>198371</v>
      </c>
      <c r="N46" s="359">
        <f t="shared" ref="N46:N57" si="91">J46-M46</f>
        <v>101629</v>
      </c>
      <c r="O46" s="359"/>
      <c r="P46" s="360">
        <f t="shared" ref="P46:P56" si="92">ROUND(I46,0)</f>
        <v>-5</v>
      </c>
      <c r="Q46" s="361">
        <f t="shared" ref="Q46:Q56" si="93">J46*5%</f>
        <v>15000</v>
      </c>
      <c r="R46" s="359">
        <f t="shared" si="1"/>
        <v>0</v>
      </c>
      <c r="S46" s="359">
        <f t="shared" ref="S46:S56" si="94">R46/P46</f>
        <v>0</v>
      </c>
      <c r="T46" s="359">
        <f t="shared" si="2"/>
        <v>-86629</v>
      </c>
      <c r="U46" s="359">
        <f t="shared" si="3"/>
        <v>15000</v>
      </c>
      <c r="V46" s="374">
        <f t="shared" si="34"/>
        <v>15000</v>
      </c>
      <c r="W46" s="371"/>
      <c r="X46" s="371"/>
      <c r="Y46" s="371"/>
      <c r="Z46" s="371"/>
      <c r="AA46" s="280">
        <f t="shared" si="35"/>
        <v>15000</v>
      </c>
      <c r="AB46" s="372"/>
      <c r="AC46" s="372"/>
      <c r="AD46" s="372"/>
      <c r="AE46" s="363">
        <f t="shared" si="36"/>
        <v>21.010958904109589</v>
      </c>
      <c r="AF46" s="363">
        <f t="shared" si="37"/>
        <v>-6.0109589041095894</v>
      </c>
      <c r="AG46" s="280">
        <f t="shared" si="38"/>
        <v>15000</v>
      </c>
      <c r="AH46" s="364">
        <f t="shared" si="39"/>
        <v>0</v>
      </c>
      <c r="AI46" s="280">
        <f t="shared" si="40"/>
        <v>0</v>
      </c>
      <c r="AJ46" s="280">
        <f t="shared" si="68"/>
        <v>15000</v>
      </c>
      <c r="AL46" s="280">
        <f t="shared" si="42"/>
        <v>15000</v>
      </c>
      <c r="AM46" s="372"/>
      <c r="AN46" s="372"/>
      <c r="AO46" s="372"/>
      <c r="AP46" s="363">
        <f t="shared" si="43"/>
        <v>22.013698630136986</v>
      </c>
      <c r="AQ46" s="363">
        <f t="shared" si="44"/>
        <v>-7.0136986301369859</v>
      </c>
      <c r="AR46" s="280">
        <f t="shared" si="45"/>
        <v>15000</v>
      </c>
      <c r="AS46" s="364">
        <f t="shared" si="46"/>
        <v>0</v>
      </c>
      <c r="AT46" s="365">
        <f t="shared" si="47"/>
        <v>0</v>
      </c>
      <c r="AU46" s="280">
        <f t="shared" si="48"/>
        <v>15000</v>
      </c>
      <c r="AW46" s="372">
        <f t="shared" ref="AW46:AW78" si="95">+AU46</f>
        <v>15000</v>
      </c>
      <c r="AX46" s="372"/>
      <c r="AY46" s="372"/>
      <c r="AZ46" s="372"/>
      <c r="BA46" s="372">
        <f t="shared" ref="BA46:BA59" si="96">($AW$4-F46)/365</f>
        <v>23.013698630136986</v>
      </c>
      <c r="BB46" s="372">
        <f t="shared" si="5"/>
        <v>-8.0136986301369859</v>
      </c>
      <c r="BC46" s="372">
        <f t="shared" ref="BC46:BC78" si="97">+AR46</f>
        <v>15000</v>
      </c>
      <c r="BD46" s="372">
        <f t="shared" ref="BD46:BD56" si="98">IF(AL46-AR46&lt;=0,0,IF(BB46&lt;=0,0,AL46-AR46))</f>
        <v>0</v>
      </c>
      <c r="BE46" s="280">
        <f t="shared" ref="BE46:BE52" si="99">+AT46</f>
        <v>0</v>
      </c>
      <c r="BF46" s="372">
        <f t="shared" si="52"/>
        <v>15000</v>
      </c>
      <c r="BG46" s="372"/>
      <c r="BH46" s="280">
        <f t="shared" si="53"/>
        <v>15000</v>
      </c>
      <c r="BI46" s="372"/>
      <c r="BJ46" s="372"/>
      <c r="BK46" s="372"/>
      <c r="BL46" s="280">
        <f t="shared" si="54"/>
        <v>24.013698630136986</v>
      </c>
      <c r="BM46" s="372">
        <f t="shared" si="7"/>
        <v>-9.0136986301369859</v>
      </c>
      <c r="BN46" s="372">
        <f t="shared" si="83"/>
        <v>15000</v>
      </c>
      <c r="BO46" s="280">
        <f t="shared" si="55"/>
        <v>0</v>
      </c>
      <c r="BP46" s="280">
        <f t="shared" si="84"/>
        <v>0</v>
      </c>
      <c r="BQ46" s="280">
        <f t="shared" si="56"/>
        <v>15000</v>
      </c>
      <c r="BS46" s="367">
        <f t="shared" si="57"/>
        <v>0</v>
      </c>
      <c r="BT46" s="280">
        <v>15000</v>
      </c>
      <c r="BU46" s="372"/>
      <c r="BV46" s="372"/>
      <c r="BW46" s="372"/>
      <c r="BX46" s="280">
        <f t="shared" si="58"/>
        <v>25.013698630136986</v>
      </c>
      <c r="BY46" s="365">
        <f t="shared" si="59"/>
        <v>-10.013698630136986</v>
      </c>
      <c r="BZ46" s="280">
        <f t="shared" si="60"/>
        <v>15000</v>
      </c>
      <c r="CA46" s="280">
        <f t="shared" si="61"/>
        <v>0</v>
      </c>
      <c r="CB46" s="280">
        <f t="shared" si="62"/>
        <v>0</v>
      </c>
      <c r="CC46" s="280">
        <f t="shared" si="63"/>
        <v>15000</v>
      </c>
      <c r="CE46" s="280">
        <v>15000</v>
      </c>
      <c r="CF46" s="372"/>
      <c r="CG46" s="372"/>
      <c r="CH46" s="372"/>
      <c r="CI46" s="280">
        <f t="shared" si="80"/>
        <v>26.016438356164382</v>
      </c>
      <c r="CJ46" s="365">
        <f t="shared" si="81"/>
        <v>-11.016438356164382</v>
      </c>
      <c r="CK46" s="280">
        <f t="shared" si="85"/>
        <v>15000</v>
      </c>
      <c r="CL46" s="280">
        <f t="shared" si="65"/>
        <v>0</v>
      </c>
      <c r="CM46" s="280">
        <f t="shared" si="76"/>
        <v>0</v>
      </c>
      <c r="CN46" s="280">
        <f t="shared" si="69"/>
        <v>15000</v>
      </c>
      <c r="CP46" s="280">
        <f t="shared" si="14"/>
        <v>15000</v>
      </c>
      <c r="CQ46" s="372"/>
      <c r="CR46" s="372"/>
      <c r="CS46" s="372"/>
      <c r="CT46" s="280">
        <f t="shared" si="15"/>
        <v>27.016438356164382</v>
      </c>
      <c r="CU46" s="365">
        <f t="shared" si="16"/>
        <v>-12.016438356164382</v>
      </c>
      <c r="CV46" s="280">
        <f t="shared" si="17"/>
        <v>15000</v>
      </c>
      <c r="CW46" s="280">
        <f t="shared" si="18"/>
        <v>0</v>
      </c>
      <c r="CX46" s="280">
        <f t="shared" si="82"/>
        <v>0</v>
      </c>
      <c r="CY46" s="280">
        <f t="shared" si="19"/>
        <v>15000</v>
      </c>
      <c r="DA46" s="280">
        <f t="shared" si="20"/>
        <v>15000</v>
      </c>
      <c r="DB46" s="372"/>
      <c r="DC46" s="372"/>
      <c r="DD46" s="372"/>
      <c r="DE46" s="280">
        <f t="shared" si="21"/>
        <v>28.016438356164382</v>
      </c>
      <c r="DF46" s="365">
        <f t="shared" si="22"/>
        <v>-13.016438356164382</v>
      </c>
      <c r="DG46" s="280">
        <f t="shared" si="23"/>
        <v>15000</v>
      </c>
      <c r="DH46" s="280">
        <f t="shared" si="24"/>
        <v>0</v>
      </c>
      <c r="DI46" s="280">
        <f t="shared" ref="DI46:DI53" si="100">CX46</f>
        <v>0</v>
      </c>
      <c r="DJ46" s="280">
        <f t="shared" si="25"/>
        <v>15000</v>
      </c>
      <c r="DL46" s="367">
        <f t="shared" si="26"/>
        <v>0</v>
      </c>
    </row>
    <row r="47" spans="1:116" ht="25.5" x14ac:dyDescent="0.25">
      <c r="A47" s="451" t="s">
        <v>354</v>
      </c>
      <c r="B47" s="257" t="s">
        <v>18</v>
      </c>
      <c r="C47" s="355" t="s">
        <v>19</v>
      </c>
      <c r="D47" s="259" t="s">
        <v>1300</v>
      </c>
      <c r="E47" s="281" t="s">
        <v>344</v>
      </c>
      <c r="F47" s="282">
        <v>39538</v>
      </c>
      <c r="G47" s="357">
        <f t="shared" si="89"/>
        <v>6.0027397260273974</v>
      </c>
      <c r="H47" s="357">
        <f>VLOOKUP(C47,[1]Rates!$C$6:$D$136,2,0)</f>
        <v>15</v>
      </c>
      <c r="I47" s="358">
        <f t="shared" si="90"/>
        <v>8.9972602739726035</v>
      </c>
      <c r="J47" s="288">
        <v>628426</v>
      </c>
      <c r="K47" s="288"/>
      <c r="L47" s="370">
        <f t="shared" si="29"/>
        <v>628426</v>
      </c>
      <c r="M47" s="288">
        <v>246216.8884</v>
      </c>
      <c r="N47" s="359">
        <f t="shared" si="91"/>
        <v>382209.1116</v>
      </c>
      <c r="O47" s="359"/>
      <c r="P47" s="360">
        <f t="shared" si="92"/>
        <v>9</v>
      </c>
      <c r="Q47" s="361">
        <f t="shared" si="93"/>
        <v>31421.300000000003</v>
      </c>
      <c r="R47" s="359">
        <f t="shared" si="1"/>
        <v>350787.81160000002</v>
      </c>
      <c r="S47" s="359">
        <f t="shared" si="94"/>
        <v>38976.423511111112</v>
      </c>
      <c r="T47" s="359">
        <f t="shared" si="2"/>
        <v>0</v>
      </c>
      <c r="U47" s="359">
        <f t="shared" si="3"/>
        <v>382209.1116</v>
      </c>
      <c r="V47" s="374">
        <f t="shared" si="34"/>
        <v>343232.68808888888</v>
      </c>
      <c r="W47" s="371"/>
      <c r="X47" s="371"/>
      <c r="Y47" s="371"/>
      <c r="Z47" s="371"/>
      <c r="AA47" s="280">
        <f t="shared" si="35"/>
        <v>343232.68808888888</v>
      </c>
      <c r="AB47" s="372"/>
      <c r="AC47" s="372"/>
      <c r="AD47" s="372"/>
      <c r="AE47" s="363">
        <f t="shared" si="36"/>
        <v>7.0027397260273974</v>
      </c>
      <c r="AF47" s="363">
        <f t="shared" si="37"/>
        <v>7.9972602739726026</v>
      </c>
      <c r="AG47" s="280">
        <f t="shared" si="38"/>
        <v>31421.300000000003</v>
      </c>
      <c r="AH47" s="364">
        <f t="shared" si="39"/>
        <v>350787.81160000002</v>
      </c>
      <c r="AI47" s="280">
        <f t="shared" si="40"/>
        <v>38976.423511111112</v>
      </c>
      <c r="AJ47" s="280">
        <f t="shared" si="68"/>
        <v>304256.26457777777</v>
      </c>
      <c r="AL47" s="280">
        <f t="shared" si="42"/>
        <v>304256.26457777777</v>
      </c>
      <c r="AM47" s="372"/>
      <c r="AN47" s="372"/>
      <c r="AO47" s="372"/>
      <c r="AP47" s="363">
        <f t="shared" si="43"/>
        <v>8.0054794520547947</v>
      </c>
      <c r="AQ47" s="363">
        <f t="shared" si="44"/>
        <v>6.9945205479452053</v>
      </c>
      <c r="AR47" s="280">
        <f t="shared" si="45"/>
        <v>31421.300000000003</v>
      </c>
      <c r="AS47" s="364">
        <f t="shared" si="46"/>
        <v>311811.3880888889</v>
      </c>
      <c r="AT47" s="365">
        <f t="shared" si="47"/>
        <v>38976.423511111112</v>
      </c>
      <c r="AU47" s="280">
        <f t="shared" si="48"/>
        <v>265279.84106666665</v>
      </c>
      <c r="AW47" s="372">
        <f t="shared" si="95"/>
        <v>265279.84106666665</v>
      </c>
      <c r="AX47" s="372"/>
      <c r="AY47" s="372"/>
      <c r="AZ47" s="372"/>
      <c r="BA47" s="372">
        <f t="shared" si="96"/>
        <v>9.0054794520547947</v>
      </c>
      <c r="BB47" s="372">
        <f t="shared" si="5"/>
        <v>5.9945205479452053</v>
      </c>
      <c r="BC47" s="372">
        <f t="shared" si="97"/>
        <v>31421.300000000003</v>
      </c>
      <c r="BD47" s="372">
        <f t="shared" si="98"/>
        <v>272834.96457777778</v>
      </c>
      <c r="BE47" s="280">
        <f t="shared" si="99"/>
        <v>38976.423511111112</v>
      </c>
      <c r="BF47" s="372">
        <f t="shared" si="52"/>
        <v>226303.41755555553</v>
      </c>
      <c r="BG47" s="372"/>
      <c r="BH47" s="280">
        <f t="shared" si="53"/>
        <v>226303.41755555553</v>
      </c>
      <c r="BI47" s="372"/>
      <c r="BJ47" s="372"/>
      <c r="BK47" s="372"/>
      <c r="BL47" s="280">
        <f t="shared" si="54"/>
        <v>10.005479452054795</v>
      </c>
      <c r="BM47" s="372">
        <f t="shared" si="7"/>
        <v>4.9945205479452053</v>
      </c>
      <c r="BN47" s="372">
        <f t="shared" si="83"/>
        <v>31421.300000000003</v>
      </c>
      <c r="BO47" s="280">
        <f t="shared" si="55"/>
        <v>194882.11755555554</v>
      </c>
      <c r="BP47" s="280">
        <f t="shared" si="84"/>
        <v>38976.423511111112</v>
      </c>
      <c r="BQ47" s="280">
        <f t="shared" si="56"/>
        <v>187326.99404444441</v>
      </c>
      <c r="BS47" s="367">
        <f t="shared" si="57"/>
        <v>155905.69404444442</v>
      </c>
      <c r="BT47" s="280">
        <v>187326.99404444441</v>
      </c>
      <c r="BU47" s="372"/>
      <c r="BV47" s="372"/>
      <c r="BW47" s="372"/>
      <c r="BX47" s="280">
        <f t="shared" si="58"/>
        <v>11.005479452054795</v>
      </c>
      <c r="BY47" s="365">
        <f t="shared" si="59"/>
        <v>3.9945205479452053</v>
      </c>
      <c r="BZ47" s="280">
        <f t="shared" si="60"/>
        <v>31421.300000000003</v>
      </c>
      <c r="CA47" s="280">
        <f t="shared" si="61"/>
        <v>155905.69404444442</v>
      </c>
      <c r="CB47" s="280">
        <f t="shared" si="62"/>
        <v>38976.423511111112</v>
      </c>
      <c r="CC47" s="280">
        <f t="shared" si="63"/>
        <v>148350.57053333329</v>
      </c>
      <c r="CE47" s="280">
        <v>148350.57053333329</v>
      </c>
      <c r="CF47" s="372"/>
      <c r="CG47" s="372"/>
      <c r="CH47" s="372"/>
      <c r="CI47" s="280">
        <f t="shared" si="80"/>
        <v>12.008219178082191</v>
      </c>
      <c r="CJ47" s="365">
        <f t="shared" si="81"/>
        <v>2.9917808219178088</v>
      </c>
      <c r="CK47" s="280">
        <f t="shared" si="85"/>
        <v>31421.300000000003</v>
      </c>
      <c r="CL47" s="280">
        <f t="shared" si="65"/>
        <v>116929.27053333329</v>
      </c>
      <c r="CM47" s="280">
        <f t="shared" ref="CM47:CM52" si="101">CB47</f>
        <v>38976.423511111112</v>
      </c>
      <c r="CN47" s="280">
        <f t="shared" si="69"/>
        <v>109374.14702222217</v>
      </c>
      <c r="CP47" s="280">
        <f t="shared" si="14"/>
        <v>109374.14702222217</v>
      </c>
      <c r="CQ47" s="372"/>
      <c r="CR47" s="372"/>
      <c r="CS47" s="372"/>
      <c r="CT47" s="280">
        <f t="shared" si="15"/>
        <v>13.008219178082191</v>
      </c>
      <c r="CU47" s="365">
        <f t="shared" si="16"/>
        <v>1.9917808219178088</v>
      </c>
      <c r="CV47" s="280">
        <f t="shared" si="17"/>
        <v>31421.300000000003</v>
      </c>
      <c r="CW47" s="280">
        <f t="shared" si="18"/>
        <v>77952.847022222166</v>
      </c>
      <c r="CX47" s="280">
        <f t="shared" si="82"/>
        <v>38976.423511111112</v>
      </c>
      <c r="CY47" s="280">
        <f t="shared" si="19"/>
        <v>70397.723511111049</v>
      </c>
      <c r="DA47" s="280">
        <f t="shared" si="20"/>
        <v>70397.723511111049</v>
      </c>
      <c r="DB47" s="372"/>
      <c r="DC47" s="372"/>
      <c r="DD47" s="372"/>
      <c r="DE47" s="280">
        <f t="shared" si="21"/>
        <v>14.008219178082191</v>
      </c>
      <c r="DF47" s="365">
        <f t="shared" si="22"/>
        <v>0.99178082191780881</v>
      </c>
      <c r="DG47" s="280">
        <f t="shared" si="23"/>
        <v>31421.300000000003</v>
      </c>
      <c r="DH47" s="280">
        <f t="shared" si="24"/>
        <v>38976.423511111047</v>
      </c>
      <c r="DI47" s="280">
        <f t="shared" si="100"/>
        <v>38976.423511111112</v>
      </c>
      <c r="DJ47" s="280">
        <f t="shared" si="25"/>
        <v>31421.299999999937</v>
      </c>
      <c r="DL47" s="367">
        <f t="shared" si="26"/>
        <v>-6.5483618527650833E-11</v>
      </c>
    </row>
    <row r="48" spans="1:116" ht="25.5" x14ac:dyDescent="0.25">
      <c r="A48" s="451" t="s">
        <v>354</v>
      </c>
      <c r="B48" s="257" t="s">
        <v>18</v>
      </c>
      <c r="C48" s="355" t="s">
        <v>19</v>
      </c>
      <c r="D48" s="259" t="s">
        <v>1301</v>
      </c>
      <c r="E48" s="281" t="s">
        <v>346</v>
      </c>
      <c r="F48" s="282">
        <v>39434</v>
      </c>
      <c r="G48" s="357">
        <f t="shared" si="89"/>
        <v>6.2876712328767121</v>
      </c>
      <c r="H48" s="357">
        <f>VLOOKUP(C48,[1]Rates!$C$6:$D$136,2,0)</f>
        <v>15</v>
      </c>
      <c r="I48" s="358">
        <f t="shared" si="90"/>
        <v>8.7123287671232887</v>
      </c>
      <c r="J48" s="288">
        <v>85000</v>
      </c>
      <c r="K48" s="288"/>
      <c r="L48" s="370">
        <f t="shared" si="29"/>
        <v>85000</v>
      </c>
      <c r="M48" s="288">
        <v>35100</v>
      </c>
      <c r="N48" s="359">
        <f t="shared" si="91"/>
        <v>49900</v>
      </c>
      <c r="O48" s="359"/>
      <c r="P48" s="360">
        <f t="shared" si="92"/>
        <v>9</v>
      </c>
      <c r="Q48" s="361">
        <f t="shared" si="93"/>
        <v>4250</v>
      </c>
      <c r="R48" s="359">
        <f t="shared" si="1"/>
        <v>45650</v>
      </c>
      <c r="S48" s="359">
        <f t="shared" si="94"/>
        <v>5072.2222222222226</v>
      </c>
      <c r="T48" s="359">
        <f t="shared" si="2"/>
        <v>0</v>
      </c>
      <c r="U48" s="359">
        <f t="shared" si="3"/>
        <v>49900</v>
      </c>
      <c r="V48" s="374">
        <f t="shared" si="34"/>
        <v>44827.777777777781</v>
      </c>
      <c r="W48" s="371"/>
      <c r="X48" s="371"/>
      <c r="Y48" s="371"/>
      <c r="Z48" s="371"/>
      <c r="AA48" s="280">
        <f t="shared" si="35"/>
        <v>44827.777777777781</v>
      </c>
      <c r="AB48" s="372"/>
      <c r="AC48" s="372"/>
      <c r="AD48" s="372"/>
      <c r="AE48" s="363">
        <f t="shared" si="36"/>
        <v>7.2876712328767121</v>
      </c>
      <c r="AF48" s="363">
        <f t="shared" si="37"/>
        <v>7.7123287671232879</v>
      </c>
      <c r="AG48" s="280">
        <f t="shared" si="38"/>
        <v>4250</v>
      </c>
      <c r="AH48" s="364">
        <f t="shared" si="39"/>
        <v>45650</v>
      </c>
      <c r="AI48" s="280">
        <f t="shared" si="40"/>
        <v>5072.2222222222226</v>
      </c>
      <c r="AJ48" s="280">
        <f t="shared" si="68"/>
        <v>39755.555555555562</v>
      </c>
      <c r="AL48" s="280">
        <f t="shared" si="42"/>
        <v>39755.555555555562</v>
      </c>
      <c r="AM48" s="372"/>
      <c r="AN48" s="372"/>
      <c r="AO48" s="372"/>
      <c r="AP48" s="363">
        <f t="shared" si="43"/>
        <v>8.2904109589041095</v>
      </c>
      <c r="AQ48" s="363">
        <f t="shared" si="44"/>
        <v>6.7095890410958905</v>
      </c>
      <c r="AR48" s="280">
        <f t="shared" si="45"/>
        <v>4250</v>
      </c>
      <c r="AS48" s="364">
        <f t="shared" si="46"/>
        <v>40577.777777777781</v>
      </c>
      <c r="AT48" s="365">
        <f t="shared" si="47"/>
        <v>5072.2222222222226</v>
      </c>
      <c r="AU48" s="280">
        <f t="shared" si="48"/>
        <v>34683.333333333343</v>
      </c>
      <c r="AW48" s="372">
        <f t="shared" si="95"/>
        <v>34683.333333333343</v>
      </c>
      <c r="AX48" s="372"/>
      <c r="AY48" s="372"/>
      <c r="AZ48" s="372"/>
      <c r="BA48" s="372">
        <f t="shared" si="96"/>
        <v>9.2904109589041095</v>
      </c>
      <c r="BB48" s="372">
        <f t="shared" si="5"/>
        <v>5.7095890410958905</v>
      </c>
      <c r="BC48" s="372">
        <f t="shared" si="97"/>
        <v>4250</v>
      </c>
      <c r="BD48" s="372">
        <f t="shared" si="98"/>
        <v>35505.555555555562</v>
      </c>
      <c r="BE48" s="280">
        <f t="shared" si="99"/>
        <v>5072.2222222222226</v>
      </c>
      <c r="BF48" s="372">
        <f t="shared" si="52"/>
        <v>29611.11111111112</v>
      </c>
      <c r="BG48" s="372"/>
      <c r="BH48" s="280">
        <f t="shared" si="53"/>
        <v>29611.11111111112</v>
      </c>
      <c r="BI48" s="372"/>
      <c r="BJ48" s="372"/>
      <c r="BK48" s="372"/>
      <c r="BL48" s="280">
        <f t="shared" si="54"/>
        <v>10.29041095890411</v>
      </c>
      <c r="BM48" s="372">
        <f t="shared" si="7"/>
        <v>4.7095890410958905</v>
      </c>
      <c r="BN48" s="372">
        <f t="shared" si="83"/>
        <v>4250</v>
      </c>
      <c r="BO48" s="280">
        <f t="shared" si="55"/>
        <v>25361.11111111112</v>
      </c>
      <c r="BP48" s="280">
        <f t="shared" si="84"/>
        <v>5072.2222222222226</v>
      </c>
      <c r="BQ48" s="280">
        <f t="shared" si="56"/>
        <v>24538.888888888898</v>
      </c>
      <c r="BS48" s="367">
        <f t="shared" si="57"/>
        <v>20288.888888888898</v>
      </c>
      <c r="BT48" s="280">
        <v>24538.888888888898</v>
      </c>
      <c r="BU48" s="372"/>
      <c r="BV48" s="372"/>
      <c r="BW48" s="372"/>
      <c r="BX48" s="280">
        <f t="shared" si="58"/>
        <v>11.29041095890411</v>
      </c>
      <c r="BY48" s="365">
        <f t="shared" si="59"/>
        <v>3.7095890410958905</v>
      </c>
      <c r="BZ48" s="280">
        <f t="shared" si="60"/>
        <v>4250</v>
      </c>
      <c r="CA48" s="280">
        <f t="shared" si="61"/>
        <v>20288.888888888898</v>
      </c>
      <c r="CB48" s="280">
        <f t="shared" si="62"/>
        <v>5072.2222222222226</v>
      </c>
      <c r="CC48" s="280">
        <f t="shared" si="63"/>
        <v>19466.666666666675</v>
      </c>
      <c r="CE48" s="280">
        <v>19466.666666666675</v>
      </c>
      <c r="CF48" s="372"/>
      <c r="CG48" s="372"/>
      <c r="CH48" s="372"/>
      <c r="CI48" s="280">
        <f t="shared" si="80"/>
        <v>12.293150684931506</v>
      </c>
      <c r="CJ48" s="365">
        <f t="shared" si="81"/>
        <v>2.706849315068494</v>
      </c>
      <c r="CK48" s="280">
        <f t="shared" si="85"/>
        <v>4250</v>
      </c>
      <c r="CL48" s="280">
        <f t="shared" si="65"/>
        <v>15216.666666666675</v>
      </c>
      <c r="CM48" s="280">
        <f t="shared" si="101"/>
        <v>5072.2222222222226</v>
      </c>
      <c r="CN48" s="280">
        <f t="shared" si="69"/>
        <v>14394.444444444453</v>
      </c>
      <c r="CP48" s="280">
        <f t="shared" si="14"/>
        <v>14394.444444444453</v>
      </c>
      <c r="CQ48" s="372"/>
      <c r="CR48" s="372"/>
      <c r="CS48" s="372"/>
      <c r="CT48" s="280">
        <f t="shared" si="15"/>
        <v>13.293150684931506</v>
      </c>
      <c r="CU48" s="365">
        <f t="shared" si="16"/>
        <v>1.706849315068494</v>
      </c>
      <c r="CV48" s="280">
        <f t="shared" si="17"/>
        <v>4250</v>
      </c>
      <c r="CW48" s="280">
        <f t="shared" si="18"/>
        <v>10144.444444444453</v>
      </c>
      <c r="CX48" s="280">
        <f t="shared" si="82"/>
        <v>5072.2222222222226</v>
      </c>
      <c r="CY48" s="280">
        <f t="shared" si="19"/>
        <v>9322.2222222222299</v>
      </c>
      <c r="DA48" s="280">
        <f t="shared" si="20"/>
        <v>9322.2222222222299</v>
      </c>
      <c r="DB48" s="372"/>
      <c r="DC48" s="372"/>
      <c r="DD48" s="372"/>
      <c r="DE48" s="280">
        <f t="shared" si="21"/>
        <v>14.293150684931506</v>
      </c>
      <c r="DF48" s="365">
        <f t="shared" si="22"/>
        <v>0.70684931506849402</v>
      </c>
      <c r="DG48" s="280">
        <f t="shared" si="23"/>
        <v>4250</v>
      </c>
      <c r="DH48" s="280">
        <f t="shared" si="24"/>
        <v>5072.2222222222299</v>
      </c>
      <c r="DI48" s="280">
        <f t="shared" si="100"/>
        <v>5072.2222222222226</v>
      </c>
      <c r="DJ48" s="280">
        <f t="shared" si="25"/>
        <v>4250.0000000000073</v>
      </c>
      <c r="DL48" s="367">
        <f t="shared" si="26"/>
        <v>7.2759576141834259E-12</v>
      </c>
    </row>
    <row r="49" spans="1:116" ht="25.5" x14ac:dyDescent="0.25">
      <c r="A49" s="451" t="s">
        <v>354</v>
      </c>
      <c r="B49" s="257" t="s">
        <v>18</v>
      </c>
      <c r="C49" s="355" t="s">
        <v>19</v>
      </c>
      <c r="D49" s="259" t="s">
        <v>1302</v>
      </c>
      <c r="E49" s="281" t="s">
        <v>347</v>
      </c>
      <c r="F49" s="282">
        <v>39903</v>
      </c>
      <c r="G49" s="357">
        <f t="shared" si="89"/>
        <v>5.0027397260273974</v>
      </c>
      <c r="H49" s="357">
        <f>VLOOKUP(C49,[1]Rates!$C$6:$D$136,2,0)</f>
        <v>15</v>
      </c>
      <c r="I49" s="358">
        <f t="shared" si="90"/>
        <v>9.9972602739726035</v>
      </c>
      <c r="J49" s="288">
        <v>955522</v>
      </c>
      <c r="K49" s="288"/>
      <c r="L49" s="370">
        <f t="shared" si="29"/>
        <v>955522</v>
      </c>
      <c r="M49" s="288">
        <v>374374.05479999998</v>
      </c>
      <c r="N49" s="359">
        <f t="shared" si="91"/>
        <v>581147.94519999996</v>
      </c>
      <c r="O49" s="359"/>
      <c r="P49" s="360">
        <f t="shared" si="92"/>
        <v>10</v>
      </c>
      <c r="Q49" s="361">
        <f t="shared" si="93"/>
        <v>47776.100000000006</v>
      </c>
      <c r="R49" s="359">
        <f t="shared" si="1"/>
        <v>533371.84519999998</v>
      </c>
      <c r="S49" s="359">
        <f t="shared" si="94"/>
        <v>53337.184519999995</v>
      </c>
      <c r="T49" s="359">
        <f t="shared" si="2"/>
        <v>0</v>
      </c>
      <c r="U49" s="359">
        <f t="shared" si="3"/>
        <v>581147.94519999996</v>
      </c>
      <c r="V49" s="374">
        <f t="shared" si="34"/>
        <v>527810.76067999995</v>
      </c>
      <c r="W49" s="371"/>
      <c r="X49" s="371"/>
      <c r="Y49" s="371"/>
      <c r="Z49" s="371"/>
      <c r="AA49" s="280">
        <f t="shared" si="35"/>
        <v>527810.76067999995</v>
      </c>
      <c r="AB49" s="372"/>
      <c r="AC49" s="372"/>
      <c r="AD49" s="372"/>
      <c r="AE49" s="363">
        <f t="shared" si="36"/>
        <v>6.0027397260273974</v>
      </c>
      <c r="AF49" s="363">
        <f t="shared" si="37"/>
        <v>8.9972602739726035</v>
      </c>
      <c r="AG49" s="280">
        <f t="shared" si="38"/>
        <v>47776.100000000006</v>
      </c>
      <c r="AH49" s="364">
        <f t="shared" si="39"/>
        <v>533371.84519999998</v>
      </c>
      <c r="AI49" s="280">
        <f t="shared" si="40"/>
        <v>53337.184519999995</v>
      </c>
      <c r="AJ49" s="280">
        <f t="shared" si="68"/>
        <v>474473.57615999994</v>
      </c>
      <c r="AL49" s="280">
        <f t="shared" si="42"/>
        <v>474473.57615999994</v>
      </c>
      <c r="AM49" s="372"/>
      <c r="AN49" s="372"/>
      <c r="AO49" s="372"/>
      <c r="AP49" s="363">
        <f t="shared" si="43"/>
        <v>7.0054794520547947</v>
      </c>
      <c r="AQ49" s="363">
        <f t="shared" si="44"/>
        <v>7.9945205479452053</v>
      </c>
      <c r="AR49" s="280">
        <f t="shared" si="45"/>
        <v>47776.100000000006</v>
      </c>
      <c r="AS49" s="364">
        <f t="shared" si="46"/>
        <v>480034.66067999997</v>
      </c>
      <c r="AT49" s="365">
        <f t="shared" si="47"/>
        <v>53337.184519999995</v>
      </c>
      <c r="AU49" s="280">
        <f t="shared" si="48"/>
        <v>421136.39163999993</v>
      </c>
      <c r="AW49" s="372">
        <f t="shared" si="95"/>
        <v>421136.39163999993</v>
      </c>
      <c r="AX49" s="372"/>
      <c r="AY49" s="372"/>
      <c r="AZ49" s="372"/>
      <c r="BA49" s="372">
        <f t="shared" si="96"/>
        <v>8.0054794520547947</v>
      </c>
      <c r="BB49" s="372">
        <f t="shared" si="5"/>
        <v>6.9945205479452053</v>
      </c>
      <c r="BC49" s="372">
        <f t="shared" si="97"/>
        <v>47776.100000000006</v>
      </c>
      <c r="BD49" s="372">
        <f t="shared" si="98"/>
        <v>426697.47615999996</v>
      </c>
      <c r="BE49" s="280">
        <f t="shared" si="99"/>
        <v>53337.184519999995</v>
      </c>
      <c r="BF49" s="372">
        <f t="shared" si="52"/>
        <v>367799.20711999992</v>
      </c>
      <c r="BG49" s="372"/>
      <c r="BH49" s="280">
        <f t="shared" si="53"/>
        <v>367799.20711999992</v>
      </c>
      <c r="BI49" s="372"/>
      <c r="BJ49" s="372"/>
      <c r="BK49" s="372"/>
      <c r="BL49" s="280">
        <f t="shared" si="54"/>
        <v>9.0054794520547947</v>
      </c>
      <c r="BM49" s="372">
        <f t="shared" si="7"/>
        <v>5.9945205479452053</v>
      </c>
      <c r="BN49" s="372">
        <f t="shared" si="83"/>
        <v>47776.100000000006</v>
      </c>
      <c r="BO49" s="280">
        <f t="shared" si="55"/>
        <v>320023.10711999994</v>
      </c>
      <c r="BP49" s="280">
        <f t="shared" si="84"/>
        <v>53337.184519999995</v>
      </c>
      <c r="BQ49" s="280">
        <f t="shared" si="56"/>
        <v>314462.02259999991</v>
      </c>
      <c r="BS49" s="367">
        <f t="shared" si="57"/>
        <v>266685.92259999993</v>
      </c>
      <c r="BT49" s="280">
        <v>314462.02259999991</v>
      </c>
      <c r="BU49" s="372"/>
      <c r="BV49" s="372"/>
      <c r="BW49" s="372"/>
      <c r="BX49" s="280">
        <f t="shared" si="58"/>
        <v>10.005479452054795</v>
      </c>
      <c r="BY49" s="365">
        <f t="shared" si="59"/>
        <v>4.9945205479452053</v>
      </c>
      <c r="BZ49" s="280">
        <f t="shared" si="60"/>
        <v>47776.100000000006</v>
      </c>
      <c r="CA49" s="280">
        <f t="shared" si="61"/>
        <v>266685.92259999993</v>
      </c>
      <c r="CB49" s="280">
        <f t="shared" si="62"/>
        <v>53337.184519999995</v>
      </c>
      <c r="CC49" s="280">
        <f t="shared" si="63"/>
        <v>261124.8380799999</v>
      </c>
      <c r="CE49" s="280">
        <v>261124.8380799999</v>
      </c>
      <c r="CF49" s="372"/>
      <c r="CG49" s="372"/>
      <c r="CH49" s="372"/>
      <c r="CI49" s="280">
        <f t="shared" si="80"/>
        <v>11.008219178082191</v>
      </c>
      <c r="CJ49" s="365">
        <f t="shared" si="81"/>
        <v>3.9917808219178088</v>
      </c>
      <c r="CK49" s="280">
        <f t="shared" si="85"/>
        <v>47776.100000000006</v>
      </c>
      <c r="CL49" s="280">
        <f t="shared" si="65"/>
        <v>213348.73807999989</v>
      </c>
      <c r="CM49" s="280">
        <f t="shared" si="101"/>
        <v>53337.184519999995</v>
      </c>
      <c r="CN49" s="280">
        <f t="shared" si="69"/>
        <v>207787.65355999989</v>
      </c>
      <c r="CP49" s="280">
        <f t="shared" si="14"/>
        <v>207787.65355999989</v>
      </c>
      <c r="CQ49" s="372"/>
      <c r="CR49" s="372"/>
      <c r="CS49" s="372"/>
      <c r="CT49" s="280">
        <f t="shared" si="15"/>
        <v>12.008219178082191</v>
      </c>
      <c r="CU49" s="365">
        <f t="shared" si="16"/>
        <v>2.9917808219178088</v>
      </c>
      <c r="CV49" s="280">
        <f t="shared" si="17"/>
        <v>47776.100000000006</v>
      </c>
      <c r="CW49" s="280">
        <f t="shared" si="18"/>
        <v>160011.55355999988</v>
      </c>
      <c r="CX49" s="280">
        <f t="shared" si="82"/>
        <v>53337.184519999995</v>
      </c>
      <c r="CY49" s="280">
        <f t="shared" si="19"/>
        <v>154450.46903999988</v>
      </c>
      <c r="DA49" s="280">
        <f t="shared" si="20"/>
        <v>154450.46903999988</v>
      </c>
      <c r="DB49" s="372"/>
      <c r="DC49" s="372"/>
      <c r="DD49" s="372"/>
      <c r="DE49" s="280">
        <f t="shared" si="21"/>
        <v>13.008219178082191</v>
      </c>
      <c r="DF49" s="365">
        <f t="shared" si="22"/>
        <v>1.9917808219178088</v>
      </c>
      <c r="DG49" s="280">
        <f t="shared" si="23"/>
        <v>47776.100000000006</v>
      </c>
      <c r="DH49" s="280">
        <f t="shared" si="24"/>
        <v>106674.36903999987</v>
      </c>
      <c r="DI49" s="280">
        <f t="shared" si="100"/>
        <v>53337.184519999995</v>
      </c>
      <c r="DJ49" s="280">
        <f t="shared" si="25"/>
        <v>101113.28451999988</v>
      </c>
      <c r="DL49" s="367">
        <f t="shared" si="26"/>
        <v>53337.184519999879</v>
      </c>
    </row>
    <row r="50" spans="1:116" ht="30" x14ac:dyDescent="0.25">
      <c r="A50" s="451" t="s">
        <v>354</v>
      </c>
      <c r="B50" s="257" t="s">
        <v>18</v>
      </c>
      <c r="C50" s="355" t="s">
        <v>19</v>
      </c>
      <c r="D50" s="259" t="s">
        <v>1303</v>
      </c>
      <c r="E50" s="281" t="s">
        <v>348</v>
      </c>
      <c r="F50" s="282">
        <v>40816</v>
      </c>
      <c r="G50" s="357">
        <f t="shared" si="89"/>
        <v>2.5013698630136987</v>
      </c>
      <c r="H50" s="357">
        <f>VLOOKUP(C50,[1]Rates!$C$6:$D$136,2,0)</f>
        <v>15</v>
      </c>
      <c r="I50" s="358">
        <f t="shared" si="90"/>
        <v>12.498630136986302</v>
      </c>
      <c r="J50" s="288">
        <v>886000</v>
      </c>
      <c r="K50" s="288"/>
      <c r="L50" s="370">
        <f t="shared" si="29"/>
        <v>886000</v>
      </c>
      <c r="M50" s="288">
        <v>117131</v>
      </c>
      <c r="N50" s="359">
        <f t="shared" si="91"/>
        <v>768869</v>
      </c>
      <c r="O50" s="359"/>
      <c r="P50" s="360">
        <f t="shared" si="92"/>
        <v>12</v>
      </c>
      <c r="Q50" s="361">
        <f t="shared" si="93"/>
        <v>44300</v>
      </c>
      <c r="R50" s="359">
        <f t="shared" si="1"/>
        <v>724569</v>
      </c>
      <c r="S50" s="359">
        <f t="shared" si="94"/>
        <v>60380.75</v>
      </c>
      <c r="T50" s="359">
        <f t="shared" si="2"/>
        <v>0</v>
      </c>
      <c r="U50" s="359">
        <f t="shared" si="3"/>
        <v>768869</v>
      </c>
      <c r="V50" s="374">
        <f t="shared" si="34"/>
        <v>708488.25</v>
      </c>
      <c r="W50" s="371"/>
      <c r="X50" s="371"/>
      <c r="Y50" s="371"/>
      <c r="Z50" s="371"/>
      <c r="AA50" s="280">
        <f t="shared" si="35"/>
        <v>708488.25</v>
      </c>
      <c r="AB50" s="372"/>
      <c r="AC50" s="372"/>
      <c r="AD50" s="372"/>
      <c r="AE50" s="363">
        <f t="shared" si="36"/>
        <v>3.5013698630136987</v>
      </c>
      <c r="AF50" s="363">
        <f t="shared" si="37"/>
        <v>11.498630136986302</v>
      </c>
      <c r="AG50" s="280">
        <f t="shared" si="38"/>
        <v>44300</v>
      </c>
      <c r="AH50" s="364">
        <f t="shared" si="39"/>
        <v>724569</v>
      </c>
      <c r="AI50" s="280">
        <f t="shared" si="40"/>
        <v>60380.75</v>
      </c>
      <c r="AJ50" s="280">
        <f t="shared" si="68"/>
        <v>648107.5</v>
      </c>
      <c r="AL50" s="280">
        <f t="shared" si="42"/>
        <v>648107.5</v>
      </c>
      <c r="AM50" s="372"/>
      <c r="AN50" s="372"/>
      <c r="AO50" s="372"/>
      <c r="AP50" s="363">
        <f t="shared" si="43"/>
        <v>4.5041095890410956</v>
      </c>
      <c r="AQ50" s="363">
        <f t="shared" si="44"/>
        <v>10.495890410958904</v>
      </c>
      <c r="AR50" s="280">
        <f t="shared" si="45"/>
        <v>44300</v>
      </c>
      <c r="AS50" s="364">
        <f t="shared" si="46"/>
        <v>664188.25</v>
      </c>
      <c r="AT50" s="365">
        <f t="shared" si="47"/>
        <v>60380.75</v>
      </c>
      <c r="AU50" s="280">
        <f t="shared" si="48"/>
        <v>587726.75</v>
      </c>
      <c r="AW50" s="372">
        <f t="shared" si="95"/>
        <v>587726.75</v>
      </c>
      <c r="AX50" s="372"/>
      <c r="AY50" s="372"/>
      <c r="AZ50" s="372"/>
      <c r="BA50" s="372">
        <f t="shared" si="96"/>
        <v>5.5041095890410956</v>
      </c>
      <c r="BB50" s="372">
        <f t="shared" si="5"/>
        <v>9.4958904109589035</v>
      </c>
      <c r="BC50" s="372">
        <f t="shared" si="97"/>
        <v>44300</v>
      </c>
      <c r="BD50" s="372">
        <f t="shared" si="98"/>
        <v>603807.5</v>
      </c>
      <c r="BE50" s="280">
        <f t="shared" si="99"/>
        <v>60380.75</v>
      </c>
      <c r="BF50" s="372">
        <f t="shared" si="52"/>
        <v>527346</v>
      </c>
      <c r="BG50" s="372"/>
      <c r="BH50" s="280">
        <f t="shared" si="53"/>
        <v>527346</v>
      </c>
      <c r="BI50" s="372"/>
      <c r="BJ50" s="372"/>
      <c r="BK50" s="372"/>
      <c r="BL50" s="280">
        <f t="shared" si="54"/>
        <v>6.5041095890410956</v>
      </c>
      <c r="BM50" s="372">
        <f t="shared" si="7"/>
        <v>8.4958904109589035</v>
      </c>
      <c r="BN50" s="372">
        <f t="shared" si="83"/>
        <v>44300</v>
      </c>
      <c r="BO50" s="280">
        <f t="shared" si="55"/>
        <v>483046</v>
      </c>
      <c r="BP50" s="280">
        <f t="shared" si="84"/>
        <v>60380.75</v>
      </c>
      <c r="BQ50" s="280">
        <f t="shared" si="56"/>
        <v>466965.25</v>
      </c>
      <c r="BS50" s="367">
        <f t="shared" si="57"/>
        <v>422665.25</v>
      </c>
      <c r="BT50" s="280">
        <v>466965.25</v>
      </c>
      <c r="BU50" s="372"/>
      <c r="BV50" s="372"/>
      <c r="BW50" s="372"/>
      <c r="BX50" s="280">
        <f t="shared" si="58"/>
        <v>7.5041095890410956</v>
      </c>
      <c r="BY50" s="365">
        <f t="shared" si="59"/>
        <v>7.4958904109589044</v>
      </c>
      <c r="BZ50" s="280">
        <f t="shared" si="60"/>
        <v>44300</v>
      </c>
      <c r="CA50" s="280">
        <f t="shared" si="61"/>
        <v>422665.25</v>
      </c>
      <c r="CB50" s="280">
        <f t="shared" si="62"/>
        <v>60380.75</v>
      </c>
      <c r="CC50" s="280">
        <f t="shared" si="63"/>
        <v>406584.5</v>
      </c>
      <c r="CE50" s="280">
        <v>406584.5</v>
      </c>
      <c r="CF50" s="372"/>
      <c r="CG50" s="372"/>
      <c r="CH50" s="372"/>
      <c r="CI50" s="280">
        <f t="shared" si="80"/>
        <v>8.506849315068493</v>
      </c>
      <c r="CJ50" s="365">
        <f t="shared" si="81"/>
        <v>6.493150684931507</v>
      </c>
      <c r="CK50" s="280">
        <f t="shared" si="85"/>
        <v>44300</v>
      </c>
      <c r="CL50" s="280">
        <f t="shared" si="65"/>
        <v>362284.5</v>
      </c>
      <c r="CM50" s="280">
        <f t="shared" si="101"/>
        <v>60380.75</v>
      </c>
      <c r="CN50" s="280">
        <f t="shared" si="69"/>
        <v>346203.75</v>
      </c>
      <c r="CP50" s="280">
        <f t="shared" si="14"/>
        <v>346203.75</v>
      </c>
      <c r="CQ50" s="372"/>
      <c r="CR50" s="372"/>
      <c r="CS50" s="372"/>
      <c r="CT50" s="280">
        <f t="shared" si="15"/>
        <v>9.506849315068493</v>
      </c>
      <c r="CU50" s="365">
        <f t="shared" si="16"/>
        <v>5.493150684931507</v>
      </c>
      <c r="CV50" s="280">
        <f t="shared" si="17"/>
        <v>44300</v>
      </c>
      <c r="CW50" s="280">
        <f t="shared" si="18"/>
        <v>301903.75</v>
      </c>
      <c r="CX50" s="280">
        <f t="shared" si="82"/>
        <v>60380.75</v>
      </c>
      <c r="CY50" s="280">
        <f t="shared" si="19"/>
        <v>285823</v>
      </c>
      <c r="DA50" s="280">
        <f t="shared" si="20"/>
        <v>285823</v>
      </c>
      <c r="DB50" s="372"/>
      <c r="DC50" s="372"/>
      <c r="DD50" s="372"/>
      <c r="DE50" s="280">
        <f t="shared" si="21"/>
        <v>10.506849315068493</v>
      </c>
      <c r="DF50" s="365">
        <f t="shared" si="22"/>
        <v>4.493150684931507</v>
      </c>
      <c r="DG50" s="280">
        <f t="shared" si="23"/>
        <v>44300</v>
      </c>
      <c r="DH50" s="280">
        <f t="shared" si="24"/>
        <v>241523</v>
      </c>
      <c r="DI50" s="280">
        <f t="shared" si="100"/>
        <v>60380.75</v>
      </c>
      <c r="DJ50" s="280">
        <f t="shared" si="25"/>
        <v>225442.25</v>
      </c>
      <c r="DL50" s="367">
        <f t="shared" si="26"/>
        <v>181142.25</v>
      </c>
    </row>
    <row r="51" spans="1:116" ht="25.5" x14ac:dyDescent="0.25">
      <c r="A51" s="451" t="s">
        <v>354</v>
      </c>
      <c r="B51" s="257" t="s">
        <v>18</v>
      </c>
      <c r="C51" s="355" t="s">
        <v>19</v>
      </c>
      <c r="D51" s="259" t="s">
        <v>1304</v>
      </c>
      <c r="E51" s="281" t="s">
        <v>349</v>
      </c>
      <c r="F51" s="282">
        <v>41012</v>
      </c>
      <c r="G51" s="357">
        <f t="shared" si="89"/>
        <v>1.9643835616438357</v>
      </c>
      <c r="H51" s="357">
        <f>VLOOKUP(C51,[1]Rates!$C$6:$D$136,2,0)</f>
        <v>15</v>
      </c>
      <c r="I51" s="358">
        <f t="shared" si="90"/>
        <v>13.035616438356165</v>
      </c>
      <c r="J51" s="288">
        <v>581000</v>
      </c>
      <c r="K51" s="288"/>
      <c r="L51" s="370">
        <f t="shared" si="29"/>
        <v>581000</v>
      </c>
      <c r="M51" s="288">
        <v>54287.5</v>
      </c>
      <c r="N51" s="359">
        <f t="shared" si="91"/>
        <v>526712.5</v>
      </c>
      <c r="O51" s="359"/>
      <c r="P51" s="360">
        <f t="shared" si="92"/>
        <v>13</v>
      </c>
      <c r="Q51" s="361">
        <f t="shared" si="93"/>
        <v>29050</v>
      </c>
      <c r="R51" s="359">
        <f t="shared" si="1"/>
        <v>497662.5</v>
      </c>
      <c r="S51" s="359">
        <f t="shared" si="94"/>
        <v>38281.730769230766</v>
      </c>
      <c r="T51" s="359">
        <f t="shared" si="2"/>
        <v>0</v>
      </c>
      <c r="U51" s="359">
        <f t="shared" si="3"/>
        <v>526712.5</v>
      </c>
      <c r="V51" s="374">
        <f t="shared" si="34"/>
        <v>488430.76923076925</v>
      </c>
      <c r="W51" s="371"/>
      <c r="X51" s="371"/>
      <c r="Y51" s="371"/>
      <c r="Z51" s="371"/>
      <c r="AA51" s="280">
        <f t="shared" si="35"/>
        <v>488430.76923076925</v>
      </c>
      <c r="AB51" s="372"/>
      <c r="AC51" s="372"/>
      <c r="AD51" s="372"/>
      <c r="AE51" s="363">
        <f t="shared" si="36"/>
        <v>2.9643835616438357</v>
      </c>
      <c r="AF51" s="363">
        <f t="shared" si="37"/>
        <v>12.035616438356165</v>
      </c>
      <c r="AG51" s="280">
        <f t="shared" si="38"/>
        <v>29050</v>
      </c>
      <c r="AH51" s="364">
        <f t="shared" si="39"/>
        <v>497662.5</v>
      </c>
      <c r="AI51" s="280">
        <f t="shared" si="40"/>
        <v>38281.730769230766</v>
      </c>
      <c r="AJ51" s="280">
        <f t="shared" si="68"/>
        <v>450149.0384615385</v>
      </c>
      <c r="AL51" s="280">
        <f t="shared" si="42"/>
        <v>450149.0384615385</v>
      </c>
      <c r="AM51" s="372"/>
      <c r="AN51" s="372"/>
      <c r="AO51" s="372"/>
      <c r="AP51" s="363">
        <f t="shared" si="43"/>
        <v>3.967123287671233</v>
      </c>
      <c r="AQ51" s="363">
        <f t="shared" si="44"/>
        <v>11.032876712328767</v>
      </c>
      <c r="AR51" s="280">
        <f t="shared" si="45"/>
        <v>29050</v>
      </c>
      <c r="AS51" s="364">
        <f t="shared" si="46"/>
        <v>459380.76923076925</v>
      </c>
      <c r="AT51" s="365">
        <f t="shared" si="47"/>
        <v>38281.730769230766</v>
      </c>
      <c r="AU51" s="280">
        <f t="shared" si="48"/>
        <v>411867.30769230775</v>
      </c>
      <c r="AW51" s="372">
        <f t="shared" si="95"/>
        <v>411867.30769230775</v>
      </c>
      <c r="AX51" s="372"/>
      <c r="AY51" s="372"/>
      <c r="AZ51" s="372"/>
      <c r="BA51" s="372">
        <f t="shared" si="96"/>
        <v>4.9671232876712326</v>
      </c>
      <c r="BB51" s="372">
        <f t="shared" si="5"/>
        <v>10.032876712328768</v>
      </c>
      <c r="BC51" s="372">
        <f t="shared" si="97"/>
        <v>29050</v>
      </c>
      <c r="BD51" s="372">
        <f t="shared" si="98"/>
        <v>421099.0384615385</v>
      </c>
      <c r="BE51" s="280">
        <f t="shared" si="99"/>
        <v>38281.730769230766</v>
      </c>
      <c r="BF51" s="372">
        <f t="shared" si="52"/>
        <v>373585.57692307699</v>
      </c>
      <c r="BG51" s="372"/>
      <c r="BH51" s="280">
        <f t="shared" si="53"/>
        <v>373585.57692307699</v>
      </c>
      <c r="BI51" s="372"/>
      <c r="BJ51" s="372"/>
      <c r="BK51" s="372"/>
      <c r="BL51" s="280">
        <f t="shared" si="54"/>
        <v>5.9671232876712326</v>
      </c>
      <c r="BM51" s="372">
        <f t="shared" si="7"/>
        <v>9.0328767123287683</v>
      </c>
      <c r="BN51" s="372">
        <f t="shared" si="83"/>
        <v>29050</v>
      </c>
      <c r="BO51" s="280">
        <f t="shared" si="55"/>
        <v>344535.57692307699</v>
      </c>
      <c r="BP51" s="280">
        <f t="shared" si="84"/>
        <v>38281.730769230766</v>
      </c>
      <c r="BQ51" s="280">
        <f t="shared" si="56"/>
        <v>335303.84615384624</v>
      </c>
      <c r="BS51" s="367">
        <f t="shared" si="57"/>
        <v>306253.84615384624</v>
      </c>
      <c r="BT51" s="280">
        <v>335303.84615384624</v>
      </c>
      <c r="BU51" s="372"/>
      <c r="BV51" s="372"/>
      <c r="BW51" s="372"/>
      <c r="BX51" s="280">
        <f t="shared" si="58"/>
        <v>6.9671232876712326</v>
      </c>
      <c r="BY51" s="365">
        <f t="shared" si="59"/>
        <v>8.0328767123287683</v>
      </c>
      <c r="BZ51" s="280">
        <f t="shared" si="60"/>
        <v>29050</v>
      </c>
      <c r="CA51" s="280">
        <f t="shared" si="61"/>
        <v>306253.84615384624</v>
      </c>
      <c r="CB51" s="280">
        <f t="shared" si="62"/>
        <v>38281.730769230766</v>
      </c>
      <c r="CC51" s="280">
        <f t="shared" si="63"/>
        <v>297022.11538461549</v>
      </c>
      <c r="CE51" s="280">
        <v>297022.11538461549</v>
      </c>
      <c r="CF51" s="372"/>
      <c r="CG51" s="372"/>
      <c r="CH51" s="372"/>
      <c r="CI51" s="280">
        <f t="shared" si="80"/>
        <v>7.9698630136986299</v>
      </c>
      <c r="CJ51" s="365">
        <f t="shared" si="81"/>
        <v>7.0301369863013701</v>
      </c>
      <c r="CK51" s="280">
        <f t="shared" si="85"/>
        <v>29050</v>
      </c>
      <c r="CL51" s="280">
        <f t="shared" si="65"/>
        <v>267972.11538461549</v>
      </c>
      <c r="CM51" s="280">
        <f t="shared" si="101"/>
        <v>38281.730769230766</v>
      </c>
      <c r="CN51" s="280">
        <f t="shared" si="69"/>
        <v>258740.38461538474</v>
      </c>
      <c r="CP51" s="280">
        <f t="shared" si="14"/>
        <v>258740.38461538474</v>
      </c>
      <c r="CQ51" s="372"/>
      <c r="CR51" s="372"/>
      <c r="CS51" s="372"/>
      <c r="CT51" s="280">
        <f t="shared" si="15"/>
        <v>8.9698630136986299</v>
      </c>
      <c r="CU51" s="365">
        <f t="shared" si="16"/>
        <v>6.0301369863013701</v>
      </c>
      <c r="CV51" s="280">
        <f t="shared" si="17"/>
        <v>29050</v>
      </c>
      <c r="CW51" s="280">
        <f t="shared" si="18"/>
        <v>229690.38461538474</v>
      </c>
      <c r="CX51" s="280">
        <f t="shared" si="82"/>
        <v>38281.730769230766</v>
      </c>
      <c r="CY51" s="280">
        <f t="shared" si="19"/>
        <v>220458.65384615399</v>
      </c>
      <c r="DA51" s="280">
        <f t="shared" si="20"/>
        <v>220458.65384615399</v>
      </c>
      <c r="DB51" s="372"/>
      <c r="DC51" s="372"/>
      <c r="DD51" s="372"/>
      <c r="DE51" s="280">
        <f t="shared" si="21"/>
        <v>9.9698630136986299</v>
      </c>
      <c r="DF51" s="365">
        <f t="shared" si="22"/>
        <v>5.0301369863013701</v>
      </c>
      <c r="DG51" s="280">
        <f t="shared" si="23"/>
        <v>29050</v>
      </c>
      <c r="DH51" s="280">
        <f t="shared" si="24"/>
        <v>191408.65384615399</v>
      </c>
      <c r="DI51" s="280">
        <f t="shared" si="100"/>
        <v>38281.730769230766</v>
      </c>
      <c r="DJ51" s="280">
        <f t="shared" si="25"/>
        <v>182176.92307692324</v>
      </c>
      <c r="DL51" s="367">
        <f t="shared" si="26"/>
        <v>153126.92307692324</v>
      </c>
    </row>
    <row r="52" spans="1:116" ht="25.5" x14ac:dyDescent="0.25">
      <c r="A52" s="451" t="s">
        <v>354</v>
      </c>
      <c r="B52" s="257" t="s">
        <v>18</v>
      </c>
      <c r="C52" s="355" t="s">
        <v>19</v>
      </c>
      <c r="D52" s="259" t="s">
        <v>1305</v>
      </c>
      <c r="E52" s="281" t="s">
        <v>350</v>
      </c>
      <c r="F52" s="282">
        <v>41153</v>
      </c>
      <c r="G52" s="357">
        <f t="shared" si="89"/>
        <v>1.5780821917808219</v>
      </c>
      <c r="H52" s="357">
        <f>VLOOKUP(C52,[1]Rates!$C$6:$D$136,2,0)</f>
        <v>15</v>
      </c>
      <c r="I52" s="358">
        <f t="shared" si="90"/>
        <v>13.421917808219177</v>
      </c>
      <c r="J52" s="288">
        <v>26400</v>
      </c>
      <c r="K52" s="288"/>
      <c r="L52" s="370">
        <f t="shared" si="29"/>
        <v>26400</v>
      </c>
      <c r="M52" s="288">
        <v>2686.88</v>
      </c>
      <c r="N52" s="359">
        <f t="shared" si="91"/>
        <v>23713.119999999999</v>
      </c>
      <c r="O52" s="359"/>
      <c r="P52" s="360">
        <f t="shared" si="92"/>
        <v>13</v>
      </c>
      <c r="Q52" s="361">
        <f t="shared" si="93"/>
        <v>1320</v>
      </c>
      <c r="R52" s="359">
        <f t="shared" si="1"/>
        <v>22393.119999999999</v>
      </c>
      <c r="S52" s="359">
        <f t="shared" si="94"/>
        <v>1722.5476923076922</v>
      </c>
      <c r="T52" s="359">
        <f t="shared" si="2"/>
        <v>0</v>
      </c>
      <c r="U52" s="359">
        <f t="shared" si="3"/>
        <v>23713.119999999999</v>
      </c>
      <c r="V52" s="374">
        <f t="shared" si="34"/>
        <v>21990.572307692306</v>
      </c>
      <c r="W52" s="371"/>
      <c r="X52" s="371"/>
      <c r="Y52" s="371"/>
      <c r="Z52" s="371"/>
      <c r="AA52" s="280">
        <f t="shared" si="35"/>
        <v>21990.572307692306</v>
      </c>
      <c r="AB52" s="372"/>
      <c r="AC52" s="372"/>
      <c r="AD52" s="372"/>
      <c r="AE52" s="363">
        <f t="shared" si="36"/>
        <v>2.5780821917808221</v>
      </c>
      <c r="AF52" s="363">
        <f t="shared" si="37"/>
        <v>12.421917808219177</v>
      </c>
      <c r="AG52" s="280">
        <f t="shared" si="38"/>
        <v>1320</v>
      </c>
      <c r="AH52" s="364">
        <f t="shared" si="39"/>
        <v>22393.119999999999</v>
      </c>
      <c r="AI52" s="280">
        <f t="shared" si="40"/>
        <v>1722.5476923076922</v>
      </c>
      <c r="AJ52" s="280">
        <f t="shared" si="68"/>
        <v>20268.024615384613</v>
      </c>
      <c r="AL52" s="280">
        <f t="shared" si="42"/>
        <v>20268.024615384613</v>
      </c>
      <c r="AM52" s="372"/>
      <c r="AN52" s="372"/>
      <c r="AO52" s="372"/>
      <c r="AP52" s="363">
        <f t="shared" si="43"/>
        <v>3.580821917808219</v>
      </c>
      <c r="AQ52" s="363">
        <f t="shared" si="44"/>
        <v>11.419178082191781</v>
      </c>
      <c r="AR52" s="280">
        <f t="shared" si="45"/>
        <v>1320</v>
      </c>
      <c r="AS52" s="364">
        <f t="shared" si="46"/>
        <v>20670.572307692306</v>
      </c>
      <c r="AT52" s="365">
        <f t="shared" si="47"/>
        <v>1722.5476923076922</v>
      </c>
      <c r="AU52" s="280">
        <f t="shared" si="48"/>
        <v>18545.47692307692</v>
      </c>
      <c r="AW52" s="372">
        <f t="shared" si="95"/>
        <v>18545.47692307692</v>
      </c>
      <c r="AX52" s="372"/>
      <c r="AY52" s="372"/>
      <c r="AZ52" s="372"/>
      <c r="BA52" s="372">
        <f t="shared" si="96"/>
        <v>4.580821917808219</v>
      </c>
      <c r="BB52" s="372">
        <f t="shared" si="5"/>
        <v>10.419178082191781</v>
      </c>
      <c r="BC52" s="372">
        <f t="shared" si="97"/>
        <v>1320</v>
      </c>
      <c r="BD52" s="372">
        <f t="shared" si="98"/>
        <v>18948.024615384613</v>
      </c>
      <c r="BE52" s="280">
        <f t="shared" si="99"/>
        <v>1722.5476923076922</v>
      </c>
      <c r="BF52" s="372">
        <f t="shared" si="52"/>
        <v>16822.929230769227</v>
      </c>
      <c r="BG52" s="372"/>
      <c r="BH52" s="280">
        <f t="shared" si="53"/>
        <v>16822.929230769227</v>
      </c>
      <c r="BI52" s="372"/>
      <c r="BJ52" s="372"/>
      <c r="BK52" s="372"/>
      <c r="BL52" s="280">
        <f t="shared" si="54"/>
        <v>5.580821917808219</v>
      </c>
      <c r="BM52" s="372">
        <f t="shared" si="7"/>
        <v>9.419178082191781</v>
      </c>
      <c r="BN52" s="372">
        <f t="shared" si="83"/>
        <v>1320</v>
      </c>
      <c r="BO52" s="280">
        <f t="shared" si="55"/>
        <v>15502.929230769227</v>
      </c>
      <c r="BP52" s="280">
        <f t="shared" si="84"/>
        <v>1722.5476923076922</v>
      </c>
      <c r="BQ52" s="280">
        <f t="shared" si="56"/>
        <v>15100.381538461534</v>
      </c>
      <c r="BS52" s="367">
        <f t="shared" si="57"/>
        <v>13780.381538461534</v>
      </c>
      <c r="BT52" s="280">
        <v>15100.381538461534</v>
      </c>
      <c r="BU52" s="372"/>
      <c r="BV52" s="372"/>
      <c r="BW52" s="372"/>
      <c r="BX52" s="280">
        <f t="shared" si="58"/>
        <v>6.580821917808219</v>
      </c>
      <c r="BY52" s="365">
        <f t="shared" si="59"/>
        <v>8.419178082191781</v>
      </c>
      <c r="BZ52" s="280">
        <f t="shared" si="60"/>
        <v>1320</v>
      </c>
      <c r="CA52" s="280">
        <f t="shared" si="61"/>
        <v>13780.381538461534</v>
      </c>
      <c r="CB52" s="280">
        <f t="shared" si="62"/>
        <v>1722.5476923076922</v>
      </c>
      <c r="CC52" s="280">
        <f t="shared" si="63"/>
        <v>13377.833846153841</v>
      </c>
      <c r="CE52" s="280">
        <v>13377.833846153841</v>
      </c>
      <c r="CF52" s="372"/>
      <c r="CG52" s="372"/>
      <c r="CH52" s="372"/>
      <c r="CI52" s="280">
        <f t="shared" si="80"/>
        <v>7.5835616438356164</v>
      </c>
      <c r="CJ52" s="365">
        <f t="shared" si="81"/>
        <v>7.4164383561643836</v>
      </c>
      <c r="CK52" s="280">
        <f t="shared" si="85"/>
        <v>1320</v>
      </c>
      <c r="CL52" s="280">
        <f t="shared" si="65"/>
        <v>12057.833846153841</v>
      </c>
      <c r="CM52" s="280">
        <f t="shared" si="101"/>
        <v>1722.5476923076922</v>
      </c>
      <c r="CN52" s="280">
        <f t="shared" si="69"/>
        <v>11655.286153846147</v>
      </c>
      <c r="CP52" s="280">
        <f t="shared" si="14"/>
        <v>11655.286153846147</v>
      </c>
      <c r="CQ52" s="372"/>
      <c r="CR52" s="372"/>
      <c r="CS52" s="372"/>
      <c r="CT52" s="280">
        <f t="shared" si="15"/>
        <v>8.5835616438356173</v>
      </c>
      <c r="CU52" s="365">
        <f t="shared" si="16"/>
        <v>6.4164383561643827</v>
      </c>
      <c r="CV52" s="280">
        <f t="shared" si="17"/>
        <v>1320</v>
      </c>
      <c r="CW52" s="280">
        <f t="shared" si="18"/>
        <v>10335.286153846147</v>
      </c>
      <c r="CX52" s="280">
        <f t="shared" si="82"/>
        <v>1722.5476923076922</v>
      </c>
      <c r="CY52" s="280">
        <f t="shared" si="19"/>
        <v>9932.7384615384544</v>
      </c>
      <c r="DA52" s="280">
        <f t="shared" si="20"/>
        <v>9932.7384615384544</v>
      </c>
      <c r="DB52" s="372"/>
      <c r="DC52" s="372"/>
      <c r="DD52" s="372"/>
      <c r="DE52" s="280">
        <f t="shared" si="21"/>
        <v>9.5835616438356173</v>
      </c>
      <c r="DF52" s="365">
        <f t="shared" si="22"/>
        <v>5.4164383561643827</v>
      </c>
      <c r="DG52" s="280">
        <f t="shared" si="23"/>
        <v>1320</v>
      </c>
      <c r="DH52" s="280">
        <f t="shared" si="24"/>
        <v>8612.7384615384544</v>
      </c>
      <c r="DI52" s="280">
        <f t="shared" si="100"/>
        <v>1722.5476923076922</v>
      </c>
      <c r="DJ52" s="280">
        <f t="shared" si="25"/>
        <v>8210.1907692307614</v>
      </c>
      <c r="DL52" s="367">
        <f t="shared" si="26"/>
        <v>6890.1907692307614</v>
      </c>
    </row>
    <row r="53" spans="1:116" ht="38.25" x14ac:dyDescent="0.25">
      <c r="A53" s="609" t="s">
        <v>354</v>
      </c>
      <c r="B53" s="604" t="s">
        <v>10</v>
      </c>
      <c r="C53" s="576" t="s">
        <v>10</v>
      </c>
      <c r="D53" s="260" t="s">
        <v>1306</v>
      </c>
      <c r="E53" s="384" t="s">
        <v>345</v>
      </c>
      <c r="F53" s="385">
        <v>39293</v>
      </c>
      <c r="G53" s="386">
        <f>($G$3-F53)/365</f>
        <v>6.6739726027397257</v>
      </c>
      <c r="H53" s="386">
        <f>VLOOKUP(C53,[1]Rates!$C$6:$D$136,2,0)</f>
        <v>10</v>
      </c>
      <c r="I53" s="387">
        <f>H53-G53</f>
        <v>3.3260273972602743</v>
      </c>
      <c r="J53" s="577">
        <v>210000</v>
      </c>
      <c r="K53" s="577"/>
      <c r="L53" s="370">
        <f t="shared" si="29"/>
        <v>210000</v>
      </c>
      <c r="M53" s="577">
        <v>98273</v>
      </c>
      <c r="N53" s="388">
        <f>J53-M53</f>
        <v>111727</v>
      </c>
      <c r="O53" s="388"/>
      <c r="P53" s="389">
        <f>ROUND(I53,0)</f>
        <v>3</v>
      </c>
      <c r="Q53" s="390">
        <f>J53*5%</f>
        <v>10500</v>
      </c>
      <c r="R53" s="388">
        <f>IF(N53-Q53&lt;=0,0,IF(P53&lt;=0,0,N53-Q53))</f>
        <v>101227</v>
      </c>
      <c r="S53" s="388">
        <f>R53/P53</f>
        <v>33742.333333333336</v>
      </c>
      <c r="T53" s="388">
        <f>IF(P53&lt;=0,Q53-N53,IF(N53&lt;=Q53,Q53-N53,0))</f>
        <v>0</v>
      </c>
      <c r="U53" s="388">
        <f>N53+T53</f>
        <v>111727</v>
      </c>
      <c r="V53" s="374">
        <f>+U53-S53</f>
        <v>77984.666666666657</v>
      </c>
      <c r="W53" s="371"/>
      <c r="X53" s="371"/>
      <c r="Y53" s="371"/>
      <c r="Z53" s="371"/>
      <c r="AA53" s="280">
        <f t="shared" si="35"/>
        <v>77984.666666666657</v>
      </c>
      <c r="AB53" s="372"/>
      <c r="AC53" s="372"/>
      <c r="AD53" s="372"/>
      <c r="AE53" s="363">
        <f t="shared" si="36"/>
        <v>7.6739726027397257</v>
      </c>
      <c r="AF53" s="363">
        <f t="shared" si="37"/>
        <v>2.3260273972602743</v>
      </c>
      <c r="AG53" s="280">
        <f t="shared" si="38"/>
        <v>10500</v>
      </c>
      <c r="AH53" s="364">
        <f t="shared" si="39"/>
        <v>101227</v>
      </c>
      <c r="AI53" s="280">
        <f t="shared" si="40"/>
        <v>33742.333333333336</v>
      </c>
      <c r="AJ53" s="280">
        <f t="shared" si="68"/>
        <v>44242.333333333321</v>
      </c>
      <c r="AL53" s="280">
        <f t="shared" si="42"/>
        <v>44242.333333333321</v>
      </c>
      <c r="AM53" s="372"/>
      <c r="AN53" s="372"/>
      <c r="AO53" s="372"/>
      <c r="AP53" s="363">
        <f t="shared" si="43"/>
        <v>8.6767123287671239</v>
      </c>
      <c r="AQ53" s="363">
        <f t="shared" si="44"/>
        <v>1.3232876712328761</v>
      </c>
      <c r="AR53" s="280">
        <f t="shared" si="45"/>
        <v>10500</v>
      </c>
      <c r="AS53" s="364">
        <f t="shared" si="46"/>
        <v>67484.666666666657</v>
      </c>
      <c r="AT53" s="365">
        <f t="shared" si="47"/>
        <v>33742.333333333336</v>
      </c>
      <c r="AU53" s="280">
        <f t="shared" si="48"/>
        <v>10499.999999999985</v>
      </c>
      <c r="AW53" s="372">
        <f t="shared" si="95"/>
        <v>10499.999999999985</v>
      </c>
      <c r="AX53" s="372"/>
      <c r="AY53" s="372"/>
      <c r="AZ53" s="372"/>
      <c r="BA53" s="372">
        <f t="shared" si="96"/>
        <v>9.6767123287671239</v>
      </c>
      <c r="BB53" s="372">
        <f t="shared" si="5"/>
        <v>0.32328767123287605</v>
      </c>
      <c r="BC53" s="372">
        <f t="shared" si="97"/>
        <v>10500</v>
      </c>
      <c r="BD53" s="372">
        <f t="shared" si="98"/>
        <v>33742.333333333321</v>
      </c>
      <c r="BE53" s="280"/>
      <c r="BF53" s="372">
        <f t="shared" si="52"/>
        <v>10499.999999999985</v>
      </c>
      <c r="BG53" s="372"/>
      <c r="BH53" s="280">
        <f t="shared" si="53"/>
        <v>10499.999999999985</v>
      </c>
      <c r="BI53" s="372"/>
      <c r="BJ53" s="372"/>
      <c r="BK53" s="372"/>
      <c r="BL53" s="280">
        <f t="shared" si="54"/>
        <v>10.676712328767124</v>
      </c>
      <c r="BM53" s="372">
        <f t="shared" si="7"/>
        <v>-0.67671232876712395</v>
      </c>
      <c r="BN53" s="372">
        <f t="shared" si="83"/>
        <v>10500</v>
      </c>
      <c r="BO53" s="280">
        <f t="shared" si="55"/>
        <v>0</v>
      </c>
      <c r="BP53" s="280">
        <f t="shared" si="84"/>
        <v>0</v>
      </c>
      <c r="BQ53" s="280">
        <f t="shared" si="56"/>
        <v>10499.999999999985</v>
      </c>
      <c r="BS53" s="367">
        <f t="shared" si="57"/>
        <v>-1.4551915228366852E-11</v>
      </c>
      <c r="BT53" s="280">
        <v>10499.999999999985</v>
      </c>
      <c r="BU53" s="372"/>
      <c r="BV53" s="372"/>
      <c r="BW53" s="372"/>
      <c r="BX53" s="280">
        <f t="shared" si="58"/>
        <v>11.676712328767124</v>
      </c>
      <c r="BY53" s="365">
        <f t="shared" si="59"/>
        <v>-1.6767123287671239</v>
      </c>
      <c r="BZ53" s="280">
        <f t="shared" si="60"/>
        <v>10500</v>
      </c>
      <c r="CA53" s="280">
        <f t="shared" si="61"/>
        <v>0</v>
      </c>
      <c r="CB53" s="280">
        <f t="shared" si="62"/>
        <v>0</v>
      </c>
      <c r="CC53" s="280">
        <f t="shared" si="63"/>
        <v>10499.999999999985</v>
      </c>
      <c r="CE53" s="280">
        <v>10499.999999999985</v>
      </c>
      <c r="CF53" s="372"/>
      <c r="CG53" s="372"/>
      <c r="CH53" s="372"/>
      <c r="CI53" s="280">
        <f t="shared" si="80"/>
        <v>12.67945205479452</v>
      </c>
      <c r="CJ53" s="365">
        <f t="shared" si="81"/>
        <v>-2.6794520547945204</v>
      </c>
      <c r="CK53" s="280">
        <f t="shared" si="85"/>
        <v>10500</v>
      </c>
      <c r="CL53" s="280">
        <f t="shared" si="65"/>
        <v>0</v>
      </c>
      <c r="CM53" s="280">
        <f t="shared" si="76"/>
        <v>0</v>
      </c>
      <c r="CN53" s="280">
        <f t="shared" si="69"/>
        <v>10499.999999999985</v>
      </c>
      <c r="CP53" s="280">
        <f t="shared" si="14"/>
        <v>10499.999999999985</v>
      </c>
      <c r="CQ53" s="372"/>
      <c r="CR53" s="372"/>
      <c r="CS53" s="372"/>
      <c r="CT53" s="280">
        <f t="shared" si="15"/>
        <v>13.67945205479452</v>
      </c>
      <c r="CU53" s="365">
        <f t="shared" si="16"/>
        <v>-3.6794520547945204</v>
      </c>
      <c r="CV53" s="280">
        <f t="shared" si="17"/>
        <v>10500</v>
      </c>
      <c r="CW53" s="280">
        <f t="shared" si="18"/>
        <v>0</v>
      </c>
      <c r="CX53" s="280">
        <f t="shared" si="82"/>
        <v>0</v>
      </c>
      <c r="CY53" s="280">
        <f t="shared" si="19"/>
        <v>10499.999999999985</v>
      </c>
      <c r="DA53" s="280">
        <f t="shared" si="20"/>
        <v>10499.999999999985</v>
      </c>
      <c r="DB53" s="372"/>
      <c r="DC53" s="372"/>
      <c r="DD53" s="372"/>
      <c r="DE53" s="280">
        <f t="shared" si="21"/>
        <v>14.67945205479452</v>
      </c>
      <c r="DF53" s="365">
        <f t="shared" si="22"/>
        <v>-4.6794520547945204</v>
      </c>
      <c r="DG53" s="280">
        <f t="shared" si="23"/>
        <v>10500</v>
      </c>
      <c r="DH53" s="280">
        <f t="shared" si="24"/>
        <v>0</v>
      </c>
      <c r="DI53" s="280">
        <f t="shared" si="100"/>
        <v>0</v>
      </c>
      <c r="DJ53" s="280">
        <f t="shared" si="25"/>
        <v>10499.999999999985</v>
      </c>
      <c r="DL53" s="367">
        <f t="shared" si="26"/>
        <v>-1.4551915228366852E-11</v>
      </c>
    </row>
    <row r="54" spans="1:116" ht="38.25" x14ac:dyDescent="0.25">
      <c r="A54" s="451" t="s">
        <v>354</v>
      </c>
      <c r="B54" s="602" t="s">
        <v>10</v>
      </c>
      <c r="C54" s="391" t="s">
        <v>10</v>
      </c>
      <c r="D54" s="259" t="s">
        <v>1307</v>
      </c>
      <c r="E54" s="281" t="s">
        <v>351</v>
      </c>
      <c r="F54" s="282">
        <v>41047</v>
      </c>
      <c r="G54" s="357">
        <f t="shared" si="89"/>
        <v>1.8684931506849316</v>
      </c>
      <c r="H54" s="357">
        <f>VLOOKUP(C54,[1]Rates!$C$6:$D$136,2,0)</f>
        <v>10</v>
      </c>
      <c r="I54" s="358">
        <f t="shared" si="90"/>
        <v>8.131506849315068</v>
      </c>
      <c r="J54" s="288">
        <v>501011</v>
      </c>
      <c r="K54" s="288"/>
      <c r="L54" s="370">
        <f t="shared" si="29"/>
        <v>501011</v>
      </c>
      <c r="M54" s="288">
        <v>57909.016199999998</v>
      </c>
      <c r="N54" s="359">
        <f t="shared" si="91"/>
        <v>443101.98379999999</v>
      </c>
      <c r="O54" s="359"/>
      <c r="P54" s="360">
        <f t="shared" si="92"/>
        <v>8</v>
      </c>
      <c r="Q54" s="361">
        <f t="shared" si="93"/>
        <v>25050.550000000003</v>
      </c>
      <c r="R54" s="359">
        <f t="shared" si="1"/>
        <v>418051.4338</v>
      </c>
      <c r="S54" s="359">
        <f t="shared" si="94"/>
        <v>52256.429225</v>
      </c>
      <c r="T54" s="359">
        <f t="shared" si="2"/>
        <v>0</v>
      </c>
      <c r="U54" s="359">
        <f t="shared" si="3"/>
        <v>443101.98379999999</v>
      </c>
      <c r="V54" s="374">
        <f t="shared" si="34"/>
        <v>390845.55457499996</v>
      </c>
      <c r="W54" s="371"/>
      <c r="X54" s="371"/>
      <c r="Y54" s="371"/>
      <c r="Z54" s="371"/>
      <c r="AA54" s="280">
        <f t="shared" si="35"/>
        <v>390845.55457499996</v>
      </c>
      <c r="AB54" s="372"/>
      <c r="AC54" s="372"/>
      <c r="AD54" s="372"/>
      <c r="AE54" s="363">
        <f t="shared" si="36"/>
        <v>2.8684931506849316</v>
      </c>
      <c r="AF54" s="363">
        <f t="shared" si="37"/>
        <v>7.131506849315068</v>
      </c>
      <c r="AG54" s="280">
        <f t="shared" si="38"/>
        <v>25050.550000000003</v>
      </c>
      <c r="AH54" s="364">
        <f t="shared" si="39"/>
        <v>418051.4338</v>
      </c>
      <c r="AI54" s="280">
        <f t="shared" si="40"/>
        <v>52256.429225</v>
      </c>
      <c r="AJ54" s="280">
        <f t="shared" si="68"/>
        <v>338589.12534999999</v>
      </c>
      <c r="AL54" s="280">
        <f t="shared" si="42"/>
        <v>338589.12534999999</v>
      </c>
      <c r="AM54" s="372"/>
      <c r="AN54" s="372"/>
      <c r="AO54" s="372"/>
      <c r="AP54" s="363">
        <f t="shared" si="43"/>
        <v>3.871232876712329</v>
      </c>
      <c r="AQ54" s="363">
        <f t="shared" si="44"/>
        <v>6.1287671232876715</v>
      </c>
      <c r="AR54" s="280">
        <f t="shared" si="45"/>
        <v>25050.550000000003</v>
      </c>
      <c r="AS54" s="364">
        <f t="shared" si="46"/>
        <v>365795.00457499997</v>
      </c>
      <c r="AT54" s="365">
        <f t="shared" si="47"/>
        <v>52256.429225</v>
      </c>
      <c r="AU54" s="280">
        <f t="shared" si="48"/>
        <v>286332.69612500002</v>
      </c>
      <c r="AW54" s="372">
        <f t="shared" si="95"/>
        <v>286332.69612500002</v>
      </c>
      <c r="AX54" s="372"/>
      <c r="AY54" s="372"/>
      <c r="AZ54" s="372"/>
      <c r="BA54" s="372">
        <f t="shared" si="96"/>
        <v>4.8712328767123285</v>
      </c>
      <c r="BB54" s="372">
        <f t="shared" si="5"/>
        <v>5.1287671232876715</v>
      </c>
      <c r="BC54" s="372">
        <f t="shared" si="97"/>
        <v>25050.550000000003</v>
      </c>
      <c r="BD54" s="372">
        <f t="shared" si="98"/>
        <v>313538.57535</v>
      </c>
      <c r="BE54" s="280">
        <f t="shared" ref="BE54:BE60" si="102">+AT54</f>
        <v>52256.429225</v>
      </c>
      <c r="BF54" s="372">
        <f t="shared" si="52"/>
        <v>234076.26690000002</v>
      </c>
      <c r="BG54" s="372"/>
      <c r="BH54" s="280">
        <f t="shared" si="53"/>
        <v>234076.26690000002</v>
      </c>
      <c r="BI54" s="372"/>
      <c r="BJ54" s="372"/>
      <c r="BK54" s="372"/>
      <c r="BL54" s="280">
        <f t="shared" si="54"/>
        <v>5.8712328767123285</v>
      </c>
      <c r="BM54" s="372">
        <f t="shared" si="7"/>
        <v>4.1287671232876715</v>
      </c>
      <c r="BN54" s="372">
        <f t="shared" si="83"/>
        <v>25050.550000000003</v>
      </c>
      <c r="BO54" s="280">
        <f t="shared" si="55"/>
        <v>209025.7169</v>
      </c>
      <c r="BP54" s="280">
        <f t="shared" si="84"/>
        <v>52256.429225</v>
      </c>
      <c r="BQ54" s="280">
        <f t="shared" si="56"/>
        <v>181819.83767500002</v>
      </c>
      <c r="BS54" s="367">
        <f t="shared" si="57"/>
        <v>156769.28767500003</v>
      </c>
      <c r="BT54" s="280">
        <v>181819.83767500002</v>
      </c>
      <c r="BU54" s="372"/>
      <c r="BV54" s="372"/>
      <c r="BW54" s="372"/>
      <c r="BX54" s="280">
        <f t="shared" si="58"/>
        <v>6.8712328767123285</v>
      </c>
      <c r="BY54" s="365">
        <f t="shared" si="59"/>
        <v>3.1287671232876715</v>
      </c>
      <c r="BZ54" s="280">
        <f t="shared" si="60"/>
        <v>25050.550000000003</v>
      </c>
      <c r="CA54" s="280">
        <f t="shared" si="61"/>
        <v>156769.28767500003</v>
      </c>
      <c r="CB54" s="280">
        <f t="shared" si="62"/>
        <v>52256.429225</v>
      </c>
      <c r="CC54" s="280">
        <f t="shared" si="63"/>
        <v>129563.40845000002</v>
      </c>
      <c r="CE54" s="280">
        <v>129563.40845000002</v>
      </c>
      <c r="CF54" s="372"/>
      <c r="CG54" s="372"/>
      <c r="CH54" s="372"/>
      <c r="CI54" s="280">
        <f t="shared" si="80"/>
        <v>7.8739726027397259</v>
      </c>
      <c r="CJ54" s="365">
        <f t="shared" si="81"/>
        <v>2.1260273972602741</v>
      </c>
      <c r="CK54" s="280">
        <f t="shared" si="85"/>
        <v>25050.550000000003</v>
      </c>
      <c r="CL54" s="280">
        <f t="shared" si="65"/>
        <v>104512.85845000001</v>
      </c>
      <c r="CM54" s="280">
        <f t="shared" ref="CM54:CM60" si="103">CB54</f>
        <v>52256.429225</v>
      </c>
      <c r="CN54" s="280">
        <f t="shared" si="69"/>
        <v>77306.979225000017</v>
      </c>
      <c r="CP54" s="280">
        <f t="shared" si="14"/>
        <v>77306.979225000017</v>
      </c>
      <c r="CQ54" s="372"/>
      <c r="CR54" s="372"/>
      <c r="CS54" s="372"/>
      <c r="CT54" s="280">
        <f t="shared" si="15"/>
        <v>8.8739726027397268</v>
      </c>
      <c r="CU54" s="365">
        <f t="shared" si="16"/>
        <v>1.1260273972602732</v>
      </c>
      <c r="CV54" s="280">
        <f t="shared" si="17"/>
        <v>25050.550000000003</v>
      </c>
      <c r="CW54" s="280">
        <f t="shared" si="18"/>
        <v>52256.429225000014</v>
      </c>
      <c r="CX54" s="280">
        <f t="shared" si="82"/>
        <v>52256.429225</v>
      </c>
      <c r="CY54" s="280">
        <f t="shared" si="19"/>
        <v>25050.550000000017</v>
      </c>
      <c r="DA54" s="280">
        <f t="shared" si="20"/>
        <v>25050.550000000017</v>
      </c>
      <c r="DB54" s="372"/>
      <c r="DC54" s="372"/>
      <c r="DD54" s="372"/>
      <c r="DE54" s="280">
        <f t="shared" si="21"/>
        <v>9.8739726027397268</v>
      </c>
      <c r="DF54" s="365">
        <f t="shared" si="22"/>
        <v>0.12602739726027323</v>
      </c>
      <c r="DG54" s="280">
        <f t="shared" si="23"/>
        <v>25050.550000000003</v>
      </c>
      <c r="DH54" s="280">
        <f t="shared" si="24"/>
        <v>1.4551915228366852E-11</v>
      </c>
      <c r="DI54" s="280"/>
      <c r="DJ54" s="280">
        <f t="shared" si="25"/>
        <v>25050.550000000017</v>
      </c>
      <c r="DL54" s="367">
        <f t="shared" si="26"/>
        <v>0</v>
      </c>
    </row>
    <row r="55" spans="1:116" ht="45" x14ac:dyDescent="0.25">
      <c r="A55" s="451" t="s">
        <v>354</v>
      </c>
      <c r="B55" s="602" t="s">
        <v>10</v>
      </c>
      <c r="C55" s="391" t="s">
        <v>10</v>
      </c>
      <c r="D55" s="259" t="s">
        <v>1308</v>
      </c>
      <c r="E55" s="281" t="s">
        <v>352</v>
      </c>
      <c r="F55" s="289">
        <v>41145</v>
      </c>
      <c r="G55" s="357">
        <f t="shared" si="89"/>
        <v>1.6</v>
      </c>
      <c r="H55" s="357">
        <f>VLOOKUP(C55,[1]Rates!$C$6:$D$136,2,0)</f>
        <v>10</v>
      </c>
      <c r="I55" s="358">
        <f t="shared" si="90"/>
        <v>8.4</v>
      </c>
      <c r="J55" s="288">
        <v>461939</v>
      </c>
      <c r="K55" s="288"/>
      <c r="L55" s="370">
        <f t="shared" si="29"/>
        <v>461939</v>
      </c>
      <c r="M55" s="288">
        <v>35167.102500000001</v>
      </c>
      <c r="N55" s="359">
        <f t="shared" si="91"/>
        <v>426771.89750000002</v>
      </c>
      <c r="O55" s="359"/>
      <c r="P55" s="360">
        <f t="shared" si="92"/>
        <v>8</v>
      </c>
      <c r="Q55" s="361">
        <f t="shared" si="93"/>
        <v>23096.95</v>
      </c>
      <c r="R55" s="359">
        <f t="shared" si="1"/>
        <v>403674.94750000001</v>
      </c>
      <c r="S55" s="359">
        <f t="shared" si="94"/>
        <v>50459.368437500001</v>
      </c>
      <c r="T55" s="359">
        <f t="shared" si="2"/>
        <v>0</v>
      </c>
      <c r="U55" s="359">
        <f t="shared" si="3"/>
        <v>426771.89750000002</v>
      </c>
      <c r="V55" s="374">
        <f t="shared" si="34"/>
        <v>376312.52906249999</v>
      </c>
      <c r="W55" s="371"/>
      <c r="X55" s="371"/>
      <c r="Y55" s="371"/>
      <c r="Z55" s="371"/>
      <c r="AA55" s="280">
        <f t="shared" si="35"/>
        <v>376312.52906249999</v>
      </c>
      <c r="AB55" s="372"/>
      <c r="AC55" s="372"/>
      <c r="AD55" s="372"/>
      <c r="AE55" s="363">
        <f t="shared" si="36"/>
        <v>2.6</v>
      </c>
      <c r="AF55" s="363">
        <f t="shared" si="37"/>
        <v>7.4</v>
      </c>
      <c r="AG55" s="280">
        <f t="shared" si="38"/>
        <v>23096.95</v>
      </c>
      <c r="AH55" s="364">
        <f t="shared" si="39"/>
        <v>403674.94750000001</v>
      </c>
      <c r="AI55" s="280">
        <f t="shared" si="40"/>
        <v>50459.368437500001</v>
      </c>
      <c r="AJ55" s="280">
        <f t="shared" si="68"/>
        <v>325853.16062500002</v>
      </c>
      <c r="AL55" s="280">
        <f t="shared" si="42"/>
        <v>325853.16062500002</v>
      </c>
      <c r="AM55" s="372"/>
      <c r="AN55" s="372"/>
      <c r="AO55" s="372"/>
      <c r="AP55" s="363">
        <f t="shared" si="43"/>
        <v>3.6027397260273974</v>
      </c>
      <c r="AQ55" s="363">
        <f t="shared" si="44"/>
        <v>6.3972602739726021</v>
      </c>
      <c r="AR55" s="280">
        <f t="shared" si="45"/>
        <v>23096.95</v>
      </c>
      <c r="AS55" s="364">
        <f t="shared" si="46"/>
        <v>353215.57906249998</v>
      </c>
      <c r="AT55" s="365">
        <f t="shared" si="47"/>
        <v>50459.368437500001</v>
      </c>
      <c r="AU55" s="280">
        <f t="shared" si="48"/>
        <v>275393.79218750005</v>
      </c>
      <c r="AW55" s="372">
        <f t="shared" si="95"/>
        <v>275393.79218750005</v>
      </c>
      <c r="AX55" s="372"/>
      <c r="AY55" s="372"/>
      <c r="AZ55" s="372"/>
      <c r="BA55" s="372">
        <f t="shared" si="96"/>
        <v>4.602739726027397</v>
      </c>
      <c r="BB55" s="372">
        <f t="shared" si="5"/>
        <v>5.397260273972603</v>
      </c>
      <c r="BC55" s="372">
        <f t="shared" si="97"/>
        <v>23096.95</v>
      </c>
      <c r="BD55" s="372">
        <f t="shared" si="98"/>
        <v>302756.21062500001</v>
      </c>
      <c r="BE55" s="280">
        <f t="shared" si="102"/>
        <v>50459.368437500001</v>
      </c>
      <c r="BF55" s="372">
        <f t="shared" si="52"/>
        <v>224934.42375000005</v>
      </c>
      <c r="BG55" s="372"/>
      <c r="BH55" s="280">
        <f t="shared" si="53"/>
        <v>224934.42375000005</v>
      </c>
      <c r="BI55" s="372"/>
      <c r="BJ55" s="372"/>
      <c r="BK55" s="372"/>
      <c r="BL55" s="280">
        <f t="shared" si="54"/>
        <v>5.602739726027397</v>
      </c>
      <c r="BM55" s="372">
        <f t="shared" si="7"/>
        <v>4.397260273972603</v>
      </c>
      <c r="BN55" s="372">
        <f t="shared" si="83"/>
        <v>23096.95</v>
      </c>
      <c r="BO55" s="280">
        <f t="shared" si="55"/>
        <v>201837.47375000003</v>
      </c>
      <c r="BP55" s="280">
        <f t="shared" si="84"/>
        <v>50459.368437500001</v>
      </c>
      <c r="BQ55" s="280">
        <f t="shared" si="56"/>
        <v>174475.05531250004</v>
      </c>
      <c r="BS55" s="367">
        <f t="shared" si="57"/>
        <v>151378.10531250003</v>
      </c>
      <c r="BT55" s="280">
        <v>174475.05531250004</v>
      </c>
      <c r="BU55" s="372"/>
      <c r="BV55" s="372"/>
      <c r="BW55" s="372"/>
      <c r="BX55" s="280">
        <f t="shared" si="58"/>
        <v>6.602739726027397</v>
      </c>
      <c r="BY55" s="365">
        <f t="shared" si="59"/>
        <v>3.397260273972603</v>
      </c>
      <c r="BZ55" s="280">
        <f t="shared" si="60"/>
        <v>23096.95</v>
      </c>
      <c r="CA55" s="280">
        <f t="shared" si="61"/>
        <v>151378.10531250003</v>
      </c>
      <c r="CB55" s="280">
        <f t="shared" si="62"/>
        <v>50459.368437500001</v>
      </c>
      <c r="CC55" s="280">
        <f t="shared" si="63"/>
        <v>124015.68687500004</v>
      </c>
      <c r="CE55" s="280">
        <v>124015.68687500004</v>
      </c>
      <c r="CF55" s="372"/>
      <c r="CG55" s="372"/>
      <c r="CH55" s="372"/>
      <c r="CI55" s="280">
        <f t="shared" si="80"/>
        <v>7.6054794520547944</v>
      </c>
      <c r="CJ55" s="365">
        <f t="shared" si="81"/>
        <v>2.3945205479452056</v>
      </c>
      <c r="CK55" s="280">
        <f t="shared" si="85"/>
        <v>23096.95</v>
      </c>
      <c r="CL55" s="280">
        <f t="shared" si="65"/>
        <v>100918.73687500005</v>
      </c>
      <c r="CM55" s="280">
        <f t="shared" si="103"/>
        <v>50459.368437500001</v>
      </c>
      <c r="CN55" s="280">
        <f t="shared" si="69"/>
        <v>73556.318437500042</v>
      </c>
      <c r="CP55" s="280">
        <f t="shared" si="14"/>
        <v>73556.318437500042</v>
      </c>
      <c r="CQ55" s="372"/>
      <c r="CR55" s="372"/>
      <c r="CS55" s="372"/>
      <c r="CT55" s="280">
        <f t="shared" si="15"/>
        <v>8.6054794520547944</v>
      </c>
      <c r="CU55" s="365">
        <f t="shared" si="16"/>
        <v>1.3945205479452056</v>
      </c>
      <c r="CV55" s="280">
        <f t="shared" si="17"/>
        <v>23096.95</v>
      </c>
      <c r="CW55" s="280">
        <f t="shared" si="18"/>
        <v>50459.368437500045</v>
      </c>
      <c r="CX55" s="280">
        <f t="shared" si="82"/>
        <v>50459.368437500001</v>
      </c>
      <c r="CY55" s="280">
        <f t="shared" si="19"/>
        <v>23096.950000000041</v>
      </c>
      <c r="DA55" s="280">
        <f t="shared" si="20"/>
        <v>23096.950000000041</v>
      </c>
      <c r="DB55" s="372"/>
      <c r="DC55" s="372"/>
      <c r="DD55" s="372"/>
      <c r="DE55" s="280">
        <f t="shared" si="21"/>
        <v>9.6054794520547944</v>
      </c>
      <c r="DF55" s="365">
        <f t="shared" si="22"/>
        <v>0.39452054794520564</v>
      </c>
      <c r="DG55" s="280">
        <f t="shared" si="23"/>
        <v>23096.95</v>
      </c>
      <c r="DH55" s="280">
        <f t="shared" si="24"/>
        <v>4.0017766878008842E-11</v>
      </c>
      <c r="DI55" s="280"/>
      <c r="DJ55" s="280">
        <f t="shared" si="25"/>
        <v>23096.950000000041</v>
      </c>
      <c r="DL55" s="367">
        <f t="shared" si="26"/>
        <v>4.0017766878008842E-11</v>
      </c>
    </row>
    <row r="56" spans="1:116" ht="38.25" x14ac:dyDescent="0.25">
      <c r="A56" s="451" t="s">
        <v>354</v>
      </c>
      <c r="B56" s="602" t="s">
        <v>10</v>
      </c>
      <c r="C56" s="391" t="s">
        <v>10</v>
      </c>
      <c r="D56" s="259" t="s">
        <v>1309</v>
      </c>
      <c r="E56" s="281" t="s">
        <v>353</v>
      </c>
      <c r="F56" s="289">
        <v>41289</v>
      </c>
      <c r="G56" s="357">
        <f t="shared" si="89"/>
        <v>1.2054794520547945</v>
      </c>
      <c r="H56" s="357">
        <f>VLOOKUP(C56,[1]Rates!$C$6:$D$136,2,0)</f>
        <v>10</v>
      </c>
      <c r="I56" s="358">
        <f t="shared" si="90"/>
        <v>8.794520547945206</v>
      </c>
      <c r="J56" s="288">
        <v>7500</v>
      </c>
      <c r="K56" s="288"/>
      <c r="L56" s="370">
        <f t="shared" si="29"/>
        <v>7500</v>
      </c>
      <c r="M56" s="288">
        <v>430.25</v>
      </c>
      <c r="N56" s="359">
        <f t="shared" si="91"/>
        <v>7069.75</v>
      </c>
      <c r="O56" s="359"/>
      <c r="P56" s="360">
        <f t="shared" si="92"/>
        <v>9</v>
      </c>
      <c r="Q56" s="361">
        <f t="shared" si="93"/>
        <v>375</v>
      </c>
      <c r="R56" s="359">
        <f t="shared" si="1"/>
        <v>6694.75</v>
      </c>
      <c r="S56" s="359">
        <f t="shared" si="94"/>
        <v>743.86111111111109</v>
      </c>
      <c r="T56" s="359">
        <f t="shared" si="2"/>
        <v>0</v>
      </c>
      <c r="U56" s="359">
        <f t="shared" si="3"/>
        <v>7069.75</v>
      </c>
      <c r="V56" s="374">
        <f t="shared" si="34"/>
        <v>6325.8888888888887</v>
      </c>
      <c r="W56" s="371"/>
      <c r="X56" s="371"/>
      <c r="Y56" s="371"/>
      <c r="Z56" s="371"/>
      <c r="AA56" s="280">
        <f t="shared" si="35"/>
        <v>6325.8888888888887</v>
      </c>
      <c r="AB56" s="372"/>
      <c r="AC56" s="372"/>
      <c r="AD56" s="372"/>
      <c r="AE56" s="363">
        <f t="shared" si="36"/>
        <v>2.2054794520547945</v>
      </c>
      <c r="AF56" s="363">
        <f t="shared" si="37"/>
        <v>7.794520547945206</v>
      </c>
      <c r="AG56" s="280">
        <f t="shared" si="38"/>
        <v>375</v>
      </c>
      <c r="AH56" s="364">
        <f t="shared" si="39"/>
        <v>6694.75</v>
      </c>
      <c r="AI56" s="280">
        <f t="shared" si="40"/>
        <v>743.86111111111109</v>
      </c>
      <c r="AJ56" s="280">
        <f t="shared" si="68"/>
        <v>5582.0277777777774</v>
      </c>
      <c r="AL56" s="280">
        <f t="shared" si="42"/>
        <v>5582.0277777777774</v>
      </c>
      <c r="AM56" s="372"/>
      <c r="AN56" s="372"/>
      <c r="AO56" s="372"/>
      <c r="AP56" s="363">
        <f t="shared" si="43"/>
        <v>3.2082191780821918</v>
      </c>
      <c r="AQ56" s="363">
        <f t="shared" si="44"/>
        <v>6.7917808219178077</v>
      </c>
      <c r="AR56" s="280">
        <f t="shared" si="45"/>
        <v>375</v>
      </c>
      <c r="AS56" s="364">
        <f t="shared" si="46"/>
        <v>5950.8888888888887</v>
      </c>
      <c r="AT56" s="365">
        <f t="shared" si="47"/>
        <v>743.86111111111109</v>
      </c>
      <c r="AU56" s="280">
        <f t="shared" si="48"/>
        <v>4838.1666666666661</v>
      </c>
      <c r="AW56" s="372">
        <f t="shared" si="95"/>
        <v>4838.1666666666661</v>
      </c>
      <c r="AX56" s="372"/>
      <c r="AY56" s="372"/>
      <c r="AZ56" s="372"/>
      <c r="BA56" s="372">
        <f t="shared" si="96"/>
        <v>4.2082191780821914</v>
      </c>
      <c r="BB56" s="372">
        <f t="shared" si="5"/>
        <v>5.7917808219178086</v>
      </c>
      <c r="BC56" s="372">
        <f t="shared" si="97"/>
        <v>375</v>
      </c>
      <c r="BD56" s="372">
        <f t="shared" si="98"/>
        <v>5207.0277777777774</v>
      </c>
      <c r="BE56" s="280">
        <f t="shared" si="102"/>
        <v>743.86111111111109</v>
      </c>
      <c r="BF56" s="372">
        <f t="shared" si="52"/>
        <v>4094.3055555555547</v>
      </c>
      <c r="BG56" s="372"/>
      <c r="BH56" s="280">
        <f t="shared" si="53"/>
        <v>4094.3055555555547</v>
      </c>
      <c r="BI56" s="372"/>
      <c r="BJ56" s="372"/>
      <c r="BK56" s="372"/>
      <c r="BL56" s="280">
        <f t="shared" si="54"/>
        <v>5.2082191780821914</v>
      </c>
      <c r="BM56" s="372">
        <f t="shared" si="7"/>
        <v>4.7917808219178086</v>
      </c>
      <c r="BN56" s="372">
        <f t="shared" si="83"/>
        <v>375</v>
      </c>
      <c r="BO56" s="280">
        <f t="shared" si="55"/>
        <v>3719.3055555555547</v>
      </c>
      <c r="BP56" s="280">
        <f t="shared" si="84"/>
        <v>743.86111111111109</v>
      </c>
      <c r="BQ56" s="280">
        <f t="shared" si="56"/>
        <v>3350.4444444444434</v>
      </c>
      <c r="BS56" s="367">
        <f t="shared" si="57"/>
        <v>2975.4444444444434</v>
      </c>
      <c r="BT56" s="280">
        <v>3350.4444444444434</v>
      </c>
      <c r="BU56" s="372"/>
      <c r="BV56" s="372"/>
      <c r="BW56" s="372"/>
      <c r="BX56" s="280">
        <f t="shared" si="58"/>
        <v>6.2082191780821914</v>
      </c>
      <c r="BY56" s="365">
        <f t="shared" si="59"/>
        <v>3.7917808219178086</v>
      </c>
      <c r="BZ56" s="280">
        <f t="shared" si="60"/>
        <v>375</v>
      </c>
      <c r="CA56" s="280">
        <f t="shared" si="61"/>
        <v>2975.4444444444434</v>
      </c>
      <c r="CB56" s="280">
        <f t="shared" si="62"/>
        <v>743.86111111111109</v>
      </c>
      <c r="CC56" s="280">
        <f t="shared" si="63"/>
        <v>2606.5833333333321</v>
      </c>
      <c r="CE56" s="280">
        <v>2606.5833333333321</v>
      </c>
      <c r="CF56" s="372"/>
      <c r="CG56" s="372"/>
      <c r="CH56" s="372"/>
      <c r="CI56" s="280">
        <f t="shared" si="80"/>
        <v>7.2109589041095887</v>
      </c>
      <c r="CJ56" s="365">
        <f t="shared" si="81"/>
        <v>2.7890410958904113</v>
      </c>
      <c r="CK56" s="280">
        <f t="shared" si="85"/>
        <v>375</v>
      </c>
      <c r="CL56" s="280">
        <f t="shared" si="65"/>
        <v>2231.5833333333321</v>
      </c>
      <c r="CM56" s="280">
        <f t="shared" si="103"/>
        <v>743.86111111111109</v>
      </c>
      <c r="CN56" s="280">
        <f t="shared" si="69"/>
        <v>1862.722222222221</v>
      </c>
      <c r="CP56" s="280">
        <f t="shared" si="14"/>
        <v>1862.722222222221</v>
      </c>
      <c r="CQ56" s="372"/>
      <c r="CR56" s="372"/>
      <c r="CS56" s="372"/>
      <c r="CT56" s="280">
        <f t="shared" si="15"/>
        <v>8.2109589041095887</v>
      </c>
      <c r="CU56" s="365">
        <f t="shared" si="16"/>
        <v>1.7890410958904113</v>
      </c>
      <c r="CV56" s="280">
        <f t="shared" si="17"/>
        <v>375</v>
      </c>
      <c r="CW56" s="280">
        <f t="shared" si="18"/>
        <v>1487.722222222221</v>
      </c>
      <c r="CX56" s="280">
        <f t="shared" si="82"/>
        <v>743.86111111111109</v>
      </c>
      <c r="CY56" s="280">
        <f t="shared" si="19"/>
        <v>1118.8611111111099</v>
      </c>
      <c r="DA56" s="280">
        <f t="shared" si="20"/>
        <v>1118.8611111111099</v>
      </c>
      <c r="DB56" s="372"/>
      <c r="DC56" s="372"/>
      <c r="DD56" s="372"/>
      <c r="DE56" s="280">
        <f t="shared" si="21"/>
        <v>9.2109589041095887</v>
      </c>
      <c r="DF56" s="365">
        <f t="shared" si="22"/>
        <v>0.78904109589041127</v>
      </c>
      <c r="DG56" s="280">
        <f t="shared" si="23"/>
        <v>375</v>
      </c>
      <c r="DH56" s="280">
        <f t="shared" si="24"/>
        <v>743.86111111110995</v>
      </c>
      <c r="DI56" s="280">
        <f t="shared" ref="DI56:DI102" si="104">CX56</f>
        <v>743.86111111111109</v>
      </c>
      <c r="DJ56" s="280">
        <f t="shared" si="25"/>
        <v>374.99999999999886</v>
      </c>
      <c r="DL56" s="367">
        <f t="shared" si="26"/>
        <v>-1.1368683772161603E-12</v>
      </c>
    </row>
    <row r="57" spans="1:116" ht="75" x14ac:dyDescent="0.25">
      <c r="A57" s="451" t="s">
        <v>354</v>
      </c>
      <c r="B57" s="604" t="s">
        <v>10</v>
      </c>
      <c r="C57" s="391" t="s">
        <v>10</v>
      </c>
      <c r="D57" s="259" t="s">
        <v>1310</v>
      </c>
      <c r="E57" s="281" t="s">
        <v>917</v>
      </c>
      <c r="F57" s="289">
        <v>42106</v>
      </c>
      <c r="G57" s="357">
        <f>($G$4-F57)/365</f>
        <v>-3.287671232876712E-2</v>
      </c>
      <c r="H57" s="357">
        <f>VLOOKUP(C57,[1]Rates!$C$6:$D$136,2,0)</f>
        <v>10</v>
      </c>
      <c r="I57" s="392">
        <f t="shared" si="90"/>
        <v>10.032876712328767</v>
      </c>
      <c r="J57" s="288"/>
      <c r="K57" s="288"/>
      <c r="L57" s="370">
        <f t="shared" si="29"/>
        <v>0</v>
      </c>
      <c r="M57" s="312">
        <v>0</v>
      </c>
      <c r="N57" s="359">
        <f t="shared" si="91"/>
        <v>0</v>
      </c>
      <c r="O57" s="371"/>
      <c r="P57" s="371"/>
      <c r="Q57" s="371"/>
      <c r="R57" s="359">
        <f>IF(N57-AG57&lt;=0,0,IF(AF57&lt;=0,0,N57-AG57))</f>
        <v>0</v>
      </c>
      <c r="T57" s="359"/>
      <c r="U57" s="359">
        <f t="shared" si="3"/>
        <v>0</v>
      </c>
      <c r="V57" s="374">
        <f t="shared" si="34"/>
        <v>0</v>
      </c>
      <c r="W57" s="371"/>
      <c r="X57" s="371"/>
      <c r="Y57" s="371"/>
      <c r="Z57" s="371"/>
      <c r="AA57" s="280">
        <f t="shared" si="35"/>
        <v>0</v>
      </c>
      <c r="AB57" s="372">
        <v>73500</v>
      </c>
      <c r="AC57" s="372"/>
      <c r="AD57" s="280">
        <f>+$AD$1-F57+1</f>
        <v>355</v>
      </c>
      <c r="AE57" s="363">
        <f t="shared" si="36"/>
        <v>-3.287671232876712E-2</v>
      </c>
      <c r="AF57" s="363">
        <f t="shared" si="37"/>
        <v>10.032876712328767</v>
      </c>
      <c r="AG57" s="382">
        <f>AB57*5%</f>
        <v>3675</v>
      </c>
      <c r="AH57" s="372">
        <f>IF(AB57-AG57&lt;=0,0,IF(AF57&lt;=0,0,AB57-AG57))</f>
        <v>69825</v>
      </c>
      <c r="AI57" s="280">
        <f>(AH57/AF57)/365*AD57</f>
        <v>6768.9445658110326</v>
      </c>
      <c r="AJ57" s="372">
        <f>AB57-AI57</f>
        <v>66731.055434188966</v>
      </c>
      <c r="AL57" s="280">
        <f t="shared" si="42"/>
        <v>66731.055434188966</v>
      </c>
      <c r="AM57" s="372"/>
      <c r="AN57" s="372"/>
      <c r="AO57" s="280"/>
      <c r="AP57" s="363">
        <f t="shared" si="43"/>
        <v>0.96986301369863015</v>
      </c>
      <c r="AQ57" s="363">
        <f t="shared" si="44"/>
        <v>9.0301369863013701</v>
      </c>
      <c r="AR57" s="382">
        <f t="shared" si="45"/>
        <v>3675</v>
      </c>
      <c r="AS57" s="383">
        <f t="shared" ref="AS57" si="105">IF(AB57-AG57&lt;=0,0,IF(AQ57&lt;=0,0,AB57-AG57))</f>
        <v>69825</v>
      </c>
      <c r="AT57" s="393">
        <f>+AH57/AF57</f>
        <v>6959.619060622611</v>
      </c>
      <c r="AU57" s="280">
        <f t="shared" si="48"/>
        <v>59771.436373566357</v>
      </c>
      <c r="AW57" s="372">
        <f t="shared" si="95"/>
        <v>59771.436373566357</v>
      </c>
      <c r="AX57" s="372"/>
      <c r="AY57" s="372"/>
      <c r="AZ57" s="372"/>
      <c r="BA57" s="372">
        <f t="shared" si="96"/>
        <v>1.9698630136986301</v>
      </c>
      <c r="BB57" s="372">
        <f t="shared" si="5"/>
        <v>8.0301369863013701</v>
      </c>
      <c r="BC57" s="372">
        <f t="shared" si="97"/>
        <v>3675</v>
      </c>
      <c r="BD57" s="372">
        <f>IF(AL57-AR57&lt;=0,0,IF(BB57&lt;=0,0,AL57-AR57))</f>
        <v>63056.055434188966</v>
      </c>
      <c r="BE57" s="372">
        <f t="shared" si="102"/>
        <v>6959.619060622611</v>
      </c>
      <c r="BF57" s="372">
        <f t="shared" si="52"/>
        <v>52811.817312943749</v>
      </c>
      <c r="BG57" s="372"/>
      <c r="BH57" s="280">
        <f t="shared" si="53"/>
        <v>52811.817312943749</v>
      </c>
      <c r="BI57" s="372"/>
      <c r="BJ57" s="372"/>
      <c r="BK57" s="372"/>
      <c r="BL57" s="280">
        <f t="shared" si="54"/>
        <v>2.9698630136986299</v>
      </c>
      <c r="BM57" s="372">
        <f t="shared" si="7"/>
        <v>7.0301369863013701</v>
      </c>
      <c r="BN57" s="372">
        <f t="shared" si="83"/>
        <v>3675</v>
      </c>
      <c r="BO57" s="280">
        <f t="shared" si="55"/>
        <v>49136.817312943749</v>
      </c>
      <c r="BP57" s="280">
        <f t="shared" si="84"/>
        <v>6959.619060622611</v>
      </c>
      <c r="BQ57" s="280">
        <f t="shared" si="56"/>
        <v>45852.198252321141</v>
      </c>
      <c r="BS57" s="367">
        <f t="shared" si="57"/>
        <v>42177.198252321141</v>
      </c>
      <c r="BT57" s="280">
        <v>45852.198252321141</v>
      </c>
      <c r="BU57" s="372"/>
      <c r="BV57" s="372"/>
      <c r="BW57" s="372"/>
      <c r="BX57" s="280">
        <f t="shared" si="58"/>
        <v>3.9698630136986299</v>
      </c>
      <c r="BY57" s="365">
        <f t="shared" si="59"/>
        <v>6.0301369863013701</v>
      </c>
      <c r="BZ57" s="280">
        <f t="shared" si="60"/>
        <v>3675</v>
      </c>
      <c r="CA57" s="280">
        <f t="shared" si="61"/>
        <v>42177.198252321141</v>
      </c>
      <c r="CB57" s="280">
        <f t="shared" si="62"/>
        <v>6959.619060622611</v>
      </c>
      <c r="CC57" s="280">
        <f t="shared" si="63"/>
        <v>38892.579191698533</v>
      </c>
      <c r="CE57" s="280">
        <v>38892.579191698533</v>
      </c>
      <c r="CF57" s="372"/>
      <c r="CG57" s="372"/>
      <c r="CH57" s="372"/>
      <c r="CI57" s="280">
        <f t="shared" si="80"/>
        <v>4.9726027397260273</v>
      </c>
      <c r="CJ57" s="365">
        <f t="shared" si="81"/>
        <v>5.0273972602739727</v>
      </c>
      <c r="CK57" s="280">
        <f t="shared" si="85"/>
        <v>3675</v>
      </c>
      <c r="CL57" s="280">
        <f t="shared" si="65"/>
        <v>35217.579191698533</v>
      </c>
      <c r="CM57" s="280">
        <f t="shared" si="103"/>
        <v>6959.619060622611</v>
      </c>
      <c r="CN57" s="280">
        <f t="shared" si="69"/>
        <v>31932.960131075921</v>
      </c>
      <c r="CP57" s="280">
        <f t="shared" si="14"/>
        <v>31932.960131075921</v>
      </c>
      <c r="CQ57" s="372"/>
      <c r="CR57" s="372"/>
      <c r="CS57" s="372"/>
      <c r="CT57" s="280">
        <f t="shared" si="15"/>
        <v>5.9726027397260273</v>
      </c>
      <c r="CU57" s="365">
        <f t="shared" si="16"/>
        <v>4.0273972602739727</v>
      </c>
      <c r="CV57" s="280">
        <f t="shared" si="17"/>
        <v>3675</v>
      </c>
      <c r="CW57" s="280">
        <f t="shared" si="18"/>
        <v>28257.960131075921</v>
      </c>
      <c r="CX57" s="280">
        <f t="shared" si="82"/>
        <v>6959.619060622611</v>
      </c>
      <c r="CY57" s="280">
        <f t="shared" si="19"/>
        <v>24973.341070453309</v>
      </c>
      <c r="DA57" s="280">
        <f t="shared" si="20"/>
        <v>24973.341070453309</v>
      </c>
      <c r="DB57" s="372"/>
      <c r="DC57" s="372"/>
      <c r="DD57" s="372"/>
      <c r="DE57" s="280">
        <f t="shared" si="21"/>
        <v>6.9726027397260273</v>
      </c>
      <c r="DF57" s="365">
        <f t="shared" si="22"/>
        <v>3.0273972602739727</v>
      </c>
      <c r="DG57" s="280">
        <f t="shared" si="23"/>
        <v>3675</v>
      </c>
      <c r="DH57" s="280">
        <f t="shared" si="24"/>
        <v>21298.341070453309</v>
      </c>
      <c r="DI57" s="280">
        <f t="shared" si="104"/>
        <v>6959.619060622611</v>
      </c>
      <c r="DJ57" s="280">
        <f t="shared" si="25"/>
        <v>18013.722009830697</v>
      </c>
      <c r="DL57" s="367">
        <f t="shared" si="26"/>
        <v>14338.722009830697</v>
      </c>
    </row>
    <row r="58" spans="1:116" ht="30" x14ac:dyDescent="0.25">
      <c r="A58" s="451" t="s">
        <v>393</v>
      </c>
      <c r="B58" s="257" t="s">
        <v>18</v>
      </c>
      <c r="C58" s="355" t="s">
        <v>19</v>
      </c>
      <c r="D58" s="259" t="s">
        <v>1312</v>
      </c>
      <c r="E58" s="281" t="s">
        <v>356</v>
      </c>
      <c r="F58" s="278">
        <v>39629</v>
      </c>
      <c r="G58" s="357">
        <f t="shared" ref="G58:G67" si="106">($G$3-F58)/365</f>
        <v>5.7534246575342465</v>
      </c>
      <c r="H58" s="357">
        <f>VLOOKUP(C58,[1]Rates!$C$6:$D$136,2,0)</f>
        <v>15</v>
      </c>
      <c r="I58" s="358">
        <f t="shared" ref="I58:I81" si="107">H58-G58</f>
        <v>9.2465753424657535</v>
      </c>
      <c r="J58" s="288">
        <v>700000</v>
      </c>
      <c r="K58" s="288"/>
      <c r="L58" s="370">
        <f t="shared" si="29"/>
        <v>700000</v>
      </c>
      <c r="M58" s="288">
        <v>298654</v>
      </c>
      <c r="N58" s="359">
        <f t="shared" ref="N58:N78" si="108">J58-M58</f>
        <v>401346</v>
      </c>
      <c r="O58" s="359"/>
      <c r="P58" s="360">
        <f t="shared" ref="P58:P78" si="109">ROUND(I58,0)</f>
        <v>9</v>
      </c>
      <c r="Q58" s="361">
        <f t="shared" ref="Q58:Q78" si="110">J58*5%</f>
        <v>35000</v>
      </c>
      <c r="R58" s="359">
        <f t="shared" si="1"/>
        <v>366346</v>
      </c>
      <c r="S58" s="359">
        <f t="shared" ref="S58:S67" si="111">R58/P58</f>
        <v>40705.111111111109</v>
      </c>
      <c r="T58" s="359">
        <f t="shared" si="2"/>
        <v>0</v>
      </c>
      <c r="U58" s="359">
        <f t="shared" si="3"/>
        <v>401346</v>
      </c>
      <c r="V58" s="374">
        <f t="shared" si="34"/>
        <v>360640.88888888888</v>
      </c>
      <c r="W58" s="371"/>
      <c r="X58" s="371"/>
      <c r="Y58" s="371"/>
      <c r="Z58" s="371"/>
      <c r="AA58" s="280">
        <f t="shared" si="35"/>
        <v>360640.88888888888</v>
      </c>
      <c r="AB58" s="372"/>
      <c r="AC58" s="372"/>
      <c r="AD58" s="372"/>
      <c r="AE58" s="363">
        <f t="shared" si="36"/>
        <v>6.7534246575342465</v>
      </c>
      <c r="AF58" s="363">
        <f t="shared" si="37"/>
        <v>8.2465753424657535</v>
      </c>
      <c r="AG58" s="372">
        <f t="shared" ref="AG58:AG78" si="112">Q58</f>
        <v>35000</v>
      </c>
      <c r="AH58" s="383">
        <f t="shared" ref="AH58:AH78" si="113">IF(N58-Q58&lt;=0,0,IF(AF58&lt;=0,0,N58-Q58))</f>
        <v>366346</v>
      </c>
      <c r="AI58" s="383">
        <f t="shared" ref="AI58:AI67" si="114">S58</f>
        <v>40705.111111111109</v>
      </c>
      <c r="AJ58" s="280">
        <f t="shared" ref="AJ58:AJ67" si="115">AA58-AI58</f>
        <v>319935.77777777775</v>
      </c>
      <c r="AL58" s="280">
        <f t="shared" si="42"/>
        <v>319935.77777777775</v>
      </c>
      <c r="AM58" s="372"/>
      <c r="AN58" s="372"/>
      <c r="AO58" s="372"/>
      <c r="AP58" s="363">
        <f t="shared" si="43"/>
        <v>7.7561643835616438</v>
      </c>
      <c r="AQ58" s="363">
        <f t="shared" si="44"/>
        <v>7.2438356164383562</v>
      </c>
      <c r="AR58" s="372">
        <f t="shared" si="45"/>
        <v>35000</v>
      </c>
      <c r="AS58" s="383">
        <f t="shared" si="46"/>
        <v>325640.88888888888</v>
      </c>
      <c r="AT58" s="365">
        <f t="shared" si="47"/>
        <v>40705.111111111109</v>
      </c>
      <c r="AU58" s="280">
        <f t="shared" si="48"/>
        <v>279230.66666666663</v>
      </c>
      <c r="AW58" s="372">
        <f t="shared" si="95"/>
        <v>279230.66666666663</v>
      </c>
      <c r="AX58" s="372"/>
      <c r="AY58" s="372"/>
      <c r="AZ58" s="372"/>
      <c r="BA58" s="372">
        <f t="shared" si="96"/>
        <v>8.7561643835616429</v>
      </c>
      <c r="BB58" s="372">
        <f t="shared" si="5"/>
        <v>6.2438356164383571</v>
      </c>
      <c r="BC58" s="372">
        <f t="shared" si="97"/>
        <v>35000</v>
      </c>
      <c r="BD58" s="372">
        <f t="shared" ref="BD58:BD82" si="116">IF(AL58-AR58&lt;=0,0,IF(BB58&lt;=0,0,AL58-AR58))</f>
        <v>284935.77777777775</v>
      </c>
      <c r="BE58" s="372">
        <f t="shared" si="102"/>
        <v>40705.111111111109</v>
      </c>
      <c r="BF58" s="372">
        <f t="shared" si="52"/>
        <v>238525.5555555555</v>
      </c>
      <c r="BG58" s="372"/>
      <c r="BH58" s="280">
        <f t="shared" si="53"/>
        <v>238525.5555555555</v>
      </c>
      <c r="BI58" s="372"/>
      <c r="BJ58" s="372"/>
      <c r="BK58" s="372"/>
      <c r="BL58" s="280">
        <f t="shared" si="54"/>
        <v>9.7561643835616429</v>
      </c>
      <c r="BM58" s="372">
        <f t="shared" si="7"/>
        <v>5.2438356164383571</v>
      </c>
      <c r="BN58" s="372">
        <f t="shared" si="83"/>
        <v>35000</v>
      </c>
      <c r="BO58" s="280">
        <f t="shared" si="55"/>
        <v>203525.5555555555</v>
      </c>
      <c r="BP58" s="280">
        <f t="shared" si="84"/>
        <v>40705.111111111109</v>
      </c>
      <c r="BQ58" s="280">
        <f t="shared" si="56"/>
        <v>197820.44444444438</v>
      </c>
      <c r="BS58" s="367">
        <f t="shared" si="57"/>
        <v>162820.44444444438</v>
      </c>
      <c r="BT58" s="280">
        <v>197820.44444444438</v>
      </c>
      <c r="BU58" s="372"/>
      <c r="BV58" s="372"/>
      <c r="BW58" s="372"/>
      <c r="BX58" s="280">
        <f t="shared" si="58"/>
        <v>10.756164383561643</v>
      </c>
      <c r="BY58" s="365">
        <f t="shared" si="59"/>
        <v>4.2438356164383571</v>
      </c>
      <c r="BZ58" s="280">
        <f t="shared" si="60"/>
        <v>35000</v>
      </c>
      <c r="CA58" s="280">
        <f t="shared" si="61"/>
        <v>162820.44444444438</v>
      </c>
      <c r="CB58" s="280">
        <f t="shared" si="62"/>
        <v>40705.111111111109</v>
      </c>
      <c r="CC58" s="280">
        <f t="shared" si="63"/>
        <v>157115.33333333326</v>
      </c>
      <c r="CE58" s="280">
        <v>157115.33333333326</v>
      </c>
      <c r="CF58" s="372"/>
      <c r="CG58" s="372"/>
      <c r="CH58" s="372"/>
      <c r="CI58" s="280">
        <f t="shared" si="80"/>
        <v>11.758904109589041</v>
      </c>
      <c r="CJ58" s="365">
        <f t="shared" si="81"/>
        <v>3.2410958904109588</v>
      </c>
      <c r="CK58" s="280">
        <f t="shared" si="85"/>
        <v>35000</v>
      </c>
      <c r="CL58" s="280">
        <f t="shared" si="65"/>
        <v>122115.33333333326</v>
      </c>
      <c r="CM58" s="280">
        <f t="shared" si="103"/>
        <v>40705.111111111109</v>
      </c>
      <c r="CN58" s="280">
        <f t="shared" si="69"/>
        <v>116410.22222222215</v>
      </c>
      <c r="CP58" s="280">
        <f t="shared" si="14"/>
        <v>116410.22222222215</v>
      </c>
      <c r="CQ58" s="372"/>
      <c r="CR58" s="372"/>
      <c r="CS58" s="372"/>
      <c r="CT58" s="280">
        <f t="shared" si="15"/>
        <v>12.758904109589041</v>
      </c>
      <c r="CU58" s="365">
        <f t="shared" si="16"/>
        <v>2.2410958904109588</v>
      </c>
      <c r="CV58" s="280">
        <f t="shared" si="17"/>
        <v>35000</v>
      </c>
      <c r="CW58" s="280">
        <f t="shared" si="18"/>
        <v>81410.222222222146</v>
      </c>
      <c r="CX58" s="280">
        <f t="shared" si="82"/>
        <v>40705.111111111109</v>
      </c>
      <c r="CY58" s="280">
        <f t="shared" si="19"/>
        <v>75705.111111111037</v>
      </c>
      <c r="DA58" s="280">
        <f t="shared" si="20"/>
        <v>75705.111111111037</v>
      </c>
      <c r="DB58" s="372"/>
      <c r="DC58" s="372"/>
      <c r="DD58" s="372"/>
      <c r="DE58" s="280">
        <f t="shared" si="21"/>
        <v>13.758904109589041</v>
      </c>
      <c r="DF58" s="365">
        <f t="shared" si="22"/>
        <v>1.2410958904109588</v>
      </c>
      <c r="DG58" s="280">
        <f t="shared" si="23"/>
        <v>35000</v>
      </c>
      <c r="DH58" s="280">
        <f t="shared" si="24"/>
        <v>40705.111111111037</v>
      </c>
      <c r="DI58" s="280">
        <f t="shared" si="104"/>
        <v>40705.111111111109</v>
      </c>
      <c r="DJ58" s="280">
        <f t="shared" si="25"/>
        <v>34999.999999999927</v>
      </c>
      <c r="DL58" s="367">
        <f t="shared" si="26"/>
        <v>-7.2759576141834259E-11</v>
      </c>
    </row>
    <row r="59" spans="1:116" ht="25.5" x14ac:dyDescent="0.25">
      <c r="A59" s="451" t="s">
        <v>393</v>
      </c>
      <c r="B59" s="257" t="s">
        <v>18</v>
      </c>
      <c r="C59" s="355" t="s">
        <v>19</v>
      </c>
      <c r="D59" s="259" t="s">
        <v>1316</v>
      </c>
      <c r="E59" s="281" t="s">
        <v>359</v>
      </c>
      <c r="F59" s="278">
        <v>39599</v>
      </c>
      <c r="G59" s="357">
        <f t="shared" si="106"/>
        <v>5.8356164383561646</v>
      </c>
      <c r="H59" s="357">
        <f>VLOOKUP(C59,[1]Rates!$C$6:$D$136,2,0)</f>
        <v>15</v>
      </c>
      <c r="I59" s="358">
        <f t="shared" si="107"/>
        <v>9.1643835616438345</v>
      </c>
      <c r="J59" s="288">
        <v>57215</v>
      </c>
      <c r="K59" s="288"/>
      <c r="L59" s="370">
        <f t="shared" si="29"/>
        <v>57215</v>
      </c>
      <c r="M59" s="288">
        <v>25472.411999999997</v>
      </c>
      <c r="N59" s="359">
        <f t="shared" si="108"/>
        <v>31742.588000000003</v>
      </c>
      <c r="O59" s="359"/>
      <c r="P59" s="360">
        <f t="shared" si="109"/>
        <v>9</v>
      </c>
      <c r="Q59" s="361">
        <f t="shared" si="110"/>
        <v>2860.75</v>
      </c>
      <c r="R59" s="359">
        <f t="shared" si="1"/>
        <v>28881.838000000003</v>
      </c>
      <c r="S59" s="359">
        <f t="shared" si="111"/>
        <v>3209.0931111111113</v>
      </c>
      <c r="T59" s="359">
        <f t="shared" si="2"/>
        <v>0</v>
      </c>
      <c r="U59" s="359">
        <f t="shared" si="3"/>
        <v>31742.588000000003</v>
      </c>
      <c r="V59" s="374">
        <f t="shared" si="34"/>
        <v>28533.49488888889</v>
      </c>
      <c r="W59" s="371"/>
      <c r="X59" s="371"/>
      <c r="Y59" s="371"/>
      <c r="Z59" s="371"/>
      <c r="AA59" s="280">
        <f t="shared" si="35"/>
        <v>28533.49488888889</v>
      </c>
      <c r="AB59" s="372"/>
      <c r="AC59" s="372"/>
      <c r="AD59" s="372"/>
      <c r="AE59" s="363">
        <f t="shared" si="36"/>
        <v>6.8356164383561646</v>
      </c>
      <c r="AF59" s="363">
        <f t="shared" si="37"/>
        <v>8.1643835616438345</v>
      </c>
      <c r="AG59" s="372">
        <f t="shared" si="112"/>
        <v>2860.75</v>
      </c>
      <c r="AH59" s="383">
        <f t="shared" si="113"/>
        <v>28881.838000000003</v>
      </c>
      <c r="AI59" s="383">
        <f t="shared" si="114"/>
        <v>3209.0931111111113</v>
      </c>
      <c r="AJ59" s="280">
        <f t="shared" si="115"/>
        <v>25324.401777777777</v>
      </c>
      <c r="AL59" s="280">
        <f t="shared" si="42"/>
        <v>25324.401777777777</v>
      </c>
      <c r="AM59" s="372"/>
      <c r="AN59" s="372"/>
      <c r="AO59" s="372"/>
      <c r="AP59" s="363">
        <f t="shared" si="43"/>
        <v>7.838356164383562</v>
      </c>
      <c r="AQ59" s="363">
        <f t="shared" si="44"/>
        <v>7.161643835616438</v>
      </c>
      <c r="AR59" s="372">
        <f t="shared" si="45"/>
        <v>2860.75</v>
      </c>
      <c r="AS59" s="383">
        <f t="shared" si="46"/>
        <v>25672.74488888889</v>
      </c>
      <c r="AT59" s="365">
        <f t="shared" si="47"/>
        <v>3209.0931111111113</v>
      </c>
      <c r="AU59" s="280">
        <f t="shared" si="48"/>
        <v>22115.308666666664</v>
      </c>
      <c r="AW59" s="372">
        <f t="shared" si="95"/>
        <v>22115.308666666664</v>
      </c>
      <c r="AX59" s="372"/>
      <c r="AY59" s="372"/>
      <c r="AZ59" s="372"/>
      <c r="BA59" s="372">
        <f t="shared" si="96"/>
        <v>8.838356164383562</v>
      </c>
      <c r="BB59" s="372">
        <f t="shared" si="5"/>
        <v>6.161643835616438</v>
      </c>
      <c r="BC59" s="372">
        <f t="shared" si="97"/>
        <v>2860.75</v>
      </c>
      <c r="BD59" s="372">
        <f t="shared" si="116"/>
        <v>22463.651777777777</v>
      </c>
      <c r="BE59" s="372">
        <f t="shared" si="102"/>
        <v>3209.0931111111113</v>
      </c>
      <c r="BF59" s="372">
        <f t="shared" si="52"/>
        <v>18906.215555555551</v>
      </c>
      <c r="BG59" s="372"/>
      <c r="BH59" s="280">
        <f t="shared" si="53"/>
        <v>18906.215555555551</v>
      </c>
      <c r="BI59" s="372"/>
      <c r="BJ59" s="372"/>
      <c r="BK59" s="372"/>
      <c r="BL59" s="280">
        <f t="shared" si="54"/>
        <v>9.838356164383562</v>
      </c>
      <c r="BM59" s="372">
        <f t="shared" si="7"/>
        <v>5.161643835616438</v>
      </c>
      <c r="BN59" s="372">
        <f t="shared" si="83"/>
        <v>2860.75</v>
      </c>
      <c r="BO59" s="280">
        <f t="shared" si="55"/>
        <v>16045.465555555551</v>
      </c>
      <c r="BP59" s="280">
        <f t="shared" si="84"/>
        <v>3209.0931111111113</v>
      </c>
      <c r="BQ59" s="280">
        <f t="shared" si="56"/>
        <v>15697.12244444444</v>
      </c>
      <c r="BS59" s="367">
        <f t="shared" si="57"/>
        <v>12836.37244444444</v>
      </c>
      <c r="BT59" s="280">
        <v>15697.12244444444</v>
      </c>
      <c r="BU59" s="372"/>
      <c r="BV59" s="372"/>
      <c r="BW59" s="372"/>
      <c r="BX59" s="280">
        <f t="shared" si="58"/>
        <v>10.838356164383562</v>
      </c>
      <c r="BY59" s="365">
        <f t="shared" si="59"/>
        <v>4.161643835616438</v>
      </c>
      <c r="BZ59" s="280">
        <f t="shared" si="60"/>
        <v>2860.75</v>
      </c>
      <c r="CA59" s="280">
        <f t="shared" si="61"/>
        <v>12836.37244444444</v>
      </c>
      <c r="CB59" s="280">
        <f t="shared" si="62"/>
        <v>3209.0931111111113</v>
      </c>
      <c r="CC59" s="280">
        <f t="shared" si="63"/>
        <v>12488.029333333328</v>
      </c>
      <c r="CE59" s="280">
        <v>12488.029333333328</v>
      </c>
      <c r="CF59" s="372"/>
      <c r="CG59" s="372"/>
      <c r="CH59" s="372"/>
      <c r="CI59" s="280">
        <f t="shared" si="80"/>
        <v>11.841095890410958</v>
      </c>
      <c r="CJ59" s="365">
        <f t="shared" si="81"/>
        <v>3.1589041095890416</v>
      </c>
      <c r="CK59" s="280">
        <f t="shared" si="85"/>
        <v>2860.75</v>
      </c>
      <c r="CL59" s="280">
        <f t="shared" si="65"/>
        <v>9627.2793333333284</v>
      </c>
      <c r="CM59" s="280">
        <f t="shared" si="103"/>
        <v>3209.0931111111113</v>
      </c>
      <c r="CN59" s="280">
        <f t="shared" si="69"/>
        <v>9278.9362222222171</v>
      </c>
      <c r="CP59" s="280">
        <f t="shared" si="14"/>
        <v>9278.9362222222171</v>
      </c>
      <c r="CQ59" s="372"/>
      <c r="CR59" s="372"/>
      <c r="CS59" s="372"/>
      <c r="CT59" s="280">
        <f t="shared" si="15"/>
        <v>12.841095890410958</v>
      </c>
      <c r="CU59" s="365">
        <f t="shared" si="16"/>
        <v>2.1589041095890416</v>
      </c>
      <c r="CV59" s="280">
        <f t="shared" si="17"/>
        <v>2860.75</v>
      </c>
      <c r="CW59" s="280">
        <f t="shared" si="18"/>
        <v>6418.1862222222171</v>
      </c>
      <c r="CX59" s="280">
        <f t="shared" si="82"/>
        <v>3209.0931111111113</v>
      </c>
      <c r="CY59" s="280">
        <f t="shared" si="19"/>
        <v>6069.8431111111058</v>
      </c>
      <c r="DA59" s="280">
        <f t="shared" si="20"/>
        <v>6069.8431111111058</v>
      </c>
      <c r="DB59" s="372"/>
      <c r="DC59" s="372"/>
      <c r="DD59" s="372"/>
      <c r="DE59" s="280">
        <f t="shared" si="21"/>
        <v>13.841095890410958</v>
      </c>
      <c r="DF59" s="365">
        <f t="shared" si="22"/>
        <v>1.1589041095890416</v>
      </c>
      <c r="DG59" s="280">
        <f t="shared" si="23"/>
        <v>2860.75</v>
      </c>
      <c r="DH59" s="280">
        <f t="shared" si="24"/>
        <v>3209.0931111111058</v>
      </c>
      <c r="DI59" s="280">
        <f t="shared" si="104"/>
        <v>3209.0931111111113</v>
      </c>
      <c r="DJ59" s="280">
        <f t="shared" si="25"/>
        <v>2860.7499999999945</v>
      </c>
      <c r="DL59" s="367">
        <f t="shared" si="26"/>
        <v>-5.4569682106375694E-12</v>
      </c>
    </row>
    <row r="60" spans="1:116" ht="30" x14ac:dyDescent="0.25">
      <c r="A60" s="451" t="s">
        <v>393</v>
      </c>
      <c r="B60" s="257" t="s">
        <v>18</v>
      </c>
      <c r="C60" s="355" t="s">
        <v>19</v>
      </c>
      <c r="D60" s="259" t="s">
        <v>1338</v>
      </c>
      <c r="E60" s="281" t="s">
        <v>380</v>
      </c>
      <c r="F60" s="278">
        <v>39538</v>
      </c>
      <c r="G60" s="357">
        <f t="shared" si="106"/>
        <v>6.0027397260273974</v>
      </c>
      <c r="H60" s="357">
        <f>VLOOKUP(C60,[1]Rates!$C$6:$D$136,2,0)</f>
        <v>15</v>
      </c>
      <c r="I60" s="358">
        <f t="shared" si="107"/>
        <v>8.9972602739726035</v>
      </c>
      <c r="J60" s="288">
        <v>96500</v>
      </c>
      <c r="K60" s="288"/>
      <c r="L60" s="370">
        <f t="shared" ref="L60:L130" si="117">+J60-K60</f>
        <v>96500</v>
      </c>
      <c r="M60" s="288">
        <v>42961.200000000004</v>
      </c>
      <c r="N60" s="359">
        <f t="shared" si="108"/>
        <v>53538.799999999996</v>
      </c>
      <c r="O60" s="359"/>
      <c r="P60" s="360">
        <f t="shared" si="109"/>
        <v>9</v>
      </c>
      <c r="Q60" s="361">
        <f t="shared" si="110"/>
        <v>4825</v>
      </c>
      <c r="R60" s="359">
        <f t="shared" ref="R60:R130" si="118">IF(N60-Q60&lt;=0,0,IF(P60&lt;=0,0,N60-Q60))</f>
        <v>48713.799999999996</v>
      </c>
      <c r="S60" s="359">
        <f t="shared" si="111"/>
        <v>5412.6444444444442</v>
      </c>
      <c r="T60" s="359">
        <f t="shared" ref="T60:T130" si="119">IF(P60&lt;=0,Q60-N60,IF(N60&lt;=Q60,Q60-N60,0))</f>
        <v>0</v>
      </c>
      <c r="U60" s="359">
        <f t="shared" ref="U60:U130" si="120">N60+T60</f>
        <v>53538.799999999996</v>
      </c>
      <c r="V60" s="374">
        <f t="shared" ref="V60:V126" si="121">+U60-S60</f>
        <v>48126.155555555553</v>
      </c>
      <c r="W60" s="371"/>
      <c r="X60" s="371"/>
      <c r="Y60" s="371"/>
      <c r="Z60" s="371"/>
      <c r="AA60" s="280">
        <f t="shared" ref="AA60:AA130" si="122">V60</f>
        <v>48126.155555555553</v>
      </c>
      <c r="AB60" s="372"/>
      <c r="AC60" s="372"/>
      <c r="AD60" s="372"/>
      <c r="AE60" s="363">
        <f t="shared" ref="AE60:AE130" si="123">($G$4-F60)/365</f>
        <v>7.0027397260273974</v>
      </c>
      <c r="AF60" s="363">
        <f t="shared" ref="AF60:AF131" si="124">H60-AE60</f>
        <v>7.9972602739726026</v>
      </c>
      <c r="AG60" s="372">
        <f t="shared" si="112"/>
        <v>4825</v>
      </c>
      <c r="AH60" s="383">
        <f t="shared" si="113"/>
        <v>48713.799999999996</v>
      </c>
      <c r="AI60" s="383">
        <f t="shared" si="114"/>
        <v>5412.6444444444442</v>
      </c>
      <c r="AJ60" s="280">
        <f t="shared" si="115"/>
        <v>42713.511111111111</v>
      </c>
      <c r="AL60" s="280">
        <f t="shared" ref="AL60:AL129" si="125">+AJ60</f>
        <v>42713.511111111111</v>
      </c>
      <c r="AM60" s="372"/>
      <c r="AN60" s="372"/>
      <c r="AO60" s="372"/>
      <c r="AP60" s="363">
        <f t="shared" ref="AP60:AP129" si="126">($AL$4-F60)/365</f>
        <v>8.0054794520547947</v>
      </c>
      <c r="AQ60" s="363">
        <f t="shared" ref="AQ60:AQ129" si="127">H60-AP60</f>
        <v>6.9945205479452053</v>
      </c>
      <c r="AR60" s="372">
        <f t="shared" ref="AR60:AR129" si="128">+AG60</f>
        <v>4825</v>
      </c>
      <c r="AS60" s="383">
        <f t="shared" ref="AS60:AS129" si="129">IF(AA60-AG60&lt;=0,0,IF(AQ60&lt;=0,0,AA60-AG60))</f>
        <v>43301.155555555553</v>
      </c>
      <c r="AT60" s="365">
        <f t="shared" ref="AT60:AT78" si="130">+AI60</f>
        <v>5412.6444444444442</v>
      </c>
      <c r="AU60" s="280">
        <f t="shared" ref="AU60:AU122" si="131">+AL60+AM60-AT60</f>
        <v>37300.866666666669</v>
      </c>
      <c r="AW60" s="372">
        <f t="shared" si="95"/>
        <v>37300.866666666669</v>
      </c>
      <c r="AX60" s="372"/>
      <c r="AY60" s="372"/>
      <c r="AZ60" s="372"/>
      <c r="BA60" s="372">
        <f t="shared" ref="BA60:BA88" si="132">($AW$4-F60)/365</f>
        <v>9.0054794520547947</v>
      </c>
      <c r="BB60" s="372">
        <f t="shared" ref="BB60:BB121" si="133">H60-BA60</f>
        <v>5.9945205479452053</v>
      </c>
      <c r="BC60" s="372">
        <f t="shared" si="97"/>
        <v>4825</v>
      </c>
      <c r="BD60" s="372">
        <f t="shared" si="116"/>
        <v>37888.511111111111</v>
      </c>
      <c r="BE60" s="372">
        <f t="shared" si="102"/>
        <v>5412.6444444444442</v>
      </c>
      <c r="BF60" s="372">
        <f t="shared" ref="BF60:BF88" si="134">+AW60+AX60-BE60</f>
        <v>31888.222222222226</v>
      </c>
      <c r="BG60" s="372"/>
      <c r="BH60" s="280">
        <f t="shared" ref="BH60:BH121" si="135">+BF60</f>
        <v>31888.222222222226</v>
      </c>
      <c r="BI60" s="372"/>
      <c r="BJ60" s="372"/>
      <c r="BK60" s="372"/>
      <c r="BL60" s="280">
        <f t="shared" ref="BL60:BL121" si="136">($BH$4-F60)/365</f>
        <v>10.005479452054795</v>
      </c>
      <c r="BM60" s="372">
        <f t="shared" ref="BM60:BM120" si="137">H60-BL60</f>
        <v>4.9945205479452053</v>
      </c>
      <c r="BN60" s="372">
        <f t="shared" ref="BN60:BN73" si="138">+BC60</f>
        <v>4825</v>
      </c>
      <c r="BO60" s="280">
        <f t="shared" ref="BO60:BO121" si="139">IF(BH60-BN60&lt;=0,0,IF(BM60&lt;=0,0,BH60-BN60))</f>
        <v>27063.222222222226</v>
      </c>
      <c r="BP60" s="280">
        <f t="shared" ref="BP60:BP73" si="140">+BE60</f>
        <v>5412.6444444444442</v>
      </c>
      <c r="BQ60" s="280">
        <f t="shared" ref="BQ60:BQ121" si="141">+BH60+BI60-BP60</f>
        <v>26475.577777777784</v>
      </c>
      <c r="BS60" s="367">
        <f t="shared" ref="BS60:BS121" si="142">+BQ60-BN60</f>
        <v>21650.577777777784</v>
      </c>
      <c r="BT60" s="280">
        <v>26475.577777777784</v>
      </c>
      <c r="BU60" s="372"/>
      <c r="BV60" s="372"/>
      <c r="BW60" s="372"/>
      <c r="BX60" s="280">
        <f t="shared" ref="BX60:BX121" si="143">($BT$4-F60)/365</f>
        <v>11.005479452054795</v>
      </c>
      <c r="BY60" s="365">
        <f t="shared" ref="BY60:BY121" si="144">H60-BX60</f>
        <v>3.9945205479452053</v>
      </c>
      <c r="BZ60" s="280">
        <f t="shared" ref="BZ60:BZ121" si="145">+BN60</f>
        <v>4825</v>
      </c>
      <c r="CA60" s="280">
        <f t="shared" ref="CA60:CA121" si="146">IF(BT60-BZ60&lt;=0,0,IF(BY60&lt;=0,0,BT60-BZ60))</f>
        <v>21650.577777777784</v>
      </c>
      <c r="CB60" s="280">
        <f t="shared" ref="CB60:CB121" si="147">BP60</f>
        <v>5412.6444444444442</v>
      </c>
      <c r="CC60" s="280">
        <f t="shared" ref="CC60:CC121" si="148">+BT60+BU60-CB60</f>
        <v>21062.933333333342</v>
      </c>
      <c r="CE60" s="280">
        <v>21062.933333333342</v>
      </c>
      <c r="CF60" s="372"/>
      <c r="CG60" s="372"/>
      <c r="CH60" s="372"/>
      <c r="CI60" s="280">
        <f t="shared" ref="CI60:CI72" si="149">($CE$4-F60)/365</f>
        <v>12.008219178082191</v>
      </c>
      <c r="CJ60" s="365">
        <f t="shared" ref="CJ60:CJ72" si="150">H60-CI60</f>
        <v>2.9917808219178088</v>
      </c>
      <c r="CK60" s="280">
        <f t="shared" ref="CK60:CK74" si="151">+BZ60</f>
        <v>4825</v>
      </c>
      <c r="CL60" s="280">
        <f t="shared" ref="CL60:CL92" si="152">IF(CE60-CK60&lt;=0,0,IF(CJ60&lt;=0,0,CE60-CK60))</f>
        <v>16237.933333333342</v>
      </c>
      <c r="CM60" s="280">
        <f t="shared" si="103"/>
        <v>5412.6444444444442</v>
      </c>
      <c r="CN60" s="280">
        <f t="shared" ref="CN60:CN102" si="153">+CE60+CF60-CM60</f>
        <v>15650.288888888897</v>
      </c>
      <c r="CP60" s="280">
        <f t="shared" ref="CP60:CP109" si="154">CN60</f>
        <v>15650.288888888897</v>
      </c>
      <c r="CQ60" s="372"/>
      <c r="CR60" s="372"/>
      <c r="CS60" s="372"/>
      <c r="CT60" s="280">
        <f t="shared" ref="CT60:CT109" si="155">($CP$4-F60)/365</f>
        <v>13.008219178082191</v>
      </c>
      <c r="CU60" s="365">
        <f t="shared" ref="CU60:CU109" si="156">H60-CT60</f>
        <v>1.9917808219178088</v>
      </c>
      <c r="CV60" s="280">
        <f t="shared" ref="CV60:CV109" si="157">CK60</f>
        <v>4825</v>
      </c>
      <c r="CW60" s="280">
        <f t="shared" ref="CW60:CW109" si="158">IF(CP60-CV60&lt;=0,0,IF(CU60&lt;=0,0,CP60-CV60))</f>
        <v>10825.288888888897</v>
      </c>
      <c r="CX60" s="280">
        <f t="shared" ref="CX60:CX72" si="159">CM60</f>
        <v>5412.6444444444442</v>
      </c>
      <c r="CY60" s="280">
        <f t="shared" ref="CY60:CY96" si="160">+CP60+CQ60-CX60</f>
        <v>10237.644444444453</v>
      </c>
      <c r="DA60" s="280">
        <f t="shared" si="20"/>
        <v>10237.644444444453</v>
      </c>
      <c r="DB60" s="372"/>
      <c r="DC60" s="372"/>
      <c r="DD60" s="372"/>
      <c r="DE60" s="280">
        <f t="shared" si="21"/>
        <v>14.008219178082191</v>
      </c>
      <c r="DF60" s="365">
        <f t="shared" si="22"/>
        <v>0.99178082191780881</v>
      </c>
      <c r="DG60" s="280">
        <f t="shared" si="23"/>
        <v>4825</v>
      </c>
      <c r="DH60" s="280">
        <f t="shared" si="24"/>
        <v>5412.6444444444533</v>
      </c>
      <c r="DI60" s="280">
        <f t="shared" si="104"/>
        <v>5412.6444444444442</v>
      </c>
      <c r="DJ60" s="280">
        <f t="shared" si="25"/>
        <v>4825.0000000000091</v>
      </c>
      <c r="DL60" s="367">
        <f t="shared" si="26"/>
        <v>9.0949470177292824E-12</v>
      </c>
    </row>
    <row r="61" spans="1:116" ht="25.5" x14ac:dyDescent="0.25">
      <c r="A61" s="451" t="s">
        <v>393</v>
      </c>
      <c r="B61" s="257" t="s">
        <v>18</v>
      </c>
      <c r="C61" s="355" t="s">
        <v>19</v>
      </c>
      <c r="D61" s="259" t="s">
        <v>1345</v>
      </c>
      <c r="E61" s="281" t="s">
        <v>359</v>
      </c>
      <c r="F61" s="278">
        <v>39599</v>
      </c>
      <c r="G61" s="357">
        <f t="shared" si="106"/>
        <v>5.8356164383561646</v>
      </c>
      <c r="H61" s="357">
        <f>VLOOKUP(C61,[1]Rates!$C$6:$D$136,2,0)</f>
        <v>15</v>
      </c>
      <c r="I61" s="358">
        <f t="shared" si="107"/>
        <v>9.1643835616438345</v>
      </c>
      <c r="J61" s="288">
        <v>57215</v>
      </c>
      <c r="K61" s="288"/>
      <c r="L61" s="370">
        <f t="shared" si="117"/>
        <v>57215</v>
      </c>
      <c r="M61" s="288">
        <v>24773.411999999997</v>
      </c>
      <c r="N61" s="359">
        <f t="shared" si="108"/>
        <v>32441.588000000003</v>
      </c>
      <c r="O61" s="359"/>
      <c r="P61" s="360">
        <f t="shared" si="109"/>
        <v>9</v>
      </c>
      <c r="Q61" s="361">
        <f t="shared" si="110"/>
        <v>2860.75</v>
      </c>
      <c r="R61" s="359">
        <f t="shared" si="118"/>
        <v>29580.838000000003</v>
      </c>
      <c r="S61" s="359">
        <f t="shared" si="111"/>
        <v>3286.7597777777783</v>
      </c>
      <c r="T61" s="359">
        <f t="shared" si="119"/>
        <v>0</v>
      </c>
      <c r="U61" s="359">
        <f t="shared" si="120"/>
        <v>32441.588000000003</v>
      </c>
      <c r="V61" s="374">
        <f t="shared" si="121"/>
        <v>29154.828222222226</v>
      </c>
      <c r="W61" s="371"/>
      <c r="X61" s="371"/>
      <c r="Y61" s="371"/>
      <c r="Z61" s="371"/>
      <c r="AA61" s="280">
        <f t="shared" si="122"/>
        <v>29154.828222222226</v>
      </c>
      <c r="AB61" s="372"/>
      <c r="AC61" s="372"/>
      <c r="AD61" s="372"/>
      <c r="AE61" s="363">
        <f t="shared" si="123"/>
        <v>6.8356164383561646</v>
      </c>
      <c r="AF61" s="363">
        <f t="shared" si="124"/>
        <v>8.1643835616438345</v>
      </c>
      <c r="AG61" s="372">
        <f t="shared" si="112"/>
        <v>2860.75</v>
      </c>
      <c r="AH61" s="383">
        <f t="shared" si="113"/>
        <v>29580.838000000003</v>
      </c>
      <c r="AI61" s="383">
        <f t="shared" si="114"/>
        <v>3286.7597777777783</v>
      </c>
      <c r="AJ61" s="280">
        <f t="shared" si="115"/>
        <v>25868.068444444449</v>
      </c>
      <c r="AL61" s="280">
        <f t="shared" si="125"/>
        <v>25868.068444444449</v>
      </c>
      <c r="AM61" s="372"/>
      <c r="AN61" s="372"/>
      <c r="AO61" s="372"/>
      <c r="AP61" s="363">
        <f t="shared" si="126"/>
        <v>7.838356164383562</v>
      </c>
      <c r="AQ61" s="363">
        <f t="shared" si="127"/>
        <v>7.161643835616438</v>
      </c>
      <c r="AR61" s="372">
        <f t="shared" si="128"/>
        <v>2860.75</v>
      </c>
      <c r="AS61" s="383">
        <f t="shared" si="129"/>
        <v>26294.078222222226</v>
      </c>
      <c r="AT61" s="365">
        <f t="shared" si="130"/>
        <v>3286.7597777777783</v>
      </c>
      <c r="AU61" s="280">
        <f t="shared" si="131"/>
        <v>22581.308666666671</v>
      </c>
      <c r="AW61" s="372">
        <f t="shared" si="95"/>
        <v>22581.308666666671</v>
      </c>
      <c r="AX61" s="372"/>
      <c r="AY61" s="372"/>
      <c r="AZ61" s="372"/>
      <c r="BA61" s="372">
        <f t="shared" si="132"/>
        <v>8.838356164383562</v>
      </c>
      <c r="BB61" s="372">
        <f t="shared" si="133"/>
        <v>6.161643835616438</v>
      </c>
      <c r="BC61" s="372">
        <f t="shared" si="97"/>
        <v>2860.75</v>
      </c>
      <c r="BD61" s="372">
        <f t="shared" si="116"/>
        <v>23007.318444444449</v>
      </c>
      <c r="BE61" s="372">
        <f t="shared" ref="BE61:BE82" si="161">+AT61</f>
        <v>3286.7597777777783</v>
      </c>
      <c r="BF61" s="372">
        <f t="shared" si="134"/>
        <v>19294.548888888894</v>
      </c>
      <c r="BG61" s="372"/>
      <c r="BH61" s="280">
        <f t="shared" si="135"/>
        <v>19294.548888888894</v>
      </c>
      <c r="BI61" s="372"/>
      <c r="BJ61" s="372"/>
      <c r="BK61" s="372"/>
      <c r="BL61" s="280">
        <f t="shared" si="136"/>
        <v>9.838356164383562</v>
      </c>
      <c r="BM61" s="372">
        <f t="shared" si="137"/>
        <v>5.161643835616438</v>
      </c>
      <c r="BN61" s="372">
        <f t="shared" si="138"/>
        <v>2860.75</v>
      </c>
      <c r="BO61" s="280">
        <f t="shared" si="139"/>
        <v>16433.798888888894</v>
      </c>
      <c r="BP61" s="280">
        <f t="shared" si="140"/>
        <v>3286.7597777777783</v>
      </c>
      <c r="BQ61" s="280">
        <f t="shared" si="141"/>
        <v>16007.789111111117</v>
      </c>
      <c r="BS61" s="367">
        <f t="shared" si="142"/>
        <v>13147.039111111117</v>
      </c>
      <c r="BT61" s="280">
        <v>16007.789111111117</v>
      </c>
      <c r="BU61" s="372"/>
      <c r="BV61" s="372"/>
      <c r="BW61" s="372"/>
      <c r="BX61" s="280">
        <f t="shared" si="143"/>
        <v>10.838356164383562</v>
      </c>
      <c r="BY61" s="365">
        <f t="shared" si="144"/>
        <v>4.161643835616438</v>
      </c>
      <c r="BZ61" s="280">
        <f t="shared" si="145"/>
        <v>2860.75</v>
      </c>
      <c r="CA61" s="280">
        <f t="shared" si="146"/>
        <v>13147.039111111117</v>
      </c>
      <c r="CB61" s="280">
        <f t="shared" si="147"/>
        <v>3286.7597777777783</v>
      </c>
      <c r="CC61" s="280">
        <f t="shared" si="148"/>
        <v>12721.029333333339</v>
      </c>
      <c r="CE61" s="280">
        <v>12721.029333333339</v>
      </c>
      <c r="CF61" s="372"/>
      <c r="CG61" s="372"/>
      <c r="CH61" s="372"/>
      <c r="CI61" s="280">
        <f t="shared" si="149"/>
        <v>11.841095890410958</v>
      </c>
      <c r="CJ61" s="365">
        <f t="shared" si="150"/>
        <v>3.1589041095890416</v>
      </c>
      <c r="CK61" s="280">
        <f t="shared" si="151"/>
        <v>2860.75</v>
      </c>
      <c r="CL61" s="280">
        <f t="shared" si="152"/>
        <v>9860.2793333333393</v>
      </c>
      <c r="CM61" s="280">
        <f t="shared" ref="CM61:CM92" si="162">CB61</f>
        <v>3286.7597777777783</v>
      </c>
      <c r="CN61" s="280">
        <f t="shared" si="153"/>
        <v>9434.269555555562</v>
      </c>
      <c r="CP61" s="280">
        <f t="shared" si="154"/>
        <v>9434.269555555562</v>
      </c>
      <c r="CQ61" s="372"/>
      <c r="CR61" s="372"/>
      <c r="CS61" s="372"/>
      <c r="CT61" s="280">
        <f t="shared" si="155"/>
        <v>12.841095890410958</v>
      </c>
      <c r="CU61" s="365">
        <f t="shared" si="156"/>
        <v>2.1589041095890416</v>
      </c>
      <c r="CV61" s="280">
        <f t="shared" si="157"/>
        <v>2860.75</v>
      </c>
      <c r="CW61" s="280">
        <f t="shared" si="158"/>
        <v>6573.519555555562</v>
      </c>
      <c r="CX61" s="280">
        <f t="shared" si="159"/>
        <v>3286.7597777777783</v>
      </c>
      <c r="CY61" s="280">
        <f t="shared" si="160"/>
        <v>6147.5097777777837</v>
      </c>
      <c r="DA61" s="280">
        <f t="shared" si="20"/>
        <v>6147.5097777777837</v>
      </c>
      <c r="DB61" s="372"/>
      <c r="DC61" s="372"/>
      <c r="DD61" s="372"/>
      <c r="DE61" s="280">
        <f t="shared" si="21"/>
        <v>13.841095890410958</v>
      </c>
      <c r="DF61" s="365">
        <f t="shared" si="22"/>
        <v>1.1589041095890416</v>
      </c>
      <c r="DG61" s="280">
        <f t="shared" si="23"/>
        <v>2860.75</v>
      </c>
      <c r="DH61" s="280">
        <f t="shared" si="24"/>
        <v>3286.7597777777837</v>
      </c>
      <c r="DI61" s="280">
        <f t="shared" si="104"/>
        <v>3286.7597777777783</v>
      </c>
      <c r="DJ61" s="280">
        <f t="shared" si="25"/>
        <v>2860.7500000000055</v>
      </c>
      <c r="DL61" s="367">
        <f t="shared" si="26"/>
        <v>5.4569682106375694E-12</v>
      </c>
    </row>
    <row r="62" spans="1:116" ht="25.5" x14ac:dyDescent="0.25">
      <c r="A62" s="451" t="s">
        <v>393</v>
      </c>
      <c r="B62" s="257" t="s">
        <v>18</v>
      </c>
      <c r="C62" s="355" t="s">
        <v>19</v>
      </c>
      <c r="D62" s="259" t="s">
        <v>1346</v>
      </c>
      <c r="E62" s="281" t="s">
        <v>387</v>
      </c>
      <c r="F62" s="278">
        <v>39617</v>
      </c>
      <c r="G62" s="357">
        <f t="shared" si="106"/>
        <v>5.7863013698630139</v>
      </c>
      <c r="H62" s="357">
        <f>VLOOKUP(C62,[1]Rates!$C$6:$D$136,2,0)</f>
        <v>15</v>
      </c>
      <c r="I62" s="358">
        <f t="shared" si="107"/>
        <v>9.2136986301369852</v>
      </c>
      <c r="J62" s="288">
        <v>457172</v>
      </c>
      <c r="K62" s="288"/>
      <c r="L62" s="370">
        <f t="shared" si="117"/>
        <v>457172</v>
      </c>
      <c r="M62" s="288">
        <v>197878.6496</v>
      </c>
      <c r="N62" s="359">
        <f t="shared" si="108"/>
        <v>259293.3504</v>
      </c>
      <c r="O62" s="359"/>
      <c r="P62" s="360">
        <f t="shared" si="109"/>
        <v>9</v>
      </c>
      <c r="Q62" s="361">
        <f t="shared" si="110"/>
        <v>22858.600000000002</v>
      </c>
      <c r="R62" s="359">
        <f t="shared" si="118"/>
        <v>236434.75039999999</v>
      </c>
      <c r="S62" s="359">
        <f t="shared" si="111"/>
        <v>26270.527822222222</v>
      </c>
      <c r="T62" s="359">
        <f t="shared" si="119"/>
        <v>0</v>
      </c>
      <c r="U62" s="359">
        <f t="shared" si="120"/>
        <v>259293.3504</v>
      </c>
      <c r="V62" s="374">
        <f t="shared" si="121"/>
        <v>233022.82257777778</v>
      </c>
      <c r="W62" s="371"/>
      <c r="X62" s="371"/>
      <c r="Y62" s="371"/>
      <c r="Z62" s="371"/>
      <c r="AA62" s="280">
        <f t="shared" si="122"/>
        <v>233022.82257777778</v>
      </c>
      <c r="AB62" s="372"/>
      <c r="AC62" s="372"/>
      <c r="AD62" s="372"/>
      <c r="AE62" s="363">
        <f t="shared" si="123"/>
        <v>6.7863013698630139</v>
      </c>
      <c r="AF62" s="363">
        <f t="shared" si="124"/>
        <v>8.2136986301369852</v>
      </c>
      <c r="AG62" s="372">
        <f t="shared" si="112"/>
        <v>22858.600000000002</v>
      </c>
      <c r="AH62" s="383">
        <f t="shared" si="113"/>
        <v>236434.75039999999</v>
      </c>
      <c r="AI62" s="383">
        <f t="shared" si="114"/>
        <v>26270.527822222222</v>
      </c>
      <c r="AJ62" s="280">
        <f t="shared" si="115"/>
        <v>206752.29475555557</v>
      </c>
      <c r="AL62" s="280">
        <f t="shared" si="125"/>
        <v>206752.29475555557</v>
      </c>
      <c r="AM62" s="372"/>
      <c r="AN62" s="372"/>
      <c r="AO62" s="372"/>
      <c r="AP62" s="363">
        <f t="shared" si="126"/>
        <v>7.7890410958904113</v>
      </c>
      <c r="AQ62" s="363">
        <f t="shared" si="127"/>
        <v>7.2109589041095887</v>
      </c>
      <c r="AR62" s="372">
        <f t="shared" si="128"/>
        <v>22858.600000000002</v>
      </c>
      <c r="AS62" s="383">
        <f t="shared" si="129"/>
        <v>210164.22257777778</v>
      </c>
      <c r="AT62" s="365">
        <f t="shared" si="130"/>
        <v>26270.527822222222</v>
      </c>
      <c r="AU62" s="280">
        <f t="shared" si="131"/>
        <v>180481.76693333336</v>
      </c>
      <c r="AW62" s="372">
        <f t="shared" si="95"/>
        <v>180481.76693333336</v>
      </c>
      <c r="AX62" s="372"/>
      <c r="AY62" s="372"/>
      <c r="AZ62" s="372"/>
      <c r="BA62" s="372">
        <f t="shared" si="132"/>
        <v>8.7890410958904113</v>
      </c>
      <c r="BB62" s="372">
        <f t="shared" si="133"/>
        <v>6.2109589041095887</v>
      </c>
      <c r="BC62" s="372">
        <f t="shared" si="97"/>
        <v>22858.600000000002</v>
      </c>
      <c r="BD62" s="372">
        <f t="shared" si="116"/>
        <v>183893.69475555557</v>
      </c>
      <c r="BE62" s="372">
        <f t="shared" si="161"/>
        <v>26270.527822222222</v>
      </c>
      <c r="BF62" s="372">
        <f t="shared" si="134"/>
        <v>154211.23911111115</v>
      </c>
      <c r="BG62" s="372"/>
      <c r="BH62" s="280">
        <f t="shared" si="135"/>
        <v>154211.23911111115</v>
      </c>
      <c r="BI62" s="372"/>
      <c r="BJ62" s="372"/>
      <c r="BK62" s="372"/>
      <c r="BL62" s="280">
        <f t="shared" si="136"/>
        <v>9.7890410958904113</v>
      </c>
      <c r="BM62" s="372">
        <f t="shared" si="137"/>
        <v>5.2109589041095887</v>
      </c>
      <c r="BN62" s="372">
        <f t="shared" si="138"/>
        <v>22858.600000000002</v>
      </c>
      <c r="BO62" s="280">
        <f t="shared" si="139"/>
        <v>131352.63911111114</v>
      </c>
      <c r="BP62" s="280">
        <f t="shared" si="140"/>
        <v>26270.527822222222</v>
      </c>
      <c r="BQ62" s="280">
        <f t="shared" si="141"/>
        <v>127940.71128888892</v>
      </c>
      <c r="BS62" s="367">
        <f t="shared" si="142"/>
        <v>105082.11128888892</v>
      </c>
      <c r="BT62" s="280">
        <v>127940.71128888892</v>
      </c>
      <c r="BU62" s="372"/>
      <c r="BV62" s="372"/>
      <c r="BW62" s="372"/>
      <c r="BX62" s="280">
        <f t="shared" si="143"/>
        <v>10.789041095890411</v>
      </c>
      <c r="BY62" s="365">
        <f t="shared" si="144"/>
        <v>4.2109589041095887</v>
      </c>
      <c r="BZ62" s="280">
        <f t="shared" si="145"/>
        <v>22858.600000000002</v>
      </c>
      <c r="CA62" s="280">
        <f t="shared" si="146"/>
        <v>105082.11128888892</v>
      </c>
      <c r="CB62" s="280">
        <f t="shared" si="147"/>
        <v>26270.527822222222</v>
      </c>
      <c r="CC62" s="280">
        <f t="shared" si="148"/>
        <v>101670.1834666667</v>
      </c>
      <c r="CE62" s="280">
        <v>101670.1834666667</v>
      </c>
      <c r="CF62" s="372"/>
      <c r="CG62" s="372"/>
      <c r="CH62" s="372"/>
      <c r="CI62" s="280">
        <f t="shared" si="149"/>
        <v>11.791780821917808</v>
      </c>
      <c r="CJ62" s="365">
        <f t="shared" si="150"/>
        <v>3.2082191780821923</v>
      </c>
      <c r="CK62" s="280">
        <f t="shared" si="151"/>
        <v>22858.600000000002</v>
      </c>
      <c r="CL62" s="280">
        <f t="shared" si="152"/>
        <v>78811.583466666692</v>
      </c>
      <c r="CM62" s="280">
        <f t="shared" si="162"/>
        <v>26270.527822222222</v>
      </c>
      <c r="CN62" s="280">
        <f t="shared" si="153"/>
        <v>75399.655644444472</v>
      </c>
      <c r="CP62" s="280">
        <f t="shared" si="154"/>
        <v>75399.655644444472</v>
      </c>
      <c r="CQ62" s="372"/>
      <c r="CR62" s="372"/>
      <c r="CS62" s="372"/>
      <c r="CT62" s="280">
        <f t="shared" si="155"/>
        <v>12.791780821917808</v>
      </c>
      <c r="CU62" s="365">
        <f t="shared" si="156"/>
        <v>2.2082191780821923</v>
      </c>
      <c r="CV62" s="280">
        <f t="shared" si="157"/>
        <v>22858.600000000002</v>
      </c>
      <c r="CW62" s="280">
        <f t="shared" si="158"/>
        <v>52541.055644444466</v>
      </c>
      <c r="CX62" s="280">
        <f t="shared" si="159"/>
        <v>26270.527822222222</v>
      </c>
      <c r="CY62" s="280">
        <f t="shared" si="160"/>
        <v>49129.127822222246</v>
      </c>
      <c r="DA62" s="280">
        <f t="shared" si="20"/>
        <v>49129.127822222246</v>
      </c>
      <c r="DB62" s="372"/>
      <c r="DC62" s="372"/>
      <c r="DD62" s="372"/>
      <c r="DE62" s="280">
        <f t="shared" si="21"/>
        <v>13.791780821917808</v>
      </c>
      <c r="DF62" s="365">
        <f t="shared" si="22"/>
        <v>1.2082191780821923</v>
      </c>
      <c r="DG62" s="280">
        <f t="shared" si="23"/>
        <v>22858.600000000002</v>
      </c>
      <c r="DH62" s="280">
        <f t="shared" si="24"/>
        <v>26270.527822222244</v>
      </c>
      <c r="DI62" s="280">
        <f t="shared" si="104"/>
        <v>26270.527822222222</v>
      </c>
      <c r="DJ62" s="280">
        <f t="shared" si="25"/>
        <v>22858.600000000024</v>
      </c>
      <c r="DL62" s="367">
        <f t="shared" si="26"/>
        <v>0</v>
      </c>
    </row>
    <row r="63" spans="1:116" ht="25.5" x14ac:dyDescent="0.25">
      <c r="A63" s="451" t="s">
        <v>393</v>
      </c>
      <c r="B63" s="257" t="s">
        <v>18</v>
      </c>
      <c r="C63" s="355" t="s">
        <v>19</v>
      </c>
      <c r="D63" s="259" t="s">
        <v>1347</v>
      </c>
      <c r="E63" s="281" t="s">
        <v>388</v>
      </c>
      <c r="F63" s="278">
        <v>40154</v>
      </c>
      <c r="G63" s="357">
        <f t="shared" si="106"/>
        <v>4.3150684931506849</v>
      </c>
      <c r="H63" s="357">
        <f>VLOOKUP(C63,[1]Rates!$C$6:$D$136,2,0)</f>
        <v>15</v>
      </c>
      <c r="I63" s="358">
        <f t="shared" si="107"/>
        <v>10.684931506849315</v>
      </c>
      <c r="J63" s="288">
        <v>26362</v>
      </c>
      <c r="K63" s="288"/>
      <c r="L63" s="370">
        <f t="shared" si="117"/>
        <v>26362</v>
      </c>
      <c r="M63" s="288">
        <v>10396.241600000001</v>
      </c>
      <c r="N63" s="359">
        <f t="shared" si="108"/>
        <v>15965.758399999999</v>
      </c>
      <c r="O63" s="359"/>
      <c r="P63" s="360">
        <f t="shared" si="109"/>
        <v>11</v>
      </c>
      <c r="Q63" s="361">
        <f t="shared" si="110"/>
        <v>1318.1000000000001</v>
      </c>
      <c r="R63" s="359">
        <f t="shared" si="118"/>
        <v>14647.658399999998</v>
      </c>
      <c r="S63" s="359">
        <f t="shared" si="111"/>
        <v>1331.605309090909</v>
      </c>
      <c r="T63" s="359">
        <f t="shared" si="119"/>
        <v>0</v>
      </c>
      <c r="U63" s="359">
        <f t="shared" si="120"/>
        <v>15965.758399999999</v>
      </c>
      <c r="V63" s="374">
        <f t="shared" si="121"/>
        <v>14634.153090909091</v>
      </c>
      <c r="W63" s="371"/>
      <c r="X63" s="371"/>
      <c r="Y63" s="371"/>
      <c r="Z63" s="371"/>
      <c r="AA63" s="280">
        <f t="shared" si="122"/>
        <v>14634.153090909091</v>
      </c>
      <c r="AB63" s="372"/>
      <c r="AC63" s="372"/>
      <c r="AD63" s="372"/>
      <c r="AE63" s="363">
        <f t="shared" si="123"/>
        <v>5.3150684931506849</v>
      </c>
      <c r="AF63" s="363">
        <f t="shared" si="124"/>
        <v>9.6849315068493151</v>
      </c>
      <c r="AG63" s="372">
        <f t="shared" si="112"/>
        <v>1318.1000000000001</v>
      </c>
      <c r="AH63" s="383">
        <f t="shared" si="113"/>
        <v>14647.658399999998</v>
      </c>
      <c r="AI63" s="383">
        <f t="shared" si="114"/>
        <v>1331.605309090909</v>
      </c>
      <c r="AJ63" s="280">
        <f t="shared" si="115"/>
        <v>13302.547781818183</v>
      </c>
      <c r="AL63" s="280">
        <f t="shared" si="125"/>
        <v>13302.547781818183</v>
      </c>
      <c r="AM63" s="372"/>
      <c r="AN63" s="372"/>
      <c r="AO63" s="372"/>
      <c r="AP63" s="363">
        <f t="shared" si="126"/>
        <v>6.3178082191780822</v>
      </c>
      <c r="AQ63" s="363">
        <f t="shared" si="127"/>
        <v>8.6821917808219169</v>
      </c>
      <c r="AR63" s="372">
        <f t="shared" si="128"/>
        <v>1318.1000000000001</v>
      </c>
      <c r="AS63" s="383">
        <f t="shared" si="129"/>
        <v>13316.05309090909</v>
      </c>
      <c r="AT63" s="365">
        <f t="shared" si="130"/>
        <v>1331.605309090909</v>
      </c>
      <c r="AU63" s="280">
        <f t="shared" si="131"/>
        <v>11970.942472727274</v>
      </c>
      <c r="AW63" s="372">
        <f t="shared" si="95"/>
        <v>11970.942472727274</v>
      </c>
      <c r="AX63" s="372"/>
      <c r="AY63" s="372"/>
      <c r="AZ63" s="372"/>
      <c r="BA63" s="372">
        <f t="shared" si="132"/>
        <v>7.3178082191780822</v>
      </c>
      <c r="BB63" s="372">
        <f t="shared" si="133"/>
        <v>7.6821917808219178</v>
      </c>
      <c r="BC63" s="372">
        <f t="shared" si="97"/>
        <v>1318.1000000000001</v>
      </c>
      <c r="BD63" s="372">
        <f t="shared" si="116"/>
        <v>11984.447781818182</v>
      </c>
      <c r="BE63" s="372">
        <f t="shared" si="161"/>
        <v>1331.605309090909</v>
      </c>
      <c r="BF63" s="372">
        <f t="shared" si="134"/>
        <v>10639.337163636366</v>
      </c>
      <c r="BG63" s="372"/>
      <c r="BH63" s="280">
        <f t="shared" si="135"/>
        <v>10639.337163636366</v>
      </c>
      <c r="BI63" s="372"/>
      <c r="BJ63" s="372"/>
      <c r="BK63" s="372"/>
      <c r="BL63" s="280">
        <f t="shared" si="136"/>
        <v>8.3178082191780813</v>
      </c>
      <c r="BM63" s="372">
        <f t="shared" si="137"/>
        <v>6.6821917808219187</v>
      </c>
      <c r="BN63" s="372">
        <f t="shared" si="138"/>
        <v>1318.1000000000001</v>
      </c>
      <c r="BO63" s="280">
        <f t="shared" si="139"/>
        <v>9321.2371636363659</v>
      </c>
      <c r="BP63" s="280">
        <f t="shared" si="140"/>
        <v>1331.605309090909</v>
      </c>
      <c r="BQ63" s="280">
        <f t="shared" si="141"/>
        <v>9307.7318545454582</v>
      </c>
      <c r="BS63" s="367">
        <f t="shared" si="142"/>
        <v>7989.6318545454578</v>
      </c>
      <c r="BT63" s="280">
        <v>9307.7318545454582</v>
      </c>
      <c r="BU63" s="372"/>
      <c r="BV63" s="372"/>
      <c r="BW63" s="372"/>
      <c r="BX63" s="280">
        <f t="shared" si="143"/>
        <v>9.3178082191780813</v>
      </c>
      <c r="BY63" s="365">
        <f t="shared" si="144"/>
        <v>5.6821917808219187</v>
      </c>
      <c r="BZ63" s="280">
        <f t="shared" si="145"/>
        <v>1318.1000000000001</v>
      </c>
      <c r="CA63" s="280">
        <f t="shared" si="146"/>
        <v>7989.6318545454578</v>
      </c>
      <c r="CB63" s="280">
        <f t="shared" si="147"/>
        <v>1331.605309090909</v>
      </c>
      <c r="CC63" s="280">
        <f t="shared" si="148"/>
        <v>7976.1265454545492</v>
      </c>
      <c r="CE63" s="280">
        <v>7976.1265454545492</v>
      </c>
      <c r="CF63" s="372"/>
      <c r="CG63" s="372"/>
      <c r="CH63" s="372"/>
      <c r="CI63" s="280">
        <f t="shared" si="149"/>
        <v>10.32054794520548</v>
      </c>
      <c r="CJ63" s="365">
        <f t="shared" si="150"/>
        <v>4.6794520547945204</v>
      </c>
      <c r="CK63" s="280">
        <f t="shared" si="151"/>
        <v>1318.1000000000001</v>
      </c>
      <c r="CL63" s="280">
        <f t="shared" si="152"/>
        <v>6658.0265454545488</v>
      </c>
      <c r="CM63" s="280">
        <f t="shared" si="162"/>
        <v>1331.605309090909</v>
      </c>
      <c r="CN63" s="280">
        <f t="shared" si="153"/>
        <v>6644.5212363636401</v>
      </c>
      <c r="CP63" s="280">
        <f t="shared" si="154"/>
        <v>6644.5212363636401</v>
      </c>
      <c r="CQ63" s="372"/>
      <c r="CR63" s="372"/>
      <c r="CS63" s="372"/>
      <c r="CT63" s="280">
        <f t="shared" si="155"/>
        <v>11.32054794520548</v>
      </c>
      <c r="CU63" s="365">
        <f t="shared" si="156"/>
        <v>3.6794520547945204</v>
      </c>
      <c r="CV63" s="280">
        <f t="shared" si="157"/>
        <v>1318.1000000000001</v>
      </c>
      <c r="CW63" s="280">
        <f t="shared" si="158"/>
        <v>5326.4212363636398</v>
      </c>
      <c r="CX63" s="280">
        <f t="shared" si="159"/>
        <v>1331.605309090909</v>
      </c>
      <c r="CY63" s="280">
        <f t="shared" si="160"/>
        <v>5312.9159272727311</v>
      </c>
      <c r="DA63" s="280">
        <f t="shared" si="20"/>
        <v>5312.9159272727311</v>
      </c>
      <c r="DB63" s="372"/>
      <c r="DC63" s="372"/>
      <c r="DD63" s="372"/>
      <c r="DE63" s="280">
        <f t="shared" si="21"/>
        <v>12.32054794520548</v>
      </c>
      <c r="DF63" s="365">
        <f t="shared" si="22"/>
        <v>2.6794520547945204</v>
      </c>
      <c r="DG63" s="280">
        <f t="shared" si="23"/>
        <v>1318.1000000000001</v>
      </c>
      <c r="DH63" s="280">
        <f t="shared" si="24"/>
        <v>3994.8159272727307</v>
      </c>
      <c r="DI63" s="280">
        <f t="shared" si="104"/>
        <v>1331.605309090909</v>
      </c>
      <c r="DJ63" s="280">
        <f t="shared" si="25"/>
        <v>3981.3106181818221</v>
      </c>
      <c r="DL63" s="367">
        <f t="shared" si="26"/>
        <v>2663.2106181818217</v>
      </c>
    </row>
    <row r="64" spans="1:116" ht="30" x14ac:dyDescent="0.25">
      <c r="A64" s="451" t="s">
        <v>393</v>
      </c>
      <c r="B64" s="257" t="s">
        <v>18</v>
      </c>
      <c r="C64" s="355" t="s">
        <v>19</v>
      </c>
      <c r="D64" s="259" t="s">
        <v>1348</v>
      </c>
      <c r="E64" s="281" t="s">
        <v>389</v>
      </c>
      <c r="F64" s="278">
        <v>40390</v>
      </c>
      <c r="G64" s="357">
        <f t="shared" si="106"/>
        <v>3.6684931506849314</v>
      </c>
      <c r="H64" s="357">
        <f>VLOOKUP(C64,[1]Rates!$C$6:$D$136,2,0)</f>
        <v>15</v>
      </c>
      <c r="I64" s="358">
        <f t="shared" si="107"/>
        <v>11.331506849315069</v>
      </c>
      <c r="J64" s="288">
        <v>925000</v>
      </c>
      <c r="K64" s="288"/>
      <c r="L64" s="370">
        <f t="shared" si="117"/>
        <v>925000</v>
      </c>
      <c r="M64" s="288">
        <v>251787</v>
      </c>
      <c r="N64" s="359">
        <f t="shared" si="108"/>
        <v>673213</v>
      </c>
      <c r="O64" s="359"/>
      <c r="P64" s="360">
        <f t="shared" si="109"/>
        <v>11</v>
      </c>
      <c r="Q64" s="361">
        <f t="shared" si="110"/>
        <v>46250</v>
      </c>
      <c r="R64" s="359">
        <f t="shared" si="118"/>
        <v>626963</v>
      </c>
      <c r="S64" s="359">
        <f t="shared" si="111"/>
        <v>56996.63636363636</v>
      </c>
      <c r="T64" s="359">
        <f t="shared" si="119"/>
        <v>0</v>
      </c>
      <c r="U64" s="359">
        <f t="shared" si="120"/>
        <v>673213</v>
      </c>
      <c r="V64" s="374">
        <f t="shared" si="121"/>
        <v>616216.36363636365</v>
      </c>
      <c r="W64" s="371"/>
      <c r="X64" s="371"/>
      <c r="Y64" s="371"/>
      <c r="Z64" s="371"/>
      <c r="AA64" s="280">
        <f t="shared" si="122"/>
        <v>616216.36363636365</v>
      </c>
      <c r="AB64" s="372"/>
      <c r="AC64" s="372"/>
      <c r="AD64" s="372"/>
      <c r="AE64" s="363">
        <f t="shared" si="123"/>
        <v>4.6684931506849319</v>
      </c>
      <c r="AF64" s="363">
        <f t="shared" si="124"/>
        <v>10.331506849315069</v>
      </c>
      <c r="AG64" s="372">
        <f t="shared" si="112"/>
        <v>46250</v>
      </c>
      <c r="AH64" s="383">
        <f t="shared" si="113"/>
        <v>626963</v>
      </c>
      <c r="AI64" s="383">
        <f t="shared" si="114"/>
        <v>56996.63636363636</v>
      </c>
      <c r="AJ64" s="280">
        <f t="shared" si="115"/>
        <v>559219.72727272729</v>
      </c>
      <c r="AL64" s="280">
        <f t="shared" si="125"/>
        <v>559219.72727272729</v>
      </c>
      <c r="AM64" s="372"/>
      <c r="AN64" s="372"/>
      <c r="AO64" s="372"/>
      <c r="AP64" s="363">
        <f t="shared" si="126"/>
        <v>5.6712328767123283</v>
      </c>
      <c r="AQ64" s="363">
        <f t="shared" si="127"/>
        <v>9.3287671232876725</v>
      </c>
      <c r="AR64" s="372">
        <f t="shared" si="128"/>
        <v>46250</v>
      </c>
      <c r="AS64" s="383">
        <f t="shared" si="129"/>
        <v>569966.36363636365</v>
      </c>
      <c r="AT64" s="365">
        <f t="shared" si="130"/>
        <v>56996.63636363636</v>
      </c>
      <c r="AU64" s="280">
        <f t="shared" si="131"/>
        <v>502223.09090909094</v>
      </c>
      <c r="AW64" s="372">
        <f t="shared" si="95"/>
        <v>502223.09090909094</v>
      </c>
      <c r="AX64" s="372"/>
      <c r="AY64" s="372"/>
      <c r="AZ64" s="372"/>
      <c r="BA64" s="372">
        <f t="shared" si="132"/>
        <v>6.6712328767123283</v>
      </c>
      <c r="BB64" s="372">
        <f t="shared" si="133"/>
        <v>8.3287671232876725</v>
      </c>
      <c r="BC64" s="372">
        <f t="shared" si="97"/>
        <v>46250</v>
      </c>
      <c r="BD64" s="372">
        <f t="shared" si="116"/>
        <v>512969.72727272729</v>
      </c>
      <c r="BE64" s="372">
        <f t="shared" si="161"/>
        <v>56996.63636363636</v>
      </c>
      <c r="BF64" s="372">
        <f t="shared" si="134"/>
        <v>445226.45454545459</v>
      </c>
      <c r="BG64" s="372"/>
      <c r="BH64" s="280">
        <f t="shared" si="135"/>
        <v>445226.45454545459</v>
      </c>
      <c r="BI64" s="372"/>
      <c r="BJ64" s="372"/>
      <c r="BK64" s="372"/>
      <c r="BL64" s="280">
        <f t="shared" si="136"/>
        <v>7.6712328767123283</v>
      </c>
      <c r="BM64" s="372">
        <f t="shared" si="137"/>
        <v>7.3287671232876717</v>
      </c>
      <c r="BN64" s="372">
        <f t="shared" si="138"/>
        <v>46250</v>
      </c>
      <c r="BO64" s="280">
        <f t="shared" si="139"/>
        <v>398976.45454545459</v>
      </c>
      <c r="BP64" s="280">
        <f t="shared" si="140"/>
        <v>56996.63636363636</v>
      </c>
      <c r="BQ64" s="280">
        <f t="shared" si="141"/>
        <v>388229.81818181823</v>
      </c>
      <c r="BS64" s="367">
        <f t="shared" si="142"/>
        <v>341979.81818181823</v>
      </c>
      <c r="BT64" s="280">
        <v>388229.81818181823</v>
      </c>
      <c r="BU64" s="372"/>
      <c r="BV64" s="372"/>
      <c r="BW64" s="372"/>
      <c r="BX64" s="280">
        <f t="shared" si="143"/>
        <v>8.6712328767123292</v>
      </c>
      <c r="BY64" s="365">
        <f t="shared" si="144"/>
        <v>6.3287671232876708</v>
      </c>
      <c r="BZ64" s="280">
        <f t="shared" si="145"/>
        <v>46250</v>
      </c>
      <c r="CA64" s="280">
        <f t="shared" si="146"/>
        <v>341979.81818181823</v>
      </c>
      <c r="CB64" s="280">
        <f t="shared" si="147"/>
        <v>56996.63636363636</v>
      </c>
      <c r="CC64" s="280">
        <f t="shared" si="148"/>
        <v>331233.18181818188</v>
      </c>
      <c r="CE64" s="280">
        <v>331233.18181818188</v>
      </c>
      <c r="CF64" s="372"/>
      <c r="CG64" s="372"/>
      <c r="CH64" s="372"/>
      <c r="CI64" s="280">
        <f t="shared" si="149"/>
        <v>9.6739726027397257</v>
      </c>
      <c r="CJ64" s="365">
        <f t="shared" si="150"/>
        <v>5.3260273972602743</v>
      </c>
      <c r="CK64" s="280">
        <f t="shared" si="151"/>
        <v>46250</v>
      </c>
      <c r="CL64" s="280">
        <f t="shared" si="152"/>
        <v>284983.18181818188</v>
      </c>
      <c r="CM64" s="280">
        <f t="shared" si="162"/>
        <v>56996.63636363636</v>
      </c>
      <c r="CN64" s="280">
        <f t="shared" si="153"/>
        <v>274236.54545454553</v>
      </c>
      <c r="CP64" s="280">
        <f t="shared" si="154"/>
        <v>274236.54545454553</v>
      </c>
      <c r="CQ64" s="372"/>
      <c r="CR64" s="372"/>
      <c r="CS64" s="372"/>
      <c r="CT64" s="280">
        <f t="shared" si="155"/>
        <v>10.673972602739726</v>
      </c>
      <c r="CU64" s="365">
        <f t="shared" si="156"/>
        <v>4.3260273972602743</v>
      </c>
      <c r="CV64" s="280">
        <f t="shared" si="157"/>
        <v>46250</v>
      </c>
      <c r="CW64" s="280">
        <f t="shared" si="158"/>
        <v>227986.54545454553</v>
      </c>
      <c r="CX64" s="280">
        <f t="shared" si="159"/>
        <v>56996.63636363636</v>
      </c>
      <c r="CY64" s="280">
        <f t="shared" si="160"/>
        <v>217239.90909090918</v>
      </c>
      <c r="DA64" s="280">
        <f t="shared" si="20"/>
        <v>217239.90909090918</v>
      </c>
      <c r="DB64" s="372"/>
      <c r="DC64" s="372"/>
      <c r="DD64" s="372"/>
      <c r="DE64" s="280">
        <f t="shared" si="21"/>
        <v>11.673972602739726</v>
      </c>
      <c r="DF64" s="365">
        <f t="shared" si="22"/>
        <v>3.3260273972602743</v>
      </c>
      <c r="DG64" s="280">
        <f t="shared" si="23"/>
        <v>46250</v>
      </c>
      <c r="DH64" s="280">
        <f t="shared" si="24"/>
        <v>170989.90909090918</v>
      </c>
      <c r="DI64" s="280">
        <f t="shared" si="104"/>
        <v>56996.63636363636</v>
      </c>
      <c r="DJ64" s="280">
        <f t="shared" si="25"/>
        <v>160243.27272727282</v>
      </c>
      <c r="DL64" s="367">
        <f t="shared" si="26"/>
        <v>113993.27272727282</v>
      </c>
    </row>
    <row r="65" spans="1:116" ht="30" x14ac:dyDescent="0.25">
      <c r="A65" s="451" t="s">
        <v>393</v>
      </c>
      <c r="B65" s="257" t="s">
        <v>18</v>
      </c>
      <c r="C65" s="355" t="s">
        <v>19</v>
      </c>
      <c r="D65" s="259" t="s">
        <v>1349</v>
      </c>
      <c r="E65" s="281" t="s">
        <v>235</v>
      </c>
      <c r="F65" s="278">
        <v>40724</v>
      </c>
      <c r="G65" s="357">
        <f t="shared" si="106"/>
        <v>2.7534246575342465</v>
      </c>
      <c r="H65" s="357">
        <f>VLOOKUP(C65,[1]Rates!$C$6:$D$136,2,0)</f>
        <v>15</v>
      </c>
      <c r="I65" s="358">
        <f t="shared" si="107"/>
        <v>12.246575342465754</v>
      </c>
      <c r="J65" s="288">
        <v>95000</v>
      </c>
      <c r="K65" s="288"/>
      <c r="L65" s="370">
        <f t="shared" si="117"/>
        <v>95000</v>
      </c>
      <c r="M65" s="288">
        <v>21147</v>
      </c>
      <c r="N65" s="359">
        <f t="shared" si="108"/>
        <v>73853</v>
      </c>
      <c r="O65" s="359"/>
      <c r="P65" s="360">
        <f t="shared" si="109"/>
        <v>12</v>
      </c>
      <c r="Q65" s="361">
        <f t="shared" si="110"/>
        <v>4750</v>
      </c>
      <c r="R65" s="359">
        <f t="shared" si="118"/>
        <v>69103</v>
      </c>
      <c r="S65" s="359">
        <f t="shared" si="111"/>
        <v>5758.583333333333</v>
      </c>
      <c r="T65" s="359">
        <f t="shared" si="119"/>
        <v>0</v>
      </c>
      <c r="U65" s="359">
        <f t="shared" si="120"/>
        <v>73853</v>
      </c>
      <c r="V65" s="374">
        <f t="shared" si="121"/>
        <v>68094.416666666672</v>
      </c>
      <c r="W65" s="371"/>
      <c r="X65" s="371"/>
      <c r="Y65" s="371"/>
      <c r="Z65" s="371"/>
      <c r="AA65" s="280">
        <f t="shared" si="122"/>
        <v>68094.416666666672</v>
      </c>
      <c r="AB65" s="372"/>
      <c r="AC65" s="372"/>
      <c r="AD65" s="372"/>
      <c r="AE65" s="363">
        <f t="shared" si="123"/>
        <v>3.7534246575342465</v>
      </c>
      <c r="AF65" s="363">
        <f t="shared" si="124"/>
        <v>11.246575342465754</v>
      </c>
      <c r="AG65" s="372">
        <f t="shared" si="112"/>
        <v>4750</v>
      </c>
      <c r="AH65" s="383">
        <f t="shared" si="113"/>
        <v>69103</v>
      </c>
      <c r="AI65" s="383">
        <f t="shared" si="114"/>
        <v>5758.583333333333</v>
      </c>
      <c r="AJ65" s="280">
        <f t="shared" si="115"/>
        <v>62335.833333333336</v>
      </c>
      <c r="AL65" s="280">
        <f t="shared" si="125"/>
        <v>62335.833333333336</v>
      </c>
      <c r="AM65" s="372"/>
      <c r="AN65" s="372"/>
      <c r="AO65" s="372"/>
      <c r="AP65" s="363">
        <f t="shared" si="126"/>
        <v>4.7561643835616438</v>
      </c>
      <c r="AQ65" s="363">
        <f t="shared" si="127"/>
        <v>10.243835616438357</v>
      </c>
      <c r="AR65" s="372">
        <f t="shared" si="128"/>
        <v>4750</v>
      </c>
      <c r="AS65" s="383">
        <f t="shared" si="129"/>
        <v>63344.416666666672</v>
      </c>
      <c r="AT65" s="365">
        <f t="shared" si="130"/>
        <v>5758.583333333333</v>
      </c>
      <c r="AU65" s="280">
        <f t="shared" si="131"/>
        <v>56577.25</v>
      </c>
      <c r="AW65" s="372">
        <f t="shared" si="95"/>
        <v>56577.25</v>
      </c>
      <c r="AX65" s="372"/>
      <c r="AY65" s="372"/>
      <c r="AZ65" s="372"/>
      <c r="BA65" s="372">
        <f t="shared" si="132"/>
        <v>5.7561643835616438</v>
      </c>
      <c r="BB65" s="372">
        <f t="shared" si="133"/>
        <v>9.2438356164383571</v>
      </c>
      <c r="BC65" s="372">
        <f t="shared" si="97"/>
        <v>4750</v>
      </c>
      <c r="BD65" s="372">
        <f t="shared" si="116"/>
        <v>57585.833333333336</v>
      </c>
      <c r="BE65" s="372">
        <f t="shared" si="161"/>
        <v>5758.583333333333</v>
      </c>
      <c r="BF65" s="372">
        <f t="shared" si="134"/>
        <v>50818.666666666664</v>
      </c>
      <c r="BG65" s="372"/>
      <c r="BH65" s="280">
        <f t="shared" si="135"/>
        <v>50818.666666666664</v>
      </c>
      <c r="BI65" s="372"/>
      <c r="BJ65" s="372"/>
      <c r="BK65" s="372"/>
      <c r="BL65" s="280">
        <f t="shared" si="136"/>
        <v>6.7561643835616438</v>
      </c>
      <c r="BM65" s="372">
        <f t="shared" si="137"/>
        <v>8.2438356164383571</v>
      </c>
      <c r="BN65" s="372">
        <f t="shared" si="138"/>
        <v>4750</v>
      </c>
      <c r="BO65" s="280">
        <f t="shared" si="139"/>
        <v>46068.666666666664</v>
      </c>
      <c r="BP65" s="280">
        <f t="shared" si="140"/>
        <v>5758.583333333333</v>
      </c>
      <c r="BQ65" s="280">
        <f t="shared" si="141"/>
        <v>45060.083333333328</v>
      </c>
      <c r="BS65" s="367">
        <f t="shared" si="142"/>
        <v>40310.083333333328</v>
      </c>
      <c r="BT65" s="280">
        <v>45060.083333333328</v>
      </c>
      <c r="BU65" s="372"/>
      <c r="BV65" s="372"/>
      <c r="BW65" s="372"/>
      <c r="BX65" s="280">
        <f t="shared" si="143"/>
        <v>7.7561643835616438</v>
      </c>
      <c r="BY65" s="365">
        <f t="shared" si="144"/>
        <v>7.2438356164383562</v>
      </c>
      <c r="BZ65" s="280">
        <f t="shared" si="145"/>
        <v>4750</v>
      </c>
      <c r="CA65" s="280">
        <f t="shared" si="146"/>
        <v>40310.083333333328</v>
      </c>
      <c r="CB65" s="280">
        <f t="shared" si="147"/>
        <v>5758.583333333333</v>
      </c>
      <c r="CC65" s="280">
        <f t="shared" si="148"/>
        <v>39301.499999999993</v>
      </c>
      <c r="CE65" s="280">
        <v>39301.499999999993</v>
      </c>
      <c r="CF65" s="372"/>
      <c r="CG65" s="372"/>
      <c r="CH65" s="372"/>
      <c r="CI65" s="280">
        <f t="shared" si="149"/>
        <v>8.7589041095890412</v>
      </c>
      <c r="CJ65" s="365">
        <f t="shared" si="150"/>
        <v>6.2410958904109588</v>
      </c>
      <c r="CK65" s="280">
        <f t="shared" si="151"/>
        <v>4750</v>
      </c>
      <c r="CL65" s="280">
        <f t="shared" si="152"/>
        <v>34551.499999999993</v>
      </c>
      <c r="CM65" s="280">
        <f t="shared" si="162"/>
        <v>5758.583333333333</v>
      </c>
      <c r="CN65" s="280">
        <f t="shared" si="153"/>
        <v>33542.916666666657</v>
      </c>
      <c r="CP65" s="280">
        <f t="shared" si="154"/>
        <v>33542.916666666657</v>
      </c>
      <c r="CQ65" s="372"/>
      <c r="CR65" s="372"/>
      <c r="CS65" s="372"/>
      <c r="CT65" s="280">
        <f t="shared" si="155"/>
        <v>9.7589041095890412</v>
      </c>
      <c r="CU65" s="365">
        <f t="shared" si="156"/>
        <v>5.2410958904109588</v>
      </c>
      <c r="CV65" s="280">
        <f t="shared" si="157"/>
        <v>4750</v>
      </c>
      <c r="CW65" s="280">
        <f t="shared" si="158"/>
        <v>28792.916666666657</v>
      </c>
      <c r="CX65" s="280">
        <f t="shared" si="159"/>
        <v>5758.583333333333</v>
      </c>
      <c r="CY65" s="280">
        <f t="shared" si="160"/>
        <v>27784.333333333325</v>
      </c>
      <c r="DA65" s="280">
        <f t="shared" si="20"/>
        <v>27784.333333333325</v>
      </c>
      <c r="DB65" s="372"/>
      <c r="DC65" s="372"/>
      <c r="DD65" s="372"/>
      <c r="DE65" s="280">
        <f t="shared" si="21"/>
        <v>10.758904109589041</v>
      </c>
      <c r="DF65" s="365">
        <f t="shared" si="22"/>
        <v>4.2410958904109588</v>
      </c>
      <c r="DG65" s="280">
        <f t="shared" si="23"/>
        <v>4750</v>
      </c>
      <c r="DH65" s="280">
        <f t="shared" si="24"/>
        <v>23034.333333333325</v>
      </c>
      <c r="DI65" s="280">
        <f t="shared" si="104"/>
        <v>5758.583333333333</v>
      </c>
      <c r="DJ65" s="280">
        <f t="shared" si="25"/>
        <v>22025.749999999993</v>
      </c>
      <c r="DL65" s="367">
        <f t="shared" si="26"/>
        <v>17275.749999999993</v>
      </c>
    </row>
    <row r="66" spans="1:116" ht="25.5" x14ac:dyDescent="0.25">
      <c r="A66" s="451" t="s">
        <v>393</v>
      </c>
      <c r="B66" s="257" t="s">
        <v>18</v>
      </c>
      <c r="C66" s="355" t="s">
        <v>19</v>
      </c>
      <c r="D66" s="259" t="s">
        <v>1350</v>
      </c>
      <c r="E66" s="281" t="s">
        <v>390</v>
      </c>
      <c r="F66" s="278">
        <v>41114</v>
      </c>
      <c r="G66" s="357">
        <f t="shared" si="106"/>
        <v>1.6849315068493151</v>
      </c>
      <c r="H66" s="357">
        <f>VLOOKUP(C66,[1]Rates!$C$6:$D$136,2,0)</f>
        <v>15</v>
      </c>
      <c r="I66" s="358">
        <f t="shared" si="107"/>
        <v>13.315068493150685</v>
      </c>
      <c r="J66" s="288">
        <v>20250</v>
      </c>
      <c r="K66" s="288"/>
      <c r="L66" s="370">
        <f t="shared" si="117"/>
        <v>20250</v>
      </c>
      <c r="M66" s="288">
        <v>2532.5500000000002</v>
      </c>
      <c r="N66" s="359">
        <f t="shared" si="108"/>
        <v>17717.45</v>
      </c>
      <c r="O66" s="359"/>
      <c r="P66" s="360">
        <f t="shared" si="109"/>
        <v>13</v>
      </c>
      <c r="Q66" s="361">
        <f t="shared" si="110"/>
        <v>1012.5</v>
      </c>
      <c r="R66" s="359">
        <f t="shared" si="118"/>
        <v>16704.95</v>
      </c>
      <c r="S66" s="359">
        <f t="shared" si="111"/>
        <v>1284.9961538461539</v>
      </c>
      <c r="T66" s="359">
        <f t="shared" si="119"/>
        <v>0</v>
      </c>
      <c r="U66" s="359">
        <f t="shared" si="120"/>
        <v>17717.45</v>
      </c>
      <c r="V66" s="374">
        <f t="shared" si="121"/>
        <v>16432.453846153847</v>
      </c>
      <c r="W66" s="371"/>
      <c r="X66" s="371"/>
      <c r="Y66" s="371"/>
      <c r="Z66" s="371"/>
      <c r="AA66" s="280">
        <f t="shared" si="122"/>
        <v>16432.453846153847</v>
      </c>
      <c r="AB66" s="372"/>
      <c r="AC66" s="372"/>
      <c r="AD66" s="372"/>
      <c r="AE66" s="363">
        <f t="shared" si="123"/>
        <v>2.6849315068493151</v>
      </c>
      <c r="AF66" s="363">
        <f t="shared" si="124"/>
        <v>12.315068493150685</v>
      </c>
      <c r="AG66" s="372">
        <f t="shared" si="112"/>
        <v>1012.5</v>
      </c>
      <c r="AH66" s="383">
        <f t="shared" si="113"/>
        <v>16704.95</v>
      </c>
      <c r="AI66" s="383">
        <f t="shared" si="114"/>
        <v>1284.9961538461539</v>
      </c>
      <c r="AJ66" s="280">
        <f t="shared" si="115"/>
        <v>15147.457692307693</v>
      </c>
      <c r="AL66" s="280">
        <f t="shared" si="125"/>
        <v>15147.457692307693</v>
      </c>
      <c r="AM66" s="372"/>
      <c r="AN66" s="372"/>
      <c r="AO66" s="372"/>
      <c r="AP66" s="363">
        <f t="shared" si="126"/>
        <v>3.6876712328767125</v>
      </c>
      <c r="AQ66" s="363">
        <f t="shared" si="127"/>
        <v>11.312328767123287</v>
      </c>
      <c r="AR66" s="372">
        <f t="shared" si="128"/>
        <v>1012.5</v>
      </c>
      <c r="AS66" s="383">
        <f t="shared" si="129"/>
        <v>15419.953846153847</v>
      </c>
      <c r="AT66" s="365">
        <f t="shared" si="130"/>
        <v>1284.9961538461539</v>
      </c>
      <c r="AU66" s="280">
        <f t="shared" si="131"/>
        <v>13862.461538461539</v>
      </c>
      <c r="AW66" s="372">
        <f t="shared" si="95"/>
        <v>13862.461538461539</v>
      </c>
      <c r="AX66" s="372"/>
      <c r="AY66" s="372"/>
      <c r="AZ66" s="372"/>
      <c r="BA66" s="372">
        <f t="shared" si="132"/>
        <v>4.6876712328767125</v>
      </c>
      <c r="BB66" s="372">
        <f t="shared" si="133"/>
        <v>10.312328767123287</v>
      </c>
      <c r="BC66" s="372">
        <f t="shared" si="97"/>
        <v>1012.5</v>
      </c>
      <c r="BD66" s="372">
        <f t="shared" si="116"/>
        <v>14134.957692307693</v>
      </c>
      <c r="BE66" s="372">
        <f t="shared" si="161"/>
        <v>1284.9961538461539</v>
      </c>
      <c r="BF66" s="372">
        <f t="shared" si="134"/>
        <v>12577.465384615385</v>
      </c>
      <c r="BG66" s="372"/>
      <c r="BH66" s="280">
        <f t="shared" si="135"/>
        <v>12577.465384615385</v>
      </c>
      <c r="BI66" s="372"/>
      <c r="BJ66" s="372"/>
      <c r="BK66" s="372"/>
      <c r="BL66" s="280">
        <f t="shared" si="136"/>
        <v>5.6876712328767125</v>
      </c>
      <c r="BM66" s="372">
        <f t="shared" si="137"/>
        <v>9.3123287671232866</v>
      </c>
      <c r="BN66" s="372">
        <f t="shared" si="138"/>
        <v>1012.5</v>
      </c>
      <c r="BO66" s="280">
        <f t="shared" si="139"/>
        <v>11564.965384615385</v>
      </c>
      <c r="BP66" s="280">
        <f t="shared" si="140"/>
        <v>1284.9961538461539</v>
      </c>
      <c r="BQ66" s="280">
        <f t="shared" si="141"/>
        <v>11292.469230769231</v>
      </c>
      <c r="BS66" s="367">
        <f t="shared" si="142"/>
        <v>10279.969230769231</v>
      </c>
      <c r="BT66" s="280">
        <v>11292.469230769231</v>
      </c>
      <c r="BU66" s="372"/>
      <c r="BV66" s="372"/>
      <c r="BW66" s="372"/>
      <c r="BX66" s="280">
        <f t="shared" si="143"/>
        <v>6.6876712328767125</v>
      </c>
      <c r="BY66" s="365">
        <f t="shared" si="144"/>
        <v>8.3123287671232866</v>
      </c>
      <c r="BZ66" s="280">
        <f t="shared" si="145"/>
        <v>1012.5</v>
      </c>
      <c r="CA66" s="280">
        <f t="shared" si="146"/>
        <v>10279.969230769231</v>
      </c>
      <c r="CB66" s="280">
        <f t="shared" si="147"/>
        <v>1284.9961538461539</v>
      </c>
      <c r="CC66" s="280">
        <f t="shared" si="148"/>
        <v>10007.473076923077</v>
      </c>
      <c r="CE66" s="280">
        <v>10007.473076923077</v>
      </c>
      <c r="CF66" s="372"/>
      <c r="CG66" s="372"/>
      <c r="CH66" s="372"/>
      <c r="CI66" s="280">
        <f t="shared" si="149"/>
        <v>7.6904109589041099</v>
      </c>
      <c r="CJ66" s="365">
        <f t="shared" si="150"/>
        <v>7.3095890410958901</v>
      </c>
      <c r="CK66" s="280">
        <f t="shared" si="151"/>
        <v>1012.5</v>
      </c>
      <c r="CL66" s="280">
        <f t="shared" si="152"/>
        <v>8994.9730769230773</v>
      </c>
      <c r="CM66" s="280">
        <f t="shared" si="162"/>
        <v>1284.9961538461539</v>
      </c>
      <c r="CN66" s="280">
        <f t="shared" si="153"/>
        <v>8722.4769230769234</v>
      </c>
      <c r="CP66" s="280">
        <f t="shared" si="154"/>
        <v>8722.4769230769234</v>
      </c>
      <c r="CQ66" s="372"/>
      <c r="CR66" s="372"/>
      <c r="CS66" s="372"/>
      <c r="CT66" s="280">
        <f t="shared" si="155"/>
        <v>8.6904109589041099</v>
      </c>
      <c r="CU66" s="365">
        <f t="shared" si="156"/>
        <v>6.3095890410958901</v>
      </c>
      <c r="CV66" s="280">
        <f t="shared" si="157"/>
        <v>1012.5</v>
      </c>
      <c r="CW66" s="280">
        <f t="shared" si="158"/>
        <v>7709.9769230769234</v>
      </c>
      <c r="CX66" s="280">
        <f t="shared" si="159"/>
        <v>1284.9961538461539</v>
      </c>
      <c r="CY66" s="280">
        <f t="shared" si="160"/>
        <v>7437.4807692307695</v>
      </c>
      <c r="DA66" s="280">
        <f t="shared" si="20"/>
        <v>7437.4807692307695</v>
      </c>
      <c r="DB66" s="372"/>
      <c r="DC66" s="372"/>
      <c r="DD66" s="372"/>
      <c r="DE66" s="280">
        <f t="shared" si="21"/>
        <v>9.6904109589041099</v>
      </c>
      <c r="DF66" s="365">
        <f t="shared" si="22"/>
        <v>5.3095890410958901</v>
      </c>
      <c r="DG66" s="280">
        <f t="shared" si="23"/>
        <v>1012.5</v>
      </c>
      <c r="DH66" s="280">
        <f t="shared" si="24"/>
        <v>6424.9807692307695</v>
      </c>
      <c r="DI66" s="280">
        <f t="shared" si="104"/>
        <v>1284.9961538461539</v>
      </c>
      <c r="DJ66" s="280">
        <f t="shared" si="25"/>
        <v>6152.4846153846156</v>
      </c>
      <c r="DL66" s="367">
        <f t="shared" si="26"/>
        <v>5139.9846153846156</v>
      </c>
    </row>
    <row r="67" spans="1:116" ht="25.5" x14ac:dyDescent="0.25">
      <c r="A67" s="451" t="s">
        <v>393</v>
      </c>
      <c r="B67" s="257" t="s">
        <v>18</v>
      </c>
      <c r="C67" s="355" t="s">
        <v>19</v>
      </c>
      <c r="D67" s="259" t="s">
        <v>1351</v>
      </c>
      <c r="E67" s="281" t="s">
        <v>391</v>
      </c>
      <c r="F67" s="278">
        <v>41370</v>
      </c>
      <c r="G67" s="357">
        <f t="shared" si="106"/>
        <v>0.98356164383561639</v>
      </c>
      <c r="H67" s="357">
        <f>VLOOKUP(C67,[1]Rates!$C$6:$D$136,2,0)</f>
        <v>15</v>
      </c>
      <c r="I67" s="358">
        <f t="shared" si="107"/>
        <v>14.016438356164384</v>
      </c>
      <c r="J67" s="578">
        <v>12146</v>
      </c>
      <c r="K67" s="578"/>
      <c r="L67" s="370">
        <f t="shared" si="117"/>
        <v>12146</v>
      </c>
      <c r="M67" s="288">
        <v>890</v>
      </c>
      <c r="N67" s="359">
        <f t="shared" si="108"/>
        <v>11256</v>
      </c>
      <c r="O67" s="359"/>
      <c r="P67" s="360">
        <f t="shared" si="109"/>
        <v>14</v>
      </c>
      <c r="Q67" s="361">
        <f t="shared" si="110"/>
        <v>607.30000000000007</v>
      </c>
      <c r="R67" s="359">
        <f t="shared" si="118"/>
        <v>10648.7</v>
      </c>
      <c r="S67" s="359">
        <f t="shared" si="111"/>
        <v>760.62142857142862</v>
      </c>
      <c r="T67" s="359">
        <f t="shared" si="119"/>
        <v>0</v>
      </c>
      <c r="U67" s="359">
        <f t="shared" si="120"/>
        <v>11256</v>
      </c>
      <c r="V67" s="374">
        <f t="shared" si="121"/>
        <v>10495.378571428571</v>
      </c>
      <c r="W67" s="371"/>
      <c r="X67" s="371"/>
      <c r="Y67" s="371"/>
      <c r="Z67" s="371"/>
      <c r="AA67" s="280">
        <f t="shared" si="122"/>
        <v>10495.378571428571</v>
      </c>
      <c r="AB67" s="372"/>
      <c r="AC67" s="372"/>
      <c r="AD67" s="372"/>
      <c r="AE67" s="363">
        <f t="shared" si="123"/>
        <v>1.9835616438356165</v>
      </c>
      <c r="AF67" s="363">
        <f t="shared" si="124"/>
        <v>13.016438356164384</v>
      </c>
      <c r="AG67" s="372">
        <f t="shared" si="112"/>
        <v>607.30000000000007</v>
      </c>
      <c r="AH67" s="383">
        <f t="shared" si="113"/>
        <v>10648.7</v>
      </c>
      <c r="AI67" s="383">
        <f t="shared" si="114"/>
        <v>760.62142857142862</v>
      </c>
      <c r="AJ67" s="280">
        <f t="shared" si="115"/>
        <v>9734.7571428571428</v>
      </c>
      <c r="AL67" s="280">
        <f t="shared" si="125"/>
        <v>9734.7571428571428</v>
      </c>
      <c r="AM67" s="372"/>
      <c r="AN67" s="372"/>
      <c r="AO67" s="372"/>
      <c r="AP67" s="363">
        <f t="shared" si="126"/>
        <v>2.9863013698630136</v>
      </c>
      <c r="AQ67" s="363">
        <f t="shared" si="127"/>
        <v>12.013698630136986</v>
      </c>
      <c r="AR67" s="372">
        <f t="shared" si="128"/>
        <v>607.30000000000007</v>
      </c>
      <c r="AS67" s="383">
        <f t="shared" si="129"/>
        <v>9888.0785714285721</v>
      </c>
      <c r="AT67" s="365">
        <f t="shared" si="130"/>
        <v>760.62142857142862</v>
      </c>
      <c r="AU67" s="280">
        <f t="shared" si="131"/>
        <v>8974.1357142857141</v>
      </c>
      <c r="AW67" s="372">
        <f t="shared" si="95"/>
        <v>8974.1357142857141</v>
      </c>
      <c r="AX67" s="372"/>
      <c r="AY67" s="372"/>
      <c r="AZ67" s="372"/>
      <c r="BA67" s="372">
        <f t="shared" si="132"/>
        <v>3.9863013698630136</v>
      </c>
      <c r="BB67" s="372">
        <f t="shared" si="133"/>
        <v>11.013698630136986</v>
      </c>
      <c r="BC67" s="372">
        <f t="shared" si="97"/>
        <v>607.30000000000007</v>
      </c>
      <c r="BD67" s="372">
        <f t="shared" si="116"/>
        <v>9127.4571428571435</v>
      </c>
      <c r="BE67" s="372">
        <f t="shared" si="161"/>
        <v>760.62142857142862</v>
      </c>
      <c r="BF67" s="372">
        <f t="shared" si="134"/>
        <v>8213.5142857142855</v>
      </c>
      <c r="BG67" s="372"/>
      <c r="BH67" s="280">
        <f t="shared" si="135"/>
        <v>8213.5142857142855</v>
      </c>
      <c r="BI67" s="372"/>
      <c r="BJ67" s="372"/>
      <c r="BK67" s="372"/>
      <c r="BL67" s="280">
        <f t="shared" si="136"/>
        <v>4.9863013698630141</v>
      </c>
      <c r="BM67" s="372">
        <f t="shared" si="137"/>
        <v>10.013698630136986</v>
      </c>
      <c r="BN67" s="372">
        <f t="shared" si="138"/>
        <v>607.30000000000007</v>
      </c>
      <c r="BO67" s="280">
        <f t="shared" si="139"/>
        <v>7606.2142857142853</v>
      </c>
      <c r="BP67" s="280">
        <f t="shared" si="140"/>
        <v>760.62142857142862</v>
      </c>
      <c r="BQ67" s="280">
        <f t="shared" si="141"/>
        <v>7452.8928571428569</v>
      </c>
      <c r="BS67" s="367">
        <f t="shared" si="142"/>
        <v>6845.5928571428567</v>
      </c>
      <c r="BT67" s="280">
        <v>7452.8928571428569</v>
      </c>
      <c r="BU67" s="372"/>
      <c r="BV67" s="372"/>
      <c r="BW67" s="372"/>
      <c r="BX67" s="280">
        <f t="shared" si="143"/>
        <v>5.9863013698630141</v>
      </c>
      <c r="BY67" s="365">
        <f t="shared" si="144"/>
        <v>9.0136986301369859</v>
      </c>
      <c r="BZ67" s="280">
        <f t="shared" si="145"/>
        <v>607.30000000000007</v>
      </c>
      <c r="CA67" s="280">
        <f t="shared" si="146"/>
        <v>6845.5928571428567</v>
      </c>
      <c r="CB67" s="280">
        <f t="shared" si="147"/>
        <v>760.62142857142862</v>
      </c>
      <c r="CC67" s="280">
        <f t="shared" si="148"/>
        <v>6692.2714285714283</v>
      </c>
      <c r="CE67" s="280">
        <v>6692.2714285714283</v>
      </c>
      <c r="CF67" s="372"/>
      <c r="CG67" s="372"/>
      <c r="CH67" s="372"/>
      <c r="CI67" s="280">
        <f t="shared" si="149"/>
        <v>6.9890410958904106</v>
      </c>
      <c r="CJ67" s="365">
        <f t="shared" si="150"/>
        <v>8.0109589041095894</v>
      </c>
      <c r="CK67" s="280">
        <f t="shared" si="151"/>
        <v>607.30000000000007</v>
      </c>
      <c r="CL67" s="280">
        <f t="shared" si="152"/>
        <v>6084.9714285714281</v>
      </c>
      <c r="CM67" s="280">
        <f t="shared" si="162"/>
        <v>760.62142857142862</v>
      </c>
      <c r="CN67" s="280">
        <f t="shared" si="153"/>
        <v>5931.65</v>
      </c>
      <c r="CP67" s="280">
        <f t="shared" si="154"/>
        <v>5931.65</v>
      </c>
      <c r="CQ67" s="372"/>
      <c r="CR67" s="372"/>
      <c r="CS67" s="372"/>
      <c r="CT67" s="280">
        <f t="shared" si="155"/>
        <v>7.9890410958904106</v>
      </c>
      <c r="CU67" s="365">
        <f t="shared" si="156"/>
        <v>7.0109589041095894</v>
      </c>
      <c r="CV67" s="280">
        <f t="shared" si="157"/>
        <v>607.30000000000007</v>
      </c>
      <c r="CW67" s="280">
        <f t="shared" si="158"/>
        <v>5324.3499999999995</v>
      </c>
      <c r="CX67" s="280">
        <f t="shared" si="159"/>
        <v>760.62142857142862</v>
      </c>
      <c r="CY67" s="280">
        <f t="shared" si="160"/>
        <v>5171.028571428571</v>
      </c>
      <c r="DA67" s="280">
        <f t="shared" si="20"/>
        <v>5171.028571428571</v>
      </c>
      <c r="DB67" s="372"/>
      <c r="DC67" s="372"/>
      <c r="DD67" s="372"/>
      <c r="DE67" s="280">
        <f t="shared" si="21"/>
        <v>8.9890410958904106</v>
      </c>
      <c r="DF67" s="365">
        <f t="shared" si="22"/>
        <v>6.0109589041095894</v>
      </c>
      <c r="DG67" s="280">
        <f t="shared" si="23"/>
        <v>607.30000000000007</v>
      </c>
      <c r="DH67" s="280">
        <f t="shared" si="24"/>
        <v>4563.7285714285708</v>
      </c>
      <c r="DI67" s="280">
        <f t="shared" si="104"/>
        <v>760.62142857142862</v>
      </c>
      <c r="DJ67" s="280">
        <f t="shared" si="25"/>
        <v>4410.4071428571424</v>
      </c>
      <c r="DL67" s="367">
        <f t="shared" si="26"/>
        <v>3803.1071428571422</v>
      </c>
    </row>
    <row r="68" spans="1:116" ht="25.5" x14ac:dyDescent="0.25">
      <c r="A68" s="451" t="s">
        <v>393</v>
      </c>
      <c r="B68" s="257" t="s">
        <v>18</v>
      </c>
      <c r="C68" s="355" t="s">
        <v>19</v>
      </c>
      <c r="D68" s="259" t="s">
        <v>1353</v>
      </c>
      <c r="E68" s="281" t="s">
        <v>394</v>
      </c>
      <c r="F68" s="278">
        <v>41738</v>
      </c>
      <c r="G68" s="357">
        <v>0</v>
      </c>
      <c r="H68" s="357">
        <f>VLOOKUP(C68,[1]Rates!$C$6:$D$136,2,0)</f>
        <v>15</v>
      </c>
      <c r="I68" s="358">
        <f t="shared" si="107"/>
        <v>15</v>
      </c>
      <c r="J68" s="288">
        <v>6930</v>
      </c>
      <c r="K68" s="288"/>
      <c r="L68" s="370">
        <f t="shared" si="117"/>
        <v>6930</v>
      </c>
      <c r="M68" s="288">
        <v>0</v>
      </c>
      <c r="N68" s="359">
        <f t="shared" si="108"/>
        <v>6930</v>
      </c>
      <c r="O68" s="280">
        <f t="shared" ref="O68:O78" si="163">+$O$4-F68+1</f>
        <v>357</v>
      </c>
      <c r="P68" s="360">
        <f t="shared" si="109"/>
        <v>15</v>
      </c>
      <c r="Q68" s="361">
        <f t="shared" si="110"/>
        <v>346.5</v>
      </c>
      <c r="R68" s="359">
        <f t="shared" si="118"/>
        <v>6583.5</v>
      </c>
      <c r="S68" s="359">
        <f t="shared" ref="S68:S78" si="164">(R68/P68)/365*O68</f>
        <v>429.28027397260269</v>
      </c>
      <c r="T68" s="359">
        <f t="shared" si="119"/>
        <v>0</v>
      </c>
      <c r="U68" s="359">
        <f t="shared" si="120"/>
        <v>6930</v>
      </c>
      <c r="V68" s="374">
        <f t="shared" si="121"/>
        <v>6500.719726027397</v>
      </c>
      <c r="W68" s="371"/>
      <c r="X68" s="371"/>
      <c r="Y68" s="371"/>
      <c r="Z68" s="371"/>
      <c r="AA68" s="280">
        <f t="shared" si="122"/>
        <v>6500.719726027397</v>
      </c>
      <c r="AB68" s="372"/>
      <c r="AC68" s="372"/>
      <c r="AD68" s="372"/>
      <c r="AE68" s="363">
        <f t="shared" si="123"/>
        <v>0.97534246575342465</v>
      </c>
      <c r="AF68" s="363">
        <f t="shared" si="124"/>
        <v>14.024657534246575</v>
      </c>
      <c r="AG68" s="372">
        <f t="shared" si="112"/>
        <v>346.5</v>
      </c>
      <c r="AH68" s="383">
        <f t="shared" si="113"/>
        <v>6583.5</v>
      </c>
      <c r="AI68" s="280">
        <f t="shared" ref="AI68:AI78" si="165">AH68/AF68</f>
        <v>469.42322719281111</v>
      </c>
      <c r="AJ68" s="280">
        <f t="shared" ref="AJ68:AJ78" si="166">AA68-AI68</f>
        <v>6031.2964988345857</v>
      </c>
      <c r="AL68" s="280">
        <f t="shared" si="125"/>
        <v>6031.2964988345857</v>
      </c>
      <c r="AM68" s="372"/>
      <c r="AN68" s="372"/>
      <c r="AO68" s="372"/>
      <c r="AP68" s="363">
        <f t="shared" si="126"/>
        <v>1.978082191780822</v>
      </c>
      <c r="AQ68" s="363">
        <f t="shared" si="127"/>
        <v>13.021917808219179</v>
      </c>
      <c r="AR68" s="372">
        <f t="shared" si="128"/>
        <v>346.5</v>
      </c>
      <c r="AS68" s="383">
        <f t="shared" si="129"/>
        <v>6154.219726027397</v>
      </c>
      <c r="AT68" s="365">
        <f t="shared" si="130"/>
        <v>469.42322719281111</v>
      </c>
      <c r="AU68" s="280">
        <f t="shared" si="131"/>
        <v>5561.8732716417744</v>
      </c>
      <c r="AW68" s="372">
        <f t="shared" si="95"/>
        <v>5561.8732716417744</v>
      </c>
      <c r="AX68" s="372"/>
      <c r="AY68" s="372"/>
      <c r="AZ68" s="372"/>
      <c r="BA68" s="372">
        <f t="shared" si="132"/>
        <v>2.978082191780822</v>
      </c>
      <c r="BB68" s="372">
        <f t="shared" si="133"/>
        <v>12.021917808219179</v>
      </c>
      <c r="BC68" s="372">
        <f t="shared" si="97"/>
        <v>346.5</v>
      </c>
      <c r="BD68" s="372">
        <f t="shared" si="116"/>
        <v>5684.7964988345857</v>
      </c>
      <c r="BE68" s="372">
        <f t="shared" si="161"/>
        <v>469.42322719281111</v>
      </c>
      <c r="BF68" s="372">
        <f t="shared" si="134"/>
        <v>5092.4500444489631</v>
      </c>
      <c r="BG68" s="372"/>
      <c r="BH68" s="280">
        <f t="shared" si="135"/>
        <v>5092.4500444489631</v>
      </c>
      <c r="BI68" s="372"/>
      <c r="BJ68" s="372"/>
      <c r="BK68" s="372"/>
      <c r="BL68" s="280">
        <f t="shared" si="136"/>
        <v>3.978082191780822</v>
      </c>
      <c r="BM68" s="372">
        <f t="shared" si="137"/>
        <v>11.021917808219179</v>
      </c>
      <c r="BN68" s="372">
        <f t="shared" si="138"/>
        <v>346.5</v>
      </c>
      <c r="BO68" s="280">
        <f t="shared" si="139"/>
        <v>4745.9500444489631</v>
      </c>
      <c r="BP68" s="280">
        <f t="shared" si="140"/>
        <v>469.42322719281111</v>
      </c>
      <c r="BQ68" s="280">
        <f t="shared" si="141"/>
        <v>4623.0268172561518</v>
      </c>
      <c r="BS68" s="367">
        <f t="shared" si="142"/>
        <v>4276.5268172561518</v>
      </c>
      <c r="BT68" s="280">
        <v>4623.0268172561518</v>
      </c>
      <c r="BU68" s="372"/>
      <c r="BV68" s="372"/>
      <c r="BW68" s="372"/>
      <c r="BX68" s="280">
        <f t="shared" si="143"/>
        <v>4.978082191780822</v>
      </c>
      <c r="BY68" s="365">
        <f t="shared" si="144"/>
        <v>10.021917808219179</v>
      </c>
      <c r="BZ68" s="280">
        <f t="shared" si="145"/>
        <v>346.5</v>
      </c>
      <c r="CA68" s="280">
        <f t="shared" si="146"/>
        <v>4276.5268172561518</v>
      </c>
      <c r="CB68" s="280">
        <f t="shared" si="147"/>
        <v>469.42322719281111</v>
      </c>
      <c r="CC68" s="280">
        <f t="shared" si="148"/>
        <v>4153.6035900633406</v>
      </c>
      <c r="CE68" s="280">
        <v>4153.6035900633406</v>
      </c>
      <c r="CF68" s="372"/>
      <c r="CG68" s="372"/>
      <c r="CH68" s="372"/>
      <c r="CI68" s="280">
        <f t="shared" si="149"/>
        <v>5.9808219178082194</v>
      </c>
      <c r="CJ68" s="365">
        <f t="shared" si="150"/>
        <v>9.0191780821917806</v>
      </c>
      <c r="CK68" s="280">
        <f t="shared" si="151"/>
        <v>346.5</v>
      </c>
      <c r="CL68" s="280">
        <f t="shared" si="152"/>
        <v>3807.1035900633406</v>
      </c>
      <c r="CM68" s="280">
        <f t="shared" si="162"/>
        <v>469.42322719281111</v>
      </c>
      <c r="CN68" s="280">
        <f t="shared" si="153"/>
        <v>3684.1803628705293</v>
      </c>
      <c r="CP68" s="280">
        <f t="shared" si="154"/>
        <v>3684.1803628705293</v>
      </c>
      <c r="CQ68" s="372"/>
      <c r="CR68" s="372"/>
      <c r="CS68" s="372"/>
      <c r="CT68" s="280">
        <f t="shared" si="155"/>
        <v>6.9808219178082194</v>
      </c>
      <c r="CU68" s="365">
        <f t="shared" si="156"/>
        <v>8.0191780821917806</v>
      </c>
      <c r="CV68" s="280">
        <f t="shared" si="157"/>
        <v>346.5</v>
      </c>
      <c r="CW68" s="280">
        <f t="shared" si="158"/>
        <v>3337.6803628705293</v>
      </c>
      <c r="CX68" s="280">
        <f t="shared" si="159"/>
        <v>469.42322719281111</v>
      </c>
      <c r="CY68" s="280">
        <f t="shared" si="160"/>
        <v>3214.757135677718</v>
      </c>
      <c r="DA68" s="280">
        <f t="shared" si="20"/>
        <v>3214.757135677718</v>
      </c>
      <c r="DB68" s="372"/>
      <c r="DC68" s="372"/>
      <c r="DD68" s="372"/>
      <c r="DE68" s="280">
        <f t="shared" si="21"/>
        <v>7.9808219178082194</v>
      </c>
      <c r="DF68" s="365">
        <f t="shared" si="22"/>
        <v>7.0191780821917806</v>
      </c>
      <c r="DG68" s="280">
        <f t="shared" si="23"/>
        <v>346.5</v>
      </c>
      <c r="DH68" s="280">
        <f t="shared" si="24"/>
        <v>2868.257135677718</v>
      </c>
      <c r="DI68" s="280">
        <f t="shared" si="104"/>
        <v>469.42322719281111</v>
      </c>
      <c r="DJ68" s="280">
        <f t="shared" si="25"/>
        <v>2745.3339084849067</v>
      </c>
      <c r="DL68" s="367">
        <f t="shared" si="26"/>
        <v>2398.8339084849067</v>
      </c>
    </row>
    <row r="69" spans="1:116" ht="45" x14ac:dyDescent="0.25">
      <c r="A69" s="451" t="s">
        <v>393</v>
      </c>
      <c r="B69" s="257" t="s">
        <v>18</v>
      </c>
      <c r="C69" s="355" t="s">
        <v>19</v>
      </c>
      <c r="D69" s="259" t="s">
        <v>1354</v>
      </c>
      <c r="E69" s="281" t="s">
        <v>395</v>
      </c>
      <c r="F69" s="278">
        <v>41787</v>
      </c>
      <c r="G69" s="357">
        <v>0</v>
      </c>
      <c r="H69" s="357">
        <f>VLOOKUP(C69,[1]Rates!$C$6:$D$136,2,0)</f>
        <v>15</v>
      </c>
      <c r="I69" s="358">
        <f t="shared" si="107"/>
        <v>15</v>
      </c>
      <c r="J69" s="288">
        <v>11025</v>
      </c>
      <c r="K69" s="288"/>
      <c r="L69" s="370">
        <f t="shared" si="117"/>
        <v>11025</v>
      </c>
      <c r="M69" s="288">
        <v>0</v>
      </c>
      <c r="N69" s="359">
        <f t="shared" si="108"/>
        <v>11025</v>
      </c>
      <c r="O69" s="280">
        <f t="shared" si="163"/>
        <v>308</v>
      </c>
      <c r="P69" s="360">
        <f t="shared" si="109"/>
        <v>15</v>
      </c>
      <c r="Q69" s="361">
        <f t="shared" si="110"/>
        <v>551.25</v>
      </c>
      <c r="R69" s="359">
        <f t="shared" si="118"/>
        <v>10473.75</v>
      </c>
      <c r="S69" s="359">
        <f t="shared" si="164"/>
        <v>589.20821917808212</v>
      </c>
      <c r="T69" s="359">
        <f t="shared" si="119"/>
        <v>0</v>
      </c>
      <c r="U69" s="359">
        <f t="shared" si="120"/>
        <v>11025</v>
      </c>
      <c r="V69" s="374">
        <f t="shared" si="121"/>
        <v>10435.791780821917</v>
      </c>
      <c r="W69" s="371"/>
      <c r="X69" s="371"/>
      <c r="Y69" s="371"/>
      <c r="Z69" s="371"/>
      <c r="AA69" s="280">
        <f t="shared" si="122"/>
        <v>10435.791780821917</v>
      </c>
      <c r="AB69" s="372"/>
      <c r="AC69" s="372"/>
      <c r="AD69" s="372"/>
      <c r="AE69" s="363">
        <f t="shared" si="123"/>
        <v>0.84109589041095889</v>
      </c>
      <c r="AF69" s="363">
        <f t="shared" si="124"/>
        <v>14.158904109589042</v>
      </c>
      <c r="AG69" s="372">
        <f t="shared" si="112"/>
        <v>551.25</v>
      </c>
      <c r="AH69" s="383">
        <f t="shared" si="113"/>
        <v>10473.75</v>
      </c>
      <c r="AI69" s="280">
        <f t="shared" si="165"/>
        <v>739.72886029411757</v>
      </c>
      <c r="AJ69" s="280">
        <f t="shared" si="166"/>
        <v>9696.0629205278001</v>
      </c>
      <c r="AL69" s="280">
        <f t="shared" si="125"/>
        <v>9696.0629205278001</v>
      </c>
      <c r="AM69" s="372"/>
      <c r="AN69" s="372"/>
      <c r="AO69" s="372"/>
      <c r="AP69" s="363">
        <f t="shared" si="126"/>
        <v>1.8438356164383563</v>
      </c>
      <c r="AQ69" s="363">
        <f t="shared" si="127"/>
        <v>13.156164383561643</v>
      </c>
      <c r="AR69" s="372">
        <f t="shared" si="128"/>
        <v>551.25</v>
      </c>
      <c r="AS69" s="383">
        <f t="shared" si="129"/>
        <v>9884.5417808219172</v>
      </c>
      <c r="AT69" s="365">
        <f t="shared" si="130"/>
        <v>739.72886029411757</v>
      </c>
      <c r="AU69" s="280">
        <f t="shared" si="131"/>
        <v>8956.334060233683</v>
      </c>
      <c r="AW69" s="372">
        <f t="shared" si="95"/>
        <v>8956.334060233683</v>
      </c>
      <c r="AX69" s="372"/>
      <c r="AY69" s="372"/>
      <c r="AZ69" s="372"/>
      <c r="BA69" s="372">
        <f t="shared" si="132"/>
        <v>2.8438356164383563</v>
      </c>
      <c r="BB69" s="372">
        <f t="shared" si="133"/>
        <v>12.156164383561643</v>
      </c>
      <c r="BC69" s="372">
        <f t="shared" si="97"/>
        <v>551.25</v>
      </c>
      <c r="BD69" s="372">
        <f t="shared" si="116"/>
        <v>9144.8129205278001</v>
      </c>
      <c r="BE69" s="372">
        <f t="shared" si="161"/>
        <v>739.72886029411757</v>
      </c>
      <c r="BF69" s="372">
        <f t="shared" si="134"/>
        <v>8216.6051999395659</v>
      </c>
      <c r="BG69" s="372"/>
      <c r="BH69" s="280">
        <f t="shared" si="135"/>
        <v>8216.6051999395659</v>
      </c>
      <c r="BI69" s="372"/>
      <c r="BJ69" s="372"/>
      <c r="BK69" s="372"/>
      <c r="BL69" s="280">
        <f t="shared" si="136"/>
        <v>3.8438356164383563</v>
      </c>
      <c r="BM69" s="372">
        <f t="shared" si="137"/>
        <v>11.156164383561643</v>
      </c>
      <c r="BN69" s="372">
        <f t="shared" si="138"/>
        <v>551.25</v>
      </c>
      <c r="BO69" s="280">
        <f t="shared" si="139"/>
        <v>7665.3551999395659</v>
      </c>
      <c r="BP69" s="280">
        <f t="shared" si="140"/>
        <v>739.72886029411757</v>
      </c>
      <c r="BQ69" s="280">
        <f t="shared" si="141"/>
        <v>7476.8763396454488</v>
      </c>
      <c r="BS69" s="367">
        <f t="shared" si="142"/>
        <v>6925.6263396454488</v>
      </c>
      <c r="BT69" s="280">
        <v>7476.8763396454488</v>
      </c>
      <c r="BU69" s="372"/>
      <c r="BV69" s="372"/>
      <c r="BW69" s="372"/>
      <c r="BX69" s="280">
        <f t="shared" si="143"/>
        <v>4.8438356164383558</v>
      </c>
      <c r="BY69" s="365">
        <f t="shared" si="144"/>
        <v>10.156164383561645</v>
      </c>
      <c r="BZ69" s="280">
        <f t="shared" si="145"/>
        <v>551.25</v>
      </c>
      <c r="CA69" s="280">
        <f t="shared" si="146"/>
        <v>6925.6263396454488</v>
      </c>
      <c r="CB69" s="280">
        <f t="shared" si="147"/>
        <v>739.72886029411757</v>
      </c>
      <c r="CC69" s="280">
        <f t="shared" si="148"/>
        <v>6737.1474793513316</v>
      </c>
      <c r="CE69" s="280">
        <v>6737.1474793513316</v>
      </c>
      <c r="CF69" s="372"/>
      <c r="CG69" s="372"/>
      <c r="CH69" s="372"/>
      <c r="CI69" s="280">
        <f t="shared" si="149"/>
        <v>5.8465753424657532</v>
      </c>
      <c r="CJ69" s="365">
        <f t="shared" si="150"/>
        <v>9.1534246575342468</v>
      </c>
      <c r="CK69" s="280">
        <f t="shared" si="151"/>
        <v>551.25</v>
      </c>
      <c r="CL69" s="280">
        <f t="shared" si="152"/>
        <v>6185.8974793513316</v>
      </c>
      <c r="CM69" s="280">
        <f t="shared" si="162"/>
        <v>739.72886029411757</v>
      </c>
      <c r="CN69" s="280">
        <f t="shared" si="153"/>
        <v>5997.4186190572145</v>
      </c>
      <c r="CP69" s="280">
        <f t="shared" si="154"/>
        <v>5997.4186190572145</v>
      </c>
      <c r="CQ69" s="372"/>
      <c r="CR69" s="372"/>
      <c r="CS69" s="372"/>
      <c r="CT69" s="280">
        <f t="shared" si="155"/>
        <v>6.8465753424657532</v>
      </c>
      <c r="CU69" s="365">
        <f t="shared" si="156"/>
        <v>8.1534246575342468</v>
      </c>
      <c r="CV69" s="280">
        <f t="shared" si="157"/>
        <v>551.25</v>
      </c>
      <c r="CW69" s="280">
        <f t="shared" si="158"/>
        <v>5446.1686190572145</v>
      </c>
      <c r="CX69" s="280">
        <f t="shared" si="159"/>
        <v>739.72886029411757</v>
      </c>
      <c r="CY69" s="280">
        <f t="shared" si="160"/>
        <v>5257.6897587630974</v>
      </c>
      <c r="DA69" s="280">
        <f t="shared" si="20"/>
        <v>5257.6897587630974</v>
      </c>
      <c r="DB69" s="372"/>
      <c r="DC69" s="372"/>
      <c r="DD69" s="372"/>
      <c r="DE69" s="280">
        <f t="shared" si="21"/>
        <v>7.8465753424657532</v>
      </c>
      <c r="DF69" s="365">
        <f t="shared" si="22"/>
        <v>7.1534246575342468</v>
      </c>
      <c r="DG69" s="280">
        <f t="shared" si="23"/>
        <v>551.25</v>
      </c>
      <c r="DH69" s="280">
        <f t="shared" si="24"/>
        <v>4706.4397587630974</v>
      </c>
      <c r="DI69" s="280">
        <f t="shared" si="104"/>
        <v>739.72886029411757</v>
      </c>
      <c r="DJ69" s="280">
        <f t="shared" si="25"/>
        <v>4517.9608984689803</v>
      </c>
      <c r="DL69" s="367">
        <f t="shared" si="26"/>
        <v>3966.7108984689803</v>
      </c>
    </row>
    <row r="70" spans="1:116" ht="25.5" x14ac:dyDescent="0.25">
      <c r="A70" s="451" t="s">
        <v>393</v>
      </c>
      <c r="B70" s="257" t="s">
        <v>18</v>
      </c>
      <c r="C70" s="355" t="s">
        <v>19</v>
      </c>
      <c r="D70" s="259" t="s">
        <v>1355</v>
      </c>
      <c r="E70" s="281" t="s">
        <v>396</v>
      </c>
      <c r="F70" s="278">
        <v>41822</v>
      </c>
      <c r="G70" s="357">
        <v>0</v>
      </c>
      <c r="H70" s="357">
        <f>VLOOKUP(C70,[1]Rates!$C$6:$D$136,2,0)</f>
        <v>15</v>
      </c>
      <c r="I70" s="358">
        <f t="shared" si="107"/>
        <v>15</v>
      </c>
      <c r="J70" s="288">
        <v>13650</v>
      </c>
      <c r="K70" s="288"/>
      <c r="L70" s="370">
        <f t="shared" si="117"/>
        <v>13650</v>
      </c>
      <c r="M70" s="288">
        <v>0</v>
      </c>
      <c r="N70" s="359">
        <f t="shared" si="108"/>
        <v>13650</v>
      </c>
      <c r="O70" s="280">
        <f t="shared" si="163"/>
        <v>273</v>
      </c>
      <c r="P70" s="360">
        <f t="shared" si="109"/>
        <v>15</v>
      </c>
      <c r="Q70" s="361">
        <f t="shared" si="110"/>
        <v>682.5</v>
      </c>
      <c r="R70" s="359">
        <f t="shared" si="118"/>
        <v>12967.5</v>
      </c>
      <c r="S70" s="359">
        <f t="shared" si="164"/>
        <v>646.59863013698634</v>
      </c>
      <c r="T70" s="359">
        <f t="shared" si="119"/>
        <v>0</v>
      </c>
      <c r="U70" s="359">
        <f t="shared" si="120"/>
        <v>13650</v>
      </c>
      <c r="V70" s="374">
        <f t="shared" si="121"/>
        <v>13003.401369863013</v>
      </c>
      <c r="W70" s="371"/>
      <c r="X70" s="371"/>
      <c r="Y70" s="371"/>
      <c r="Z70" s="371"/>
      <c r="AA70" s="280">
        <f t="shared" si="122"/>
        <v>13003.401369863013</v>
      </c>
      <c r="AB70" s="372"/>
      <c r="AC70" s="372"/>
      <c r="AD70" s="372"/>
      <c r="AE70" s="363">
        <f t="shared" si="123"/>
        <v>0.74520547945205484</v>
      </c>
      <c r="AF70" s="363">
        <f t="shared" si="124"/>
        <v>14.254794520547945</v>
      </c>
      <c r="AG70" s="372">
        <f t="shared" si="112"/>
        <v>682.5</v>
      </c>
      <c r="AH70" s="383">
        <f t="shared" si="113"/>
        <v>12967.5</v>
      </c>
      <c r="AI70" s="280">
        <f t="shared" si="165"/>
        <v>909.69392658081881</v>
      </c>
      <c r="AJ70" s="280">
        <f t="shared" si="166"/>
        <v>12093.707443282194</v>
      </c>
      <c r="AL70" s="280">
        <f t="shared" si="125"/>
        <v>12093.707443282194</v>
      </c>
      <c r="AM70" s="372"/>
      <c r="AN70" s="372"/>
      <c r="AO70" s="372"/>
      <c r="AP70" s="363">
        <f t="shared" si="126"/>
        <v>1.747945205479452</v>
      </c>
      <c r="AQ70" s="363">
        <f t="shared" si="127"/>
        <v>13.252054794520548</v>
      </c>
      <c r="AR70" s="372">
        <f t="shared" si="128"/>
        <v>682.5</v>
      </c>
      <c r="AS70" s="383">
        <f t="shared" si="129"/>
        <v>12320.901369863013</v>
      </c>
      <c r="AT70" s="365">
        <f t="shared" si="130"/>
        <v>909.69392658081881</v>
      </c>
      <c r="AU70" s="280">
        <f t="shared" si="131"/>
        <v>11184.013516701374</v>
      </c>
      <c r="AW70" s="372">
        <f t="shared" si="95"/>
        <v>11184.013516701374</v>
      </c>
      <c r="AX70" s="372"/>
      <c r="AY70" s="372"/>
      <c r="AZ70" s="372"/>
      <c r="BA70" s="372">
        <f t="shared" si="132"/>
        <v>2.7479452054794522</v>
      </c>
      <c r="BB70" s="372">
        <f t="shared" si="133"/>
        <v>12.252054794520548</v>
      </c>
      <c r="BC70" s="372">
        <f t="shared" si="97"/>
        <v>682.5</v>
      </c>
      <c r="BD70" s="372">
        <f t="shared" si="116"/>
        <v>11411.207443282194</v>
      </c>
      <c r="BE70" s="372">
        <f t="shared" si="161"/>
        <v>909.69392658081881</v>
      </c>
      <c r="BF70" s="372">
        <f t="shared" si="134"/>
        <v>10274.319590120554</v>
      </c>
      <c r="BG70" s="372"/>
      <c r="BH70" s="280">
        <f t="shared" si="135"/>
        <v>10274.319590120554</v>
      </c>
      <c r="BI70" s="372"/>
      <c r="BJ70" s="372"/>
      <c r="BK70" s="372"/>
      <c r="BL70" s="280">
        <f t="shared" si="136"/>
        <v>3.7479452054794522</v>
      </c>
      <c r="BM70" s="372">
        <f t="shared" si="137"/>
        <v>11.252054794520548</v>
      </c>
      <c r="BN70" s="372">
        <f t="shared" si="138"/>
        <v>682.5</v>
      </c>
      <c r="BO70" s="280">
        <f t="shared" si="139"/>
        <v>9591.8195901205545</v>
      </c>
      <c r="BP70" s="280">
        <f t="shared" si="140"/>
        <v>909.69392658081881</v>
      </c>
      <c r="BQ70" s="280">
        <f t="shared" si="141"/>
        <v>9364.6256635397349</v>
      </c>
      <c r="BS70" s="367">
        <f t="shared" si="142"/>
        <v>8682.1256635397349</v>
      </c>
      <c r="BT70" s="280">
        <v>9364.6256635397349</v>
      </c>
      <c r="BU70" s="372"/>
      <c r="BV70" s="372"/>
      <c r="BW70" s="372"/>
      <c r="BX70" s="280">
        <f t="shared" si="143"/>
        <v>4.7479452054794518</v>
      </c>
      <c r="BY70" s="365">
        <f t="shared" si="144"/>
        <v>10.252054794520548</v>
      </c>
      <c r="BZ70" s="280">
        <f t="shared" si="145"/>
        <v>682.5</v>
      </c>
      <c r="CA70" s="280">
        <f t="shared" si="146"/>
        <v>8682.1256635397349</v>
      </c>
      <c r="CB70" s="280">
        <f t="shared" si="147"/>
        <v>909.69392658081881</v>
      </c>
      <c r="CC70" s="280">
        <f t="shared" si="148"/>
        <v>8454.9317369589153</v>
      </c>
      <c r="CE70" s="280">
        <v>8454.9317369589153</v>
      </c>
      <c r="CF70" s="372"/>
      <c r="CG70" s="372"/>
      <c r="CH70" s="372"/>
      <c r="CI70" s="280">
        <f t="shared" si="149"/>
        <v>5.7506849315068491</v>
      </c>
      <c r="CJ70" s="365">
        <f t="shared" si="150"/>
        <v>9.24931506849315</v>
      </c>
      <c r="CK70" s="280">
        <f t="shared" si="151"/>
        <v>682.5</v>
      </c>
      <c r="CL70" s="280">
        <f t="shared" si="152"/>
        <v>7772.4317369589153</v>
      </c>
      <c r="CM70" s="280">
        <f t="shared" si="162"/>
        <v>909.69392658081881</v>
      </c>
      <c r="CN70" s="280">
        <f t="shared" si="153"/>
        <v>7545.2378103780966</v>
      </c>
      <c r="CP70" s="280">
        <f t="shared" si="154"/>
        <v>7545.2378103780966</v>
      </c>
      <c r="CQ70" s="372"/>
      <c r="CR70" s="372"/>
      <c r="CS70" s="372"/>
      <c r="CT70" s="280">
        <f t="shared" si="155"/>
        <v>6.7506849315068491</v>
      </c>
      <c r="CU70" s="365">
        <f t="shared" si="156"/>
        <v>8.24931506849315</v>
      </c>
      <c r="CV70" s="280">
        <f t="shared" si="157"/>
        <v>682.5</v>
      </c>
      <c r="CW70" s="280">
        <f t="shared" si="158"/>
        <v>6862.7378103780966</v>
      </c>
      <c r="CX70" s="280">
        <f t="shared" si="159"/>
        <v>909.69392658081881</v>
      </c>
      <c r="CY70" s="280">
        <f t="shared" si="160"/>
        <v>6635.5438837972779</v>
      </c>
      <c r="DA70" s="280">
        <f t="shared" si="20"/>
        <v>6635.5438837972779</v>
      </c>
      <c r="DB70" s="372"/>
      <c r="DC70" s="372"/>
      <c r="DD70" s="372"/>
      <c r="DE70" s="280">
        <f t="shared" si="21"/>
        <v>7.7506849315068491</v>
      </c>
      <c r="DF70" s="365">
        <f t="shared" si="22"/>
        <v>7.2493150684931509</v>
      </c>
      <c r="DG70" s="280">
        <f t="shared" si="23"/>
        <v>682.5</v>
      </c>
      <c r="DH70" s="280">
        <f t="shared" si="24"/>
        <v>5953.0438837972779</v>
      </c>
      <c r="DI70" s="280">
        <f t="shared" si="104"/>
        <v>909.69392658081881</v>
      </c>
      <c r="DJ70" s="280">
        <f t="shared" si="25"/>
        <v>5725.8499572164592</v>
      </c>
      <c r="DL70" s="367">
        <f t="shared" si="26"/>
        <v>5043.3499572164592</v>
      </c>
    </row>
    <row r="71" spans="1:116" ht="25.5" x14ac:dyDescent="0.25">
      <c r="A71" s="451" t="s">
        <v>393</v>
      </c>
      <c r="B71" s="257" t="s">
        <v>18</v>
      </c>
      <c r="C71" s="355" t="s">
        <v>19</v>
      </c>
      <c r="D71" s="259" t="s">
        <v>1356</v>
      </c>
      <c r="E71" s="281" t="s">
        <v>397</v>
      </c>
      <c r="F71" s="278">
        <v>41885</v>
      </c>
      <c r="G71" s="357">
        <v>0</v>
      </c>
      <c r="H71" s="357">
        <f>VLOOKUP(C71,[1]Rates!$C$6:$D$136,2,0)</f>
        <v>15</v>
      </c>
      <c r="I71" s="358">
        <f t="shared" si="107"/>
        <v>15</v>
      </c>
      <c r="J71" s="288">
        <v>4100</v>
      </c>
      <c r="K71" s="288"/>
      <c r="L71" s="370">
        <f t="shared" si="117"/>
        <v>4100</v>
      </c>
      <c r="M71" s="288">
        <v>0</v>
      </c>
      <c r="N71" s="359">
        <f t="shared" si="108"/>
        <v>4100</v>
      </c>
      <c r="O71" s="280">
        <f t="shared" si="163"/>
        <v>210</v>
      </c>
      <c r="P71" s="360">
        <f t="shared" si="109"/>
        <v>15</v>
      </c>
      <c r="Q71" s="361">
        <f t="shared" si="110"/>
        <v>205</v>
      </c>
      <c r="R71" s="359">
        <f t="shared" si="118"/>
        <v>3895</v>
      </c>
      <c r="S71" s="359">
        <f t="shared" si="164"/>
        <v>149.39726027397262</v>
      </c>
      <c r="T71" s="359">
        <f t="shared" si="119"/>
        <v>0</v>
      </c>
      <c r="U71" s="359">
        <f t="shared" si="120"/>
        <v>4100</v>
      </c>
      <c r="V71" s="374">
        <f t="shared" si="121"/>
        <v>3950.6027397260273</v>
      </c>
      <c r="W71" s="371"/>
      <c r="X71" s="371"/>
      <c r="Y71" s="371"/>
      <c r="Z71" s="371"/>
      <c r="AA71" s="280">
        <f t="shared" si="122"/>
        <v>3950.6027397260273</v>
      </c>
      <c r="AB71" s="372"/>
      <c r="AC71" s="372"/>
      <c r="AD71" s="372"/>
      <c r="AE71" s="363">
        <f t="shared" si="123"/>
        <v>0.57260273972602738</v>
      </c>
      <c r="AF71" s="363">
        <f t="shared" si="124"/>
        <v>14.427397260273972</v>
      </c>
      <c r="AG71" s="372">
        <f t="shared" si="112"/>
        <v>205</v>
      </c>
      <c r="AH71" s="383">
        <f t="shared" si="113"/>
        <v>3895</v>
      </c>
      <c r="AI71" s="280">
        <f t="shared" si="165"/>
        <v>269.97246486897075</v>
      </c>
      <c r="AJ71" s="280">
        <f t="shared" si="166"/>
        <v>3680.6302748570565</v>
      </c>
      <c r="AL71" s="280">
        <f t="shared" si="125"/>
        <v>3680.6302748570565</v>
      </c>
      <c r="AM71" s="372"/>
      <c r="AN71" s="372"/>
      <c r="AO71" s="372"/>
      <c r="AP71" s="363">
        <f t="shared" si="126"/>
        <v>1.5753424657534247</v>
      </c>
      <c r="AQ71" s="363">
        <f t="shared" si="127"/>
        <v>13.424657534246576</v>
      </c>
      <c r="AR71" s="372">
        <f t="shared" si="128"/>
        <v>205</v>
      </c>
      <c r="AS71" s="383">
        <f t="shared" si="129"/>
        <v>3745.6027397260273</v>
      </c>
      <c r="AT71" s="365">
        <f t="shared" si="130"/>
        <v>269.97246486897075</v>
      </c>
      <c r="AU71" s="280">
        <f t="shared" si="131"/>
        <v>3410.6578099880858</v>
      </c>
      <c r="AW71" s="372">
        <f t="shared" si="95"/>
        <v>3410.6578099880858</v>
      </c>
      <c r="AX71" s="372"/>
      <c r="AY71" s="372"/>
      <c r="AZ71" s="372"/>
      <c r="BA71" s="372">
        <f t="shared" si="132"/>
        <v>2.5753424657534247</v>
      </c>
      <c r="BB71" s="372">
        <f t="shared" si="133"/>
        <v>12.424657534246576</v>
      </c>
      <c r="BC71" s="372">
        <f t="shared" si="97"/>
        <v>205</v>
      </c>
      <c r="BD71" s="372">
        <f t="shared" si="116"/>
        <v>3475.6302748570565</v>
      </c>
      <c r="BE71" s="372">
        <f t="shared" si="161"/>
        <v>269.97246486897075</v>
      </c>
      <c r="BF71" s="372">
        <f t="shared" si="134"/>
        <v>3140.685345119115</v>
      </c>
      <c r="BG71" s="372"/>
      <c r="BH71" s="280">
        <f t="shared" si="135"/>
        <v>3140.685345119115</v>
      </c>
      <c r="BI71" s="372"/>
      <c r="BJ71" s="372"/>
      <c r="BK71" s="372"/>
      <c r="BL71" s="280">
        <f t="shared" si="136"/>
        <v>3.5753424657534247</v>
      </c>
      <c r="BM71" s="372">
        <f t="shared" si="137"/>
        <v>11.424657534246576</v>
      </c>
      <c r="BN71" s="372">
        <f t="shared" si="138"/>
        <v>205</v>
      </c>
      <c r="BO71" s="280">
        <f t="shared" si="139"/>
        <v>2935.685345119115</v>
      </c>
      <c r="BP71" s="280">
        <f t="shared" si="140"/>
        <v>269.97246486897075</v>
      </c>
      <c r="BQ71" s="280">
        <f t="shared" si="141"/>
        <v>2870.7128802501443</v>
      </c>
      <c r="BS71" s="367">
        <f t="shared" si="142"/>
        <v>2665.7128802501443</v>
      </c>
      <c r="BT71" s="280">
        <v>2870.7128802501443</v>
      </c>
      <c r="BU71" s="372"/>
      <c r="BV71" s="372"/>
      <c r="BW71" s="372"/>
      <c r="BX71" s="280">
        <f t="shared" si="143"/>
        <v>4.5753424657534243</v>
      </c>
      <c r="BY71" s="365">
        <f t="shared" si="144"/>
        <v>10.424657534246576</v>
      </c>
      <c r="BZ71" s="280">
        <f t="shared" si="145"/>
        <v>205</v>
      </c>
      <c r="CA71" s="280">
        <f t="shared" si="146"/>
        <v>2665.7128802501443</v>
      </c>
      <c r="CB71" s="280">
        <f t="shared" si="147"/>
        <v>269.97246486897075</v>
      </c>
      <c r="CC71" s="280">
        <f t="shared" si="148"/>
        <v>2600.7404153811735</v>
      </c>
      <c r="CE71" s="280">
        <v>2600.7404153811735</v>
      </c>
      <c r="CF71" s="372"/>
      <c r="CG71" s="372"/>
      <c r="CH71" s="372"/>
      <c r="CI71" s="280">
        <f t="shared" si="149"/>
        <v>5.5780821917808217</v>
      </c>
      <c r="CJ71" s="365">
        <f t="shared" si="150"/>
        <v>9.4219178082191775</v>
      </c>
      <c r="CK71" s="280">
        <f t="shared" si="151"/>
        <v>205</v>
      </c>
      <c r="CL71" s="280">
        <f t="shared" si="152"/>
        <v>2395.7404153811735</v>
      </c>
      <c r="CM71" s="280">
        <f t="shared" si="162"/>
        <v>269.97246486897075</v>
      </c>
      <c r="CN71" s="280">
        <f t="shared" si="153"/>
        <v>2330.7679505122028</v>
      </c>
      <c r="CP71" s="280">
        <f t="shared" si="154"/>
        <v>2330.7679505122028</v>
      </c>
      <c r="CQ71" s="372"/>
      <c r="CR71" s="372"/>
      <c r="CS71" s="372"/>
      <c r="CT71" s="280">
        <f t="shared" si="155"/>
        <v>6.5780821917808217</v>
      </c>
      <c r="CU71" s="365">
        <f t="shared" si="156"/>
        <v>8.4219178082191775</v>
      </c>
      <c r="CV71" s="280">
        <f t="shared" si="157"/>
        <v>205</v>
      </c>
      <c r="CW71" s="280">
        <f t="shared" si="158"/>
        <v>2125.7679505122028</v>
      </c>
      <c r="CX71" s="280">
        <f t="shared" si="159"/>
        <v>269.97246486897075</v>
      </c>
      <c r="CY71" s="280">
        <f t="shared" si="160"/>
        <v>2060.795485643232</v>
      </c>
      <c r="DA71" s="280">
        <f t="shared" si="20"/>
        <v>2060.795485643232</v>
      </c>
      <c r="DB71" s="372"/>
      <c r="DC71" s="372"/>
      <c r="DD71" s="372"/>
      <c r="DE71" s="280">
        <f t="shared" si="21"/>
        <v>7.5780821917808217</v>
      </c>
      <c r="DF71" s="365">
        <f t="shared" si="22"/>
        <v>7.4219178082191783</v>
      </c>
      <c r="DG71" s="280">
        <f t="shared" si="23"/>
        <v>205</v>
      </c>
      <c r="DH71" s="280">
        <f t="shared" si="24"/>
        <v>1855.795485643232</v>
      </c>
      <c r="DI71" s="280">
        <f t="shared" si="104"/>
        <v>269.97246486897075</v>
      </c>
      <c r="DJ71" s="280">
        <f t="shared" si="25"/>
        <v>1790.8230207742613</v>
      </c>
      <c r="DL71" s="367">
        <f t="shared" si="26"/>
        <v>1585.8230207742613</v>
      </c>
    </row>
    <row r="72" spans="1:116" ht="30" x14ac:dyDescent="0.25">
      <c r="A72" s="451" t="s">
        <v>393</v>
      </c>
      <c r="B72" s="257" t="s">
        <v>18</v>
      </c>
      <c r="C72" s="355" t="s">
        <v>19</v>
      </c>
      <c r="D72" s="259" t="s">
        <v>1357</v>
      </c>
      <c r="E72" s="281" t="s">
        <v>398</v>
      </c>
      <c r="F72" s="278">
        <v>41890</v>
      </c>
      <c r="G72" s="357">
        <v>0</v>
      </c>
      <c r="H72" s="357">
        <f>VLOOKUP(C72,[1]Rates!$C$6:$D$136,2,0)</f>
        <v>15</v>
      </c>
      <c r="I72" s="358">
        <f t="shared" si="107"/>
        <v>15</v>
      </c>
      <c r="J72" s="288">
        <v>61986.8</v>
      </c>
      <c r="K72" s="288"/>
      <c r="L72" s="370">
        <f t="shared" si="117"/>
        <v>61986.8</v>
      </c>
      <c r="M72" s="288">
        <v>0</v>
      </c>
      <c r="N72" s="359">
        <f t="shared" si="108"/>
        <v>61986.8</v>
      </c>
      <c r="O72" s="280">
        <f t="shared" si="163"/>
        <v>205</v>
      </c>
      <c r="P72" s="360">
        <f t="shared" si="109"/>
        <v>15</v>
      </c>
      <c r="Q72" s="361">
        <f t="shared" si="110"/>
        <v>3099.34</v>
      </c>
      <c r="R72" s="359">
        <f t="shared" si="118"/>
        <v>58887.460000000006</v>
      </c>
      <c r="S72" s="359">
        <f t="shared" si="164"/>
        <v>2204.9185936073063</v>
      </c>
      <c r="T72" s="359">
        <f t="shared" si="119"/>
        <v>0</v>
      </c>
      <c r="U72" s="359">
        <f t="shared" si="120"/>
        <v>61986.8</v>
      </c>
      <c r="V72" s="374">
        <f t="shared" si="121"/>
        <v>59781.881406392698</v>
      </c>
      <c r="W72" s="371"/>
      <c r="X72" s="371"/>
      <c r="Y72" s="371"/>
      <c r="Z72" s="371"/>
      <c r="AA72" s="280">
        <f t="shared" si="122"/>
        <v>59781.881406392698</v>
      </c>
      <c r="AB72" s="372"/>
      <c r="AC72" s="372"/>
      <c r="AD72" s="372"/>
      <c r="AE72" s="363">
        <f t="shared" si="123"/>
        <v>0.55890410958904113</v>
      </c>
      <c r="AF72" s="363">
        <f t="shared" si="124"/>
        <v>14.441095890410958</v>
      </c>
      <c r="AG72" s="372">
        <f t="shared" si="112"/>
        <v>3099.34</v>
      </c>
      <c r="AH72" s="383">
        <f t="shared" si="113"/>
        <v>58887.460000000006</v>
      </c>
      <c r="AI72" s="280">
        <f t="shared" si="165"/>
        <v>4077.769474483021</v>
      </c>
      <c r="AJ72" s="280">
        <f t="shared" si="166"/>
        <v>55704.111931909676</v>
      </c>
      <c r="AL72" s="280">
        <f t="shared" si="125"/>
        <v>55704.111931909676</v>
      </c>
      <c r="AM72" s="372"/>
      <c r="AN72" s="372"/>
      <c r="AO72" s="372"/>
      <c r="AP72" s="363">
        <f t="shared" si="126"/>
        <v>1.5616438356164384</v>
      </c>
      <c r="AQ72" s="363">
        <f t="shared" si="127"/>
        <v>13.438356164383562</v>
      </c>
      <c r="AR72" s="372">
        <f t="shared" si="128"/>
        <v>3099.34</v>
      </c>
      <c r="AS72" s="383">
        <f t="shared" si="129"/>
        <v>56682.541406392702</v>
      </c>
      <c r="AT72" s="365">
        <f t="shared" si="130"/>
        <v>4077.769474483021</v>
      </c>
      <c r="AU72" s="280">
        <f t="shared" si="131"/>
        <v>51626.342457426654</v>
      </c>
      <c r="AW72" s="372">
        <f t="shared" si="95"/>
        <v>51626.342457426654</v>
      </c>
      <c r="AX72" s="372"/>
      <c r="AY72" s="372"/>
      <c r="AZ72" s="372"/>
      <c r="BA72" s="372">
        <f t="shared" si="132"/>
        <v>2.5616438356164384</v>
      </c>
      <c r="BB72" s="372">
        <f t="shared" si="133"/>
        <v>12.438356164383562</v>
      </c>
      <c r="BC72" s="372">
        <f t="shared" si="97"/>
        <v>3099.34</v>
      </c>
      <c r="BD72" s="372">
        <f t="shared" si="116"/>
        <v>52604.77193190968</v>
      </c>
      <c r="BE72" s="372">
        <f t="shared" si="161"/>
        <v>4077.769474483021</v>
      </c>
      <c r="BF72" s="372">
        <f t="shared" si="134"/>
        <v>47548.572982943631</v>
      </c>
      <c r="BG72" s="372"/>
      <c r="BH72" s="280">
        <f t="shared" si="135"/>
        <v>47548.572982943631</v>
      </c>
      <c r="BI72" s="372"/>
      <c r="BJ72" s="372"/>
      <c r="BK72" s="372"/>
      <c r="BL72" s="280">
        <f t="shared" si="136"/>
        <v>3.5616438356164384</v>
      </c>
      <c r="BM72" s="372">
        <f t="shared" si="137"/>
        <v>11.438356164383562</v>
      </c>
      <c r="BN72" s="372">
        <f t="shared" si="138"/>
        <v>3099.34</v>
      </c>
      <c r="BO72" s="280">
        <f t="shared" si="139"/>
        <v>44449.232982943635</v>
      </c>
      <c r="BP72" s="280">
        <f t="shared" si="140"/>
        <v>4077.769474483021</v>
      </c>
      <c r="BQ72" s="280">
        <f t="shared" si="141"/>
        <v>43470.803508460609</v>
      </c>
      <c r="BS72" s="367">
        <f t="shared" si="142"/>
        <v>40371.463508460613</v>
      </c>
      <c r="BT72" s="280">
        <v>43470.803508460609</v>
      </c>
      <c r="BU72" s="372"/>
      <c r="BV72" s="372"/>
      <c r="BW72" s="372"/>
      <c r="BX72" s="280">
        <f t="shared" si="143"/>
        <v>4.5616438356164384</v>
      </c>
      <c r="BY72" s="365">
        <f t="shared" si="144"/>
        <v>10.438356164383562</v>
      </c>
      <c r="BZ72" s="280">
        <f t="shared" si="145"/>
        <v>3099.34</v>
      </c>
      <c r="CA72" s="280">
        <f t="shared" si="146"/>
        <v>40371.463508460613</v>
      </c>
      <c r="CB72" s="280">
        <f t="shared" si="147"/>
        <v>4077.769474483021</v>
      </c>
      <c r="CC72" s="280">
        <f t="shared" si="148"/>
        <v>39393.034033977587</v>
      </c>
      <c r="CE72" s="280">
        <v>39393.034033977587</v>
      </c>
      <c r="CF72" s="372"/>
      <c r="CG72" s="372"/>
      <c r="CH72" s="372"/>
      <c r="CI72" s="280">
        <f t="shared" si="149"/>
        <v>5.5643835616438357</v>
      </c>
      <c r="CJ72" s="365">
        <f t="shared" si="150"/>
        <v>9.4356164383561634</v>
      </c>
      <c r="CK72" s="280">
        <f t="shared" si="151"/>
        <v>3099.34</v>
      </c>
      <c r="CL72" s="280">
        <f t="shared" si="152"/>
        <v>36293.69403397759</v>
      </c>
      <c r="CM72" s="280">
        <f t="shared" si="162"/>
        <v>4077.769474483021</v>
      </c>
      <c r="CN72" s="280">
        <f t="shared" si="153"/>
        <v>35315.264559494564</v>
      </c>
      <c r="CP72" s="280">
        <f t="shared" si="154"/>
        <v>35315.264559494564</v>
      </c>
      <c r="CQ72" s="372"/>
      <c r="CR72" s="372"/>
      <c r="CS72" s="372"/>
      <c r="CT72" s="280">
        <f t="shared" si="155"/>
        <v>6.5643835616438357</v>
      </c>
      <c r="CU72" s="365">
        <f t="shared" si="156"/>
        <v>8.4356164383561634</v>
      </c>
      <c r="CV72" s="280">
        <f t="shared" si="157"/>
        <v>3099.34</v>
      </c>
      <c r="CW72" s="280">
        <f t="shared" si="158"/>
        <v>32215.924559494564</v>
      </c>
      <c r="CX72" s="280">
        <f t="shared" si="159"/>
        <v>4077.769474483021</v>
      </c>
      <c r="CY72" s="280">
        <f t="shared" si="160"/>
        <v>31237.495085011542</v>
      </c>
      <c r="DA72" s="280">
        <f t="shared" si="20"/>
        <v>31237.495085011542</v>
      </c>
      <c r="DB72" s="372"/>
      <c r="DC72" s="372"/>
      <c r="DD72" s="372"/>
      <c r="DE72" s="280">
        <f t="shared" si="21"/>
        <v>7.5643835616438357</v>
      </c>
      <c r="DF72" s="365">
        <f t="shared" si="22"/>
        <v>7.4356164383561643</v>
      </c>
      <c r="DG72" s="280">
        <f t="shared" si="23"/>
        <v>3099.34</v>
      </c>
      <c r="DH72" s="280">
        <f t="shared" si="24"/>
        <v>28138.155085011542</v>
      </c>
      <c r="DI72" s="280">
        <f t="shared" si="104"/>
        <v>4077.769474483021</v>
      </c>
      <c r="DJ72" s="280">
        <f t="shared" si="25"/>
        <v>27159.72561052852</v>
      </c>
      <c r="DL72" s="367">
        <f t="shared" si="26"/>
        <v>24060.385610528519</v>
      </c>
    </row>
    <row r="73" spans="1:116" ht="25.5" x14ac:dyDescent="0.25">
      <c r="A73" s="451" t="s">
        <v>393</v>
      </c>
      <c r="B73" s="257" t="s">
        <v>18</v>
      </c>
      <c r="C73" s="355" t="s">
        <v>19</v>
      </c>
      <c r="D73" s="259" t="s">
        <v>1358</v>
      </c>
      <c r="E73" s="281" t="s">
        <v>399</v>
      </c>
      <c r="F73" s="278">
        <v>41890</v>
      </c>
      <c r="G73" s="357">
        <v>0</v>
      </c>
      <c r="H73" s="357">
        <f>VLOOKUP(C73,[1]Rates!$C$6:$D$136,2,0)</f>
        <v>15</v>
      </c>
      <c r="I73" s="358">
        <f t="shared" si="107"/>
        <v>15</v>
      </c>
      <c r="J73" s="288">
        <v>5759.7800000000007</v>
      </c>
      <c r="K73" s="288"/>
      <c r="L73" s="370">
        <f t="shared" si="117"/>
        <v>5759.7800000000007</v>
      </c>
      <c r="M73" s="288">
        <v>0</v>
      </c>
      <c r="N73" s="359">
        <f t="shared" si="108"/>
        <v>5759.7800000000007</v>
      </c>
      <c r="O73" s="280">
        <f t="shared" si="163"/>
        <v>205</v>
      </c>
      <c r="P73" s="360">
        <f t="shared" si="109"/>
        <v>15</v>
      </c>
      <c r="Q73" s="361">
        <f t="shared" si="110"/>
        <v>287.98900000000003</v>
      </c>
      <c r="R73" s="359">
        <f t="shared" si="118"/>
        <v>5471.7910000000011</v>
      </c>
      <c r="S73" s="359">
        <f t="shared" si="164"/>
        <v>204.87984566210051</v>
      </c>
      <c r="T73" s="359">
        <f t="shared" si="119"/>
        <v>0</v>
      </c>
      <c r="U73" s="359">
        <f t="shared" si="120"/>
        <v>5759.7800000000007</v>
      </c>
      <c r="V73" s="374">
        <f t="shared" si="121"/>
        <v>5554.9001543378999</v>
      </c>
      <c r="W73" s="371"/>
      <c r="X73" s="371"/>
      <c r="Y73" s="371"/>
      <c r="Z73" s="371"/>
      <c r="AA73" s="280">
        <f t="shared" si="122"/>
        <v>5554.9001543378999</v>
      </c>
      <c r="AB73" s="372"/>
      <c r="AC73" s="372"/>
      <c r="AD73" s="372"/>
      <c r="AE73" s="363">
        <f t="shared" si="123"/>
        <v>0.55890410958904113</v>
      </c>
      <c r="AF73" s="363">
        <f t="shared" si="124"/>
        <v>14.441095890410958</v>
      </c>
      <c r="AG73" s="372">
        <f t="shared" si="112"/>
        <v>287.98900000000003</v>
      </c>
      <c r="AH73" s="383">
        <f t="shared" si="113"/>
        <v>5471.7910000000011</v>
      </c>
      <c r="AI73" s="280">
        <f t="shared" si="165"/>
        <v>378.90413868336191</v>
      </c>
      <c r="AJ73" s="280">
        <f t="shared" si="166"/>
        <v>5175.9960156545385</v>
      </c>
      <c r="AL73" s="280">
        <f t="shared" si="125"/>
        <v>5175.9960156545385</v>
      </c>
      <c r="AM73" s="372"/>
      <c r="AN73" s="372"/>
      <c r="AO73" s="372"/>
      <c r="AP73" s="363">
        <f t="shared" si="126"/>
        <v>1.5616438356164384</v>
      </c>
      <c r="AQ73" s="363">
        <f t="shared" si="127"/>
        <v>13.438356164383562</v>
      </c>
      <c r="AR73" s="372">
        <f t="shared" si="128"/>
        <v>287.98900000000003</v>
      </c>
      <c r="AS73" s="383">
        <f t="shared" si="129"/>
        <v>5266.9111543379004</v>
      </c>
      <c r="AT73" s="365">
        <f t="shared" si="130"/>
        <v>378.90413868336191</v>
      </c>
      <c r="AU73" s="280">
        <f t="shared" si="131"/>
        <v>4797.091876971177</v>
      </c>
      <c r="AW73" s="372">
        <f t="shared" si="95"/>
        <v>4797.091876971177</v>
      </c>
      <c r="AX73" s="372"/>
      <c r="AY73" s="372"/>
      <c r="AZ73" s="372"/>
      <c r="BA73" s="372">
        <f t="shared" si="132"/>
        <v>2.5616438356164384</v>
      </c>
      <c r="BB73" s="372">
        <f t="shared" si="133"/>
        <v>12.438356164383562</v>
      </c>
      <c r="BC73" s="372">
        <f t="shared" si="97"/>
        <v>287.98900000000003</v>
      </c>
      <c r="BD73" s="372">
        <f t="shared" si="116"/>
        <v>4888.0070156545389</v>
      </c>
      <c r="BE73" s="372">
        <f t="shared" si="161"/>
        <v>378.90413868336191</v>
      </c>
      <c r="BF73" s="372">
        <f t="shared" si="134"/>
        <v>4418.1877382878156</v>
      </c>
      <c r="BG73" s="372"/>
      <c r="BH73" s="280">
        <f t="shared" si="135"/>
        <v>4418.1877382878156</v>
      </c>
      <c r="BI73" s="372"/>
      <c r="BJ73" s="372"/>
      <c r="BK73" s="372"/>
      <c r="BL73" s="280">
        <f t="shared" si="136"/>
        <v>3.5616438356164384</v>
      </c>
      <c r="BM73" s="372">
        <f t="shared" si="137"/>
        <v>11.438356164383562</v>
      </c>
      <c r="BN73" s="372">
        <f t="shared" si="138"/>
        <v>287.98900000000003</v>
      </c>
      <c r="BO73" s="280">
        <f t="shared" si="139"/>
        <v>4130.198738287816</v>
      </c>
      <c r="BP73" s="280">
        <f t="shared" si="140"/>
        <v>378.90413868336191</v>
      </c>
      <c r="BQ73" s="280">
        <f t="shared" si="141"/>
        <v>4039.2835996044537</v>
      </c>
      <c r="BS73" s="367">
        <f t="shared" si="142"/>
        <v>3751.2945996044537</v>
      </c>
      <c r="BT73" s="280">
        <v>4039.2835996044537</v>
      </c>
      <c r="BU73" s="372"/>
      <c r="BV73" s="372"/>
      <c r="BW73" s="372"/>
      <c r="BX73" s="280">
        <f t="shared" si="143"/>
        <v>4.5616438356164384</v>
      </c>
      <c r="BY73" s="365">
        <f t="shared" si="144"/>
        <v>10.438356164383562</v>
      </c>
      <c r="BZ73" s="280">
        <f t="shared" si="145"/>
        <v>287.98900000000003</v>
      </c>
      <c r="CA73" s="280">
        <f t="shared" si="146"/>
        <v>3751.2945996044537</v>
      </c>
      <c r="CB73" s="280">
        <f t="shared" si="147"/>
        <v>378.90413868336191</v>
      </c>
      <c r="CC73" s="280">
        <f t="shared" si="148"/>
        <v>3660.3794609210918</v>
      </c>
      <c r="CE73" s="280">
        <v>3660.3794609210918</v>
      </c>
      <c r="CF73" s="372"/>
      <c r="CG73" s="372"/>
      <c r="CH73" s="372"/>
      <c r="CI73" s="280">
        <f t="shared" ref="CI73:CI96" si="167">($CE$4-F73)/365</f>
        <v>5.5643835616438357</v>
      </c>
      <c r="CJ73" s="365">
        <f t="shared" ref="CJ73:CJ97" si="168">H73-CI73</f>
        <v>9.4356164383561634</v>
      </c>
      <c r="CK73" s="280">
        <f t="shared" si="151"/>
        <v>287.98900000000003</v>
      </c>
      <c r="CL73" s="280">
        <f t="shared" si="152"/>
        <v>3372.3904609210917</v>
      </c>
      <c r="CM73" s="280">
        <f t="shared" si="162"/>
        <v>378.90413868336191</v>
      </c>
      <c r="CN73" s="280">
        <f t="shared" si="153"/>
        <v>3281.4753222377299</v>
      </c>
      <c r="CP73" s="280">
        <f t="shared" si="154"/>
        <v>3281.4753222377299</v>
      </c>
      <c r="CQ73" s="372"/>
      <c r="CR73" s="372"/>
      <c r="CS73" s="372"/>
      <c r="CT73" s="280">
        <f t="shared" si="155"/>
        <v>6.5643835616438357</v>
      </c>
      <c r="CU73" s="365">
        <f t="shared" si="156"/>
        <v>8.4356164383561634</v>
      </c>
      <c r="CV73" s="280">
        <f t="shared" si="157"/>
        <v>287.98900000000003</v>
      </c>
      <c r="CW73" s="280">
        <f t="shared" si="158"/>
        <v>2993.4863222377298</v>
      </c>
      <c r="CX73" s="280">
        <f t="shared" ref="CX73:CX96" si="169">CM73</f>
        <v>378.90413868336191</v>
      </c>
      <c r="CY73" s="280">
        <f t="shared" si="160"/>
        <v>2902.571183554368</v>
      </c>
      <c r="DA73" s="280">
        <f t="shared" si="20"/>
        <v>2902.571183554368</v>
      </c>
      <c r="DB73" s="372"/>
      <c r="DC73" s="372"/>
      <c r="DD73" s="372"/>
      <c r="DE73" s="280">
        <f t="shared" si="21"/>
        <v>7.5643835616438357</v>
      </c>
      <c r="DF73" s="365">
        <f t="shared" si="22"/>
        <v>7.4356164383561643</v>
      </c>
      <c r="DG73" s="280">
        <f t="shared" si="23"/>
        <v>287.98900000000003</v>
      </c>
      <c r="DH73" s="280">
        <f t="shared" si="24"/>
        <v>2614.5821835543679</v>
      </c>
      <c r="DI73" s="280">
        <f t="shared" si="104"/>
        <v>378.90413868336191</v>
      </c>
      <c r="DJ73" s="280">
        <f t="shared" si="25"/>
        <v>2523.6670448710061</v>
      </c>
      <c r="DL73" s="367">
        <f t="shared" si="26"/>
        <v>2235.678044871006</v>
      </c>
    </row>
    <row r="74" spans="1:116" ht="30" x14ac:dyDescent="0.25">
      <c r="A74" s="451" t="s">
        <v>393</v>
      </c>
      <c r="B74" s="257" t="s">
        <v>18</v>
      </c>
      <c r="C74" s="355" t="s">
        <v>19</v>
      </c>
      <c r="D74" s="259" t="s">
        <v>1359</v>
      </c>
      <c r="E74" s="281" t="s">
        <v>398</v>
      </c>
      <c r="F74" s="278">
        <v>41911</v>
      </c>
      <c r="G74" s="357">
        <v>0</v>
      </c>
      <c r="H74" s="357">
        <f>VLOOKUP(C74,[1]Rates!$C$6:$D$136,2,0)</f>
        <v>15</v>
      </c>
      <c r="I74" s="358">
        <f t="shared" si="107"/>
        <v>15</v>
      </c>
      <c r="J74" s="288">
        <v>61986.66</v>
      </c>
      <c r="K74" s="288"/>
      <c r="L74" s="370">
        <f t="shared" si="117"/>
        <v>61986.66</v>
      </c>
      <c r="M74" s="288">
        <v>0</v>
      </c>
      <c r="N74" s="359">
        <f t="shared" si="108"/>
        <v>61986.66</v>
      </c>
      <c r="O74" s="280">
        <f t="shared" si="163"/>
        <v>184</v>
      </c>
      <c r="P74" s="360">
        <f t="shared" si="109"/>
        <v>15</v>
      </c>
      <c r="Q74" s="361">
        <f t="shared" si="110"/>
        <v>3099.3330000000005</v>
      </c>
      <c r="R74" s="359">
        <f t="shared" si="118"/>
        <v>58887.327000000005</v>
      </c>
      <c r="S74" s="359">
        <f t="shared" si="164"/>
        <v>1979.0444142465753</v>
      </c>
      <c r="T74" s="359">
        <f t="shared" si="119"/>
        <v>0</v>
      </c>
      <c r="U74" s="359">
        <f t="shared" si="120"/>
        <v>61986.66</v>
      </c>
      <c r="V74" s="374">
        <f t="shared" si="121"/>
        <v>60007.615585753425</v>
      </c>
      <c r="W74" s="371"/>
      <c r="X74" s="371"/>
      <c r="Y74" s="371"/>
      <c r="Z74" s="371"/>
      <c r="AA74" s="280">
        <f t="shared" si="122"/>
        <v>60007.615585753425</v>
      </c>
      <c r="AB74" s="372"/>
      <c r="AC74" s="372"/>
      <c r="AD74" s="372"/>
      <c r="AE74" s="363">
        <f t="shared" si="123"/>
        <v>0.50136986301369868</v>
      </c>
      <c r="AF74" s="363">
        <f t="shared" si="124"/>
        <v>14.498630136986302</v>
      </c>
      <c r="AG74" s="372">
        <f t="shared" si="112"/>
        <v>3099.3330000000005</v>
      </c>
      <c r="AH74" s="383">
        <f t="shared" si="113"/>
        <v>58887.327000000005</v>
      </c>
      <c r="AI74" s="280">
        <f t="shared" si="165"/>
        <v>4061.578676303855</v>
      </c>
      <c r="AJ74" s="280">
        <f t="shared" si="166"/>
        <v>55946.036909449569</v>
      </c>
      <c r="AL74" s="280">
        <f t="shared" si="125"/>
        <v>55946.036909449569</v>
      </c>
      <c r="AM74" s="372"/>
      <c r="AN74" s="372"/>
      <c r="AO74" s="372"/>
      <c r="AP74" s="363">
        <f t="shared" si="126"/>
        <v>1.5041095890410958</v>
      </c>
      <c r="AQ74" s="363">
        <f t="shared" si="127"/>
        <v>13.495890410958904</v>
      </c>
      <c r="AR74" s="372">
        <f t="shared" si="128"/>
        <v>3099.3330000000005</v>
      </c>
      <c r="AS74" s="383">
        <f t="shared" si="129"/>
        <v>56908.282585753426</v>
      </c>
      <c r="AT74" s="365">
        <f t="shared" si="130"/>
        <v>4061.578676303855</v>
      </c>
      <c r="AU74" s="280">
        <f t="shared" si="131"/>
        <v>51884.458233145713</v>
      </c>
      <c r="AW74" s="372">
        <f t="shared" si="95"/>
        <v>51884.458233145713</v>
      </c>
      <c r="AX74" s="372"/>
      <c r="AY74" s="372"/>
      <c r="AZ74" s="372"/>
      <c r="BA74" s="372">
        <f t="shared" si="132"/>
        <v>2.504109589041096</v>
      </c>
      <c r="BB74" s="372">
        <f t="shared" si="133"/>
        <v>12.495890410958904</v>
      </c>
      <c r="BC74" s="372">
        <f t="shared" si="97"/>
        <v>3099.3330000000005</v>
      </c>
      <c r="BD74" s="372">
        <f t="shared" si="116"/>
        <v>52846.70390944957</v>
      </c>
      <c r="BE74" s="372">
        <f t="shared" si="161"/>
        <v>4061.578676303855</v>
      </c>
      <c r="BF74" s="372">
        <f t="shared" si="134"/>
        <v>47822.879556841857</v>
      </c>
      <c r="BG74" s="372"/>
      <c r="BH74" s="280">
        <f t="shared" si="135"/>
        <v>47822.879556841857</v>
      </c>
      <c r="BI74" s="372"/>
      <c r="BJ74" s="372"/>
      <c r="BK74" s="372"/>
      <c r="BL74" s="280">
        <f t="shared" si="136"/>
        <v>3.504109589041096</v>
      </c>
      <c r="BM74" s="372">
        <f t="shared" si="137"/>
        <v>11.495890410958904</v>
      </c>
      <c r="BN74" s="372">
        <f t="shared" ref="BN74:BN89" si="170">+BC74</f>
        <v>3099.3330000000005</v>
      </c>
      <c r="BO74" s="280">
        <f t="shared" si="139"/>
        <v>44723.546556841859</v>
      </c>
      <c r="BP74" s="280">
        <f t="shared" ref="BP74:BP88" si="171">+BE74</f>
        <v>4061.578676303855</v>
      </c>
      <c r="BQ74" s="280">
        <f t="shared" si="141"/>
        <v>43761.300880538001</v>
      </c>
      <c r="BS74" s="367">
        <f t="shared" si="142"/>
        <v>40661.967880538003</v>
      </c>
      <c r="BT74" s="280">
        <v>43761.300880538001</v>
      </c>
      <c r="BU74" s="372"/>
      <c r="BV74" s="372"/>
      <c r="BW74" s="372"/>
      <c r="BX74" s="280">
        <f t="shared" si="143"/>
        <v>4.5041095890410956</v>
      </c>
      <c r="BY74" s="365">
        <f t="shared" si="144"/>
        <v>10.495890410958904</v>
      </c>
      <c r="BZ74" s="280">
        <f t="shared" si="145"/>
        <v>3099.3330000000005</v>
      </c>
      <c r="CA74" s="280">
        <f t="shared" si="146"/>
        <v>40661.967880538003</v>
      </c>
      <c r="CB74" s="280">
        <f t="shared" si="147"/>
        <v>4061.578676303855</v>
      </c>
      <c r="CC74" s="280">
        <f t="shared" si="148"/>
        <v>39699.722204234145</v>
      </c>
      <c r="CE74" s="280">
        <v>39699.722204234145</v>
      </c>
      <c r="CF74" s="372"/>
      <c r="CG74" s="372"/>
      <c r="CH74" s="372"/>
      <c r="CI74" s="280">
        <f t="shared" si="167"/>
        <v>5.506849315068493</v>
      </c>
      <c r="CJ74" s="365">
        <f t="shared" si="168"/>
        <v>9.493150684931507</v>
      </c>
      <c r="CK74" s="280">
        <f t="shared" si="151"/>
        <v>3099.3330000000005</v>
      </c>
      <c r="CL74" s="280">
        <f t="shared" si="152"/>
        <v>36600.389204234147</v>
      </c>
      <c r="CM74" s="280">
        <f t="shared" si="162"/>
        <v>4061.578676303855</v>
      </c>
      <c r="CN74" s="280">
        <f t="shared" si="153"/>
        <v>35638.14352793029</v>
      </c>
      <c r="CP74" s="280">
        <f t="shared" si="154"/>
        <v>35638.14352793029</v>
      </c>
      <c r="CQ74" s="372"/>
      <c r="CR74" s="372"/>
      <c r="CS74" s="372"/>
      <c r="CT74" s="280">
        <f t="shared" si="155"/>
        <v>6.506849315068493</v>
      </c>
      <c r="CU74" s="365">
        <f t="shared" si="156"/>
        <v>8.493150684931507</v>
      </c>
      <c r="CV74" s="280">
        <f t="shared" si="157"/>
        <v>3099.3330000000005</v>
      </c>
      <c r="CW74" s="280">
        <f t="shared" si="158"/>
        <v>32538.810527930291</v>
      </c>
      <c r="CX74" s="280">
        <f t="shared" si="169"/>
        <v>4061.578676303855</v>
      </c>
      <c r="CY74" s="280">
        <f t="shared" si="160"/>
        <v>31576.564851626434</v>
      </c>
      <c r="DA74" s="280">
        <f t="shared" ref="DA74:DA141" si="172">CY74</f>
        <v>31576.564851626434</v>
      </c>
      <c r="DB74" s="372"/>
      <c r="DC74" s="372"/>
      <c r="DD74" s="372"/>
      <c r="DE74" s="280">
        <f t="shared" ref="DE74:DE141" si="173">($DA$4-F74)/365</f>
        <v>7.506849315068493</v>
      </c>
      <c r="DF74" s="365">
        <f t="shared" ref="DF74:DF141" si="174">H74-DE74</f>
        <v>7.493150684931507</v>
      </c>
      <c r="DG74" s="280">
        <f t="shared" ref="DG74:DG141" si="175">CV74</f>
        <v>3099.3330000000005</v>
      </c>
      <c r="DH74" s="280">
        <f t="shared" ref="DH74:DH141" si="176">IF(DA74-DG74&lt;=0,0,IF(DF74&lt;=0,0,DA74-DG74))</f>
        <v>28477.231851626435</v>
      </c>
      <c r="DI74" s="280">
        <f t="shared" si="104"/>
        <v>4061.578676303855</v>
      </c>
      <c r="DJ74" s="280">
        <f t="shared" ref="DJ74:DJ141" si="177">+DA74+DB74-DI74</f>
        <v>27514.986175322578</v>
      </c>
      <c r="DL74" s="367">
        <f t="shared" ref="DL74:DL141" si="178">DJ74-DG74</f>
        <v>24415.653175322579</v>
      </c>
    </row>
    <row r="75" spans="1:116" ht="30" x14ac:dyDescent="0.25">
      <c r="A75" s="451" t="s">
        <v>393</v>
      </c>
      <c r="B75" s="257" t="s">
        <v>18</v>
      </c>
      <c r="C75" s="355" t="s">
        <v>19</v>
      </c>
      <c r="D75" s="259" t="s">
        <v>1360</v>
      </c>
      <c r="E75" s="281" t="s">
        <v>400</v>
      </c>
      <c r="F75" s="278">
        <v>41951</v>
      </c>
      <c r="G75" s="357">
        <v>0</v>
      </c>
      <c r="H75" s="357">
        <f>VLOOKUP(C75,[1]Rates!$C$6:$D$136,2,0)</f>
        <v>15</v>
      </c>
      <c r="I75" s="358">
        <f t="shared" si="107"/>
        <v>15</v>
      </c>
      <c r="J75" s="288">
        <v>26838</v>
      </c>
      <c r="K75" s="288"/>
      <c r="L75" s="370">
        <f t="shared" si="117"/>
        <v>26838</v>
      </c>
      <c r="M75" s="288">
        <v>0</v>
      </c>
      <c r="N75" s="359">
        <f t="shared" si="108"/>
        <v>26838</v>
      </c>
      <c r="O75" s="280">
        <f t="shared" si="163"/>
        <v>144</v>
      </c>
      <c r="P75" s="360">
        <f t="shared" si="109"/>
        <v>15</v>
      </c>
      <c r="Q75" s="361">
        <f t="shared" si="110"/>
        <v>1341.9</v>
      </c>
      <c r="R75" s="359">
        <f t="shared" si="118"/>
        <v>25496.1</v>
      </c>
      <c r="S75" s="359">
        <f t="shared" si="164"/>
        <v>670.58235616438355</v>
      </c>
      <c r="T75" s="359">
        <f t="shared" si="119"/>
        <v>0</v>
      </c>
      <c r="U75" s="359">
        <f t="shared" si="120"/>
        <v>26838</v>
      </c>
      <c r="V75" s="374">
        <f t="shared" si="121"/>
        <v>26167.417643835615</v>
      </c>
      <c r="W75" s="371"/>
      <c r="X75" s="371"/>
      <c r="Y75" s="371"/>
      <c r="Z75" s="371"/>
      <c r="AA75" s="280">
        <f t="shared" si="122"/>
        <v>26167.417643835615</v>
      </c>
      <c r="AB75" s="372"/>
      <c r="AC75" s="372"/>
      <c r="AD75" s="372"/>
      <c r="AE75" s="363">
        <f t="shared" si="123"/>
        <v>0.39178082191780822</v>
      </c>
      <c r="AF75" s="363">
        <f t="shared" si="124"/>
        <v>14.608219178082193</v>
      </c>
      <c r="AG75" s="372">
        <f t="shared" si="112"/>
        <v>1341.9</v>
      </c>
      <c r="AH75" s="383">
        <f t="shared" si="113"/>
        <v>25496.1</v>
      </c>
      <c r="AI75" s="280">
        <f t="shared" si="165"/>
        <v>1745.325675168792</v>
      </c>
      <c r="AJ75" s="280">
        <f t="shared" si="166"/>
        <v>24422.091968666824</v>
      </c>
      <c r="AL75" s="280">
        <f t="shared" si="125"/>
        <v>24422.091968666824</v>
      </c>
      <c r="AM75" s="372"/>
      <c r="AN75" s="372"/>
      <c r="AO75" s="372"/>
      <c r="AP75" s="363">
        <f t="shared" si="126"/>
        <v>1.3945205479452054</v>
      </c>
      <c r="AQ75" s="363">
        <f t="shared" si="127"/>
        <v>13.605479452054794</v>
      </c>
      <c r="AR75" s="372">
        <f t="shared" si="128"/>
        <v>1341.9</v>
      </c>
      <c r="AS75" s="383">
        <f t="shared" si="129"/>
        <v>24825.517643835614</v>
      </c>
      <c r="AT75" s="365">
        <f t="shared" si="130"/>
        <v>1745.325675168792</v>
      </c>
      <c r="AU75" s="280">
        <f t="shared" si="131"/>
        <v>22676.766293498033</v>
      </c>
      <c r="AW75" s="372">
        <f t="shared" si="95"/>
        <v>22676.766293498033</v>
      </c>
      <c r="AX75" s="372"/>
      <c r="AY75" s="372"/>
      <c r="AZ75" s="372"/>
      <c r="BA75" s="372">
        <f t="shared" si="132"/>
        <v>2.3945205479452056</v>
      </c>
      <c r="BB75" s="372">
        <f t="shared" si="133"/>
        <v>12.605479452054794</v>
      </c>
      <c r="BC75" s="372">
        <f t="shared" si="97"/>
        <v>1341.9</v>
      </c>
      <c r="BD75" s="372">
        <f t="shared" si="116"/>
        <v>23080.191968666823</v>
      </c>
      <c r="BE75" s="372">
        <f t="shared" si="161"/>
        <v>1745.325675168792</v>
      </c>
      <c r="BF75" s="372">
        <f t="shared" si="134"/>
        <v>20931.440618329241</v>
      </c>
      <c r="BG75" s="372"/>
      <c r="BH75" s="280">
        <f t="shared" si="135"/>
        <v>20931.440618329241</v>
      </c>
      <c r="BI75" s="372"/>
      <c r="BJ75" s="372"/>
      <c r="BK75" s="372"/>
      <c r="BL75" s="280">
        <f t="shared" si="136"/>
        <v>3.3945205479452056</v>
      </c>
      <c r="BM75" s="372">
        <f t="shared" si="137"/>
        <v>11.605479452054794</v>
      </c>
      <c r="BN75" s="372">
        <f t="shared" si="170"/>
        <v>1341.9</v>
      </c>
      <c r="BO75" s="280">
        <f t="shared" si="139"/>
        <v>19589.54061832924</v>
      </c>
      <c r="BP75" s="280">
        <f t="shared" si="171"/>
        <v>1745.325675168792</v>
      </c>
      <c r="BQ75" s="280">
        <f t="shared" si="141"/>
        <v>19186.11494316045</v>
      </c>
      <c r="BS75" s="367">
        <f t="shared" si="142"/>
        <v>17844.214943160448</v>
      </c>
      <c r="BT75" s="280">
        <v>19186.11494316045</v>
      </c>
      <c r="BU75" s="372"/>
      <c r="BV75" s="372"/>
      <c r="BW75" s="372"/>
      <c r="BX75" s="280">
        <f t="shared" si="143"/>
        <v>4.3945205479452056</v>
      </c>
      <c r="BY75" s="365">
        <f t="shared" si="144"/>
        <v>10.605479452054794</v>
      </c>
      <c r="BZ75" s="280">
        <f t="shared" si="145"/>
        <v>1341.9</v>
      </c>
      <c r="CA75" s="280">
        <f t="shared" si="146"/>
        <v>17844.214943160448</v>
      </c>
      <c r="CB75" s="280">
        <f t="shared" si="147"/>
        <v>1745.325675168792</v>
      </c>
      <c r="CC75" s="280">
        <f t="shared" si="148"/>
        <v>17440.789267991659</v>
      </c>
      <c r="CE75" s="280">
        <v>17440.789267991659</v>
      </c>
      <c r="CF75" s="372"/>
      <c r="CG75" s="372"/>
      <c r="CH75" s="372"/>
      <c r="CI75" s="280">
        <f t="shared" si="167"/>
        <v>5.397260273972603</v>
      </c>
      <c r="CJ75" s="365">
        <f t="shared" si="168"/>
        <v>9.6027397260273979</v>
      </c>
      <c r="CK75" s="280">
        <f t="shared" ref="CK75:CK92" si="179">+BZ75</f>
        <v>1341.9</v>
      </c>
      <c r="CL75" s="280">
        <f t="shared" si="152"/>
        <v>16098.889267991659</v>
      </c>
      <c r="CM75" s="280">
        <f t="shared" si="162"/>
        <v>1745.325675168792</v>
      </c>
      <c r="CN75" s="280">
        <f t="shared" si="153"/>
        <v>15695.463592822867</v>
      </c>
      <c r="CP75" s="280">
        <f t="shared" si="154"/>
        <v>15695.463592822867</v>
      </c>
      <c r="CQ75" s="372"/>
      <c r="CR75" s="372"/>
      <c r="CS75" s="372"/>
      <c r="CT75" s="280">
        <f t="shared" si="155"/>
        <v>6.397260273972603</v>
      </c>
      <c r="CU75" s="365">
        <f t="shared" si="156"/>
        <v>8.6027397260273979</v>
      </c>
      <c r="CV75" s="280">
        <f t="shared" si="157"/>
        <v>1341.9</v>
      </c>
      <c r="CW75" s="280">
        <f t="shared" si="158"/>
        <v>14353.563592822868</v>
      </c>
      <c r="CX75" s="280">
        <f t="shared" si="169"/>
        <v>1745.325675168792</v>
      </c>
      <c r="CY75" s="280">
        <f t="shared" si="160"/>
        <v>13950.137917654076</v>
      </c>
      <c r="DA75" s="280">
        <f t="shared" si="172"/>
        <v>13950.137917654076</v>
      </c>
      <c r="DB75" s="372"/>
      <c r="DC75" s="372"/>
      <c r="DD75" s="372"/>
      <c r="DE75" s="280">
        <f t="shared" si="173"/>
        <v>7.397260273972603</v>
      </c>
      <c r="DF75" s="365">
        <f t="shared" si="174"/>
        <v>7.602739726027397</v>
      </c>
      <c r="DG75" s="280">
        <f t="shared" si="175"/>
        <v>1341.9</v>
      </c>
      <c r="DH75" s="280">
        <f t="shared" si="176"/>
        <v>12608.237917654076</v>
      </c>
      <c r="DI75" s="280">
        <f t="shared" si="104"/>
        <v>1745.325675168792</v>
      </c>
      <c r="DJ75" s="280">
        <f t="shared" si="177"/>
        <v>12204.812242485285</v>
      </c>
      <c r="DL75" s="367">
        <f t="shared" si="178"/>
        <v>10862.912242485285</v>
      </c>
    </row>
    <row r="76" spans="1:116" ht="25.5" x14ac:dyDescent="0.25">
      <c r="A76" s="451" t="s">
        <v>393</v>
      </c>
      <c r="B76" s="257" t="s">
        <v>18</v>
      </c>
      <c r="C76" s="355" t="s">
        <v>19</v>
      </c>
      <c r="D76" s="259" t="s">
        <v>1361</v>
      </c>
      <c r="E76" s="281" t="s">
        <v>401</v>
      </c>
      <c r="F76" s="278">
        <v>41975</v>
      </c>
      <c r="G76" s="357">
        <v>0</v>
      </c>
      <c r="H76" s="357">
        <f>VLOOKUP(C76,[1]Rates!$C$6:$D$136,2,0)</f>
        <v>15</v>
      </c>
      <c r="I76" s="358">
        <f t="shared" si="107"/>
        <v>15</v>
      </c>
      <c r="J76" s="288">
        <v>10080</v>
      </c>
      <c r="K76" s="288"/>
      <c r="L76" s="370">
        <f t="shared" si="117"/>
        <v>10080</v>
      </c>
      <c r="M76" s="288">
        <v>0</v>
      </c>
      <c r="N76" s="359">
        <f t="shared" si="108"/>
        <v>10080</v>
      </c>
      <c r="O76" s="280">
        <f t="shared" si="163"/>
        <v>120</v>
      </c>
      <c r="P76" s="360">
        <f t="shared" si="109"/>
        <v>15</v>
      </c>
      <c r="Q76" s="361">
        <f t="shared" si="110"/>
        <v>504</v>
      </c>
      <c r="R76" s="359">
        <f t="shared" si="118"/>
        <v>9576</v>
      </c>
      <c r="S76" s="359">
        <f t="shared" si="164"/>
        <v>209.88493150684928</v>
      </c>
      <c r="T76" s="359">
        <f t="shared" si="119"/>
        <v>0</v>
      </c>
      <c r="U76" s="359">
        <f t="shared" si="120"/>
        <v>10080</v>
      </c>
      <c r="V76" s="374">
        <f t="shared" si="121"/>
        <v>9870.1150684931508</v>
      </c>
      <c r="W76" s="371"/>
      <c r="X76" s="371"/>
      <c r="Y76" s="371"/>
      <c r="Z76" s="371"/>
      <c r="AA76" s="280">
        <f t="shared" si="122"/>
        <v>9870.1150684931508</v>
      </c>
      <c r="AB76" s="372"/>
      <c r="AC76" s="372"/>
      <c r="AD76" s="372"/>
      <c r="AE76" s="363">
        <f t="shared" si="123"/>
        <v>0.32602739726027397</v>
      </c>
      <c r="AF76" s="363">
        <f t="shared" si="124"/>
        <v>14.673972602739726</v>
      </c>
      <c r="AG76" s="372">
        <f t="shared" si="112"/>
        <v>504</v>
      </c>
      <c r="AH76" s="383">
        <f t="shared" si="113"/>
        <v>9576</v>
      </c>
      <c r="AI76" s="280">
        <f t="shared" si="165"/>
        <v>652.58401792382381</v>
      </c>
      <c r="AJ76" s="280">
        <f t="shared" si="166"/>
        <v>9217.5310505693269</v>
      </c>
      <c r="AL76" s="280">
        <f t="shared" si="125"/>
        <v>9217.5310505693269</v>
      </c>
      <c r="AM76" s="372"/>
      <c r="AN76" s="372"/>
      <c r="AO76" s="372"/>
      <c r="AP76" s="363">
        <f t="shared" si="126"/>
        <v>1.3287671232876712</v>
      </c>
      <c r="AQ76" s="363">
        <f t="shared" si="127"/>
        <v>13.671232876712329</v>
      </c>
      <c r="AR76" s="372">
        <f t="shared" si="128"/>
        <v>504</v>
      </c>
      <c r="AS76" s="383">
        <f t="shared" si="129"/>
        <v>9366.1150684931508</v>
      </c>
      <c r="AT76" s="365">
        <f t="shared" si="130"/>
        <v>652.58401792382381</v>
      </c>
      <c r="AU76" s="280">
        <f t="shared" si="131"/>
        <v>8564.947032645503</v>
      </c>
      <c r="AW76" s="372">
        <f t="shared" si="95"/>
        <v>8564.947032645503</v>
      </c>
      <c r="AX76" s="372"/>
      <c r="AY76" s="372"/>
      <c r="AZ76" s="372"/>
      <c r="BA76" s="372">
        <f t="shared" si="132"/>
        <v>2.3287671232876712</v>
      </c>
      <c r="BB76" s="372">
        <f t="shared" si="133"/>
        <v>12.671232876712329</v>
      </c>
      <c r="BC76" s="372">
        <f t="shared" si="97"/>
        <v>504</v>
      </c>
      <c r="BD76" s="372">
        <f t="shared" si="116"/>
        <v>8713.5310505693269</v>
      </c>
      <c r="BE76" s="372">
        <f t="shared" si="161"/>
        <v>652.58401792382381</v>
      </c>
      <c r="BF76" s="372">
        <f t="shared" si="134"/>
        <v>7912.3630147216791</v>
      </c>
      <c r="BG76" s="372"/>
      <c r="BH76" s="280">
        <f t="shared" si="135"/>
        <v>7912.3630147216791</v>
      </c>
      <c r="BI76" s="372"/>
      <c r="BJ76" s="372"/>
      <c r="BK76" s="372"/>
      <c r="BL76" s="280">
        <f t="shared" si="136"/>
        <v>3.3287671232876712</v>
      </c>
      <c r="BM76" s="372">
        <f t="shared" si="137"/>
        <v>11.671232876712329</v>
      </c>
      <c r="BN76" s="372">
        <f t="shared" si="170"/>
        <v>504</v>
      </c>
      <c r="BO76" s="280">
        <f t="shared" si="139"/>
        <v>7408.3630147216791</v>
      </c>
      <c r="BP76" s="280">
        <f t="shared" si="171"/>
        <v>652.58401792382381</v>
      </c>
      <c r="BQ76" s="280">
        <f t="shared" si="141"/>
        <v>7259.7789967978551</v>
      </c>
      <c r="BS76" s="367">
        <f t="shared" si="142"/>
        <v>6755.7789967978551</v>
      </c>
      <c r="BT76" s="280">
        <v>7259.7789967978551</v>
      </c>
      <c r="BU76" s="372"/>
      <c r="BV76" s="372"/>
      <c r="BW76" s="372"/>
      <c r="BX76" s="280">
        <f t="shared" si="143"/>
        <v>4.3287671232876717</v>
      </c>
      <c r="BY76" s="365">
        <f t="shared" si="144"/>
        <v>10.671232876712327</v>
      </c>
      <c r="BZ76" s="280">
        <f t="shared" si="145"/>
        <v>504</v>
      </c>
      <c r="CA76" s="280">
        <f t="shared" si="146"/>
        <v>6755.7789967978551</v>
      </c>
      <c r="CB76" s="280">
        <f t="shared" si="147"/>
        <v>652.58401792382381</v>
      </c>
      <c r="CC76" s="280">
        <f t="shared" si="148"/>
        <v>6607.1949788740312</v>
      </c>
      <c r="CE76" s="280">
        <v>6607.1949788740312</v>
      </c>
      <c r="CF76" s="372"/>
      <c r="CG76" s="372"/>
      <c r="CH76" s="372"/>
      <c r="CI76" s="280">
        <f t="shared" si="167"/>
        <v>5.3315068493150681</v>
      </c>
      <c r="CJ76" s="365">
        <f t="shared" si="168"/>
        <v>9.668493150684931</v>
      </c>
      <c r="CK76" s="280">
        <f t="shared" si="179"/>
        <v>504</v>
      </c>
      <c r="CL76" s="280">
        <f t="shared" si="152"/>
        <v>6103.1949788740312</v>
      </c>
      <c r="CM76" s="280">
        <f t="shared" si="162"/>
        <v>652.58401792382381</v>
      </c>
      <c r="CN76" s="280">
        <f t="shared" si="153"/>
        <v>5954.6109609502073</v>
      </c>
      <c r="CP76" s="280">
        <f t="shared" si="154"/>
        <v>5954.6109609502073</v>
      </c>
      <c r="CQ76" s="372"/>
      <c r="CR76" s="372"/>
      <c r="CS76" s="372"/>
      <c r="CT76" s="280">
        <f t="shared" si="155"/>
        <v>6.3315068493150681</v>
      </c>
      <c r="CU76" s="365">
        <f t="shared" si="156"/>
        <v>8.668493150684931</v>
      </c>
      <c r="CV76" s="280">
        <f t="shared" si="157"/>
        <v>504</v>
      </c>
      <c r="CW76" s="280">
        <f t="shared" si="158"/>
        <v>5450.6109609502073</v>
      </c>
      <c r="CX76" s="280">
        <f t="shared" si="169"/>
        <v>652.58401792382381</v>
      </c>
      <c r="CY76" s="280">
        <f t="shared" si="160"/>
        <v>5302.0269430263834</v>
      </c>
      <c r="DA76" s="280">
        <f t="shared" si="172"/>
        <v>5302.0269430263834</v>
      </c>
      <c r="DB76" s="372"/>
      <c r="DC76" s="372"/>
      <c r="DD76" s="372"/>
      <c r="DE76" s="280">
        <f t="shared" si="173"/>
        <v>7.3315068493150681</v>
      </c>
      <c r="DF76" s="365">
        <f t="shared" si="174"/>
        <v>7.6684931506849319</v>
      </c>
      <c r="DG76" s="280">
        <f t="shared" si="175"/>
        <v>504</v>
      </c>
      <c r="DH76" s="280">
        <f t="shared" si="176"/>
        <v>4798.0269430263834</v>
      </c>
      <c r="DI76" s="280">
        <f t="shared" si="104"/>
        <v>652.58401792382381</v>
      </c>
      <c r="DJ76" s="280">
        <f t="shared" si="177"/>
        <v>4649.4429251025595</v>
      </c>
      <c r="DL76" s="367">
        <f t="shared" si="178"/>
        <v>4145.4429251025595</v>
      </c>
    </row>
    <row r="77" spans="1:116" ht="25.5" x14ac:dyDescent="0.25">
      <c r="A77" s="451" t="s">
        <v>393</v>
      </c>
      <c r="B77" s="257" t="s">
        <v>18</v>
      </c>
      <c r="C77" s="355" t="s">
        <v>19</v>
      </c>
      <c r="D77" s="259" t="s">
        <v>1362</v>
      </c>
      <c r="E77" s="281" t="s">
        <v>402</v>
      </c>
      <c r="F77" s="278">
        <v>41975</v>
      </c>
      <c r="G77" s="357">
        <v>0</v>
      </c>
      <c r="H77" s="357">
        <f>VLOOKUP(C77,[1]Rates!$C$6:$D$136,2,0)</f>
        <v>15</v>
      </c>
      <c r="I77" s="358">
        <f t="shared" si="107"/>
        <v>15</v>
      </c>
      <c r="J77" s="288">
        <v>40761</v>
      </c>
      <c r="K77" s="288"/>
      <c r="L77" s="370">
        <f t="shared" si="117"/>
        <v>40761</v>
      </c>
      <c r="M77" s="288">
        <v>0</v>
      </c>
      <c r="N77" s="359">
        <f t="shared" si="108"/>
        <v>40761</v>
      </c>
      <c r="O77" s="280">
        <f t="shared" si="163"/>
        <v>120</v>
      </c>
      <c r="P77" s="360">
        <f t="shared" si="109"/>
        <v>15</v>
      </c>
      <c r="Q77" s="361">
        <f t="shared" si="110"/>
        <v>2038.0500000000002</v>
      </c>
      <c r="R77" s="359">
        <f t="shared" si="118"/>
        <v>38722.949999999997</v>
      </c>
      <c r="S77" s="359">
        <f t="shared" si="164"/>
        <v>848.72219178082184</v>
      </c>
      <c r="T77" s="359">
        <f t="shared" si="119"/>
        <v>0</v>
      </c>
      <c r="U77" s="359">
        <f t="shared" si="120"/>
        <v>40761</v>
      </c>
      <c r="V77" s="374">
        <f t="shared" si="121"/>
        <v>39912.27780821918</v>
      </c>
      <c r="W77" s="371"/>
      <c r="X77" s="371"/>
      <c r="Y77" s="371"/>
      <c r="Z77" s="371"/>
      <c r="AA77" s="280">
        <f t="shared" si="122"/>
        <v>39912.27780821918</v>
      </c>
      <c r="AB77" s="372"/>
      <c r="AC77" s="372"/>
      <c r="AD77" s="372"/>
      <c r="AE77" s="363">
        <f t="shared" si="123"/>
        <v>0.32602739726027397</v>
      </c>
      <c r="AF77" s="363">
        <f t="shared" si="124"/>
        <v>14.673972602739726</v>
      </c>
      <c r="AG77" s="372">
        <f t="shared" si="112"/>
        <v>2038.0500000000002</v>
      </c>
      <c r="AH77" s="383">
        <f t="shared" si="113"/>
        <v>38722.949999999997</v>
      </c>
      <c r="AI77" s="280">
        <f t="shared" si="165"/>
        <v>2638.8866224794619</v>
      </c>
      <c r="AJ77" s="280">
        <f t="shared" si="166"/>
        <v>37273.391185739718</v>
      </c>
      <c r="AL77" s="280">
        <f t="shared" si="125"/>
        <v>37273.391185739718</v>
      </c>
      <c r="AM77" s="372"/>
      <c r="AN77" s="372"/>
      <c r="AO77" s="372"/>
      <c r="AP77" s="363">
        <f t="shared" si="126"/>
        <v>1.3287671232876712</v>
      </c>
      <c r="AQ77" s="363">
        <f t="shared" si="127"/>
        <v>13.671232876712329</v>
      </c>
      <c r="AR77" s="372">
        <f t="shared" si="128"/>
        <v>2038.0500000000002</v>
      </c>
      <c r="AS77" s="383">
        <f t="shared" si="129"/>
        <v>37874.227808219177</v>
      </c>
      <c r="AT77" s="365">
        <f t="shared" si="130"/>
        <v>2638.8866224794619</v>
      </c>
      <c r="AU77" s="280">
        <f t="shared" si="131"/>
        <v>34634.504563260256</v>
      </c>
      <c r="AW77" s="372">
        <f t="shared" si="95"/>
        <v>34634.504563260256</v>
      </c>
      <c r="AX77" s="372"/>
      <c r="AY77" s="372"/>
      <c r="AZ77" s="372"/>
      <c r="BA77" s="372">
        <f t="shared" si="132"/>
        <v>2.3287671232876712</v>
      </c>
      <c r="BB77" s="372">
        <f t="shared" si="133"/>
        <v>12.671232876712329</v>
      </c>
      <c r="BC77" s="372">
        <f t="shared" si="97"/>
        <v>2038.0500000000002</v>
      </c>
      <c r="BD77" s="372">
        <f t="shared" si="116"/>
        <v>35235.341185739715</v>
      </c>
      <c r="BE77" s="372">
        <f t="shared" si="161"/>
        <v>2638.8866224794619</v>
      </c>
      <c r="BF77" s="372">
        <f t="shared" si="134"/>
        <v>31995.617940780794</v>
      </c>
      <c r="BG77" s="372"/>
      <c r="BH77" s="280">
        <f t="shared" si="135"/>
        <v>31995.617940780794</v>
      </c>
      <c r="BI77" s="372"/>
      <c r="BJ77" s="372"/>
      <c r="BK77" s="372"/>
      <c r="BL77" s="280">
        <f t="shared" si="136"/>
        <v>3.3287671232876712</v>
      </c>
      <c r="BM77" s="372">
        <f t="shared" si="137"/>
        <v>11.671232876712329</v>
      </c>
      <c r="BN77" s="372">
        <f t="shared" si="170"/>
        <v>2038.0500000000002</v>
      </c>
      <c r="BO77" s="280">
        <f t="shared" si="139"/>
        <v>29957.567940780795</v>
      </c>
      <c r="BP77" s="280">
        <f t="shared" si="171"/>
        <v>2638.8866224794619</v>
      </c>
      <c r="BQ77" s="280">
        <f t="shared" si="141"/>
        <v>29356.731318301332</v>
      </c>
      <c r="BS77" s="367">
        <f t="shared" si="142"/>
        <v>27318.681318301333</v>
      </c>
      <c r="BT77" s="280">
        <v>29356.731318301332</v>
      </c>
      <c r="BU77" s="372"/>
      <c r="BV77" s="372"/>
      <c r="BW77" s="372"/>
      <c r="BX77" s="280">
        <f t="shared" si="143"/>
        <v>4.3287671232876717</v>
      </c>
      <c r="BY77" s="365">
        <f t="shared" si="144"/>
        <v>10.671232876712327</v>
      </c>
      <c r="BZ77" s="280">
        <f t="shared" si="145"/>
        <v>2038.0500000000002</v>
      </c>
      <c r="CA77" s="280">
        <f t="shared" si="146"/>
        <v>27318.681318301333</v>
      </c>
      <c r="CB77" s="280">
        <f t="shared" si="147"/>
        <v>2638.8866224794619</v>
      </c>
      <c r="CC77" s="280">
        <f t="shared" si="148"/>
        <v>26717.84469582187</v>
      </c>
      <c r="CE77" s="280">
        <v>26717.84469582187</v>
      </c>
      <c r="CF77" s="372"/>
      <c r="CG77" s="372"/>
      <c r="CH77" s="372"/>
      <c r="CI77" s="280">
        <f t="shared" si="167"/>
        <v>5.3315068493150681</v>
      </c>
      <c r="CJ77" s="365">
        <f t="shared" si="168"/>
        <v>9.668493150684931</v>
      </c>
      <c r="CK77" s="280">
        <f t="shared" si="179"/>
        <v>2038.0500000000002</v>
      </c>
      <c r="CL77" s="280">
        <f t="shared" si="152"/>
        <v>24679.794695821871</v>
      </c>
      <c r="CM77" s="280">
        <f t="shared" si="162"/>
        <v>2638.8866224794619</v>
      </c>
      <c r="CN77" s="280">
        <f t="shared" si="153"/>
        <v>24078.958073342408</v>
      </c>
      <c r="CP77" s="280">
        <f t="shared" si="154"/>
        <v>24078.958073342408</v>
      </c>
      <c r="CQ77" s="372"/>
      <c r="CR77" s="372"/>
      <c r="CS77" s="372"/>
      <c r="CT77" s="280">
        <f t="shared" si="155"/>
        <v>6.3315068493150681</v>
      </c>
      <c r="CU77" s="365">
        <f t="shared" si="156"/>
        <v>8.668493150684931</v>
      </c>
      <c r="CV77" s="280">
        <f t="shared" si="157"/>
        <v>2038.0500000000002</v>
      </c>
      <c r="CW77" s="280">
        <f t="shared" si="158"/>
        <v>22040.908073342409</v>
      </c>
      <c r="CX77" s="280">
        <f t="shared" si="169"/>
        <v>2638.8866224794619</v>
      </c>
      <c r="CY77" s="280">
        <f t="shared" si="160"/>
        <v>21440.071450862946</v>
      </c>
      <c r="DA77" s="280">
        <f t="shared" si="172"/>
        <v>21440.071450862946</v>
      </c>
      <c r="DB77" s="372"/>
      <c r="DC77" s="372"/>
      <c r="DD77" s="372"/>
      <c r="DE77" s="280">
        <f t="shared" si="173"/>
        <v>7.3315068493150681</v>
      </c>
      <c r="DF77" s="365">
        <f t="shared" si="174"/>
        <v>7.6684931506849319</v>
      </c>
      <c r="DG77" s="280">
        <f t="shared" si="175"/>
        <v>2038.0500000000002</v>
      </c>
      <c r="DH77" s="280">
        <f t="shared" si="176"/>
        <v>19402.021450862947</v>
      </c>
      <c r="DI77" s="280">
        <f t="shared" si="104"/>
        <v>2638.8866224794619</v>
      </c>
      <c r="DJ77" s="280">
        <f t="shared" si="177"/>
        <v>18801.184828383484</v>
      </c>
      <c r="DL77" s="367">
        <f t="shared" si="178"/>
        <v>16763.134828383485</v>
      </c>
    </row>
    <row r="78" spans="1:116" ht="25.5" x14ac:dyDescent="0.25">
      <c r="A78" s="451" t="s">
        <v>393</v>
      </c>
      <c r="B78" s="257" t="s">
        <v>18</v>
      </c>
      <c r="C78" s="355" t="s">
        <v>19</v>
      </c>
      <c r="D78" s="259" t="s">
        <v>1363</v>
      </c>
      <c r="E78" s="281" t="s">
        <v>394</v>
      </c>
      <c r="F78" s="278">
        <v>41985</v>
      </c>
      <c r="G78" s="357">
        <v>0</v>
      </c>
      <c r="H78" s="357">
        <f>VLOOKUP(C78,[1]Rates!$C$6:$D$136,2,0)</f>
        <v>15</v>
      </c>
      <c r="I78" s="358">
        <f t="shared" si="107"/>
        <v>15</v>
      </c>
      <c r="J78" s="288">
        <v>8557.5</v>
      </c>
      <c r="K78" s="288"/>
      <c r="L78" s="370">
        <f t="shared" si="117"/>
        <v>8557.5</v>
      </c>
      <c r="M78" s="288">
        <v>0</v>
      </c>
      <c r="N78" s="359">
        <f t="shared" si="108"/>
        <v>8557.5</v>
      </c>
      <c r="O78" s="280">
        <f t="shared" si="163"/>
        <v>110</v>
      </c>
      <c r="P78" s="360">
        <f t="shared" si="109"/>
        <v>15</v>
      </c>
      <c r="Q78" s="361">
        <f t="shared" si="110"/>
        <v>427.875</v>
      </c>
      <c r="R78" s="359">
        <f t="shared" si="118"/>
        <v>8129.625</v>
      </c>
      <c r="S78" s="359">
        <f t="shared" si="164"/>
        <v>163.33493150684933</v>
      </c>
      <c r="T78" s="359">
        <f t="shared" si="119"/>
        <v>0</v>
      </c>
      <c r="U78" s="359">
        <f t="shared" si="120"/>
        <v>8557.5</v>
      </c>
      <c r="V78" s="374">
        <f t="shared" si="121"/>
        <v>8394.1650684931501</v>
      </c>
      <c r="W78" s="371"/>
      <c r="X78" s="371"/>
      <c r="Y78" s="371"/>
      <c r="Z78" s="371"/>
      <c r="AA78" s="280">
        <f t="shared" si="122"/>
        <v>8394.1650684931501</v>
      </c>
      <c r="AB78" s="372"/>
      <c r="AC78" s="372"/>
      <c r="AD78" s="372"/>
      <c r="AE78" s="363">
        <f t="shared" si="123"/>
        <v>0.29863013698630136</v>
      </c>
      <c r="AF78" s="363">
        <f t="shared" si="124"/>
        <v>14.701369863013699</v>
      </c>
      <c r="AG78" s="372">
        <f t="shared" si="112"/>
        <v>427.875</v>
      </c>
      <c r="AH78" s="383">
        <f t="shared" si="113"/>
        <v>8129.625</v>
      </c>
      <c r="AI78" s="280">
        <f t="shared" si="165"/>
        <v>552.98418281774127</v>
      </c>
      <c r="AJ78" s="280">
        <f t="shared" si="166"/>
        <v>7841.1808856754087</v>
      </c>
      <c r="AL78" s="280">
        <f t="shared" si="125"/>
        <v>7841.1808856754087</v>
      </c>
      <c r="AM78" s="372"/>
      <c r="AN78" s="372"/>
      <c r="AO78" s="372"/>
      <c r="AP78" s="363">
        <f t="shared" si="126"/>
        <v>1.3013698630136987</v>
      </c>
      <c r="AQ78" s="363">
        <f t="shared" si="127"/>
        <v>13.698630136986301</v>
      </c>
      <c r="AR78" s="372">
        <f t="shared" si="128"/>
        <v>427.875</v>
      </c>
      <c r="AS78" s="383">
        <f t="shared" si="129"/>
        <v>7966.2900684931501</v>
      </c>
      <c r="AT78" s="365">
        <f t="shared" si="130"/>
        <v>552.98418281774127</v>
      </c>
      <c r="AU78" s="280">
        <f t="shared" si="131"/>
        <v>7288.1967028576673</v>
      </c>
      <c r="AW78" s="372">
        <f t="shared" si="95"/>
        <v>7288.1967028576673</v>
      </c>
      <c r="AX78" s="372"/>
      <c r="AY78" s="372"/>
      <c r="AZ78" s="372"/>
      <c r="BA78" s="372">
        <f t="shared" si="132"/>
        <v>2.3013698630136985</v>
      </c>
      <c r="BB78" s="372">
        <f t="shared" si="133"/>
        <v>12.698630136986301</v>
      </c>
      <c r="BC78" s="372">
        <f t="shared" si="97"/>
        <v>427.875</v>
      </c>
      <c r="BD78" s="372">
        <f t="shared" si="116"/>
        <v>7413.3058856754087</v>
      </c>
      <c r="BE78" s="372">
        <f t="shared" si="161"/>
        <v>552.98418281774127</v>
      </c>
      <c r="BF78" s="372">
        <f t="shared" si="134"/>
        <v>6735.2125200399259</v>
      </c>
      <c r="BG78" s="372"/>
      <c r="BH78" s="280">
        <f t="shared" si="135"/>
        <v>6735.2125200399259</v>
      </c>
      <c r="BI78" s="372"/>
      <c r="BJ78" s="372"/>
      <c r="BK78" s="372"/>
      <c r="BL78" s="280">
        <f t="shared" si="136"/>
        <v>3.3013698630136985</v>
      </c>
      <c r="BM78" s="372">
        <f t="shared" si="137"/>
        <v>11.698630136986301</v>
      </c>
      <c r="BN78" s="372">
        <f t="shared" si="170"/>
        <v>427.875</v>
      </c>
      <c r="BO78" s="280">
        <f t="shared" si="139"/>
        <v>6307.3375200399259</v>
      </c>
      <c r="BP78" s="280">
        <f t="shared" si="171"/>
        <v>552.98418281774127</v>
      </c>
      <c r="BQ78" s="280">
        <f t="shared" si="141"/>
        <v>6182.2283372221846</v>
      </c>
      <c r="BS78" s="367">
        <f t="shared" si="142"/>
        <v>5754.3533372221846</v>
      </c>
      <c r="BT78" s="280">
        <v>6182.2283372221846</v>
      </c>
      <c r="BU78" s="372"/>
      <c r="BV78" s="372"/>
      <c r="BW78" s="372"/>
      <c r="BX78" s="280">
        <f t="shared" si="143"/>
        <v>4.3013698630136989</v>
      </c>
      <c r="BY78" s="365">
        <f t="shared" si="144"/>
        <v>10.698630136986301</v>
      </c>
      <c r="BZ78" s="280">
        <f t="shared" si="145"/>
        <v>427.875</v>
      </c>
      <c r="CA78" s="280">
        <f t="shared" si="146"/>
        <v>5754.3533372221846</v>
      </c>
      <c r="CB78" s="280">
        <f t="shared" si="147"/>
        <v>552.98418281774127</v>
      </c>
      <c r="CC78" s="280">
        <f t="shared" si="148"/>
        <v>5629.2441544044432</v>
      </c>
      <c r="CE78" s="280">
        <v>5629.2441544044432</v>
      </c>
      <c r="CF78" s="372"/>
      <c r="CG78" s="372"/>
      <c r="CH78" s="372"/>
      <c r="CI78" s="280">
        <f t="shared" si="167"/>
        <v>5.3041095890410963</v>
      </c>
      <c r="CJ78" s="365">
        <f t="shared" si="168"/>
        <v>9.6958904109589028</v>
      </c>
      <c r="CK78" s="280">
        <f t="shared" si="179"/>
        <v>427.875</v>
      </c>
      <c r="CL78" s="280">
        <f t="shared" si="152"/>
        <v>5201.3691544044432</v>
      </c>
      <c r="CM78" s="280">
        <f t="shared" si="162"/>
        <v>552.98418281774127</v>
      </c>
      <c r="CN78" s="280">
        <f t="shared" si="153"/>
        <v>5076.2599715867018</v>
      </c>
      <c r="CP78" s="280">
        <f t="shared" si="154"/>
        <v>5076.2599715867018</v>
      </c>
      <c r="CQ78" s="372"/>
      <c r="CR78" s="372"/>
      <c r="CS78" s="372"/>
      <c r="CT78" s="280">
        <f t="shared" si="155"/>
        <v>6.3041095890410963</v>
      </c>
      <c r="CU78" s="365">
        <f t="shared" si="156"/>
        <v>8.6958904109589028</v>
      </c>
      <c r="CV78" s="280">
        <f t="shared" si="157"/>
        <v>427.875</v>
      </c>
      <c r="CW78" s="280">
        <f t="shared" si="158"/>
        <v>4648.3849715867018</v>
      </c>
      <c r="CX78" s="280">
        <f t="shared" si="169"/>
        <v>552.98418281774127</v>
      </c>
      <c r="CY78" s="280">
        <f t="shared" si="160"/>
        <v>4523.2757887689604</v>
      </c>
      <c r="DA78" s="280">
        <f t="shared" si="172"/>
        <v>4523.2757887689604</v>
      </c>
      <c r="DB78" s="372"/>
      <c r="DC78" s="372"/>
      <c r="DD78" s="372"/>
      <c r="DE78" s="280">
        <f t="shared" si="173"/>
        <v>7.3041095890410963</v>
      </c>
      <c r="DF78" s="365">
        <f t="shared" si="174"/>
        <v>7.6958904109589037</v>
      </c>
      <c r="DG78" s="280">
        <f t="shared" si="175"/>
        <v>427.875</v>
      </c>
      <c r="DH78" s="280">
        <f t="shared" si="176"/>
        <v>4095.4007887689604</v>
      </c>
      <c r="DI78" s="280">
        <f t="shared" si="104"/>
        <v>552.98418281774127</v>
      </c>
      <c r="DJ78" s="280">
        <f t="shared" si="177"/>
        <v>3970.291605951219</v>
      </c>
      <c r="DL78" s="367">
        <f t="shared" si="178"/>
        <v>3542.416605951219</v>
      </c>
    </row>
    <row r="79" spans="1:116" ht="30" x14ac:dyDescent="0.25">
      <c r="A79" s="451" t="s">
        <v>393</v>
      </c>
      <c r="B79" s="602" t="s">
        <v>75</v>
      </c>
      <c r="C79" s="355" t="s">
        <v>19</v>
      </c>
      <c r="D79" s="266" t="s">
        <v>1364</v>
      </c>
      <c r="E79" s="281" t="s">
        <v>923</v>
      </c>
      <c r="F79" s="278">
        <v>42248</v>
      </c>
      <c r="G79" s="357"/>
      <c r="H79" s="357">
        <f>VLOOKUP(C79,[1]Rates!$C$6:$D$136,2,0)</f>
        <v>15</v>
      </c>
      <c r="I79" s="358">
        <f t="shared" si="107"/>
        <v>15</v>
      </c>
      <c r="J79" s="288"/>
      <c r="K79" s="288"/>
      <c r="L79" s="370"/>
      <c r="M79" s="288"/>
      <c r="N79" s="359"/>
      <c r="O79" s="280"/>
      <c r="P79" s="360"/>
      <c r="Q79" s="361"/>
      <c r="R79" s="359"/>
      <c r="S79" s="359"/>
      <c r="T79" s="359"/>
      <c r="U79" s="359"/>
      <c r="V79" s="374"/>
      <c r="W79" s="371"/>
      <c r="X79" s="371"/>
      <c r="Y79" s="371"/>
      <c r="Z79" s="371"/>
      <c r="AA79" s="280"/>
      <c r="AB79" s="372">
        <v>7235</v>
      </c>
      <c r="AC79" s="372"/>
      <c r="AD79" s="372">
        <f>+$AD$1-F79+1</f>
        <v>213</v>
      </c>
      <c r="AE79" s="363">
        <v>0</v>
      </c>
      <c r="AF79" s="363">
        <f t="shared" si="124"/>
        <v>15</v>
      </c>
      <c r="AG79" s="382">
        <f t="shared" ref="AG79:AG81" si="180">AB79*5%</f>
        <v>361.75</v>
      </c>
      <c r="AH79" s="383">
        <f t="shared" ref="AH79:AH81" si="181">IF(AB79-AG79&lt;=0,0,IF(AF79&lt;=0,0,AB79-AG79))</f>
        <v>6873.25</v>
      </c>
      <c r="AI79" s="364">
        <f>(AH79/AF79)/365*AD79</f>
        <v>267.39767123287669</v>
      </c>
      <c r="AJ79" s="383">
        <f t="shared" ref="AJ79:AJ81" si="182">AB79-AI79</f>
        <v>6967.6023287671233</v>
      </c>
      <c r="AL79" s="280">
        <f t="shared" si="125"/>
        <v>6967.6023287671233</v>
      </c>
      <c r="AM79" s="372"/>
      <c r="AN79" s="372"/>
      <c r="AO79" s="372"/>
      <c r="AP79" s="363">
        <f t="shared" si="126"/>
        <v>0.58082191780821912</v>
      </c>
      <c r="AQ79" s="363">
        <f t="shared" si="127"/>
        <v>14.419178082191781</v>
      </c>
      <c r="AR79" s="382">
        <f t="shared" si="128"/>
        <v>361.75</v>
      </c>
      <c r="AS79" s="383">
        <f t="shared" ref="AS79:AS82" si="183">IF(AB79-AG79&lt;=0,0,IF(AQ79&lt;=0,0,AB79-AG79))</f>
        <v>6873.25</v>
      </c>
      <c r="AT79" s="393">
        <f>+AH79/AF79</f>
        <v>458.21666666666664</v>
      </c>
      <c r="AU79" s="280">
        <f t="shared" si="131"/>
        <v>6509.385662100457</v>
      </c>
      <c r="AW79" s="372">
        <f t="shared" ref="AW79:AW88" si="184">+AU79</f>
        <v>6509.385662100457</v>
      </c>
      <c r="AX79" s="372"/>
      <c r="AY79" s="372"/>
      <c r="AZ79" s="372"/>
      <c r="BA79" s="372">
        <f t="shared" si="132"/>
        <v>1.5808219178082192</v>
      </c>
      <c r="BB79" s="372">
        <f t="shared" si="133"/>
        <v>13.419178082191781</v>
      </c>
      <c r="BC79" s="372">
        <f t="shared" ref="BC79:BC82" si="185">+AR79</f>
        <v>361.75</v>
      </c>
      <c r="BD79" s="372">
        <f t="shared" si="116"/>
        <v>6605.8523287671233</v>
      </c>
      <c r="BE79" s="372">
        <f t="shared" si="161"/>
        <v>458.21666666666664</v>
      </c>
      <c r="BF79" s="372">
        <f t="shared" si="134"/>
        <v>6051.1689954337908</v>
      </c>
      <c r="BG79" s="372"/>
      <c r="BH79" s="280">
        <f t="shared" si="135"/>
        <v>6051.1689954337908</v>
      </c>
      <c r="BI79" s="372"/>
      <c r="BJ79" s="372"/>
      <c r="BK79" s="372"/>
      <c r="BL79" s="280">
        <f t="shared" si="136"/>
        <v>2.580821917808219</v>
      </c>
      <c r="BM79" s="372">
        <f t="shared" si="137"/>
        <v>12.419178082191781</v>
      </c>
      <c r="BN79" s="372">
        <f t="shared" si="170"/>
        <v>361.75</v>
      </c>
      <c r="BO79" s="280">
        <f t="shared" si="139"/>
        <v>5689.4189954337908</v>
      </c>
      <c r="BP79" s="280">
        <f t="shared" si="171"/>
        <v>458.21666666666664</v>
      </c>
      <c r="BQ79" s="280">
        <f t="shared" si="141"/>
        <v>5592.9523287671245</v>
      </c>
      <c r="BS79" s="367">
        <f t="shared" si="142"/>
        <v>5231.2023287671245</v>
      </c>
      <c r="BT79" s="280">
        <v>5592.9523287671245</v>
      </c>
      <c r="BU79" s="372"/>
      <c r="BV79" s="372"/>
      <c r="BW79" s="372"/>
      <c r="BX79" s="280">
        <f t="shared" si="143"/>
        <v>3.580821917808219</v>
      </c>
      <c r="BY79" s="365">
        <f t="shared" si="144"/>
        <v>11.419178082191781</v>
      </c>
      <c r="BZ79" s="280">
        <f t="shared" si="145"/>
        <v>361.75</v>
      </c>
      <c r="CA79" s="280">
        <f t="shared" si="146"/>
        <v>5231.2023287671245</v>
      </c>
      <c r="CB79" s="280">
        <f t="shared" si="147"/>
        <v>458.21666666666664</v>
      </c>
      <c r="CC79" s="280">
        <f t="shared" si="148"/>
        <v>5134.7356621004583</v>
      </c>
      <c r="CE79" s="280">
        <v>5134.7356621004583</v>
      </c>
      <c r="CF79" s="372"/>
      <c r="CG79" s="372"/>
      <c r="CH79" s="372"/>
      <c r="CI79" s="280">
        <f t="shared" si="167"/>
        <v>4.5835616438356164</v>
      </c>
      <c r="CJ79" s="365">
        <f t="shared" si="168"/>
        <v>10.416438356164385</v>
      </c>
      <c r="CK79" s="280">
        <f t="shared" si="179"/>
        <v>361.75</v>
      </c>
      <c r="CL79" s="280">
        <f t="shared" si="152"/>
        <v>4772.9856621004583</v>
      </c>
      <c r="CM79" s="280">
        <f t="shared" si="162"/>
        <v>458.21666666666664</v>
      </c>
      <c r="CN79" s="280">
        <f t="shared" si="153"/>
        <v>4676.518995433792</v>
      </c>
      <c r="CP79" s="280">
        <f t="shared" si="154"/>
        <v>4676.518995433792</v>
      </c>
      <c r="CQ79" s="372"/>
      <c r="CR79" s="372"/>
      <c r="CS79" s="372"/>
      <c r="CT79" s="280">
        <f t="shared" si="155"/>
        <v>5.5835616438356164</v>
      </c>
      <c r="CU79" s="365">
        <f t="shared" si="156"/>
        <v>9.4164383561643845</v>
      </c>
      <c r="CV79" s="280">
        <f t="shared" si="157"/>
        <v>361.75</v>
      </c>
      <c r="CW79" s="280">
        <f t="shared" si="158"/>
        <v>4314.768995433792</v>
      </c>
      <c r="CX79" s="280">
        <f t="shared" si="169"/>
        <v>458.21666666666664</v>
      </c>
      <c r="CY79" s="280">
        <f t="shared" si="160"/>
        <v>4218.3023287671258</v>
      </c>
      <c r="DA79" s="280">
        <f t="shared" si="172"/>
        <v>4218.3023287671258</v>
      </c>
      <c r="DB79" s="372"/>
      <c r="DC79" s="372"/>
      <c r="DD79" s="372"/>
      <c r="DE79" s="280">
        <f t="shared" si="173"/>
        <v>6.5835616438356164</v>
      </c>
      <c r="DF79" s="365">
        <f t="shared" si="174"/>
        <v>8.4164383561643845</v>
      </c>
      <c r="DG79" s="280">
        <f t="shared" si="175"/>
        <v>361.75</v>
      </c>
      <c r="DH79" s="280">
        <f t="shared" si="176"/>
        <v>3856.5523287671258</v>
      </c>
      <c r="DI79" s="280">
        <f t="shared" si="104"/>
        <v>458.21666666666664</v>
      </c>
      <c r="DJ79" s="280">
        <f t="shared" si="177"/>
        <v>3760.0856621004591</v>
      </c>
      <c r="DL79" s="367">
        <f t="shared" si="178"/>
        <v>3398.3356621004591</v>
      </c>
    </row>
    <row r="80" spans="1:116" ht="25.5" x14ac:dyDescent="0.25">
      <c r="A80" s="451" t="s">
        <v>393</v>
      </c>
      <c r="B80" s="602" t="s">
        <v>75</v>
      </c>
      <c r="C80" s="355" t="s">
        <v>187</v>
      </c>
      <c r="D80" s="266" t="s">
        <v>1365</v>
      </c>
      <c r="E80" s="281" t="s">
        <v>396</v>
      </c>
      <c r="F80" s="278">
        <v>42268</v>
      </c>
      <c r="G80" s="357"/>
      <c r="H80" s="357">
        <f>VLOOKUP(C80,[1]Rates!$C$6:$D$136,2,0)</f>
        <v>10</v>
      </c>
      <c r="I80" s="358">
        <f t="shared" si="107"/>
        <v>10</v>
      </c>
      <c r="J80" s="288"/>
      <c r="K80" s="288"/>
      <c r="L80" s="370"/>
      <c r="M80" s="288"/>
      <c r="N80" s="359"/>
      <c r="O80" s="280"/>
      <c r="P80" s="360"/>
      <c r="Q80" s="361"/>
      <c r="R80" s="359"/>
      <c r="S80" s="359"/>
      <c r="T80" s="359"/>
      <c r="U80" s="359"/>
      <c r="V80" s="374"/>
      <c r="W80" s="371"/>
      <c r="X80" s="371"/>
      <c r="Y80" s="371"/>
      <c r="Z80" s="371"/>
      <c r="AA80" s="280"/>
      <c r="AB80" s="372">
        <v>13440</v>
      </c>
      <c r="AC80" s="372"/>
      <c r="AD80" s="372">
        <f>+$AD$1-F80+1</f>
        <v>193</v>
      </c>
      <c r="AE80" s="363">
        <v>0</v>
      </c>
      <c r="AF80" s="363">
        <f t="shared" si="124"/>
        <v>10</v>
      </c>
      <c r="AG80" s="382">
        <f t="shared" si="180"/>
        <v>672</v>
      </c>
      <c r="AH80" s="383">
        <f t="shared" si="181"/>
        <v>12768</v>
      </c>
      <c r="AI80" s="364">
        <f t="shared" ref="AI80:AI81" si="186">(AH80/AF80)/365*AD80</f>
        <v>675.12986301369858</v>
      </c>
      <c r="AJ80" s="383">
        <f t="shared" si="182"/>
        <v>12764.870136986301</v>
      </c>
      <c r="AL80" s="280">
        <f t="shared" si="125"/>
        <v>12764.870136986301</v>
      </c>
      <c r="AM80" s="372"/>
      <c r="AN80" s="372"/>
      <c r="AO80" s="372"/>
      <c r="AP80" s="363">
        <f t="shared" si="126"/>
        <v>0.52602739726027392</v>
      </c>
      <c r="AQ80" s="363">
        <f t="shared" si="127"/>
        <v>9.4739726027397264</v>
      </c>
      <c r="AR80" s="382">
        <f t="shared" si="128"/>
        <v>672</v>
      </c>
      <c r="AS80" s="383">
        <f t="shared" si="183"/>
        <v>12768</v>
      </c>
      <c r="AT80" s="393">
        <f>+AH80/AF80</f>
        <v>1276.8</v>
      </c>
      <c r="AU80" s="280">
        <f t="shared" si="131"/>
        <v>11488.070136986302</v>
      </c>
      <c r="AW80" s="372">
        <f t="shared" si="184"/>
        <v>11488.070136986302</v>
      </c>
      <c r="AX80" s="372"/>
      <c r="AY80" s="372"/>
      <c r="AZ80" s="372"/>
      <c r="BA80" s="372">
        <f t="shared" si="132"/>
        <v>1.526027397260274</v>
      </c>
      <c r="BB80" s="372">
        <f t="shared" si="133"/>
        <v>8.4739726027397264</v>
      </c>
      <c r="BC80" s="372">
        <f t="shared" si="185"/>
        <v>672</v>
      </c>
      <c r="BD80" s="372">
        <f t="shared" si="116"/>
        <v>12092.870136986301</v>
      </c>
      <c r="BE80" s="372">
        <f t="shared" si="161"/>
        <v>1276.8</v>
      </c>
      <c r="BF80" s="372">
        <f t="shared" si="134"/>
        <v>10211.270136986303</v>
      </c>
      <c r="BG80" s="372"/>
      <c r="BH80" s="280">
        <f t="shared" si="135"/>
        <v>10211.270136986303</v>
      </c>
      <c r="BI80" s="372"/>
      <c r="BJ80" s="372"/>
      <c r="BK80" s="372"/>
      <c r="BL80" s="280">
        <f t="shared" si="136"/>
        <v>2.526027397260274</v>
      </c>
      <c r="BM80" s="372">
        <f t="shared" si="137"/>
        <v>7.4739726027397264</v>
      </c>
      <c r="BN80" s="372">
        <f t="shared" si="170"/>
        <v>672</v>
      </c>
      <c r="BO80" s="280">
        <f t="shared" si="139"/>
        <v>9539.2701369863025</v>
      </c>
      <c r="BP80" s="280">
        <f t="shared" si="171"/>
        <v>1276.8</v>
      </c>
      <c r="BQ80" s="280">
        <f t="shared" si="141"/>
        <v>8934.4701369863033</v>
      </c>
      <c r="BS80" s="367">
        <f t="shared" si="142"/>
        <v>8262.4701369863033</v>
      </c>
      <c r="BT80" s="280">
        <v>8934.4701369863033</v>
      </c>
      <c r="BU80" s="372"/>
      <c r="BV80" s="372"/>
      <c r="BW80" s="372"/>
      <c r="BX80" s="280">
        <f t="shared" si="143"/>
        <v>3.526027397260274</v>
      </c>
      <c r="BY80" s="365">
        <f t="shared" si="144"/>
        <v>6.4739726027397264</v>
      </c>
      <c r="BZ80" s="280">
        <f t="shared" si="145"/>
        <v>672</v>
      </c>
      <c r="CA80" s="280">
        <f t="shared" si="146"/>
        <v>8262.4701369863033</v>
      </c>
      <c r="CB80" s="280">
        <f t="shared" si="147"/>
        <v>1276.8</v>
      </c>
      <c r="CC80" s="280">
        <f t="shared" si="148"/>
        <v>7657.6701369863031</v>
      </c>
      <c r="CE80" s="280">
        <v>7657.6701369863031</v>
      </c>
      <c r="CF80" s="372"/>
      <c r="CG80" s="372"/>
      <c r="CH80" s="372"/>
      <c r="CI80" s="280">
        <f t="shared" si="167"/>
        <v>4.5287671232876709</v>
      </c>
      <c r="CJ80" s="365">
        <f t="shared" si="168"/>
        <v>5.4712328767123291</v>
      </c>
      <c r="CK80" s="280">
        <f t="shared" si="179"/>
        <v>672</v>
      </c>
      <c r="CL80" s="280">
        <f t="shared" si="152"/>
        <v>6985.6701369863031</v>
      </c>
      <c r="CM80" s="280">
        <f t="shared" si="162"/>
        <v>1276.8</v>
      </c>
      <c r="CN80" s="280">
        <f t="shared" si="153"/>
        <v>6380.8701369863029</v>
      </c>
      <c r="CP80" s="280">
        <f t="shared" si="154"/>
        <v>6380.8701369863029</v>
      </c>
      <c r="CQ80" s="372"/>
      <c r="CR80" s="372"/>
      <c r="CS80" s="372"/>
      <c r="CT80" s="280">
        <f t="shared" si="155"/>
        <v>5.5287671232876709</v>
      </c>
      <c r="CU80" s="365">
        <f t="shared" si="156"/>
        <v>4.4712328767123291</v>
      </c>
      <c r="CV80" s="280">
        <f t="shared" si="157"/>
        <v>672</v>
      </c>
      <c r="CW80" s="280">
        <f t="shared" si="158"/>
        <v>5708.8701369863029</v>
      </c>
      <c r="CX80" s="280">
        <f t="shared" si="169"/>
        <v>1276.8</v>
      </c>
      <c r="CY80" s="280">
        <f t="shared" si="160"/>
        <v>5104.0701369863027</v>
      </c>
      <c r="DA80" s="280">
        <f t="shared" si="172"/>
        <v>5104.0701369863027</v>
      </c>
      <c r="DB80" s="372"/>
      <c r="DC80" s="372"/>
      <c r="DD80" s="372"/>
      <c r="DE80" s="280">
        <f t="shared" si="173"/>
        <v>6.5287671232876709</v>
      </c>
      <c r="DF80" s="365">
        <f t="shared" si="174"/>
        <v>3.4712328767123291</v>
      </c>
      <c r="DG80" s="280">
        <f t="shared" si="175"/>
        <v>672</v>
      </c>
      <c r="DH80" s="280">
        <f t="shared" si="176"/>
        <v>4432.0701369863027</v>
      </c>
      <c r="DI80" s="280">
        <f t="shared" si="104"/>
        <v>1276.8</v>
      </c>
      <c r="DJ80" s="280">
        <f t="shared" si="177"/>
        <v>3827.2701369863025</v>
      </c>
      <c r="DL80" s="367">
        <f t="shared" si="178"/>
        <v>3155.2701369863025</v>
      </c>
    </row>
    <row r="81" spans="1:116" ht="25.5" x14ac:dyDescent="0.25">
      <c r="A81" s="451" t="s">
        <v>393</v>
      </c>
      <c r="B81" s="602" t="s">
        <v>75</v>
      </c>
      <c r="C81" s="355" t="s">
        <v>19</v>
      </c>
      <c r="D81" s="266" t="s">
        <v>1366</v>
      </c>
      <c r="E81" s="281" t="s">
        <v>924</v>
      </c>
      <c r="F81" s="278">
        <v>42364</v>
      </c>
      <c r="G81" s="357"/>
      <c r="H81" s="357">
        <f>VLOOKUP(C81,[1]Rates!$C$6:$D$136,2,0)</f>
        <v>15</v>
      </c>
      <c r="I81" s="358">
        <f t="shared" si="107"/>
        <v>15</v>
      </c>
      <c r="J81" s="288"/>
      <c r="K81" s="288"/>
      <c r="L81" s="370"/>
      <c r="M81" s="288"/>
      <c r="N81" s="359"/>
      <c r="O81" s="280"/>
      <c r="P81" s="360"/>
      <c r="Q81" s="361"/>
      <c r="R81" s="359"/>
      <c r="S81" s="359"/>
      <c r="T81" s="359"/>
      <c r="U81" s="359"/>
      <c r="V81" s="374"/>
      <c r="W81" s="371"/>
      <c r="X81" s="371"/>
      <c r="Y81" s="371"/>
      <c r="Z81" s="371"/>
      <c r="AA81" s="280"/>
      <c r="AB81" s="372">
        <v>6825</v>
      </c>
      <c r="AC81" s="372"/>
      <c r="AD81" s="372">
        <f>+$AD$1-F81+1</f>
        <v>97</v>
      </c>
      <c r="AE81" s="363">
        <v>0</v>
      </c>
      <c r="AF81" s="363">
        <f t="shared" si="124"/>
        <v>15</v>
      </c>
      <c r="AG81" s="382">
        <f t="shared" si="180"/>
        <v>341.25</v>
      </c>
      <c r="AH81" s="383">
        <f t="shared" si="181"/>
        <v>6483.75</v>
      </c>
      <c r="AI81" s="364">
        <f t="shared" si="186"/>
        <v>114.87191780821918</v>
      </c>
      <c r="AJ81" s="383">
        <f t="shared" si="182"/>
        <v>6710.1280821917808</v>
      </c>
      <c r="AL81" s="280">
        <f t="shared" si="125"/>
        <v>6710.1280821917808</v>
      </c>
      <c r="AM81" s="372"/>
      <c r="AN81" s="372"/>
      <c r="AO81" s="372"/>
      <c r="AP81" s="394">
        <f t="shared" si="126"/>
        <v>0.26301369863013696</v>
      </c>
      <c r="AQ81" s="394">
        <f t="shared" si="127"/>
        <v>14.736986301369862</v>
      </c>
      <c r="AR81" s="382">
        <f t="shared" si="128"/>
        <v>341.25</v>
      </c>
      <c r="AS81" s="383">
        <f t="shared" si="183"/>
        <v>6483.75</v>
      </c>
      <c r="AT81" s="393">
        <f>+AH81/AF81</f>
        <v>432.25</v>
      </c>
      <c r="AU81" s="280">
        <f t="shared" si="131"/>
        <v>6277.8780821917808</v>
      </c>
      <c r="AW81" s="372">
        <f t="shared" si="184"/>
        <v>6277.8780821917808</v>
      </c>
      <c r="AX81" s="372"/>
      <c r="AY81" s="372"/>
      <c r="AZ81" s="372"/>
      <c r="BA81" s="372">
        <f t="shared" si="132"/>
        <v>1.263013698630137</v>
      </c>
      <c r="BB81" s="372">
        <f t="shared" si="133"/>
        <v>13.736986301369862</v>
      </c>
      <c r="BC81" s="372">
        <f t="shared" si="185"/>
        <v>341.25</v>
      </c>
      <c r="BD81" s="372">
        <f t="shared" si="116"/>
        <v>6368.8780821917808</v>
      </c>
      <c r="BE81" s="372">
        <f t="shared" si="161"/>
        <v>432.25</v>
      </c>
      <c r="BF81" s="372">
        <f t="shared" si="134"/>
        <v>5845.6280821917808</v>
      </c>
      <c r="BG81" s="372"/>
      <c r="BH81" s="280">
        <f t="shared" si="135"/>
        <v>5845.6280821917808</v>
      </c>
      <c r="BI81" s="372"/>
      <c r="BJ81" s="372"/>
      <c r="BK81" s="372"/>
      <c r="BL81" s="280">
        <f t="shared" si="136"/>
        <v>2.2630136986301368</v>
      </c>
      <c r="BM81" s="372">
        <f t="shared" si="137"/>
        <v>12.736986301369864</v>
      </c>
      <c r="BN81" s="372">
        <f t="shared" si="170"/>
        <v>341.25</v>
      </c>
      <c r="BO81" s="280">
        <f t="shared" si="139"/>
        <v>5504.3780821917808</v>
      </c>
      <c r="BP81" s="280">
        <f t="shared" si="171"/>
        <v>432.25</v>
      </c>
      <c r="BQ81" s="280">
        <f t="shared" si="141"/>
        <v>5413.3780821917808</v>
      </c>
      <c r="BS81" s="367">
        <f t="shared" si="142"/>
        <v>5072.1280821917808</v>
      </c>
      <c r="BT81" s="280">
        <v>5413.3780821917808</v>
      </c>
      <c r="BU81" s="372"/>
      <c r="BV81" s="372"/>
      <c r="BW81" s="372"/>
      <c r="BX81" s="280">
        <f t="shared" si="143"/>
        <v>3.2630136986301368</v>
      </c>
      <c r="BY81" s="365">
        <f t="shared" si="144"/>
        <v>11.736986301369864</v>
      </c>
      <c r="BZ81" s="280">
        <f t="shared" si="145"/>
        <v>341.25</v>
      </c>
      <c r="CA81" s="280">
        <f t="shared" si="146"/>
        <v>5072.1280821917808</v>
      </c>
      <c r="CB81" s="280">
        <f t="shared" si="147"/>
        <v>432.25</v>
      </c>
      <c r="CC81" s="280">
        <f t="shared" si="148"/>
        <v>4981.1280821917808</v>
      </c>
      <c r="CE81" s="280">
        <v>4981.1280821917808</v>
      </c>
      <c r="CF81" s="372"/>
      <c r="CG81" s="372"/>
      <c r="CH81" s="372"/>
      <c r="CI81" s="280">
        <f t="shared" si="167"/>
        <v>4.2657534246575342</v>
      </c>
      <c r="CJ81" s="365">
        <f t="shared" si="168"/>
        <v>10.734246575342466</v>
      </c>
      <c r="CK81" s="280">
        <f t="shared" si="179"/>
        <v>341.25</v>
      </c>
      <c r="CL81" s="280">
        <f t="shared" si="152"/>
        <v>4639.8780821917808</v>
      </c>
      <c r="CM81" s="280">
        <f t="shared" si="162"/>
        <v>432.25</v>
      </c>
      <c r="CN81" s="280">
        <f t="shared" si="153"/>
        <v>4548.8780821917808</v>
      </c>
      <c r="CP81" s="280">
        <f t="shared" si="154"/>
        <v>4548.8780821917808</v>
      </c>
      <c r="CQ81" s="372"/>
      <c r="CR81" s="372"/>
      <c r="CS81" s="372"/>
      <c r="CT81" s="280">
        <f t="shared" si="155"/>
        <v>5.2657534246575342</v>
      </c>
      <c r="CU81" s="365">
        <f t="shared" si="156"/>
        <v>9.7342465753424658</v>
      </c>
      <c r="CV81" s="280">
        <f t="shared" si="157"/>
        <v>341.25</v>
      </c>
      <c r="CW81" s="280">
        <f t="shared" si="158"/>
        <v>4207.6280821917808</v>
      </c>
      <c r="CX81" s="280">
        <f t="shared" si="169"/>
        <v>432.25</v>
      </c>
      <c r="CY81" s="280">
        <f t="shared" si="160"/>
        <v>4116.6280821917808</v>
      </c>
      <c r="DA81" s="280">
        <f t="shared" si="172"/>
        <v>4116.6280821917808</v>
      </c>
      <c r="DB81" s="372"/>
      <c r="DC81" s="372"/>
      <c r="DD81" s="372"/>
      <c r="DE81" s="280">
        <f t="shared" si="173"/>
        <v>6.2657534246575342</v>
      </c>
      <c r="DF81" s="365">
        <f t="shared" si="174"/>
        <v>8.7342465753424658</v>
      </c>
      <c r="DG81" s="280">
        <f t="shared" si="175"/>
        <v>341.25</v>
      </c>
      <c r="DH81" s="280">
        <f t="shared" si="176"/>
        <v>3775.3780821917808</v>
      </c>
      <c r="DI81" s="280">
        <f t="shared" si="104"/>
        <v>432.25</v>
      </c>
      <c r="DJ81" s="280">
        <f t="shared" si="177"/>
        <v>3684.3780821917808</v>
      </c>
      <c r="DL81" s="367">
        <f t="shared" si="178"/>
        <v>3343.1280821917808</v>
      </c>
    </row>
    <row r="82" spans="1:116" ht="25.5" x14ac:dyDescent="0.25">
      <c r="A82" s="451" t="s">
        <v>393</v>
      </c>
      <c r="B82" s="602" t="s">
        <v>75</v>
      </c>
      <c r="C82" s="355" t="s">
        <v>19</v>
      </c>
      <c r="D82" s="266" t="s">
        <v>1367</v>
      </c>
      <c r="E82" s="281" t="s">
        <v>984</v>
      </c>
      <c r="F82" s="278">
        <v>42377</v>
      </c>
      <c r="G82" s="357"/>
      <c r="H82" s="357">
        <f>VLOOKUP(C82,[1]Rates!$C$6:$D$136,2,0)</f>
        <v>15</v>
      </c>
      <c r="I82" s="358">
        <f t="shared" ref="I82:I88" si="187">H82-G82</f>
        <v>15</v>
      </c>
      <c r="J82" s="288"/>
      <c r="K82" s="288"/>
      <c r="L82" s="370"/>
      <c r="M82" s="288"/>
      <c r="N82" s="359"/>
      <c r="O82" s="280"/>
      <c r="P82" s="360"/>
      <c r="Q82" s="361"/>
      <c r="R82" s="359"/>
      <c r="S82" s="359"/>
      <c r="T82" s="359"/>
      <c r="U82" s="359"/>
      <c r="V82" s="374"/>
      <c r="W82" s="371"/>
      <c r="X82" s="371"/>
      <c r="Y82" s="371"/>
      <c r="Z82" s="371"/>
      <c r="AA82" s="280"/>
      <c r="AB82" s="372">
        <v>8080</v>
      </c>
      <c r="AC82" s="372"/>
      <c r="AD82" s="372">
        <f>+$AD$1-F82+1</f>
        <v>84</v>
      </c>
      <c r="AE82" s="363">
        <v>0</v>
      </c>
      <c r="AF82" s="363">
        <f t="shared" ref="AF82" si="188">H82-AE82</f>
        <v>15</v>
      </c>
      <c r="AG82" s="382">
        <f t="shared" ref="AG82" si="189">AB82*5%</f>
        <v>404</v>
      </c>
      <c r="AH82" s="383">
        <f t="shared" ref="AH82" si="190">IF(AB82-AG82&lt;=0,0,IF(AF82&lt;=0,0,AB82-AG82))</f>
        <v>7676</v>
      </c>
      <c r="AI82" s="364">
        <f t="shared" ref="AI82" si="191">(AH82/AF82)/365*AD82</f>
        <v>117.76876712328767</v>
      </c>
      <c r="AJ82" s="383">
        <f t="shared" ref="AJ82" si="192">AB82-AI82</f>
        <v>7962.2312328767121</v>
      </c>
      <c r="AL82" s="280">
        <f t="shared" si="125"/>
        <v>7962.2312328767121</v>
      </c>
      <c r="AM82" s="372"/>
      <c r="AN82" s="372"/>
      <c r="AO82" s="372"/>
      <c r="AP82" s="394">
        <f t="shared" si="126"/>
        <v>0.22739726027397261</v>
      </c>
      <c r="AQ82" s="394">
        <f t="shared" si="127"/>
        <v>14.772602739726027</v>
      </c>
      <c r="AR82" s="382">
        <f t="shared" si="128"/>
        <v>404</v>
      </c>
      <c r="AS82" s="383">
        <f t="shared" si="183"/>
        <v>7676</v>
      </c>
      <c r="AT82" s="393">
        <f>+AH82/AF82</f>
        <v>511.73333333333335</v>
      </c>
      <c r="AU82" s="280">
        <f t="shared" si="131"/>
        <v>7450.4978995433785</v>
      </c>
      <c r="AW82" s="372">
        <f t="shared" si="184"/>
        <v>7450.4978995433785</v>
      </c>
      <c r="AX82" s="372"/>
      <c r="AY82" s="372"/>
      <c r="AZ82" s="372"/>
      <c r="BA82" s="372">
        <f t="shared" si="132"/>
        <v>1.2273972602739727</v>
      </c>
      <c r="BB82" s="372">
        <f t="shared" si="133"/>
        <v>13.772602739726027</v>
      </c>
      <c r="BC82" s="372">
        <f t="shared" si="185"/>
        <v>404</v>
      </c>
      <c r="BD82" s="372">
        <f t="shared" si="116"/>
        <v>7558.2312328767121</v>
      </c>
      <c r="BE82" s="372">
        <f t="shared" si="161"/>
        <v>511.73333333333335</v>
      </c>
      <c r="BF82" s="372">
        <f t="shared" si="134"/>
        <v>6938.7645662100449</v>
      </c>
      <c r="BG82" s="372"/>
      <c r="BH82" s="280">
        <f t="shared" si="135"/>
        <v>6938.7645662100449</v>
      </c>
      <c r="BI82" s="372"/>
      <c r="BJ82" s="372"/>
      <c r="BK82" s="372"/>
      <c r="BL82" s="280">
        <f t="shared" si="136"/>
        <v>2.2273972602739724</v>
      </c>
      <c r="BM82" s="372">
        <f t="shared" si="137"/>
        <v>12.772602739726027</v>
      </c>
      <c r="BN82" s="372">
        <f t="shared" si="170"/>
        <v>404</v>
      </c>
      <c r="BO82" s="280">
        <f t="shared" si="139"/>
        <v>6534.7645662100449</v>
      </c>
      <c r="BP82" s="280">
        <f t="shared" si="171"/>
        <v>511.73333333333335</v>
      </c>
      <c r="BQ82" s="280">
        <f t="shared" si="141"/>
        <v>6427.0312328767113</v>
      </c>
      <c r="BS82" s="367">
        <f t="shared" si="142"/>
        <v>6023.0312328767113</v>
      </c>
      <c r="BT82" s="280">
        <v>6427.0312328767113</v>
      </c>
      <c r="BU82" s="372"/>
      <c r="BV82" s="372"/>
      <c r="BW82" s="372"/>
      <c r="BX82" s="280">
        <f t="shared" si="143"/>
        <v>3.2273972602739724</v>
      </c>
      <c r="BY82" s="365">
        <f t="shared" si="144"/>
        <v>11.772602739726027</v>
      </c>
      <c r="BZ82" s="280">
        <f t="shared" si="145"/>
        <v>404</v>
      </c>
      <c r="CA82" s="280">
        <f t="shared" si="146"/>
        <v>6023.0312328767113</v>
      </c>
      <c r="CB82" s="280">
        <f t="shared" si="147"/>
        <v>511.73333333333335</v>
      </c>
      <c r="CC82" s="280">
        <f t="shared" si="148"/>
        <v>5915.2978995433778</v>
      </c>
      <c r="CE82" s="280">
        <v>5915.2978995433778</v>
      </c>
      <c r="CF82" s="372"/>
      <c r="CG82" s="372"/>
      <c r="CH82" s="372"/>
      <c r="CI82" s="280">
        <f t="shared" si="167"/>
        <v>4.2301369863013702</v>
      </c>
      <c r="CJ82" s="365">
        <f t="shared" si="168"/>
        <v>10.769863013698629</v>
      </c>
      <c r="CK82" s="280">
        <f t="shared" si="179"/>
        <v>404</v>
      </c>
      <c r="CL82" s="280">
        <f t="shared" si="152"/>
        <v>5511.2978995433778</v>
      </c>
      <c r="CM82" s="280">
        <f t="shared" si="162"/>
        <v>511.73333333333335</v>
      </c>
      <c r="CN82" s="280">
        <f t="shared" si="153"/>
        <v>5403.5645662100442</v>
      </c>
      <c r="CP82" s="280">
        <f t="shared" si="154"/>
        <v>5403.5645662100442</v>
      </c>
      <c r="CQ82" s="372"/>
      <c r="CR82" s="372"/>
      <c r="CS82" s="372"/>
      <c r="CT82" s="280">
        <f t="shared" si="155"/>
        <v>5.2301369863013702</v>
      </c>
      <c r="CU82" s="365">
        <f t="shared" si="156"/>
        <v>9.7698630136986289</v>
      </c>
      <c r="CV82" s="280">
        <f t="shared" si="157"/>
        <v>404</v>
      </c>
      <c r="CW82" s="280">
        <f t="shared" si="158"/>
        <v>4999.5645662100442</v>
      </c>
      <c r="CX82" s="280">
        <f t="shared" si="169"/>
        <v>511.73333333333335</v>
      </c>
      <c r="CY82" s="280">
        <f t="shared" si="160"/>
        <v>4891.8312328767106</v>
      </c>
      <c r="DA82" s="280">
        <f t="shared" si="172"/>
        <v>4891.8312328767106</v>
      </c>
      <c r="DB82" s="372"/>
      <c r="DC82" s="372"/>
      <c r="DD82" s="372"/>
      <c r="DE82" s="280">
        <f t="shared" si="173"/>
        <v>6.2301369863013702</v>
      </c>
      <c r="DF82" s="365">
        <f t="shared" si="174"/>
        <v>8.7698630136986289</v>
      </c>
      <c r="DG82" s="280">
        <f t="shared" si="175"/>
        <v>404</v>
      </c>
      <c r="DH82" s="280">
        <f t="shared" si="176"/>
        <v>4487.8312328767106</v>
      </c>
      <c r="DI82" s="280">
        <f t="shared" si="104"/>
        <v>511.73333333333335</v>
      </c>
      <c r="DJ82" s="280">
        <f t="shared" si="177"/>
        <v>4380.097899543377</v>
      </c>
      <c r="DL82" s="367">
        <f t="shared" si="178"/>
        <v>3976.097899543377</v>
      </c>
    </row>
    <row r="83" spans="1:116" ht="25.5" x14ac:dyDescent="0.25">
      <c r="A83" s="451" t="s">
        <v>393</v>
      </c>
      <c r="B83" s="602" t="s">
        <v>75</v>
      </c>
      <c r="C83" s="355" t="s">
        <v>19</v>
      </c>
      <c r="D83" s="266" t="s">
        <v>1368</v>
      </c>
      <c r="E83" s="281" t="s">
        <v>1014</v>
      </c>
      <c r="F83" s="278">
        <v>42612</v>
      </c>
      <c r="G83" s="357"/>
      <c r="H83" s="357">
        <f>VLOOKUP(C83,[1]Rates!$C$6:$D$136,2,0)</f>
        <v>15</v>
      </c>
      <c r="I83" s="358">
        <f t="shared" si="187"/>
        <v>15</v>
      </c>
      <c r="J83" s="288"/>
      <c r="K83" s="288"/>
      <c r="L83" s="370"/>
      <c r="M83" s="288"/>
      <c r="N83" s="359"/>
      <c r="O83" s="280"/>
      <c r="P83" s="360"/>
      <c r="Q83" s="361"/>
      <c r="R83" s="359"/>
      <c r="S83" s="359"/>
      <c r="T83" s="359"/>
      <c r="U83" s="359"/>
      <c r="V83" s="374"/>
      <c r="W83" s="371"/>
      <c r="X83" s="371"/>
      <c r="Y83" s="371"/>
      <c r="Z83" s="371"/>
      <c r="AA83" s="280"/>
      <c r="AB83" s="372"/>
      <c r="AC83" s="372"/>
      <c r="AD83" s="372">
        <f>+$AD$1-F83+1</f>
        <v>-151</v>
      </c>
      <c r="AE83" s="363"/>
      <c r="AF83" s="363"/>
      <c r="AG83" s="382"/>
      <c r="AH83" s="383"/>
      <c r="AI83" s="364"/>
      <c r="AJ83" s="383"/>
      <c r="AL83" s="280"/>
      <c r="AM83" s="372">
        <v>8250</v>
      </c>
      <c r="AN83" s="372"/>
      <c r="AO83" s="372">
        <f t="shared" ref="AO83:AO88" si="193">+$AN$1-F83+1</f>
        <v>214</v>
      </c>
      <c r="AP83" s="363">
        <v>0</v>
      </c>
      <c r="AQ83" s="363">
        <f t="shared" si="127"/>
        <v>15</v>
      </c>
      <c r="AR83" s="382">
        <f t="shared" ref="AR83:AR88" si="194">+AM83*5%</f>
        <v>412.5</v>
      </c>
      <c r="AS83" s="383">
        <f t="shared" ref="AS83:AS88" si="195">IF(AM83-AR83&lt;=0,0,IF(AQ83&lt;=0,0,AM83-AR83))</f>
        <v>7837.5</v>
      </c>
      <c r="AT83" s="280">
        <f t="shared" ref="AT83:AT88" si="196">+AS83/AQ83*AO83/365</f>
        <v>306.34246575342468</v>
      </c>
      <c r="AU83" s="280">
        <f t="shared" si="131"/>
        <v>7943.6575342465749</v>
      </c>
      <c r="AW83" s="372">
        <f t="shared" si="184"/>
        <v>7943.6575342465749</v>
      </c>
      <c r="AX83" s="372"/>
      <c r="AY83" s="372"/>
      <c r="AZ83" s="372"/>
      <c r="BA83" s="372">
        <f t="shared" si="132"/>
        <v>0.58356164383561648</v>
      </c>
      <c r="BB83" s="372">
        <f t="shared" si="133"/>
        <v>14.416438356164383</v>
      </c>
      <c r="BC83" s="372">
        <f t="shared" ref="BC83:BC88" si="197">+AR83</f>
        <v>412.5</v>
      </c>
      <c r="BD83" s="383">
        <f t="shared" ref="BD83:BD88" si="198">IF(AW83-BC83&lt;=0,0,IF(BB83&lt;=0,0,AW83-BC83))</f>
        <v>7531.1575342465749</v>
      </c>
      <c r="BE83" s="372">
        <f t="shared" ref="BE83:BE88" si="199">+BD83/BB83</f>
        <v>522.40070315469404</v>
      </c>
      <c r="BF83" s="372">
        <f t="shared" si="134"/>
        <v>7421.2568310918805</v>
      </c>
      <c r="BG83" s="372"/>
      <c r="BH83" s="280">
        <f t="shared" si="135"/>
        <v>7421.2568310918805</v>
      </c>
      <c r="BI83" s="372"/>
      <c r="BJ83" s="372"/>
      <c r="BK83" s="372"/>
      <c r="BL83" s="280">
        <f t="shared" si="136"/>
        <v>1.5835616438356164</v>
      </c>
      <c r="BM83" s="372">
        <f t="shared" si="137"/>
        <v>13.416438356164385</v>
      </c>
      <c r="BN83" s="372">
        <f t="shared" si="170"/>
        <v>412.5</v>
      </c>
      <c r="BO83" s="280">
        <f t="shared" si="139"/>
        <v>7008.7568310918805</v>
      </c>
      <c r="BP83" s="280">
        <f t="shared" si="171"/>
        <v>522.40070315469404</v>
      </c>
      <c r="BQ83" s="280">
        <f t="shared" si="141"/>
        <v>6898.8561279371861</v>
      </c>
      <c r="BS83" s="367">
        <f t="shared" si="142"/>
        <v>6486.3561279371861</v>
      </c>
      <c r="BT83" s="280">
        <v>6898.8561279371861</v>
      </c>
      <c r="BU83" s="372"/>
      <c r="BV83" s="372"/>
      <c r="BW83" s="372"/>
      <c r="BX83" s="280">
        <f t="shared" si="143"/>
        <v>2.5835616438356164</v>
      </c>
      <c r="BY83" s="365">
        <f t="shared" si="144"/>
        <v>12.416438356164385</v>
      </c>
      <c r="BZ83" s="280">
        <f t="shared" si="145"/>
        <v>412.5</v>
      </c>
      <c r="CA83" s="280">
        <f t="shared" si="146"/>
        <v>6486.3561279371861</v>
      </c>
      <c r="CB83" s="280">
        <f t="shared" si="147"/>
        <v>522.40070315469404</v>
      </c>
      <c r="CC83" s="280">
        <f t="shared" si="148"/>
        <v>6376.4554247824917</v>
      </c>
      <c r="CE83" s="280">
        <v>6376.4554247824917</v>
      </c>
      <c r="CF83" s="372"/>
      <c r="CG83" s="372"/>
      <c r="CH83" s="372"/>
      <c r="CI83" s="280">
        <f t="shared" si="167"/>
        <v>3.5863013698630137</v>
      </c>
      <c r="CJ83" s="365">
        <f t="shared" si="168"/>
        <v>11.413698630136986</v>
      </c>
      <c r="CK83" s="280">
        <f t="shared" si="179"/>
        <v>412.5</v>
      </c>
      <c r="CL83" s="280">
        <f t="shared" si="152"/>
        <v>5963.9554247824917</v>
      </c>
      <c r="CM83" s="280">
        <f t="shared" si="162"/>
        <v>522.40070315469404</v>
      </c>
      <c r="CN83" s="280">
        <f t="shared" si="153"/>
        <v>5854.0547216277973</v>
      </c>
      <c r="CP83" s="280">
        <f t="shared" si="154"/>
        <v>5854.0547216277973</v>
      </c>
      <c r="CQ83" s="372"/>
      <c r="CR83" s="372"/>
      <c r="CS83" s="372"/>
      <c r="CT83" s="280">
        <f t="shared" si="155"/>
        <v>4.5863013698630137</v>
      </c>
      <c r="CU83" s="365">
        <f t="shared" si="156"/>
        <v>10.413698630136986</v>
      </c>
      <c r="CV83" s="280">
        <f t="shared" si="157"/>
        <v>412.5</v>
      </c>
      <c r="CW83" s="280">
        <f t="shared" si="158"/>
        <v>5441.5547216277973</v>
      </c>
      <c r="CX83" s="280">
        <f t="shared" si="169"/>
        <v>522.40070315469404</v>
      </c>
      <c r="CY83" s="280">
        <f t="shared" si="160"/>
        <v>5331.654018473103</v>
      </c>
      <c r="DA83" s="280">
        <f t="shared" si="172"/>
        <v>5331.654018473103</v>
      </c>
      <c r="DB83" s="372"/>
      <c r="DC83" s="372"/>
      <c r="DD83" s="372"/>
      <c r="DE83" s="280">
        <f t="shared" si="173"/>
        <v>5.5863013698630137</v>
      </c>
      <c r="DF83" s="365">
        <f t="shared" si="174"/>
        <v>9.4136986301369863</v>
      </c>
      <c r="DG83" s="280">
        <f t="shared" si="175"/>
        <v>412.5</v>
      </c>
      <c r="DH83" s="280">
        <f t="shared" si="176"/>
        <v>4919.154018473103</v>
      </c>
      <c r="DI83" s="280">
        <f t="shared" si="104"/>
        <v>522.40070315469404</v>
      </c>
      <c r="DJ83" s="280">
        <f t="shared" si="177"/>
        <v>4809.2533153184086</v>
      </c>
      <c r="DL83" s="367">
        <f t="shared" si="178"/>
        <v>4396.7533153184086</v>
      </c>
    </row>
    <row r="84" spans="1:116" ht="30" x14ac:dyDescent="0.25">
      <c r="A84" s="451" t="s">
        <v>393</v>
      </c>
      <c r="B84" s="602" t="s">
        <v>75</v>
      </c>
      <c r="C84" s="355" t="s">
        <v>19</v>
      </c>
      <c r="D84" s="266" t="s">
        <v>1369</v>
      </c>
      <c r="E84" s="281" t="s">
        <v>1015</v>
      </c>
      <c r="F84" s="278">
        <v>42608</v>
      </c>
      <c r="G84" s="357"/>
      <c r="H84" s="357">
        <f>VLOOKUP(C84,[1]Rates!$C$6:$D$136,2,0)</f>
        <v>15</v>
      </c>
      <c r="I84" s="358">
        <f t="shared" si="187"/>
        <v>15</v>
      </c>
      <c r="J84" s="288"/>
      <c r="K84" s="288"/>
      <c r="L84" s="370"/>
      <c r="M84" s="288"/>
      <c r="N84" s="359"/>
      <c r="O84" s="280"/>
      <c r="P84" s="360"/>
      <c r="Q84" s="361"/>
      <c r="R84" s="359"/>
      <c r="S84" s="359"/>
      <c r="T84" s="359"/>
      <c r="U84" s="359"/>
      <c r="V84" s="374"/>
      <c r="W84" s="371"/>
      <c r="X84" s="371"/>
      <c r="Y84" s="371"/>
      <c r="Z84" s="371"/>
      <c r="AA84" s="280"/>
      <c r="AB84" s="372"/>
      <c r="AC84" s="372"/>
      <c r="AD84" s="372"/>
      <c r="AE84" s="363"/>
      <c r="AF84" s="363"/>
      <c r="AG84" s="382"/>
      <c r="AH84" s="383"/>
      <c r="AI84" s="364"/>
      <c r="AJ84" s="383"/>
      <c r="AL84" s="280"/>
      <c r="AM84" s="372">
        <v>11188</v>
      </c>
      <c r="AN84" s="372"/>
      <c r="AO84" s="372">
        <f t="shared" si="193"/>
        <v>218</v>
      </c>
      <c r="AP84" s="363">
        <v>0</v>
      </c>
      <c r="AQ84" s="363">
        <f t="shared" si="127"/>
        <v>15</v>
      </c>
      <c r="AR84" s="382">
        <f t="shared" si="194"/>
        <v>559.4</v>
      </c>
      <c r="AS84" s="383">
        <f t="shared" si="195"/>
        <v>10628.6</v>
      </c>
      <c r="AT84" s="280">
        <f t="shared" si="196"/>
        <v>423.20270319634704</v>
      </c>
      <c r="AU84" s="280">
        <f t="shared" si="131"/>
        <v>10764.797296803654</v>
      </c>
      <c r="AW84" s="372">
        <f t="shared" si="184"/>
        <v>10764.797296803654</v>
      </c>
      <c r="AX84" s="372"/>
      <c r="AY84" s="372"/>
      <c r="AZ84" s="372"/>
      <c r="BA84" s="372">
        <f t="shared" si="132"/>
        <v>0.59452054794520548</v>
      </c>
      <c r="BB84" s="372">
        <f t="shared" si="133"/>
        <v>14.405479452054795</v>
      </c>
      <c r="BC84" s="372">
        <f t="shared" si="197"/>
        <v>559.4</v>
      </c>
      <c r="BD84" s="383">
        <f t="shared" si="198"/>
        <v>10205.397296803654</v>
      </c>
      <c r="BE84" s="372">
        <f t="shared" si="199"/>
        <v>708.43857233422091</v>
      </c>
      <c r="BF84" s="372">
        <f t="shared" si="134"/>
        <v>10056.358724469434</v>
      </c>
      <c r="BG84" s="372"/>
      <c r="BH84" s="280">
        <f t="shared" si="135"/>
        <v>10056.358724469434</v>
      </c>
      <c r="BI84" s="372"/>
      <c r="BJ84" s="372"/>
      <c r="BK84" s="372"/>
      <c r="BL84" s="280">
        <f t="shared" si="136"/>
        <v>1.5945205479452054</v>
      </c>
      <c r="BM84" s="372">
        <f t="shared" si="137"/>
        <v>13.405479452054795</v>
      </c>
      <c r="BN84" s="372">
        <f t="shared" si="170"/>
        <v>559.4</v>
      </c>
      <c r="BO84" s="280">
        <f t="shared" si="139"/>
        <v>9496.9587244694339</v>
      </c>
      <c r="BP84" s="280">
        <f t="shared" si="171"/>
        <v>708.43857233422091</v>
      </c>
      <c r="BQ84" s="280">
        <f t="shared" si="141"/>
        <v>9347.9201521352134</v>
      </c>
      <c r="BS84" s="367">
        <f t="shared" si="142"/>
        <v>8788.5201521352137</v>
      </c>
      <c r="BT84" s="280">
        <v>9347.9201521352134</v>
      </c>
      <c r="BU84" s="372"/>
      <c r="BV84" s="372"/>
      <c r="BW84" s="372"/>
      <c r="BX84" s="280">
        <f t="shared" si="143"/>
        <v>2.5945205479452054</v>
      </c>
      <c r="BY84" s="365">
        <f t="shared" si="144"/>
        <v>12.405479452054795</v>
      </c>
      <c r="BZ84" s="280">
        <f t="shared" si="145"/>
        <v>559.4</v>
      </c>
      <c r="CA84" s="280">
        <f t="shared" si="146"/>
        <v>8788.5201521352137</v>
      </c>
      <c r="CB84" s="280">
        <f t="shared" si="147"/>
        <v>708.43857233422091</v>
      </c>
      <c r="CC84" s="280">
        <f t="shared" si="148"/>
        <v>8639.4815798009931</v>
      </c>
      <c r="CE84" s="280">
        <v>8639.4815798009931</v>
      </c>
      <c r="CF84" s="372"/>
      <c r="CG84" s="372"/>
      <c r="CH84" s="372"/>
      <c r="CI84" s="280">
        <f t="shared" si="167"/>
        <v>3.5972602739726027</v>
      </c>
      <c r="CJ84" s="365">
        <f t="shared" si="168"/>
        <v>11.402739726027397</v>
      </c>
      <c r="CK84" s="280">
        <f t="shared" si="179"/>
        <v>559.4</v>
      </c>
      <c r="CL84" s="280">
        <f t="shared" si="152"/>
        <v>8080.0815798009935</v>
      </c>
      <c r="CM84" s="280">
        <f t="shared" si="162"/>
        <v>708.43857233422091</v>
      </c>
      <c r="CN84" s="280">
        <f t="shared" si="153"/>
        <v>7931.043007466772</v>
      </c>
      <c r="CP84" s="280">
        <f t="shared" si="154"/>
        <v>7931.043007466772</v>
      </c>
      <c r="CQ84" s="372"/>
      <c r="CR84" s="372"/>
      <c r="CS84" s="372"/>
      <c r="CT84" s="280">
        <f t="shared" si="155"/>
        <v>4.5972602739726032</v>
      </c>
      <c r="CU84" s="365">
        <f t="shared" si="156"/>
        <v>10.402739726027397</v>
      </c>
      <c r="CV84" s="280">
        <f t="shared" si="157"/>
        <v>559.4</v>
      </c>
      <c r="CW84" s="280">
        <f t="shared" si="158"/>
        <v>7371.6430074667724</v>
      </c>
      <c r="CX84" s="280">
        <f t="shared" si="169"/>
        <v>708.43857233422091</v>
      </c>
      <c r="CY84" s="280">
        <f t="shared" si="160"/>
        <v>7222.6044351325509</v>
      </c>
      <c r="DA84" s="280">
        <f t="shared" si="172"/>
        <v>7222.6044351325509</v>
      </c>
      <c r="DB84" s="372"/>
      <c r="DC84" s="372"/>
      <c r="DD84" s="372"/>
      <c r="DE84" s="280">
        <f t="shared" si="173"/>
        <v>5.5972602739726032</v>
      </c>
      <c r="DF84" s="365">
        <f t="shared" si="174"/>
        <v>9.4027397260273968</v>
      </c>
      <c r="DG84" s="280">
        <f t="shared" si="175"/>
        <v>559.4</v>
      </c>
      <c r="DH84" s="280">
        <f t="shared" si="176"/>
        <v>6663.2044351325512</v>
      </c>
      <c r="DI84" s="280">
        <f t="shared" si="104"/>
        <v>708.43857233422091</v>
      </c>
      <c r="DJ84" s="280">
        <f t="shared" si="177"/>
        <v>6514.1658627983297</v>
      </c>
      <c r="DL84" s="367">
        <f t="shared" si="178"/>
        <v>5954.7658627983301</v>
      </c>
    </row>
    <row r="85" spans="1:116" ht="30" x14ac:dyDescent="0.25">
      <c r="A85" s="451" t="s">
        <v>393</v>
      </c>
      <c r="B85" s="602" t="s">
        <v>75</v>
      </c>
      <c r="C85" s="355" t="s">
        <v>19</v>
      </c>
      <c r="D85" s="266" t="s">
        <v>1370</v>
      </c>
      <c r="E85" s="281" t="s">
        <v>1016</v>
      </c>
      <c r="F85" s="278">
        <v>42594</v>
      </c>
      <c r="G85" s="357"/>
      <c r="H85" s="357">
        <f>VLOOKUP(C85,[1]Rates!$C$6:$D$136,2,0)</f>
        <v>15</v>
      </c>
      <c r="I85" s="358">
        <f t="shared" si="187"/>
        <v>15</v>
      </c>
      <c r="J85" s="288"/>
      <c r="K85" s="288"/>
      <c r="L85" s="370"/>
      <c r="M85" s="288"/>
      <c r="N85" s="359"/>
      <c r="O85" s="280"/>
      <c r="P85" s="360"/>
      <c r="Q85" s="361"/>
      <c r="R85" s="359"/>
      <c r="S85" s="359"/>
      <c r="T85" s="359"/>
      <c r="U85" s="359"/>
      <c r="V85" s="374"/>
      <c r="W85" s="371"/>
      <c r="X85" s="371"/>
      <c r="Y85" s="371"/>
      <c r="Z85" s="371"/>
      <c r="AA85" s="280"/>
      <c r="AB85" s="372"/>
      <c r="AC85" s="372"/>
      <c r="AD85" s="372"/>
      <c r="AE85" s="363"/>
      <c r="AF85" s="363"/>
      <c r="AG85" s="382"/>
      <c r="AH85" s="383"/>
      <c r="AI85" s="364"/>
      <c r="AJ85" s="383"/>
      <c r="AL85" s="280"/>
      <c r="AM85" s="372">
        <v>209294</v>
      </c>
      <c r="AN85" s="372"/>
      <c r="AO85" s="372">
        <f t="shared" si="193"/>
        <v>232</v>
      </c>
      <c r="AP85" s="363">
        <v>0</v>
      </c>
      <c r="AQ85" s="363">
        <f t="shared" si="127"/>
        <v>15</v>
      </c>
      <c r="AR85" s="382">
        <f t="shared" si="194"/>
        <v>10464.700000000001</v>
      </c>
      <c r="AS85" s="383">
        <f t="shared" si="195"/>
        <v>198829.3</v>
      </c>
      <c r="AT85" s="280">
        <f t="shared" si="196"/>
        <v>8425.2781004566205</v>
      </c>
      <c r="AU85" s="280">
        <f t="shared" si="131"/>
        <v>200868.72189954336</v>
      </c>
      <c r="AW85" s="372">
        <f t="shared" si="184"/>
        <v>200868.72189954336</v>
      </c>
      <c r="AX85" s="372"/>
      <c r="AY85" s="372"/>
      <c r="AZ85" s="372"/>
      <c r="BA85" s="372">
        <f t="shared" si="132"/>
        <v>0.63287671232876708</v>
      </c>
      <c r="BB85" s="372">
        <f t="shared" si="133"/>
        <v>14.367123287671234</v>
      </c>
      <c r="BC85" s="372">
        <f t="shared" si="197"/>
        <v>10464.700000000001</v>
      </c>
      <c r="BD85" s="383">
        <f t="shared" si="198"/>
        <v>190404.02189954335</v>
      </c>
      <c r="BE85" s="372">
        <f t="shared" si="199"/>
        <v>13252.758961352654</v>
      </c>
      <c r="BF85" s="372">
        <f t="shared" si="134"/>
        <v>187615.9629381907</v>
      </c>
      <c r="BG85" s="372"/>
      <c r="BH85" s="280">
        <f t="shared" si="135"/>
        <v>187615.9629381907</v>
      </c>
      <c r="BI85" s="372"/>
      <c r="BJ85" s="372"/>
      <c r="BK85" s="372"/>
      <c r="BL85" s="280">
        <f t="shared" si="136"/>
        <v>1.6328767123287671</v>
      </c>
      <c r="BM85" s="372">
        <f t="shared" si="137"/>
        <v>13.367123287671234</v>
      </c>
      <c r="BN85" s="372">
        <f t="shared" si="170"/>
        <v>10464.700000000001</v>
      </c>
      <c r="BO85" s="280">
        <f t="shared" si="139"/>
        <v>177151.26293819069</v>
      </c>
      <c r="BP85" s="280">
        <f t="shared" si="171"/>
        <v>13252.758961352654</v>
      </c>
      <c r="BQ85" s="280">
        <f t="shared" si="141"/>
        <v>174363.20397683803</v>
      </c>
      <c r="BS85" s="367">
        <f t="shared" si="142"/>
        <v>163898.50397683802</v>
      </c>
      <c r="BT85" s="280">
        <v>174363.20397683803</v>
      </c>
      <c r="BU85" s="372"/>
      <c r="BV85" s="372"/>
      <c r="BW85" s="372"/>
      <c r="BX85" s="280">
        <f t="shared" si="143"/>
        <v>2.6328767123287671</v>
      </c>
      <c r="BY85" s="365">
        <f t="shared" si="144"/>
        <v>12.367123287671234</v>
      </c>
      <c r="BZ85" s="280">
        <f t="shared" si="145"/>
        <v>10464.700000000001</v>
      </c>
      <c r="CA85" s="280">
        <f t="shared" si="146"/>
        <v>163898.50397683802</v>
      </c>
      <c r="CB85" s="280">
        <f t="shared" si="147"/>
        <v>13252.758961352654</v>
      </c>
      <c r="CC85" s="280">
        <f t="shared" si="148"/>
        <v>161110.44501548537</v>
      </c>
      <c r="CE85" s="280">
        <v>161110.44501548537</v>
      </c>
      <c r="CF85" s="372"/>
      <c r="CG85" s="372"/>
      <c r="CH85" s="372"/>
      <c r="CI85" s="280">
        <f t="shared" si="167"/>
        <v>3.6356164383561644</v>
      </c>
      <c r="CJ85" s="365">
        <f t="shared" si="168"/>
        <v>11.364383561643836</v>
      </c>
      <c r="CK85" s="280">
        <f t="shared" si="179"/>
        <v>10464.700000000001</v>
      </c>
      <c r="CL85" s="280">
        <f t="shared" si="152"/>
        <v>150645.74501548536</v>
      </c>
      <c r="CM85" s="280">
        <f t="shared" si="162"/>
        <v>13252.758961352654</v>
      </c>
      <c r="CN85" s="280">
        <f t="shared" si="153"/>
        <v>147857.6860541327</v>
      </c>
      <c r="CP85" s="280">
        <f t="shared" si="154"/>
        <v>147857.6860541327</v>
      </c>
      <c r="CQ85" s="372"/>
      <c r="CR85" s="372"/>
      <c r="CS85" s="372"/>
      <c r="CT85" s="280">
        <f t="shared" si="155"/>
        <v>4.6356164383561644</v>
      </c>
      <c r="CU85" s="365">
        <f t="shared" si="156"/>
        <v>10.364383561643836</v>
      </c>
      <c r="CV85" s="280">
        <f t="shared" si="157"/>
        <v>10464.700000000001</v>
      </c>
      <c r="CW85" s="280">
        <f t="shared" si="158"/>
        <v>137392.98605413269</v>
      </c>
      <c r="CX85" s="280">
        <f t="shared" si="169"/>
        <v>13252.758961352654</v>
      </c>
      <c r="CY85" s="280">
        <f t="shared" si="160"/>
        <v>134604.92709278004</v>
      </c>
      <c r="DA85" s="280">
        <f t="shared" si="172"/>
        <v>134604.92709278004</v>
      </c>
      <c r="DB85" s="372"/>
      <c r="DC85" s="372"/>
      <c r="DD85" s="372"/>
      <c r="DE85" s="280">
        <f t="shared" si="173"/>
        <v>5.6356164383561644</v>
      </c>
      <c r="DF85" s="365">
        <f t="shared" si="174"/>
        <v>9.3643835616438356</v>
      </c>
      <c r="DG85" s="280">
        <f t="shared" si="175"/>
        <v>10464.700000000001</v>
      </c>
      <c r="DH85" s="280">
        <f t="shared" si="176"/>
        <v>124140.22709278004</v>
      </c>
      <c r="DI85" s="280">
        <f t="shared" si="104"/>
        <v>13252.758961352654</v>
      </c>
      <c r="DJ85" s="280">
        <f t="shared" si="177"/>
        <v>121352.16813142739</v>
      </c>
      <c r="DL85" s="367">
        <f t="shared" si="178"/>
        <v>110887.46813142739</v>
      </c>
    </row>
    <row r="86" spans="1:116" ht="25.5" x14ac:dyDescent="0.25">
      <c r="A86" s="451" t="s">
        <v>393</v>
      </c>
      <c r="B86" s="602" t="s">
        <v>75</v>
      </c>
      <c r="C86" s="355" t="s">
        <v>19</v>
      </c>
      <c r="D86" s="266" t="s">
        <v>1371</v>
      </c>
      <c r="E86" s="281" t="s">
        <v>260</v>
      </c>
      <c r="F86" s="278">
        <v>42668</v>
      </c>
      <c r="G86" s="357"/>
      <c r="H86" s="357">
        <f>VLOOKUP(C86,[1]Rates!$C$6:$D$136,2,0)</f>
        <v>15</v>
      </c>
      <c r="I86" s="358">
        <f t="shared" si="187"/>
        <v>15</v>
      </c>
      <c r="J86" s="288"/>
      <c r="K86" s="288"/>
      <c r="L86" s="370"/>
      <c r="M86" s="288"/>
      <c r="N86" s="359"/>
      <c r="O86" s="280"/>
      <c r="P86" s="360"/>
      <c r="Q86" s="361"/>
      <c r="R86" s="359"/>
      <c r="S86" s="359"/>
      <c r="T86" s="359"/>
      <c r="U86" s="359"/>
      <c r="V86" s="374"/>
      <c r="W86" s="371"/>
      <c r="X86" s="371"/>
      <c r="Y86" s="371"/>
      <c r="Z86" s="371"/>
      <c r="AA86" s="280"/>
      <c r="AB86" s="372"/>
      <c r="AC86" s="372"/>
      <c r="AD86" s="372"/>
      <c r="AE86" s="363"/>
      <c r="AF86" s="363"/>
      <c r="AG86" s="382"/>
      <c r="AH86" s="383"/>
      <c r="AI86" s="364"/>
      <c r="AJ86" s="383"/>
      <c r="AL86" s="280"/>
      <c r="AM86" s="372">
        <v>6195</v>
      </c>
      <c r="AN86" s="372"/>
      <c r="AO86" s="372">
        <f t="shared" si="193"/>
        <v>158</v>
      </c>
      <c r="AP86" s="363">
        <v>0</v>
      </c>
      <c r="AQ86" s="363">
        <f t="shared" si="127"/>
        <v>15</v>
      </c>
      <c r="AR86" s="382">
        <f t="shared" si="194"/>
        <v>309.75</v>
      </c>
      <c r="AS86" s="383">
        <f t="shared" si="195"/>
        <v>5885.25</v>
      </c>
      <c r="AT86" s="280">
        <f t="shared" si="196"/>
        <v>169.83917808219178</v>
      </c>
      <c r="AU86" s="280">
        <f t="shared" si="131"/>
        <v>6025.1608219178079</v>
      </c>
      <c r="AW86" s="372">
        <f t="shared" si="184"/>
        <v>6025.1608219178079</v>
      </c>
      <c r="AX86" s="372"/>
      <c r="AY86" s="372"/>
      <c r="AZ86" s="372"/>
      <c r="BA86" s="372">
        <f t="shared" si="132"/>
        <v>0.43013698630136987</v>
      </c>
      <c r="BB86" s="372">
        <f t="shared" si="133"/>
        <v>14.56986301369863</v>
      </c>
      <c r="BC86" s="372">
        <f t="shared" si="197"/>
        <v>309.75</v>
      </c>
      <c r="BD86" s="383">
        <f t="shared" si="198"/>
        <v>5715.4108219178079</v>
      </c>
      <c r="BE86" s="372">
        <f t="shared" si="199"/>
        <v>392.27622226400899</v>
      </c>
      <c r="BF86" s="372">
        <f t="shared" si="134"/>
        <v>5632.8845996537984</v>
      </c>
      <c r="BG86" s="372"/>
      <c r="BH86" s="280">
        <f t="shared" si="135"/>
        <v>5632.8845996537984</v>
      </c>
      <c r="BI86" s="372"/>
      <c r="BJ86" s="372"/>
      <c r="BK86" s="372"/>
      <c r="BL86" s="280">
        <f t="shared" si="136"/>
        <v>1.4301369863013698</v>
      </c>
      <c r="BM86" s="372">
        <f t="shared" si="137"/>
        <v>13.56986301369863</v>
      </c>
      <c r="BN86" s="372">
        <f t="shared" si="170"/>
        <v>309.75</v>
      </c>
      <c r="BO86" s="280">
        <f t="shared" si="139"/>
        <v>5323.1345996537984</v>
      </c>
      <c r="BP86" s="280">
        <f t="shared" si="171"/>
        <v>392.27622226400899</v>
      </c>
      <c r="BQ86" s="280">
        <f t="shared" si="141"/>
        <v>5240.6083773897899</v>
      </c>
      <c r="BS86" s="367">
        <f t="shared" si="142"/>
        <v>4930.8583773897899</v>
      </c>
      <c r="BT86" s="280">
        <v>5240.6083773897899</v>
      </c>
      <c r="BU86" s="372"/>
      <c r="BV86" s="372"/>
      <c r="BW86" s="372"/>
      <c r="BX86" s="280">
        <f t="shared" si="143"/>
        <v>2.43013698630137</v>
      </c>
      <c r="BY86" s="365">
        <f t="shared" si="144"/>
        <v>12.56986301369863</v>
      </c>
      <c r="BZ86" s="280">
        <f t="shared" si="145"/>
        <v>309.75</v>
      </c>
      <c r="CA86" s="280">
        <f t="shared" si="146"/>
        <v>4930.8583773897899</v>
      </c>
      <c r="CB86" s="280">
        <f t="shared" si="147"/>
        <v>392.27622226400899</v>
      </c>
      <c r="CC86" s="280">
        <f t="shared" si="148"/>
        <v>4848.3321551257814</v>
      </c>
      <c r="CE86" s="280">
        <v>4848.3321551257814</v>
      </c>
      <c r="CF86" s="372"/>
      <c r="CG86" s="372"/>
      <c r="CH86" s="372"/>
      <c r="CI86" s="280">
        <f t="shared" si="167"/>
        <v>3.4328767123287673</v>
      </c>
      <c r="CJ86" s="365">
        <f t="shared" si="168"/>
        <v>11.567123287671233</v>
      </c>
      <c r="CK86" s="280">
        <f t="shared" si="179"/>
        <v>309.75</v>
      </c>
      <c r="CL86" s="280">
        <f t="shared" si="152"/>
        <v>4538.5821551257814</v>
      </c>
      <c r="CM86" s="280">
        <f t="shared" si="162"/>
        <v>392.27622226400899</v>
      </c>
      <c r="CN86" s="280">
        <f t="shared" si="153"/>
        <v>4456.0559328617728</v>
      </c>
      <c r="CP86" s="280">
        <f t="shared" si="154"/>
        <v>4456.0559328617728</v>
      </c>
      <c r="CQ86" s="372"/>
      <c r="CR86" s="372"/>
      <c r="CS86" s="372"/>
      <c r="CT86" s="280">
        <f t="shared" si="155"/>
        <v>4.4328767123287669</v>
      </c>
      <c r="CU86" s="365">
        <f t="shared" si="156"/>
        <v>10.567123287671233</v>
      </c>
      <c r="CV86" s="280">
        <f t="shared" si="157"/>
        <v>309.75</v>
      </c>
      <c r="CW86" s="280">
        <f t="shared" si="158"/>
        <v>4146.3059328617728</v>
      </c>
      <c r="CX86" s="280">
        <f t="shared" si="169"/>
        <v>392.27622226400899</v>
      </c>
      <c r="CY86" s="280">
        <f t="shared" si="160"/>
        <v>4063.7797105977638</v>
      </c>
      <c r="DA86" s="280">
        <f t="shared" si="172"/>
        <v>4063.7797105977638</v>
      </c>
      <c r="DB86" s="372"/>
      <c r="DC86" s="372"/>
      <c r="DD86" s="372"/>
      <c r="DE86" s="280">
        <f t="shared" si="173"/>
        <v>5.4328767123287669</v>
      </c>
      <c r="DF86" s="365">
        <f t="shared" si="174"/>
        <v>9.5671232876712331</v>
      </c>
      <c r="DG86" s="280">
        <f t="shared" si="175"/>
        <v>309.75</v>
      </c>
      <c r="DH86" s="280">
        <f t="shared" si="176"/>
        <v>3754.0297105977638</v>
      </c>
      <c r="DI86" s="280">
        <f t="shared" si="104"/>
        <v>392.27622226400899</v>
      </c>
      <c r="DJ86" s="280">
        <f t="shared" si="177"/>
        <v>3671.5034883337548</v>
      </c>
      <c r="DL86" s="367">
        <f t="shared" si="178"/>
        <v>3361.7534883337548</v>
      </c>
    </row>
    <row r="87" spans="1:116" ht="25.5" x14ac:dyDescent="0.25">
      <c r="A87" s="451" t="s">
        <v>393</v>
      </c>
      <c r="B87" s="602" t="s">
        <v>75</v>
      </c>
      <c r="C87" s="355" t="s">
        <v>19</v>
      </c>
      <c r="D87" s="266" t="s">
        <v>1372</v>
      </c>
      <c r="E87" s="281" t="s">
        <v>1017</v>
      </c>
      <c r="F87" s="278">
        <v>42760</v>
      </c>
      <c r="G87" s="357"/>
      <c r="H87" s="357">
        <f>VLOOKUP(C87,[1]Rates!$C$6:$D$136,2,0)</f>
        <v>15</v>
      </c>
      <c r="I87" s="358">
        <f t="shared" si="187"/>
        <v>15</v>
      </c>
      <c r="J87" s="288"/>
      <c r="K87" s="288"/>
      <c r="L87" s="370"/>
      <c r="M87" s="288"/>
      <c r="N87" s="359"/>
      <c r="O87" s="280"/>
      <c r="P87" s="360"/>
      <c r="Q87" s="361"/>
      <c r="R87" s="359"/>
      <c r="S87" s="359"/>
      <c r="T87" s="359"/>
      <c r="U87" s="359"/>
      <c r="V87" s="374"/>
      <c r="W87" s="371"/>
      <c r="X87" s="371"/>
      <c r="Y87" s="371"/>
      <c r="Z87" s="371"/>
      <c r="AA87" s="280"/>
      <c r="AB87" s="372"/>
      <c r="AC87" s="372"/>
      <c r="AD87" s="372"/>
      <c r="AE87" s="363"/>
      <c r="AF87" s="363"/>
      <c r="AG87" s="382"/>
      <c r="AH87" s="383"/>
      <c r="AI87" s="364"/>
      <c r="AJ87" s="383"/>
      <c r="AL87" s="280"/>
      <c r="AM87" s="372">
        <v>25824</v>
      </c>
      <c r="AN87" s="372"/>
      <c r="AO87" s="372">
        <f t="shared" si="193"/>
        <v>66</v>
      </c>
      <c r="AP87" s="363">
        <v>0</v>
      </c>
      <c r="AQ87" s="363">
        <f t="shared" si="127"/>
        <v>15</v>
      </c>
      <c r="AR87" s="382">
        <f t="shared" si="194"/>
        <v>1291.2</v>
      </c>
      <c r="AS87" s="383">
        <f t="shared" si="195"/>
        <v>24532.799999999999</v>
      </c>
      <c r="AT87" s="280">
        <f t="shared" si="196"/>
        <v>295.73786301369859</v>
      </c>
      <c r="AU87" s="280">
        <f t="shared" si="131"/>
        <v>25528.262136986301</v>
      </c>
      <c r="AW87" s="372">
        <f t="shared" si="184"/>
        <v>25528.262136986301</v>
      </c>
      <c r="AX87" s="372"/>
      <c r="AY87" s="372"/>
      <c r="AZ87" s="372"/>
      <c r="BA87" s="372">
        <f t="shared" si="132"/>
        <v>0.17808219178082191</v>
      </c>
      <c r="BB87" s="372">
        <f t="shared" si="133"/>
        <v>14.821917808219178</v>
      </c>
      <c r="BC87" s="372">
        <f t="shared" si="197"/>
        <v>1291.2</v>
      </c>
      <c r="BD87" s="383">
        <f t="shared" si="198"/>
        <v>24237.0621369863</v>
      </c>
      <c r="BE87" s="372">
        <f t="shared" si="199"/>
        <v>1635.2176857670979</v>
      </c>
      <c r="BF87" s="372">
        <f t="shared" si="134"/>
        <v>23893.044451219204</v>
      </c>
      <c r="BG87" s="372"/>
      <c r="BH87" s="280">
        <f t="shared" si="135"/>
        <v>23893.044451219204</v>
      </c>
      <c r="BI87" s="372"/>
      <c r="BJ87" s="372"/>
      <c r="BK87" s="372"/>
      <c r="BL87" s="280">
        <f t="shared" si="136"/>
        <v>1.178082191780822</v>
      </c>
      <c r="BM87" s="372">
        <f t="shared" si="137"/>
        <v>13.821917808219178</v>
      </c>
      <c r="BN87" s="372">
        <f t="shared" si="170"/>
        <v>1291.2</v>
      </c>
      <c r="BO87" s="280">
        <f t="shared" si="139"/>
        <v>22601.844451219204</v>
      </c>
      <c r="BP87" s="280">
        <f t="shared" si="171"/>
        <v>1635.2176857670979</v>
      </c>
      <c r="BQ87" s="280">
        <f t="shared" si="141"/>
        <v>22257.826765452108</v>
      </c>
      <c r="BS87" s="367">
        <f t="shared" si="142"/>
        <v>20966.626765452107</v>
      </c>
      <c r="BT87" s="280">
        <v>22257.826765452108</v>
      </c>
      <c r="BU87" s="372"/>
      <c r="BV87" s="372"/>
      <c r="BW87" s="372"/>
      <c r="BX87" s="280">
        <f t="shared" si="143"/>
        <v>2.1780821917808217</v>
      </c>
      <c r="BY87" s="365">
        <f t="shared" si="144"/>
        <v>12.821917808219178</v>
      </c>
      <c r="BZ87" s="280">
        <f t="shared" si="145"/>
        <v>1291.2</v>
      </c>
      <c r="CA87" s="280">
        <f t="shared" si="146"/>
        <v>20966.626765452107</v>
      </c>
      <c r="CB87" s="280">
        <f t="shared" si="147"/>
        <v>1635.2176857670979</v>
      </c>
      <c r="CC87" s="280">
        <f t="shared" si="148"/>
        <v>20622.609079685011</v>
      </c>
      <c r="CE87" s="280">
        <v>20622.609079685011</v>
      </c>
      <c r="CF87" s="372"/>
      <c r="CG87" s="372"/>
      <c r="CH87" s="372"/>
      <c r="CI87" s="280">
        <f t="shared" si="167"/>
        <v>3.1808219178082191</v>
      </c>
      <c r="CJ87" s="365">
        <f t="shared" si="168"/>
        <v>11.819178082191781</v>
      </c>
      <c r="CK87" s="280">
        <f t="shared" si="179"/>
        <v>1291.2</v>
      </c>
      <c r="CL87" s="280">
        <f t="shared" si="152"/>
        <v>19331.409079685011</v>
      </c>
      <c r="CM87" s="280">
        <f t="shared" si="162"/>
        <v>1635.2176857670979</v>
      </c>
      <c r="CN87" s="280">
        <f t="shared" si="153"/>
        <v>18987.391393917915</v>
      </c>
      <c r="CP87" s="280">
        <f t="shared" si="154"/>
        <v>18987.391393917915</v>
      </c>
      <c r="CQ87" s="372"/>
      <c r="CR87" s="372"/>
      <c r="CS87" s="372"/>
      <c r="CT87" s="280">
        <f t="shared" si="155"/>
        <v>4.1808219178082195</v>
      </c>
      <c r="CU87" s="365">
        <f t="shared" si="156"/>
        <v>10.81917808219178</v>
      </c>
      <c r="CV87" s="280">
        <f t="shared" si="157"/>
        <v>1291.2</v>
      </c>
      <c r="CW87" s="280">
        <f t="shared" si="158"/>
        <v>17696.191393917914</v>
      </c>
      <c r="CX87" s="280">
        <f t="shared" si="169"/>
        <v>1635.2176857670979</v>
      </c>
      <c r="CY87" s="280">
        <f t="shared" si="160"/>
        <v>17352.173708150818</v>
      </c>
      <c r="DA87" s="280">
        <f t="shared" si="172"/>
        <v>17352.173708150818</v>
      </c>
      <c r="DB87" s="372"/>
      <c r="DC87" s="372"/>
      <c r="DD87" s="372"/>
      <c r="DE87" s="280">
        <f t="shared" si="173"/>
        <v>5.1808219178082195</v>
      </c>
      <c r="DF87" s="365">
        <f t="shared" si="174"/>
        <v>9.8191780821917796</v>
      </c>
      <c r="DG87" s="280">
        <f t="shared" si="175"/>
        <v>1291.2</v>
      </c>
      <c r="DH87" s="280">
        <f t="shared" si="176"/>
        <v>16060.973708150817</v>
      </c>
      <c r="DI87" s="280">
        <f t="shared" si="104"/>
        <v>1635.2176857670979</v>
      </c>
      <c r="DJ87" s="280">
        <f t="shared" si="177"/>
        <v>15716.95602238372</v>
      </c>
      <c r="DL87" s="367">
        <f t="shared" si="178"/>
        <v>14425.756022383719</v>
      </c>
    </row>
    <row r="88" spans="1:116" ht="25.5" x14ac:dyDescent="0.25">
      <c r="A88" s="451" t="s">
        <v>393</v>
      </c>
      <c r="B88" s="602" t="s">
        <v>75</v>
      </c>
      <c r="C88" s="355" t="s">
        <v>19</v>
      </c>
      <c r="D88" s="266" t="s">
        <v>1373</v>
      </c>
      <c r="E88" s="281" t="s">
        <v>1046</v>
      </c>
      <c r="F88" s="278">
        <v>42784</v>
      </c>
      <c r="G88" s="357"/>
      <c r="H88" s="357">
        <f>VLOOKUP(C88,[1]Rates!$C$6:$D$136,2,0)</f>
        <v>15</v>
      </c>
      <c r="I88" s="358">
        <f t="shared" si="187"/>
        <v>15</v>
      </c>
      <c r="J88" s="288"/>
      <c r="K88" s="288"/>
      <c r="L88" s="370"/>
      <c r="M88" s="288"/>
      <c r="N88" s="359"/>
      <c r="O88" s="280"/>
      <c r="P88" s="360"/>
      <c r="Q88" s="361"/>
      <c r="R88" s="359"/>
      <c r="S88" s="359"/>
      <c r="T88" s="359"/>
      <c r="U88" s="359"/>
      <c r="V88" s="374"/>
      <c r="W88" s="371"/>
      <c r="X88" s="371"/>
      <c r="Y88" s="371"/>
      <c r="Z88" s="371"/>
      <c r="AA88" s="280"/>
      <c r="AB88" s="372"/>
      <c r="AC88" s="372"/>
      <c r="AD88" s="372"/>
      <c r="AE88" s="363"/>
      <c r="AF88" s="363"/>
      <c r="AG88" s="382"/>
      <c r="AH88" s="383"/>
      <c r="AI88" s="364"/>
      <c r="AJ88" s="383"/>
      <c r="AL88" s="280"/>
      <c r="AM88" s="372">
        <v>11824</v>
      </c>
      <c r="AN88" s="372"/>
      <c r="AO88" s="372">
        <f t="shared" si="193"/>
        <v>42</v>
      </c>
      <c r="AP88" s="363">
        <v>0</v>
      </c>
      <c r="AQ88" s="363">
        <f t="shared" si="127"/>
        <v>15</v>
      </c>
      <c r="AR88" s="382">
        <f t="shared" si="194"/>
        <v>591.20000000000005</v>
      </c>
      <c r="AS88" s="383">
        <f t="shared" si="195"/>
        <v>11232.8</v>
      </c>
      <c r="AT88" s="280">
        <f t="shared" si="196"/>
        <v>86.169424657534236</v>
      </c>
      <c r="AU88" s="280">
        <f t="shared" si="131"/>
        <v>11737.830575342467</v>
      </c>
      <c r="AW88" s="372">
        <f t="shared" si="184"/>
        <v>11737.830575342467</v>
      </c>
      <c r="AX88" s="372"/>
      <c r="AY88" s="372"/>
      <c r="AZ88" s="372"/>
      <c r="BA88" s="372">
        <f t="shared" si="132"/>
        <v>0.11232876712328767</v>
      </c>
      <c r="BB88" s="372">
        <f t="shared" si="133"/>
        <v>14.887671232876713</v>
      </c>
      <c r="BC88" s="372">
        <f t="shared" si="197"/>
        <v>591.20000000000005</v>
      </c>
      <c r="BD88" s="383">
        <f t="shared" si="198"/>
        <v>11146.630575342466</v>
      </c>
      <c r="BE88" s="372">
        <f t="shared" si="199"/>
        <v>748.71552447552449</v>
      </c>
      <c r="BF88" s="372">
        <f t="shared" si="134"/>
        <v>10989.115050866942</v>
      </c>
      <c r="BG88" s="372"/>
      <c r="BH88" s="280">
        <f t="shared" si="135"/>
        <v>10989.115050866942</v>
      </c>
      <c r="BI88" s="372"/>
      <c r="BJ88" s="372"/>
      <c r="BK88" s="372"/>
      <c r="BL88" s="280">
        <f t="shared" si="136"/>
        <v>1.1123287671232878</v>
      </c>
      <c r="BM88" s="372">
        <f t="shared" si="137"/>
        <v>13.887671232876713</v>
      </c>
      <c r="BN88" s="372">
        <f t="shared" si="170"/>
        <v>591.20000000000005</v>
      </c>
      <c r="BO88" s="280">
        <f t="shared" si="139"/>
        <v>10397.915050866941</v>
      </c>
      <c r="BP88" s="280">
        <f t="shared" si="171"/>
        <v>748.71552447552449</v>
      </c>
      <c r="BQ88" s="280">
        <f t="shared" si="141"/>
        <v>10240.399526391417</v>
      </c>
      <c r="BS88" s="367">
        <f t="shared" si="142"/>
        <v>9649.1995263914159</v>
      </c>
      <c r="BT88" s="280">
        <v>10240.399526391417</v>
      </c>
      <c r="BU88" s="372"/>
      <c r="BV88" s="372"/>
      <c r="BW88" s="372"/>
      <c r="BX88" s="280">
        <f t="shared" si="143"/>
        <v>2.1123287671232878</v>
      </c>
      <c r="BY88" s="365">
        <f t="shared" si="144"/>
        <v>12.887671232876713</v>
      </c>
      <c r="BZ88" s="280">
        <f t="shared" si="145"/>
        <v>591.20000000000005</v>
      </c>
      <c r="CA88" s="280">
        <f t="shared" si="146"/>
        <v>9649.1995263914159</v>
      </c>
      <c r="CB88" s="280">
        <f t="shared" si="147"/>
        <v>748.71552447552449</v>
      </c>
      <c r="CC88" s="280">
        <f t="shared" si="148"/>
        <v>9491.6840019158917</v>
      </c>
      <c r="CE88" s="280">
        <v>9491.6840019158917</v>
      </c>
      <c r="CF88" s="372"/>
      <c r="CG88" s="372"/>
      <c r="CH88" s="372"/>
      <c r="CI88" s="280">
        <f t="shared" si="167"/>
        <v>3.1150684931506851</v>
      </c>
      <c r="CJ88" s="365">
        <f t="shared" si="168"/>
        <v>11.884931506849314</v>
      </c>
      <c r="CK88" s="280">
        <f t="shared" si="179"/>
        <v>591.20000000000005</v>
      </c>
      <c r="CL88" s="280">
        <f t="shared" si="152"/>
        <v>8900.484001915891</v>
      </c>
      <c r="CM88" s="280">
        <f t="shared" si="162"/>
        <v>748.71552447552449</v>
      </c>
      <c r="CN88" s="280">
        <f t="shared" si="153"/>
        <v>8742.9684774403668</v>
      </c>
      <c r="CP88" s="280">
        <f t="shared" si="154"/>
        <v>8742.9684774403668</v>
      </c>
      <c r="CQ88" s="372"/>
      <c r="CR88" s="372"/>
      <c r="CS88" s="372"/>
      <c r="CT88" s="280">
        <f t="shared" si="155"/>
        <v>4.1150684931506847</v>
      </c>
      <c r="CU88" s="365">
        <f t="shared" si="156"/>
        <v>10.884931506849316</v>
      </c>
      <c r="CV88" s="280">
        <f t="shared" si="157"/>
        <v>591.20000000000005</v>
      </c>
      <c r="CW88" s="280">
        <f t="shared" si="158"/>
        <v>8151.768477440367</v>
      </c>
      <c r="CX88" s="280">
        <f t="shared" si="169"/>
        <v>748.71552447552449</v>
      </c>
      <c r="CY88" s="280">
        <f t="shared" si="160"/>
        <v>7994.2529529648418</v>
      </c>
      <c r="DA88" s="280">
        <f t="shared" si="172"/>
        <v>7994.2529529648418</v>
      </c>
      <c r="DB88" s="372"/>
      <c r="DC88" s="372"/>
      <c r="DD88" s="372"/>
      <c r="DE88" s="280">
        <f t="shared" si="173"/>
        <v>5.1150684931506847</v>
      </c>
      <c r="DF88" s="365">
        <f t="shared" si="174"/>
        <v>9.8849315068493162</v>
      </c>
      <c r="DG88" s="280">
        <f t="shared" si="175"/>
        <v>591.20000000000005</v>
      </c>
      <c r="DH88" s="280">
        <f t="shared" si="176"/>
        <v>7403.052952964842</v>
      </c>
      <c r="DI88" s="280">
        <f t="shared" si="104"/>
        <v>748.71552447552449</v>
      </c>
      <c r="DJ88" s="280">
        <f t="shared" si="177"/>
        <v>7245.5374284893169</v>
      </c>
      <c r="DL88" s="367">
        <f t="shared" si="178"/>
        <v>6654.3374284893171</v>
      </c>
    </row>
    <row r="89" spans="1:116" s="366" customFormat="1" ht="30" x14ac:dyDescent="0.25">
      <c r="A89" s="505" t="s">
        <v>393</v>
      </c>
      <c r="B89" s="603" t="s">
        <v>75</v>
      </c>
      <c r="C89" s="375" t="s">
        <v>19</v>
      </c>
      <c r="D89" s="267" t="s">
        <v>1374</v>
      </c>
      <c r="E89" s="291" t="s">
        <v>1067</v>
      </c>
      <c r="F89" s="292">
        <v>42877</v>
      </c>
      <c r="G89" s="395"/>
      <c r="H89" s="395">
        <f>VLOOKUP(C89,[1]Rates!$C$6:$D$136,2,0)</f>
        <v>15</v>
      </c>
      <c r="I89" s="395">
        <f t="shared" ref="I89" si="200">H89-G89</f>
        <v>15</v>
      </c>
      <c r="J89" s="419"/>
      <c r="K89" s="419"/>
      <c r="L89" s="419"/>
      <c r="M89" s="419"/>
      <c r="N89" s="396"/>
      <c r="O89" s="397"/>
      <c r="P89" s="398"/>
      <c r="Q89" s="399"/>
      <c r="R89" s="396"/>
      <c r="S89" s="396"/>
      <c r="T89" s="396"/>
      <c r="U89" s="400"/>
      <c r="V89" s="401"/>
      <c r="W89" s="402"/>
      <c r="X89" s="402"/>
      <c r="Y89" s="402"/>
      <c r="Z89" s="402"/>
      <c r="AA89" s="397"/>
      <c r="AB89" s="397"/>
      <c r="AC89" s="397"/>
      <c r="AD89" s="421"/>
      <c r="AE89" s="403"/>
      <c r="AF89" s="403"/>
      <c r="AG89" s="404"/>
      <c r="AH89" s="405"/>
      <c r="AI89" s="406"/>
      <c r="AJ89" s="405"/>
      <c r="AK89" s="407"/>
      <c r="AL89" s="397"/>
      <c r="AM89" s="397"/>
      <c r="AN89" s="397"/>
      <c r="AO89" s="421"/>
      <c r="AP89" s="403"/>
      <c r="AQ89" s="403"/>
      <c r="AR89" s="404"/>
      <c r="AS89" s="405"/>
      <c r="AT89" s="280"/>
      <c r="AU89" s="280"/>
      <c r="AW89" s="280"/>
      <c r="AX89" s="280">
        <v>46730</v>
      </c>
      <c r="AY89" s="280"/>
      <c r="AZ89" s="280">
        <f t="shared" ref="AZ89:AZ92" si="201">+$AY$1-F89+1</f>
        <v>314</v>
      </c>
      <c r="BA89" s="372">
        <v>0</v>
      </c>
      <c r="BB89" s="372">
        <f t="shared" si="133"/>
        <v>15</v>
      </c>
      <c r="BC89" s="408">
        <f t="shared" ref="BC89" si="202">+AX89*5%</f>
        <v>2336.5</v>
      </c>
      <c r="BD89" s="280">
        <f>+AX89-BC89</f>
        <v>44393.5</v>
      </c>
      <c r="BE89" s="280">
        <f>+(BD89/BB89*AZ89)/365</f>
        <v>2546.0381735159817</v>
      </c>
      <c r="BF89" s="280">
        <f>+AX89-BE89</f>
        <v>44183.961826484017</v>
      </c>
      <c r="BG89" s="280"/>
      <c r="BH89" s="280">
        <f t="shared" si="135"/>
        <v>44183.961826484017</v>
      </c>
      <c r="BI89" s="280"/>
      <c r="BJ89" s="280"/>
      <c r="BK89" s="280"/>
      <c r="BL89" s="280">
        <f t="shared" si="136"/>
        <v>0.8575342465753425</v>
      </c>
      <c r="BM89" s="427">
        <f>H89-BL89</f>
        <v>14.142465753424657</v>
      </c>
      <c r="BN89" s="408">
        <f t="shared" si="170"/>
        <v>2336.5</v>
      </c>
      <c r="BO89" s="280">
        <f t="shared" si="139"/>
        <v>41847.461826484017</v>
      </c>
      <c r="BP89" s="365">
        <f>+(BO89/BM89)</f>
        <v>2958.9933294588659</v>
      </c>
      <c r="BQ89" s="280">
        <f t="shared" si="141"/>
        <v>41224.968497025155</v>
      </c>
      <c r="BS89" s="367">
        <f t="shared" si="142"/>
        <v>38888.468497025155</v>
      </c>
      <c r="BT89" s="280">
        <v>41224.968497025155</v>
      </c>
      <c r="BU89" s="280"/>
      <c r="BV89" s="280"/>
      <c r="BW89" s="280"/>
      <c r="BX89" s="280">
        <f t="shared" si="143"/>
        <v>1.8575342465753424</v>
      </c>
      <c r="BY89" s="365">
        <f t="shared" si="144"/>
        <v>13.142465753424657</v>
      </c>
      <c r="BZ89" s="280">
        <f t="shared" si="145"/>
        <v>2336.5</v>
      </c>
      <c r="CA89" s="280">
        <f t="shared" si="146"/>
        <v>38888.468497025155</v>
      </c>
      <c r="CB89" s="280">
        <f t="shared" si="147"/>
        <v>2958.9933294588659</v>
      </c>
      <c r="CC89" s="280">
        <f t="shared" si="148"/>
        <v>38265.975167566292</v>
      </c>
      <c r="CE89" s="280">
        <v>38265.975167566292</v>
      </c>
      <c r="CF89" s="280"/>
      <c r="CG89" s="280"/>
      <c r="CH89" s="280"/>
      <c r="CI89" s="280">
        <f t="shared" si="167"/>
        <v>2.8602739726027395</v>
      </c>
      <c r="CJ89" s="365">
        <f t="shared" si="168"/>
        <v>12.139726027397261</v>
      </c>
      <c r="CK89" s="280">
        <f t="shared" si="179"/>
        <v>2336.5</v>
      </c>
      <c r="CL89" s="280">
        <f t="shared" si="152"/>
        <v>35929.475167566292</v>
      </c>
      <c r="CM89" s="280">
        <f t="shared" si="162"/>
        <v>2958.9933294588659</v>
      </c>
      <c r="CN89" s="280">
        <f t="shared" si="153"/>
        <v>35306.981838107429</v>
      </c>
      <c r="CP89" s="280">
        <f t="shared" si="154"/>
        <v>35306.981838107429</v>
      </c>
      <c r="CQ89" s="280"/>
      <c r="CR89" s="280"/>
      <c r="CS89" s="280"/>
      <c r="CT89" s="280">
        <f t="shared" si="155"/>
        <v>3.8602739726027395</v>
      </c>
      <c r="CU89" s="365">
        <f t="shared" si="156"/>
        <v>11.139726027397261</v>
      </c>
      <c r="CV89" s="280">
        <f t="shared" si="157"/>
        <v>2336.5</v>
      </c>
      <c r="CW89" s="280">
        <f t="shared" si="158"/>
        <v>32970.481838107429</v>
      </c>
      <c r="CX89" s="280">
        <f t="shared" si="169"/>
        <v>2958.9933294588659</v>
      </c>
      <c r="CY89" s="280">
        <f t="shared" si="160"/>
        <v>32347.988508648563</v>
      </c>
      <c r="DA89" s="280">
        <f t="shared" si="172"/>
        <v>32347.988508648563</v>
      </c>
      <c r="DB89" s="280"/>
      <c r="DC89" s="280"/>
      <c r="DD89" s="280"/>
      <c r="DE89" s="280">
        <f t="shared" si="173"/>
        <v>4.86027397260274</v>
      </c>
      <c r="DF89" s="365">
        <f t="shared" si="174"/>
        <v>10.139726027397259</v>
      </c>
      <c r="DG89" s="280">
        <f t="shared" si="175"/>
        <v>2336.5</v>
      </c>
      <c r="DH89" s="280">
        <f t="shared" si="176"/>
        <v>30011.488508648563</v>
      </c>
      <c r="DI89" s="280">
        <f t="shared" si="104"/>
        <v>2958.9933294588659</v>
      </c>
      <c r="DJ89" s="280">
        <f t="shared" si="177"/>
        <v>29388.995179189697</v>
      </c>
      <c r="DL89" s="367">
        <f t="shared" si="178"/>
        <v>27052.495179189697</v>
      </c>
    </row>
    <row r="90" spans="1:116" s="366" customFormat="1" ht="30" x14ac:dyDescent="0.25">
      <c r="A90" s="505" t="s">
        <v>393</v>
      </c>
      <c r="B90" s="603" t="s">
        <v>75</v>
      </c>
      <c r="C90" s="375" t="s">
        <v>19</v>
      </c>
      <c r="D90" s="268" t="s">
        <v>1375</v>
      </c>
      <c r="E90" s="291" t="s">
        <v>2192</v>
      </c>
      <c r="F90" s="292">
        <v>42919</v>
      </c>
      <c r="G90" s="395"/>
      <c r="H90" s="395">
        <f>VLOOKUP(C90,[1]Rates!$C$6:$D$136,2,0)</f>
        <v>15</v>
      </c>
      <c r="I90" s="395">
        <f t="shared" ref="I90:I92" si="203">H90-G90</f>
        <v>15</v>
      </c>
      <c r="J90" s="419"/>
      <c r="K90" s="419"/>
      <c r="L90" s="420"/>
      <c r="M90" s="419"/>
      <c r="N90" s="396"/>
      <c r="O90" s="397"/>
      <c r="P90" s="398"/>
      <c r="Q90" s="399"/>
      <c r="R90" s="396"/>
      <c r="S90" s="396"/>
      <c r="T90" s="396"/>
      <c r="U90" s="400"/>
      <c r="V90" s="401"/>
      <c r="W90" s="402"/>
      <c r="X90" s="402"/>
      <c r="Y90" s="402"/>
      <c r="Z90" s="402"/>
      <c r="AA90" s="397"/>
      <c r="AB90" s="397"/>
      <c r="AC90" s="397"/>
      <c r="AD90" s="421"/>
      <c r="AE90" s="403"/>
      <c r="AF90" s="403"/>
      <c r="AG90" s="404"/>
      <c r="AH90" s="405"/>
      <c r="AI90" s="406"/>
      <c r="AJ90" s="405"/>
      <c r="AK90" s="407"/>
      <c r="AL90" s="397"/>
      <c r="AM90" s="397"/>
      <c r="AN90" s="397"/>
      <c r="AO90" s="421"/>
      <c r="AP90" s="403"/>
      <c r="AQ90" s="403"/>
      <c r="AR90" s="404"/>
      <c r="AS90" s="405"/>
      <c r="AT90" s="280"/>
      <c r="AU90" s="280"/>
      <c r="AW90" s="280"/>
      <c r="AX90" s="280">
        <v>3750</v>
      </c>
      <c r="AY90" s="280"/>
      <c r="AZ90" s="280">
        <f t="shared" si="201"/>
        <v>272</v>
      </c>
      <c r="BA90" s="372">
        <v>0</v>
      </c>
      <c r="BB90" s="372">
        <f t="shared" si="133"/>
        <v>15</v>
      </c>
      <c r="BC90" s="408">
        <f t="shared" ref="BC90:BC92" si="204">+AX90*5%</f>
        <v>187.5</v>
      </c>
      <c r="BD90" s="280">
        <f t="shared" ref="BD90:BD92" si="205">+AX90-BC90</f>
        <v>3562.5</v>
      </c>
      <c r="BE90" s="280">
        <f t="shared" ref="BE90:BE92" si="206">+(BD90/BB90*AZ90)/365</f>
        <v>176.98630136986301</v>
      </c>
      <c r="BF90" s="280">
        <f t="shared" ref="BF90:BF92" si="207">+AX90-BE90</f>
        <v>3573.0136986301368</v>
      </c>
      <c r="BG90" s="280"/>
      <c r="BH90" s="280">
        <f t="shared" si="135"/>
        <v>3573.0136986301368</v>
      </c>
      <c r="BI90" s="280"/>
      <c r="BJ90" s="280"/>
      <c r="BK90" s="280"/>
      <c r="BL90" s="280">
        <f t="shared" si="136"/>
        <v>0.74246575342465748</v>
      </c>
      <c r="BM90" s="372">
        <f t="shared" si="137"/>
        <v>14.257534246575343</v>
      </c>
      <c r="BN90" s="408">
        <f t="shared" ref="BN90:BN92" si="208">+BC90</f>
        <v>187.5</v>
      </c>
      <c r="BO90" s="280">
        <f t="shared" si="139"/>
        <v>3385.5136986301368</v>
      </c>
      <c r="BP90" s="365">
        <f>+(BO90/BM90)</f>
        <v>237.45436202920828</v>
      </c>
      <c r="BQ90" s="280">
        <f t="shared" si="141"/>
        <v>3335.5593366009284</v>
      </c>
      <c r="BS90" s="367">
        <f t="shared" si="142"/>
        <v>3148.0593366009284</v>
      </c>
      <c r="BT90" s="280">
        <v>3335.5593366009284</v>
      </c>
      <c r="BU90" s="280"/>
      <c r="BV90" s="280"/>
      <c r="BW90" s="280"/>
      <c r="BX90" s="280">
        <f t="shared" si="143"/>
        <v>1.7424657534246575</v>
      </c>
      <c r="BY90" s="365">
        <f t="shared" si="144"/>
        <v>13.257534246575343</v>
      </c>
      <c r="BZ90" s="280">
        <f t="shared" si="145"/>
        <v>187.5</v>
      </c>
      <c r="CA90" s="280">
        <f t="shared" si="146"/>
        <v>3148.0593366009284</v>
      </c>
      <c r="CB90" s="280">
        <f t="shared" si="147"/>
        <v>237.45436202920828</v>
      </c>
      <c r="CC90" s="280">
        <f t="shared" si="148"/>
        <v>3098.10497457172</v>
      </c>
      <c r="CE90" s="280">
        <v>3098.10497457172</v>
      </c>
      <c r="CF90" s="280"/>
      <c r="CG90" s="280"/>
      <c r="CH90" s="280"/>
      <c r="CI90" s="280">
        <f t="shared" si="167"/>
        <v>2.7452054794520548</v>
      </c>
      <c r="CJ90" s="365">
        <f t="shared" si="168"/>
        <v>12.254794520547945</v>
      </c>
      <c r="CK90" s="280">
        <f t="shared" si="179"/>
        <v>187.5</v>
      </c>
      <c r="CL90" s="280">
        <f t="shared" si="152"/>
        <v>2910.60497457172</v>
      </c>
      <c r="CM90" s="280">
        <f t="shared" si="162"/>
        <v>237.45436202920828</v>
      </c>
      <c r="CN90" s="280">
        <f t="shared" si="153"/>
        <v>2860.6506125425117</v>
      </c>
      <c r="CP90" s="280">
        <f t="shared" si="154"/>
        <v>2860.6506125425117</v>
      </c>
      <c r="CQ90" s="280"/>
      <c r="CR90" s="280"/>
      <c r="CS90" s="280"/>
      <c r="CT90" s="280">
        <f t="shared" si="155"/>
        <v>3.7452054794520548</v>
      </c>
      <c r="CU90" s="365">
        <f t="shared" si="156"/>
        <v>11.254794520547945</v>
      </c>
      <c r="CV90" s="280">
        <f t="shared" si="157"/>
        <v>187.5</v>
      </c>
      <c r="CW90" s="280">
        <f t="shared" si="158"/>
        <v>2673.1506125425117</v>
      </c>
      <c r="CX90" s="280">
        <f t="shared" si="169"/>
        <v>237.45436202920828</v>
      </c>
      <c r="CY90" s="280">
        <f t="shared" si="160"/>
        <v>2623.1962505133033</v>
      </c>
      <c r="DA90" s="280">
        <f t="shared" si="172"/>
        <v>2623.1962505133033</v>
      </c>
      <c r="DB90" s="280"/>
      <c r="DC90" s="280"/>
      <c r="DD90" s="280"/>
      <c r="DE90" s="280">
        <f t="shared" si="173"/>
        <v>4.7452054794520544</v>
      </c>
      <c r="DF90" s="365">
        <f t="shared" si="174"/>
        <v>10.254794520547946</v>
      </c>
      <c r="DG90" s="280">
        <f t="shared" si="175"/>
        <v>187.5</v>
      </c>
      <c r="DH90" s="280">
        <f t="shared" si="176"/>
        <v>2435.6962505133033</v>
      </c>
      <c r="DI90" s="280">
        <f t="shared" si="104"/>
        <v>237.45436202920828</v>
      </c>
      <c r="DJ90" s="280">
        <f t="shared" si="177"/>
        <v>2385.7418884840949</v>
      </c>
      <c r="DL90" s="367">
        <f t="shared" si="178"/>
        <v>2198.2418884840949</v>
      </c>
    </row>
    <row r="91" spans="1:116" s="366" customFormat="1" ht="30" x14ac:dyDescent="0.25">
      <c r="A91" s="505" t="s">
        <v>393</v>
      </c>
      <c r="B91" s="603"/>
      <c r="C91" s="375"/>
      <c r="D91" s="268" t="s">
        <v>1376</v>
      </c>
      <c r="E91" s="291" t="s">
        <v>2193</v>
      </c>
      <c r="F91" s="292">
        <v>42919</v>
      </c>
      <c r="G91" s="395"/>
      <c r="H91" s="395">
        <v>15</v>
      </c>
      <c r="I91" s="395">
        <v>15</v>
      </c>
      <c r="J91" s="419"/>
      <c r="K91" s="419"/>
      <c r="L91" s="420"/>
      <c r="M91" s="419"/>
      <c r="N91" s="396"/>
      <c r="O91" s="397"/>
      <c r="P91" s="398"/>
      <c r="Q91" s="399"/>
      <c r="R91" s="396"/>
      <c r="S91" s="396"/>
      <c r="T91" s="396"/>
      <c r="U91" s="400"/>
      <c r="V91" s="401"/>
      <c r="W91" s="402"/>
      <c r="X91" s="402"/>
      <c r="Y91" s="402"/>
      <c r="Z91" s="402"/>
      <c r="AA91" s="397"/>
      <c r="AB91" s="397"/>
      <c r="AC91" s="397"/>
      <c r="AD91" s="421"/>
      <c r="AE91" s="403"/>
      <c r="AF91" s="403"/>
      <c r="AG91" s="404"/>
      <c r="AH91" s="405"/>
      <c r="AI91" s="406"/>
      <c r="AJ91" s="405"/>
      <c r="AK91" s="407"/>
      <c r="AL91" s="397"/>
      <c r="AM91" s="397"/>
      <c r="AN91" s="397"/>
      <c r="AO91" s="421"/>
      <c r="AP91" s="403"/>
      <c r="AQ91" s="403"/>
      <c r="AR91" s="404"/>
      <c r="AS91" s="405"/>
      <c r="AT91" s="280"/>
      <c r="AU91" s="280"/>
      <c r="AW91" s="280"/>
      <c r="AX91" s="280">
        <v>7200</v>
      </c>
      <c r="AY91" s="280"/>
      <c r="AZ91" s="280">
        <f t="shared" ref="AZ91" si="209">+$AY$1-F91+1</f>
        <v>272</v>
      </c>
      <c r="BA91" s="372">
        <v>0</v>
      </c>
      <c r="BB91" s="372">
        <f t="shared" ref="BB91" si="210">H91-BA91</f>
        <v>15</v>
      </c>
      <c r="BC91" s="408">
        <f t="shared" ref="BC91" si="211">+AX91*5%</f>
        <v>360</v>
      </c>
      <c r="BD91" s="280">
        <f t="shared" ref="BD91" si="212">+AX91-BC91</f>
        <v>6840</v>
      </c>
      <c r="BE91" s="280">
        <f t="shared" ref="BE91" si="213">+(BD91/BB91*AZ91)/365</f>
        <v>339.81369863013697</v>
      </c>
      <c r="BF91" s="280">
        <f t="shared" ref="BF91" si="214">+AX91-BE91</f>
        <v>6860.186301369863</v>
      </c>
      <c r="BG91" s="280"/>
      <c r="BH91" s="280">
        <f t="shared" si="135"/>
        <v>6860.186301369863</v>
      </c>
      <c r="BI91" s="280"/>
      <c r="BJ91" s="280"/>
      <c r="BK91" s="280"/>
      <c r="BL91" s="280">
        <f t="shared" ref="BL91" si="215">($BH$4-F91)/365</f>
        <v>0.74246575342465748</v>
      </c>
      <c r="BM91" s="372">
        <f t="shared" ref="BM91" si="216">H91-BL91</f>
        <v>14.257534246575343</v>
      </c>
      <c r="BN91" s="408">
        <f t="shared" ref="BN91" si="217">+BC91</f>
        <v>360</v>
      </c>
      <c r="BO91" s="280">
        <f t="shared" ref="BO91" si="218">IF(BH91-BN91&lt;=0,0,IF(BM91&lt;=0,0,BH91-BN91))</f>
        <v>6500.186301369863</v>
      </c>
      <c r="BP91" s="365">
        <f>+(BO91/BM91)</f>
        <v>455.91237509607993</v>
      </c>
      <c r="BQ91" s="280">
        <f t="shared" ref="BQ91" si="219">+BH91+BI91-BP91</f>
        <v>6404.2739262737832</v>
      </c>
      <c r="BS91" s="367"/>
      <c r="BT91" s="280">
        <v>6404.2739262737832</v>
      </c>
      <c r="BU91" s="280"/>
      <c r="BV91" s="280"/>
      <c r="BW91" s="280"/>
      <c r="BX91" s="280">
        <f t="shared" ref="BX91" si="220">($BT$4-F91)/365</f>
        <v>1.7424657534246575</v>
      </c>
      <c r="BY91" s="365">
        <f t="shared" ref="BY91" si="221">H91-BX91</f>
        <v>13.257534246575343</v>
      </c>
      <c r="BZ91" s="280">
        <f t="shared" ref="BZ91" si="222">+BN91</f>
        <v>360</v>
      </c>
      <c r="CA91" s="280">
        <f t="shared" ref="CA91" si="223">IF(BT91-BZ91&lt;=0,0,IF(BY91&lt;=0,0,BT91-BZ91))</f>
        <v>6044.2739262737832</v>
      </c>
      <c r="CB91" s="280">
        <f t="shared" ref="CB91" si="224">BP91</f>
        <v>455.91237509607993</v>
      </c>
      <c r="CC91" s="280">
        <f t="shared" ref="CC91" si="225">+BT91+BU91-CB91</f>
        <v>5948.3615511777034</v>
      </c>
      <c r="CE91" s="280">
        <v>5948.3615511777034</v>
      </c>
      <c r="CF91" s="280"/>
      <c r="CG91" s="280"/>
      <c r="CH91" s="280"/>
      <c r="CI91" s="280">
        <f t="shared" ref="CI91" si="226">($CE$4-F91)/365</f>
        <v>2.7452054794520548</v>
      </c>
      <c r="CJ91" s="365">
        <f t="shared" ref="CJ91" si="227">H91-CI91</f>
        <v>12.254794520547945</v>
      </c>
      <c r="CK91" s="280">
        <f t="shared" ref="CK91" si="228">+BZ91</f>
        <v>360</v>
      </c>
      <c r="CL91" s="280">
        <f t="shared" ref="CL91" si="229">IF(CE91-CK91&lt;=0,0,IF(CJ91&lt;=0,0,CE91-CK91))</f>
        <v>5588.3615511777034</v>
      </c>
      <c r="CM91" s="280">
        <f t="shared" ref="CM91" si="230">CB91</f>
        <v>455.91237509607993</v>
      </c>
      <c r="CN91" s="280">
        <f t="shared" ref="CN91" si="231">+CE91+CF91-CM91</f>
        <v>5492.4491760816236</v>
      </c>
      <c r="CP91" s="280">
        <f t="shared" si="154"/>
        <v>5492.4491760816236</v>
      </c>
      <c r="CQ91" s="280"/>
      <c r="CR91" s="280"/>
      <c r="CS91" s="280"/>
      <c r="CT91" s="280">
        <f t="shared" si="155"/>
        <v>3.7452054794520548</v>
      </c>
      <c r="CU91" s="365">
        <f t="shared" si="156"/>
        <v>11.254794520547945</v>
      </c>
      <c r="CV91" s="280">
        <f t="shared" si="157"/>
        <v>360</v>
      </c>
      <c r="CW91" s="280">
        <f t="shared" si="158"/>
        <v>5132.4491760816236</v>
      </c>
      <c r="CX91" s="280">
        <f t="shared" si="169"/>
        <v>455.91237509607993</v>
      </c>
      <c r="CY91" s="280">
        <f t="shared" si="160"/>
        <v>5036.5368009855438</v>
      </c>
      <c r="DA91" s="280">
        <f t="shared" si="172"/>
        <v>5036.5368009855438</v>
      </c>
      <c r="DB91" s="280"/>
      <c r="DC91" s="280"/>
      <c r="DD91" s="280"/>
      <c r="DE91" s="280">
        <f t="shared" si="173"/>
        <v>4.7452054794520544</v>
      </c>
      <c r="DF91" s="365">
        <f t="shared" si="174"/>
        <v>10.254794520547946</v>
      </c>
      <c r="DG91" s="280">
        <f t="shared" si="175"/>
        <v>360</v>
      </c>
      <c r="DH91" s="280">
        <f t="shared" si="176"/>
        <v>4676.5368009855438</v>
      </c>
      <c r="DI91" s="280">
        <f t="shared" si="104"/>
        <v>455.91237509607993</v>
      </c>
      <c r="DJ91" s="280">
        <f t="shared" si="177"/>
        <v>4580.624425889464</v>
      </c>
      <c r="DL91" s="367">
        <f t="shared" si="178"/>
        <v>4220.624425889464</v>
      </c>
    </row>
    <row r="92" spans="1:116" s="366" customFormat="1" ht="30" x14ac:dyDescent="0.25">
      <c r="A92" s="505" t="s">
        <v>393</v>
      </c>
      <c r="B92" s="603" t="s">
        <v>75</v>
      </c>
      <c r="C92" s="375" t="s">
        <v>19</v>
      </c>
      <c r="D92" s="268" t="s">
        <v>1377</v>
      </c>
      <c r="E92" s="291" t="s">
        <v>2194</v>
      </c>
      <c r="F92" s="292">
        <v>43062</v>
      </c>
      <c r="G92" s="395"/>
      <c r="H92" s="395">
        <f>VLOOKUP(C92,[1]Rates!$C$6:$D$136,2,0)</f>
        <v>15</v>
      </c>
      <c r="I92" s="395">
        <f t="shared" si="203"/>
        <v>15</v>
      </c>
      <c r="J92" s="419"/>
      <c r="K92" s="419"/>
      <c r="L92" s="420"/>
      <c r="M92" s="419"/>
      <c r="N92" s="396"/>
      <c r="O92" s="397"/>
      <c r="P92" s="398"/>
      <c r="Q92" s="399"/>
      <c r="R92" s="396"/>
      <c r="S92" s="396"/>
      <c r="T92" s="396"/>
      <c r="U92" s="400"/>
      <c r="V92" s="401"/>
      <c r="W92" s="402"/>
      <c r="X92" s="402"/>
      <c r="Y92" s="402"/>
      <c r="Z92" s="402"/>
      <c r="AA92" s="397"/>
      <c r="AB92" s="397"/>
      <c r="AC92" s="397"/>
      <c r="AD92" s="421"/>
      <c r="AE92" s="403"/>
      <c r="AF92" s="403"/>
      <c r="AG92" s="404"/>
      <c r="AH92" s="405"/>
      <c r="AI92" s="406"/>
      <c r="AJ92" s="405"/>
      <c r="AK92" s="407"/>
      <c r="AL92" s="397"/>
      <c r="AM92" s="397"/>
      <c r="AN92" s="397"/>
      <c r="AO92" s="421"/>
      <c r="AP92" s="403"/>
      <c r="AQ92" s="403"/>
      <c r="AR92" s="404"/>
      <c r="AS92" s="405"/>
      <c r="AT92" s="280"/>
      <c r="AU92" s="280"/>
      <c r="AW92" s="280"/>
      <c r="AX92" s="280">
        <v>2492.4899999999998</v>
      </c>
      <c r="AY92" s="280"/>
      <c r="AZ92" s="280">
        <f t="shared" si="201"/>
        <v>129</v>
      </c>
      <c r="BA92" s="372">
        <v>0</v>
      </c>
      <c r="BB92" s="372">
        <f>H92-BA92</f>
        <v>15</v>
      </c>
      <c r="BC92" s="408">
        <f t="shared" si="204"/>
        <v>124.6245</v>
      </c>
      <c r="BD92" s="280">
        <f t="shared" si="205"/>
        <v>2367.8654999999999</v>
      </c>
      <c r="BE92" s="280">
        <f t="shared" si="206"/>
        <v>55.790803561643834</v>
      </c>
      <c r="BF92" s="280">
        <f t="shared" si="207"/>
        <v>2436.699196438356</v>
      </c>
      <c r="BG92" s="280"/>
      <c r="BH92" s="280">
        <f t="shared" si="135"/>
        <v>2436.699196438356</v>
      </c>
      <c r="BI92" s="280"/>
      <c r="BJ92" s="280"/>
      <c r="BK92" s="280"/>
      <c r="BL92" s="280">
        <f t="shared" si="136"/>
        <v>0.35068493150684932</v>
      </c>
      <c r="BM92" s="372">
        <f t="shared" si="137"/>
        <v>14.64931506849315</v>
      </c>
      <c r="BN92" s="408">
        <f t="shared" si="208"/>
        <v>124.6245</v>
      </c>
      <c r="BO92" s="280">
        <f t="shared" si="139"/>
        <v>2312.0746964383561</v>
      </c>
      <c r="BP92" s="365">
        <f>+(BO92/BM92)</f>
        <v>157.82817733308397</v>
      </c>
      <c r="BQ92" s="280">
        <f t="shared" si="141"/>
        <v>2278.8710191052719</v>
      </c>
      <c r="BS92" s="367">
        <f t="shared" si="142"/>
        <v>2154.246519105272</v>
      </c>
      <c r="BT92" s="280">
        <v>2278.8710191052719</v>
      </c>
      <c r="BU92" s="280"/>
      <c r="BV92" s="280"/>
      <c r="BW92" s="280"/>
      <c r="BX92" s="280">
        <f t="shared" si="143"/>
        <v>1.3506849315068492</v>
      </c>
      <c r="BY92" s="365">
        <f t="shared" si="144"/>
        <v>13.64931506849315</v>
      </c>
      <c r="BZ92" s="280">
        <f t="shared" si="145"/>
        <v>124.6245</v>
      </c>
      <c r="CA92" s="280">
        <f t="shared" si="146"/>
        <v>2154.246519105272</v>
      </c>
      <c r="CB92" s="280">
        <f t="shared" si="147"/>
        <v>157.82817733308397</v>
      </c>
      <c r="CC92" s="280">
        <f t="shared" si="148"/>
        <v>2121.0428417721878</v>
      </c>
      <c r="CE92" s="280">
        <v>2121.0428417721878</v>
      </c>
      <c r="CF92" s="280"/>
      <c r="CG92" s="280"/>
      <c r="CH92" s="280"/>
      <c r="CI92" s="280">
        <f t="shared" si="167"/>
        <v>2.3534246575342466</v>
      </c>
      <c r="CJ92" s="365">
        <f t="shared" si="168"/>
        <v>12.646575342465754</v>
      </c>
      <c r="CK92" s="280">
        <f t="shared" si="179"/>
        <v>124.6245</v>
      </c>
      <c r="CL92" s="280">
        <f t="shared" si="152"/>
        <v>1996.4183417721879</v>
      </c>
      <c r="CM92" s="280">
        <f t="shared" si="162"/>
        <v>157.82817733308397</v>
      </c>
      <c r="CN92" s="280">
        <f t="shared" si="153"/>
        <v>1963.2146644391039</v>
      </c>
      <c r="CP92" s="280">
        <f t="shared" si="154"/>
        <v>1963.2146644391039</v>
      </c>
      <c r="CQ92" s="280"/>
      <c r="CR92" s="280"/>
      <c r="CS92" s="280"/>
      <c r="CT92" s="280">
        <f t="shared" si="155"/>
        <v>3.3534246575342466</v>
      </c>
      <c r="CU92" s="365">
        <f t="shared" si="156"/>
        <v>11.646575342465754</v>
      </c>
      <c r="CV92" s="280">
        <f t="shared" si="157"/>
        <v>124.6245</v>
      </c>
      <c r="CW92" s="280">
        <f t="shared" si="158"/>
        <v>1838.590164439104</v>
      </c>
      <c r="CX92" s="280">
        <f t="shared" si="169"/>
        <v>157.82817733308397</v>
      </c>
      <c r="CY92" s="280">
        <f t="shared" si="160"/>
        <v>1805.38648710602</v>
      </c>
      <c r="DA92" s="280">
        <f t="shared" si="172"/>
        <v>1805.38648710602</v>
      </c>
      <c r="DB92" s="280"/>
      <c r="DC92" s="280"/>
      <c r="DD92" s="280"/>
      <c r="DE92" s="280">
        <f t="shared" si="173"/>
        <v>4.353424657534247</v>
      </c>
      <c r="DF92" s="365">
        <f t="shared" si="174"/>
        <v>10.646575342465752</v>
      </c>
      <c r="DG92" s="280">
        <f t="shared" si="175"/>
        <v>124.6245</v>
      </c>
      <c r="DH92" s="280">
        <f t="shared" si="176"/>
        <v>1680.7619871060201</v>
      </c>
      <c r="DI92" s="280">
        <f t="shared" si="104"/>
        <v>157.82817733308397</v>
      </c>
      <c r="DJ92" s="280">
        <f t="shared" si="177"/>
        <v>1647.5583097729361</v>
      </c>
      <c r="DL92" s="367">
        <f t="shared" si="178"/>
        <v>1522.9338097729362</v>
      </c>
    </row>
    <row r="93" spans="1:116" s="366" customFormat="1" ht="30" x14ac:dyDescent="0.25">
      <c r="A93" s="505" t="s">
        <v>393</v>
      </c>
      <c r="B93" s="603" t="s">
        <v>75</v>
      </c>
      <c r="C93" s="375" t="s">
        <v>19</v>
      </c>
      <c r="D93" s="268" t="s">
        <v>1378</v>
      </c>
      <c r="E93" s="291" t="s">
        <v>2194</v>
      </c>
      <c r="F93" s="292">
        <v>43062</v>
      </c>
      <c r="G93" s="395"/>
      <c r="H93" s="395">
        <v>15</v>
      </c>
      <c r="I93" s="395">
        <v>15</v>
      </c>
      <c r="J93" s="419"/>
      <c r="K93" s="419"/>
      <c r="L93" s="420"/>
      <c r="M93" s="419"/>
      <c r="N93" s="396"/>
      <c r="O93" s="397"/>
      <c r="P93" s="398"/>
      <c r="Q93" s="399"/>
      <c r="R93" s="396"/>
      <c r="S93" s="396"/>
      <c r="T93" s="396"/>
      <c r="U93" s="400"/>
      <c r="V93" s="401"/>
      <c r="W93" s="402"/>
      <c r="X93" s="402"/>
      <c r="Y93" s="402"/>
      <c r="Z93" s="402"/>
      <c r="AA93" s="397"/>
      <c r="AB93" s="397"/>
      <c r="AC93" s="397"/>
      <c r="AD93" s="421"/>
      <c r="AE93" s="403"/>
      <c r="AF93" s="403"/>
      <c r="AG93" s="404"/>
      <c r="AH93" s="405"/>
      <c r="AI93" s="406"/>
      <c r="AJ93" s="405"/>
      <c r="AK93" s="407"/>
      <c r="AL93" s="397"/>
      <c r="AM93" s="397"/>
      <c r="AN93" s="397"/>
      <c r="AO93" s="421"/>
      <c r="AP93" s="403"/>
      <c r="AQ93" s="403"/>
      <c r="AR93" s="404"/>
      <c r="AS93" s="405"/>
      <c r="AT93" s="280"/>
      <c r="AU93" s="280"/>
      <c r="AW93" s="280"/>
      <c r="AX93" s="280">
        <v>3002.49</v>
      </c>
      <c r="AY93" s="280"/>
      <c r="AZ93" s="280">
        <f t="shared" ref="AZ93:AZ95" si="232">+$AY$1-F93+1</f>
        <v>129</v>
      </c>
      <c r="BA93" s="372">
        <v>0</v>
      </c>
      <c r="BB93" s="372">
        <f t="shared" ref="BB93:BB95" si="233">H93-BA93</f>
        <v>15</v>
      </c>
      <c r="BC93" s="408">
        <f t="shared" ref="BC93:BC95" si="234">+AX93*5%</f>
        <v>150.12449999999998</v>
      </c>
      <c r="BD93" s="280">
        <f t="shared" ref="BD93:BD95" si="235">+AX93-BC93</f>
        <v>2852.3654999999999</v>
      </c>
      <c r="BE93" s="280">
        <f t="shared" ref="BE93:BE95" si="236">+(BD93/BB93*AZ93)/365</f>
        <v>67.206419999999994</v>
      </c>
      <c r="BF93" s="280">
        <f t="shared" ref="BF93:BF95" si="237">+AX93-BE93</f>
        <v>2935.2835799999998</v>
      </c>
      <c r="BG93" s="280"/>
      <c r="BH93" s="280">
        <f t="shared" si="135"/>
        <v>2935.2835799999998</v>
      </c>
      <c r="BI93" s="280"/>
      <c r="BJ93" s="280"/>
      <c r="BK93" s="280"/>
      <c r="BL93" s="280">
        <f t="shared" ref="BL93:BL95" si="238">($BH$4-F93)/365</f>
        <v>0.35068493150684932</v>
      </c>
      <c r="BM93" s="372">
        <f t="shared" ref="BM93:BM95" si="239">H93-BL93</f>
        <v>14.64931506849315</v>
      </c>
      <c r="BN93" s="408">
        <f t="shared" ref="BN93:BN95" si="240">+BC93</f>
        <v>150.12449999999998</v>
      </c>
      <c r="BO93" s="280">
        <f t="shared" ref="BO93:BO95" si="241">IF(BH93-BN93&lt;=0,0,IF(BM93&lt;=0,0,BH93-BN93))</f>
        <v>2785.1590799999999</v>
      </c>
      <c r="BP93" s="365">
        <f t="shared" ref="BP93:BP95" si="242">+(BO93/BM93)</f>
        <v>190.12213656255844</v>
      </c>
      <c r="BQ93" s="280">
        <f t="shared" ref="BQ93:BQ95" si="243">+BH93+BI93-BP93</f>
        <v>2745.1614434374414</v>
      </c>
      <c r="BS93" s="367"/>
      <c r="BT93" s="280">
        <v>2745.1614434374414</v>
      </c>
      <c r="BU93" s="280"/>
      <c r="BV93" s="280"/>
      <c r="BW93" s="280"/>
      <c r="BX93" s="280">
        <f t="shared" ref="BX93:BX95" si="244">($BT$4-F93)/365</f>
        <v>1.3506849315068492</v>
      </c>
      <c r="BY93" s="365">
        <f t="shared" ref="BY93:BY95" si="245">H93-BX93</f>
        <v>13.64931506849315</v>
      </c>
      <c r="BZ93" s="280">
        <f t="shared" ref="BZ93:BZ95" si="246">+BN93</f>
        <v>150.12449999999998</v>
      </c>
      <c r="CA93" s="280">
        <f t="shared" ref="CA93:CA95" si="247">IF(BT93-BZ93&lt;=0,0,IF(BY93&lt;=0,0,BT93-BZ93))</f>
        <v>2595.0369434374416</v>
      </c>
      <c r="CB93" s="280">
        <f t="shared" ref="CB93:CB95" si="248">BP93</f>
        <v>190.12213656255844</v>
      </c>
      <c r="CC93" s="280">
        <f t="shared" ref="CC93:CC95" si="249">+BT93+BU93-CB93</f>
        <v>2555.0393068748831</v>
      </c>
      <c r="CE93" s="280">
        <v>2555.0393068748831</v>
      </c>
      <c r="CF93" s="280"/>
      <c r="CG93" s="280"/>
      <c r="CH93" s="280"/>
      <c r="CI93" s="280">
        <f t="shared" ref="CI93:CI95" si="250">($CE$4-F93)/365</f>
        <v>2.3534246575342466</v>
      </c>
      <c r="CJ93" s="365">
        <f t="shared" ref="CJ93:CJ95" si="251">H93-CI93</f>
        <v>12.646575342465754</v>
      </c>
      <c r="CK93" s="280">
        <f t="shared" ref="CK93:CK95" si="252">+BZ93</f>
        <v>150.12449999999998</v>
      </c>
      <c r="CL93" s="280">
        <f t="shared" ref="CL93:CL95" si="253">IF(CE93-CK93&lt;=0,0,IF(CJ93&lt;=0,0,CE93-CK93))</f>
        <v>2404.9148068748832</v>
      </c>
      <c r="CM93" s="280">
        <f t="shared" ref="CM93:CM95" si="254">CB93</f>
        <v>190.12213656255844</v>
      </c>
      <c r="CN93" s="280">
        <f t="shared" ref="CN93:CN95" si="255">+CE93+CF93-CM93</f>
        <v>2364.9171703123247</v>
      </c>
      <c r="CP93" s="280">
        <f t="shared" si="154"/>
        <v>2364.9171703123247</v>
      </c>
      <c r="CQ93" s="280"/>
      <c r="CR93" s="280"/>
      <c r="CS93" s="280"/>
      <c r="CT93" s="280">
        <f t="shared" si="155"/>
        <v>3.3534246575342466</v>
      </c>
      <c r="CU93" s="365">
        <f t="shared" si="156"/>
        <v>11.646575342465754</v>
      </c>
      <c r="CV93" s="280">
        <f t="shared" si="157"/>
        <v>150.12449999999998</v>
      </c>
      <c r="CW93" s="280">
        <f t="shared" si="158"/>
        <v>2214.7926703123248</v>
      </c>
      <c r="CX93" s="280">
        <f t="shared" si="169"/>
        <v>190.12213656255844</v>
      </c>
      <c r="CY93" s="280">
        <f t="shared" si="160"/>
        <v>2174.7950337497664</v>
      </c>
      <c r="DA93" s="280">
        <f t="shared" si="172"/>
        <v>2174.7950337497664</v>
      </c>
      <c r="DB93" s="280"/>
      <c r="DC93" s="280"/>
      <c r="DD93" s="280"/>
      <c r="DE93" s="280">
        <f t="shared" si="173"/>
        <v>4.353424657534247</v>
      </c>
      <c r="DF93" s="365">
        <f t="shared" si="174"/>
        <v>10.646575342465752</v>
      </c>
      <c r="DG93" s="280">
        <f t="shared" si="175"/>
        <v>150.12449999999998</v>
      </c>
      <c r="DH93" s="280">
        <f t="shared" si="176"/>
        <v>2024.6705337497665</v>
      </c>
      <c r="DI93" s="280">
        <f t="shared" si="104"/>
        <v>190.12213656255844</v>
      </c>
      <c r="DJ93" s="280">
        <f t="shared" si="177"/>
        <v>1984.672897187208</v>
      </c>
      <c r="DL93" s="367">
        <f t="shared" si="178"/>
        <v>1834.5483971872081</v>
      </c>
    </row>
    <row r="94" spans="1:116" s="366" customFormat="1" ht="30" x14ac:dyDescent="0.25">
      <c r="A94" s="505" t="s">
        <v>393</v>
      </c>
      <c r="B94" s="603" t="s">
        <v>75</v>
      </c>
      <c r="C94" s="375" t="s">
        <v>19</v>
      </c>
      <c r="D94" s="268" t="s">
        <v>1379</v>
      </c>
      <c r="E94" s="291" t="s">
        <v>2194</v>
      </c>
      <c r="F94" s="292">
        <v>43062</v>
      </c>
      <c r="G94" s="395"/>
      <c r="H94" s="395">
        <v>15</v>
      </c>
      <c r="I94" s="395">
        <v>15</v>
      </c>
      <c r="J94" s="419"/>
      <c r="K94" s="419"/>
      <c r="L94" s="420"/>
      <c r="M94" s="419"/>
      <c r="N94" s="396"/>
      <c r="O94" s="397"/>
      <c r="P94" s="398"/>
      <c r="Q94" s="399"/>
      <c r="R94" s="396"/>
      <c r="S94" s="396"/>
      <c r="T94" s="396"/>
      <c r="U94" s="400"/>
      <c r="V94" s="401"/>
      <c r="W94" s="402"/>
      <c r="X94" s="402"/>
      <c r="Y94" s="402"/>
      <c r="Z94" s="402"/>
      <c r="AA94" s="397"/>
      <c r="AB94" s="397"/>
      <c r="AC94" s="397"/>
      <c r="AD94" s="421"/>
      <c r="AE94" s="403"/>
      <c r="AF94" s="403"/>
      <c r="AG94" s="404"/>
      <c r="AH94" s="405"/>
      <c r="AI94" s="406"/>
      <c r="AJ94" s="405"/>
      <c r="AK94" s="407"/>
      <c r="AL94" s="397"/>
      <c r="AM94" s="397"/>
      <c r="AN94" s="397"/>
      <c r="AO94" s="421"/>
      <c r="AP94" s="403"/>
      <c r="AQ94" s="403"/>
      <c r="AR94" s="404"/>
      <c r="AS94" s="405"/>
      <c r="AT94" s="280"/>
      <c r="AU94" s="280"/>
      <c r="AW94" s="280"/>
      <c r="AX94" s="280">
        <v>3002.49</v>
      </c>
      <c r="AY94" s="280"/>
      <c r="AZ94" s="280">
        <f t="shared" si="232"/>
        <v>129</v>
      </c>
      <c r="BA94" s="372">
        <v>0</v>
      </c>
      <c r="BB94" s="372">
        <f t="shared" si="233"/>
        <v>15</v>
      </c>
      <c r="BC94" s="408">
        <f t="shared" si="234"/>
        <v>150.12449999999998</v>
      </c>
      <c r="BD94" s="280">
        <f t="shared" si="235"/>
        <v>2852.3654999999999</v>
      </c>
      <c r="BE94" s="280">
        <f t="shared" si="236"/>
        <v>67.206419999999994</v>
      </c>
      <c r="BF94" s="280">
        <f t="shared" si="237"/>
        <v>2935.2835799999998</v>
      </c>
      <c r="BG94" s="280"/>
      <c r="BH94" s="280">
        <f t="shared" si="135"/>
        <v>2935.2835799999998</v>
      </c>
      <c r="BI94" s="280"/>
      <c r="BJ94" s="280"/>
      <c r="BK94" s="280"/>
      <c r="BL94" s="280">
        <f t="shared" si="238"/>
        <v>0.35068493150684932</v>
      </c>
      <c r="BM94" s="372">
        <f t="shared" si="239"/>
        <v>14.64931506849315</v>
      </c>
      <c r="BN94" s="408">
        <f t="shared" si="240"/>
        <v>150.12449999999998</v>
      </c>
      <c r="BO94" s="280">
        <f t="shared" si="241"/>
        <v>2785.1590799999999</v>
      </c>
      <c r="BP94" s="365">
        <f t="shared" si="242"/>
        <v>190.12213656255844</v>
      </c>
      <c r="BQ94" s="280">
        <f t="shared" si="243"/>
        <v>2745.1614434374414</v>
      </c>
      <c r="BS94" s="367"/>
      <c r="BT94" s="280">
        <v>2745.1614434374414</v>
      </c>
      <c r="BU94" s="280"/>
      <c r="BV94" s="280"/>
      <c r="BW94" s="280"/>
      <c r="BX94" s="280">
        <f t="shared" si="244"/>
        <v>1.3506849315068492</v>
      </c>
      <c r="BY94" s="365">
        <f t="shared" si="245"/>
        <v>13.64931506849315</v>
      </c>
      <c r="BZ94" s="280">
        <f t="shared" si="246"/>
        <v>150.12449999999998</v>
      </c>
      <c r="CA94" s="280">
        <f t="shared" si="247"/>
        <v>2595.0369434374416</v>
      </c>
      <c r="CB94" s="280">
        <f t="shared" si="248"/>
        <v>190.12213656255844</v>
      </c>
      <c r="CC94" s="280">
        <f t="shared" si="249"/>
        <v>2555.0393068748831</v>
      </c>
      <c r="CE94" s="280">
        <v>2555.0393068748831</v>
      </c>
      <c r="CF94" s="280"/>
      <c r="CG94" s="280"/>
      <c r="CH94" s="280"/>
      <c r="CI94" s="280">
        <f t="shared" si="250"/>
        <v>2.3534246575342466</v>
      </c>
      <c r="CJ94" s="365">
        <f t="shared" si="251"/>
        <v>12.646575342465754</v>
      </c>
      <c r="CK94" s="280">
        <f t="shared" si="252"/>
        <v>150.12449999999998</v>
      </c>
      <c r="CL94" s="280">
        <f t="shared" si="253"/>
        <v>2404.9148068748832</v>
      </c>
      <c r="CM94" s="280">
        <f t="shared" si="254"/>
        <v>190.12213656255844</v>
      </c>
      <c r="CN94" s="280">
        <f t="shared" si="255"/>
        <v>2364.9171703123247</v>
      </c>
      <c r="CP94" s="280">
        <f t="shared" si="154"/>
        <v>2364.9171703123247</v>
      </c>
      <c r="CQ94" s="280"/>
      <c r="CR94" s="280"/>
      <c r="CS94" s="280"/>
      <c r="CT94" s="280">
        <f t="shared" si="155"/>
        <v>3.3534246575342466</v>
      </c>
      <c r="CU94" s="365">
        <f t="shared" si="156"/>
        <v>11.646575342465754</v>
      </c>
      <c r="CV94" s="280">
        <f t="shared" si="157"/>
        <v>150.12449999999998</v>
      </c>
      <c r="CW94" s="280">
        <f t="shared" si="158"/>
        <v>2214.7926703123248</v>
      </c>
      <c r="CX94" s="280">
        <f t="shared" si="169"/>
        <v>190.12213656255844</v>
      </c>
      <c r="CY94" s="280">
        <f t="shared" si="160"/>
        <v>2174.7950337497664</v>
      </c>
      <c r="DA94" s="280">
        <f t="shared" si="172"/>
        <v>2174.7950337497664</v>
      </c>
      <c r="DB94" s="280"/>
      <c r="DC94" s="280"/>
      <c r="DD94" s="280"/>
      <c r="DE94" s="280">
        <f t="shared" si="173"/>
        <v>4.353424657534247</v>
      </c>
      <c r="DF94" s="365">
        <f t="shared" si="174"/>
        <v>10.646575342465752</v>
      </c>
      <c r="DG94" s="280">
        <f t="shared" si="175"/>
        <v>150.12449999999998</v>
      </c>
      <c r="DH94" s="280">
        <f t="shared" si="176"/>
        <v>2024.6705337497665</v>
      </c>
      <c r="DI94" s="280">
        <f t="shared" si="104"/>
        <v>190.12213656255844</v>
      </c>
      <c r="DJ94" s="280">
        <f t="shared" si="177"/>
        <v>1984.672897187208</v>
      </c>
      <c r="DL94" s="367">
        <f t="shared" si="178"/>
        <v>1834.5483971872081</v>
      </c>
    </row>
    <row r="95" spans="1:116" s="366" customFormat="1" ht="30" x14ac:dyDescent="0.25">
      <c r="A95" s="505" t="s">
        <v>393</v>
      </c>
      <c r="B95" s="603"/>
      <c r="C95" s="375"/>
      <c r="D95" s="268" t="s">
        <v>1380</v>
      </c>
      <c r="E95" s="291" t="s">
        <v>2194</v>
      </c>
      <c r="F95" s="292">
        <v>43062</v>
      </c>
      <c r="G95" s="395"/>
      <c r="H95" s="395">
        <v>15</v>
      </c>
      <c r="I95" s="395">
        <v>15</v>
      </c>
      <c r="J95" s="419"/>
      <c r="K95" s="419"/>
      <c r="L95" s="420"/>
      <c r="M95" s="419"/>
      <c r="N95" s="396"/>
      <c r="O95" s="397"/>
      <c r="P95" s="398"/>
      <c r="Q95" s="399"/>
      <c r="R95" s="396"/>
      <c r="S95" s="396"/>
      <c r="T95" s="396"/>
      <c r="U95" s="400"/>
      <c r="V95" s="401"/>
      <c r="W95" s="402"/>
      <c r="X95" s="402"/>
      <c r="Y95" s="402"/>
      <c r="Z95" s="402"/>
      <c r="AA95" s="397"/>
      <c r="AB95" s="397"/>
      <c r="AC95" s="397"/>
      <c r="AD95" s="421"/>
      <c r="AE95" s="403"/>
      <c r="AF95" s="403"/>
      <c r="AG95" s="404"/>
      <c r="AH95" s="405"/>
      <c r="AI95" s="406"/>
      <c r="AJ95" s="405"/>
      <c r="AK95" s="407"/>
      <c r="AL95" s="397"/>
      <c r="AM95" s="397"/>
      <c r="AN95" s="397"/>
      <c r="AO95" s="421"/>
      <c r="AP95" s="403"/>
      <c r="AQ95" s="403"/>
      <c r="AR95" s="404"/>
      <c r="AS95" s="405"/>
      <c r="AT95" s="280"/>
      <c r="AU95" s="280"/>
      <c r="AW95" s="280"/>
      <c r="AX95" s="280">
        <v>3282.99</v>
      </c>
      <c r="AY95" s="280"/>
      <c r="AZ95" s="280">
        <f t="shared" si="232"/>
        <v>129</v>
      </c>
      <c r="BA95" s="372">
        <v>0</v>
      </c>
      <c r="BB95" s="372">
        <f t="shared" si="233"/>
        <v>15</v>
      </c>
      <c r="BC95" s="408">
        <f t="shared" si="234"/>
        <v>164.14949999999999</v>
      </c>
      <c r="BD95" s="280">
        <f t="shared" si="235"/>
        <v>3118.8404999999998</v>
      </c>
      <c r="BE95" s="280">
        <f t="shared" si="236"/>
        <v>73.485009041095879</v>
      </c>
      <c r="BF95" s="280">
        <f t="shared" si="237"/>
        <v>3209.5049909589038</v>
      </c>
      <c r="BG95" s="280"/>
      <c r="BH95" s="280">
        <f t="shared" si="135"/>
        <v>3209.5049909589038</v>
      </c>
      <c r="BI95" s="280"/>
      <c r="BJ95" s="280"/>
      <c r="BK95" s="280"/>
      <c r="BL95" s="280">
        <f t="shared" si="238"/>
        <v>0.35068493150684932</v>
      </c>
      <c r="BM95" s="372">
        <f t="shared" si="239"/>
        <v>14.64931506849315</v>
      </c>
      <c r="BN95" s="408">
        <f t="shared" si="240"/>
        <v>164.14949999999999</v>
      </c>
      <c r="BO95" s="280">
        <f t="shared" si="241"/>
        <v>3045.3554909589038</v>
      </c>
      <c r="BP95" s="365">
        <f t="shared" si="242"/>
        <v>207.8838141387694</v>
      </c>
      <c r="BQ95" s="280">
        <f t="shared" si="243"/>
        <v>3001.6211768201342</v>
      </c>
      <c r="BS95" s="367"/>
      <c r="BT95" s="280">
        <v>3001.6211768201342</v>
      </c>
      <c r="BU95" s="280"/>
      <c r="BV95" s="280"/>
      <c r="BW95" s="280"/>
      <c r="BX95" s="280">
        <f t="shared" si="244"/>
        <v>1.3506849315068492</v>
      </c>
      <c r="BY95" s="365">
        <f t="shared" si="245"/>
        <v>13.64931506849315</v>
      </c>
      <c r="BZ95" s="280">
        <f t="shared" si="246"/>
        <v>164.14949999999999</v>
      </c>
      <c r="CA95" s="280">
        <f t="shared" si="247"/>
        <v>2837.4716768201342</v>
      </c>
      <c r="CB95" s="280">
        <f t="shared" si="248"/>
        <v>207.8838141387694</v>
      </c>
      <c r="CC95" s="280">
        <f t="shared" si="249"/>
        <v>2793.7373626813646</v>
      </c>
      <c r="CE95" s="280">
        <v>2793.7373626813646</v>
      </c>
      <c r="CF95" s="280"/>
      <c r="CG95" s="280"/>
      <c r="CH95" s="280"/>
      <c r="CI95" s="280">
        <f t="shared" si="250"/>
        <v>2.3534246575342466</v>
      </c>
      <c r="CJ95" s="365">
        <f t="shared" si="251"/>
        <v>12.646575342465754</v>
      </c>
      <c r="CK95" s="280">
        <f t="shared" si="252"/>
        <v>164.14949999999999</v>
      </c>
      <c r="CL95" s="280">
        <f t="shared" si="253"/>
        <v>2629.5878626813646</v>
      </c>
      <c r="CM95" s="280">
        <f t="shared" si="254"/>
        <v>207.8838141387694</v>
      </c>
      <c r="CN95" s="280">
        <f t="shared" si="255"/>
        <v>2585.853548542595</v>
      </c>
      <c r="CP95" s="280">
        <f t="shared" si="154"/>
        <v>2585.853548542595</v>
      </c>
      <c r="CQ95" s="280"/>
      <c r="CR95" s="280"/>
      <c r="CS95" s="280"/>
      <c r="CT95" s="280">
        <f t="shared" si="155"/>
        <v>3.3534246575342466</v>
      </c>
      <c r="CU95" s="365">
        <f t="shared" si="156"/>
        <v>11.646575342465754</v>
      </c>
      <c r="CV95" s="280">
        <f t="shared" si="157"/>
        <v>164.14949999999999</v>
      </c>
      <c r="CW95" s="280">
        <f t="shared" si="158"/>
        <v>2421.704048542595</v>
      </c>
      <c r="CX95" s="280">
        <f t="shared" si="169"/>
        <v>207.8838141387694</v>
      </c>
      <c r="CY95" s="280">
        <f t="shared" si="160"/>
        <v>2377.9697344038254</v>
      </c>
      <c r="DA95" s="280">
        <f t="shared" si="172"/>
        <v>2377.9697344038254</v>
      </c>
      <c r="DB95" s="280"/>
      <c r="DC95" s="280"/>
      <c r="DD95" s="280"/>
      <c r="DE95" s="280">
        <f t="shared" si="173"/>
        <v>4.353424657534247</v>
      </c>
      <c r="DF95" s="365">
        <f t="shared" si="174"/>
        <v>10.646575342465752</v>
      </c>
      <c r="DG95" s="280">
        <f t="shared" si="175"/>
        <v>164.14949999999999</v>
      </c>
      <c r="DH95" s="280">
        <f t="shared" si="176"/>
        <v>2213.8202344038255</v>
      </c>
      <c r="DI95" s="280">
        <f t="shared" si="104"/>
        <v>207.8838141387694</v>
      </c>
      <c r="DJ95" s="280">
        <f t="shared" si="177"/>
        <v>2170.0859202650558</v>
      </c>
      <c r="DL95" s="367">
        <f t="shared" si="178"/>
        <v>2005.9364202650559</v>
      </c>
    </row>
    <row r="96" spans="1:116" s="366" customFormat="1" ht="45" x14ac:dyDescent="0.25">
      <c r="A96" s="505" t="s">
        <v>393</v>
      </c>
      <c r="B96" s="603" t="s">
        <v>75</v>
      </c>
      <c r="C96" s="375" t="s">
        <v>19</v>
      </c>
      <c r="D96" s="268" t="s">
        <v>1381</v>
      </c>
      <c r="E96" s="291" t="s">
        <v>1181</v>
      </c>
      <c r="F96" s="292">
        <v>43698</v>
      </c>
      <c r="G96" s="395"/>
      <c r="H96" s="395">
        <f>VLOOKUP(C96,[1]Rates!$C$6:$D$136,2,0)</f>
        <v>15</v>
      </c>
      <c r="I96" s="395">
        <f t="shared" ref="I96" si="256">H96-G96</f>
        <v>15</v>
      </c>
      <c r="J96" s="419"/>
      <c r="K96" s="419"/>
      <c r="L96" s="420"/>
      <c r="M96" s="419"/>
      <c r="N96" s="396"/>
      <c r="O96" s="397"/>
      <c r="P96" s="398"/>
      <c r="Q96" s="399"/>
      <c r="R96" s="396"/>
      <c r="S96" s="396"/>
      <c r="T96" s="396"/>
      <c r="U96" s="400"/>
      <c r="V96" s="401"/>
      <c r="W96" s="402"/>
      <c r="X96" s="402"/>
      <c r="Y96" s="402"/>
      <c r="Z96" s="402"/>
      <c r="AA96" s="397"/>
      <c r="AB96" s="397"/>
      <c r="AC96" s="397"/>
      <c r="AD96" s="421"/>
      <c r="AE96" s="403"/>
      <c r="AF96" s="403"/>
      <c r="AG96" s="404"/>
      <c r="AH96" s="405"/>
      <c r="AI96" s="406"/>
      <c r="AJ96" s="405"/>
      <c r="AK96" s="407"/>
      <c r="AL96" s="397"/>
      <c r="AM96" s="397"/>
      <c r="AN96" s="397"/>
      <c r="AO96" s="421"/>
      <c r="AP96" s="403"/>
      <c r="AQ96" s="403"/>
      <c r="AR96" s="404"/>
      <c r="AS96" s="405"/>
      <c r="AT96" s="280"/>
      <c r="AU96" s="280"/>
      <c r="AW96" s="280"/>
      <c r="AX96" s="280"/>
      <c r="AY96" s="280"/>
      <c r="AZ96" s="280"/>
      <c r="BA96" s="372"/>
      <c r="BB96" s="372"/>
      <c r="BC96" s="408"/>
      <c r="BD96" s="280"/>
      <c r="BE96" s="280"/>
      <c r="BF96" s="280"/>
      <c r="BG96" s="280"/>
      <c r="BH96" s="280"/>
      <c r="BI96" s="280"/>
      <c r="BJ96" s="280"/>
      <c r="BK96" s="280"/>
      <c r="BL96" s="280"/>
      <c r="BM96" s="372"/>
      <c r="BN96" s="408"/>
      <c r="BO96" s="280"/>
      <c r="BP96" s="365"/>
      <c r="BQ96" s="280"/>
      <c r="BS96" s="367"/>
      <c r="BT96" s="280"/>
      <c r="BU96" s="280">
        <v>64000</v>
      </c>
      <c r="BV96" s="280"/>
      <c r="BW96" s="280">
        <f>+$BV$1-F96+1</f>
        <v>224</v>
      </c>
      <c r="BX96" s="280"/>
      <c r="BY96" s="280">
        <f>H96-BX96</f>
        <v>15</v>
      </c>
      <c r="BZ96" s="280">
        <f t="shared" ref="BZ96" si="257">+BU96*5%</f>
        <v>3200</v>
      </c>
      <c r="CA96" s="280">
        <f t="shared" ref="CA96" si="258">+BU96-BZ96</f>
        <v>60800</v>
      </c>
      <c r="CB96" s="280">
        <f t="shared" ref="CB96" si="259">+(CA96/BY96*BW96)/365</f>
        <v>2487.5251141552512</v>
      </c>
      <c r="CC96" s="280">
        <f t="shared" si="148"/>
        <v>61512.474885844749</v>
      </c>
      <c r="CE96" s="280">
        <v>61512.474885844749</v>
      </c>
      <c r="CF96" s="280"/>
      <c r="CG96" s="280"/>
      <c r="CH96" s="280"/>
      <c r="CI96" s="280">
        <f t="shared" si="167"/>
        <v>0.61095890410958908</v>
      </c>
      <c r="CJ96" s="280">
        <f t="shared" si="168"/>
        <v>14.389041095890411</v>
      </c>
      <c r="CK96" s="280">
        <f>BZ96</f>
        <v>3200</v>
      </c>
      <c r="CL96" s="280">
        <f>IF(CE96-CK96&lt;=0,0,IF(CJ96&lt;=0,0,CE96-CK96))</f>
        <v>58312.474885844749</v>
      </c>
      <c r="CM96" s="280">
        <f>+(CL96/CJ96)</f>
        <v>4052.5615638486925</v>
      </c>
      <c r="CN96" s="280">
        <f t="shared" si="153"/>
        <v>57459.913321996057</v>
      </c>
      <c r="CP96" s="280">
        <f t="shared" si="154"/>
        <v>57459.913321996057</v>
      </c>
      <c r="CQ96" s="280"/>
      <c r="CR96" s="280"/>
      <c r="CS96" s="280"/>
      <c r="CT96" s="280">
        <f t="shared" si="155"/>
        <v>1.6109589041095891</v>
      </c>
      <c r="CU96" s="365">
        <f t="shared" si="156"/>
        <v>13.389041095890411</v>
      </c>
      <c r="CV96" s="280">
        <f t="shared" si="157"/>
        <v>3200</v>
      </c>
      <c r="CW96" s="280">
        <f t="shared" si="158"/>
        <v>54259.913321996057</v>
      </c>
      <c r="CX96" s="280">
        <f t="shared" si="169"/>
        <v>4052.5615638486925</v>
      </c>
      <c r="CY96" s="280">
        <f t="shared" si="160"/>
        <v>53407.351758147364</v>
      </c>
      <c r="DA96" s="280">
        <f t="shared" si="172"/>
        <v>53407.351758147364</v>
      </c>
      <c r="DB96" s="280"/>
      <c r="DC96" s="280"/>
      <c r="DD96" s="280"/>
      <c r="DE96" s="280">
        <f t="shared" si="173"/>
        <v>2.6109589041095891</v>
      </c>
      <c r="DF96" s="365">
        <f t="shared" si="174"/>
        <v>12.389041095890411</v>
      </c>
      <c r="DG96" s="280">
        <f t="shared" si="175"/>
        <v>3200</v>
      </c>
      <c r="DH96" s="280">
        <f t="shared" si="176"/>
        <v>50207.351758147364</v>
      </c>
      <c r="DI96" s="280">
        <f t="shared" si="104"/>
        <v>4052.5615638486925</v>
      </c>
      <c r="DJ96" s="280">
        <f t="shared" si="177"/>
        <v>49354.790194298672</v>
      </c>
      <c r="DL96" s="367">
        <f t="shared" si="178"/>
        <v>46154.790194298672</v>
      </c>
    </row>
    <row r="97" spans="1:116" s="366" customFormat="1" ht="25.5" x14ac:dyDescent="0.25">
      <c r="A97" s="505" t="s">
        <v>393</v>
      </c>
      <c r="B97" s="507" t="s">
        <v>75</v>
      </c>
      <c r="C97" s="507" t="s">
        <v>19</v>
      </c>
      <c r="D97" s="268" t="s">
        <v>2271</v>
      </c>
      <c r="E97" s="291" t="s">
        <v>1223</v>
      </c>
      <c r="F97" s="292">
        <v>43990</v>
      </c>
      <c r="G97" s="395"/>
      <c r="H97" s="395">
        <v>15</v>
      </c>
      <c r="I97" s="395">
        <f t="shared" ref="I97:I102" si="260">H97-G97</f>
        <v>15</v>
      </c>
      <c r="J97" s="419"/>
      <c r="K97" s="419"/>
      <c r="L97" s="420"/>
      <c r="M97" s="419"/>
      <c r="N97" s="396"/>
      <c r="O97" s="397"/>
      <c r="P97" s="398"/>
      <c r="Q97" s="399"/>
      <c r="R97" s="396"/>
      <c r="S97" s="396"/>
      <c r="T97" s="396"/>
      <c r="U97" s="400"/>
      <c r="V97" s="401"/>
      <c r="W97" s="402"/>
      <c r="X97" s="402"/>
      <c r="Y97" s="402"/>
      <c r="Z97" s="402"/>
      <c r="AA97" s="397"/>
      <c r="AB97" s="397"/>
      <c r="AC97" s="397"/>
      <c r="AD97" s="421"/>
      <c r="AE97" s="403"/>
      <c r="AF97" s="403"/>
      <c r="AG97" s="404"/>
      <c r="AH97" s="405"/>
      <c r="AI97" s="406"/>
      <c r="AJ97" s="405"/>
      <c r="AK97" s="407"/>
      <c r="AL97" s="397"/>
      <c r="AM97" s="397"/>
      <c r="AN97" s="397"/>
      <c r="AO97" s="421"/>
      <c r="AP97" s="403"/>
      <c r="AQ97" s="403"/>
      <c r="AR97" s="404"/>
      <c r="AS97" s="405"/>
      <c r="AT97" s="280"/>
      <c r="AU97" s="280"/>
      <c r="AW97" s="280"/>
      <c r="AX97" s="280"/>
      <c r="AY97" s="280"/>
      <c r="AZ97" s="280"/>
      <c r="BA97" s="372"/>
      <c r="BB97" s="372"/>
      <c r="BC97" s="408"/>
      <c r="BD97" s="280"/>
      <c r="BE97" s="280"/>
      <c r="BF97" s="280"/>
      <c r="BG97" s="280"/>
      <c r="BH97" s="280"/>
      <c r="BI97" s="280"/>
      <c r="BJ97" s="280"/>
      <c r="BK97" s="280"/>
      <c r="BL97" s="280"/>
      <c r="BM97" s="372"/>
      <c r="BN97" s="408"/>
      <c r="BO97" s="280"/>
      <c r="BP97" s="365"/>
      <c r="BQ97" s="280"/>
      <c r="BS97" s="367"/>
      <c r="BT97" s="280"/>
      <c r="BU97" s="280"/>
      <c r="BV97" s="280"/>
      <c r="BW97" s="280"/>
      <c r="BX97" s="280"/>
      <c r="BY97" s="280"/>
      <c r="BZ97" s="280"/>
      <c r="CA97" s="280"/>
      <c r="CB97" s="280"/>
      <c r="CC97" s="280"/>
      <c r="CE97" s="280"/>
      <c r="CF97" s="280">
        <v>15000</v>
      </c>
      <c r="CG97" s="280"/>
      <c r="CH97" s="280">
        <f>$CG$1-F97</f>
        <v>296</v>
      </c>
      <c r="CI97" s="280"/>
      <c r="CJ97" s="280">
        <f t="shared" si="168"/>
        <v>15</v>
      </c>
      <c r="CK97" s="280">
        <f t="shared" ref="CK97" si="261">+CF97*5%</f>
        <v>750</v>
      </c>
      <c r="CL97" s="280">
        <f t="shared" ref="CL97:CL102" si="262">+CF97-CK97</f>
        <v>14250</v>
      </c>
      <c r="CM97" s="280">
        <f t="shared" ref="CM97:CM102" si="263">+(CL97/CJ97*CH97)/365</f>
        <v>770.41095890410963</v>
      </c>
      <c r="CN97" s="280">
        <f t="shared" si="153"/>
        <v>14229.589041095891</v>
      </c>
      <c r="CP97" s="280">
        <f t="shared" si="154"/>
        <v>14229.589041095891</v>
      </c>
      <c r="CQ97" s="280"/>
      <c r="CR97" s="280"/>
      <c r="CS97" s="280"/>
      <c r="CT97" s="280">
        <f t="shared" si="155"/>
        <v>0.81095890410958904</v>
      </c>
      <c r="CU97" s="365">
        <f t="shared" si="156"/>
        <v>14.189041095890412</v>
      </c>
      <c r="CV97" s="280">
        <f t="shared" si="157"/>
        <v>750</v>
      </c>
      <c r="CW97" s="280">
        <f t="shared" si="158"/>
        <v>13479.589041095891</v>
      </c>
      <c r="CX97" s="280">
        <f t="shared" ref="CX97:CX102" si="264">CW97/CU97</f>
        <v>950</v>
      </c>
      <c r="CY97" s="280">
        <f t="shared" ref="CY97:CY116" si="265">+CP97+CQ97-CX97</f>
        <v>13279.589041095891</v>
      </c>
      <c r="DA97" s="280">
        <f t="shared" si="172"/>
        <v>13279.589041095891</v>
      </c>
      <c r="DB97" s="280"/>
      <c r="DC97" s="280"/>
      <c r="DD97" s="280"/>
      <c r="DE97" s="280">
        <f t="shared" si="173"/>
        <v>1.810958904109589</v>
      </c>
      <c r="DF97" s="365">
        <f t="shared" si="174"/>
        <v>13.189041095890412</v>
      </c>
      <c r="DG97" s="280">
        <f t="shared" si="175"/>
        <v>750</v>
      </c>
      <c r="DH97" s="280">
        <f t="shared" si="176"/>
        <v>12529.589041095891</v>
      </c>
      <c r="DI97" s="280">
        <f t="shared" si="104"/>
        <v>950</v>
      </c>
      <c r="DJ97" s="280">
        <f t="shared" si="177"/>
        <v>12329.589041095891</v>
      </c>
      <c r="DL97" s="367">
        <f t="shared" si="178"/>
        <v>11579.589041095891</v>
      </c>
    </row>
    <row r="98" spans="1:116" s="366" customFormat="1" ht="30" x14ac:dyDescent="0.25">
      <c r="A98" s="505" t="s">
        <v>393</v>
      </c>
      <c r="B98" s="507" t="s">
        <v>75</v>
      </c>
      <c r="C98" s="507" t="s">
        <v>19</v>
      </c>
      <c r="D98" s="268" t="s">
        <v>2272</v>
      </c>
      <c r="E98" s="291" t="s">
        <v>1224</v>
      </c>
      <c r="F98" s="292">
        <v>43990</v>
      </c>
      <c r="G98" s="395"/>
      <c r="H98" s="395">
        <v>15</v>
      </c>
      <c r="I98" s="395">
        <f t="shared" si="260"/>
        <v>15</v>
      </c>
      <c r="J98" s="419"/>
      <c r="K98" s="419"/>
      <c r="L98" s="420"/>
      <c r="M98" s="419"/>
      <c r="N98" s="396"/>
      <c r="O98" s="397"/>
      <c r="P98" s="398"/>
      <c r="Q98" s="399"/>
      <c r="R98" s="396"/>
      <c r="S98" s="396"/>
      <c r="T98" s="396"/>
      <c r="U98" s="400"/>
      <c r="V98" s="401"/>
      <c r="W98" s="402"/>
      <c r="X98" s="402"/>
      <c r="Y98" s="402"/>
      <c r="Z98" s="402"/>
      <c r="AA98" s="397"/>
      <c r="AB98" s="397"/>
      <c r="AC98" s="397"/>
      <c r="AD98" s="421"/>
      <c r="AE98" s="403"/>
      <c r="AF98" s="403"/>
      <c r="AG98" s="404"/>
      <c r="AH98" s="405"/>
      <c r="AI98" s="406"/>
      <c r="AJ98" s="405"/>
      <c r="AK98" s="407"/>
      <c r="AL98" s="397"/>
      <c r="AM98" s="397"/>
      <c r="AN98" s="397"/>
      <c r="AO98" s="421"/>
      <c r="AP98" s="403"/>
      <c r="AQ98" s="403"/>
      <c r="AR98" s="404"/>
      <c r="AS98" s="405"/>
      <c r="AT98" s="280"/>
      <c r="AU98" s="280"/>
      <c r="AW98" s="280"/>
      <c r="AX98" s="280"/>
      <c r="AY98" s="280"/>
      <c r="AZ98" s="280"/>
      <c r="BA98" s="372"/>
      <c r="BB98" s="372"/>
      <c r="BC98" s="408"/>
      <c r="BD98" s="280"/>
      <c r="BE98" s="280"/>
      <c r="BF98" s="280"/>
      <c r="BG98" s="280"/>
      <c r="BH98" s="280"/>
      <c r="BI98" s="280"/>
      <c r="BJ98" s="280"/>
      <c r="BK98" s="280"/>
      <c r="BL98" s="280"/>
      <c r="BM98" s="372"/>
      <c r="BN98" s="408"/>
      <c r="BO98" s="280"/>
      <c r="BP98" s="365"/>
      <c r="BQ98" s="280"/>
      <c r="BS98" s="367"/>
      <c r="BT98" s="280"/>
      <c r="BU98" s="280"/>
      <c r="BV98" s="280"/>
      <c r="BW98" s="280"/>
      <c r="BX98" s="280"/>
      <c r="BY98" s="280"/>
      <c r="BZ98" s="280"/>
      <c r="CA98" s="280"/>
      <c r="CB98" s="280"/>
      <c r="CC98" s="280"/>
      <c r="CE98" s="280"/>
      <c r="CF98" s="280">
        <v>36000</v>
      </c>
      <c r="CG98" s="280"/>
      <c r="CH98" s="280">
        <f>$CG$1-F98</f>
        <v>296</v>
      </c>
      <c r="CI98" s="280"/>
      <c r="CJ98" s="280">
        <f t="shared" ref="CJ98" si="266">H98-CI98</f>
        <v>15</v>
      </c>
      <c r="CK98" s="280">
        <f t="shared" ref="CK98" si="267">+CF98*5%</f>
        <v>1800</v>
      </c>
      <c r="CL98" s="280">
        <f t="shared" si="262"/>
        <v>34200</v>
      </c>
      <c r="CM98" s="280">
        <f t="shared" si="263"/>
        <v>1848.986301369863</v>
      </c>
      <c r="CN98" s="280">
        <f t="shared" si="153"/>
        <v>34151.013698630137</v>
      </c>
      <c r="CP98" s="280">
        <f t="shared" si="154"/>
        <v>34151.013698630137</v>
      </c>
      <c r="CQ98" s="280"/>
      <c r="CR98" s="280"/>
      <c r="CS98" s="280"/>
      <c r="CT98" s="280">
        <f t="shared" si="155"/>
        <v>0.81095890410958904</v>
      </c>
      <c r="CU98" s="365">
        <f t="shared" si="156"/>
        <v>14.189041095890412</v>
      </c>
      <c r="CV98" s="280">
        <f t="shared" si="157"/>
        <v>1800</v>
      </c>
      <c r="CW98" s="280">
        <f t="shared" si="158"/>
        <v>32351.013698630137</v>
      </c>
      <c r="CX98" s="280">
        <f t="shared" si="264"/>
        <v>2280</v>
      </c>
      <c r="CY98" s="280">
        <f t="shared" si="265"/>
        <v>31871.013698630137</v>
      </c>
      <c r="DA98" s="280">
        <f t="shared" si="172"/>
        <v>31871.013698630137</v>
      </c>
      <c r="DB98" s="280"/>
      <c r="DC98" s="280"/>
      <c r="DD98" s="280"/>
      <c r="DE98" s="280">
        <f t="shared" si="173"/>
        <v>1.810958904109589</v>
      </c>
      <c r="DF98" s="365">
        <f t="shared" si="174"/>
        <v>13.189041095890412</v>
      </c>
      <c r="DG98" s="280">
        <f t="shared" si="175"/>
        <v>1800</v>
      </c>
      <c r="DH98" s="280">
        <f t="shared" si="176"/>
        <v>30071.013698630137</v>
      </c>
      <c r="DI98" s="280">
        <f t="shared" si="104"/>
        <v>2280</v>
      </c>
      <c r="DJ98" s="280">
        <f t="shared" si="177"/>
        <v>29591.013698630137</v>
      </c>
      <c r="DL98" s="367">
        <f t="shared" si="178"/>
        <v>27791.013698630137</v>
      </c>
    </row>
    <row r="99" spans="1:116" s="366" customFormat="1" ht="30" x14ac:dyDescent="0.25">
      <c r="A99" s="505" t="s">
        <v>393</v>
      </c>
      <c r="B99" s="507" t="s">
        <v>75</v>
      </c>
      <c r="C99" s="507" t="s">
        <v>19</v>
      </c>
      <c r="D99" s="268" t="s">
        <v>2273</v>
      </c>
      <c r="E99" s="291" t="s">
        <v>1225</v>
      </c>
      <c r="F99" s="292">
        <v>43990</v>
      </c>
      <c r="G99" s="395"/>
      <c r="H99" s="395">
        <v>15</v>
      </c>
      <c r="I99" s="395">
        <f t="shared" ref="I99:I101" si="268">H99-G99</f>
        <v>15</v>
      </c>
      <c r="J99" s="419"/>
      <c r="K99" s="419"/>
      <c r="L99" s="420"/>
      <c r="M99" s="419"/>
      <c r="N99" s="396"/>
      <c r="O99" s="397"/>
      <c r="P99" s="398"/>
      <c r="Q99" s="399"/>
      <c r="R99" s="396"/>
      <c r="S99" s="396"/>
      <c r="T99" s="396"/>
      <c r="U99" s="400"/>
      <c r="V99" s="401"/>
      <c r="W99" s="402"/>
      <c r="X99" s="402"/>
      <c r="Y99" s="402"/>
      <c r="Z99" s="402"/>
      <c r="AA99" s="397"/>
      <c r="AB99" s="397"/>
      <c r="AC99" s="397"/>
      <c r="AD99" s="421"/>
      <c r="AE99" s="403"/>
      <c r="AF99" s="403"/>
      <c r="AG99" s="404"/>
      <c r="AH99" s="405"/>
      <c r="AI99" s="406"/>
      <c r="AJ99" s="405"/>
      <c r="AK99" s="407"/>
      <c r="AL99" s="397"/>
      <c r="AM99" s="397"/>
      <c r="AN99" s="397"/>
      <c r="AO99" s="421"/>
      <c r="AP99" s="403"/>
      <c r="AQ99" s="403"/>
      <c r="AR99" s="404"/>
      <c r="AS99" s="405"/>
      <c r="AT99" s="280"/>
      <c r="AU99" s="280"/>
      <c r="AW99" s="280"/>
      <c r="AX99" s="280"/>
      <c r="AY99" s="280"/>
      <c r="AZ99" s="280"/>
      <c r="BA99" s="372"/>
      <c r="BB99" s="372"/>
      <c r="BC99" s="408"/>
      <c r="BD99" s="280"/>
      <c r="BE99" s="280"/>
      <c r="BF99" s="280"/>
      <c r="BG99" s="280"/>
      <c r="BH99" s="280"/>
      <c r="BI99" s="280"/>
      <c r="BJ99" s="280"/>
      <c r="BK99" s="280"/>
      <c r="BL99" s="280"/>
      <c r="BM99" s="372"/>
      <c r="BN99" s="408"/>
      <c r="BO99" s="280"/>
      <c r="BP99" s="365"/>
      <c r="BQ99" s="280"/>
      <c r="BS99" s="367"/>
      <c r="BT99" s="280"/>
      <c r="BU99" s="280"/>
      <c r="BV99" s="280"/>
      <c r="BW99" s="280"/>
      <c r="BX99" s="280"/>
      <c r="BY99" s="280"/>
      <c r="BZ99" s="280"/>
      <c r="CA99" s="280"/>
      <c r="CB99" s="280"/>
      <c r="CC99" s="280"/>
      <c r="CE99" s="280"/>
      <c r="CF99" s="280">
        <v>175000</v>
      </c>
      <c r="CG99" s="280"/>
      <c r="CH99" s="280">
        <f t="shared" ref="CH99:CH102" si="269">$CG$1-F99</f>
        <v>296</v>
      </c>
      <c r="CI99" s="280"/>
      <c r="CJ99" s="280">
        <f t="shared" ref="CJ99" si="270">H99-CI99</f>
        <v>15</v>
      </c>
      <c r="CK99" s="280">
        <f t="shared" ref="CK99" si="271">+CF99*5%</f>
        <v>8750</v>
      </c>
      <c r="CL99" s="280">
        <f t="shared" ref="CL99" si="272">+CF99-CK99</f>
        <v>166250</v>
      </c>
      <c r="CM99" s="280">
        <f t="shared" ref="CM99" si="273">+(CL99/CJ99*CH99)/365</f>
        <v>8988.1278538812785</v>
      </c>
      <c r="CN99" s="280">
        <f t="shared" ref="CN99" si="274">+CE99+CF99-CM99</f>
        <v>166011.87214611872</v>
      </c>
      <c r="CP99" s="280">
        <f t="shared" si="154"/>
        <v>166011.87214611872</v>
      </c>
      <c r="CQ99" s="280"/>
      <c r="CR99" s="280"/>
      <c r="CS99" s="280"/>
      <c r="CT99" s="280">
        <f t="shared" si="155"/>
        <v>0.81095890410958904</v>
      </c>
      <c r="CU99" s="365">
        <f t="shared" si="156"/>
        <v>14.189041095890412</v>
      </c>
      <c r="CV99" s="280">
        <f t="shared" si="157"/>
        <v>8750</v>
      </c>
      <c r="CW99" s="280">
        <f t="shared" si="158"/>
        <v>157261.87214611872</v>
      </c>
      <c r="CX99" s="280">
        <f t="shared" si="264"/>
        <v>11083.333333333332</v>
      </c>
      <c r="CY99" s="280">
        <f t="shared" si="265"/>
        <v>154928.53881278538</v>
      </c>
      <c r="DA99" s="280">
        <f t="shared" si="172"/>
        <v>154928.53881278538</v>
      </c>
      <c r="DB99" s="280"/>
      <c r="DC99" s="280"/>
      <c r="DD99" s="280"/>
      <c r="DE99" s="280">
        <f t="shared" si="173"/>
        <v>1.810958904109589</v>
      </c>
      <c r="DF99" s="365">
        <f t="shared" si="174"/>
        <v>13.189041095890412</v>
      </c>
      <c r="DG99" s="280">
        <f t="shared" si="175"/>
        <v>8750</v>
      </c>
      <c r="DH99" s="280">
        <f t="shared" si="176"/>
        <v>146178.53881278538</v>
      </c>
      <c r="DI99" s="280">
        <f t="shared" si="104"/>
        <v>11083.333333333332</v>
      </c>
      <c r="DJ99" s="280">
        <f t="shared" si="177"/>
        <v>143845.20547945204</v>
      </c>
      <c r="DL99" s="367">
        <f t="shared" si="178"/>
        <v>135095.20547945204</v>
      </c>
    </row>
    <row r="100" spans="1:116" s="366" customFormat="1" ht="25.5" x14ac:dyDescent="0.25">
      <c r="A100" s="505" t="s">
        <v>393</v>
      </c>
      <c r="B100" s="507" t="s">
        <v>75</v>
      </c>
      <c r="C100" s="507" t="s">
        <v>19</v>
      </c>
      <c r="D100" s="268" t="s">
        <v>2274</v>
      </c>
      <c r="E100" s="291" t="s">
        <v>1243</v>
      </c>
      <c r="F100" s="292">
        <v>44263</v>
      </c>
      <c r="G100" s="395"/>
      <c r="H100" s="395">
        <v>15</v>
      </c>
      <c r="I100" s="395">
        <f t="shared" si="268"/>
        <v>15</v>
      </c>
      <c r="J100" s="419"/>
      <c r="K100" s="419"/>
      <c r="L100" s="420"/>
      <c r="M100" s="419"/>
      <c r="N100" s="396"/>
      <c r="O100" s="397"/>
      <c r="P100" s="398"/>
      <c r="Q100" s="399"/>
      <c r="R100" s="396"/>
      <c r="S100" s="396"/>
      <c r="T100" s="396"/>
      <c r="U100" s="400"/>
      <c r="V100" s="401"/>
      <c r="W100" s="402"/>
      <c r="X100" s="402"/>
      <c r="Y100" s="402"/>
      <c r="Z100" s="402"/>
      <c r="AA100" s="397"/>
      <c r="AB100" s="397"/>
      <c r="AC100" s="397"/>
      <c r="AD100" s="421"/>
      <c r="AE100" s="403"/>
      <c r="AF100" s="403"/>
      <c r="AG100" s="404"/>
      <c r="AH100" s="405"/>
      <c r="AI100" s="406"/>
      <c r="AJ100" s="405"/>
      <c r="AK100" s="407"/>
      <c r="AL100" s="397"/>
      <c r="AM100" s="397"/>
      <c r="AN100" s="397"/>
      <c r="AO100" s="421"/>
      <c r="AP100" s="403"/>
      <c r="AQ100" s="403"/>
      <c r="AR100" s="404"/>
      <c r="AS100" s="405"/>
      <c r="AT100" s="280"/>
      <c r="AU100" s="280"/>
      <c r="AW100" s="280"/>
      <c r="AX100" s="280"/>
      <c r="AY100" s="280"/>
      <c r="AZ100" s="280"/>
      <c r="BA100" s="372"/>
      <c r="BB100" s="372"/>
      <c r="BC100" s="408"/>
      <c r="BD100" s="280"/>
      <c r="BE100" s="280"/>
      <c r="BF100" s="280"/>
      <c r="BG100" s="280"/>
      <c r="BH100" s="280"/>
      <c r="BI100" s="280"/>
      <c r="BJ100" s="280"/>
      <c r="BK100" s="280"/>
      <c r="BL100" s="280"/>
      <c r="BM100" s="372"/>
      <c r="BN100" s="408"/>
      <c r="BO100" s="280"/>
      <c r="BP100" s="365"/>
      <c r="BQ100" s="280"/>
      <c r="BS100" s="367"/>
      <c r="BT100" s="280"/>
      <c r="BU100" s="280"/>
      <c r="BV100" s="280"/>
      <c r="BW100" s="280"/>
      <c r="BX100" s="280"/>
      <c r="BY100" s="280"/>
      <c r="BZ100" s="280"/>
      <c r="CA100" s="280"/>
      <c r="CB100" s="280"/>
      <c r="CC100" s="280"/>
      <c r="CE100" s="280"/>
      <c r="CF100" s="280">
        <v>43668.75</v>
      </c>
      <c r="CG100" s="280"/>
      <c r="CH100" s="280">
        <f t="shared" si="269"/>
        <v>23</v>
      </c>
      <c r="CI100" s="280"/>
      <c r="CJ100" s="280">
        <f t="shared" ref="CJ100" si="275">H100-CI100</f>
        <v>15</v>
      </c>
      <c r="CK100" s="280">
        <f t="shared" ref="CK100" si="276">+CF100*5%</f>
        <v>2183.4375</v>
      </c>
      <c r="CL100" s="280">
        <f t="shared" ref="CL100" si="277">+CF100-CK100</f>
        <v>41485.3125</v>
      </c>
      <c r="CM100" s="280">
        <f t="shared" ref="CM100:CM101" si="278">+(CL100/CJ100*CH100)/365</f>
        <v>174.27619863013697</v>
      </c>
      <c r="CN100" s="280">
        <f t="shared" si="153"/>
        <v>43494.473801369866</v>
      </c>
      <c r="CP100" s="280">
        <f t="shared" si="154"/>
        <v>43494.473801369866</v>
      </c>
      <c r="CQ100" s="280"/>
      <c r="CR100" s="280"/>
      <c r="CS100" s="280"/>
      <c r="CT100" s="280">
        <f t="shared" si="155"/>
        <v>6.3013698630136991E-2</v>
      </c>
      <c r="CU100" s="365">
        <f t="shared" si="156"/>
        <v>14.936986301369863</v>
      </c>
      <c r="CV100" s="280">
        <f t="shared" si="157"/>
        <v>2183.4375</v>
      </c>
      <c r="CW100" s="280">
        <f t="shared" si="158"/>
        <v>41311.036301369866</v>
      </c>
      <c r="CX100" s="280">
        <f t="shared" si="264"/>
        <v>2765.6875</v>
      </c>
      <c r="CY100" s="280">
        <f t="shared" si="265"/>
        <v>40728.786301369866</v>
      </c>
      <c r="DA100" s="280">
        <f t="shared" si="172"/>
        <v>40728.786301369866</v>
      </c>
      <c r="DB100" s="280"/>
      <c r="DC100" s="280"/>
      <c r="DD100" s="280"/>
      <c r="DE100" s="280">
        <f t="shared" si="173"/>
        <v>1.0630136986301371</v>
      </c>
      <c r="DF100" s="365">
        <f t="shared" si="174"/>
        <v>13.936986301369863</v>
      </c>
      <c r="DG100" s="280">
        <f t="shared" si="175"/>
        <v>2183.4375</v>
      </c>
      <c r="DH100" s="280">
        <f t="shared" si="176"/>
        <v>38545.348801369866</v>
      </c>
      <c r="DI100" s="280">
        <f t="shared" si="104"/>
        <v>2765.6875</v>
      </c>
      <c r="DJ100" s="280">
        <f t="shared" si="177"/>
        <v>37963.098801369866</v>
      </c>
      <c r="DL100" s="367">
        <f t="shared" si="178"/>
        <v>35779.661301369866</v>
      </c>
    </row>
    <row r="101" spans="1:116" s="366" customFormat="1" ht="30" x14ac:dyDescent="0.25">
      <c r="A101" s="505" t="s">
        <v>393</v>
      </c>
      <c r="B101" s="507" t="s">
        <v>75</v>
      </c>
      <c r="C101" s="507" t="s">
        <v>19</v>
      </c>
      <c r="D101" s="268" t="s">
        <v>2275</v>
      </c>
      <c r="E101" s="291" t="s">
        <v>1244</v>
      </c>
      <c r="F101" s="292">
        <v>44263</v>
      </c>
      <c r="G101" s="395"/>
      <c r="H101" s="395">
        <v>15</v>
      </c>
      <c r="I101" s="395">
        <f t="shared" si="268"/>
        <v>15</v>
      </c>
      <c r="J101" s="419"/>
      <c r="K101" s="419"/>
      <c r="L101" s="420"/>
      <c r="M101" s="419"/>
      <c r="N101" s="396"/>
      <c r="O101" s="397"/>
      <c r="P101" s="398"/>
      <c r="Q101" s="399"/>
      <c r="R101" s="396"/>
      <c r="S101" s="396"/>
      <c r="T101" s="396"/>
      <c r="U101" s="400"/>
      <c r="V101" s="401"/>
      <c r="W101" s="402"/>
      <c r="X101" s="402"/>
      <c r="Y101" s="402"/>
      <c r="Z101" s="402"/>
      <c r="AA101" s="397"/>
      <c r="AB101" s="397"/>
      <c r="AC101" s="397"/>
      <c r="AD101" s="421"/>
      <c r="AE101" s="403"/>
      <c r="AF101" s="403"/>
      <c r="AG101" s="404"/>
      <c r="AH101" s="405"/>
      <c r="AI101" s="406"/>
      <c r="AJ101" s="405"/>
      <c r="AK101" s="407"/>
      <c r="AL101" s="397"/>
      <c r="AM101" s="397"/>
      <c r="AN101" s="397"/>
      <c r="AO101" s="421"/>
      <c r="AP101" s="403"/>
      <c r="AQ101" s="403"/>
      <c r="AR101" s="404"/>
      <c r="AS101" s="405"/>
      <c r="AT101" s="280"/>
      <c r="AU101" s="280"/>
      <c r="AW101" s="280"/>
      <c r="AX101" s="280"/>
      <c r="AY101" s="280"/>
      <c r="AZ101" s="280"/>
      <c r="BA101" s="372"/>
      <c r="BB101" s="372"/>
      <c r="BC101" s="408"/>
      <c r="BD101" s="280"/>
      <c r="BE101" s="280"/>
      <c r="BF101" s="280"/>
      <c r="BG101" s="280"/>
      <c r="BH101" s="280"/>
      <c r="BI101" s="280"/>
      <c r="BJ101" s="280"/>
      <c r="BK101" s="280"/>
      <c r="BL101" s="280"/>
      <c r="BM101" s="372"/>
      <c r="BN101" s="408"/>
      <c r="BO101" s="280"/>
      <c r="BP101" s="365"/>
      <c r="BQ101" s="280"/>
      <c r="BS101" s="367"/>
      <c r="BT101" s="280"/>
      <c r="BU101" s="280"/>
      <c r="BV101" s="280"/>
      <c r="BW101" s="280"/>
      <c r="BX101" s="280"/>
      <c r="BY101" s="280"/>
      <c r="BZ101" s="280"/>
      <c r="CA101" s="280"/>
      <c r="CB101" s="280"/>
      <c r="CC101" s="280"/>
      <c r="CE101" s="280"/>
      <c r="CF101" s="280">
        <v>86431.5</v>
      </c>
      <c r="CG101" s="280"/>
      <c r="CH101" s="280">
        <f t="shared" si="269"/>
        <v>23</v>
      </c>
      <c r="CI101" s="280"/>
      <c r="CJ101" s="280">
        <f t="shared" ref="CJ101" si="279">H101-CI101</f>
        <v>15</v>
      </c>
      <c r="CK101" s="280">
        <f t="shared" ref="CK101" si="280">+CF101*5%</f>
        <v>4321.5749999999998</v>
      </c>
      <c r="CL101" s="280">
        <f t="shared" ref="CL101" si="281">+CF101-CK101</f>
        <v>82109.925000000003</v>
      </c>
      <c r="CM101" s="280">
        <f t="shared" si="278"/>
        <v>344.93667123287668</v>
      </c>
      <c r="CN101" s="280">
        <f t="shared" si="153"/>
        <v>86086.563328767123</v>
      </c>
      <c r="CP101" s="280">
        <f t="shared" si="154"/>
        <v>86086.563328767123</v>
      </c>
      <c r="CQ101" s="280"/>
      <c r="CR101" s="280"/>
      <c r="CS101" s="280"/>
      <c r="CT101" s="280">
        <f t="shared" si="155"/>
        <v>6.3013698630136991E-2</v>
      </c>
      <c r="CU101" s="365">
        <f t="shared" si="156"/>
        <v>14.936986301369863</v>
      </c>
      <c r="CV101" s="280">
        <f t="shared" si="157"/>
        <v>4321.5749999999998</v>
      </c>
      <c r="CW101" s="280">
        <f t="shared" si="158"/>
        <v>81764.988328767125</v>
      </c>
      <c r="CX101" s="280">
        <f t="shared" si="264"/>
        <v>5473.9949999999999</v>
      </c>
      <c r="CY101" s="280">
        <f t="shared" si="265"/>
        <v>80612.568328767127</v>
      </c>
      <c r="DA101" s="280">
        <f t="shared" si="172"/>
        <v>80612.568328767127</v>
      </c>
      <c r="DB101" s="280"/>
      <c r="DC101" s="280"/>
      <c r="DD101" s="280"/>
      <c r="DE101" s="280">
        <f t="shared" si="173"/>
        <v>1.0630136986301371</v>
      </c>
      <c r="DF101" s="365">
        <f t="shared" si="174"/>
        <v>13.936986301369863</v>
      </c>
      <c r="DG101" s="280">
        <f t="shared" si="175"/>
        <v>4321.5749999999998</v>
      </c>
      <c r="DH101" s="280">
        <f t="shared" si="176"/>
        <v>76290.99332876713</v>
      </c>
      <c r="DI101" s="280">
        <f t="shared" si="104"/>
        <v>5473.9949999999999</v>
      </c>
      <c r="DJ101" s="280">
        <f t="shared" si="177"/>
        <v>75138.573328767132</v>
      </c>
      <c r="DL101" s="367">
        <f t="shared" si="178"/>
        <v>70816.998328767135</v>
      </c>
    </row>
    <row r="102" spans="1:116" s="366" customFormat="1" ht="30" x14ac:dyDescent="0.25">
      <c r="A102" s="505" t="s">
        <v>393</v>
      </c>
      <c r="B102" s="507" t="s">
        <v>75</v>
      </c>
      <c r="C102" s="507" t="s">
        <v>19</v>
      </c>
      <c r="D102" s="268" t="s">
        <v>2276</v>
      </c>
      <c r="E102" s="291" t="s">
        <v>1245</v>
      </c>
      <c r="F102" s="292">
        <v>44282</v>
      </c>
      <c r="G102" s="395"/>
      <c r="H102" s="395">
        <v>15</v>
      </c>
      <c r="I102" s="395">
        <f t="shared" si="260"/>
        <v>15</v>
      </c>
      <c r="J102" s="419"/>
      <c r="K102" s="419"/>
      <c r="L102" s="420"/>
      <c r="M102" s="419"/>
      <c r="N102" s="396"/>
      <c r="O102" s="397"/>
      <c r="P102" s="398"/>
      <c r="Q102" s="399"/>
      <c r="R102" s="396"/>
      <c r="S102" s="396"/>
      <c r="T102" s="396"/>
      <c r="U102" s="400"/>
      <c r="V102" s="401"/>
      <c r="W102" s="402"/>
      <c r="X102" s="402"/>
      <c r="Y102" s="402"/>
      <c r="Z102" s="402"/>
      <c r="AA102" s="397"/>
      <c r="AB102" s="397"/>
      <c r="AC102" s="397"/>
      <c r="AD102" s="421"/>
      <c r="AE102" s="403"/>
      <c r="AF102" s="403"/>
      <c r="AG102" s="404"/>
      <c r="AH102" s="405"/>
      <c r="AI102" s="406"/>
      <c r="AJ102" s="405"/>
      <c r="AK102" s="407"/>
      <c r="AL102" s="397"/>
      <c r="AM102" s="397"/>
      <c r="AN102" s="397"/>
      <c r="AO102" s="421"/>
      <c r="AP102" s="403"/>
      <c r="AQ102" s="403"/>
      <c r="AR102" s="404"/>
      <c r="AS102" s="405"/>
      <c r="AT102" s="280"/>
      <c r="AU102" s="280"/>
      <c r="AW102" s="280"/>
      <c r="AX102" s="280"/>
      <c r="AY102" s="280"/>
      <c r="AZ102" s="280"/>
      <c r="BA102" s="372"/>
      <c r="BB102" s="372"/>
      <c r="BC102" s="408"/>
      <c r="BD102" s="280"/>
      <c r="BE102" s="280"/>
      <c r="BF102" s="280"/>
      <c r="BG102" s="280"/>
      <c r="BH102" s="280"/>
      <c r="BI102" s="280"/>
      <c r="BJ102" s="280"/>
      <c r="BK102" s="280"/>
      <c r="BL102" s="280"/>
      <c r="BM102" s="372"/>
      <c r="BN102" s="408"/>
      <c r="BO102" s="280"/>
      <c r="BP102" s="365"/>
      <c r="BQ102" s="280"/>
      <c r="BS102" s="367"/>
      <c r="BT102" s="280"/>
      <c r="BU102" s="280"/>
      <c r="BV102" s="280"/>
      <c r="BW102" s="280"/>
      <c r="BX102" s="280"/>
      <c r="BY102" s="280"/>
      <c r="BZ102" s="280"/>
      <c r="CA102" s="280"/>
      <c r="CB102" s="280"/>
      <c r="CC102" s="280"/>
      <c r="CE102" s="280"/>
      <c r="CF102" s="280">
        <v>92000</v>
      </c>
      <c r="CG102" s="280"/>
      <c r="CH102" s="280">
        <f t="shared" si="269"/>
        <v>4</v>
      </c>
      <c r="CI102" s="280"/>
      <c r="CJ102" s="280">
        <f t="shared" ref="CJ102" si="282">H102-CI102</f>
        <v>15</v>
      </c>
      <c r="CK102" s="280">
        <f t="shared" ref="CK102" si="283">+CF102*5%</f>
        <v>4600</v>
      </c>
      <c r="CL102" s="280">
        <f t="shared" si="262"/>
        <v>87400</v>
      </c>
      <c r="CM102" s="280">
        <f t="shared" si="263"/>
        <v>63.853881278538815</v>
      </c>
      <c r="CN102" s="280">
        <f t="shared" si="153"/>
        <v>91936.146118721459</v>
      </c>
      <c r="CP102" s="280">
        <f t="shared" si="154"/>
        <v>91936.146118721459</v>
      </c>
      <c r="CQ102" s="280"/>
      <c r="CR102" s="280"/>
      <c r="CS102" s="280"/>
      <c r="CT102" s="280">
        <f t="shared" si="155"/>
        <v>1.0958904109589041E-2</v>
      </c>
      <c r="CU102" s="365">
        <f t="shared" si="156"/>
        <v>14.989041095890411</v>
      </c>
      <c r="CV102" s="280">
        <f t="shared" si="157"/>
        <v>4600</v>
      </c>
      <c r="CW102" s="280">
        <f t="shared" si="158"/>
        <v>87336.146118721459</v>
      </c>
      <c r="CX102" s="280">
        <f t="shared" si="264"/>
        <v>5826.666666666667</v>
      </c>
      <c r="CY102" s="280">
        <f t="shared" si="265"/>
        <v>86109.479452054788</v>
      </c>
      <c r="DA102" s="280">
        <f t="shared" si="172"/>
        <v>86109.479452054788</v>
      </c>
      <c r="DB102" s="280"/>
      <c r="DC102" s="280"/>
      <c r="DD102" s="280"/>
      <c r="DE102" s="280">
        <f t="shared" si="173"/>
        <v>1.010958904109589</v>
      </c>
      <c r="DF102" s="365">
        <f t="shared" si="174"/>
        <v>13.989041095890411</v>
      </c>
      <c r="DG102" s="280">
        <f t="shared" si="175"/>
        <v>4600</v>
      </c>
      <c r="DH102" s="280">
        <f t="shared" si="176"/>
        <v>81509.479452054788</v>
      </c>
      <c r="DI102" s="280">
        <f t="shared" si="104"/>
        <v>5826.666666666667</v>
      </c>
      <c r="DJ102" s="280">
        <f t="shared" si="177"/>
        <v>80282.812785388116</v>
      </c>
      <c r="DL102" s="367">
        <f t="shared" si="178"/>
        <v>75682.812785388116</v>
      </c>
    </row>
    <row r="103" spans="1:116" s="366" customFormat="1" ht="30" x14ac:dyDescent="0.25">
      <c r="A103" s="505" t="s">
        <v>393</v>
      </c>
      <c r="B103" s="507" t="s">
        <v>75</v>
      </c>
      <c r="C103" s="507" t="s">
        <v>19</v>
      </c>
      <c r="D103" s="268" t="s">
        <v>2442</v>
      </c>
      <c r="E103" s="291" t="s">
        <v>2446</v>
      </c>
      <c r="F103" s="292">
        <v>44963</v>
      </c>
      <c r="G103" s="395"/>
      <c r="H103" s="395">
        <v>15</v>
      </c>
      <c r="I103" s="395">
        <f t="shared" ref="I103:I106" si="284">H103-G103</f>
        <v>15</v>
      </c>
      <c r="J103" s="419"/>
      <c r="K103" s="419"/>
      <c r="L103" s="420"/>
      <c r="M103" s="419"/>
      <c r="N103" s="396"/>
      <c r="O103" s="397"/>
      <c r="P103" s="398"/>
      <c r="Q103" s="399"/>
      <c r="R103" s="396"/>
      <c r="S103" s="396"/>
      <c r="T103" s="396"/>
      <c r="U103" s="400"/>
      <c r="V103" s="401"/>
      <c r="W103" s="402"/>
      <c r="X103" s="402"/>
      <c r="Y103" s="402"/>
      <c r="Z103" s="402"/>
      <c r="AA103" s="397"/>
      <c r="AB103" s="397"/>
      <c r="AC103" s="397"/>
      <c r="AD103" s="421"/>
      <c r="AE103" s="403"/>
      <c r="AF103" s="403"/>
      <c r="AG103" s="404"/>
      <c r="AH103" s="405"/>
      <c r="AI103" s="406"/>
      <c r="AJ103" s="405"/>
      <c r="AK103" s="407"/>
      <c r="AL103" s="397"/>
      <c r="AM103" s="397"/>
      <c r="AN103" s="397"/>
      <c r="AO103" s="421"/>
      <c r="AP103" s="403"/>
      <c r="AQ103" s="403"/>
      <c r="AR103" s="404"/>
      <c r="AS103" s="405"/>
      <c r="AT103" s="280"/>
      <c r="AU103" s="280"/>
      <c r="AW103" s="280"/>
      <c r="AX103" s="280"/>
      <c r="AY103" s="280"/>
      <c r="AZ103" s="280"/>
      <c r="BA103" s="372"/>
      <c r="BB103" s="372"/>
      <c r="BC103" s="408"/>
      <c r="BD103" s="280"/>
      <c r="BE103" s="280"/>
      <c r="BF103" s="280"/>
      <c r="BG103" s="280"/>
      <c r="BH103" s="280"/>
      <c r="BI103" s="280"/>
      <c r="BJ103" s="280"/>
      <c r="BK103" s="280"/>
      <c r="BL103" s="280"/>
      <c r="BM103" s="372"/>
      <c r="BN103" s="408"/>
      <c r="BO103" s="280"/>
      <c r="BP103" s="365"/>
      <c r="BQ103" s="280"/>
      <c r="BS103" s="367"/>
      <c r="BT103" s="280"/>
      <c r="BU103" s="280"/>
      <c r="BV103" s="280"/>
      <c r="BW103" s="280"/>
      <c r="BX103" s="280"/>
      <c r="BY103" s="280"/>
      <c r="BZ103" s="280"/>
      <c r="CA103" s="280"/>
      <c r="CB103" s="280"/>
      <c r="CC103" s="280"/>
      <c r="CE103" s="280"/>
      <c r="CF103" s="280"/>
      <c r="CG103" s="280"/>
      <c r="CH103" s="280"/>
      <c r="CI103" s="280"/>
      <c r="CJ103" s="280"/>
      <c r="CK103" s="280"/>
      <c r="CL103" s="280"/>
      <c r="CM103" s="280"/>
      <c r="CN103" s="280"/>
      <c r="CP103" s="280"/>
      <c r="CQ103" s="280"/>
      <c r="CR103" s="280"/>
      <c r="CS103" s="280"/>
      <c r="CT103" s="280"/>
      <c r="CU103" s="365"/>
      <c r="CV103" s="280"/>
      <c r="CW103" s="280"/>
      <c r="CX103" s="280"/>
      <c r="CY103" s="280"/>
      <c r="DA103" s="280"/>
      <c r="DB103" s="280">
        <v>325000</v>
      </c>
      <c r="DC103" s="280"/>
      <c r="DD103" s="280">
        <f t="shared" ref="DD103:DD106" si="285">$DC$1-F103+1</f>
        <v>54</v>
      </c>
      <c r="DE103" s="280"/>
      <c r="DF103" s="365">
        <f t="shared" si="174"/>
        <v>15</v>
      </c>
      <c r="DG103" s="280">
        <f t="shared" ref="DG103:DG106" si="286">DB103*5%</f>
        <v>16250</v>
      </c>
      <c r="DH103" s="280">
        <f t="shared" ref="DH103:DH106" si="287">DB103-DG103</f>
        <v>308750</v>
      </c>
      <c r="DI103" s="280">
        <f t="shared" ref="DI103:DI106" si="288">DH103/DF103/365*DD103</f>
        <v>3045.2054794520545</v>
      </c>
      <c r="DJ103" s="280">
        <f t="shared" ref="DJ103:DJ106" si="289">DB103-DI103</f>
        <v>321954.79452054796</v>
      </c>
      <c r="DL103" s="367"/>
    </row>
    <row r="104" spans="1:116" s="366" customFormat="1" ht="30" x14ac:dyDescent="0.25">
      <c r="A104" s="505" t="s">
        <v>393</v>
      </c>
      <c r="B104" s="507" t="s">
        <v>75</v>
      </c>
      <c r="C104" s="507" t="s">
        <v>19</v>
      </c>
      <c r="D104" s="268" t="s">
        <v>2443</v>
      </c>
      <c r="E104" s="291" t="s">
        <v>2447</v>
      </c>
      <c r="F104" s="292">
        <v>44984</v>
      </c>
      <c r="G104" s="395"/>
      <c r="H104" s="395">
        <v>15</v>
      </c>
      <c r="I104" s="395">
        <f t="shared" si="284"/>
        <v>15</v>
      </c>
      <c r="J104" s="419"/>
      <c r="K104" s="419"/>
      <c r="L104" s="420"/>
      <c r="M104" s="419"/>
      <c r="N104" s="396"/>
      <c r="O104" s="397"/>
      <c r="P104" s="398"/>
      <c r="Q104" s="399"/>
      <c r="R104" s="396"/>
      <c r="S104" s="396"/>
      <c r="T104" s="396"/>
      <c r="U104" s="400"/>
      <c r="V104" s="401"/>
      <c r="W104" s="402"/>
      <c r="X104" s="402"/>
      <c r="Y104" s="402"/>
      <c r="Z104" s="402"/>
      <c r="AA104" s="397"/>
      <c r="AB104" s="397"/>
      <c r="AC104" s="397"/>
      <c r="AD104" s="421"/>
      <c r="AE104" s="403"/>
      <c r="AF104" s="403"/>
      <c r="AG104" s="404"/>
      <c r="AH104" s="405"/>
      <c r="AI104" s="406"/>
      <c r="AJ104" s="405"/>
      <c r="AK104" s="407"/>
      <c r="AL104" s="397"/>
      <c r="AM104" s="397"/>
      <c r="AN104" s="397"/>
      <c r="AO104" s="421"/>
      <c r="AP104" s="403"/>
      <c r="AQ104" s="403"/>
      <c r="AR104" s="404"/>
      <c r="AS104" s="405"/>
      <c r="AT104" s="280"/>
      <c r="AU104" s="280"/>
      <c r="AW104" s="280"/>
      <c r="AX104" s="280"/>
      <c r="AY104" s="280"/>
      <c r="AZ104" s="280"/>
      <c r="BA104" s="372"/>
      <c r="BB104" s="372"/>
      <c r="BC104" s="408"/>
      <c r="BD104" s="280"/>
      <c r="BE104" s="280"/>
      <c r="BF104" s="280"/>
      <c r="BG104" s="280"/>
      <c r="BH104" s="280"/>
      <c r="BI104" s="280"/>
      <c r="BJ104" s="280"/>
      <c r="BK104" s="280"/>
      <c r="BL104" s="280"/>
      <c r="BM104" s="372"/>
      <c r="BN104" s="408"/>
      <c r="BO104" s="280"/>
      <c r="BP104" s="365"/>
      <c r="BQ104" s="280"/>
      <c r="BS104" s="367"/>
      <c r="BT104" s="280"/>
      <c r="BU104" s="280"/>
      <c r="BV104" s="280"/>
      <c r="BW104" s="280"/>
      <c r="BX104" s="280"/>
      <c r="BY104" s="280"/>
      <c r="BZ104" s="280"/>
      <c r="CA104" s="280"/>
      <c r="CB104" s="280"/>
      <c r="CC104" s="280"/>
      <c r="CE104" s="280"/>
      <c r="CF104" s="280"/>
      <c r="CG104" s="280"/>
      <c r="CH104" s="280"/>
      <c r="CI104" s="280"/>
      <c r="CJ104" s="280"/>
      <c r="CK104" s="280"/>
      <c r="CL104" s="280"/>
      <c r="CM104" s="280"/>
      <c r="CN104" s="280"/>
      <c r="CP104" s="280"/>
      <c r="CQ104" s="280"/>
      <c r="CR104" s="280"/>
      <c r="CS104" s="280"/>
      <c r="CT104" s="280"/>
      <c r="CU104" s="365"/>
      <c r="CV104" s="280"/>
      <c r="CW104" s="280"/>
      <c r="CX104" s="280"/>
      <c r="CY104" s="280"/>
      <c r="DA104" s="280"/>
      <c r="DB104" s="280">
        <v>480000</v>
      </c>
      <c r="DC104" s="280"/>
      <c r="DD104" s="280">
        <f t="shared" si="285"/>
        <v>33</v>
      </c>
      <c r="DE104" s="280"/>
      <c r="DF104" s="365">
        <f t="shared" si="174"/>
        <v>15</v>
      </c>
      <c r="DG104" s="280">
        <f t="shared" si="286"/>
        <v>24000</v>
      </c>
      <c r="DH104" s="280">
        <f t="shared" si="287"/>
        <v>456000</v>
      </c>
      <c r="DI104" s="280">
        <f t="shared" si="288"/>
        <v>2748.4931506849316</v>
      </c>
      <c r="DJ104" s="280">
        <f t="shared" si="289"/>
        <v>477251.50684931508</v>
      </c>
      <c r="DL104" s="367"/>
    </row>
    <row r="105" spans="1:116" s="366" customFormat="1" ht="30" x14ac:dyDescent="0.25">
      <c r="A105" s="505" t="s">
        <v>393</v>
      </c>
      <c r="B105" s="507" t="s">
        <v>75</v>
      </c>
      <c r="C105" s="507" t="s">
        <v>19</v>
      </c>
      <c r="D105" s="268" t="s">
        <v>2444</v>
      </c>
      <c r="E105" s="291" t="s">
        <v>2448</v>
      </c>
      <c r="F105" s="292">
        <v>44971</v>
      </c>
      <c r="G105" s="395"/>
      <c r="H105" s="395">
        <v>15</v>
      </c>
      <c r="I105" s="395">
        <f t="shared" si="284"/>
        <v>15</v>
      </c>
      <c r="J105" s="419"/>
      <c r="K105" s="419"/>
      <c r="L105" s="420"/>
      <c r="M105" s="419"/>
      <c r="N105" s="396"/>
      <c r="O105" s="397"/>
      <c r="P105" s="398"/>
      <c r="Q105" s="399"/>
      <c r="R105" s="396"/>
      <c r="S105" s="396"/>
      <c r="T105" s="396"/>
      <c r="U105" s="400"/>
      <c r="V105" s="401"/>
      <c r="W105" s="402"/>
      <c r="X105" s="402"/>
      <c r="Y105" s="402"/>
      <c r="Z105" s="402"/>
      <c r="AA105" s="397"/>
      <c r="AB105" s="397"/>
      <c r="AC105" s="397"/>
      <c r="AD105" s="421"/>
      <c r="AE105" s="403"/>
      <c r="AF105" s="403"/>
      <c r="AG105" s="404"/>
      <c r="AH105" s="405"/>
      <c r="AI105" s="406"/>
      <c r="AJ105" s="405"/>
      <c r="AK105" s="407"/>
      <c r="AL105" s="397"/>
      <c r="AM105" s="397"/>
      <c r="AN105" s="397"/>
      <c r="AO105" s="421"/>
      <c r="AP105" s="403"/>
      <c r="AQ105" s="403"/>
      <c r="AR105" s="404"/>
      <c r="AS105" s="405"/>
      <c r="AT105" s="280"/>
      <c r="AU105" s="280"/>
      <c r="AW105" s="280"/>
      <c r="AX105" s="280"/>
      <c r="AY105" s="280"/>
      <c r="AZ105" s="280"/>
      <c r="BA105" s="372"/>
      <c r="BB105" s="372"/>
      <c r="BC105" s="408"/>
      <c r="BD105" s="280"/>
      <c r="BE105" s="280"/>
      <c r="BF105" s="280"/>
      <c r="BG105" s="280"/>
      <c r="BH105" s="280"/>
      <c r="BI105" s="280"/>
      <c r="BJ105" s="280"/>
      <c r="BK105" s="280"/>
      <c r="BL105" s="280"/>
      <c r="BM105" s="372"/>
      <c r="BN105" s="408"/>
      <c r="BO105" s="280"/>
      <c r="BP105" s="365"/>
      <c r="BQ105" s="280"/>
      <c r="BS105" s="367"/>
      <c r="BT105" s="280"/>
      <c r="BU105" s="280"/>
      <c r="BV105" s="280"/>
      <c r="BW105" s="280"/>
      <c r="BX105" s="280"/>
      <c r="BY105" s="280"/>
      <c r="BZ105" s="280"/>
      <c r="CA105" s="280"/>
      <c r="CB105" s="280"/>
      <c r="CC105" s="280"/>
      <c r="CE105" s="280"/>
      <c r="CF105" s="280"/>
      <c r="CG105" s="280"/>
      <c r="CH105" s="280"/>
      <c r="CI105" s="280"/>
      <c r="CJ105" s="280"/>
      <c r="CK105" s="280"/>
      <c r="CL105" s="280"/>
      <c r="CM105" s="280"/>
      <c r="CN105" s="280"/>
      <c r="CP105" s="280"/>
      <c r="CQ105" s="280"/>
      <c r="CR105" s="280"/>
      <c r="CS105" s="280"/>
      <c r="CT105" s="280"/>
      <c r="CU105" s="365"/>
      <c r="CV105" s="280"/>
      <c r="CW105" s="280"/>
      <c r="CX105" s="280"/>
      <c r="CY105" s="280"/>
      <c r="DA105" s="280"/>
      <c r="DB105" s="280">
        <v>100000</v>
      </c>
      <c r="DC105" s="280"/>
      <c r="DD105" s="280">
        <f t="shared" si="285"/>
        <v>46</v>
      </c>
      <c r="DE105" s="280"/>
      <c r="DF105" s="365">
        <f t="shared" si="174"/>
        <v>15</v>
      </c>
      <c r="DG105" s="280">
        <f t="shared" si="286"/>
        <v>5000</v>
      </c>
      <c r="DH105" s="280">
        <f t="shared" si="287"/>
        <v>95000</v>
      </c>
      <c r="DI105" s="280">
        <f t="shared" si="288"/>
        <v>798.17351598173514</v>
      </c>
      <c r="DJ105" s="280">
        <f t="shared" si="289"/>
        <v>99201.826484018267</v>
      </c>
      <c r="DL105" s="367"/>
    </row>
    <row r="106" spans="1:116" s="366" customFormat="1" ht="30" x14ac:dyDescent="0.25">
      <c r="A106" s="505" t="s">
        <v>393</v>
      </c>
      <c r="B106" s="507" t="s">
        <v>75</v>
      </c>
      <c r="C106" s="507" t="s">
        <v>19</v>
      </c>
      <c r="D106" s="268" t="s">
        <v>2445</v>
      </c>
      <c r="E106" s="291" t="s">
        <v>2449</v>
      </c>
      <c r="F106" s="292">
        <v>44980</v>
      </c>
      <c r="G106" s="395"/>
      <c r="H106" s="395">
        <v>15</v>
      </c>
      <c r="I106" s="395">
        <f t="shared" si="284"/>
        <v>15</v>
      </c>
      <c r="J106" s="419"/>
      <c r="K106" s="419"/>
      <c r="L106" s="420"/>
      <c r="M106" s="419"/>
      <c r="N106" s="396"/>
      <c r="O106" s="397"/>
      <c r="P106" s="398"/>
      <c r="Q106" s="399"/>
      <c r="R106" s="396"/>
      <c r="S106" s="396"/>
      <c r="T106" s="396"/>
      <c r="U106" s="400"/>
      <c r="V106" s="401"/>
      <c r="W106" s="402"/>
      <c r="X106" s="402"/>
      <c r="Y106" s="402"/>
      <c r="Z106" s="402"/>
      <c r="AA106" s="397"/>
      <c r="AB106" s="397"/>
      <c r="AC106" s="397"/>
      <c r="AD106" s="421"/>
      <c r="AE106" s="403"/>
      <c r="AF106" s="403"/>
      <c r="AG106" s="404"/>
      <c r="AH106" s="405"/>
      <c r="AI106" s="406"/>
      <c r="AJ106" s="405"/>
      <c r="AK106" s="407"/>
      <c r="AL106" s="397"/>
      <c r="AM106" s="397"/>
      <c r="AN106" s="397"/>
      <c r="AO106" s="421"/>
      <c r="AP106" s="403"/>
      <c r="AQ106" s="403"/>
      <c r="AR106" s="404"/>
      <c r="AS106" s="405"/>
      <c r="AT106" s="280"/>
      <c r="AU106" s="280"/>
      <c r="AW106" s="280"/>
      <c r="AX106" s="280"/>
      <c r="AY106" s="280"/>
      <c r="AZ106" s="280"/>
      <c r="BA106" s="372"/>
      <c r="BB106" s="372"/>
      <c r="BC106" s="408"/>
      <c r="BD106" s="280"/>
      <c r="BE106" s="280"/>
      <c r="BF106" s="280"/>
      <c r="BG106" s="280"/>
      <c r="BH106" s="280"/>
      <c r="BI106" s="280"/>
      <c r="BJ106" s="280"/>
      <c r="BK106" s="280"/>
      <c r="BL106" s="280"/>
      <c r="BM106" s="372"/>
      <c r="BN106" s="408"/>
      <c r="BO106" s="280"/>
      <c r="BP106" s="365"/>
      <c r="BQ106" s="280"/>
      <c r="BS106" s="367"/>
      <c r="BT106" s="280"/>
      <c r="BU106" s="280"/>
      <c r="BV106" s="280"/>
      <c r="BW106" s="280"/>
      <c r="BX106" s="280"/>
      <c r="BY106" s="280"/>
      <c r="BZ106" s="280"/>
      <c r="CA106" s="280"/>
      <c r="CB106" s="280"/>
      <c r="CC106" s="280"/>
      <c r="CE106" s="280"/>
      <c r="CF106" s="280"/>
      <c r="CG106" s="280"/>
      <c r="CH106" s="280"/>
      <c r="CI106" s="280"/>
      <c r="CJ106" s="280"/>
      <c r="CK106" s="280"/>
      <c r="CL106" s="280"/>
      <c r="CM106" s="280"/>
      <c r="CN106" s="280"/>
      <c r="CP106" s="280"/>
      <c r="CQ106" s="280"/>
      <c r="CR106" s="280"/>
      <c r="CS106" s="280"/>
      <c r="CT106" s="280"/>
      <c r="CU106" s="365"/>
      <c r="CV106" s="280"/>
      <c r="CW106" s="280"/>
      <c r="CX106" s="280"/>
      <c r="CY106" s="280"/>
      <c r="DA106" s="280"/>
      <c r="DB106" s="280">
        <v>45526</v>
      </c>
      <c r="DC106" s="280"/>
      <c r="DD106" s="280">
        <f t="shared" si="285"/>
        <v>37</v>
      </c>
      <c r="DE106" s="280"/>
      <c r="DF106" s="365">
        <f t="shared" si="174"/>
        <v>15</v>
      </c>
      <c r="DG106" s="280">
        <f t="shared" si="286"/>
        <v>2276.3000000000002</v>
      </c>
      <c r="DH106" s="280">
        <f t="shared" si="287"/>
        <v>43249.7</v>
      </c>
      <c r="DI106" s="280">
        <f t="shared" si="288"/>
        <v>292.28107762557073</v>
      </c>
      <c r="DJ106" s="280">
        <f t="shared" si="289"/>
        <v>45233.718922374428</v>
      </c>
      <c r="DL106" s="367"/>
    </row>
    <row r="107" spans="1:116" ht="25.5" x14ac:dyDescent="0.25">
      <c r="A107" s="451" t="s">
        <v>420</v>
      </c>
      <c r="B107" s="257" t="s">
        <v>18</v>
      </c>
      <c r="C107" s="355" t="s">
        <v>19</v>
      </c>
      <c r="D107" s="266" t="s">
        <v>2197</v>
      </c>
      <c r="E107" s="281" t="s">
        <v>403</v>
      </c>
      <c r="F107" s="278">
        <v>40486</v>
      </c>
      <c r="G107" s="357">
        <f t="shared" ref="G107:G127" si="290">($G$3-F107)/365</f>
        <v>3.4054794520547946</v>
      </c>
      <c r="H107" s="357">
        <f>VLOOKUP(C107,[1]Rates!$C$6:$D$136,2,0)</f>
        <v>15</v>
      </c>
      <c r="I107" s="358">
        <f t="shared" ref="I107:I130" si="291">H107-G107</f>
        <v>11.594520547945205</v>
      </c>
      <c r="J107" s="316">
        <v>472500</v>
      </c>
      <c r="K107" s="288"/>
      <c r="L107" s="370">
        <f t="shared" si="117"/>
        <v>472500</v>
      </c>
      <c r="M107" s="288">
        <v>82569</v>
      </c>
      <c r="N107" s="359">
        <f t="shared" ref="N107:N130" si="292">J107-M107</f>
        <v>389931</v>
      </c>
      <c r="O107" s="359"/>
      <c r="P107" s="360">
        <f t="shared" ref="P107:P130" si="293">ROUND(I107,0)</f>
        <v>12</v>
      </c>
      <c r="Q107" s="361">
        <f t="shared" ref="Q107:Q130" si="294">J107*5%</f>
        <v>23625</v>
      </c>
      <c r="R107" s="359">
        <f t="shared" si="118"/>
        <v>366306</v>
      </c>
      <c r="S107" s="359">
        <f t="shared" ref="S107:S127" si="295">R107/P107</f>
        <v>30525.5</v>
      </c>
      <c r="T107" s="359">
        <f t="shared" si="119"/>
        <v>0</v>
      </c>
      <c r="U107" s="359">
        <f t="shared" si="120"/>
        <v>389931</v>
      </c>
      <c r="V107" s="374">
        <f t="shared" si="121"/>
        <v>359405.5</v>
      </c>
      <c r="W107" s="371"/>
      <c r="X107" s="371"/>
      <c r="Y107" s="371"/>
      <c r="Z107" s="371"/>
      <c r="AA107" s="280">
        <f t="shared" si="122"/>
        <v>359405.5</v>
      </c>
      <c r="AB107" s="372"/>
      <c r="AC107" s="372"/>
      <c r="AD107" s="372"/>
      <c r="AE107" s="363">
        <f t="shared" si="123"/>
        <v>4.4054794520547942</v>
      </c>
      <c r="AF107" s="363">
        <f t="shared" si="124"/>
        <v>10.594520547945205</v>
      </c>
      <c r="AG107" s="383">
        <f t="shared" ref="AG107:AG244" si="296">Q107</f>
        <v>23625</v>
      </c>
      <c r="AH107" s="383">
        <f t="shared" ref="AH107:AH244" si="297">IF(N107-Q107&lt;=0,0,IF(AF107&lt;=0,0,N107-Q107))</f>
        <v>366306</v>
      </c>
      <c r="AI107" s="383">
        <f t="shared" ref="AI107:AI244" si="298">S107</f>
        <v>30525.5</v>
      </c>
      <c r="AJ107" s="280">
        <f t="shared" ref="AJ107:AJ130" si="299">AA107-AI107</f>
        <v>328880</v>
      </c>
      <c r="AL107" s="280">
        <f t="shared" si="125"/>
        <v>328880</v>
      </c>
      <c r="AM107" s="372"/>
      <c r="AN107" s="372"/>
      <c r="AO107" s="372"/>
      <c r="AP107" s="363">
        <f t="shared" si="126"/>
        <v>5.4082191780821915</v>
      </c>
      <c r="AQ107" s="363">
        <f t="shared" si="127"/>
        <v>9.5917808219178085</v>
      </c>
      <c r="AR107" s="383">
        <f t="shared" si="128"/>
        <v>23625</v>
      </c>
      <c r="AS107" s="383">
        <f t="shared" si="129"/>
        <v>335780.5</v>
      </c>
      <c r="AT107" s="365">
        <f t="shared" ref="AT107:AT130" si="300">+AI107</f>
        <v>30525.5</v>
      </c>
      <c r="AU107" s="280">
        <f t="shared" si="131"/>
        <v>298354.5</v>
      </c>
      <c r="AW107" s="372">
        <f t="shared" ref="AW107:AW140" si="301">+AU107</f>
        <v>298354.5</v>
      </c>
      <c r="AX107" s="372"/>
      <c r="AY107" s="372"/>
      <c r="AZ107" s="372"/>
      <c r="BA107" s="372">
        <f t="shared" ref="BA107:BA140" si="302">($AW$4-F107)/365</f>
        <v>6.4082191780821915</v>
      </c>
      <c r="BB107" s="372">
        <f t="shared" si="133"/>
        <v>8.5917808219178085</v>
      </c>
      <c r="BC107" s="372">
        <f t="shared" ref="BC107:BC140" si="303">+AR107</f>
        <v>23625</v>
      </c>
      <c r="BD107" s="372">
        <f t="shared" ref="BD107:BD140" si="304">IF(AL107-AR107&lt;=0,0,IF(BB107&lt;=0,0,AL107-AR107))</f>
        <v>305255</v>
      </c>
      <c r="BE107" s="372">
        <f t="shared" ref="BE107:BE140" si="305">+AT107</f>
        <v>30525.5</v>
      </c>
      <c r="BF107" s="372">
        <f t="shared" ref="BF107:BF240" si="306">+AW107+AX107-BE107</f>
        <v>267829</v>
      </c>
      <c r="BG107" s="372"/>
      <c r="BH107" s="280">
        <f t="shared" si="135"/>
        <v>267829</v>
      </c>
      <c r="BI107" s="372"/>
      <c r="BJ107" s="372"/>
      <c r="BK107" s="372"/>
      <c r="BL107" s="280">
        <f t="shared" si="136"/>
        <v>7.4082191780821915</v>
      </c>
      <c r="BM107" s="372">
        <f t="shared" si="137"/>
        <v>7.5917808219178085</v>
      </c>
      <c r="BN107" s="372">
        <f t="shared" ref="BN107:BN141" si="307">+BC107</f>
        <v>23625</v>
      </c>
      <c r="BO107" s="280">
        <f t="shared" si="139"/>
        <v>244204</v>
      </c>
      <c r="BP107" s="280">
        <f t="shared" ref="BP107:BP141" si="308">+BE107</f>
        <v>30525.5</v>
      </c>
      <c r="BQ107" s="280">
        <f t="shared" si="141"/>
        <v>237303.5</v>
      </c>
      <c r="BS107" s="367">
        <f t="shared" si="142"/>
        <v>213678.5</v>
      </c>
      <c r="BT107" s="280">
        <v>237303.5</v>
      </c>
      <c r="BU107" s="372"/>
      <c r="BV107" s="372"/>
      <c r="BW107" s="372"/>
      <c r="BX107" s="280">
        <f t="shared" si="143"/>
        <v>8.4082191780821915</v>
      </c>
      <c r="BY107" s="365">
        <f t="shared" si="144"/>
        <v>6.5917808219178085</v>
      </c>
      <c r="BZ107" s="280">
        <f t="shared" si="145"/>
        <v>23625</v>
      </c>
      <c r="CA107" s="280">
        <f t="shared" si="146"/>
        <v>213678.5</v>
      </c>
      <c r="CB107" s="280">
        <f t="shared" si="147"/>
        <v>30525.5</v>
      </c>
      <c r="CC107" s="280">
        <f t="shared" si="148"/>
        <v>206778</v>
      </c>
      <c r="CE107" s="280">
        <v>206778</v>
      </c>
      <c r="CF107" s="372"/>
      <c r="CG107" s="372"/>
      <c r="CH107" s="372"/>
      <c r="CI107" s="280">
        <f t="shared" ref="CI107:CI170" si="309">($CE$4-F107)/365</f>
        <v>9.4109589041095898</v>
      </c>
      <c r="CJ107" s="365">
        <f t="shared" ref="CJ107:CJ170" si="310">H107-CI107</f>
        <v>5.5890410958904102</v>
      </c>
      <c r="CK107" s="280">
        <f t="shared" ref="CK107:CK151" si="311">+BZ107</f>
        <v>23625</v>
      </c>
      <c r="CL107" s="280">
        <f t="shared" ref="CL107:CL170" si="312">IF(CE107-CK107&lt;=0,0,IF(CJ107&lt;=0,0,CE107-CK107))</f>
        <v>183153</v>
      </c>
      <c r="CM107" s="280">
        <f t="shared" ref="CM107:CM151" si="313">CB107</f>
        <v>30525.5</v>
      </c>
      <c r="CN107" s="280">
        <f t="shared" ref="CN107:CN174" si="314">+CE107+CF107-CM107</f>
        <v>176252.5</v>
      </c>
      <c r="CP107" s="280">
        <f t="shared" si="154"/>
        <v>176252.5</v>
      </c>
      <c r="CQ107" s="372"/>
      <c r="CR107" s="372"/>
      <c r="CS107" s="372"/>
      <c r="CT107" s="280">
        <f t="shared" si="155"/>
        <v>10.41095890410959</v>
      </c>
      <c r="CU107" s="365">
        <f t="shared" si="156"/>
        <v>4.5890410958904102</v>
      </c>
      <c r="CV107" s="280">
        <f t="shared" si="157"/>
        <v>23625</v>
      </c>
      <c r="CW107" s="280">
        <f t="shared" si="158"/>
        <v>152627.5</v>
      </c>
      <c r="CX107" s="280">
        <f t="shared" ref="CX107:CX138" si="315">CM107</f>
        <v>30525.5</v>
      </c>
      <c r="CY107" s="280">
        <f t="shared" si="265"/>
        <v>145727</v>
      </c>
      <c r="DA107" s="280">
        <f t="shared" si="172"/>
        <v>145727</v>
      </c>
      <c r="DB107" s="372"/>
      <c r="DC107" s="372"/>
      <c r="DD107" s="372"/>
      <c r="DE107" s="280">
        <f t="shared" si="173"/>
        <v>11.41095890410959</v>
      </c>
      <c r="DF107" s="365">
        <f t="shared" si="174"/>
        <v>3.5890410958904102</v>
      </c>
      <c r="DG107" s="280">
        <f t="shared" si="175"/>
        <v>23625</v>
      </c>
      <c r="DH107" s="280">
        <f t="shared" si="176"/>
        <v>122102</v>
      </c>
      <c r="DI107" s="280">
        <f t="shared" ref="DI107:DI138" si="316">CX107</f>
        <v>30525.5</v>
      </c>
      <c r="DJ107" s="280">
        <f t="shared" si="177"/>
        <v>115201.5</v>
      </c>
      <c r="DL107" s="367">
        <f t="shared" si="178"/>
        <v>91576.5</v>
      </c>
    </row>
    <row r="108" spans="1:116" ht="25.5" x14ac:dyDescent="0.25">
      <c r="A108" s="451" t="s">
        <v>420</v>
      </c>
      <c r="B108" s="257" t="s">
        <v>18</v>
      </c>
      <c r="C108" s="355" t="s">
        <v>19</v>
      </c>
      <c r="D108" s="266" t="s">
        <v>2198</v>
      </c>
      <c r="E108" s="281" t="s">
        <v>404</v>
      </c>
      <c r="F108" s="278">
        <v>40624</v>
      </c>
      <c r="G108" s="357">
        <f t="shared" si="290"/>
        <v>3.0273972602739727</v>
      </c>
      <c r="H108" s="357">
        <f>VLOOKUP(C108,[1]Rates!$C$6:$D$136,2,0)</f>
        <v>15</v>
      </c>
      <c r="I108" s="358">
        <f t="shared" si="291"/>
        <v>11.972602739726028</v>
      </c>
      <c r="J108" s="316">
        <v>11123</v>
      </c>
      <c r="K108" s="288"/>
      <c r="L108" s="370">
        <f t="shared" si="117"/>
        <v>11123</v>
      </c>
      <c r="M108" s="288">
        <v>1886.0116</v>
      </c>
      <c r="N108" s="359">
        <f t="shared" si="292"/>
        <v>9236.9884000000002</v>
      </c>
      <c r="O108" s="359"/>
      <c r="P108" s="360">
        <f t="shared" si="293"/>
        <v>12</v>
      </c>
      <c r="Q108" s="361">
        <f t="shared" si="294"/>
        <v>556.15</v>
      </c>
      <c r="R108" s="359">
        <f t="shared" si="118"/>
        <v>8680.8384000000005</v>
      </c>
      <c r="S108" s="359">
        <f t="shared" si="295"/>
        <v>723.40320000000008</v>
      </c>
      <c r="T108" s="359">
        <f t="shared" si="119"/>
        <v>0</v>
      </c>
      <c r="U108" s="359">
        <f t="shared" si="120"/>
        <v>9236.9884000000002</v>
      </c>
      <c r="V108" s="374">
        <f t="shared" si="121"/>
        <v>8513.5851999999995</v>
      </c>
      <c r="W108" s="371"/>
      <c r="X108" s="371"/>
      <c r="Y108" s="371"/>
      <c r="Z108" s="371"/>
      <c r="AA108" s="280">
        <f t="shared" si="122"/>
        <v>8513.5851999999995</v>
      </c>
      <c r="AB108" s="372"/>
      <c r="AC108" s="372"/>
      <c r="AD108" s="372"/>
      <c r="AE108" s="363">
        <f t="shared" si="123"/>
        <v>4.0273972602739727</v>
      </c>
      <c r="AF108" s="363">
        <f t="shared" si="124"/>
        <v>10.972602739726028</v>
      </c>
      <c r="AG108" s="383">
        <f t="shared" si="296"/>
        <v>556.15</v>
      </c>
      <c r="AH108" s="383">
        <f t="shared" si="297"/>
        <v>8680.8384000000005</v>
      </c>
      <c r="AI108" s="383">
        <f t="shared" si="298"/>
        <v>723.40320000000008</v>
      </c>
      <c r="AJ108" s="280">
        <f t="shared" si="299"/>
        <v>7790.1819999999998</v>
      </c>
      <c r="AL108" s="280">
        <f t="shared" si="125"/>
        <v>7790.1819999999998</v>
      </c>
      <c r="AM108" s="372"/>
      <c r="AN108" s="372"/>
      <c r="AO108" s="372"/>
      <c r="AP108" s="363">
        <f t="shared" si="126"/>
        <v>5.0301369863013701</v>
      </c>
      <c r="AQ108" s="363">
        <f t="shared" si="127"/>
        <v>9.9698630136986299</v>
      </c>
      <c r="AR108" s="383">
        <f t="shared" si="128"/>
        <v>556.15</v>
      </c>
      <c r="AS108" s="383">
        <f t="shared" si="129"/>
        <v>7957.4351999999999</v>
      </c>
      <c r="AT108" s="365">
        <f t="shared" si="300"/>
        <v>723.40320000000008</v>
      </c>
      <c r="AU108" s="280">
        <f t="shared" si="131"/>
        <v>7066.7788</v>
      </c>
      <c r="AW108" s="372">
        <f t="shared" si="301"/>
        <v>7066.7788</v>
      </c>
      <c r="AX108" s="372"/>
      <c r="AY108" s="372"/>
      <c r="AZ108" s="372"/>
      <c r="BA108" s="372">
        <f t="shared" si="302"/>
        <v>6.0301369863013701</v>
      </c>
      <c r="BB108" s="372">
        <f t="shared" si="133"/>
        <v>8.9698630136986299</v>
      </c>
      <c r="BC108" s="372">
        <f t="shared" si="303"/>
        <v>556.15</v>
      </c>
      <c r="BD108" s="372">
        <f t="shared" si="304"/>
        <v>7234.0320000000002</v>
      </c>
      <c r="BE108" s="372">
        <f t="shared" si="305"/>
        <v>723.40320000000008</v>
      </c>
      <c r="BF108" s="372">
        <f t="shared" si="306"/>
        <v>6343.3756000000003</v>
      </c>
      <c r="BG108" s="372"/>
      <c r="BH108" s="280">
        <f t="shared" si="135"/>
        <v>6343.3756000000003</v>
      </c>
      <c r="BI108" s="372"/>
      <c r="BJ108" s="372"/>
      <c r="BK108" s="372"/>
      <c r="BL108" s="280">
        <f t="shared" si="136"/>
        <v>7.0301369863013701</v>
      </c>
      <c r="BM108" s="372">
        <f t="shared" si="137"/>
        <v>7.9698630136986299</v>
      </c>
      <c r="BN108" s="372">
        <f t="shared" si="307"/>
        <v>556.15</v>
      </c>
      <c r="BO108" s="280">
        <f t="shared" si="139"/>
        <v>5787.2256000000007</v>
      </c>
      <c r="BP108" s="280">
        <f t="shared" si="308"/>
        <v>723.40320000000008</v>
      </c>
      <c r="BQ108" s="280">
        <f t="shared" si="141"/>
        <v>5619.9724000000006</v>
      </c>
      <c r="BS108" s="367">
        <f t="shared" si="142"/>
        <v>5063.8224000000009</v>
      </c>
      <c r="BT108" s="280">
        <v>5619.9724000000006</v>
      </c>
      <c r="BU108" s="372"/>
      <c r="BV108" s="372"/>
      <c r="BW108" s="372"/>
      <c r="BX108" s="280">
        <f t="shared" si="143"/>
        <v>8.0301369863013701</v>
      </c>
      <c r="BY108" s="365">
        <f t="shared" si="144"/>
        <v>6.9698630136986299</v>
      </c>
      <c r="BZ108" s="280">
        <f t="shared" si="145"/>
        <v>556.15</v>
      </c>
      <c r="CA108" s="280">
        <f t="shared" si="146"/>
        <v>5063.8224000000009</v>
      </c>
      <c r="CB108" s="280">
        <f t="shared" si="147"/>
        <v>723.40320000000008</v>
      </c>
      <c r="CC108" s="280">
        <f t="shared" si="148"/>
        <v>4896.5692000000008</v>
      </c>
      <c r="CE108" s="280">
        <v>4896.5692000000008</v>
      </c>
      <c r="CF108" s="372"/>
      <c r="CG108" s="372"/>
      <c r="CH108" s="372"/>
      <c r="CI108" s="280">
        <f t="shared" si="309"/>
        <v>9.0328767123287665</v>
      </c>
      <c r="CJ108" s="365">
        <f t="shared" si="310"/>
        <v>5.9671232876712335</v>
      </c>
      <c r="CK108" s="280">
        <f t="shared" si="311"/>
        <v>556.15</v>
      </c>
      <c r="CL108" s="280">
        <f t="shared" si="312"/>
        <v>4340.4192000000012</v>
      </c>
      <c r="CM108" s="280">
        <f t="shared" si="313"/>
        <v>723.40320000000008</v>
      </c>
      <c r="CN108" s="280">
        <f t="shared" si="314"/>
        <v>4173.1660000000011</v>
      </c>
      <c r="CP108" s="280">
        <f t="shared" si="154"/>
        <v>4173.1660000000011</v>
      </c>
      <c r="CQ108" s="372"/>
      <c r="CR108" s="372"/>
      <c r="CS108" s="372"/>
      <c r="CT108" s="280">
        <f t="shared" si="155"/>
        <v>10.032876712328767</v>
      </c>
      <c r="CU108" s="365">
        <f t="shared" si="156"/>
        <v>4.9671232876712335</v>
      </c>
      <c r="CV108" s="280">
        <f t="shared" si="157"/>
        <v>556.15</v>
      </c>
      <c r="CW108" s="280">
        <f t="shared" si="158"/>
        <v>3617.016000000001</v>
      </c>
      <c r="CX108" s="280">
        <f t="shared" si="315"/>
        <v>723.40320000000008</v>
      </c>
      <c r="CY108" s="280">
        <f t="shared" si="265"/>
        <v>3449.7628000000009</v>
      </c>
      <c r="DA108" s="280">
        <f t="shared" si="172"/>
        <v>3449.7628000000009</v>
      </c>
      <c r="DB108" s="372"/>
      <c r="DC108" s="372"/>
      <c r="DD108" s="372"/>
      <c r="DE108" s="280">
        <f t="shared" si="173"/>
        <v>11.032876712328767</v>
      </c>
      <c r="DF108" s="365">
        <f t="shared" si="174"/>
        <v>3.9671232876712335</v>
      </c>
      <c r="DG108" s="280">
        <f t="shared" si="175"/>
        <v>556.15</v>
      </c>
      <c r="DH108" s="280">
        <f t="shared" si="176"/>
        <v>2893.6128000000008</v>
      </c>
      <c r="DI108" s="280">
        <f t="shared" si="316"/>
        <v>723.40320000000008</v>
      </c>
      <c r="DJ108" s="280">
        <f t="shared" si="177"/>
        <v>2726.3596000000007</v>
      </c>
      <c r="DL108" s="367">
        <f t="shared" si="178"/>
        <v>2170.2096000000006</v>
      </c>
    </row>
    <row r="109" spans="1:116" ht="25.5" x14ac:dyDescent="0.25">
      <c r="A109" s="451" t="s">
        <v>420</v>
      </c>
      <c r="B109" s="257" t="s">
        <v>18</v>
      </c>
      <c r="C109" s="355" t="s">
        <v>19</v>
      </c>
      <c r="D109" s="266" t="s">
        <v>2199</v>
      </c>
      <c r="E109" s="281" t="s">
        <v>405</v>
      </c>
      <c r="F109" s="278">
        <v>40624</v>
      </c>
      <c r="G109" s="357">
        <f t="shared" si="290"/>
        <v>3.0273972602739727</v>
      </c>
      <c r="H109" s="357">
        <f>VLOOKUP(C109,[1]Rates!$C$6:$D$136,2,0)</f>
        <v>15</v>
      </c>
      <c r="I109" s="358">
        <f t="shared" si="291"/>
        <v>11.972602739726028</v>
      </c>
      <c r="J109" s="316">
        <v>3830</v>
      </c>
      <c r="K109" s="288"/>
      <c r="L109" s="370">
        <f t="shared" si="117"/>
        <v>3830</v>
      </c>
      <c r="M109" s="288">
        <v>648.03600000000006</v>
      </c>
      <c r="N109" s="359">
        <f t="shared" si="292"/>
        <v>3181.9639999999999</v>
      </c>
      <c r="O109" s="359"/>
      <c r="P109" s="360">
        <f t="shared" si="293"/>
        <v>12</v>
      </c>
      <c r="Q109" s="361">
        <f t="shared" si="294"/>
        <v>191.5</v>
      </c>
      <c r="R109" s="359">
        <f t="shared" si="118"/>
        <v>2990.4639999999999</v>
      </c>
      <c r="S109" s="359">
        <f t="shared" si="295"/>
        <v>249.20533333333333</v>
      </c>
      <c r="T109" s="359">
        <f t="shared" si="119"/>
        <v>0</v>
      </c>
      <c r="U109" s="359">
        <f t="shared" si="120"/>
        <v>3181.9639999999999</v>
      </c>
      <c r="V109" s="374">
        <f t="shared" si="121"/>
        <v>2932.7586666666666</v>
      </c>
      <c r="W109" s="371"/>
      <c r="X109" s="371"/>
      <c r="Y109" s="371"/>
      <c r="Z109" s="371"/>
      <c r="AA109" s="280">
        <f t="shared" si="122"/>
        <v>2932.7586666666666</v>
      </c>
      <c r="AB109" s="372"/>
      <c r="AC109" s="372"/>
      <c r="AD109" s="372"/>
      <c r="AE109" s="363">
        <f t="shared" si="123"/>
        <v>4.0273972602739727</v>
      </c>
      <c r="AF109" s="363">
        <f t="shared" si="124"/>
        <v>10.972602739726028</v>
      </c>
      <c r="AG109" s="383">
        <f t="shared" si="296"/>
        <v>191.5</v>
      </c>
      <c r="AH109" s="383">
        <f t="shared" si="297"/>
        <v>2990.4639999999999</v>
      </c>
      <c r="AI109" s="383">
        <f t="shared" si="298"/>
        <v>249.20533333333333</v>
      </c>
      <c r="AJ109" s="280">
        <f t="shared" si="299"/>
        <v>2683.5533333333333</v>
      </c>
      <c r="AL109" s="280">
        <f t="shared" si="125"/>
        <v>2683.5533333333333</v>
      </c>
      <c r="AM109" s="372"/>
      <c r="AN109" s="372"/>
      <c r="AO109" s="372"/>
      <c r="AP109" s="363">
        <f t="shared" si="126"/>
        <v>5.0301369863013701</v>
      </c>
      <c r="AQ109" s="363">
        <f t="shared" si="127"/>
        <v>9.9698630136986299</v>
      </c>
      <c r="AR109" s="383">
        <f t="shared" si="128"/>
        <v>191.5</v>
      </c>
      <c r="AS109" s="383">
        <f t="shared" si="129"/>
        <v>2741.2586666666666</v>
      </c>
      <c r="AT109" s="365">
        <f t="shared" si="300"/>
        <v>249.20533333333333</v>
      </c>
      <c r="AU109" s="280">
        <f t="shared" si="131"/>
        <v>2434.348</v>
      </c>
      <c r="AW109" s="372">
        <f t="shared" si="301"/>
        <v>2434.348</v>
      </c>
      <c r="AX109" s="372"/>
      <c r="AY109" s="372"/>
      <c r="AZ109" s="372"/>
      <c r="BA109" s="372">
        <f t="shared" si="302"/>
        <v>6.0301369863013701</v>
      </c>
      <c r="BB109" s="372">
        <f t="shared" si="133"/>
        <v>8.9698630136986299</v>
      </c>
      <c r="BC109" s="372">
        <f t="shared" si="303"/>
        <v>191.5</v>
      </c>
      <c r="BD109" s="372">
        <f t="shared" si="304"/>
        <v>2492.0533333333333</v>
      </c>
      <c r="BE109" s="372">
        <f t="shared" si="305"/>
        <v>249.20533333333333</v>
      </c>
      <c r="BF109" s="372">
        <f t="shared" si="306"/>
        <v>2185.1426666666666</v>
      </c>
      <c r="BG109" s="372"/>
      <c r="BH109" s="280">
        <f t="shared" si="135"/>
        <v>2185.1426666666666</v>
      </c>
      <c r="BI109" s="372"/>
      <c r="BJ109" s="372"/>
      <c r="BK109" s="372"/>
      <c r="BL109" s="280">
        <f t="shared" si="136"/>
        <v>7.0301369863013701</v>
      </c>
      <c r="BM109" s="372">
        <f t="shared" si="137"/>
        <v>7.9698630136986299</v>
      </c>
      <c r="BN109" s="372">
        <f t="shared" si="307"/>
        <v>191.5</v>
      </c>
      <c r="BO109" s="280">
        <f t="shared" si="139"/>
        <v>1993.6426666666666</v>
      </c>
      <c r="BP109" s="280">
        <f t="shared" si="308"/>
        <v>249.20533333333333</v>
      </c>
      <c r="BQ109" s="280">
        <f t="shared" si="141"/>
        <v>1935.9373333333333</v>
      </c>
      <c r="BS109" s="367">
        <f t="shared" si="142"/>
        <v>1744.4373333333333</v>
      </c>
      <c r="BT109" s="280">
        <v>1935.9373333333333</v>
      </c>
      <c r="BU109" s="372"/>
      <c r="BV109" s="372"/>
      <c r="BW109" s="372"/>
      <c r="BX109" s="280">
        <f t="shared" si="143"/>
        <v>8.0301369863013701</v>
      </c>
      <c r="BY109" s="365">
        <f t="shared" si="144"/>
        <v>6.9698630136986299</v>
      </c>
      <c r="BZ109" s="280">
        <f t="shared" si="145"/>
        <v>191.5</v>
      </c>
      <c r="CA109" s="280">
        <f t="shared" si="146"/>
        <v>1744.4373333333333</v>
      </c>
      <c r="CB109" s="280">
        <f t="shared" si="147"/>
        <v>249.20533333333333</v>
      </c>
      <c r="CC109" s="280">
        <f t="shared" si="148"/>
        <v>1686.732</v>
      </c>
      <c r="CE109" s="280">
        <v>1686.732</v>
      </c>
      <c r="CF109" s="372"/>
      <c r="CG109" s="372"/>
      <c r="CH109" s="372"/>
      <c r="CI109" s="280">
        <f t="shared" si="309"/>
        <v>9.0328767123287665</v>
      </c>
      <c r="CJ109" s="365">
        <f t="shared" si="310"/>
        <v>5.9671232876712335</v>
      </c>
      <c r="CK109" s="280">
        <f t="shared" si="311"/>
        <v>191.5</v>
      </c>
      <c r="CL109" s="280">
        <f t="shared" si="312"/>
        <v>1495.232</v>
      </c>
      <c r="CM109" s="280">
        <f t="shared" si="313"/>
        <v>249.20533333333333</v>
      </c>
      <c r="CN109" s="280">
        <f t="shared" si="314"/>
        <v>1437.5266666666666</v>
      </c>
      <c r="CP109" s="280">
        <f t="shared" si="154"/>
        <v>1437.5266666666666</v>
      </c>
      <c r="CQ109" s="372"/>
      <c r="CR109" s="372"/>
      <c r="CS109" s="372"/>
      <c r="CT109" s="280">
        <f t="shared" si="155"/>
        <v>10.032876712328767</v>
      </c>
      <c r="CU109" s="365">
        <f t="shared" si="156"/>
        <v>4.9671232876712335</v>
      </c>
      <c r="CV109" s="280">
        <f t="shared" si="157"/>
        <v>191.5</v>
      </c>
      <c r="CW109" s="280">
        <f t="shared" si="158"/>
        <v>1246.0266666666666</v>
      </c>
      <c r="CX109" s="280">
        <f t="shared" si="315"/>
        <v>249.20533333333333</v>
      </c>
      <c r="CY109" s="280">
        <f t="shared" si="265"/>
        <v>1188.3213333333333</v>
      </c>
      <c r="DA109" s="280">
        <f t="shared" si="172"/>
        <v>1188.3213333333333</v>
      </c>
      <c r="DB109" s="372"/>
      <c r="DC109" s="372"/>
      <c r="DD109" s="372"/>
      <c r="DE109" s="280">
        <f t="shared" si="173"/>
        <v>11.032876712328767</v>
      </c>
      <c r="DF109" s="365">
        <f t="shared" si="174"/>
        <v>3.9671232876712335</v>
      </c>
      <c r="DG109" s="280">
        <f t="shared" si="175"/>
        <v>191.5</v>
      </c>
      <c r="DH109" s="280">
        <f t="shared" si="176"/>
        <v>996.82133333333331</v>
      </c>
      <c r="DI109" s="280">
        <f t="shared" si="316"/>
        <v>249.20533333333333</v>
      </c>
      <c r="DJ109" s="280">
        <f t="shared" si="177"/>
        <v>939.11599999999999</v>
      </c>
      <c r="DL109" s="367">
        <f t="shared" si="178"/>
        <v>747.61599999999999</v>
      </c>
    </row>
    <row r="110" spans="1:116" ht="30" x14ac:dyDescent="0.25">
      <c r="A110" s="451" t="s">
        <v>420</v>
      </c>
      <c r="B110" s="257" t="s">
        <v>18</v>
      </c>
      <c r="C110" s="355" t="s">
        <v>19</v>
      </c>
      <c r="D110" s="266" t="s">
        <v>2200</v>
      </c>
      <c r="E110" s="281" t="s">
        <v>406</v>
      </c>
      <c r="F110" s="278">
        <v>40717</v>
      </c>
      <c r="G110" s="357">
        <f t="shared" si="290"/>
        <v>2.7726027397260276</v>
      </c>
      <c r="H110" s="357">
        <f>VLOOKUP(C110,[1]Rates!$C$6:$D$136,2,0)</f>
        <v>15</v>
      </c>
      <c r="I110" s="358">
        <f t="shared" si="291"/>
        <v>12.227397260273973</v>
      </c>
      <c r="J110" s="316">
        <v>9200</v>
      </c>
      <c r="K110" s="288"/>
      <c r="L110" s="370">
        <f t="shared" si="117"/>
        <v>9200</v>
      </c>
      <c r="M110" s="288">
        <v>1213</v>
      </c>
      <c r="N110" s="359">
        <f t="shared" si="292"/>
        <v>7987</v>
      </c>
      <c r="O110" s="359"/>
      <c r="P110" s="360">
        <f t="shared" si="293"/>
        <v>12</v>
      </c>
      <c r="Q110" s="361">
        <f t="shared" si="294"/>
        <v>460</v>
      </c>
      <c r="R110" s="359">
        <f t="shared" si="118"/>
        <v>7527</v>
      </c>
      <c r="S110" s="359">
        <f t="shared" si="295"/>
        <v>627.25</v>
      </c>
      <c r="T110" s="359">
        <f t="shared" si="119"/>
        <v>0</v>
      </c>
      <c r="U110" s="359">
        <f t="shared" si="120"/>
        <v>7987</v>
      </c>
      <c r="V110" s="374">
        <f t="shared" si="121"/>
        <v>7359.75</v>
      </c>
      <c r="W110" s="371"/>
      <c r="X110" s="371"/>
      <c r="Y110" s="371"/>
      <c r="Z110" s="371"/>
      <c r="AA110" s="280">
        <f t="shared" si="122"/>
        <v>7359.75</v>
      </c>
      <c r="AB110" s="372"/>
      <c r="AC110" s="372"/>
      <c r="AD110" s="372"/>
      <c r="AE110" s="363">
        <f t="shared" si="123"/>
        <v>3.7726027397260276</v>
      </c>
      <c r="AF110" s="363">
        <f t="shared" si="124"/>
        <v>11.227397260273973</v>
      </c>
      <c r="AG110" s="383">
        <f t="shared" si="296"/>
        <v>460</v>
      </c>
      <c r="AH110" s="383">
        <f t="shared" si="297"/>
        <v>7527</v>
      </c>
      <c r="AI110" s="383">
        <f t="shared" si="298"/>
        <v>627.25</v>
      </c>
      <c r="AJ110" s="280">
        <f t="shared" si="299"/>
        <v>6732.5</v>
      </c>
      <c r="AL110" s="280">
        <f t="shared" si="125"/>
        <v>6732.5</v>
      </c>
      <c r="AM110" s="372"/>
      <c r="AN110" s="372"/>
      <c r="AO110" s="372"/>
      <c r="AP110" s="363">
        <f t="shared" si="126"/>
        <v>4.7753424657534245</v>
      </c>
      <c r="AQ110" s="363">
        <f t="shared" si="127"/>
        <v>10.224657534246575</v>
      </c>
      <c r="AR110" s="383">
        <f t="shared" si="128"/>
        <v>460</v>
      </c>
      <c r="AS110" s="383">
        <f t="shared" si="129"/>
        <v>6899.75</v>
      </c>
      <c r="AT110" s="365">
        <f t="shared" si="300"/>
        <v>627.25</v>
      </c>
      <c r="AU110" s="280">
        <f t="shared" si="131"/>
        <v>6105.25</v>
      </c>
      <c r="AW110" s="372">
        <f t="shared" si="301"/>
        <v>6105.25</v>
      </c>
      <c r="AX110" s="372"/>
      <c r="AY110" s="372"/>
      <c r="AZ110" s="372"/>
      <c r="BA110" s="372">
        <f t="shared" si="302"/>
        <v>5.7753424657534245</v>
      </c>
      <c r="BB110" s="372">
        <f t="shared" si="133"/>
        <v>9.2246575342465746</v>
      </c>
      <c r="BC110" s="372">
        <f t="shared" si="303"/>
        <v>460</v>
      </c>
      <c r="BD110" s="372">
        <f t="shared" si="304"/>
        <v>6272.5</v>
      </c>
      <c r="BE110" s="372">
        <f t="shared" si="305"/>
        <v>627.25</v>
      </c>
      <c r="BF110" s="372">
        <f t="shared" si="306"/>
        <v>5478</v>
      </c>
      <c r="BG110" s="372"/>
      <c r="BH110" s="280">
        <f t="shared" si="135"/>
        <v>5478</v>
      </c>
      <c r="BI110" s="372"/>
      <c r="BJ110" s="372"/>
      <c r="BK110" s="372"/>
      <c r="BL110" s="280">
        <f t="shared" si="136"/>
        <v>6.7753424657534245</v>
      </c>
      <c r="BM110" s="372">
        <f t="shared" si="137"/>
        <v>8.2246575342465746</v>
      </c>
      <c r="BN110" s="372">
        <f t="shared" si="307"/>
        <v>460</v>
      </c>
      <c r="BO110" s="280">
        <f t="shared" si="139"/>
        <v>5018</v>
      </c>
      <c r="BP110" s="280">
        <f t="shared" si="308"/>
        <v>627.25</v>
      </c>
      <c r="BQ110" s="280">
        <f t="shared" si="141"/>
        <v>4850.75</v>
      </c>
      <c r="BS110" s="367">
        <f t="shared" si="142"/>
        <v>4390.75</v>
      </c>
      <c r="BT110" s="280">
        <v>4850.75</v>
      </c>
      <c r="BU110" s="372"/>
      <c r="BV110" s="372"/>
      <c r="BW110" s="372"/>
      <c r="BX110" s="280">
        <f t="shared" si="143"/>
        <v>7.7753424657534245</v>
      </c>
      <c r="BY110" s="365">
        <f t="shared" si="144"/>
        <v>7.2246575342465755</v>
      </c>
      <c r="BZ110" s="280">
        <f t="shared" si="145"/>
        <v>460</v>
      </c>
      <c r="CA110" s="280">
        <f t="shared" si="146"/>
        <v>4390.75</v>
      </c>
      <c r="CB110" s="280">
        <f t="shared" si="147"/>
        <v>627.25</v>
      </c>
      <c r="CC110" s="280">
        <f t="shared" si="148"/>
        <v>4223.5</v>
      </c>
      <c r="CE110" s="280">
        <v>4223.5</v>
      </c>
      <c r="CF110" s="372"/>
      <c r="CG110" s="372"/>
      <c r="CH110" s="372"/>
      <c r="CI110" s="280">
        <f t="shared" si="309"/>
        <v>8.7780821917808218</v>
      </c>
      <c r="CJ110" s="365">
        <f t="shared" si="310"/>
        <v>6.2219178082191782</v>
      </c>
      <c r="CK110" s="280">
        <f t="shared" si="311"/>
        <v>460</v>
      </c>
      <c r="CL110" s="280">
        <f t="shared" si="312"/>
        <v>3763.5</v>
      </c>
      <c r="CM110" s="280">
        <f t="shared" si="313"/>
        <v>627.25</v>
      </c>
      <c r="CN110" s="280">
        <f t="shared" si="314"/>
        <v>3596.25</v>
      </c>
      <c r="CP110" s="280">
        <f t="shared" ref="CP110:CP173" si="317">CN110</f>
        <v>3596.25</v>
      </c>
      <c r="CQ110" s="372"/>
      <c r="CR110" s="372"/>
      <c r="CS110" s="372"/>
      <c r="CT110" s="280">
        <f t="shared" ref="CT110:CT173" si="318">($CP$4-F110)/365</f>
        <v>9.7780821917808218</v>
      </c>
      <c r="CU110" s="365">
        <f t="shared" ref="CU110:CU173" si="319">H110-CT110</f>
        <v>5.2219178082191782</v>
      </c>
      <c r="CV110" s="280">
        <f t="shared" ref="CV110:CV173" si="320">CK110</f>
        <v>460</v>
      </c>
      <c r="CW110" s="280">
        <f t="shared" ref="CW110:CW173" si="321">IF(CP110-CV110&lt;=0,0,IF(CU110&lt;=0,0,CP110-CV110))</f>
        <v>3136.25</v>
      </c>
      <c r="CX110" s="280">
        <f t="shared" si="315"/>
        <v>627.25</v>
      </c>
      <c r="CY110" s="280">
        <f t="shared" si="265"/>
        <v>2969</v>
      </c>
      <c r="DA110" s="280">
        <f t="shared" si="172"/>
        <v>2969</v>
      </c>
      <c r="DB110" s="372"/>
      <c r="DC110" s="372"/>
      <c r="DD110" s="372"/>
      <c r="DE110" s="280">
        <f t="shared" si="173"/>
        <v>10.778082191780822</v>
      </c>
      <c r="DF110" s="365">
        <f t="shared" si="174"/>
        <v>4.2219178082191782</v>
      </c>
      <c r="DG110" s="280">
        <f t="shared" si="175"/>
        <v>460</v>
      </c>
      <c r="DH110" s="280">
        <f t="shared" si="176"/>
        <v>2509</v>
      </c>
      <c r="DI110" s="280">
        <f t="shared" si="316"/>
        <v>627.25</v>
      </c>
      <c r="DJ110" s="280">
        <f t="shared" si="177"/>
        <v>2341.75</v>
      </c>
      <c r="DL110" s="367">
        <f t="shared" si="178"/>
        <v>1881.75</v>
      </c>
    </row>
    <row r="111" spans="1:116" ht="25.5" x14ac:dyDescent="0.25">
      <c r="A111" s="451" t="s">
        <v>420</v>
      </c>
      <c r="B111" s="257" t="s">
        <v>18</v>
      </c>
      <c r="C111" s="355" t="s">
        <v>19</v>
      </c>
      <c r="D111" s="266" t="s">
        <v>2201</v>
      </c>
      <c r="E111" s="281" t="s">
        <v>407</v>
      </c>
      <c r="F111" s="278">
        <v>40724</v>
      </c>
      <c r="G111" s="357">
        <f t="shared" si="290"/>
        <v>2.7534246575342465</v>
      </c>
      <c r="H111" s="357">
        <f>VLOOKUP(C111,[1]Rates!$C$6:$D$136,2,0)</f>
        <v>15</v>
      </c>
      <c r="I111" s="358">
        <f t="shared" si="291"/>
        <v>12.246575342465754</v>
      </c>
      <c r="J111" s="316">
        <v>180000</v>
      </c>
      <c r="K111" s="288"/>
      <c r="L111" s="370">
        <f t="shared" si="117"/>
        <v>180000</v>
      </c>
      <c r="M111" s="288">
        <v>23565</v>
      </c>
      <c r="N111" s="359">
        <f t="shared" si="292"/>
        <v>156435</v>
      </c>
      <c r="O111" s="359"/>
      <c r="P111" s="360">
        <f t="shared" si="293"/>
        <v>12</v>
      </c>
      <c r="Q111" s="361">
        <f t="shared" si="294"/>
        <v>9000</v>
      </c>
      <c r="R111" s="359">
        <f t="shared" si="118"/>
        <v>147435</v>
      </c>
      <c r="S111" s="359">
        <f t="shared" si="295"/>
        <v>12286.25</v>
      </c>
      <c r="T111" s="359">
        <f t="shared" si="119"/>
        <v>0</v>
      </c>
      <c r="U111" s="359">
        <f t="shared" si="120"/>
        <v>156435</v>
      </c>
      <c r="V111" s="374">
        <f t="shared" si="121"/>
        <v>144148.75</v>
      </c>
      <c r="W111" s="371"/>
      <c r="X111" s="371"/>
      <c r="Y111" s="371"/>
      <c r="Z111" s="371"/>
      <c r="AA111" s="280">
        <f t="shared" si="122"/>
        <v>144148.75</v>
      </c>
      <c r="AB111" s="372"/>
      <c r="AC111" s="372"/>
      <c r="AD111" s="372"/>
      <c r="AE111" s="363">
        <f t="shared" si="123"/>
        <v>3.7534246575342465</v>
      </c>
      <c r="AF111" s="363">
        <f t="shared" si="124"/>
        <v>11.246575342465754</v>
      </c>
      <c r="AG111" s="383">
        <f t="shared" si="296"/>
        <v>9000</v>
      </c>
      <c r="AH111" s="383">
        <f t="shared" si="297"/>
        <v>147435</v>
      </c>
      <c r="AI111" s="383">
        <f t="shared" si="298"/>
        <v>12286.25</v>
      </c>
      <c r="AJ111" s="280">
        <f t="shared" si="299"/>
        <v>131862.5</v>
      </c>
      <c r="AL111" s="280">
        <f t="shared" si="125"/>
        <v>131862.5</v>
      </c>
      <c r="AM111" s="372"/>
      <c r="AN111" s="372"/>
      <c r="AO111" s="372"/>
      <c r="AP111" s="363">
        <f t="shared" si="126"/>
        <v>4.7561643835616438</v>
      </c>
      <c r="AQ111" s="363">
        <f t="shared" si="127"/>
        <v>10.243835616438357</v>
      </c>
      <c r="AR111" s="383">
        <f t="shared" si="128"/>
        <v>9000</v>
      </c>
      <c r="AS111" s="383">
        <f t="shared" si="129"/>
        <v>135148.75</v>
      </c>
      <c r="AT111" s="365">
        <f t="shared" si="300"/>
        <v>12286.25</v>
      </c>
      <c r="AU111" s="280">
        <f t="shared" si="131"/>
        <v>119576.25</v>
      </c>
      <c r="AW111" s="372">
        <f t="shared" si="301"/>
        <v>119576.25</v>
      </c>
      <c r="AX111" s="372"/>
      <c r="AY111" s="372"/>
      <c r="AZ111" s="372"/>
      <c r="BA111" s="372">
        <f t="shared" si="302"/>
        <v>5.7561643835616438</v>
      </c>
      <c r="BB111" s="372">
        <f t="shared" si="133"/>
        <v>9.2438356164383571</v>
      </c>
      <c r="BC111" s="372">
        <f t="shared" si="303"/>
        <v>9000</v>
      </c>
      <c r="BD111" s="372">
        <f t="shared" si="304"/>
        <v>122862.5</v>
      </c>
      <c r="BE111" s="372">
        <f t="shared" si="305"/>
        <v>12286.25</v>
      </c>
      <c r="BF111" s="372">
        <f t="shared" si="306"/>
        <v>107290</v>
      </c>
      <c r="BG111" s="372"/>
      <c r="BH111" s="280">
        <f t="shared" si="135"/>
        <v>107290</v>
      </c>
      <c r="BI111" s="372"/>
      <c r="BJ111" s="372"/>
      <c r="BK111" s="372"/>
      <c r="BL111" s="280">
        <f t="shared" si="136"/>
        <v>6.7561643835616438</v>
      </c>
      <c r="BM111" s="372">
        <f t="shared" si="137"/>
        <v>8.2438356164383571</v>
      </c>
      <c r="BN111" s="372">
        <f t="shared" si="307"/>
        <v>9000</v>
      </c>
      <c r="BO111" s="280">
        <f t="shared" si="139"/>
        <v>98290</v>
      </c>
      <c r="BP111" s="280">
        <f t="shared" si="308"/>
        <v>12286.25</v>
      </c>
      <c r="BQ111" s="280">
        <f t="shared" si="141"/>
        <v>95003.75</v>
      </c>
      <c r="BS111" s="367">
        <f t="shared" si="142"/>
        <v>86003.75</v>
      </c>
      <c r="BT111" s="280">
        <v>95003.75</v>
      </c>
      <c r="BU111" s="372"/>
      <c r="BV111" s="372"/>
      <c r="BW111" s="372"/>
      <c r="BX111" s="280">
        <f t="shared" si="143"/>
        <v>7.7561643835616438</v>
      </c>
      <c r="BY111" s="365">
        <f t="shared" si="144"/>
        <v>7.2438356164383562</v>
      </c>
      <c r="BZ111" s="280">
        <f t="shared" si="145"/>
        <v>9000</v>
      </c>
      <c r="CA111" s="280">
        <f t="shared" si="146"/>
        <v>86003.75</v>
      </c>
      <c r="CB111" s="280">
        <f t="shared" si="147"/>
        <v>12286.25</v>
      </c>
      <c r="CC111" s="280">
        <f t="shared" si="148"/>
        <v>82717.5</v>
      </c>
      <c r="CE111" s="280">
        <v>82717.5</v>
      </c>
      <c r="CF111" s="372"/>
      <c r="CG111" s="372"/>
      <c r="CH111" s="372"/>
      <c r="CI111" s="280">
        <f t="shared" si="309"/>
        <v>8.7589041095890412</v>
      </c>
      <c r="CJ111" s="365">
        <f t="shared" si="310"/>
        <v>6.2410958904109588</v>
      </c>
      <c r="CK111" s="280">
        <f t="shared" si="311"/>
        <v>9000</v>
      </c>
      <c r="CL111" s="280">
        <f t="shared" si="312"/>
        <v>73717.5</v>
      </c>
      <c r="CM111" s="280">
        <f t="shared" si="313"/>
        <v>12286.25</v>
      </c>
      <c r="CN111" s="280">
        <f t="shared" si="314"/>
        <v>70431.25</v>
      </c>
      <c r="CP111" s="280">
        <f t="shared" si="317"/>
        <v>70431.25</v>
      </c>
      <c r="CQ111" s="372"/>
      <c r="CR111" s="372"/>
      <c r="CS111" s="372"/>
      <c r="CT111" s="280">
        <f t="shared" si="318"/>
        <v>9.7589041095890412</v>
      </c>
      <c r="CU111" s="365">
        <f t="shared" si="319"/>
        <v>5.2410958904109588</v>
      </c>
      <c r="CV111" s="280">
        <f t="shared" si="320"/>
        <v>9000</v>
      </c>
      <c r="CW111" s="280">
        <f t="shared" si="321"/>
        <v>61431.25</v>
      </c>
      <c r="CX111" s="280">
        <f t="shared" si="315"/>
        <v>12286.25</v>
      </c>
      <c r="CY111" s="280">
        <f t="shared" si="265"/>
        <v>58145</v>
      </c>
      <c r="DA111" s="280">
        <f t="shared" si="172"/>
        <v>58145</v>
      </c>
      <c r="DB111" s="372"/>
      <c r="DC111" s="372"/>
      <c r="DD111" s="372"/>
      <c r="DE111" s="280">
        <f t="shared" si="173"/>
        <v>10.758904109589041</v>
      </c>
      <c r="DF111" s="365">
        <f t="shared" si="174"/>
        <v>4.2410958904109588</v>
      </c>
      <c r="DG111" s="280">
        <f t="shared" si="175"/>
        <v>9000</v>
      </c>
      <c r="DH111" s="280">
        <f t="shared" si="176"/>
        <v>49145</v>
      </c>
      <c r="DI111" s="280">
        <f t="shared" si="316"/>
        <v>12286.25</v>
      </c>
      <c r="DJ111" s="280">
        <f t="shared" si="177"/>
        <v>45858.75</v>
      </c>
      <c r="DL111" s="367">
        <f t="shared" si="178"/>
        <v>36858.75</v>
      </c>
    </row>
    <row r="112" spans="1:116" ht="25.5" x14ac:dyDescent="0.25">
      <c r="A112" s="451" t="s">
        <v>420</v>
      </c>
      <c r="B112" s="257" t="s">
        <v>18</v>
      </c>
      <c r="C112" s="355" t="s">
        <v>19</v>
      </c>
      <c r="D112" s="266" t="s">
        <v>2202</v>
      </c>
      <c r="E112" s="281" t="s">
        <v>403</v>
      </c>
      <c r="F112" s="278">
        <v>40816</v>
      </c>
      <c r="G112" s="357">
        <f t="shared" si="290"/>
        <v>2.5013698630136987</v>
      </c>
      <c r="H112" s="357">
        <f>VLOOKUP(C112,[1]Rates!$C$6:$D$136,2,0)</f>
        <v>15</v>
      </c>
      <c r="I112" s="358">
        <f t="shared" si="291"/>
        <v>12.498630136986302</v>
      </c>
      <c r="J112" s="316">
        <v>460000</v>
      </c>
      <c r="K112" s="288"/>
      <c r="L112" s="370">
        <f t="shared" si="117"/>
        <v>460000</v>
      </c>
      <c r="M112" s="288">
        <v>54715</v>
      </c>
      <c r="N112" s="359">
        <f t="shared" si="292"/>
        <v>405285</v>
      </c>
      <c r="O112" s="359"/>
      <c r="P112" s="360">
        <f t="shared" si="293"/>
        <v>12</v>
      </c>
      <c r="Q112" s="361">
        <f t="shared" si="294"/>
        <v>23000</v>
      </c>
      <c r="R112" s="359">
        <f t="shared" si="118"/>
        <v>382285</v>
      </c>
      <c r="S112" s="359">
        <f t="shared" si="295"/>
        <v>31857.083333333332</v>
      </c>
      <c r="T112" s="359">
        <f t="shared" si="119"/>
        <v>0</v>
      </c>
      <c r="U112" s="359">
        <f t="shared" si="120"/>
        <v>405285</v>
      </c>
      <c r="V112" s="374">
        <f t="shared" si="121"/>
        <v>373427.91666666669</v>
      </c>
      <c r="W112" s="371"/>
      <c r="X112" s="371"/>
      <c r="Y112" s="371"/>
      <c r="Z112" s="371"/>
      <c r="AA112" s="280">
        <f t="shared" si="122"/>
        <v>373427.91666666669</v>
      </c>
      <c r="AB112" s="372"/>
      <c r="AC112" s="372"/>
      <c r="AD112" s="372"/>
      <c r="AE112" s="363">
        <f t="shared" si="123"/>
        <v>3.5013698630136987</v>
      </c>
      <c r="AF112" s="363">
        <f t="shared" si="124"/>
        <v>11.498630136986302</v>
      </c>
      <c r="AG112" s="383">
        <f t="shared" si="296"/>
        <v>23000</v>
      </c>
      <c r="AH112" s="383">
        <f t="shared" si="297"/>
        <v>382285</v>
      </c>
      <c r="AI112" s="383">
        <f t="shared" si="298"/>
        <v>31857.083333333332</v>
      </c>
      <c r="AJ112" s="280">
        <f t="shared" si="299"/>
        <v>341570.83333333337</v>
      </c>
      <c r="AL112" s="280">
        <f t="shared" si="125"/>
        <v>341570.83333333337</v>
      </c>
      <c r="AM112" s="372"/>
      <c r="AN112" s="372"/>
      <c r="AO112" s="372"/>
      <c r="AP112" s="363">
        <f t="shared" si="126"/>
        <v>4.5041095890410956</v>
      </c>
      <c r="AQ112" s="363">
        <f t="shared" si="127"/>
        <v>10.495890410958904</v>
      </c>
      <c r="AR112" s="383">
        <f t="shared" si="128"/>
        <v>23000</v>
      </c>
      <c r="AS112" s="383">
        <f t="shared" si="129"/>
        <v>350427.91666666669</v>
      </c>
      <c r="AT112" s="365">
        <f t="shared" si="300"/>
        <v>31857.083333333332</v>
      </c>
      <c r="AU112" s="280">
        <f t="shared" si="131"/>
        <v>309713.75000000006</v>
      </c>
      <c r="AW112" s="372">
        <f t="shared" si="301"/>
        <v>309713.75000000006</v>
      </c>
      <c r="AX112" s="372"/>
      <c r="AY112" s="372"/>
      <c r="AZ112" s="372"/>
      <c r="BA112" s="372">
        <f t="shared" si="302"/>
        <v>5.5041095890410956</v>
      </c>
      <c r="BB112" s="372">
        <f t="shared" si="133"/>
        <v>9.4958904109589035</v>
      </c>
      <c r="BC112" s="372">
        <f t="shared" si="303"/>
        <v>23000</v>
      </c>
      <c r="BD112" s="372">
        <f t="shared" si="304"/>
        <v>318570.83333333337</v>
      </c>
      <c r="BE112" s="372">
        <f t="shared" si="305"/>
        <v>31857.083333333332</v>
      </c>
      <c r="BF112" s="372">
        <f t="shared" si="306"/>
        <v>277856.66666666674</v>
      </c>
      <c r="BG112" s="372"/>
      <c r="BH112" s="280">
        <f t="shared" si="135"/>
        <v>277856.66666666674</v>
      </c>
      <c r="BI112" s="372"/>
      <c r="BJ112" s="372"/>
      <c r="BK112" s="372"/>
      <c r="BL112" s="280">
        <f t="shared" si="136"/>
        <v>6.5041095890410956</v>
      </c>
      <c r="BM112" s="372">
        <f t="shared" si="137"/>
        <v>8.4958904109589035</v>
      </c>
      <c r="BN112" s="372">
        <f t="shared" si="307"/>
        <v>23000</v>
      </c>
      <c r="BO112" s="280">
        <f t="shared" si="139"/>
        <v>254856.66666666674</v>
      </c>
      <c r="BP112" s="280">
        <f t="shared" si="308"/>
        <v>31857.083333333332</v>
      </c>
      <c r="BQ112" s="280">
        <f t="shared" si="141"/>
        <v>245999.5833333334</v>
      </c>
      <c r="BS112" s="367">
        <f t="shared" si="142"/>
        <v>222999.5833333334</v>
      </c>
      <c r="BT112" s="280">
        <v>245999.5833333334</v>
      </c>
      <c r="BU112" s="372"/>
      <c r="BV112" s="372"/>
      <c r="BW112" s="372"/>
      <c r="BX112" s="280">
        <f t="shared" si="143"/>
        <v>7.5041095890410956</v>
      </c>
      <c r="BY112" s="365">
        <f t="shared" si="144"/>
        <v>7.4958904109589044</v>
      </c>
      <c r="BZ112" s="280">
        <f t="shared" si="145"/>
        <v>23000</v>
      </c>
      <c r="CA112" s="280">
        <f t="shared" si="146"/>
        <v>222999.5833333334</v>
      </c>
      <c r="CB112" s="280">
        <f t="shared" si="147"/>
        <v>31857.083333333332</v>
      </c>
      <c r="CC112" s="280">
        <f t="shared" si="148"/>
        <v>214142.50000000006</v>
      </c>
      <c r="CE112" s="280">
        <v>214142.50000000006</v>
      </c>
      <c r="CF112" s="372"/>
      <c r="CG112" s="372"/>
      <c r="CH112" s="372"/>
      <c r="CI112" s="280">
        <f t="shared" si="309"/>
        <v>8.506849315068493</v>
      </c>
      <c r="CJ112" s="365">
        <f t="shared" si="310"/>
        <v>6.493150684931507</v>
      </c>
      <c r="CK112" s="280">
        <f t="shared" si="311"/>
        <v>23000</v>
      </c>
      <c r="CL112" s="280">
        <f t="shared" si="312"/>
        <v>191142.50000000006</v>
      </c>
      <c r="CM112" s="280">
        <f t="shared" si="313"/>
        <v>31857.083333333332</v>
      </c>
      <c r="CN112" s="280">
        <f t="shared" si="314"/>
        <v>182285.41666666672</v>
      </c>
      <c r="CP112" s="280">
        <f t="shared" si="317"/>
        <v>182285.41666666672</v>
      </c>
      <c r="CQ112" s="372"/>
      <c r="CR112" s="372"/>
      <c r="CS112" s="372"/>
      <c r="CT112" s="280">
        <f t="shared" si="318"/>
        <v>9.506849315068493</v>
      </c>
      <c r="CU112" s="365">
        <f t="shared" si="319"/>
        <v>5.493150684931507</v>
      </c>
      <c r="CV112" s="280">
        <f t="shared" si="320"/>
        <v>23000</v>
      </c>
      <c r="CW112" s="280">
        <f t="shared" si="321"/>
        <v>159285.41666666672</v>
      </c>
      <c r="CX112" s="280">
        <f t="shared" si="315"/>
        <v>31857.083333333332</v>
      </c>
      <c r="CY112" s="280">
        <f t="shared" si="265"/>
        <v>150428.33333333337</v>
      </c>
      <c r="DA112" s="280">
        <f t="shared" si="172"/>
        <v>150428.33333333337</v>
      </c>
      <c r="DB112" s="372"/>
      <c r="DC112" s="372"/>
      <c r="DD112" s="372"/>
      <c r="DE112" s="280">
        <f t="shared" si="173"/>
        <v>10.506849315068493</v>
      </c>
      <c r="DF112" s="365">
        <f t="shared" si="174"/>
        <v>4.493150684931507</v>
      </c>
      <c r="DG112" s="280">
        <f t="shared" si="175"/>
        <v>23000</v>
      </c>
      <c r="DH112" s="280">
        <f t="shared" si="176"/>
        <v>127428.33333333337</v>
      </c>
      <c r="DI112" s="280">
        <f t="shared" si="316"/>
        <v>31857.083333333332</v>
      </c>
      <c r="DJ112" s="280">
        <f t="shared" si="177"/>
        <v>118571.25000000004</v>
      </c>
      <c r="DL112" s="367">
        <f t="shared" si="178"/>
        <v>95571.250000000044</v>
      </c>
    </row>
    <row r="113" spans="1:116" ht="25.5" x14ac:dyDescent="0.25">
      <c r="A113" s="451" t="s">
        <v>420</v>
      </c>
      <c r="B113" s="257" t="s">
        <v>18</v>
      </c>
      <c r="C113" s="355" t="s">
        <v>19</v>
      </c>
      <c r="D113" s="266" t="s">
        <v>2203</v>
      </c>
      <c r="E113" s="281" t="s">
        <v>408</v>
      </c>
      <c r="F113" s="278">
        <v>40816</v>
      </c>
      <c r="G113" s="357">
        <f t="shared" si="290"/>
        <v>2.5013698630136987</v>
      </c>
      <c r="H113" s="357">
        <f>VLOOKUP(C113,[1]Rates!$C$6:$D$136,2,0)</f>
        <v>15</v>
      </c>
      <c r="I113" s="358">
        <f t="shared" si="291"/>
        <v>12.498630136986302</v>
      </c>
      <c r="J113" s="316">
        <v>190000</v>
      </c>
      <c r="K113" s="288"/>
      <c r="L113" s="370">
        <f t="shared" si="117"/>
        <v>190000</v>
      </c>
      <c r="M113" s="288">
        <v>22600</v>
      </c>
      <c r="N113" s="359">
        <f t="shared" si="292"/>
        <v>167400</v>
      </c>
      <c r="O113" s="359"/>
      <c r="P113" s="360">
        <f t="shared" si="293"/>
        <v>12</v>
      </c>
      <c r="Q113" s="361">
        <f t="shared" si="294"/>
        <v>9500</v>
      </c>
      <c r="R113" s="359">
        <f t="shared" si="118"/>
        <v>157900</v>
      </c>
      <c r="S113" s="359">
        <f t="shared" si="295"/>
        <v>13158.333333333334</v>
      </c>
      <c r="T113" s="359">
        <f t="shared" si="119"/>
        <v>0</v>
      </c>
      <c r="U113" s="359">
        <f t="shared" si="120"/>
        <v>167400</v>
      </c>
      <c r="V113" s="374">
        <f t="shared" si="121"/>
        <v>154241.66666666666</v>
      </c>
      <c r="W113" s="371"/>
      <c r="X113" s="371"/>
      <c r="Y113" s="371"/>
      <c r="Z113" s="371"/>
      <c r="AA113" s="280">
        <f t="shared" si="122"/>
        <v>154241.66666666666</v>
      </c>
      <c r="AB113" s="372"/>
      <c r="AC113" s="372"/>
      <c r="AD113" s="372"/>
      <c r="AE113" s="363">
        <f t="shared" si="123"/>
        <v>3.5013698630136987</v>
      </c>
      <c r="AF113" s="363">
        <f t="shared" si="124"/>
        <v>11.498630136986302</v>
      </c>
      <c r="AG113" s="383">
        <f t="shared" si="296"/>
        <v>9500</v>
      </c>
      <c r="AH113" s="383">
        <f t="shared" si="297"/>
        <v>157900</v>
      </c>
      <c r="AI113" s="383">
        <f t="shared" si="298"/>
        <v>13158.333333333334</v>
      </c>
      <c r="AJ113" s="280">
        <f t="shared" si="299"/>
        <v>141083.33333333331</v>
      </c>
      <c r="AL113" s="280">
        <f t="shared" si="125"/>
        <v>141083.33333333331</v>
      </c>
      <c r="AM113" s="372"/>
      <c r="AN113" s="372"/>
      <c r="AO113" s="372"/>
      <c r="AP113" s="363">
        <f t="shared" si="126"/>
        <v>4.5041095890410956</v>
      </c>
      <c r="AQ113" s="363">
        <f t="shared" si="127"/>
        <v>10.495890410958904</v>
      </c>
      <c r="AR113" s="383">
        <f t="shared" si="128"/>
        <v>9500</v>
      </c>
      <c r="AS113" s="383">
        <f t="shared" si="129"/>
        <v>144741.66666666666</v>
      </c>
      <c r="AT113" s="365">
        <f t="shared" si="300"/>
        <v>13158.333333333334</v>
      </c>
      <c r="AU113" s="280">
        <f t="shared" si="131"/>
        <v>127924.99999999999</v>
      </c>
      <c r="AW113" s="372">
        <f t="shared" si="301"/>
        <v>127924.99999999999</v>
      </c>
      <c r="AX113" s="372"/>
      <c r="AY113" s="372"/>
      <c r="AZ113" s="372"/>
      <c r="BA113" s="372">
        <f t="shared" si="302"/>
        <v>5.5041095890410956</v>
      </c>
      <c r="BB113" s="372">
        <f t="shared" si="133"/>
        <v>9.4958904109589035</v>
      </c>
      <c r="BC113" s="372">
        <f t="shared" si="303"/>
        <v>9500</v>
      </c>
      <c r="BD113" s="372">
        <f t="shared" si="304"/>
        <v>131583.33333333331</v>
      </c>
      <c r="BE113" s="372">
        <f t="shared" si="305"/>
        <v>13158.333333333334</v>
      </c>
      <c r="BF113" s="372">
        <f t="shared" si="306"/>
        <v>114766.66666666666</v>
      </c>
      <c r="BG113" s="372"/>
      <c r="BH113" s="280">
        <f t="shared" si="135"/>
        <v>114766.66666666666</v>
      </c>
      <c r="BI113" s="372"/>
      <c r="BJ113" s="372"/>
      <c r="BK113" s="372"/>
      <c r="BL113" s="280">
        <f t="shared" si="136"/>
        <v>6.5041095890410956</v>
      </c>
      <c r="BM113" s="372">
        <f t="shared" si="137"/>
        <v>8.4958904109589035</v>
      </c>
      <c r="BN113" s="372">
        <f t="shared" si="307"/>
        <v>9500</v>
      </c>
      <c r="BO113" s="280">
        <f t="shared" si="139"/>
        <v>105266.66666666666</v>
      </c>
      <c r="BP113" s="280">
        <f t="shared" si="308"/>
        <v>13158.333333333334</v>
      </c>
      <c r="BQ113" s="280">
        <f t="shared" si="141"/>
        <v>101608.33333333333</v>
      </c>
      <c r="BS113" s="367">
        <f t="shared" si="142"/>
        <v>92108.333333333328</v>
      </c>
      <c r="BT113" s="280">
        <v>101608.33333333333</v>
      </c>
      <c r="BU113" s="372"/>
      <c r="BV113" s="372"/>
      <c r="BW113" s="372"/>
      <c r="BX113" s="280">
        <f t="shared" si="143"/>
        <v>7.5041095890410956</v>
      </c>
      <c r="BY113" s="365">
        <f t="shared" si="144"/>
        <v>7.4958904109589044</v>
      </c>
      <c r="BZ113" s="280">
        <f t="shared" si="145"/>
        <v>9500</v>
      </c>
      <c r="CA113" s="280">
        <f t="shared" si="146"/>
        <v>92108.333333333328</v>
      </c>
      <c r="CB113" s="280">
        <f t="shared" si="147"/>
        <v>13158.333333333334</v>
      </c>
      <c r="CC113" s="280">
        <f t="shared" si="148"/>
        <v>88450</v>
      </c>
      <c r="CE113" s="280">
        <v>88450</v>
      </c>
      <c r="CF113" s="372"/>
      <c r="CG113" s="372"/>
      <c r="CH113" s="372"/>
      <c r="CI113" s="280">
        <f t="shared" si="309"/>
        <v>8.506849315068493</v>
      </c>
      <c r="CJ113" s="365">
        <f t="shared" si="310"/>
        <v>6.493150684931507</v>
      </c>
      <c r="CK113" s="280">
        <f t="shared" si="311"/>
        <v>9500</v>
      </c>
      <c r="CL113" s="280">
        <f t="shared" si="312"/>
        <v>78950</v>
      </c>
      <c r="CM113" s="280">
        <f t="shared" si="313"/>
        <v>13158.333333333334</v>
      </c>
      <c r="CN113" s="280">
        <f t="shared" si="314"/>
        <v>75291.666666666672</v>
      </c>
      <c r="CP113" s="280">
        <f t="shared" si="317"/>
        <v>75291.666666666672</v>
      </c>
      <c r="CQ113" s="372"/>
      <c r="CR113" s="372"/>
      <c r="CS113" s="372"/>
      <c r="CT113" s="280">
        <f t="shared" si="318"/>
        <v>9.506849315068493</v>
      </c>
      <c r="CU113" s="365">
        <f t="shared" si="319"/>
        <v>5.493150684931507</v>
      </c>
      <c r="CV113" s="280">
        <f t="shared" si="320"/>
        <v>9500</v>
      </c>
      <c r="CW113" s="280">
        <f t="shared" si="321"/>
        <v>65791.666666666672</v>
      </c>
      <c r="CX113" s="280">
        <f t="shared" si="315"/>
        <v>13158.333333333334</v>
      </c>
      <c r="CY113" s="280">
        <f t="shared" si="265"/>
        <v>62133.333333333336</v>
      </c>
      <c r="DA113" s="280">
        <f t="shared" si="172"/>
        <v>62133.333333333336</v>
      </c>
      <c r="DB113" s="372"/>
      <c r="DC113" s="372"/>
      <c r="DD113" s="372"/>
      <c r="DE113" s="280">
        <f t="shared" si="173"/>
        <v>10.506849315068493</v>
      </c>
      <c r="DF113" s="365">
        <f t="shared" si="174"/>
        <v>4.493150684931507</v>
      </c>
      <c r="DG113" s="280">
        <f t="shared" si="175"/>
        <v>9500</v>
      </c>
      <c r="DH113" s="280">
        <f t="shared" si="176"/>
        <v>52633.333333333336</v>
      </c>
      <c r="DI113" s="280">
        <f t="shared" si="316"/>
        <v>13158.333333333334</v>
      </c>
      <c r="DJ113" s="280">
        <f t="shared" si="177"/>
        <v>48975</v>
      </c>
      <c r="DL113" s="367">
        <f t="shared" si="178"/>
        <v>39475</v>
      </c>
    </row>
    <row r="114" spans="1:116" ht="25.5" x14ac:dyDescent="0.25">
      <c r="A114" s="451" t="s">
        <v>420</v>
      </c>
      <c r="B114" s="257" t="s">
        <v>18</v>
      </c>
      <c r="C114" s="355" t="s">
        <v>19</v>
      </c>
      <c r="D114" s="266" t="s">
        <v>2204</v>
      </c>
      <c r="E114" s="281" t="s">
        <v>409</v>
      </c>
      <c r="F114" s="278">
        <v>40908</v>
      </c>
      <c r="G114" s="357">
        <f t="shared" si="290"/>
        <v>2.2493150684931509</v>
      </c>
      <c r="H114" s="357">
        <f>VLOOKUP(C114,[1]Rates!$C$6:$D$136,2,0)</f>
        <v>15</v>
      </c>
      <c r="I114" s="358">
        <f t="shared" si="291"/>
        <v>12.75068493150685</v>
      </c>
      <c r="J114" s="316">
        <v>440380</v>
      </c>
      <c r="K114" s="288"/>
      <c r="L114" s="370">
        <f t="shared" si="117"/>
        <v>440380</v>
      </c>
      <c r="M114" s="288">
        <v>47108.1</v>
      </c>
      <c r="N114" s="359">
        <f t="shared" si="292"/>
        <v>393271.9</v>
      </c>
      <c r="O114" s="359"/>
      <c r="P114" s="360">
        <f t="shared" si="293"/>
        <v>13</v>
      </c>
      <c r="Q114" s="361">
        <f t="shared" si="294"/>
        <v>22019</v>
      </c>
      <c r="R114" s="359">
        <f t="shared" si="118"/>
        <v>371252.9</v>
      </c>
      <c r="S114" s="359">
        <f t="shared" si="295"/>
        <v>28557.915384615386</v>
      </c>
      <c r="T114" s="359">
        <f t="shared" si="119"/>
        <v>0</v>
      </c>
      <c r="U114" s="359">
        <f t="shared" si="120"/>
        <v>393271.9</v>
      </c>
      <c r="V114" s="374">
        <f t="shared" si="121"/>
        <v>364713.98461538466</v>
      </c>
      <c r="W114" s="371"/>
      <c r="X114" s="371"/>
      <c r="Y114" s="371"/>
      <c r="Z114" s="371"/>
      <c r="AA114" s="280">
        <f t="shared" si="122"/>
        <v>364713.98461538466</v>
      </c>
      <c r="AB114" s="372"/>
      <c r="AC114" s="372"/>
      <c r="AD114" s="372"/>
      <c r="AE114" s="363">
        <f t="shared" si="123"/>
        <v>3.2493150684931509</v>
      </c>
      <c r="AF114" s="363">
        <f t="shared" si="124"/>
        <v>11.75068493150685</v>
      </c>
      <c r="AG114" s="383">
        <f t="shared" si="296"/>
        <v>22019</v>
      </c>
      <c r="AH114" s="383">
        <f t="shared" si="297"/>
        <v>371252.9</v>
      </c>
      <c r="AI114" s="383">
        <f t="shared" si="298"/>
        <v>28557.915384615386</v>
      </c>
      <c r="AJ114" s="280">
        <f t="shared" si="299"/>
        <v>336156.0692307693</v>
      </c>
      <c r="AL114" s="280">
        <f t="shared" si="125"/>
        <v>336156.0692307693</v>
      </c>
      <c r="AM114" s="372"/>
      <c r="AN114" s="372"/>
      <c r="AO114" s="372"/>
      <c r="AP114" s="363">
        <f t="shared" si="126"/>
        <v>4.2520547945205482</v>
      </c>
      <c r="AQ114" s="363">
        <f t="shared" si="127"/>
        <v>10.747945205479452</v>
      </c>
      <c r="AR114" s="383">
        <f t="shared" si="128"/>
        <v>22019</v>
      </c>
      <c r="AS114" s="383">
        <f t="shared" si="129"/>
        <v>342694.98461538466</v>
      </c>
      <c r="AT114" s="365">
        <f t="shared" si="300"/>
        <v>28557.915384615386</v>
      </c>
      <c r="AU114" s="280">
        <f t="shared" si="131"/>
        <v>307598.15384615393</v>
      </c>
      <c r="AW114" s="372">
        <f t="shared" si="301"/>
        <v>307598.15384615393</v>
      </c>
      <c r="AX114" s="372"/>
      <c r="AY114" s="372"/>
      <c r="AZ114" s="372"/>
      <c r="BA114" s="372">
        <f t="shared" si="302"/>
        <v>5.2520547945205482</v>
      </c>
      <c r="BB114" s="372">
        <f t="shared" si="133"/>
        <v>9.7479452054794518</v>
      </c>
      <c r="BC114" s="372">
        <f t="shared" si="303"/>
        <v>22019</v>
      </c>
      <c r="BD114" s="372">
        <f t="shared" si="304"/>
        <v>314137.0692307693</v>
      </c>
      <c r="BE114" s="372">
        <f t="shared" si="305"/>
        <v>28557.915384615386</v>
      </c>
      <c r="BF114" s="372">
        <f t="shared" si="306"/>
        <v>279040.23846153857</v>
      </c>
      <c r="BG114" s="372"/>
      <c r="BH114" s="280">
        <f t="shared" si="135"/>
        <v>279040.23846153857</v>
      </c>
      <c r="BI114" s="372"/>
      <c r="BJ114" s="372"/>
      <c r="BK114" s="372"/>
      <c r="BL114" s="280">
        <f t="shared" si="136"/>
        <v>6.2520547945205482</v>
      </c>
      <c r="BM114" s="372">
        <f t="shared" si="137"/>
        <v>8.7479452054794518</v>
      </c>
      <c r="BN114" s="372">
        <f t="shared" si="307"/>
        <v>22019</v>
      </c>
      <c r="BO114" s="280">
        <f t="shared" si="139"/>
        <v>257021.23846153857</v>
      </c>
      <c r="BP114" s="280">
        <f t="shared" si="308"/>
        <v>28557.915384615386</v>
      </c>
      <c r="BQ114" s="280">
        <f t="shared" si="141"/>
        <v>250482.32307692317</v>
      </c>
      <c r="BS114" s="367">
        <f t="shared" si="142"/>
        <v>228463.32307692317</v>
      </c>
      <c r="BT114" s="280">
        <v>250482.32307692317</v>
      </c>
      <c r="BU114" s="372"/>
      <c r="BV114" s="372"/>
      <c r="BW114" s="372"/>
      <c r="BX114" s="280">
        <f t="shared" si="143"/>
        <v>7.2520547945205482</v>
      </c>
      <c r="BY114" s="365">
        <f t="shared" si="144"/>
        <v>7.7479452054794518</v>
      </c>
      <c r="BZ114" s="280">
        <f t="shared" si="145"/>
        <v>22019</v>
      </c>
      <c r="CA114" s="280">
        <f t="shared" si="146"/>
        <v>228463.32307692317</v>
      </c>
      <c r="CB114" s="280">
        <f t="shared" si="147"/>
        <v>28557.915384615386</v>
      </c>
      <c r="CC114" s="280">
        <f t="shared" si="148"/>
        <v>221924.40769230778</v>
      </c>
      <c r="CE114" s="280">
        <v>221924.40769230778</v>
      </c>
      <c r="CF114" s="372"/>
      <c r="CG114" s="372"/>
      <c r="CH114" s="372"/>
      <c r="CI114" s="280">
        <f t="shared" si="309"/>
        <v>8.2547945205479447</v>
      </c>
      <c r="CJ114" s="365">
        <f t="shared" si="310"/>
        <v>6.7452054794520553</v>
      </c>
      <c r="CK114" s="280">
        <f t="shared" si="311"/>
        <v>22019</v>
      </c>
      <c r="CL114" s="280">
        <f t="shared" si="312"/>
        <v>199905.40769230778</v>
      </c>
      <c r="CM114" s="280">
        <f t="shared" si="313"/>
        <v>28557.915384615386</v>
      </c>
      <c r="CN114" s="280">
        <f t="shared" si="314"/>
        <v>193366.49230769239</v>
      </c>
      <c r="CP114" s="280">
        <f t="shared" si="317"/>
        <v>193366.49230769239</v>
      </c>
      <c r="CQ114" s="372"/>
      <c r="CR114" s="372"/>
      <c r="CS114" s="372"/>
      <c r="CT114" s="280">
        <f t="shared" si="318"/>
        <v>9.2547945205479447</v>
      </c>
      <c r="CU114" s="365">
        <f t="shared" si="319"/>
        <v>5.7452054794520553</v>
      </c>
      <c r="CV114" s="280">
        <f t="shared" si="320"/>
        <v>22019</v>
      </c>
      <c r="CW114" s="280">
        <f t="shared" si="321"/>
        <v>171347.49230769239</v>
      </c>
      <c r="CX114" s="280">
        <f t="shared" si="315"/>
        <v>28557.915384615386</v>
      </c>
      <c r="CY114" s="280">
        <f t="shared" si="265"/>
        <v>164808.57692307699</v>
      </c>
      <c r="DA114" s="280">
        <f t="shared" si="172"/>
        <v>164808.57692307699</v>
      </c>
      <c r="DB114" s="372"/>
      <c r="DC114" s="372"/>
      <c r="DD114" s="372"/>
      <c r="DE114" s="280">
        <f t="shared" si="173"/>
        <v>10.254794520547945</v>
      </c>
      <c r="DF114" s="365">
        <f t="shared" si="174"/>
        <v>4.7452054794520553</v>
      </c>
      <c r="DG114" s="280">
        <f t="shared" si="175"/>
        <v>22019</v>
      </c>
      <c r="DH114" s="280">
        <f t="shared" si="176"/>
        <v>142789.57692307699</v>
      </c>
      <c r="DI114" s="280">
        <f t="shared" si="316"/>
        <v>28557.915384615386</v>
      </c>
      <c r="DJ114" s="280">
        <f t="shared" si="177"/>
        <v>136250.6615384616</v>
      </c>
      <c r="DL114" s="367">
        <f t="shared" si="178"/>
        <v>114231.6615384616</v>
      </c>
    </row>
    <row r="115" spans="1:116" ht="25.5" x14ac:dyDescent="0.25">
      <c r="A115" s="451" t="s">
        <v>420</v>
      </c>
      <c r="B115" s="257" t="s">
        <v>18</v>
      </c>
      <c r="C115" s="355" t="s">
        <v>19</v>
      </c>
      <c r="D115" s="266" t="s">
        <v>2205</v>
      </c>
      <c r="E115" s="281" t="s">
        <v>410</v>
      </c>
      <c r="F115" s="278">
        <v>41274</v>
      </c>
      <c r="G115" s="357">
        <f t="shared" si="290"/>
        <v>1.2465753424657535</v>
      </c>
      <c r="H115" s="357">
        <f>VLOOKUP(C115,[1]Rates!$C$6:$D$136,2,0)</f>
        <v>15</v>
      </c>
      <c r="I115" s="358">
        <f t="shared" si="291"/>
        <v>13.753424657534246</v>
      </c>
      <c r="J115" s="316">
        <v>454000</v>
      </c>
      <c r="K115" s="288"/>
      <c r="L115" s="370">
        <f t="shared" si="117"/>
        <v>454000</v>
      </c>
      <c r="M115" s="288">
        <v>48566</v>
      </c>
      <c r="N115" s="359">
        <f t="shared" si="292"/>
        <v>405434</v>
      </c>
      <c r="O115" s="359"/>
      <c r="P115" s="360">
        <f t="shared" si="293"/>
        <v>14</v>
      </c>
      <c r="Q115" s="361">
        <f t="shared" si="294"/>
        <v>22700</v>
      </c>
      <c r="R115" s="359">
        <f t="shared" si="118"/>
        <v>382734</v>
      </c>
      <c r="S115" s="359">
        <f t="shared" si="295"/>
        <v>27338.142857142859</v>
      </c>
      <c r="T115" s="359">
        <f t="shared" si="119"/>
        <v>0</v>
      </c>
      <c r="U115" s="359">
        <f t="shared" si="120"/>
        <v>405434</v>
      </c>
      <c r="V115" s="374">
        <f t="shared" si="121"/>
        <v>378095.85714285716</v>
      </c>
      <c r="W115" s="371"/>
      <c r="X115" s="371"/>
      <c r="Y115" s="371"/>
      <c r="Z115" s="371"/>
      <c r="AA115" s="280">
        <f t="shared" si="122"/>
        <v>378095.85714285716</v>
      </c>
      <c r="AB115" s="372"/>
      <c r="AC115" s="372"/>
      <c r="AD115" s="372"/>
      <c r="AE115" s="363">
        <f t="shared" si="123"/>
        <v>2.2465753424657535</v>
      </c>
      <c r="AF115" s="363">
        <f t="shared" si="124"/>
        <v>12.753424657534246</v>
      </c>
      <c r="AG115" s="383">
        <f t="shared" si="296"/>
        <v>22700</v>
      </c>
      <c r="AH115" s="383">
        <f t="shared" si="297"/>
        <v>382734</v>
      </c>
      <c r="AI115" s="383">
        <f t="shared" si="298"/>
        <v>27338.142857142859</v>
      </c>
      <c r="AJ115" s="280">
        <f t="shared" si="299"/>
        <v>350757.71428571432</v>
      </c>
      <c r="AL115" s="280">
        <f t="shared" si="125"/>
        <v>350757.71428571432</v>
      </c>
      <c r="AM115" s="372"/>
      <c r="AN115" s="372"/>
      <c r="AO115" s="372"/>
      <c r="AP115" s="363">
        <f t="shared" si="126"/>
        <v>3.2493150684931509</v>
      </c>
      <c r="AQ115" s="363">
        <f t="shared" si="127"/>
        <v>11.75068493150685</v>
      </c>
      <c r="AR115" s="383">
        <f t="shared" si="128"/>
        <v>22700</v>
      </c>
      <c r="AS115" s="383">
        <f t="shared" si="129"/>
        <v>355395.85714285716</v>
      </c>
      <c r="AT115" s="365">
        <f t="shared" si="300"/>
        <v>27338.142857142859</v>
      </c>
      <c r="AU115" s="280">
        <f t="shared" si="131"/>
        <v>323419.57142857148</v>
      </c>
      <c r="AW115" s="372">
        <f t="shared" si="301"/>
        <v>323419.57142857148</v>
      </c>
      <c r="AX115" s="372"/>
      <c r="AY115" s="372"/>
      <c r="AZ115" s="372"/>
      <c r="BA115" s="372">
        <f t="shared" si="302"/>
        <v>4.2493150684931509</v>
      </c>
      <c r="BB115" s="372">
        <f t="shared" si="133"/>
        <v>10.75068493150685</v>
      </c>
      <c r="BC115" s="372">
        <f t="shared" si="303"/>
        <v>22700</v>
      </c>
      <c r="BD115" s="372">
        <f t="shared" si="304"/>
        <v>328057.71428571432</v>
      </c>
      <c r="BE115" s="372">
        <f t="shared" si="305"/>
        <v>27338.142857142859</v>
      </c>
      <c r="BF115" s="372">
        <f t="shared" si="306"/>
        <v>296081.42857142864</v>
      </c>
      <c r="BG115" s="372"/>
      <c r="BH115" s="280">
        <f t="shared" si="135"/>
        <v>296081.42857142864</v>
      </c>
      <c r="BI115" s="372"/>
      <c r="BJ115" s="372"/>
      <c r="BK115" s="372"/>
      <c r="BL115" s="280">
        <f t="shared" si="136"/>
        <v>5.2493150684931509</v>
      </c>
      <c r="BM115" s="372">
        <f t="shared" si="137"/>
        <v>9.75068493150685</v>
      </c>
      <c r="BN115" s="372">
        <f t="shared" si="307"/>
        <v>22700</v>
      </c>
      <c r="BO115" s="280">
        <f t="shared" si="139"/>
        <v>273381.42857142864</v>
      </c>
      <c r="BP115" s="280">
        <f t="shared" si="308"/>
        <v>27338.142857142859</v>
      </c>
      <c r="BQ115" s="280">
        <f t="shared" si="141"/>
        <v>268743.2857142858</v>
      </c>
      <c r="BS115" s="367">
        <f t="shared" si="142"/>
        <v>246043.2857142858</v>
      </c>
      <c r="BT115" s="280">
        <v>268743.2857142858</v>
      </c>
      <c r="BU115" s="372"/>
      <c r="BV115" s="372"/>
      <c r="BW115" s="372"/>
      <c r="BX115" s="280">
        <f t="shared" si="143"/>
        <v>6.2493150684931509</v>
      </c>
      <c r="BY115" s="365">
        <f t="shared" si="144"/>
        <v>8.75068493150685</v>
      </c>
      <c r="BZ115" s="280">
        <f t="shared" si="145"/>
        <v>22700</v>
      </c>
      <c r="CA115" s="280">
        <f t="shared" si="146"/>
        <v>246043.2857142858</v>
      </c>
      <c r="CB115" s="280">
        <f t="shared" si="147"/>
        <v>27338.142857142859</v>
      </c>
      <c r="CC115" s="280">
        <f t="shared" si="148"/>
        <v>241405.14285714293</v>
      </c>
      <c r="CE115" s="280">
        <v>241405.14285714293</v>
      </c>
      <c r="CF115" s="372"/>
      <c r="CG115" s="372"/>
      <c r="CH115" s="372"/>
      <c r="CI115" s="280">
        <f t="shared" si="309"/>
        <v>7.2520547945205482</v>
      </c>
      <c r="CJ115" s="365">
        <f t="shared" si="310"/>
        <v>7.7479452054794518</v>
      </c>
      <c r="CK115" s="280">
        <f t="shared" si="311"/>
        <v>22700</v>
      </c>
      <c r="CL115" s="280">
        <f t="shared" si="312"/>
        <v>218705.14285714293</v>
      </c>
      <c r="CM115" s="280">
        <f t="shared" si="313"/>
        <v>27338.142857142859</v>
      </c>
      <c r="CN115" s="280">
        <f t="shared" si="314"/>
        <v>214067.00000000006</v>
      </c>
      <c r="CP115" s="280">
        <f t="shared" si="317"/>
        <v>214067.00000000006</v>
      </c>
      <c r="CQ115" s="372"/>
      <c r="CR115" s="372"/>
      <c r="CS115" s="372"/>
      <c r="CT115" s="280">
        <f t="shared" si="318"/>
        <v>8.2520547945205482</v>
      </c>
      <c r="CU115" s="365">
        <f t="shared" si="319"/>
        <v>6.7479452054794518</v>
      </c>
      <c r="CV115" s="280">
        <f t="shared" si="320"/>
        <v>22700</v>
      </c>
      <c r="CW115" s="280">
        <f t="shared" si="321"/>
        <v>191367.00000000006</v>
      </c>
      <c r="CX115" s="280">
        <f t="shared" si="315"/>
        <v>27338.142857142859</v>
      </c>
      <c r="CY115" s="280">
        <f t="shared" si="265"/>
        <v>186728.85714285719</v>
      </c>
      <c r="DA115" s="280">
        <f t="shared" si="172"/>
        <v>186728.85714285719</v>
      </c>
      <c r="DB115" s="372"/>
      <c r="DC115" s="372"/>
      <c r="DD115" s="372"/>
      <c r="DE115" s="280">
        <f t="shared" si="173"/>
        <v>9.2520547945205482</v>
      </c>
      <c r="DF115" s="365">
        <f t="shared" si="174"/>
        <v>5.7479452054794518</v>
      </c>
      <c r="DG115" s="280">
        <f t="shared" si="175"/>
        <v>22700</v>
      </c>
      <c r="DH115" s="280">
        <f t="shared" si="176"/>
        <v>164028.85714285719</v>
      </c>
      <c r="DI115" s="280">
        <f t="shared" si="316"/>
        <v>27338.142857142859</v>
      </c>
      <c r="DJ115" s="280">
        <f t="shared" si="177"/>
        <v>159390.71428571432</v>
      </c>
      <c r="DL115" s="367">
        <f t="shared" si="178"/>
        <v>136690.71428571432</v>
      </c>
    </row>
    <row r="116" spans="1:116" ht="25.5" x14ac:dyDescent="0.25">
      <c r="A116" s="451" t="s">
        <v>420</v>
      </c>
      <c r="B116" s="257" t="s">
        <v>18</v>
      </c>
      <c r="C116" s="355" t="s">
        <v>19</v>
      </c>
      <c r="D116" s="266" t="s">
        <v>2206</v>
      </c>
      <c r="E116" s="281" t="s">
        <v>411</v>
      </c>
      <c r="F116" s="278">
        <v>40999</v>
      </c>
      <c r="G116" s="357">
        <f t="shared" si="290"/>
        <v>2</v>
      </c>
      <c r="H116" s="357">
        <f>VLOOKUP(C116,[1]Rates!$C$6:$D$136,2,0)</f>
        <v>15</v>
      </c>
      <c r="I116" s="358">
        <f t="shared" si="291"/>
        <v>13</v>
      </c>
      <c r="J116" s="316">
        <v>10920</v>
      </c>
      <c r="K116" s="288"/>
      <c r="L116" s="370">
        <f t="shared" si="117"/>
        <v>10920</v>
      </c>
      <c r="M116" s="288">
        <v>1038.4000000000001</v>
      </c>
      <c r="N116" s="359">
        <f t="shared" si="292"/>
        <v>9881.6</v>
      </c>
      <c r="O116" s="359"/>
      <c r="P116" s="360">
        <f t="shared" si="293"/>
        <v>13</v>
      </c>
      <c r="Q116" s="361">
        <f t="shared" si="294"/>
        <v>546</v>
      </c>
      <c r="R116" s="359">
        <f t="shared" si="118"/>
        <v>9335.6</v>
      </c>
      <c r="S116" s="359">
        <f t="shared" si="295"/>
        <v>718.12307692307695</v>
      </c>
      <c r="T116" s="359">
        <f t="shared" si="119"/>
        <v>0</v>
      </c>
      <c r="U116" s="359">
        <f t="shared" si="120"/>
        <v>9881.6</v>
      </c>
      <c r="V116" s="374">
        <f t="shared" si="121"/>
        <v>9163.4769230769234</v>
      </c>
      <c r="W116" s="371"/>
      <c r="X116" s="371"/>
      <c r="Y116" s="371"/>
      <c r="Z116" s="371"/>
      <c r="AA116" s="280">
        <f t="shared" si="122"/>
        <v>9163.4769230769234</v>
      </c>
      <c r="AB116" s="372"/>
      <c r="AC116" s="372"/>
      <c r="AD116" s="372"/>
      <c r="AE116" s="363">
        <f t="shared" si="123"/>
        <v>3</v>
      </c>
      <c r="AF116" s="363">
        <f t="shared" si="124"/>
        <v>12</v>
      </c>
      <c r="AG116" s="383">
        <f t="shared" si="296"/>
        <v>546</v>
      </c>
      <c r="AH116" s="383">
        <f t="shared" si="297"/>
        <v>9335.6</v>
      </c>
      <c r="AI116" s="383">
        <f t="shared" si="298"/>
        <v>718.12307692307695</v>
      </c>
      <c r="AJ116" s="280">
        <f t="shared" si="299"/>
        <v>8445.3538461538465</v>
      </c>
      <c r="AL116" s="280">
        <f t="shared" si="125"/>
        <v>8445.3538461538465</v>
      </c>
      <c r="AM116" s="372"/>
      <c r="AN116" s="372"/>
      <c r="AO116" s="372"/>
      <c r="AP116" s="363">
        <f t="shared" si="126"/>
        <v>4.0027397260273974</v>
      </c>
      <c r="AQ116" s="363">
        <f t="shared" si="127"/>
        <v>10.997260273972604</v>
      </c>
      <c r="AR116" s="383">
        <f t="shared" si="128"/>
        <v>546</v>
      </c>
      <c r="AS116" s="383">
        <f t="shared" si="129"/>
        <v>8617.4769230769234</v>
      </c>
      <c r="AT116" s="365">
        <f t="shared" si="300"/>
        <v>718.12307692307695</v>
      </c>
      <c r="AU116" s="280">
        <f t="shared" si="131"/>
        <v>7727.2307692307695</v>
      </c>
      <c r="AW116" s="372">
        <f t="shared" si="301"/>
        <v>7727.2307692307695</v>
      </c>
      <c r="AX116" s="372"/>
      <c r="AY116" s="372"/>
      <c r="AZ116" s="372"/>
      <c r="BA116" s="372">
        <f t="shared" si="302"/>
        <v>5.0027397260273974</v>
      </c>
      <c r="BB116" s="372">
        <f t="shared" si="133"/>
        <v>9.9972602739726035</v>
      </c>
      <c r="BC116" s="372">
        <f t="shared" si="303"/>
        <v>546</v>
      </c>
      <c r="BD116" s="372">
        <f t="shared" si="304"/>
        <v>7899.3538461538465</v>
      </c>
      <c r="BE116" s="372">
        <f t="shared" si="305"/>
        <v>718.12307692307695</v>
      </c>
      <c r="BF116" s="372">
        <f t="shared" si="306"/>
        <v>7009.1076923076926</v>
      </c>
      <c r="BG116" s="372"/>
      <c r="BH116" s="280">
        <f t="shared" si="135"/>
        <v>7009.1076923076926</v>
      </c>
      <c r="BI116" s="372"/>
      <c r="BJ116" s="372"/>
      <c r="BK116" s="372"/>
      <c r="BL116" s="280">
        <f t="shared" si="136"/>
        <v>6.0027397260273974</v>
      </c>
      <c r="BM116" s="372">
        <f t="shared" si="137"/>
        <v>8.9972602739726035</v>
      </c>
      <c r="BN116" s="372">
        <f t="shared" si="307"/>
        <v>546</v>
      </c>
      <c r="BO116" s="280">
        <f t="shared" si="139"/>
        <v>6463.1076923076926</v>
      </c>
      <c r="BP116" s="280">
        <f t="shared" si="308"/>
        <v>718.12307692307695</v>
      </c>
      <c r="BQ116" s="280">
        <f t="shared" si="141"/>
        <v>6290.9846153846156</v>
      </c>
      <c r="BS116" s="367">
        <f t="shared" si="142"/>
        <v>5744.9846153846156</v>
      </c>
      <c r="BT116" s="280">
        <v>6290.9846153846156</v>
      </c>
      <c r="BU116" s="372"/>
      <c r="BV116" s="372"/>
      <c r="BW116" s="372"/>
      <c r="BX116" s="280">
        <f t="shared" si="143"/>
        <v>7.0027397260273974</v>
      </c>
      <c r="BY116" s="365">
        <f t="shared" si="144"/>
        <v>7.9972602739726026</v>
      </c>
      <c r="BZ116" s="280">
        <f t="shared" si="145"/>
        <v>546</v>
      </c>
      <c r="CA116" s="280">
        <f t="shared" si="146"/>
        <v>5744.9846153846156</v>
      </c>
      <c r="CB116" s="280">
        <f t="shared" si="147"/>
        <v>718.12307692307695</v>
      </c>
      <c r="CC116" s="280">
        <f t="shared" si="148"/>
        <v>5572.8615384615387</v>
      </c>
      <c r="CE116" s="280">
        <v>5572.8615384615387</v>
      </c>
      <c r="CF116" s="372"/>
      <c r="CG116" s="372"/>
      <c r="CH116" s="372"/>
      <c r="CI116" s="280">
        <f t="shared" si="309"/>
        <v>8.0054794520547947</v>
      </c>
      <c r="CJ116" s="365">
        <f t="shared" si="310"/>
        <v>6.9945205479452053</v>
      </c>
      <c r="CK116" s="280">
        <f t="shared" si="311"/>
        <v>546</v>
      </c>
      <c r="CL116" s="280">
        <f t="shared" si="312"/>
        <v>5026.8615384615387</v>
      </c>
      <c r="CM116" s="280">
        <f t="shared" si="313"/>
        <v>718.12307692307695</v>
      </c>
      <c r="CN116" s="280">
        <f t="shared" si="314"/>
        <v>4854.7384615384617</v>
      </c>
      <c r="CP116" s="280">
        <f t="shared" si="317"/>
        <v>4854.7384615384617</v>
      </c>
      <c r="CQ116" s="372"/>
      <c r="CR116" s="372"/>
      <c r="CS116" s="372"/>
      <c r="CT116" s="280">
        <f t="shared" si="318"/>
        <v>9.0054794520547947</v>
      </c>
      <c r="CU116" s="365">
        <f t="shared" si="319"/>
        <v>5.9945205479452053</v>
      </c>
      <c r="CV116" s="280">
        <f t="shared" si="320"/>
        <v>546</v>
      </c>
      <c r="CW116" s="280">
        <f t="shared" si="321"/>
        <v>4308.7384615384617</v>
      </c>
      <c r="CX116" s="280">
        <f t="shared" si="315"/>
        <v>718.12307692307695</v>
      </c>
      <c r="CY116" s="280">
        <f t="shared" si="265"/>
        <v>4136.6153846153848</v>
      </c>
      <c r="DA116" s="280">
        <f t="shared" si="172"/>
        <v>4136.6153846153848</v>
      </c>
      <c r="DB116" s="372"/>
      <c r="DC116" s="372"/>
      <c r="DD116" s="372"/>
      <c r="DE116" s="280">
        <f t="shared" si="173"/>
        <v>10.005479452054795</v>
      </c>
      <c r="DF116" s="365">
        <f t="shared" si="174"/>
        <v>4.9945205479452053</v>
      </c>
      <c r="DG116" s="280">
        <f t="shared" si="175"/>
        <v>546</v>
      </c>
      <c r="DH116" s="280">
        <f t="shared" si="176"/>
        <v>3590.6153846153848</v>
      </c>
      <c r="DI116" s="280">
        <f t="shared" si="316"/>
        <v>718.12307692307695</v>
      </c>
      <c r="DJ116" s="280">
        <f t="shared" si="177"/>
        <v>3418.4923076923078</v>
      </c>
      <c r="DL116" s="367">
        <f t="shared" si="178"/>
        <v>2872.4923076923078</v>
      </c>
    </row>
    <row r="117" spans="1:116" ht="25.5" x14ac:dyDescent="0.25">
      <c r="A117" s="451" t="s">
        <v>420</v>
      </c>
      <c r="B117" s="257" t="s">
        <v>18</v>
      </c>
      <c r="C117" s="355" t="s">
        <v>19</v>
      </c>
      <c r="D117" s="266" t="s">
        <v>2207</v>
      </c>
      <c r="E117" s="281" t="s">
        <v>412</v>
      </c>
      <c r="F117" s="278">
        <v>40999</v>
      </c>
      <c r="G117" s="357">
        <f t="shared" si="290"/>
        <v>2</v>
      </c>
      <c r="H117" s="357">
        <f>VLOOKUP(C117,[1]Rates!$C$6:$D$136,2,0)</f>
        <v>15</v>
      </c>
      <c r="I117" s="358">
        <f t="shared" si="291"/>
        <v>13</v>
      </c>
      <c r="J117" s="316">
        <v>19200</v>
      </c>
      <c r="K117" s="288"/>
      <c r="L117" s="370">
        <f t="shared" si="117"/>
        <v>19200</v>
      </c>
      <c r="M117" s="288">
        <v>1826</v>
      </c>
      <c r="N117" s="359">
        <f t="shared" si="292"/>
        <v>17374</v>
      </c>
      <c r="O117" s="359"/>
      <c r="P117" s="360">
        <f t="shared" si="293"/>
        <v>13</v>
      </c>
      <c r="Q117" s="361">
        <f t="shared" si="294"/>
        <v>960</v>
      </c>
      <c r="R117" s="359">
        <f t="shared" si="118"/>
        <v>16414</v>
      </c>
      <c r="S117" s="359">
        <f t="shared" si="295"/>
        <v>1262.6153846153845</v>
      </c>
      <c r="T117" s="359">
        <f t="shared" si="119"/>
        <v>0</v>
      </c>
      <c r="U117" s="359">
        <f t="shared" si="120"/>
        <v>17374</v>
      </c>
      <c r="V117" s="374">
        <f t="shared" si="121"/>
        <v>16111.384615384615</v>
      </c>
      <c r="W117" s="371"/>
      <c r="X117" s="371"/>
      <c r="Y117" s="371"/>
      <c r="Z117" s="371"/>
      <c r="AA117" s="280">
        <f t="shared" si="122"/>
        <v>16111.384615384615</v>
      </c>
      <c r="AB117" s="372"/>
      <c r="AC117" s="372"/>
      <c r="AD117" s="372"/>
      <c r="AE117" s="363">
        <f t="shared" si="123"/>
        <v>3</v>
      </c>
      <c r="AF117" s="363">
        <f t="shared" si="124"/>
        <v>12</v>
      </c>
      <c r="AG117" s="383">
        <f t="shared" si="296"/>
        <v>960</v>
      </c>
      <c r="AH117" s="383">
        <f t="shared" si="297"/>
        <v>16414</v>
      </c>
      <c r="AI117" s="383">
        <f t="shared" si="298"/>
        <v>1262.6153846153845</v>
      </c>
      <c r="AJ117" s="280">
        <f t="shared" si="299"/>
        <v>14848.76923076923</v>
      </c>
      <c r="AL117" s="280">
        <f t="shared" si="125"/>
        <v>14848.76923076923</v>
      </c>
      <c r="AM117" s="372"/>
      <c r="AN117" s="372"/>
      <c r="AO117" s="372"/>
      <c r="AP117" s="363">
        <f t="shared" si="126"/>
        <v>4.0027397260273974</v>
      </c>
      <c r="AQ117" s="363">
        <f t="shared" si="127"/>
        <v>10.997260273972604</v>
      </c>
      <c r="AR117" s="383">
        <f t="shared" si="128"/>
        <v>960</v>
      </c>
      <c r="AS117" s="383">
        <f t="shared" si="129"/>
        <v>15151.384615384615</v>
      </c>
      <c r="AT117" s="365">
        <f t="shared" si="300"/>
        <v>1262.6153846153845</v>
      </c>
      <c r="AU117" s="280">
        <f t="shared" si="131"/>
        <v>13586.153846153846</v>
      </c>
      <c r="AW117" s="372">
        <f t="shared" si="301"/>
        <v>13586.153846153846</v>
      </c>
      <c r="AX117" s="372"/>
      <c r="AY117" s="372"/>
      <c r="AZ117" s="372"/>
      <c r="BA117" s="372">
        <f t="shared" si="302"/>
        <v>5.0027397260273974</v>
      </c>
      <c r="BB117" s="372">
        <f t="shared" si="133"/>
        <v>9.9972602739726035</v>
      </c>
      <c r="BC117" s="372">
        <f t="shared" si="303"/>
        <v>960</v>
      </c>
      <c r="BD117" s="372">
        <f t="shared" si="304"/>
        <v>13888.76923076923</v>
      </c>
      <c r="BE117" s="372">
        <f t="shared" si="305"/>
        <v>1262.6153846153845</v>
      </c>
      <c r="BF117" s="372">
        <f t="shared" si="306"/>
        <v>12323.538461538461</v>
      </c>
      <c r="BG117" s="372"/>
      <c r="BH117" s="280">
        <f t="shared" si="135"/>
        <v>12323.538461538461</v>
      </c>
      <c r="BI117" s="372"/>
      <c r="BJ117" s="372"/>
      <c r="BK117" s="372"/>
      <c r="BL117" s="280">
        <f t="shared" si="136"/>
        <v>6.0027397260273974</v>
      </c>
      <c r="BM117" s="372">
        <f t="shared" si="137"/>
        <v>8.9972602739726035</v>
      </c>
      <c r="BN117" s="372">
        <f t="shared" si="307"/>
        <v>960</v>
      </c>
      <c r="BO117" s="280">
        <f t="shared" si="139"/>
        <v>11363.538461538461</v>
      </c>
      <c r="BP117" s="280">
        <f t="shared" si="308"/>
        <v>1262.6153846153845</v>
      </c>
      <c r="BQ117" s="280">
        <f t="shared" si="141"/>
        <v>11060.923076923076</v>
      </c>
      <c r="BS117" s="367">
        <f t="shared" si="142"/>
        <v>10100.923076923076</v>
      </c>
      <c r="BT117" s="280">
        <v>11060.923076923076</v>
      </c>
      <c r="BU117" s="372"/>
      <c r="BV117" s="372"/>
      <c r="BW117" s="372"/>
      <c r="BX117" s="280">
        <f t="shared" si="143"/>
        <v>7.0027397260273974</v>
      </c>
      <c r="BY117" s="365">
        <f t="shared" si="144"/>
        <v>7.9972602739726026</v>
      </c>
      <c r="BZ117" s="280">
        <f t="shared" si="145"/>
        <v>960</v>
      </c>
      <c r="CA117" s="280">
        <f t="shared" si="146"/>
        <v>10100.923076923076</v>
      </c>
      <c r="CB117" s="280">
        <f t="shared" si="147"/>
        <v>1262.6153846153845</v>
      </c>
      <c r="CC117" s="280">
        <f t="shared" si="148"/>
        <v>9798.3076923076915</v>
      </c>
      <c r="CE117" s="280">
        <v>9798.3076923076915</v>
      </c>
      <c r="CF117" s="372"/>
      <c r="CG117" s="372"/>
      <c r="CH117" s="372"/>
      <c r="CI117" s="280">
        <f t="shared" si="309"/>
        <v>8.0054794520547947</v>
      </c>
      <c r="CJ117" s="365">
        <f t="shared" si="310"/>
        <v>6.9945205479452053</v>
      </c>
      <c r="CK117" s="280">
        <f t="shared" si="311"/>
        <v>960</v>
      </c>
      <c r="CL117" s="280">
        <f t="shared" si="312"/>
        <v>8838.3076923076915</v>
      </c>
      <c r="CM117" s="280">
        <f t="shared" si="313"/>
        <v>1262.6153846153845</v>
      </c>
      <c r="CN117" s="280">
        <f t="shared" si="314"/>
        <v>8535.6923076923067</v>
      </c>
      <c r="CP117" s="280">
        <f t="shared" si="317"/>
        <v>8535.6923076923067</v>
      </c>
      <c r="CQ117" s="372"/>
      <c r="CR117" s="372"/>
      <c r="CS117" s="372"/>
      <c r="CT117" s="280">
        <f t="shared" si="318"/>
        <v>9.0054794520547947</v>
      </c>
      <c r="CU117" s="365">
        <f t="shared" si="319"/>
        <v>5.9945205479452053</v>
      </c>
      <c r="CV117" s="280">
        <f t="shared" si="320"/>
        <v>960</v>
      </c>
      <c r="CW117" s="280">
        <f t="shared" si="321"/>
        <v>7575.6923076923067</v>
      </c>
      <c r="CX117" s="280">
        <f t="shared" si="315"/>
        <v>1262.6153846153845</v>
      </c>
      <c r="CY117" s="280">
        <f t="shared" ref="CY117:CY180" si="322">+CP117+CQ117-CX117</f>
        <v>7273.076923076922</v>
      </c>
      <c r="DA117" s="280">
        <f t="shared" si="172"/>
        <v>7273.076923076922</v>
      </c>
      <c r="DB117" s="372"/>
      <c r="DC117" s="372"/>
      <c r="DD117" s="372"/>
      <c r="DE117" s="280">
        <f t="shared" si="173"/>
        <v>10.005479452054795</v>
      </c>
      <c r="DF117" s="365">
        <f t="shared" si="174"/>
        <v>4.9945205479452053</v>
      </c>
      <c r="DG117" s="280">
        <f t="shared" si="175"/>
        <v>960</v>
      </c>
      <c r="DH117" s="280">
        <f t="shared" si="176"/>
        <v>6313.076923076922</v>
      </c>
      <c r="DI117" s="280">
        <f t="shared" si="316"/>
        <v>1262.6153846153845</v>
      </c>
      <c r="DJ117" s="280">
        <f t="shared" si="177"/>
        <v>6010.4615384615372</v>
      </c>
      <c r="DL117" s="367">
        <f t="shared" si="178"/>
        <v>5050.4615384615372</v>
      </c>
    </row>
    <row r="118" spans="1:116" ht="25.5" x14ac:dyDescent="0.25">
      <c r="A118" s="451" t="s">
        <v>420</v>
      </c>
      <c r="B118" s="257" t="s">
        <v>18</v>
      </c>
      <c r="C118" s="355" t="s">
        <v>19</v>
      </c>
      <c r="D118" s="266" t="s">
        <v>2208</v>
      </c>
      <c r="E118" s="281" t="s">
        <v>408</v>
      </c>
      <c r="F118" s="278">
        <v>41083</v>
      </c>
      <c r="G118" s="357">
        <f t="shared" si="290"/>
        <v>1.7698630136986302</v>
      </c>
      <c r="H118" s="357">
        <f>VLOOKUP(C118,[1]Rates!$C$6:$D$136,2,0)</f>
        <v>15</v>
      </c>
      <c r="I118" s="358">
        <f t="shared" si="291"/>
        <v>13.230136986301369</v>
      </c>
      <c r="J118" s="316">
        <v>180000</v>
      </c>
      <c r="K118" s="288"/>
      <c r="L118" s="370">
        <f t="shared" si="117"/>
        <v>180000</v>
      </c>
      <c r="M118" s="288">
        <v>15156</v>
      </c>
      <c r="N118" s="359">
        <f t="shared" si="292"/>
        <v>164844</v>
      </c>
      <c r="O118" s="359"/>
      <c r="P118" s="360">
        <f t="shared" si="293"/>
        <v>13</v>
      </c>
      <c r="Q118" s="361">
        <f t="shared" si="294"/>
        <v>9000</v>
      </c>
      <c r="R118" s="359">
        <f t="shared" si="118"/>
        <v>155844</v>
      </c>
      <c r="S118" s="359">
        <f t="shared" si="295"/>
        <v>11988</v>
      </c>
      <c r="T118" s="359">
        <f t="shared" si="119"/>
        <v>0</v>
      </c>
      <c r="U118" s="359">
        <f t="shared" si="120"/>
        <v>164844</v>
      </c>
      <c r="V118" s="374">
        <f t="shared" si="121"/>
        <v>152856</v>
      </c>
      <c r="W118" s="371"/>
      <c r="X118" s="371"/>
      <c r="Y118" s="371"/>
      <c r="Z118" s="371"/>
      <c r="AA118" s="280">
        <f t="shared" si="122"/>
        <v>152856</v>
      </c>
      <c r="AB118" s="372"/>
      <c r="AC118" s="372"/>
      <c r="AD118" s="372"/>
      <c r="AE118" s="363">
        <f t="shared" si="123"/>
        <v>2.7698630136986302</v>
      </c>
      <c r="AF118" s="363">
        <f t="shared" si="124"/>
        <v>12.230136986301369</v>
      </c>
      <c r="AG118" s="383">
        <f t="shared" si="296"/>
        <v>9000</v>
      </c>
      <c r="AH118" s="383">
        <f t="shared" si="297"/>
        <v>155844</v>
      </c>
      <c r="AI118" s="383">
        <f t="shared" si="298"/>
        <v>11988</v>
      </c>
      <c r="AJ118" s="280">
        <f t="shared" si="299"/>
        <v>140868</v>
      </c>
      <c r="AL118" s="280">
        <f t="shared" si="125"/>
        <v>140868</v>
      </c>
      <c r="AM118" s="372"/>
      <c r="AN118" s="372"/>
      <c r="AO118" s="372"/>
      <c r="AP118" s="363">
        <f t="shared" si="126"/>
        <v>3.7726027397260276</v>
      </c>
      <c r="AQ118" s="363">
        <f t="shared" si="127"/>
        <v>11.227397260273973</v>
      </c>
      <c r="AR118" s="383">
        <f t="shared" si="128"/>
        <v>9000</v>
      </c>
      <c r="AS118" s="383">
        <f t="shared" si="129"/>
        <v>143856</v>
      </c>
      <c r="AT118" s="365">
        <f t="shared" si="300"/>
        <v>11988</v>
      </c>
      <c r="AU118" s="280">
        <f t="shared" si="131"/>
        <v>128880</v>
      </c>
      <c r="AW118" s="372">
        <f t="shared" si="301"/>
        <v>128880</v>
      </c>
      <c r="AX118" s="372"/>
      <c r="AY118" s="372"/>
      <c r="AZ118" s="372"/>
      <c r="BA118" s="372">
        <f t="shared" si="302"/>
        <v>4.7726027397260271</v>
      </c>
      <c r="BB118" s="372">
        <f t="shared" si="133"/>
        <v>10.227397260273973</v>
      </c>
      <c r="BC118" s="372">
        <f t="shared" si="303"/>
        <v>9000</v>
      </c>
      <c r="BD118" s="372">
        <f t="shared" si="304"/>
        <v>131868</v>
      </c>
      <c r="BE118" s="372">
        <f t="shared" si="305"/>
        <v>11988</v>
      </c>
      <c r="BF118" s="372">
        <f t="shared" si="306"/>
        <v>116892</v>
      </c>
      <c r="BG118" s="372"/>
      <c r="BH118" s="280">
        <f t="shared" si="135"/>
        <v>116892</v>
      </c>
      <c r="BI118" s="372"/>
      <c r="BJ118" s="372"/>
      <c r="BK118" s="372"/>
      <c r="BL118" s="280">
        <f t="shared" si="136"/>
        <v>5.7726027397260271</v>
      </c>
      <c r="BM118" s="372">
        <f t="shared" si="137"/>
        <v>9.2273972602739729</v>
      </c>
      <c r="BN118" s="372">
        <f t="shared" si="307"/>
        <v>9000</v>
      </c>
      <c r="BO118" s="280">
        <f t="shared" si="139"/>
        <v>107892</v>
      </c>
      <c r="BP118" s="280">
        <f t="shared" si="308"/>
        <v>11988</v>
      </c>
      <c r="BQ118" s="280">
        <f t="shared" si="141"/>
        <v>104904</v>
      </c>
      <c r="BS118" s="367">
        <f t="shared" si="142"/>
        <v>95904</v>
      </c>
      <c r="BT118" s="280">
        <v>104904</v>
      </c>
      <c r="BU118" s="372"/>
      <c r="BV118" s="372"/>
      <c r="BW118" s="372"/>
      <c r="BX118" s="280">
        <f t="shared" si="143"/>
        <v>6.7726027397260271</v>
      </c>
      <c r="BY118" s="365">
        <f t="shared" si="144"/>
        <v>8.2273972602739729</v>
      </c>
      <c r="BZ118" s="280">
        <f t="shared" si="145"/>
        <v>9000</v>
      </c>
      <c r="CA118" s="280">
        <f t="shared" si="146"/>
        <v>95904</v>
      </c>
      <c r="CB118" s="280">
        <f t="shared" si="147"/>
        <v>11988</v>
      </c>
      <c r="CC118" s="280">
        <f t="shared" si="148"/>
        <v>92916</v>
      </c>
      <c r="CE118" s="280">
        <v>92916</v>
      </c>
      <c r="CF118" s="372"/>
      <c r="CG118" s="372"/>
      <c r="CH118" s="372"/>
      <c r="CI118" s="280">
        <f t="shared" si="309"/>
        <v>7.7753424657534245</v>
      </c>
      <c r="CJ118" s="365">
        <f t="shared" si="310"/>
        <v>7.2246575342465755</v>
      </c>
      <c r="CK118" s="280">
        <f t="shared" si="311"/>
        <v>9000</v>
      </c>
      <c r="CL118" s="280">
        <f t="shared" si="312"/>
        <v>83916</v>
      </c>
      <c r="CM118" s="280">
        <f t="shared" si="313"/>
        <v>11988</v>
      </c>
      <c r="CN118" s="280">
        <f t="shared" si="314"/>
        <v>80928</v>
      </c>
      <c r="CP118" s="280">
        <f t="shared" si="317"/>
        <v>80928</v>
      </c>
      <c r="CQ118" s="372"/>
      <c r="CR118" s="372"/>
      <c r="CS118" s="372"/>
      <c r="CT118" s="280">
        <f t="shared" si="318"/>
        <v>8.7753424657534254</v>
      </c>
      <c r="CU118" s="365">
        <f t="shared" si="319"/>
        <v>6.2246575342465746</v>
      </c>
      <c r="CV118" s="280">
        <f t="shared" si="320"/>
        <v>9000</v>
      </c>
      <c r="CW118" s="280">
        <f t="shared" si="321"/>
        <v>71928</v>
      </c>
      <c r="CX118" s="280">
        <f t="shared" si="315"/>
        <v>11988</v>
      </c>
      <c r="CY118" s="280">
        <f t="shared" si="322"/>
        <v>68940</v>
      </c>
      <c r="DA118" s="280">
        <f t="shared" si="172"/>
        <v>68940</v>
      </c>
      <c r="DB118" s="372"/>
      <c r="DC118" s="372"/>
      <c r="DD118" s="372"/>
      <c r="DE118" s="280">
        <f t="shared" si="173"/>
        <v>9.7753424657534254</v>
      </c>
      <c r="DF118" s="365">
        <f t="shared" si="174"/>
        <v>5.2246575342465746</v>
      </c>
      <c r="DG118" s="280">
        <f t="shared" si="175"/>
        <v>9000</v>
      </c>
      <c r="DH118" s="280">
        <f t="shared" si="176"/>
        <v>59940</v>
      </c>
      <c r="DI118" s="280">
        <f t="shared" si="316"/>
        <v>11988</v>
      </c>
      <c r="DJ118" s="280">
        <f t="shared" si="177"/>
        <v>56952</v>
      </c>
      <c r="DL118" s="367">
        <f t="shared" si="178"/>
        <v>47952</v>
      </c>
    </row>
    <row r="119" spans="1:116" ht="25.5" x14ac:dyDescent="0.25">
      <c r="A119" s="451" t="s">
        <v>420</v>
      </c>
      <c r="B119" s="257" t="s">
        <v>18</v>
      </c>
      <c r="C119" s="355" t="s">
        <v>19</v>
      </c>
      <c r="D119" s="266" t="s">
        <v>2209</v>
      </c>
      <c r="E119" s="281" t="s">
        <v>410</v>
      </c>
      <c r="F119" s="278">
        <v>41173</v>
      </c>
      <c r="G119" s="357">
        <f t="shared" si="290"/>
        <v>1.5232876712328767</v>
      </c>
      <c r="H119" s="357">
        <f>VLOOKUP(C119,[1]Rates!$C$6:$D$136,2,0)</f>
        <v>15</v>
      </c>
      <c r="I119" s="358">
        <f t="shared" si="291"/>
        <v>13.476712328767123</v>
      </c>
      <c r="J119" s="316">
        <v>510750</v>
      </c>
      <c r="K119" s="288"/>
      <c r="L119" s="370">
        <f t="shared" si="117"/>
        <v>510750</v>
      </c>
      <c r="M119" s="288">
        <v>37022.625</v>
      </c>
      <c r="N119" s="359">
        <f t="shared" si="292"/>
        <v>473727.375</v>
      </c>
      <c r="O119" s="359"/>
      <c r="P119" s="360">
        <f t="shared" si="293"/>
        <v>13</v>
      </c>
      <c r="Q119" s="361">
        <f t="shared" si="294"/>
        <v>25537.5</v>
      </c>
      <c r="R119" s="359">
        <f t="shared" si="118"/>
        <v>448189.875</v>
      </c>
      <c r="S119" s="359">
        <f t="shared" si="295"/>
        <v>34476.144230769234</v>
      </c>
      <c r="T119" s="359">
        <f t="shared" si="119"/>
        <v>0</v>
      </c>
      <c r="U119" s="359">
        <f t="shared" si="120"/>
        <v>473727.375</v>
      </c>
      <c r="V119" s="374">
        <f t="shared" si="121"/>
        <v>439251.23076923075</v>
      </c>
      <c r="W119" s="371"/>
      <c r="X119" s="371"/>
      <c r="Y119" s="371"/>
      <c r="Z119" s="371"/>
      <c r="AA119" s="280">
        <f t="shared" si="122"/>
        <v>439251.23076923075</v>
      </c>
      <c r="AB119" s="372"/>
      <c r="AC119" s="372"/>
      <c r="AD119" s="372"/>
      <c r="AE119" s="363">
        <f t="shared" si="123"/>
        <v>2.5232876712328767</v>
      </c>
      <c r="AF119" s="363">
        <f t="shared" si="124"/>
        <v>12.476712328767123</v>
      </c>
      <c r="AG119" s="383">
        <f t="shared" si="296"/>
        <v>25537.5</v>
      </c>
      <c r="AH119" s="383">
        <f t="shared" si="297"/>
        <v>448189.875</v>
      </c>
      <c r="AI119" s="383">
        <f t="shared" si="298"/>
        <v>34476.144230769234</v>
      </c>
      <c r="AJ119" s="280">
        <f t="shared" si="299"/>
        <v>404775.0865384615</v>
      </c>
      <c r="AL119" s="280">
        <f t="shared" si="125"/>
        <v>404775.0865384615</v>
      </c>
      <c r="AM119" s="372"/>
      <c r="AN119" s="372"/>
      <c r="AO119" s="372"/>
      <c r="AP119" s="363">
        <f t="shared" si="126"/>
        <v>3.526027397260274</v>
      </c>
      <c r="AQ119" s="363">
        <f t="shared" si="127"/>
        <v>11.473972602739726</v>
      </c>
      <c r="AR119" s="383">
        <f t="shared" si="128"/>
        <v>25537.5</v>
      </c>
      <c r="AS119" s="383">
        <f t="shared" si="129"/>
        <v>413713.73076923075</v>
      </c>
      <c r="AT119" s="365">
        <f t="shared" si="300"/>
        <v>34476.144230769234</v>
      </c>
      <c r="AU119" s="280">
        <f t="shared" si="131"/>
        <v>370298.94230769225</v>
      </c>
      <c r="AW119" s="372">
        <f t="shared" si="301"/>
        <v>370298.94230769225</v>
      </c>
      <c r="AX119" s="372"/>
      <c r="AY119" s="372"/>
      <c r="AZ119" s="372"/>
      <c r="BA119" s="372">
        <f t="shared" si="302"/>
        <v>4.5260273972602736</v>
      </c>
      <c r="BB119" s="372">
        <f t="shared" si="133"/>
        <v>10.473972602739726</v>
      </c>
      <c r="BC119" s="372">
        <f t="shared" si="303"/>
        <v>25537.5</v>
      </c>
      <c r="BD119" s="372">
        <f t="shared" si="304"/>
        <v>379237.5865384615</v>
      </c>
      <c r="BE119" s="372">
        <f t="shared" si="305"/>
        <v>34476.144230769234</v>
      </c>
      <c r="BF119" s="372">
        <f t="shared" si="306"/>
        <v>335822.79807692301</v>
      </c>
      <c r="BG119" s="372"/>
      <c r="BH119" s="280">
        <f t="shared" si="135"/>
        <v>335822.79807692301</v>
      </c>
      <c r="BI119" s="372"/>
      <c r="BJ119" s="372"/>
      <c r="BK119" s="372"/>
      <c r="BL119" s="280">
        <f t="shared" si="136"/>
        <v>5.5260273972602736</v>
      </c>
      <c r="BM119" s="372">
        <f t="shared" si="137"/>
        <v>9.4739726027397264</v>
      </c>
      <c r="BN119" s="372">
        <f t="shared" si="307"/>
        <v>25537.5</v>
      </c>
      <c r="BO119" s="280">
        <f t="shared" si="139"/>
        <v>310285.29807692301</v>
      </c>
      <c r="BP119" s="280">
        <f t="shared" si="308"/>
        <v>34476.144230769234</v>
      </c>
      <c r="BQ119" s="280">
        <f t="shared" si="141"/>
        <v>301346.65384615376</v>
      </c>
      <c r="BS119" s="367">
        <f t="shared" si="142"/>
        <v>275809.15384615376</v>
      </c>
      <c r="BT119" s="280">
        <v>301346.65384615376</v>
      </c>
      <c r="BU119" s="372"/>
      <c r="BV119" s="372"/>
      <c r="BW119" s="372"/>
      <c r="BX119" s="280">
        <f t="shared" si="143"/>
        <v>6.5260273972602736</v>
      </c>
      <c r="BY119" s="365">
        <f t="shared" si="144"/>
        <v>8.4739726027397264</v>
      </c>
      <c r="BZ119" s="280">
        <f t="shared" si="145"/>
        <v>25537.5</v>
      </c>
      <c r="CA119" s="280">
        <f t="shared" si="146"/>
        <v>275809.15384615376</v>
      </c>
      <c r="CB119" s="280">
        <f t="shared" si="147"/>
        <v>34476.144230769234</v>
      </c>
      <c r="CC119" s="280">
        <f t="shared" si="148"/>
        <v>266870.50961538451</v>
      </c>
      <c r="CE119" s="280">
        <v>266870.50961538451</v>
      </c>
      <c r="CF119" s="372"/>
      <c r="CG119" s="372"/>
      <c r="CH119" s="372"/>
      <c r="CI119" s="280">
        <f t="shared" si="309"/>
        <v>7.5287671232876709</v>
      </c>
      <c r="CJ119" s="365">
        <f t="shared" si="310"/>
        <v>7.4712328767123291</v>
      </c>
      <c r="CK119" s="280">
        <f t="shared" si="311"/>
        <v>25537.5</v>
      </c>
      <c r="CL119" s="280">
        <f t="shared" si="312"/>
        <v>241333.00961538451</v>
      </c>
      <c r="CM119" s="280">
        <f t="shared" si="313"/>
        <v>34476.144230769234</v>
      </c>
      <c r="CN119" s="280">
        <f t="shared" si="314"/>
        <v>232394.36538461526</v>
      </c>
      <c r="CP119" s="280">
        <f t="shared" si="317"/>
        <v>232394.36538461526</v>
      </c>
      <c r="CQ119" s="372"/>
      <c r="CR119" s="372"/>
      <c r="CS119" s="372"/>
      <c r="CT119" s="280">
        <f t="shared" si="318"/>
        <v>8.5287671232876718</v>
      </c>
      <c r="CU119" s="365">
        <f t="shared" si="319"/>
        <v>6.4712328767123282</v>
      </c>
      <c r="CV119" s="280">
        <f t="shared" si="320"/>
        <v>25537.5</v>
      </c>
      <c r="CW119" s="280">
        <f t="shared" si="321"/>
        <v>206856.86538461526</v>
      </c>
      <c r="CX119" s="280">
        <f t="shared" si="315"/>
        <v>34476.144230769234</v>
      </c>
      <c r="CY119" s="280">
        <f t="shared" si="322"/>
        <v>197918.22115384601</v>
      </c>
      <c r="DA119" s="280">
        <f t="shared" si="172"/>
        <v>197918.22115384601</v>
      </c>
      <c r="DB119" s="372"/>
      <c r="DC119" s="372"/>
      <c r="DD119" s="372"/>
      <c r="DE119" s="280">
        <f t="shared" si="173"/>
        <v>9.5287671232876718</v>
      </c>
      <c r="DF119" s="365">
        <f t="shared" si="174"/>
        <v>5.4712328767123282</v>
      </c>
      <c r="DG119" s="280">
        <f t="shared" si="175"/>
        <v>25537.5</v>
      </c>
      <c r="DH119" s="280">
        <f t="shared" si="176"/>
        <v>172380.72115384601</v>
      </c>
      <c r="DI119" s="280">
        <f t="shared" si="316"/>
        <v>34476.144230769234</v>
      </c>
      <c r="DJ119" s="280">
        <f t="shared" si="177"/>
        <v>163442.07692307676</v>
      </c>
      <c r="DL119" s="367">
        <f t="shared" si="178"/>
        <v>137904.57692307676</v>
      </c>
    </row>
    <row r="120" spans="1:116" ht="25.5" x14ac:dyDescent="0.25">
      <c r="A120" s="451" t="s">
        <v>420</v>
      </c>
      <c r="B120" s="257" t="s">
        <v>18</v>
      </c>
      <c r="C120" s="355" t="s">
        <v>19</v>
      </c>
      <c r="D120" s="266" t="s">
        <v>2210</v>
      </c>
      <c r="E120" s="281" t="s">
        <v>413</v>
      </c>
      <c r="F120" s="278">
        <v>41333</v>
      </c>
      <c r="G120" s="357">
        <f t="shared" si="290"/>
        <v>1.0849315068493151</v>
      </c>
      <c r="H120" s="357">
        <f>VLOOKUP(C120,[1]Rates!$C$6:$D$136,2,0)</f>
        <v>15</v>
      </c>
      <c r="I120" s="358">
        <f t="shared" si="291"/>
        <v>13.915068493150685</v>
      </c>
      <c r="J120" s="316">
        <v>15392</v>
      </c>
      <c r="K120" s="288"/>
      <c r="L120" s="370">
        <f t="shared" si="117"/>
        <v>15392</v>
      </c>
      <c r="M120" s="288">
        <v>795.12</v>
      </c>
      <c r="N120" s="359">
        <f t="shared" si="292"/>
        <v>14596.88</v>
      </c>
      <c r="O120" s="359"/>
      <c r="P120" s="360">
        <f t="shared" si="293"/>
        <v>14</v>
      </c>
      <c r="Q120" s="361">
        <f t="shared" si="294"/>
        <v>769.6</v>
      </c>
      <c r="R120" s="359">
        <f t="shared" si="118"/>
        <v>13827.279999999999</v>
      </c>
      <c r="S120" s="359">
        <f t="shared" si="295"/>
        <v>987.66285714285709</v>
      </c>
      <c r="T120" s="359">
        <f t="shared" si="119"/>
        <v>0</v>
      </c>
      <c r="U120" s="359">
        <f t="shared" si="120"/>
        <v>14596.88</v>
      </c>
      <c r="V120" s="374">
        <f t="shared" si="121"/>
        <v>13609.217142857142</v>
      </c>
      <c r="W120" s="371"/>
      <c r="X120" s="371"/>
      <c r="Y120" s="371"/>
      <c r="Z120" s="371"/>
      <c r="AA120" s="280">
        <f t="shared" si="122"/>
        <v>13609.217142857142</v>
      </c>
      <c r="AB120" s="372"/>
      <c r="AC120" s="372"/>
      <c r="AD120" s="372"/>
      <c r="AE120" s="363">
        <f t="shared" si="123"/>
        <v>2.0849315068493151</v>
      </c>
      <c r="AF120" s="363">
        <f t="shared" si="124"/>
        <v>12.915068493150685</v>
      </c>
      <c r="AG120" s="383">
        <f t="shared" si="296"/>
        <v>769.6</v>
      </c>
      <c r="AH120" s="383">
        <f t="shared" si="297"/>
        <v>13827.279999999999</v>
      </c>
      <c r="AI120" s="383">
        <f t="shared" si="298"/>
        <v>987.66285714285709</v>
      </c>
      <c r="AJ120" s="280">
        <f t="shared" si="299"/>
        <v>12621.554285714285</v>
      </c>
      <c r="AL120" s="280">
        <f t="shared" si="125"/>
        <v>12621.554285714285</v>
      </c>
      <c r="AM120" s="372"/>
      <c r="AN120" s="372"/>
      <c r="AO120" s="372"/>
      <c r="AP120" s="363">
        <f t="shared" si="126"/>
        <v>3.0876712328767124</v>
      </c>
      <c r="AQ120" s="363">
        <f t="shared" si="127"/>
        <v>11.912328767123288</v>
      </c>
      <c r="AR120" s="383">
        <f t="shared" si="128"/>
        <v>769.6</v>
      </c>
      <c r="AS120" s="383">
        <f t="shared" si="129"/>
        <v>12839.617142857142</v>
      </c>
      <c r="AT120" s="365">
        <f t="shared" si="300"/>
        <v>987.66285714285709</v>
      </c>
      <c r="AU120" s="280">
        <f t="shared" si="131"/>
        <v>11633.891428571427</v>
      </c>
      <c r="AW120" s="372">
        <f t="shared" si="301"/>
        <v>11633.891428571427</v>
      </c>
      <c r="AX120" s="372"/>
      <c r="AY120" s="372"/>
      <c r="AZ120" s="372"/>
      <c r="BA120" s="372">
        <f t="shared" si="302"/>
        <v>4.087671232876712</v>
      </c>
      <c r="BB120" s="372">
        <f t="shared" si="133"/>
        <v>10.912328767123288</v>
      </c>
      <c r="BC120" s="372">
        <f t="shared" si="303"/>
        <v>769.6</v>
      </c>
      <c r="BD120" s="372">
        <f t="shared" si="304"/>
        <v>11851.954285714284</v>
      </c>
      <c r="BE120" s="372">
        <f t="shared" si="305"/>
        <v>987.66285714285709</v>
      </c>
      <c r="BF120" s="372">
        <f t="shared" si="306"/>
        <v>10646.22857142857</v>
      </c>
      <c r="BG120" s="372"/>
      <c r="BH120" s="280">
        <f t="shared" si="135"/>
        <v>10646.22857142857</v>
      </c>
      <c r="BI120" s="372"/>
      <c r="BJ120" s="372"/>
      <c r="BK120" s="372"/>
      <c r="BL120" s="280">
        <f t="shared" si="136"/>
        <v>5.087671232876712</v>
      </c>
      <c r="BM120" s="372">
        <f t="shared" si="137"/>
        <v>9.912328767123288</v>
      </c>
      <c r="BN120" s="372">
        <f t="shared" si="307"/>
        <v>769.6</v>
      </c>
      <c r="BO120" s="280">
        <f t="shared" si="139"/>
        <v>9876.6285714285696</v>
      </c>
      <c r="BP120" s="280">
        <f t="shared" si="308"/>
        <v>987.66285714285709</v>
      </c>
      <c r="BQ120" s="280">
        <f t="shared" si="141"/>
        <v>9658.5657142857126</v>
      </c>
      <c r="BS120" s="367">
        <f t="shared" si="142"/>
        <v>8888.9657142857122</v>
      </c>
      <c r="BT120" s="280">
        <v>9658.5657142857126</v>
      </c>
      <c r="BU120" s="372"/>
      <c r="BV120" s="372"/>
      <c r="BW120" s="372"/>
      <c r="BX120" s="280">
        <f t="shared" si="143"/>
        <v>6.087671232876712</v>
      </c>
      <c r="BY120" s="365">
        <f t="shared" si="144"/>
        <v>8.912328767123288</v>
      </c>
      <c r="BZ120" s="280">
        <f t="shared" si="145"/>
        <v>769.6</v>
      </c>
      <c r="CA120" s="280">
        <f t="shared" si="146"/>
        <v>8888.9657142857122</v>
      </c>
      <c r="CB120" s="280">
        <f t="shared" si="147"/>
        <v>987.66285714285709</v>
      </c>
      <c r="CC120" s="280">
        <f t="shared" si="148"/>
        <v>8670.9028571428553</v>
      </c>
      <c r="CE120" s="280">
        <v>8670.9028571428553</v>
      </c>
      <c r="CF120" s="372"/>
      <c r="CG120" s="372"/>
      <c r="CH120" s="372"/>
      <c r="CI120" s="280">
        <f t="shared" si="309"/>
        <v>7.0904109589041093</v>
      </c>
      <c r="CJ120" s="365">
        <f t="shared" si="310"/>
        <v>7.9095890410958907</v>
      </c>
      <c r="CK120" s="280">
        <f t="shared" si="311"/>
        <v>769.6</v>
      </c>
      <c r="CL120" s="280">
        <f t="shared" si="312"/>
        <v>7901.3028571428549</v>
      </c>
      <c r="CM120" s="280">
        <f t="shared" si="313"/>
        <v>987.66285714285709</v>
      </c>
      <c r="CN120" s="280">
        <f t="shared" si="314"/>
        <v>7683.239999999998</v>
      </c>
      <c r="CP120" s="280">
        <f t="shared" si="317"/>
        <v>7683.239999999998</v>
      </c>
      <c r="CQ120" s="372"/>
      <c r="CR120" s="372"/>
      <c r="CS120" s="372"/>
      <c r="CT120" s="280">
        <f t="shared" si="318"/>
        <v>8.0904109589041102</v>
      </c>
      <c r="CU120" s="365">
        <f t="shared" si="319"/>
        <v>6.9095890410958898</v>
      </c>
      <c r="CV120" s="280">
        <f t="shared" si="320"/>
        <v>769.6</v>
      </c>
      <c r="CW120" s="280">
        <f t="shared" si="321"/>
        <v>6913.6399999999976</v>
      </c>
      <c r="CX120" s="280">
        <f t="shared" si="315"/>
        <v>987.66285714285709</v>
      </c>
      <c r="CY120" s="280">
        <f t="shared" si="322"/>
        <v>6695.5771428571406</v>
      </c>
      <c r="DA120" s="280">
        <f t="shared" si="172"/>
        <v>6695.5771428571406</v>
      </c>
      <c r="DB120" s="372"/>
      <c r="DC120" s="372"/>
      <c r="DD120" s="372"/>
      <c r="DE120" s="280">
        <f t="shared" si="173"/>
        <v>9.0904109589041102</v>
      </c>
      <c r="DF120" s="365">
        <f t="shared" si="174"/>
        <v>5.9095890410958898</v>
      </c>
      <c r="DG120" s="280">
        <f t="shared" si="175"/>
        <v>769.6</v>
      </c>
      <c r="DH120" s="280">
        <f t="shared" si="176"/>
        <v>5925.9771428571403</v>
      </c>
      <c r="DI120" s="280">
        <f t="shared" si="316"/>
        <v>987.66285714285709</v>
      </c>
      <c r="DJ120" s="280">
        <f t="shared" si="177"/>
        <v>5707.9142857142833</v>
      </c>
      <c r="DL120" s="367">
        <f t="shared" si="178"/>
        <v>4938.314285714283</v>
      </c>
    </row>
    <row r="121" spans="1:116" ht="25.5" x14ac:dyDescent="0.25">
      <c r="A121" s="451" t="s">
        <v>420</v>
      </c>
      <c r="B121" s="257" t="s">
        <v>18</v>
      </c>
      <c r="C121" s="355" t="s">
        <v>19</v>
      </c>
      <c r="D121" s="266" t="s">
        <v>2211</v>
      </c>
      <c r="E121" s="281" t="s">
        <v>408</v>
      </c>
      <c r="F121" s="278">
        <v>41341</v>
      </c>
      <c r="G121" s="357">
        <f t="shared" si="290"/>
        <v>1.0630136986301371</v>
      </c>
      <c r="H121" s="357">
        <f>VLOOKUP(C121,[1]Rates!$C$6:$D$136,2,0)</f>
        <v>15</v>
      </c>
      <c r="I121" s="358">
        <f t="shared" si="291"/>
        <v>13.936986301369863</v>
      </c>
      <c r="J121" s="316">
        <v>340000</v>
      </c>
      <c r="K121" s="288"/>
      <c r="L121" s="370">
        <f t="shared" si="117"/>
        <v>340000</v>
      </c>
      <c r="M121" s="288">
        <v>17212</v>
      </c>
      <c r="N121" s="359">
        <f t="shared" si="292"/>
        <v>322788</v>
      </c>
      <c r="O121" s="359"/>
      <c r="P121" s="360">
        <f t="shared" si="293"/>
        <v>14</v>
      </c>
      <c r="Q121" s="361">
        <f t="shared" si="294"/>
        <v>17000</v>
      </c>
      <c r="R121" s="359">
        <f t="shared" si="118"/>
        <v>305788</v>
      </c>
      <c r="S121" s="359">
        <f t="shared" si="295"/>
        <v>21842</v>
      </c>
      <c r="T121" s="359">
        <f t="shared" si="119"/>
        <v>0</v>
      </c>
      <c r="U121" s="359">
        <f t="shared" si="120"/>
        <v>322788</v>
      </c>
      <c r="V121" s="374">
        <f t="shared" si="121"/>
        <v>300946</v>
      </c>
      <c r="W121" s="371"/>
      <c r="X121" s="371"/>
      <c r="Y121" s="371"/>
      <c r="Z121" s="371"/>
      <c r="AA121" s="280">
        <f t="shared" si="122"/>
        <v>300946</v>
      </c>
      <c r="AB121" s="372"/>
      <c r="AC121" s="372"/>
      <c r="AD121" s="372"/>
      <c r="AE121" s="363">
        <f t="shared" si="123"/>
        <v>2.0630136986301371</v>
      </c>
      <c r="AF121" s="363">
        <f t="shared" si="124"/>
        <v>12.936986301369863</v>
      </c>
      <c r="AG121" s="383">
        <f t="shared" si="296"/>
        <v>17000</v>
      </c>
      <c r="AH121" s="383">
        <f t="shared" si="297"/>
        <v>305788</v>
      </c>
      <c r="AI121" s="383">
        <f t="shared" si="298"/>
        <v>21842</v>
      </c>
      <c r="AJ121" s="280">
        <f t="shared" si="299"/>
        <v>279104</v>
      </c>
      <c r="AL121" s="280">
        <f t="shared" si="125"/>
        <v>279104</v>
      </c>
      <c r="AM121" s="372"/>
      <c r="AN121" s="372"/>
      <c r="AO121" s="372"/>
      <c r="AP121" s="363">
        <f t="shared" si="126"/>
        <v>3.0657534246575344</v>
      </c>
      <c r="AQ121" s="363">
        <f t="shared" si="127"/>
        <v>11.934246575342465</v>
      </c>
      <c r="AR121" s="383">
        <f t="shared" si="128"/>
        <v>17000</v>
      </c>
      <c r="AS121" s="383">
        <f t="shared" si="129"/>
        <v>283946</v>
      </c>
      <c r="AT121" s="365">
        <f t="shared" si="300"/>
        <v>21842</v>
      </c>
      <c r="AU121" s="280">
        <f t="shared" si="131"/>
        <v>257262</v>
      </c>
      <c r="AW121" s="372">
        <f t="shared" si="301"/>
        <v>257262</v>
      </c>
      <c r="AX121" s="372"/>
      <c r="AY121" s="372"/>
      <c r="AZ121" s="372"/>
      <c r="BA121" s="372">
        <f t="shared" si="302"/>
        <v>4.065753424657534</v>
      </c>
      <c r="BB121" s="372">
        <f t="shared" si="133"/>
        <v>10.934246575342467</v>
      </c>
      <c r="BC121" s="372">
        <f t="shared" si="303"/>
        <v>17000</v>
      </c>
      <c r="BD121" s="372">
        <f t="shared" si="304"/>
        <v>262104</v>
      </c>
      <c r="BE121" s="372">
        <f t="shared" si="305"/>
        <v>21842</v>
      </c>
      <c r="BF121" s="372">
        <f t="shared" si="306"/>
        <v>235420</v>
      </c>
      <c r="BG121" s="372"/>
      <c r="BH121" s="280">
        <f t="shared" si="135"/>
        <v>235420</v>
      </c>
      <c r="BI121" s="372"/>
      <c r="BJ121" s="372"/>
      <c r="BK121" s="372"/>
      <c r="BL121" s="280">
        <f t="shared" si="136"/>
        <v>5.065753424657534</v>
      </c>
      <c r="BM121" s="372">
        <f t="shared" ref="BM121:BM244" si="323">H121-BL121</f>
        <v>9.9342465753424669</v>
      </c>
      <c r="BN121" s="372">
        <f t="shared" si="307"/>
        <v>17000</v>
      </c>
      <c r="BO121" s="280">
        <f t="shared" si="139"/>
        <v>218420</v>
      </c>
      <c r="BP121" s="280">
        <f t="shared" si="308"/>
        <v>21842</v>
      </c>
      <c r="BQ121" s="280">
        <f t="shared" si="141"/>
        <v>213578</v>
      </c>
      <c r="BS121" s="367">
        <f t="shared" si="142"/>
        <v>196578</v>
      </c>
      <c r="BT121" s="280">
        <v>213578</v>
      </c>
      <c r="BU121" s="372"/>
      <c r="BV121" s="372"/>
      <c r="BW121" s="372"/>
      <c r="BX121" s="280">
        <f t="shared" si="143"/>
        <v>6.065753424657534</v>
      </c>
      <c r="BY121" s="365">
        <f t="shared" si="144"/>
        <v>8.9342465753424669</v>
      </c>
      <c r="BZ121" s="280">
        <f t="shared" si="145"/>
        <v>17000</v>
      </c>
      <c r="CA121" s="280">
        <f t="shared" si="146"/>
        <v>196578</v>
      </c>
      <c r="CB121" s="280">
        <f t="shared" si="147"/>
        <v>21842</v>
      </c>
      <c r="CC121" s="280">
        <f t="shared" si="148"/>
        <v>191736</v>
      </c>
      <c r="CE121" s="280">
        <v>191736</v>
      </c>
      <c r="CF121" s="372"/>
      <c r="CG121" s="372"/>
      <c r="CH121" s="372"/>
      <c r="CI121" s="280">
        <f t="shared" si="309"/>
        <v>7.0684931506849313</v>
      </c>
      <c r="CJ121" s="365">
        <f t="shared" si="310"/>
        <v>7.9315068493150687</v>
      </c>
      <c r="CK121" s="280">
        <f t="shared" si="311"/>
        <v>17000</v>
      </c>
      <c r="CL121" s="280">
        <f t="shared" si="312"/>
        <v>174736</v>
      </c>
      <c r="CM121" s="280">
        <f t="shared" si="313"/>
        <v>21842</v>
      </c>
      <c r="CN121" s="280">
        <f t="shared" si="314"/>
        <v>169894</v>
      </c>
      <c r="CP121" s="280">
        <f t="shared" si="317"/>
        <v>169894</v>
      </c>
      <c r="CQ121" s="372"/>
      <c r="CR121" s="372"/>
      <c r="CS121" s="372"/>
      <c r="CT121" s="280">
        <f t="shared" si="318"/>
        <v>8.0684931506849313</v>
      </c>
      <c r="CU121" s="365">
        <f t="shared" si="319"/>
        <v>6.9315068493150687</v>
      </c>
      <c r="CV121" s="280">
        <f t="shared" si="320"/>
        <v>17000</v>
      </c>
      <c r="CW121" s="280">
        <f t="shared" si="321"/>
        <v>152894</v>
      </c>
      <c r="CX121" s="280">
        <f t="shared" si="315"/>
        <v>21842</v>
      </c>
      <c r="CY121" s="280">
        <f t="shared" si="322"/>
        <v>148052</v>
      </c>
      <c r="DA121" s="280">
        <f t="shared" si="172"/>
        <v>148052</v>
      </c>
      <c r="DB121" s="372"/>
      <c r="DC121" s="372"/>
      <c r="DD121" s="372"/>
      <c r="DE121" s="280">
        <f t="shared" si="173"/>
        <v>9.0684931506849313</v>
      </c>
      <c r="DF121" s="365">
        <f t="shared" si="174"/>
        <v>5.9315068493150687</v>
      </c>
      <c r="DG121" s="280">
        <f t="shared" si="175"/>
        <v>17000</v>
      </c>
      <c r="DH121" s="280">
        <f t="shared" si="176"/>
        <v>131052</v>
      </c>
      <c r="DI121" s="280">
        <f t="shared" si="316"/>
        <v>21842</v>
      </c>
      <c r="DJ121" s="280">
        <f t="shared" si="177"/>
        <v>126210</v>
      </c>
      <c r="DL121" s="367">
        <f t="shared" si="178"/>
        <v>109210</v>
      </c>
    </row>
    <row r="122" spans="1:116" ht="25.5" x14ac:dyDescent="0.25">
      <c r="A122" s="451" t="s">
        <v>420</v>
      </c>
      <c r="B122" s="257" t="s">
        <v>18</v>
      </c>
      <c r="C122" s="355" t="s">
        <v>19</v>
      </c>
      <c r="D122" s="266" t="s">
        <v>2212</v>
      </c>
      <c r="E122" s="281" t="s">
        <v>414</v>
      </c>
      <c r="F122" s="278">
        <v>41393</v>
      </c>
      <c r="G122" s="357">
        <f t="shared" si="290"/>
        <v>0.92054794520547945</v>
      </c>
      <c r="H122" s="357">
        <f>VLOOKUP(C122,[1]Rates!$C$6:$D$136,2,0)</f>
        <v>15</v>
      </c>
      <c r="I122" s="358">
        <f t="shared" si="291"/>
        <v>14.079452054794521</v>
      </c>
      <c r="J122" s="316">
        <v>170000</v>
      </c>
      <c r="K122" s="288"/>
      <c r="L122" s="370">
        <f t="shared" si="117"/>
        <v>170000</v>
      </c>
      <c r="M122" s="288">
        <v>7676.7808219178078</v>
      </c>
      <c r="N122" s="359">
        <f t="shared" si="292"/>
        <v>162323.21917808219</v>
      </c>
      <c r="O122" s="359"/>
      <c r="P122" s="360">
        <f t="shared" si="293"/>
        <v>14</v>
      </c>
      <c r="Q122" s="361">
        <f t="shared" si="294"/>
        <v>8500</v>
      </c>
      <c r="R122" s="359">
        <f t="shared" si="118"/>
        <v>153823.21917808219</v>
      </c>
      <c r="S122" s="359">
        <f t="shared" si="295"/>
        <v>10987.372798434442</v>
      </c>
      <c r="T122" s="359">
        <f t="shared" si="119"/>
        <v>0</v>
      </c>
      <c r="U122" s="359">
        <f t="shared" si="120"/>
        <v>162323.21917808219</v>
      </c>
      <c r="V122" s="374">
        <f t="shared" si="121"/>
        <v>151335.84637964776</v>
      </c>
      <c r="W122" s="371"/>
      <c r="X122" s="371"/>
      <c r="Y122" s="371"/>
      <c r="Z122" s="371"/>
      <c r="AA122" s="280">
        <f t="shared" si="122"/>
        <v>151335.84637964776</v>
      </c>
      <c r="AB122" s="372"/>
      <c r="AC122" s="372"/>
      <c r="AD122" s="372"/>
      <c r="AE122" s="363">
        <f t="shared" si="123"/>
        <v>1.9205479452054794</v>
      </c>
      <c r="AF122" s="363">
        <f t="shared" si="124"/>
        <v>13.079452054794521</v>
      </c>
      <c r="AG122" s="383">
        <f t="shared" si="296"/>
        <v>8500</v>
      </c>
      <c r="AH122" s="383">
        <f t="shared" si="297"/>
        <v>153823.21917808219</v>
      </c>
      <c r="AI122" s="383">
        <f t="shared" si="298"/>
        <v>10987.372798434442</v>
      </c>
      <c r="AJ122" s="280">
        <f t="shared" si="299"/>
        <v>140348.47358121333</v>
      </c>
      <c r="AL122" s="280">
        <f t="shared" si="125"/>
        <v>140348.47358121333</v>
      </c>
      <c r="AM122" s="372"/>
      <c r="AN122" s="372"/>
      <c r="AO122" s="372"/>
      <c r="AP122" s="363">
        <f t="shared" si="126"/>
        <v>2.9232876712328766</v>
      </c>
      <c r="AQ122" s="363">
        <f t="shared" si="127"/>
        <v>12.076712328767123</v>
      </c>
      <c r="AR122" s="383">
        <f t="shared" si="128"/>
        <v>8500</v>
      </c>
      <c r="AS122" s="383">
        <f t="shared" si="129"/>
        <v>142835.84637964776</v>
      </c>
      <c r="AT122" s="365">
        <f t="shared" si="300"/>
        <v>10987.372798434442</v>
      </c>
      <c r="AU122" s="280">
        <f t="shared" si="131"/>
        <v>129361.10078277889</v>
      </c>
      <c r="AW122" s="372">
        <f t="shared" si="301"/>
        <v>129361.10078277889</v>
      </c>
      <c r="AX122" s="372"/>
      <c r="AY122" s="372"/>
      <c r="AZ122" s="372"/>
      <c r="BA122" s="372">
        <f t="shared" si="302"/>
        <v>3.9232876712328766</v>
      </c>
      <c r="BB122" s="372">
        <f t="shared" ref="BB122:BB244" si="324">H122-BA122</f>
        <v>11.076712328767123</v>
      </c>
      <c r="BC122" s="372">
        <f t="shared" si="303"/>
        <v>8500</v>
      </c>
      <c r="BD122" s="372">
        <f t="shared" si="304"/>
        <v>131848.47358121333</v>
      </c>
      <c r="BE122" s="372">
        <f t="shared" si="305"/>
        <v>10987.372798434442</v>
      </c>
      <c r="BF122" s="372">
        <f t="shared" si="306"/>
        <v>118373.72798434444</v>
      </c>
      <c r="BG122" s="372"/>
      <c r="BH122" s="280">
        <f t="shared" ref="BH122:BH244" si="325">+BF122</f>
        <v>118373.72798434444</v>
      </c>
      <c r="BI122" s="372"/>
      <c r="BJ122" s="372"/>
      <c r="BK122" s="372"/>
      <c r="BL122" s="280">
        <f t="shared" ref="BL122:BL244" si="326">($BH$4-F122)/365</f>
        <v>4.9232876712328766</v>
      </c>
      <c r="BM122" s="372">
        <f t="shared" si="323"/>
        <v>10.076712328767123</v>
      </c>
      <c r="BN122" s="372">
        <f t="shared" si="307"/>
        <v>8500</v>
      </c>
      <c r="BO122" s="280">
        <f t="shared" ref="BO122:BO244" si="327">IF(BH122-BN122&lt;=0,0,IF(BM122&lt;=0,0,BH122-BN122))</f>
        <v>109873.72798434444</v>
      </c>
      <c r="BP122" s="280">
        <f t="shared" si="308"/>
        <v>10987.372798434442</v>
      </c>
      <c r="BQ122" s="280">
        <f t="shared" ref="BQ122:BQ244" si="328">+BH122+BI122-BP122</f>
        <v>107386.35518591</v>
      </c>
      <c r="BS122" s="367">
        <f t="shared" ref="BS122:BS244" si="329">+BQ122-BN122</f>
        <v>98886.355185909997</v>
      </c>
      <c r="BT122" s="280">
        <v>107386.35518591</v>
      </c>
      <c r="BU122" s="372"/>
      <c r="BV122" s="372"/>
      <c r="BW122" s="372"/>
      <c r="BX122" s="280">
        <f t="shared" ref="BX122:BX244" si="330">($BT$4-F122)/365</f>
        <v>5.9232876712328766</v>
      </c>
      <c r="BY122" s="365">
        <f t="shared" ref="BY122:BY244" si="331">H122-BX122</f>
        <v>9.0767123287671225</v>
      </c>
      <c r="BZ122" s="280">
        <f t="shared" ref="BZ122:BZ244" si="332">+BN122</f>
        <v>8500</v>
      </c>
      <c r="CA122" s="280">
        <f t="shared" ref="CA122:CA244" si="333">IF(BT122-BZ122&lt;=0,0,IF(BY122&lt;=0,0,BT122-BZ122))</f>
        <v>98886.355185909997</v>
      </c>
      <c r="CB122" s="280">
        <f t="shared" ref="CB122:CB244" si="334">BP122</f>
        <v>10987.372798434442</v>
      </c>
      <c r="CC122" s="280">
        <f t="shared" ref="CC122:CC244" si="335">+BT122+BU122-CB122</f>
        <v>96398.982387475553</v>
      </c>
      <c r="CE122" s="280">
        <v>96398.982387475553</v>
      </c>
      <c r="CF122" s="372"/>
      <c r="CG122" s="372"/>
      <c r="CH122" s="372"/>
      <c r="CI122" s="280">
        <f t="shared" si="309"/>
        <v>6.9260273972602739</v>
      </c>
      <c r="CJ122" s="365">
        <f t="shared" si="310"/>
        <v>8.0739726027397261</v>
      </c>
      <c r="CK122" s="280">
        <f t="shared" si="311"/>
        <v>8500</v>
      </c>
      <c r="CL122" s="280">
        <f t="shared" si="312"/>
        <v>87898.982387475553</v>
      </c>
      <c r="CM122" s="280">
        <f t="shared" si="313"/>
        <v>10987.372798434442</v>
      </c>
      <c r="CN122" s="280">
        <f t="shared" si="314"/>
        <v>85411.609589041109</v>
      </c>
      <c r="CP122" s="280">
        <f t="shared" si="317"/>
        <v>85411.609589041109</v>
      </c>
      <c r="CQ122" s="372"/>
      <c r="CR122" s="372"/>
      <c r="CS122" s="372"/>
      <c r="CT122" s="280">
        <f t="shared" si="318"/>
        <v>7.9260273972602739</v>
      </c>
      <c r="CU122" s="365">
        <f t="shared" si="319"/>
        <v>7.0739726027397261</v>
      </c>
      <c r="CV122" s="280">
        <f t="shared" si="320"/>
        <v>8500</v>
      </c>
      <c r="CW122" s="280">
        <f t="shared" si="321"/>
        <v>76911.609589041109</v>
      </c>
      <c r="CX122" s="280">
        <f t="shared" si="315"/>
        <v>10987.372798434442</v>
      </c>
      <c r="CY122" s="280">
        <f t="shared" si="322"/>
        <v>74424.236790606665</v>
      </c>
      <c r="DA122" s="280">
        <f t="shared" si="172"/>
        <v>74424.236790606665</v>
      </c>
      <c r="DB122" s="372"/>
      <c r="DC122" s="372"/>
      <c r="DD122" s="372"/>
      <c r="DE122" s="280">
        <f t="shared" si="173"/>
        <v>8.9260273972602739</v>
      </c>
      <c r="DF122" s="365">
        <f t="shared" si="174"/>
        <v>6.0739726027397261</v>
      </c>
      <c r="DG122" s="280">
        <f t="shared" si="175"/>
        <v>8500</v>
      </c>
      <c r="DH122" s="280">
        <f t="shared" si="176"/>
        <v>65924.236790606665</v>
      </c>
      <c r="DI122" s="280">
        <f t="shared" si="316"/>
        <v>10987.372798434442</v>
      </c>
      <c r="DJ122" s="280">
        <f t="shared" si="177"/>
        <v>63436.863992172221</v>
      </c>
      <c r="DL122" s="367">
        <f t="shared" si="178"/>
        <v>54936.863992172221</v>
      </c>
    </row>
    <row r="123" spans="1:116" ht="25.5" x14ac:dyDescent="0.25">
      <c r="A123" s="451" t="s">
        <v>420</v>
      </c>
      <c r="B123" s="257" t="s">
        <v>18</v>
      </c>
      <c r="C123" s="355" t="s">
        <v>19</v>
      </c>
      <c r="D123" s="266" t="s">
        <v>2213</v>
      </c>
      <c r="E123" s="281" t="s">
        <v>415</v>
      </c>
      <c r="F123" s="278">
        <v>41578</v>
      </c>
      <c r="G123" s="357">
        <f t="shared" si="290"/>
        <v>0.41369863013698632</v>
      </c>
      <c r="H123" s="357">
        <f>VLOOKUP(C123,[1]Rates!$C$6:$D$136,2,0)</f>
        <v>15</v>
      </c>
      <c r="I123" s="358">
        <f t="shared" si="291"/>
        <v>14.586301369863014</v>
      </c>
      <c r="J123" s="316">
        <v>200000</v>
      </c>
      <c r="K123" s="288"/>
      <c r="L123" s="370">
        <f t="shared" si="117"/>
        <v>200000</v>
      </c>
      <c r="M123" s="288">
        <v>3956.1643835616437</v>
      </c>
      <c r="N123" s="359">
        <f t="shared" si="292"/>
        <v>196043.83561643836</v>
      </c>
      <c r="O123" s="359"/>
      <c r="P123" s="360">
        <f t="shared" si="293"/>
        <v>15</v>
      </c>
      <c r="Q123" s="361">
        <f t="shared" si="294"/>
        <v>10000</v>
      </c>
      <c r="R123" s="359">
        <f t="shared" si="118"/>
        <v>186043.83561643836</v>
      </c>
      <c r="S123" s="359">
        <f t="shared" si="295"/>
        <v>12402.922374429223</v>
      </c>
      <c r="T123" s="359">
        <f t="shared" si="119"/>
        <v>0</v>
      </c>
      <c r="U123" s="359">
        <f t="shared" si="120"/>
        <v>196043.83561643836</v>
      </c>
      <c r="V123" s="374">
        <f t="shared" si="121"/>
        <v>183640.91324200915</v>
      </c>
      <c r="W123" s="371"/>
      <c r="X123" s="371"/>
      <c r="Y123" s="371"/>
      <c r="Z123" s="371"/>
      <c r="AA123" s="280">
        <f t="shared" si="122"/>
        <v>183640.91324200915</v>
      </c>
      <c r="AB123" s="372"/>
      <c r="AC123" s="372"/>
      <c r="AD123" s="372"/>
      <c r="AE123" s="363">
        <f t="shared" si="123"/>
        <v>1.4136986301369863</v>
      </c>
      <c r="AF123" s="363">
        <f t="shared" si="124"/>
        <v>13.586301369863014</v>
      </c>
      <c r="AG123" s="383">
        <f t="shared" si="296"/>
        <v>10000</v>
      </c>
      <c r="AH123" s="383">
        <f t="shared" si="297"/>
        <v>186043.83561643836</v>
      </c>
      <c r="AI123" s="383">
        <f t="shared" si="298"/>
        <v>12402.922374429223</v>
      </c>
      <c r="AJ123" s="280">
        <f t="shared" si="299"/>
        <v>171237.99086757994</v>
      </c>
      <c r="AL123" s="280">
        <f t="shared" si="125"/>
        <v>171237.99086757994</v>
      </c>
      <c r="AM123" s="372"/>
      <c r="AN123" s="372"/>
      <c r="AO123" s="372"/>
      <c r="AP123" s="363">
        <f t="shared" si="126"/>
        <v>2.4164383561643836</v>
      </c>
      <c r="AQ123" s="363">
        <f t="shared" si="127"/>
        <v>12.583561643835615</v>
      </c>
      <c r="AR123" s="383">
        <f t="shared" si="128"/>
        <v>10000</v>
      </c>
      <c r="AS123" s="383">
        <f t="shared" si="129"/>
        <v>173640.91324200915</v>
      </c>
      <c r="AT123" s="365">
        <f t="shared" si="300"/>
        <v>12402.922374429223</v>
      </c>
      <c r="AU123" s="280">
        <f t="shared" ref="AU123:AU244" si="336">+AL123+AM123-AT123</f>
        <v>158835.06849315073</v>
      </c>
      <c r="AW123" s="372">
        <f t="shared" si="301"/>
        <v>158835.06849315073</v>
      </c>
      <c r="AX123" s="372"/>
      <c r="AY123" s="372"/>
      <c r="AZ123" s="372"/>
      <c r="BA123" s="372">
        <f t="shared" si="302"/>
        <v>3.4164383561643836</v>
      </c>
      <c r="BB123" s="372">
        <f t="shared" si="324"/>
        <v>11.583561643835615</v>
      </c>
      <c r="BC123" s="372">
        <f t="shared" si="303"/>
        <v>10000</v>
      </c>
      <c r="BD123" s="372">
        <f t="shared" si="304"/>
        <v>161237.99086757994</v>
      </c>
      <c r="BE123" s="372">
        <f t="shared" si="305"/>
        <v>12402.922374429223</v>
      </c>
      <c r="BF123" s="372">
        <f t="shared" si="306"/>
        <v>146432.14611872152</v>
      </c>
      <c r="BG123" s="372"/>
      <c r="BH123" s="280">
        <f t="shared" si="325"/>
        <v>146432.14611872152</v>
      </c>
      <c r="BI123" s="372"/>
      <c r="BJ123" s="372"/>
      <c r="BK123" s="372"/>
      <c r="BL123" s="280">
        <f t="shared" si="326"/>
        <v>4.4164383561643836</v>
      </c>
      <c r="BM123" s="372">
        <f t="shared" si="323"/>
        <v>10.583561643835615</v>
      </c>
      <c r="BN123" s="372">
        <f t="shared" si="307"/>
        <v>10000</v>
      </c>
      <c r="BO123" s="280">
        <f t="shared" si="327"/>
        <v>136432.14611872152</v>
      </c>
      <c r="BP123" s="280">
        <f t="shared" si="308"/>
        <v>12402.922374429223</v>
      </c>
      <c r="BQ123" s="280">
        <f t="shared" si="328"/>
        <v>134029.22374429231</v>
      </c>
      <c r="BS123" s="367">
        <f t="shared" si="329"/>
        <v>124029.22374429231</v>
      </c>
      <c r="BT123" s="280">
        <v>134029.22374429231</v>
      </c>
      <c r="BU123" s="372"/>
      <c r="BV123" s="372"/>
      <c r="BW123" s="372"/>
      <c r="BX123" s="280">
        <f t="shared" si="330"/>
        <v>5.4164383561643836</v>
      </c>
      <c r="BY123" s="365">
        <f t="shared" si="331"/>
        <v>9.5835616438356155</v>
      </c>
      <c r="BZ123" s="280">
        <f t="shared" si="332"/>
        <v>10000</v>
      </c>
      <c r="CA123" s="280">
        <f t="shared" si="333"/>
        <v>124029.22374429231</v>
      </c>
      <c r="CB123" s="280">
        <f t="shared" si="334"/>
        <v>12402.922374429223</v>
      </c>
      <c r="CC123" s="280">
        <f t="shared" si="335"/>
        <v>121626.30136986308</v>
      </c>
      <c r="CE123" s="280">
        <v>121626.30136986308</v>
      </c>
      <c r="CF123" s="372"/>
      <c r="CG123" s="372"/>
      <c r="CH123" s="372"/>
      <c r="CI123" s="280">
        <f t="shared" si="309"/>
        <v>6.419178082191781</v>
      </c>
      <c r="CJ123" s="365">
        <f t="shared" si="310"/>
        <v>8.580821917808219</v>
      </c>
      <c r="CK123" s="280">
        <f t="shared" si="311"/>
        <v>10000</v>
      </c>
      <c r="CL123" s="280">
        <f t="shared" si="312"/>
        <v>111626.30136986308</v>
      </c>
      <c r="CM123" s="280">
        <f t="shared" si="313"/>
        <v>12402.922374429223</v>
      </c>
      <c r="CN123" s="280">
        <f t="shared" si="314"/>
        <v>109223.37899543386</v>
      </c>
      <c r="CP123" s="280">
        <f t="shared" si="317"/>
        <v>109223.37899543386</v>
      </c>
      <c r="CQ123" s="372"/>
      <c r="CR123" s="372"/>
      <c r="CS123" s="372"/>
      <c r="CT123" s="280">
        <f t="shared" si="318"/>
        <v>7.419178082191781</v>
      </c>
      <c r="CU123" s="365">
        <f t="shared" si="319"/>
        <v>7.580821917808219</v>
      </c>
      <c r="CV123" s="280">
        <f t="shared" si="320"/>
        <v>10000</v>
      </c>
      <c r="CW123" s="280">
        <f t="shared" si="321"/>
        <v>99223.378995433857</v>
      </c>
      <c r="CX123" s="280">
        <f t="shared" si="315"/>
        <v>12402.922374429223</v>
      </c>
      <c r="CY123" s="280">
        <f t="shared" si="322"/>
        <v>96820.456621004632</v>
      </c>
      <c r="DA123" s="280">
        <f t="shared" si="172"/>
        <v>96820.456621004632</v>
      </c>
      <c r="DB123" s="372"/>
      <c r="DC123" s="372"/>
      <c r="DD123" s="372"/>
      <c r="DE123" s="280">
        <f t="shared" si="173"/>
        <v>8.419178082191781</v>
      </c>
      <c r="DF123" s="365">
        <f t="shared" si="174"/>
        <v>6.580821917808219</v>
      </c>
      <c r="DG123" s="280">
        <f t="shared" si="175"/>
        <v>10000</v>
      </c>
      <c r="DH123" s="280">
        <f t="shared" si="176"/>
        <v>86820.456621004632</v>
      </c>
      <c r="DI123" s="280">
        <f t="shared" si="316"/>
        <v>12402.922374429223</v>
      </c>
      <c r="DJ123" s="280">
        <f t="shared" si="177"/>
        <v>84417.534246575407</v>
      </c>
      <c r="DL123" s="367">
        <f t="shared" si="178"/>
        <v>74417.534246575407</v>
      </c>
    </row>
    <row r="124" spans="1:116" ht="25.5" x14ac:dyDescent="0.25">
      <c r="A124" s="451" t="s">
        <v>420</v>
      </c>
      <c r="B124" s="257" t="s">
        <v>18</v>
      </c>
      <c r="C124" s="355" t="s">
        <v>19</v>
      </c>
      <c r="D124" s="266" t="s">
        <v>2214</v>
      </c>
      <c r="E124" s="281" t="s">
        <v>416</v>
      </c>
      <c r="F124" s="278">
        <v>41608</v>
      </c>
      <c r="G124" s="357">
        <f t="shared" si="290"/>
        <v>0.33150684931506852</v>
      </c>
      <c r="H124" s="357">
        <f>VLOOKUP(C124,[1]Rates!$C$6:$D$136,2,0)</f>
        <v>15</v>
      </c>
      <c r="I124" s="358">
        <f t="shared" si="291"/>
        <v>14.668493150684931</v>
      </c>
      <c r="J124" s="316">
        <v>189000</v>
      </c>
      <c r="K124" s="288"/>
      <c r="L124" s="370">
        <f t="shared" si="117"/>
        <v>189000</v>
      </c>
      <c r="M124" s="288">
        <v>3271.2534246575342</v>
      </c>
      <c r="N124" s="359">
        <f t="shared" si="292"/>
        <v>185728.74657534246</v>
      </c>
      <c r="O124" s="359"/>
      <c r="P124" s="360">
        <f t="shared" si="293"/>
        <v>15</v>
      </c>
      <c r="Q124" s="361">
        <f t="shared" si="294"/>
        <v>9450</v>
      </c>
      <c r="R124" s="359">
        <f t="shared" si="118"/>
        <v>176278.74657534246</v>
      </c>
      <c r="S124" s="359">
        <f t="shared" si="295"/>
        <v>11751.916438356164</v>
      </c>
      <c r="T124" s="359">
        <f t="shared" si="119"/>
        <v>0</v>
      </c>
      <c r="U124" s="359">
        <f t="shared" si="120"/>
        <v>185728.74657534246</v>
      </c>
      <c r="V124" s="374">
        <f t="shared" si="121"/>
        <v>173976.8301369863</v>
      </c>
      <c r="W124" s="371"/>
      <c r="X124" s="371"/>
      <c r="Y124" s="371"/>
      <c r="Z124" s="371"/>
      <c r="AA124" s="280">
        <f t="shared" si="122"/>
        <v>173976.8301369863</v>
      </c>
      <c r="AB124" s="372"/>
      <c r="AC124" s="372"/>
      <c r="AD124" s="372"/>
      <c r="AE124" s="363">
        <f t="shared" si="123"/>
        <v>1.3315068493150686</v>
      </c>
      <c r="AF124" s="363">
        <f t="shared" si="124"/>
        <v>13.668493150684931</v>
      </c>
      <c r="AG124" s="383">
        <f t="shared" si="296"/>
        <v>9450</v>
      </c>
      <c r="AH124" s="383">
        <f t="shared" si="297"/>
        <v>176278.74657534246</v>
      </c>
      <c r="AI124" s="383">
        <f t="shared" si="298"/>
        <v>11751.916438356164</v>
      </c>
      <c r="AJ124" s="280">
        <f t="shared" si="299"/>
        <v>162224.91369863015</v>
      </c>
      <c r="AL124" s="280">
        <f t="shared" si="125"/>
        <v>162224.91369863015</v>
      </c>
      <c r="AM124" s="372"/>
      <c r="AN124" s="372"/>
      <c r="AO124" s="372"/>
      <c r="AP124" s="363">
        <f t="shared" si="126"/>
        <v>2.3342465753424659</v>
      </c>
      <c r="AQ124" s="363">
        <f t="shared" si="127"/>
        <v>12.665753424657535</v>
      </c>
      <c r="AR124" s="383">
        <f t="shared" si="128"/>
        <v>9450</v>
      </c>
      <c r="AS124" s="383">
        <f t="shared" si="129"/>
        <v>164526.8301369863</v>
      </c>
      <c r="AT124" s="365">
        <f t="shared" si="300"/>
        <v>11751.916438356164</v>
      </c>
      <c r="AU124" s="280">
        <f t="shared" si="336"/>
        <v>150472.99726027399</v>
      </c>
      <c r="AW124" s="372">
        <f t="shared" si="301"/>
        <v>150472.99726027399</v>
      </c>
      <c r="AX124" s="372"/>
      <c r="AY124" s="372"/>
      <c r="AZ124" s="372"/>
      <c r="BA124" s="372">
        <f t="shared" si="302"/>
        <v>3.3342465753424659</v>
      </c>
      <c r="BB124" s="372">
        <f t="shared" si="324"/>
        <v>11.665753424657535</v>
      </c>
      <c r="BC124" s="372">
        <f t="shared" si="303"/>
        <v>9450</v>
      </c>
      <c r="BD124" s="372">
        <f t="shared" si="304"/>
        <v>152774.91369863015</v>
      </c>
      <c r="BE124" s="372">
        <f t="shared" si="305"/>
        <v>11751.916438356164</v>
      </c>
      <c r="BF124" s="372">
        <f t="shared" si="306"/>
        <v>138721.08082191783</v>
      </c>
      <c r="BG124" s="372"/>
      <c r="BH124" s="280">
        <f t="shared" si="325"/>
        <v>138721.08082191783</v>
      </c>
      <c r="BI124" s="372"/>
      <c r="BJ124" s="372"/>
      <c r="BK124" s="372"/>
      <c r="BL124" s="280">
        <f t="shared" si="326"/>
        <v>4.3342465753424655</v>
      </c>
      <c r="BM124" s="372">
        <f t="shared" si="323"/>
        <v>10.665753424657535</v>
      </c>
      <c r="BN124" s="372">
        <f t="shared" si="307"/>
        <v>9450</v>
      </c>
      <c r="BO124" s="280">
        <f t="shared" si="327"/>
        <v>129271.08082191783</v>
      </c>
      <c r="BP124" s="280">
        <f t="shared" si="308"/>
        <v>11751.916438356164</v>
      </c>
      <c r="BQ124" s="280">
        <f t="shared" si="328"/>
        <v>126969.16438356167</v>
      </c>
      <c r="BS124" s="367">
        <f t="shared" si="329"/>
        <v>117519.16438356167</v>
      </c>
      <c r="BT124" s="280">
        <v>126969.16438356167</v>
      </c>
      <c r="BU124" s="372"/>
      <c r="BV124" s="372"/>
      <c r="BW124" s="372"/>
      <c r="BX124" s="280">
        <f t="shared" si="330"/>
        <v>5.3342465753424655</v>
      </c>
      <c r="BY124" s="365">
        <f t="shared" si="331"/>
        <v>9.6657534246575345</v>
      </c>
      <c r="BZ124" s="280">
        <f t="shared" si="332"/>
        <v>9450</v>
      </c>
      <c r="CA124" s="280">
        <f t="shared" si="333"/>
        <v>117519.16438356167</v>
      </c>
      <c r="CB124" s="280">
        <f t="shared" si="334"/>
        <v>11751.916438356164</v>
      </c>
      <c r="CC124" s="280">
        <f t="shared" si="335"/>
        <v>115217.24794520551</v>
      </c>
      <c r="CE124" s="280">
        <v>115217.24794520551</v>
      </c>
      <c r="CF124" s="372"/>
      <c r="CG124" s="372"/>
      <c r="CH124" s="372"/>
      <c r="CI124" s="280">
        <f t="shared" si="309"/>
        <v>6.3369863013698629</v>
      </c>
      <c r="CJ124" s="365">
        <f t="shared" si="310"/>
        <v>8.663013698630138</v>
      </c>
      <c r="CK124" s="280">
        <f t="shared" si="311"/>
        <v>9450</v>
      </c>
      <c r="CL124" s="280">
        <f t="shared" si="312"/>
        <v>105767.24794520551</v>
      </c>
      <c r="CM124" s="280">
        <f t="shared" si="313"/>
        <v>11751.916438356164</v>
      </c>
      <c r="CN124" s="280">
        <f t="shared" si="314"/>
        <v>103465.33150684935</v>
      </c>
      <c r="CP124" s="280">
        <f t="shared" si="317"/>
        <v>103465.33150684935</v>
      </c>
      <c r="CQ124" s="372"/>
      <c r="CR124" s="372"/>
      <c r="CS124" s="372"/>
      <c r="CT124" s="280">
        <f t="shared" si="318"/>
        <v>7.3369863013698629</v>
      </c>
      <c r="CU124" s="365">
        <f t="shared" si="319"/>
        <v>7.6630136986301371</v>
      </c>
      <c r="CV124" s="280">
        <f t="shared" si="320"/>
        <v>9450</v>
      </c>
      <c r="CW124" s="280">
        <f t="shared" si="321"/>
        <v>94015.331506849354</v>
      </c>
      <c r="CX124" s="280">
        <f t="shared" si="315"/>
        <v>11751.916438356164</v>
      </c>
      <c r="CY124" s="280">
        <f t="shared" si="322"/>
        <v>91713.415068493196</v>
      </c>
      <c r="DA124" s="280">
        <f t="shared" si="172"/>
        <v>91713.415068493196</v>
      </c>
      <c r="DB124" s="372"/>
      <c r="DC124" s="372"/>
      <c r="DD124" s="372"/>
      <c r="DE124" s="280">
        <f t="shared" si="173"/>
        <v>8.3369863013698637</v>
      </c>
      <c r="DF124" s="365">
        <f t="shared" si="174"/>
        <v>6.6630136986301363</v>
      </c>
      <c r="DG124" s="280">
        <f t="shared" si="175"/>
        <v>9450</v>
      </c>
      <c r="DH124" s="280">
        <f t="shared" si="176"/>
        <v>82263.415068493196</v>
      </c>
      <c r="DI124" s="280">
        <f t="shared" si="316"/>
        <v>11751.916438356164</v>
      </c>
      <c r="DJ124" s="280">
        <f t="shared" si="177"/>
        <v>79961.498630137037</v>
      </c>
      <c r="DL124" s="367">
        <f t="shared" si="178"/>
        <v>70511.498630137037</v>
      </c>
    </row>
    <row r="125" spans="1:116" ht="30" x14ac:dyDescent="0.25">
      <c r="A125" s="451" t="s">
        <v>420</v>
      </c>
      <c r="B125" s="257" t="s">
        <v>18</v>
      </c>
      <c r="C125" s="355" t="s">
        <v>19</v>
      </c>
      <c r="D125" s="266" t="s">
        <v>2215</v>
      </c>
      <c r="E125" s="281" t="s">
        <v>417</v>
      </c>
      <c r="F125" s="278">
        <v>41608</v>
      </c>
      <c r="G125" s="357">
        <f t="shared" si="290"/>
        <v>0.33150684931506852</v>
      </c>
      <c r="H125" s="357">
        <f>VLOOKUP(C125,[1]Rates!$C$6:$D$136,2,0)</f>
        <v>15</v>
      </c>
      <c r="I125" s="358">
        <f t="shared" si="291"/>
        <v>14.668493150684931</v>
      </c>
      <c r="J125" s="316">
        <v>262824</v>
      </c>
      <c r="K125" s="288"/>
      <c r="L125" s="370">
        <f t="shared" si="117"/>
        <v>262824</v>
      </c>
      <c r="M125" s="288">
        <v>4172.78104109589</v>
      </c>
      <c r="N125" s="359">
        <f t="shared" si="292"/>
        <v>258651.21895890412</v>
      </c>
      <c r="O125" s="359"/>
      <c r="P125" s="360">
        <f t="shared" si="293"/>
        <v>15</v>
      </c>
      <c r="Q125" s="361">
        <f t="shared" si="294"/>
        <v>13141.2</v>
      </c>
      <c r="R125" s="359">
        <f t="shared" si="118"/>
        <v>245510.01895890411</v>
      </c>
      <c r="S125" s="359">
        <f t="shared" si="295"/>
        <v>16367.334597260275</v>
      </c>
      <c r="T125" s="359">
        <f t="shared" si="119"/>
        <v>0</v>
      </c>
      <c r="U125" s="359">
        <f t="shared" si="120"/>
        <v>258651.21895890412</v>
      </c>
      <c r="V125" s="374">
        <f t="shared" si="121"/>
        <v>242283.88436164384</v>
      </c>
      <c r="W125" s="371"/>
      <c r="X125" s="371"/>
      <c r="Y125" s="371"/>
      <c r="Z125" s="371"/>
      <c r="AA125" s="280">
        <f t="shared" si="122"/>
        <v>242283.88436164384</v>
      </c>
      <c r="AB125" s="372"/>
      <c r="AC125" s="372"/>
      <c r="AD125" s="372"/>
      <c r="AE125" s="363">
        <f t="shared" si="123"/>
        <v>1.3315068493150686</v>
      </c>
      <c r="AF125" s="363">
        <f t="shared" si="124"/>
        <v>13.668493150684931</v>
      </c>
      <c r="AG125" s="383">
        <f t="shared" si="296"/>
        <v>13141.2</v>
      </c>
      <c r="AH125" s="383">
        <f t="shared" si="297"/>
        <v>245510.01895890411</v>
      </c>
      <c r="AI125" s="383">
        <f t="shared" si="298"/>
        <v>16367.334597260275</v>
      </c>
      <c r="AJ125" s="280">
        <f t="shared" si="299"/>
        <v>225916.54976438356</v>
      </c>
      <c r="AL125" s="280">
        <f t="shared" si="125"/>
        <v>225916.54976438356</v>
      </c>
      <c r="AM125" s="372"/>
      <c r="AN125" s="372"/>
      <c r="AO125" s="372"/>
      <c r="AP125" s="363">
        <f t="shared" si="126"/>
        <v>2.3342465753424659</v>
      </c>
      <c r="AQ125" s="363">
        <f t="shared" si="127"/>
        <v>12.665753424657535</v>
      </c>
      <c r="AR125" s="383">
        <f t="shared" si="128"/>
        <v>13141.2</v>
      </c>
      <c r="AS125" s="383">
        <f t="shared" si="129"/>
        <v>229142.68436164383</v>
      </c>
      <c r="AT125" s="365">
        <f t="shared" si="300"/>
        <v>16367.334597260275</v>
      </c>
      <c r="AU125" s="280">
        <f t="shared" si="336"/>
        <v>209549.21516712327</v>
      </c>
      <c r="AW125" s="372">
        <f t="shared" si="301"/>
        <v>209549.21516712327</v>
      </c>
      <c r="AX125" s="372"/>
      <c r="AY125" s="372"/>
      <c r="AZ125" s="372"/>
      <c r="BA125" s="372">
        <f t="shared" si="302"/>
        <v>3.3342465753424659</v>
      </c>
      <c r="BB125" s="372">
        <f t="shared" si="324"/>
        <v>11.665753424657535</v>
      </c>
      <c r="BC125" s="372">
        <f t="shared" si="303"/>
        <v>13141.2</v>
      </c>
      <c r="BD125" s="372">
        <f t="shared" si="304"/>
        <v>212775.34976438354</v>
      </c>
      <c r="BE125" s="372">
        <f t="shared" si="305"/>
        <v>16367.334597260275</v>
      </c>
      <c r="BF125" s="372">
        <f t="shared" si="306"/>
        <v>193181.88056986299</v>
      </c>
      <c r="BG125" s="372"/>
      <c r="BH125" s="280">
        <f t="shared" si="325"/>
        <v>193181.88056986299</v>
      </c>
      <c r="BI125" s="372"/>
      <c r="BJ125" s="372"/>
      <c r="BK125" s="372"/>
      <c r="BL125" s="280">
        <f t="shared" si="326"/>
        <v>4.3342465753424655</v>
      </c>
      <c r="BM125" s="372">
        <f t="shared" si="323"/>
        <v>10.665753424657535</v>
      </c>
      <c r="BN125" s="372">
        <f t="shared" si="307"/>
        <v>13141.2</v>
      </c>
      <c r="BO125" s="280">
        <f t="shared" si="327"/>
        <v>180040.68056986298</v>
      </c>
      <c r="BP125" s="280">
        <f t="shared" si="308"/>
        <v>16367.334597260275</v>
      </c>
      <c r="BQ125" s="280">
        <f t="shared" si="328"/>
        <v>176814.5459726027</v>
      </c>
      <c r="BS125" s="367">
        <f t="shared" si="329"/>
        <v>163673.34597260269</v>
      </c>
      <c r="BT125" s="280">
        <v>176814.5459726027</v>
      </c>
      <c r="BU125" s="372"/>
      <c r="BV125" s="372"/>
      <c r="BW125" s="372"/>
      <c r="BX125" s="280">
        <f t="shared" si="330"/>
        <v>5.3342465753424655</v>
      </c>
      <c r="BY125" s="365">
        <f t="shared" si="331"/>
        <v>9.6657534246575345</v>
      </c>
      <c r="BZ125" s="280">
        <f t="shared" si="332"/>
        <v>13141.2</v>
      </c>
      <c r="CA125" s="280">
        <f t="shared" si="333"/>
        <v>163673.34597260269</v>
      </c>
      <c r="CB125" s="280">
        <f t="shared" si="334"/>
        <v>16367.334597260275</v>
      </c>
      <c r="CC125" s="280">
        <f t="shared" si="335"/>
        <v>160447.21137534242</v>
      </c>
      <c r="CE125" s="280">
        <v>160447.21137534242</v>
      </c>
      <c r="CF125" s="372"/>
      <c r="CG125" s="372"/>
      <c r="CH125" s="372"/>
      <c r="CI125" s="280">
        <f t="shared" si="309"/>
        <v>6.3369863013698629</v>
      </c>
      <c r="CJ125" s="365">
        <f t="shared" si="310"/>
        <v>8.663013698630138</v>
      </c>
      <c r="CK125" s="280">
        <f t="shared" si="311"/>
        <v>13141.2</v>
      </c>
      <c r="CL125" s="280">
        <f t="shared" si="312"/>
        <v>147306.01137534241</v>
      </c>
      <c r="CM125" s="280">
        <f t="shared" si="313"/>
        <v>16367.334597260275</v>
      </c>
      <c r="CN125" s="280">
        <f t="shared" si="314"/>
        <v>144079.87677808214</v>
      </c>
      <c r="CP125" s="280">
        <f t="shared" si="317"/>
        <v>144079.87677808214</v>
      </c>
      <c r="CQ125" s="372"/>
      <c r="CR125" s="372"/>
      <c r="CS125" s="372"/>
      <c r="CT125" s="280">
        <f t="shared" si="318"/>
        <v>7.3369863013698629</v>
      </c>
      <c r="CU125" s="365">
        <f t="shared" si="319"/>
        <v>7.6630136986301371</v>
      </c>
      <c r="CV125" s="280">
        <f t="shared" si="320"/>
        <v>13141.2</v>
      </c>
      <c r="CW125" s="280">
        <f t="shared" si="321"/>
        <v>130938.67677808214</v>
      </c>
      <c r="CX125" s="280">
        <f t="shared" si="315"/>
        <v>16367.334597260275</v>
      </c>
      <c r="CY125" s="280">
        <f t="shared" si="322"/>
        <v>127712.54218082187</v>
      </c>
      <c r="DA125" s="280">
        <f t="shared" si="172"/>
        <v>127712.54218082187</v>
      </c>
      <c r="DB125" s="372"/>
      <c r="DC125" s="372"/>
      <c r="DD125" s="372"/>
      <c r="DE125" s="280">
        <f t="shared" si="173"/>
        <v>8.3369863013698637</v>
      </c>
      <c r="DF125" s="365">
        <f t="shared" si="174"/>
        <v>6.6630136986301363</v>
      </c>
      <c r="DG125" s="280">
        <f t="shared" si="175"/>
        <v>13141.2</v>
      </c>
      <c r="DH125" s="280">
        <f t="shared" si="176"/>
        <v>114571.34218082187</v>
      </c>
      <c r="DI125" s="280">
        <f t="shared" si="316"/>
        <v>16367.334597260275</v>
      </c>
      <c r="DJ125" s="280">
        <f t="shared" si="177"/>
        <v>111345.2075835616</v>
      </c>
      <c r="DL125" s="367">
        <f t="shared" si="178"/>
        <v>98204.007583561601</v>
      </c>
    </row>
    <row r="126" spans="1:116" ht="30" x14ac:dyDescent="0.25">
      <c r="A126" s="451" t="s">
        <v>420</v>
      </c>
      <c r="B126" s="257" t="s">
        <v>18</v>
      </c>
      <c r="C126" s="355" t="s">
        <v>19</v>
      </c>
      <c r="D126" s="266" t="s">
        <v>2216</v>
      </c>
      <c r="E126" s="281" t="s">
        <v>417</v>
      </c>
      <c r="F126" s="278">
        <v>41608</v>
      </c>
      <c r="G126" s="357">
        <f t="shared" si="290"/>
        <v>0.33150684931506852</v>
      </c>
      <c r="H126" s="357">
        <f>VLOOKUP(C126,[1]Rates!$C$6:$D$136,2,0)</f>
        <v>15</v>
      </c>
      <c r="I126" s="358">
        <f t="shared" si="291"/>
        <v>14.668493150684931</v>
      </c>
      <c r="J126" s="316">
        <v>262824</v>
      </c>
      <c r="K126" s="288"/>
      <c r="L126" s="370">
        <f t="shared" si="117"/>
        <v>262824</v>
      </c>
      <c r="M126" s="288">
        <v>4549.0153972602739</v>
      </c>
      <c r="N126" s="359">
        <f t="shared" si="292"/>
        <v>258274.98460273971</v>
      </c>
      <c r="O126" s="359"/>
      <c r="P126" s="360">
        <f t="shared" si="293"/>
        <v>15</v>
      </c>
      <c r="Q126" s="361">
        <f t="shared" si="294"/>
        <v>13141.2</v>
      </c>
      <c r="R126" s="359">
        <f t="shared" si="118"/>
        <v>245133.7846027397</v>
      </c>
      <c r="S126" s="359">
        <f t="shared" si="295"/>
        <v>16342.252306849314</v>
      </c>
      <c r="T126" s="359">
        <f t="shared" si="119"/>
        <v>0</v>
      </c>
      <c r="U126" s="359">
        <f t="shared" si="120"/>
        <v>258274.98460273971</v>
      </c>
      <c r="V126" s="374">
        <f t="shared" si="121"/>
        <v>241932.7322958904</v>
      </c>
      <c r="W126" s="371"/>
      <c r="X126" s="371"/>
      <c r="Y126" s="371"/>
      <c r="Z126" s="371"/>
      <c r="AA126" s="280">
        <f t="shared" si="122"/>
        <v>241932.7322958904</v>
      </c>
      <c r="AB126" s="372"/>
      <c r="AC126" s="372"/>
      <c r="AD126" s="372"/>
      <c r="AE126" s="363">
        <f t="shared" si="123"/>
        <v>1.3315068493150686</v>
      </c>
      <c r="AF126" s="363">
        <f t="shared" si="124"/>
        <v>13.668493150684931</v>
      </c>
      <c r="AG126" s="383">
        <f t="shared" si="296"/>
        <v>13141.2</v>
      </c>
      <c r="AH126" s="383">
        <f t="shared" si="297"/>
        <v>245133.7846027397</v>
      </c>
      <c r="AI126" s="383">
        <f t="shared" si="298"/>
        <v>16342.252306849314</v>
      </c>
      <c r="AJ126" s="280">
        <f t="shared" si="299"/>
        <v>225590.47998904108</v>
      </c>
      <c r="AL126" s="280">
        <f t="shared" si="125"/>
        <v>225590.47998904108</v>
      </c>
      <c r="AM126" s="372"/>
      <c r="AN126" s="372"/>
      <c r="AO126" s="372"/>
      <c r="AP126" s="363">
        <f t="shared" si="126"/>
        <v>2.3342465753424659</v>
      </c>
      <c r="AQ126" s="363">
        <f t="shared" si="127"/>
        <v>12.665753424657535</v>
      </c>
      <c r="AR126" s="383">
        <f t="shared" si="128"/>
        <v>13141.2</v>
      </c>
      <c r="AS126" s="383">
        <f t="shared" si="129"/>
        <v>228791.53229589039</v>
      </c>
      <c r="AT126" s="365">
        <f t="shared" si="300"/>
        <v>16342.252306849314</v>
      </c>
      <c r="AU126" s="280">
        <f t="shared" si="336"/>
        <v>209248.22768219176</v>
      </c>
      <c r="AW126" s="372">
        <f t="shared" si="301"/>
        <v>209248.22768219176</v>
      </c>
      <c r="AX126" s="372"/>
      <c r="AY126" s="372"/>
      <c r="AZ126" s="372"/>
      <c r="BA126" s="372">
        <f t="shared" si="302"/>
        <v>3.3342465753424659</v>
      </c>
      <c r="BB126" s="372">
        <f t="shared" si="324"/>
        <v>11.665753424657535</v>
      </c>
      <c r="BC126" s="372">
        <f t="shared" si="303"/>
        <v>13141.2</v>
      </c>
      <c r="BD126" s="372">
        <f t="shared" si="304"/>
        <v>212449.27998904107</v>
      </c>
      <c r="BE126" s="372">
        <f t="shared" si="305"/>
        <v>16342.252306849314</v>
      </c>
      <c r="BF126" s="372">
        <f t="shared" si="306"/>
        <v>192905.97537534244</v>
      </c>
      <c r="BG126" s="372"/>
      <c r="BH126" s="280">
        <f t="shared" si="325"/>
        <v>192905.97537534244</v>
      </c>
      <c r="BI126" s="372"/>
      <c r="BJ126" s="372"/>
      <c r="BK126" s="372"/>
      <c r="BL126" s="280">
        <f t="shared" si="326"/>
        <v>4.3342465753424655</v>
      </c>
      <c r="BM126" s="372">
        <f t="shared" si="323"/>
        <v>10.665753424657535</v>
      </c>
      <c r="BN126" s="372">
        <f t="shared" si="307"/>
        <v>13141.2</v>
      </c>
      <c r="BO126" s="280">
        <f t="shared" si="327"/>
        <v>179764.77537534243</v>
      </c>
      <c r="BP126" s="280">
        <f t="shared" si="308"/>
        <v>16342.252306849314</v>
      </c>
      <c r="BQ126" s="280">
        <f t="shared" si="328"/>
        <v>176563.72306849313</v>
      </c>
      <c r="BS126" s="367">
        <f t="shared" si="329"/>
        <v>163422.52306849312</v>
      </c>
      <c r="BT126" s="280">
        <v>176563.72306849313</v>
      </c>
      <c r="BU126" s="372"/>
      <c r="BV126" s="372"/>
      <c r="BW126" s="372"/>
      <c r="BX126" s="280">
        <f t="shared" si="330"/>
        <v>5.3342465753424655</v>
      </c>
      <c r="BY126" s="365">
        <f t="shared" si="331"/>
        <v>9.6657534246575345</v>
      </c>
      <c r="BZ126" s="280">
        <f t="shared" si="332"/>
        <v>13141.2</v>
      </c>
      <c r="CA126" s="280">
        <f t="shared" si="333"/>
        <v>163422.52306849312</v>
      </c>
      <c r="CB126" s="280">
        <f t="shared" si="334"/>
        <v>16342.252306849314</v>
      </c>
      <c r="CC126" s="280">
        <f t="shared" si="335"/>
        <v>160221.47076164381</v>
      </c>
      <c r="CE126" s="280">
        <v>160221.47076164381</v>
      </c>
      <c r="CF126" s="372"/>
      <c r="CG126" s="372"/>
      <c r="CH126" s="372"/>
      <c r="CI126" s="280">
        <f t="shared" si="309"/>
        <v>6.3369863013698629</v>
      </c>
      <c r="CJ126" s="365">
        <f t="shared" si="310"/>
        <v>8.663013698630138</v>
      </c>
      <c r="CK126" s="280">
        <f t="shared" si="311"/>
        <v>13141.2</v>
      </c>
      <c r="CL126" s="280">
        <f t="shared" si="312"/>
        <v>147080.2707616438</v>
      </c>
      <c r="CM126" s="280">
        <f t="shared" si="313"/>
        <v>16342.252306849314</v>
      </c>
      <c r="CN126" s="280">
        <f t="shared" si="314"/>
        <v>143879.21845479449</v>
      </c>
      <c r="CP126" s="280">
        <f t="shared" si="317"/>
        <v>143879.21845479449</v>
      </c>
      <c r="CQ126" s="372"/>
      <c r="CR126" s="372"/>
      <c r="CS126" s="372"/>
      <c r="CT126" s="280">
        <f t="shared" si="318"/>
        <v>7.3369863013698629</v>
      </c>
      <c r="CU126" s="365">
        <f t="shared" si="319"/>
        <v>7.6630136986301371</v>
      </c>
      <c r="CV126" s="280">
        <f t="shared" si="320"/>
        <v>13141.2</v>
      </c>
      <c r="CW126" s="280">
        <f t="shared" si="321"/>
        <v>130738.0184547945</v>
      </c>
      <c r="CX126" s="280">
        <f t="shared" si="315"/>
        <v>16342.252306849314</v>
      </c>
      <c r="CY126" s="280">
        <f t="shared" si="322"/>
        <v>127536.96614794518</v>
      </c>
      <c r="DA126" s="280">
        <f t="shared" si="172"/>
        <v>127536.96614794518</v>
      </c>
      <c r="DB126" s="372"/>
      <c r="DC126" s="372"/>
      <c r="DD126" s="372"/>
      <c r="DE126" s="280">
        <f t="shared" si="173"/>
        <v>8.3369863013698637</v>
      </c>
      <c r="DF126" s="365">
        <f t="shared" si="174"/>
        <v>6.6630136986301363</v>
      </c>
      <c r="DG126" s="280">
        <f t="shared" si="175"/>
        <v>13141.2</v>
      </c>
      <c r="DH126" s="280">
        <f t="shared" si="176"/>
        <v>114395.76614794518</v>
      </c>
      <c r="DI126" s="280">
        <f t="shared" si="316"/>
        <v>16342.252306849314</v>
      </c>
      <c r="DJ126" s="280">
        <f t="shared" si="177"/>
        <v>111194.71384109586</v>
      </c>
      <c r="DL126" s="367">
        <f t="shared" si="178"/>
        <v>98053.513841095861</v>
      </c>
    </row>
    <row r="127" spans="1:116" ht="30" x14ac:dyDescent="0.25">
      <c r="A127" s="451" t="s">
        <v>420</v>
      </c>
      <c r="B127" s="257" t="s">
        <v>18</v>
      </c>
      <c r="C127" s="355" t="s">
        <v>19</v>
      </c>
      <c r="D127" s="266" t="s">
        <v>2217</v>
      </c>
      <c r="E127" s="281" t="s">
        <v>417</v>
      </c>
      <c r="F127" s="278">
        <v>41608</v>
      </c>
      <c r="G127" s="357">
        <f t="shared" si="290"/>
        <v>0.33150684931506852</v>
      </c>
      <c r="H127" s="357">
        <f>VLOOKUP(C127,[1]Rates!$C$6:$D$136,2,0)</f>
        <v>15</v>
      </c>
      <c r="I127" s="358">
        <f t="shared" si="291"/>
        <v>14.668493150684931</v>
      </c>
      <c r="J127" s="316">
        <v>262824</v>
      </c>
      <c r="K127" s="288"/>
      <c r="L127" s="370">
        <f t="shared" si="117"/>
        <v>262824</v>
      </c>
      <c r="M127" s="288">
        <v>34.203123287671232</v>
      </c>
      <c r="N127" s="359">
        <f t="shared" si="292"/>
        <v>262789.79687671235</v>
      </c>
      <c r="O127" s="359"/>
      <c r="P127" s="360">
        <f t="shared" si="293"/>
        <v>15</v>
      </c>
      <c r="Q127" s="361">
        <f t="shared" si="294"/>
        <v>13141.2</v>
      </c>
      <c r="R127" s="359">
        <f t="shared" si="118"/>
        <v>249648.59687671234</v>
      </c>
      <c r="S127" s="359">
        <f t="shared" si="295"/>
        <v>16643.239791780823</v>
      </c>
      <c r="T127" s="359">
        <f t="shared" si="119"/>
        <v>0</v>
      </c>
      <c r="U127" s="359">
        <f t="shared" si="120"/>
        <v>262789.79687671235</v>
      </c>
      <c r="V127" s="374">
        <f t="shared" ref="V127:V244" si="337">+U127-S127</f>
        <v>246146.55708493153</v>
      </c>
      <c r="W127" s="371"/>
      <c r="X127" s="371"/>
      <c r="Y127" s="371"/>
      <c r="Z127" s="371"/>
      <c r="AA127" s="280">
        <f t="shared" si="122"/>
        <v>246146.55708493153</v>
      </c>
      <c r="AB127" s="372"/>
      <c r="AC127" s="372"/>
      <c r="AD127" s="372"/>
      <c r="AE127" s="363">
        <f t="shared" si="123"/>
        <v>1.3315068493150686</v>
      </c>
      <c r="AF127" s="363">
        <f t="shared" si="124"/>
        <v>13.668493150684931</v>
      </c>
      <c r="AG127" s="383">
        <f t="shared" si="296"/>
        <v>13141.2</v>
      </c>
      <c r="AH127" s="383">
        <f t="shared" si="297"/>
        <v>249648.59687671234</v>
      </c>
      <c r="AI127" s="383">
        <f t="shared" si="298"/>
        <v>16643.239791780823</v>
      </c>
      <c r="AJ127" s="280">
        <f t="shared" si="299"/>
        <v>229503.3172931507</v>
      </c>
      <c r="AL127" s="280">
        <f t="shared" si="125"/>
        <v>229503.3172931507</v>
      </c>
      <c r="AM127" s="372"/>
      <c r="AN127" s="372"/>
      <c r="AO127" s="372"/>
      <c r="AP127" s="363">
        <f t="shared" si="126"/>
        <v>2.3342465753424659</v>
      </c>
      <c r="AQ127" s="363">
        <f t="shared" si="127"/>
        <v>12.665753424657535</v>
      </c>
      <c r="AR127" s="383">
        <f t="shared" si="128"/>
        <v>13141.2</v>
      </c>
      <c r="AS127" s="383">
        <f t="shared" si="129"/>
        <v>233005.35708493151</v>
      </c>
      <c r="AT127" s="365">
        <f t="shared" si="300"/>
        <v>16643.239791780823</v>
      </c>
      <c r="AU127" s="280">
        <f t="shared" si="336"/>
        <v>212860.07750136987</v>
      </c>
      <c r="AW127" s="372">
        <f t="shared" si="301"/>
        <v>212860.07750136987</v>
      </c>
      <c r="AX127" s="372"/>
      <c r="AY127" s="372"/>
      <c r="AZ127" s="372"/>
      <c r="BA127" s="372">
        <f t="shared" si="302"/>
        <v>3.3342465753424659</v>
      </c>
      <c r="BB127" s="372">
        <f t="shared" si="324"/>
        <v>11.665753424657535</v>
      </c>
      <c r="BC127" s="372">
        <f t="shared" si="303"/>
        <v>13141.2</v>
      </c>
      <c r="BD127" s="372">
        <f t="shared" si="304"/>
        <v>216362.11729315069</v>
      </c>
      <c r="BE127" s="372">
        <f t="shared" si="305"/>
        <v>16643.239791780823</v>
      </c>
      <c r="BF127" s="372">
        <f t="shared" si="306"/>
        <v>196216.83770958905</v>
      </c>
      <c r="BG127" s="372"/>
      <c r="BH127" s="280">
        <f t="shared" si="325"/>
        <v>196216.83770958905</v>
      </c>
      <c r="BI127" s="372"/>
      <c r="BJ127" s="372"/>
      <c r="BK127" s="372"/>
      <c r="BL127" s="280">
        <f t="shared" si="326"/>
        <v>4.3342465753424655</v>
      </c>
      <c r="BM127" s="372">
        <f t="shared" si="323"/>
        <v>10.665753424657535</v>
      </c>
      <c r="BN127" s="372">
        <f t="shared" si="307"/>
        <v>13141.2</v>
      </c>
      <c r="BO127" s="280">
        <f t="shared" si="327"/>
        <v>183075.63770958903</v>
      </c>
      <c r="BP127" s="280">
        <f t="shared" si="308"/>
        <v>16643.239791780823</v>
      </c>
      <c r="BQ127" s="280">
        <f t="shared" si="328"/>
        <v>179573.59791780822</v>
      </c>
      <c r="BS127" s="367">
        <f t="shared" si="329"/>
        <v>166432.39791780821</v>
      </c>
      <c r="BT127" s="280">
        <v>179573.59791780822</v>
      </c>
      <c r="BU127" s="372"/>
      <c r="BV127" s="372"/>
      <c r="BW127" s="372"/>
      <c r="BX127" s="280">
        <f t="shared" si="330"/>
        <v>5.3342465753424655</v>
      </c>
      <c r="BY127" s="365">
        <f t="shared" si="331"/>
        <v>9.6657534246575345</v>
      </c>
      <c r="BZ127" s="280">
        <f t="shared" si="332"/>
        <v>13141.2</v>
      </c>
      <c r="CA127" s="280">
        <f t="shared" si="333"/>
        <v>166432.39791780821</v>
      </c>
      <c r="CB127" s="280">
        <f t="shared" si="334"/>
        <v>16643.239791780823</v>
      </c>
      <c r="CC127" s="280">
        <f t="shared" si="335"/>
        <v>162930.35812602739</v>
      </c>
      <c r="CE127" s="280">
        <v>162930.35812602739</v>
      </c>
      <c r="CF127" s="372"/>
      <c r="CG127" s="372"/>
      <c r="CH127" s="372"/>
      <c r="CI127" s="280">
        <f t="shared" si="309"/>
        <v>6.3369863013698629</v>
      </c>
      <c r="CJ127" s="365">
        <f t="shared" si="310"/>
        <v>8.663013698630138</v>
      </c>
      <c r="CK127" s="280">
        <f t="shared" si="311"/>
        <v>13141.2</v>
      </c>
      <c r="CL127" s="280">
        <f t="shared" si="312"/>
        <v>149789.15812602738</v>
      </c>
      <c r="CM127" s="280">
        <f t="shared" si="313"/>
        <v>16643.239791780823</v>
      </c>
      <c r="CN127" s="280">
        <f t="shared" si="314"/>
        <v>146287.11833424657</v>
      </c>
      <c r="CP127" s="280">
        <f t="shared" si="317"/>
        <v>146287.11833424657</v>
      </c>
      <c r="CQ127" s="372"/>
      <c r="CR127" s="372"/>
      <c r="CS127" s="372"/>
      <c r="CT127" s="280">
        <f t="shared" si="318"/>
        <v>7.3369863013698629</v>
      </c>
      <c r="CU127" s="365">
        <f t="shared" si="319"/>
        <v>7.6630136986301371</v>
      </c>
      <c r="CV127" s="280">
        <f t="shared" si="320"/>
        <v>13141.2</v>
      </c>
      <c r="CW127" s="280">
        <f t="shared" si="321"/>
        <v>133145.91833424655</v>
      </c>
      <c r="CX127" s="280">
        <f t="shared" si="315"/>
        <v>16643.239791780823</v>
      </c>
      <c r="CY127" s="280">
        <f t="shared" si="322"/>
        <v>129643.87854246574</v>
      </c>
      <c r="DA127" s="280">
        <f t="shared" si="172"/>
        <v>129643.87854246574</v>
      </c>
      <c r="DB127" s="372"/>
      <c r="DC127" s="372"/>
      <c r="DD127" s="372"/>
      <c r="DE127" s="280">
        <f t="shared" si="173"/>
        <v>8.3369863013698637</v>
      </c>
      <c r="DF127" s="365">
        <f t="shared" si="174"/>
        <v>6.6630136986301363</v>
      </c>
      <c r="DG127" s="280">
        <f t="shared" si="175"/>
        <v>13141.2</v>
      </c>
      <c r="DH127" s="280">
        <f t="shared" si="176"/>
        <v>116502.67854246574</v>
      </c>
      <c r="DI127" s="280">
        <f t="shared" si="316"/>
        <v>16643.239791780823</v>
      </c>
      <c r="DJ127" s="280">
        <f t="shared" si="177"/>
        <v>113000.63875068491</v>
      </c>
      <c r="DL127" s="367">
        <f t="shared" si="178"/>
        <v>99859.438750684916</v>
      </c>
    </row>
    <row r="128" spans="1:116" ht="30" x14ac:dyDescent="0.25">
      <c r="A128" s="451" t="s">
        <v>420</v>
      </c>
      <c r="B128" s="602" t="s">
        <v>11</v>
      </c>
      <c r="C128" s="355" t="s">
        <v>12</v>
      </c>
      <c r="D128" s="266" t="s">
        <v>2218</v>
      </c>
      <c r="E128" s="281" t="s">
        <v>418</v>
      </c>
      <c r="F128" s="278">
        <v>41978</v>
      </c>
      <c r="G128" s="357">
        <v>0</v>
      </c>
      <c r="H128" s="357">
        <f>VLOOKUP(C128,[1]Rates!$C$6:$D$136,2,0)</f>
        <v>10</v>
      </c>
      <c r="I128" s="358">
        <f t="shared" si="291"/>
        <v>10</v>
      </c>
      <c r="J128" s="316">
        <v>262500</v>
      </c>
      <c r="K128" s="288"/>
      <c r="L128" s="370">
        <f t="shared" si="117"/>
        <v>262500</v>
      </c>
      <c r="M128" s="288">
        <v>0</v>
      </c>
      <c r="N128" s="359">
        <f t="shared" si="292"/>
        <v>262500</v>
      </c>
      <c r="O128" s="280">
        <f t="shared" ref="O128:O130" si="338">+$O$4-F128+1</f>
        <v>117</v>
      </c>
      <c r="P128" s="360">
        <f t="shared" si="293"/>
        <v>10</v>
      </c>
      <c r="Q128" s="361">
        <f t="shared" si="294"/>
        <v>13125</v>
      </c>
      <c r="R128" s="359">
        <f t="shared" si="118"/>
        <v>249375</v>
      </c>
      <c r="S128" s="359">
        <f t="shared" ref="S128:S130" si="339">(R128/P128)/365*O128</f>
        <v>7993.6643835616442</v>
      </c>
      <c r="T128" s="359">
        <f t="shared" si="119"/>
        <v>0</v>
      </c>
      <c r="U128" s="410">
        <f t="shared" si="120"/>
        <v>262500</v>
      </c>
      <c r="V128" s="374">
        <f t="shared" si="337"/>
        <v>254506.33561643836</v>
      </c>
      <c r="W128" s="371"/>
      <c r="X128" s="371"/>
      <c r="Y128" s="371"/>
      <c r="Z128" s="371"/>
      <c r="AA128" s="280">
        <f t="shared" si="122"/>
        <v>254506.33561643836</v>
      </c>
      <c r="AB128" s="372"/>
      <c r="AC128" s="372"/>
      <c r="AD128" s="372"/>
      <c r="AE128" s="363">
        <f t="shared" si="123"/>
        <v>0.31780821917808222</v>
      </c>
      <c r="AF128" s="363">
        <f t="shared" si="124"/>
        <v>9.6821917808219169</v>
      </c>
      <c r="AG128" s="383">
        <f t="shared" si="296"/>
        <v>13125</v>
      </c>
      <c r="AH128" s="383">
        <f t="shared" si="297"/>
        <v>249375</v>
      </c>
      <c r="AI128" s="280">
        <f t="shared" ref="AI128:AI130" si="340">AH128/AF128</f>
        <v>25756.048387096776</v>
      </c>
      <c r="AJ128" s="280">
        <f t="shared" si="299"/>
        <v>228750.28722934157</v>
      </c>
      <c r="AL128" s="280">
        <f t="shared" si="125"/>
        <v>228750.28722934157</v>
      </c>
      <c r="AM128" s="372"/>
      <c r="AN128" s="372"/>
      <c r="AO128" s="372"/>
      <c r="AP128" s="363">
        <f t="shared" si="126"/>
        <v>1.3205479452054794</v>
      </c>
      <c r="AQ128" s="363">
        <f t="shared" si="127"/>
        <v>8.6794520547945204</v>
      </c>
      <c r="AR128" s="383">
        <f t="shared" si="128"/>
        <v>13125</v>
      </c>
      <c r="AS128" s="383">
        <f t="shared" si="129"/>
        <v>241381.33561643836</v>
      </c>
      <c r="AT128" s="365">
        <f t="shared" si="300"/>
        <v>25756.048387096776</v>
      </c>
      <c r="AU128" s="280">
        <f t="shared" si="336"/>
        <v>202994.23884224478</v>
      </c>
      <c r="AW128" s="372">
        <f t="shared" si="301"/>
        <v>202994.23884224478</v>
      </c>
      <c r="AX128" s="372"/>
      <c r="AY128" s="372"/>
      <c r="AZ128" s="372"/>
      <c r="BA128" s="372">
        <f t="shared" si="302"/>
        <v>2.3205479452054796</v>
      </c>
      <c r="BB128" s="372">
        <f t="shared" si="324"/>
        <v>7.6794520547945204</v>
      </c>
      <c r="BC128" s="372">
        <f t="shared" si="303"/>
        <v>13125</v>
      </c>
      <c r="BD128" s="372">
        <f t="shared" si="304"/>
        <v>215625.28722934157</v>
      </c>
      <c r="BE128" s="372">
        <f t="shared" si="305"/>
        <v>25756.048387096776</v>
      </c>
      <c r="BF128" s="372">
        <f t="shared" si="306"/>
        <v>177238.190455148</v>
      </c>
      <c r="BG128" s="372"/>
      <c r="BH128" s="280">
        <f t="shared" si="325"/>
        <v>177238.190455148</v>
      </c>
      <c r="BI128" s="372"/>
      <c r="BJ128" s="372"/>
      <c r="BK128" s="372"/>
      <c r="BL128" s="280">
        <f t="shared" si="326"/>
        <v>3.3205479452054796</v>
      </c>
      <c r="BM128" s="372">
        <f t="shared" si="323"/>
        <v>6.6794520547945204</v>
      </c>
      <c r="BN128" s="372">
        <f t="shared" si="307"/>
        <v>13125</v>
      </c>
      <c r="BO128" s="280">
        <f t="shared" si="327"/>
        <v>164113.190455148</v>
      </c>
      <c r="BP128" s="280">
        <f t="shared" si="308"/>
        <v>25756.048387096776</v>
      </c>
      <c r="BQ128" s="280">
        <f t="shared" si="328"/>
        <v>151482.14206805121</v>
      </c>
      <c r="BS128" s="367">
        <f t="shared" si="329"/>
        <v>138357.14206805121</v>
      </c>
      <c r="BT128" s="280">
        <v>151482.14206805121</v>
      </c>
      <c r="BU128" s="372"/>
      <c r="BV128" s="372"/>
      <c r="BW128" s="372"/>
      <c r="BX128" s="280">
        <f t="shared" si="330"/>
        <v>4.3205479452054796</v>
      </c>
      <c r="BY128" s="365">
        <f t="shared" si="331"/>
        <v>5.6794520547945204</v>
      </c>
      <c r="BZ128" s="280">
        <f t="shared" si="332"/>
        <v>13125</v>
      </c>
      <c r="CA128" s="280">
        <f t="shared" si="333"/>
        <v>138357.14206805121</v>
      </c>
      <c r="CB128" s="280">
        <f t="shared" si="334"/>
        <v>25756.048387096776</v>
      </c>
      <c r="CC128" s="280">
        <f t="shared" si="335"/>
        <v>125726.09368095444</v>
      </c>
      <c r="CE128" s="280">
        <v>125726.09368095444</v>
      </c>
      <c r="CF128" s="372"/>
      <c r="CG128" s="372"/>
      <c r="CH128" s="372"/>
      <c r="CI128" s="280">
        <f t="shared" si="309"/>
        <v>5.3232876712328769</v>
      </c>
      <c r="CJ128" s="365">
        <f t="shared" si="310"/>
        <v>4.6767123287671231</v>
      </c>
      <c r="CK128" s="280">
        <f t="shared" si="311"/>
        <v>13125</v>
      </c>
      <c r="CL128" s="280">
        <f t="shared" si="312"/>
        <v>112601.09368095444</v>
      </c>
      <c r="CM128" s="280">
        <f t="shared" si="313"/>
        <v>25756.048387096776</v>
      </c>
      <c r="CN128" s="280">
        <f t="shared" si="314"/>
        <v>99970.045293857664</v>
      </c>
      <c r="CP128" s="280">
        <f t="shared" si="317"/>
        <v>99970.045293857664</v>
      </c>
      <c r="CQ128" s="372"/>
      <c r="CR128" s="372"/>
      <c r="CS128" s="372"/>
      <c r="CT128" s="280">
        <f t="shared" si="318"/>
        <v>6.3232876712328769</v>
      </c>
      <c r="CU128" s="365">
        <f t="shared" si="319"/>
        <v>3.6767123287671231</v>
      </c>
      <c r="CV128" s="280">
        <f t="shared" si="320"/>
        <v>13125</v>
      </c>
      <c r="CW128" s="280">
        <f t="shared" si="321"/>
        <v>86845.045293857664</v>
      </c>
      <c r="CX128" s="280">
        <f t="shared" si="315"/>
        <v>25756.048387096776</v>
      </c>
      <c r="CY128" s="280">
        <f t="shared" si="322"/>
        <v>74213.996906760891</v>
      </c>
      <c r="DA128" s="280">
        <f t="shared" si="172"/>
        <v>74213.996906760891</v>
      </c>
      <c r="DB128" s="372"/>
      <c r="DC128" s="372"/>
      <c r="DD128" s="372"/>
      <c r="DE128" s="280">
        <f t="shared" si="173"/>
        <v>7.3232876712328769</v>
      </c>
      <c r="DF128" s="365">
        <f t="shared" si="174"/>
        <v>2.6767123287671231</v>
      </c>
      <c r="DG128" s="280">
        <f t="shared" si="175"/>
        <v>13125</v>
      </c>
      <c r="DH128" s="280">
        <f t="shared" si="176"/>
        <v>61088.996906760891</v>
      </c>
      <c r="DI128" s="280">
        <f t="shared" si="316"/>
        <v>25756.048387096776</v>
      </c>
      <c r="DJ128" s="280">
        <f t="shared" si="177"/>
        <v>48457.948519664118</v>
      </c>
      <c r="DL128" s="367">
        <f t="shared" si="178"/>
        <v>35332.948519664118</v>
      </c>
    </row>
    <row r="129" spans="1:116" ht="30" x14ac:dyDescent="0.25">
      <c r="A129" s="610" t="s">
        <v>420</v>
      </c>
      <c r="B129" s="602" t="s">
        <v>11</v>
      </c>
      <c r="C129" s="355" t="s">
        <v>12</v>
      </c>
      <c r="D129" s="269" t="s">
        <v>2219</v>
      </c>
      <c r="E129" s="579" t="s">
        <v>418</v>
      </c>
      <c r="F129" s="292">
        <v>42020</v>
      </c>
      <c r="G129" s="395">
        <v>0</v>
      </c>
      <c r="H129" s="395">
        <f>VLOOKUP(C129,[1]Rates!$C$6:$D$136,2,0)</f>
        <v>10</v>
      </c>
      <c r="I129" s="411">
        <f t="shared" si="291"/>
        <v>10</v>
      </c>
      <c r="J129" s="580">
        <f>267750-6000</f>
        <v>261750</v>
      </c>
      <c r="K129" s="419"/>
      <c r="L129" s="370">
        <f t="shared" si="117"/>
        <v>261750</v>
      </c>
      <c r="M129" s="419">
        <v>0</v>
      </c>
      <c r="N129" s="396">
        <f t="shared" si="292"/>
        <v>261750</v>
      </c>
      <c r="O129" s="397">
        <f t="shared" si="338"/>
        <v>75</v>
      </c>
      <c r="P129" s="398">
        <f t="shared" si="293"/>
        <v>10</v>
      </c>
      <c r="Q129" s="399">
        <f t="shared" si="294"/>
        <v>13087.5</v>
      </c>
      <c r="R129" s="396">
        <f t="shared" si="118"/>
        <v>248662.5</v>
      </c>
      <c r="S129" s="396">
        <f t="shared" si="339"/>
        <v>5109.5034246575342</v>
      </c>
      <c r="T129" s="396">
        <f t="shared" si="119"/>
        <v>0</v>
      </c>
      <c r="U129" s="400">
        <f t="shared" si="120"/>
        <v>261750</v>
      </c>
      <c r="V129" s="374">
        <f t="shared" si="337"/>
        <v>256640.49657534246</v>
      </c>
      <c r="W129" s="371"/>
      <c r="X129" s="371"/>
      <c r="Y129" s="371"/>
      <c r="Z129" s="371"/>
      <c r="AA129" s="280">
        <f t="shared" si="122"/>
        <v>256640.49657534246</v>
      </c>
      <c r="AB129" s="372"/>
      <c r="AC129" s="372"/>
      <c r="AD129" s="372"/>
      <c r="AE129" s="363">
        <f t="shared" si="123"/>
        <v>0.20273972602739726</v>
      </c>
      <c r="AF129" s="363">
        <f t="shared" si="124"/>
        <v>9.7972602739726025</v>
      </c>
      <c r="AG129" s="383">
        <f t="shared" si="296"/>
        <v>13087.5</v>
      </c>
      <c r="AH129" s="383">
        <f t="shared" si="297"/>
        <v>248662.5</v>
      </c>
      <c r="AI129" s="280">
        <f t="shared" si="340"/>
        <v>25380.820050335573</v>
      </c>
      <c r="AJ129" s="280">
        <f t="shared" si="299"/>
        <v>231259.67652500689</v>
      </c>
      <c r="AL129" s="280">
        <f t="shared" si="125"/>
        <v>231259.67652500689</v>
      </c>
      <c r="AM129" s="372"/>
      <c r="AN129" s="372"/>
      <c r="AO129" s="372"/>
      <c r="AP129" s="363">
        <f t="shared" si="126"/>
        <v>1.2054794520547945</v>
      </c>
      <c r="AQ129" s="363">
        <f t="shared" si="127"/>
        <v>8.794520547945206</v>
      </c>
      <c r="AR129" s="383">
        <f t="shared" si="128"/>
        <v>13087.5</v>
      </c>
      <c r="AS129" s="383">
        <f t="shared" si="129"/>
        <v>243552.99657534246</v>
      </c>
      <c r="AT129" s="365">
        <f t="shared" si="300"/>
        <v>25380.820050335573</v>
      </c>
      <c r="AU129" s="280">
        <f t="shared" si="336"/>
        <v>205878.85647467131</v>
      </c>
      <c r="AW129" s="372">
        <f t="shared" si="301"/>
        <v>205878.85647467131</v>
      </c>
      <c r="AX129" s="372"/>
      <c r="AY129" s="372"/>
      <c r="AZ129" s="372"/>
      <c r="BA129" s="372">
        <f t="shared" si="302"/>
        <v>2.2054794520547945</v>
      </c>
      <c r="BB129" s="372">
        <f t="shared" si="324"/>
        <v>7.794520547945206</v>
      </c>
      <c r="BC129" s="372">
        <f t="shared" si="303"/>
        <v>13087.5</v>
      </c>
      <c r="BD129" s="372">
        <f t="shared" si="304"/>
        <v>218172.17652500689</v>
      </c>
      <c r="BE129" s="372">
        <f t="shared" si="305"/>
        <v>25380.820050335573</v>
      </c>
      <c r="BF129" s="372">
        <f t="shared" si="306"/>
        <v>180498.03642433573</v>
      </c>
      <c r="BG129" s="372"/>
      <c r="BH129" s="280">
        <f t="shared" si="325"/>
        <v>180498.03642433573</v>
      </c>
      <c r="BI129" s="372"/>
      <c r="BJ129" s="372"/>
      <c r="BK129" s="372"/>
      <c r="BL129" s="280">
        <f t="shared" si="326"/>
        <v>3.2054794520547945</v>
      </c>
      <c r="BM129" s="372">
        <f t="shared" si="323"/>
        <v>6.794520547945206</v>
      </c>
      <c r="BN129" s="372">
        <f t="shared" si="307"/>
        <v>13087.5</v>
      </c>
      <c r="BO129" s="280">
        <f t="shared" si="327"/>
        <v>167410.53642433573</v>
      </c>
      <c r="BP129" s="280">
        <f t="shared" si="308"/>
        <v>25380.820050335573</v>
      </c>
      <c r="BQ129" s="280">
        <f t="shared" si="328"/>
        <v>155117.21637400016</v>
      </c>
      <c r="BS129" s="367">
        <f t="shared" si="329"/>
        <v>142029.71637400016</v>
      </c>
      <c r="BT129" s="280">
        <v>155117.21637400016</v>
      </c>
      <c r="BU129" s="372"/>
      <c r="BV129" s="372"/>
      <c r="BW129" s="372"/>
      <c r="BX129" s="280">
        <f t="shared" si="330"/>
        <v>4.2054794520547949</v>
      </c>
      <c r="BY129" s="365">
        <f t="shared" si="331"/>
        <v>5.7945205479452051</v>
      </c>
      <c r="BZ129" s="280">
        <f t="shared" si="332"/>
        <v>13087.5</v>
      </c>
      <c r="CA129" s="280">
        <f t="shared" si="333"/>
        <v>142029.71637400016</v>
      </c>
      <c r="CB129" s="280">
        <f t="shared" si="334"/>
        <v>25380.820050335573</v>
      </c>
      <c r="CC129" s="280">
        <f t="shared" si="335"/>
        <v>129736.39632366458</v>
      </c>
      <c r="CE129" s="280">
        <v>129736.39632366458</v>
      </c>
      <c r="CF129" s="372"/>
      <c r="CG129" s="372"/>
      <c r="CH129" s="372"/>
      <c r="CI129" s="280">
        <f t="shared" si="309"/>
        <v>5.2082191780821914</v>
      </c>
      <c r="CJ129" s="365">
        <f t="shared" si="310"/>
        <v>4.7917808219178086</v>
      </c>
      <c r="CK129" s="280">
        <f t="shared" si="311"/>
        <v>13087.5</v>
      </c>
      <c r="CL129" s="280">
        <f t="shared" si="312"/>
        <v>116648.89632366458</v>
      </c>
      <c r="CM129" s="280">
        <f t="shared" si="313"/>
        <v>25380.820050335573</v>
      </c>
      <c r="CN129" s="280">
        <f t="shared" si="314"/>
        <v>104355.576273329</v>
      </c>
      <c r="CP129" s="280">
        <f t="shared" si="317"/>
        <v>104355.576273329</v>
      </c>
      <c r="CQ129" s="372"/>
      <c r="CR129" s="372"/>
      <c r="CS129" s="372"/>
      <c r="CT129" s="280">
        <f t="shared" si="318"/>
        <v>6.2082191780821914</v>
      </c>
      <c r="CU129" s="365">
        <f t="shared" si="319"/>
        <v>3.7917808219178086</v>
      </c>
      <c r="CV129" s="280">
        <f t="shared" si="320"/>
        <v>13087.5</v>
      </c>
      <c r="CW129" s="280">
        <f t="shared" si="321"/>
        <v>91268.076273329003</v>
      </c>
      <c r="CX129" s="280">
        <f t="shared" si="315"/>
        <v>25380.820050335573</v>
      </c>
      <c r="CY129" s="280">
        <f t="shared" si="322"/>
        <v>78974.756222993426</v>
      </c>
      <c r="DA129" s="280">
        <f t="shared" si="172"/>
        <v>78974.756222993426</v>
      </c>
      <c r="DB129" s="372"/>
      <c r="DC129" s="372"/>
      <c r="DD129" s="372"/>
      <c r="DE129" s="280">
        <f t="shared" si="173"/>
        <v>7.2082191780821914</v>
      </c>
      <c r="DF129" s="365">
        <f t="shared" si="174"/>
        <v>2.7917808219178086</v>
      </c>
      <c r="DG129" s="280">
        <f t="shared" si="175"/>
        <v>13087.5</v>
      </c>
      <c r="DH129" s="280">
        <f t="shared" si="176"/>
        <v>65887.256222993426</v>
      </c>
      <c r="DI129" s="280">
        <f t="shared" si="316"/>
        <v>25380.820050335573</v>
      </c>
      <c r="DJ129" s="280">
        <f t="shared" si="177"/>
        <v>53593.93617265785</v>
      </c>
      <c r="DL129" s="367">
        <f t="shared" si="178"/>
        <v>40506.43617265785</v>
      </c>
    </row>
    <row r="130" spans="1:116" ht="30" x14ac:dyDescent="0.25">
      <c r="A130" s="451" t="s">
        <v>420</v>
      </c>
      <c r="B130" s="602" t="s">
        <v>11</v>
      </c>
      <c r="C130" s="355" t="s">
        <v>12</v>
      </c>
      <c r="D130" s="269" t="s">
        <v>2220</v>
      </c>
      <c r="E130" s="281" t="s">
        <v>419</v>
      </c>
      <c r="F130" s="278">
        <v>42093</v>
      </c>
      <c r="G130" s="357">
        <v>0</v>
      </c>
      <c r="H130" s="357">
        <f>VLOOKUP(C130,[1]Rates!$C$6:$D$136,2,0)</f>
        <v>10</v>
      </c>
      <c r="I130" s="358">
        <f t="shared" si="291"/>
        <v>10</v>
      </c>
      <c r="J130" s="581">
        <v>147000</v>
      </c>
      <c r="K130" s="582"/>
      <c r="L130" s="370">
        <f t="shared" si="117"/>
        <v>147000</v>
      </c>
      <c r="M130" s="582">
        <v>0</v>
      </c>
      <c r="N130" s="359">
        <f t="shared" si="292"/>
        <v>147000</v>
      </c>
      <c r="O130" s="280">
        <f t="shared" si="338"/>
        <v>2</v>
      </c>
      <c r="P130" s="360">
        <f t="shared" si="293"/>
        <v>10</v>
      </c>
      <c r="Q130" s="361">
        <f t="shared" si="294"/>
        <v>7350</v>
      </c>
      <c r="R130" s="359">
        <f t="shared" si="118"/>
        <v>139650</v>
      </c>
      <c r="S130" s="359">
        <f t="shared" si="339"/>
        <v>76.520547945205479</v>
      </c>
      <c r="T130" s="359">
        <f t="shared" si="119"/>
        <v>0</v>
      </c>
      <c r="U130" s="410">
        <f t="shared" si="120"/>
        <v>147000</v>
      </c>
      <c r="V130" s="374">
        <f t="shared" si="337"/>
        <v>146923.4794520548</v>
      </c>
      <c r="W130" s="371"/>
      <c r="X130" s="371"/>
      <c r="Y130" s="371"/>
      <c r="Z130" s="371"/>
      <c r="AA130" s="280">
        <f t="shared" si="122"/>
        <v>146923.4794520548</v>
      </c>
      <c r="AB130" s="372"/>
      <c r="AC130" s="372"/>
      <c r="AD130" s="372"/>
      <c r="AE130" s="363">
        <f t="shared" si="123"/>
        <v>2.7397260273972603E-3</v>
      </c>
      <c r="AF130" s="363">
        <f t="shared" si="124"/>
        <v>9.9972602739726035</v>
      </c>
      <c r="AG130" s="383">
        <f t="shared" si="296"/>
        <v>7350</v>
      </c>
      <c r="AH130" s="383">
        <f t="shared" si="297"/>
        <v>139650</v>
      </c>
      <c r="AI130" s="280">
        <f t="shared" si="340"/>
        <v>13968.827075911207</v>
      </c>
      <c r="AJ130" s="280">
        <f t="shared" si="299"/>
        <v>132954.65237614358</v>
      </c>
      <c r="AL130" s="280">
        <f t="shared" ref="AL130:AL244" si="341">+AJ130</f>
        <v>132954.65237614358</v>
      </c>
      <c r="AM130" s="372"/>
      <c r="AN130" s="372"/>
      <c r="AO130" s="372"/>
      <c r="AP130" s="363">
        <f t="shared" ref="AP130:AP244" si="342">($AL$4-F130)/365</f>
        <v>1.0054794520547945</v>
      </c>
      <c r="AQ130" s="363">
        <f t="shared" ref="AQ130:AQ244" si="343">H130-AP130</f>
        <v>8.9945205479452053</v>
      </c>
      <c r="AR130" s="383">
        <f t="shared" ref="AR130:AR244" si="344">+AG130</f>
        <v>7350</v>
      </c>
      <c r="AS130" s="383">
        <f t="shared" ref="AS130:AS244" si="345">IF(AA130-AG130&lt;=0,0,IF(AQ130&lt;=0,0,AA130-AG130))</f>
        <v>139573.4794520548</v>
      </c>
      <c r="AT130" s="365">
        <f t="shared" si="300"/>
        <v>13968.827075911207</v>
      </c>
      <c r="AU130" s="280">
        <f t="shared" si="336"/>
        <v>118985.82530023238</v>
      </c>
      <c r="AW130" s="372">
        <f t="shared" si="301"/>
        <v>118985.82530023238</v>
      </c>
      <c r="AX130" s="372"/>
      <c r="AY130" s="372"/>
      <c r="AZ130" s="372"/>
      <c r="BA130" s="372">
        <f t="shared" si="302"/>
        <v>2.0054794520547947</v>
      </c>
      <c r="BB130" s="372">
        <f t="shared" si="324"/>
        <v>7.9945205479452053</v>
      </c>
      <c r="BC130" s="372">
        <f t="shared" si="303"/>
        <v>7350</v>
      </c>
      <c r="BD130" s="372">
        <f t="shared" si="304"/>
        <v>125604.65237614358</v>
      </c>
      <c r="BE130" s="372">
        <f t="shared" si="305"/>
        <v>13968.827075911207</v>
      </c>
      <c r="BF130" s="372">
        <f t="shared" si="306"/>
        <v>105016.99822432117</v>
      </c>
      <c r="BG130" s="372"/>
      <c r="BH130" s="280">
        <f t="shared" si="325"/>
        <v>105016.99822432117</v>
      </c>
      <c r="BI130" s="372"/>
      <c r="BJ130" s="372"/>
      <c r="BK130" s="372"/>
      <c r="BL130" s="280">
        <f t="shared" si="326"/>
        <v>3.0054794520547947</v>
      </c>
      <c r="BM130" s="372">
        <f t="shared" si="323"/>
        <v>6.9945205479452053</v>
      </c>
      <c r="BN130" s="372">
        <f t="shared" si="307"/>
        <v>7350</v>
      </c>
      <c r="BO130" s="280">
        <f t="shared" si="327"/>
        <v>97666.998224321171</v>
      </c>
      <c r="BP130" s="280">
        <f t="shared" si="308"/>
        <v>13968.827075911207</v>
      </c>
      <c r="BQ130" s="280">
        <f t="shared" si="328"/>
        <v>91048.171148409965</v>
      </c>
      <c r="BS130" s="367">
        <f t="shared" si="329"/>
        <v>83698.171148409965</v>
      </c>
      <c r="BT130" s="280">
        <v>91048.171148409965</v>
      </c>
      <c r="BU130" s="372"/>
      <c r="BV130" s="372"/>
      <c r="BW130" s="372"/>
      <c r="BX130" s="280">
        <f t="shared" si="330"/>
        <v>4.0054794520547947</v>
      </c>
      <c r="BY130" s="365">
        <f t="shared" si="331"/>
        <v>5.9945205479452053</v>
      </c>
      <c r="BZ130" s="280">
        <f t="shared" si="332"/>
        <v>7350</v>
      </c>
      <c r="CA130" s="280">
        <f t="shared" si="333"/>
        <v>83698.171148409965</v>
      </c>
      <c r="CB130" s="280">
        <f t="shared" si="334"/>
        <v>13968.827075911207</v>
      </c>
      <c r="CC130" s="280">
        <f t="shared" si="335"/>
        <v>77079.344072498759</v>
      </c>
      <c r="CE130" s="280">
        <v>77079.344072498759</v>
      </c>
      <c r="CF130" s="372"/>
      <c r="CG130" s="372"/>
      <c r="CH130" s="372"/>
      <c r="CI130" s="280">
        <f t="shared" si="309"/>
        <v>5.0082191780821921</v>
      </c>
      <c r="CJ130" s="365">
        <f t="shared" si="310"/>
        <v>4.9917808219178079</v>
      </c>
      <c r="CK130" s="280">
        <f t="shared" si="311"/>
        <v>7350</v>
      </c>
      <c r="CL130" s="280">
        <f t="shared" si="312"/>
        <v>69729.344072498759</v>
      </c>
      <c r="CM130" s="280">
        <f t="shared" si="313"/>
        <v>13968.827075911207</v>
      </c>
      <c r="CN130" s="280">
        <f t="shared" si="314"/>
        <v>63110.516996587554</v>
      </c>
      <c r="CP130" s="280">
        <f t="shared" si="317"/>
        <v>63110.516996587554</v>
      </c>
      <c r="CQ130" s="372"/>
      <c r="CR130" s="372"/>
      <c r="CS130" s="372"/>
      <c r="CT130" s="280">
        <f t="shared" si="318"/>
        <v>6.0082191780821921</v>
      </c>
      <c r="CU130" s="365">
        <f t="shared" si="319"/>
        <v>3.9917808219178079</v>
      </c>
      <c r="CV130" s="280">
        <f t="shared" si="320"/>
        <v>7350</v>
      </c>
      <c r="CW130" s="280">
        <f t="shared" si="321"/>
        <v>55760.516996587554</v>
      </c>
      <c r="CX130" s="280">
        <f t="shared" si="315"/>
        <v>13968.827075911207</v>
      </c>
      <c r="CY130" s="280">
        <f t="shared" si="322"/>
        <v>49141.689920676348</v>
      </c>
      <c r="DA130" s="280">
        <f t="shared" si="172"/>
        <v>49141.689920676348</v>
      </c>
      <c r="DB130" s="372"/>
      <c r="DC130" s="372"/>
      <c r="DD130" s="372"/>
      <c r="DE130" s="280">
        <f t="shared" si="173"/>
        <v>7.0082191780821921</v>
      </c>
      <c r="DF130" s="365">
        <f t="shared" si="174"/>
        <v>2.9917808219178079</v>
      </c>
      <c r="DG130" s="280">
        <f t="shared" si="175"/>
        <v>7350</v>
      </c>
      <c r="DH130" s="280">
        <f t="shared" si="176"/>
        <v>41791.689920676348</v>
      </c>
      <c r="DI130" s="280">
        <f t="shared" si="316"/>
        <v>13968.827075911207</v>
      </c>
      <c r="DJ130" s="280">
        <f t="shared" si="177"/>
        <v>35172.862844765143</v>
      </c>
      <c r="DL130" s="367">
        <f t="shared" si="178"/>
        <v>27822.862844765143</v>
      </c>
    </row>
    <row r="131" spans="1:116" ht="30" x14ac:dyDescent="0.25">
      <c r="A131" s="451" t="s">
        <v>420</v>
      </c>
      <c r="B131" s="604" t="s">
        <v>11</v>
      </c>
      <c r="C131" s="375" t="s">
        <v>12</v>
      </c>
      <c r="D131" s="269" t="s">
        <v>2221</v>
      </c>
      <c r="E131" s="281" t="s">
        <v>926</v>
      </c>
      <c r="F131" s="278">
        <v>42128</v>
      </c>
      <c r="G131" s="357"/>
      <c r="H131" s="357">
        <f>VLOOKUP(C131,[1]Rates!$C$6:$D$136,2,0)</f>
        <v>10</v>
      </c>
      <c r="I131" s="358">
        <f t="shared" ref="I131" si="346">H131-G131</f>
        <v>10</v>
      </c>
      <c r="J131" s="581"/>
      <c r="K131" s="582"/>
      <c r="L131" s="370"/>
      <c r="M131" s="582"/>
      <c r="N131" s="359"/>
      <c r="O131" s="280"/>
      <c r="P131" s="360"/>
      <c r="Q131" s="361"/>
      <c r="R131" s="359"/>
      <c r="S131" s="359"/>
      <c r="T131" s="359"/>
      <c r="U131" s="410"/>
      <c r="V131" s="374"/>
      <c r="W131" s="371"/>
      <c r="X131" s="371"/>
      <c r="Y131" s="371"/>
      <c r="Z131" s="371"/>
      <c r="AA131" s="280"/>
      <c r="AB131" s="372">
        <v>147000</v>
      </c>
      <c r="AC131" s="372"/>
      <c r="AD131" s="372">
        <f>+$AD$1-F131+1</f>
        <v>333</v>
      </c>
      <c r="AE131" s="363">
        <v>0</v>
      </c>
      <c r="AF131" s="363">
        <f t="shared" si="124"/>
        <v>10</v>
      </c>
      <c r="AG131" s="382">
        <f t="shared" ref="AG131" si="347">AB131*5%</f>
        <v>7350</v>
      </c>
      <c r="AH131" s="383">
        <f t="shared" ref="AH131" si="348">IF(AB131-AG131&lt;=0,0,IF(AF131&lt;=0,0,AB131-AG131))</f>
        <v>139650</v>
      </c>
      <c r="AI131" s="364">
        <f t="shared" ref="AI131" si="349">(AH131/AF131)/365*AD131</f>
        <v>12740.671232876712</v>
      </c>
      <c r="AJ131" s="383">
        <f t="shared" ref="AJ131" si="350">AB131-AI131</f>
        <v>134259.32876712328</v>
      </c>
      <c r="AL131" s="280">
        <f t="shared" si="341"/>
        <v>134259.32876712328</v>
      </c>
      <c r="AM131" s="372"/>
      <c r="AN131" s="372"/>
      <c r="AO131" s="372"/>
      <c r="AP131" s="363">
        <f t="shared" si="342"/>
        <v>0.90958904109589045</v>
      </c>
      <c r="AQ131" s="363">
        <f t="shared" si="343"/>
        <v>9.0904109589041102</v>
      </c>
      <c r="AR131" s="382">
        <f t="shared" si="344"/>
        <v>7350</v>
      </c>
      <c r="AS131" s="383">
        <f t="shared" ref="AS131:AS140" si="351">IF(AB131-AG131&lt;=0,0,IF(AQ131&lt;=0,0,AB131-AG131))</f>
        <v>139650</v>
      </c>
      <c r="AT131" s="393">
        <f t="shared" ref="AT131:AT140" si="352">+AH131/AF131</f>
        <v>13965</v>
      </c>
      <c r="AU131" s="280">
        <f t="shared" si="336"/>
        <v>120294.32876712328</v>
      </c>
      <c r="AW131" s="372">
        <f t="shared" si="301"/>
        <v>120294.32876712328</v>
      </c>
      <c r="AX131" s="372"/>
      <c r="AY131" s="372"/>
      <c r="AZ131" s="372"/>
      <c r="BA131" s="372">
        <f t="shared" si="302"/>
        <v>1.9095890410958904</v>
      </c>
      <c r="BB131" s="372">
        <f t="shared" si="324"/>
        <v>8.0904109589041102</v>
      </c>
      <c r="BC131" s="372">
        <f t="shared" si="303"/>
        <v>7350</v>
      </c>
      <c r="BD131" s="372">
        <f t="shared" si="304"/>
        <v>126909.32876712328</v>
      </c>
      <c r="BE131" s="372">
        <f t="shared" si="305"/>
        <v>13965</v>
      </c>
      <c r="BF131" s="372">
        <f t="shared" si="306"/>
        <v>106329.32876712328</v>
      </c>
      <c r="BG131" s="372"/>
      <c r="BH131" s="280">
        <f t="shared" si="325"/>
        <v>106329.32876712328</v>
      </c>
      <c r="BI131" s="372"/>
      <c r="BJ131" s="372"/>
      <c r="BK131" s="372"/>
      <c r="BL131" s="280">
        <f t="shared" si="326"/>
        <v>2.9095890410958902</v>
      </c>
      <c r="BM131" s="372">
        <f t="shared" si="323"/>
        <v>7.0904109589041102</v>
      </c>
      <c r="BN131" s="372">
        <f t="shared" si="307"/>
        <v>7350</v>
      </c>
      <c r="BO131" s="280">
        <f t="shared" si="327"/>
        <v>98979.328767123283</v>
      </c>
      <c r="BP131" s="280">
        <f t="shared" si="308"/>
        <v>13965</v>
      </c>
      <c r="BQ131" s="280">
        <f t="shared" si="328"/>
        <v>92364.328767123283</v>
      </c>
      <c r="BS131" s="367">
        <f t="shared" si="329"/>
        <v>85014.328767123283</v>
      </c>
      <c r="BT131" s="280">
        <v>92364.328767123283</v>
      </c>
      <c r="BU131" s="372"/>
      <c r="BV131" s="372"/>
      <c r="BW131" s="372"/>
      <c r="BX131" s="280">
        <f t="shared" si="330"/>
        <v>3.9095890410958902</v>
      </c>
      <c r="BY131" s="365">
        <f t="shared" si="331"/>
        <v>6.0904109589041102</v>
      </c>
      <c r="BZ131" s="280">
        <f t="shared" si="332"/>
        <v>7350</v>
      </c>
      <c r="CA131" s="280">
        <f t="shared" si="333"/>
        <v>85014.328767123283</v>
      </c>
      <c r="CB131" s="280">
        <f t="shared" si="334"/>
        <v>13965</v>
      </c>
      <c r="CC131" s="280">
        <f t="shared" si="335"/>
        <v>78399.328767123283</v>
      </c>
      <c r="CE131" s="280">
        <v>78399.328767123283</v>
      </c>
      <c r="CF131" s="372"/>
      <c r="CG131" s="372"/>
      <c r="CH131" s="372"/>
      <c r="CI131" s="280">
        <f t="shared" si="309"/>
        <v>4.912328767123288</v>
      </c>
      <c r="CJ131" s="365">
        <f t="shared" si="310"/>
        <v>5.087671232876712</v>
      </c>
      <c r="CK131" s="280">
        <f t="shared" si="311"/>
        <v>7350</v>
      </c>
      <c r="CL131" s="280">
        <f t="shared" si="312"/>
        <v>71049.328767123283</v>
      </c>
      <c r="CM131" s="280">
        <f t="shared" si="313"/>
        <v>13965</v>
      </c>
      <c r="CN131" s="280">
        <f t="shared" si="314"/>
        <v>64434.328767123283</v>
      </c>
      <c r="CP131" s="280">
        <f t="shared" si="317"/>
        <v>64434.328767123283</v>
      </c>
      <c r="CQ131" s="372"/>
      <c r="CR131" s="372"/>
      <c r="CS131" s="372"/>
      <c r="CT131" s="280">
        <f t="shared" si="318"/>
        <v>5.912328767123288</v>
      </c>
      <c r="CU131" s="365">
        <f t="shared" si="319"/>
        <v>4.087671232876712</v>
      </c>
      <c r="CV131" s="280">
        <f t="shared" si="320"/>
        <v>7350</v>
      </c>
      <c r="CW131" s="280">
        <f t="shared" si="321"/>
        <v>57084.328767123283</v>
      </c>
      <c r="CX131" s="280">
        <f t="shared" si="315"/>
        <v>13965</v>
      </c>
      <c r="CY131" s="280">
        <f t="shared" si="322"/>
        <v>50469.328767123283</v>
      </c>
      <c r="DA131" s="280">
        <f t="shared" si="172"/>
        <v>50469.328767123283</v>
      </c>
      <c r="DB131" s="372"/>
      <c r="DC131" s="372"/>
      <c r="DD131" s="372"/>
      <c r="DE131" s="280">
        <f t="shared" si="173"/>
        <v>6.912328767123288</v>
      </c>
      <c r="DF131" s="365">
        <f t="shared" si="174"/>
        <v>3.087671232876712</v>
      </c>
      <c r="DG131" s="280">
        <f t="shared" si="175"/>
        <v>7350</v>
      </c>
      <c r="DH131" s="280">
        <f t="shared" si="176"/>
        <v>43119.328767123283</v>
      </c>
      <c r="DI131" s="280">
        <f t="shared" si="316"/>
        <v>13965</v>
      </c>
      <c r="DJ131" s="280">
        <f t="shared" si="177"/>
        <v>36504.328767123283</v>
      </c>
      <c r="DL131" s="367">
        <f t="shared" si="178"/>
        <v>29154.328767123283</v>
      </c>
    </row>
    <row r="132" spans="1:116" ht="30" x14ac:dyDescent="0.25">
      <c r="A132" s="451" t="s">
        <v>420</v>
      </c>
      <c r="B132" s="602" t="s">
        <v>75</v>
      </c>
      <c r="C132" s="355" t="s">
        <v>19</v>
      </c>
      <c r="D132" s="269" t="s">
        <v>2222</v>
      </c>
      <c r="E132" s="583" t="s">
        <v>927</v>
      </c>
      <c r="F132" s="278">
        <v>42247</v>
      </c>
      <c r="G132" s="357"/>
      <c r="H132" s="357">
        <f>VLOOKUP(C132,[1]Rates!$C$6:$D$136,2,0)</f>
        <v>15</v>
      </c>
      <c r="I132" s="358">
        <f t="shared" ref="I132" si="353">H132-G132</f>
        <v>15</v>
      </c>
      <c r="J132" s="581"/>
      <c r="K132" s="582"/>
      <c r="L132" s="370"/>
      <c r="M132" s="582"/>
      <c r="N132" s="359"/>
      <c r="O132" s="280"/>
      <c r="P132" s="360"/>
      <c r="Q132" s="361"/>
      <c r="R132" s="359"/>
      <c r="S132" s="359"/>
      <c r="T132" s="359"/>
      <c r="U132" s="410"/>
      <c r="V132" s="374"/>
      <c r="W132" s="371"/>
      <c r="X132" s="371"/>
      <c r="Y132" s="371"/>
      <c r="Z132" s="371"/>
      <c r="AA132" s="280"/>
      <c r="AB132" s="372">
        <v>13650</v>
      </c>
      <c r="AC132" s="372"/>
      <c r="AD132" s="372">
        <f>+$AD$1-F132+1</f>
        <v>214</v>
      </c>
      <c r="AE132" s="363">
        <v>0</v>
      </c>
      <c r="AF132" s="363">
        <f t="shared" ref="AF132" si="354">H132-AE132</f>
        <v>15</v>
      </c>
      <c r="AG132" s="382">
        <f t="shared" ref="AG132" si="355">AB132*5%</f>
        <v>682.5</v>
      </c>
      <c r="AH132" s="383">
        <f t="shared" ref="AH132" si="356">IF(AB132-AG132&lt;=0,0,IF(AF132&lt;=0,0,AB132-AG132))</f>
        <v>12967.5</v>
      </c>
      <c r="AI132" s="364">
        <f t="shared" ref="AI132" si="357">(AH132/AF132)/365*AD132</f>
        <v>506.85753424657537</v>
      </c>
      <c r="AJ132" s="383">
        <f t="shared" ref="AJ132" si="358">AB132-AI132</f>
        <v>13143.142465753424</v>
      </c>
      <c r="AL132" s="280">
        <f t="shared" si="341"/>
        <v>13143.142465753424</v>
      </c>
      <c r="AM132" s="372"/>
      <c r="AN132" s="372"/>
      <c r="AO132" s="372"/>
      <c r="AP132" s="363">
        <f t="shared" si="342"/>
        <v>0.58356164383561648</v>
      </c>
      <c r="AQ132" s="363">
        <f t="shared" si="343"/>
        <v>14.416438356164383</v>
      </c>
      <c r="AR132" s="382">
        <f t="shared" si="344"/>
        <v>682.5</v>
      </c>
      <c r="AS132" s="383">
        <f t="shared" si="351"/>
        <v>12967.5</v>
      </c>
      <c r="AT132" s="393">
        <f t="shared" si="352"/>
        <v>864.5</v>
      </c>
      <c r="AU132" s="280">
        <f t="shared" si="336"/>
        <v>12278.642465753424</v>
      </c>
      <c r="AW132" s="372">
        <f t="shared" si="301"/>
        <v>12278.642465753424</v>
      </c>
      <c r="AX132" s="372"/>
      <c r="AY132" s="372"/>
      <c r="AZ132" s="372"/>
      <c r="BA132" s="372">
        <f t="shared" si="302"/>
        <v>1.5835616438356164</v>
      </c>
      <c r="BB132" s="372">
        <f t="shared" si="324"/>
        <v>13.416438356164385</v>
      </c>
      <c r="BC132" s="372">
        <f t="shared" si="303"/>
        <v>682.5</v>
      </c>
      <c r="BD132" s="372">
        <f t="shared" si="304"/>
        <v>12460.642465753424</v>
      </c>
      <c r="BE132" s="372">
        <f t="shared" si="305"/>
        <v>864.5</v>
      </c>
      <c r="BF132" s="372">
        <f t="shared" si="306"/>
        <v>11414.142465753424</v>
      </c>
      <c r="BG132" s="372"/>
      <c r="BH132" s="280">
        <f t="shared" si="325"/>
        <v>11414.142465753424</v>
      </c>
      <c r="BI132" s="372"/>
      <c r="BJ132" s="372"/>
      <c r="BK132" s="372"/>
      <c r="BL132" s="280">
        <f t="shared" si="326"/>
        <v>2.5835616438356164</v>
      </c>
      <c r="BM132" s="372">
        <f t="shared" si="323"/>
        <v>12.416438356164385</v>
      </c>
      <c r="BN132" s="372">
        <f t="shared" si="307"/>
        <v>682.5</v>
      </c>
      <c r="BO132" s="280">
        <f t="shared" si="327"/>
        <v>10731.642465753424</v>
      </c>
      <c r="BP132" s="280">
        <f t="shared" si="308"/>
        <v>864.5</v>
      </c>
      <c r="BQ132" s="280">
        <f t="shared" si="328"/>
        <v>10549.642465753424</v>
      </c>
      <c r="BS132" s="367">
        <f t="shared" si="329"/>
        <v>9867.1424657534244</v>
      </c>
      <c r="BT132" s="280">
        <v>10549.642465753424</v>
      </c>
      <c r="BU132" s="372"/>
      <c r="BV132" s="372"/>
      <c r="BW132" s="372"/>
      <c r="BX132" s="280">
        <f t="shared" si="330"/>
        <v>3.5835616438356164</v>
      </c>
      <c r="BY132" s="365">
        <f t="shared" si="331"/>
        <v>11.416438356164385</v>
      </c>
      <c r="BZ132" s="280">
        <f t="shared" si="332"/>
        <v>682.5</v>
      </c>
      <c r="CA132" s="280">
        <f t="shared" si="333"/>
        <v>9867.1424657534244</v>
      </c>
      <c r="CB132" s="280">
        <f t="shared" si="334"/>
        <v>864.5</v>
      </c>
      <c r="CC132" s="280">
        <f t="shared" si="335"/>
        <v>9685.1424657534244</v>
      </c>
      <c r="CE132" s="280">
        <v>9685.1424657534244</v>
      </c>
      <c r="CF132" s="372"/>
      <c r="CG132" s="372"/>
      <c r="CH132" s="372"/>
      <c r="CI132" s="280">
        <f t="shared" si="309"/>
        <v>4.5863013698630137</v>
      </c>
      <c r="CJ132" s="365">
        <f t="shared" si="310"/>
        <v>10.413698630136986</v>
      </c>
      <c r="CK132" s="280">
        <f t="shared" si="311"/>
        <v>682.5</v>
      </c>
      <c r="CL132" s="280">
        <f t="shared" si="312"/>
        <v>9002.6424657534244</v>
      </c>
      <c r="CM132" s="280">
        <f t="shared" si="313"/>
        <v>864.5</v>
      </c>
      <c r="CN132" s="280">
        <f t="shared" si="314"/>
        <v>8820.6424657534244</v>
      </c>
      <c r="CP132" s="280">
        <f t="shared" si="317"/>
        <v>8820.6424657534244</v>
      </c>
      <c r="CQ132" s="372"/>
      <c r="CR132" s="372"/>
      <c r="CS132" s="372"/>
      <c r="CT132" s="280">
        <f t="shared" si="318"/>
        <v>5.5863013698630137</v>
      </c>
      <c r="CU132" s="365">
        <f t="shared" si="319"/>
        <v>9.4136986301369863</v>
      </c>
      <c r="CV132" s="280">
        <f t="shared" si="320"/>
        <v>682.5</v>
      </c>
      <c r="CW132" s="280">
        <f t="shared" si="321"/>
        <v>8138.1424657534244</v>
      </c>
      <c r="CX132" s="280">
        <f t="shared" si="315"/>
        <v>864.5</v>
      </c>
      <c r="CY132" s="280">
        <f t="shared" si="322"/>
        <v>7956.1424657534244</v>
      </c>
      <c r="DA132" s="280">
        <f t="shared" si="172"/>
        <v>7956.1424657534244</v>
      </c>
      <c r="DB132" s="372"/>
      <c r="DC132" s="372"/>
      <c r="DD132" s="372"/>
      <c r="DE132" s="280">
        <f t="shared" si="173"/>
        <v>6.5863013698630137</v>
      </c>
      <c r="DF132" s="365">
        <f t="shared" si="174"/>
        <v>8.4136986301369863</v>
      </c>
      <c r="DG132" s="280">
        <f t="shared" si="175"/>
        <v>682.5</v>
      </c>
      <c r="DH132" s="280">
        <f t="shared" si="176"/>
        <v>7273.6424657534244</v>
      </c>
      <c r="DI132" s="280">
        <f t="shared" si="316"/>
        <v>864.5</v>
      </c>
      <c r="DJ132" s="280">
        <f t="shared" si="177"/>
        <v>7091.6424657534244</v>
      </c>
      <c r="DL132" s="367">
        <f t="shared" si="178"/>
        <v>6409.1424657534244</v>
      </c>
    </row>
    <row r="133" spans="1:116" ht="25.5" x14ac:dyDescent="0.25">
      <c r="A133" s="451" t="s">
        <v>420</v>
      </c>
      <c r="B133" s="602" t="s">
        <v>75</v>
      </c>
      <c r="C133" s="355" t="s">
        <v>19</v>
      </c>
      <c r="D133" s="269" t="s">
        <v>2223</v>
      </c>
      <c r="E133" s="583" t="s">
        <v>928</v>
      </c>
      <c r="F133" s="278">
        <v>42268</v>
      </c>
      <c r="G133" s="357"/>
      <c r="H133" s="357">
        <f>VLOOKUP(C133,[1]Rates!$C$6:$D$136,2,0)</f>
        <v>15</v>
      </c>
      <c r="I133" s="358">
        <f t="shared" ref="I133" si="359">H133-G133</f>
        <v>15</v>
      </c>
      <c r="J133" s="581"/>
      <c r="K133" s="582"/>
      <c r="L133" s="370"/>
      <c r="M133" s="582"/>
      <c r="N133" s="359"/>
      <c r="O133" s="280"/>
      <c r="P133" s="360"/>
      <c r="Q133" s="361"/>
      <c r="R133" s="359"/>
      <c r="S133" s="359"/>
      <c r="T133" s="359"/>
      <c r="U133" s="410"/>
      <c r="V133" s="374"/>
      <c r="W133" s="371"/>
      <c r="X133" s="371"/>
      <c r="Y133" s="371"/>
      <c r="Z133" s="371"/>
      <c r="AA133" s="280"/>
      <c r="AB133" s="372">
        <v>15671</v>
      </c>
      <c r="AC133" s="372"/>
      <c r="AD133" s="372">
        <f>+$AD$1-F133+1</f>
        <v>193</v>
      </c>
      <c r="AE133" s="363">
        <v>0</v>
      </c>
      <c r="AF133" s="363">
        <f t="shared" ref="AF133" si="360">H133-AE133</f>
        <v>15</v>
      </c>
      <c r="AG133" s="382">
        <f t="shared" ref="AG133" si="361">AB133*5%</f>
        <v>783.55000000000007</v>
      </c>
      <c r="AH133" s="383">
        <f t="shared" ref="AH133" si="362">IF(AB133-AG133&lt;=0,0,IF(AF133&lt;=0,0,AB133-AG133))</f>
        <v>14887.45</v>
      </c>
      <c r="AI133" s="364">
        <f t="shared" ref="AI133" si="363">(AH133/AF133)/365*AD133</f>
        <v>524.79960730593609</v>
      </c>
      <c r="AJ133" s="383">
        <f t="shared" ref="AJ133" si="364">AB133-AI133</f>
        <v>15146.200392694063</v>
      </c>
      <c r="AL133" s="280">
        <f t="shared" si="341"/>
        <v>15146.200392694063</v>
      </c>
      <c r="AM133" s="372"/>
      <c r="AN133" s="372"/>
      <c r="AO133" s="372"/>
      <c r="AP133" s="363">
        <f t="shared" si="342"/>
        <v>0.52602739726027392</v>
      </c>
      <c r="AQ133" s="363">
        <f t="shared" si="343"/>
        <v>14.473972602739726</v>
      </c>
      <c r="AR133" s="382">
        <f t="shared" si="344"/>
        <v>783.55000000000007</v>
      </c>
      <c r="AS133" s="383">
        <f t="shared" si="351"/>
        <v>14887.45</v>
      </c>
      <c r="AT133" s="393">
        <f t="shared" si="352"/>
        <v>992.49666666666667</v>
      </c>
      <c r="AU133" s="280">
        <f t="shared" si="336"/>
        <v>14153.703726027397</v>
      </c>
      <c r="AW133" s="372">
        <f t="shared" si="301"/>
        <v>14153.703726027397</v>
      </c>
      <c r="AX133" s="372"/>
      <c r="AY133" s="372"/>
      <c r="AZ133" s="372"/>
      <c r="BA133" s="372">
        <f t="shared" si="302"/>
        <v>1.526027397260274</v>
      </c>
      <c r="BB133" s="372">
        <f t="shared" si="324"/>
        <v>13.473972602739726</v>
      </c>
      <c r="BC133" s="372">
        <f t="shared" si="303"/>
        <v>783.55000000000007</v>
      </c>
      <c r="BD133" s="372">
        <f t="shared" si="304"/>
        <v>14362.650392694064</v>
      </c>
      <c r="BE133" s="372">
        <f t="shared" si="305"/>
        <v>992.49666666666667</v>
      </c>
      <c r="BF133" s="372">
        <f t="shared" si="306"/>
        <v>13161.207059360731</v>
      </c>
      <c r="BG133" s="372"/>
      <c r="BH133" s="280">
        <f t="shared" si="325"/>
        <v>13161.207059360731</v>
      </c>
      <c r="BI133" s="372"/>
      <c r="BJ133" s="372"/>
      <c r="BK133" s="372"/>
      <c r="BL133" s="280">
        <f t="shared" si="326"/>
        <v>2.526027397260274</v>
      </c>
      <c r="BM133" s="372">
        <f t="shared" si="323"/>
        <v>12.473972602739726</v>
      </c>
      <c r="BN133" s="372">
        <f t="shared" si="307"/>
        <v>783.55000000000007</v>
      </c>
      <c r="BO133" s="280">
        <f t="shared" si="327"/>
        <v>12377.657059360732</v>
      </c>
      <c r="BP133" s="280">
        <f t="shared" si="308"/>
        <v>992.49666666666667</v>
      </c>
      <c r="BQ133" s="280">
        <f t="shared" si="328"/>
        <v>12168.710392694065</v>
      </c>
      <c r="BS133" s="367">
        <f t="shared" si="329"/>
        <v>11385.160392694066</v>
      </c>
      <c r="BT133" s="280">
        <v>12168.710392694065</v>
      </c>
      <c r="BU133" s="372"/>
      <c r="BV133" s="372"/>
      <c r="BW133" s="372"/>
      <c r="BX133" s="280">
        <f t="shared" si="330"/>
        <v>3.526027397260274</v>
      </c>
      <c r="BY133" s="365">
        <f t="shared" si="331"/>
        <v>11.473972602739726</v>
      </c>
      <c r="BZ133" s="280">
        <f t="shared" si="332"/>
        <v>783.55000000000007</v>
      </c>
      <c r="CA133" s="280">
        <f t="shared" si="333"/>
        <v>11385.160392694066</v>
      </c>
      <c r="CB133" s="280">
        <f t="shared" si="334"/>
        <v>992.49666666666667</v>
      </c>
      <c r="CC133" s="280">
        <f t="shared" si="335"/>
        <v>11176.213726027399</v>
      </c>
      <c r="CE133" s="280">
        <v>11176.213726027399</v>
      </c>
      <c r="CF133" s="372"/>
      <c r="CG133" s="372"/>
      <c r="CH133" s="372"/>
      <c r="CI133" s="280">
        <f t="shared" si="309"/>
        <v>4.5287671232876709</v>
      </c>
      <c r="CJ133" s="365">
        <f t="shared" si="310"/>
        <v>10.471232876712328</v>
      </c>
      <c r="CK133" s="280">
        <f t="shared" si="311"/>
        <v>783.55000000000007</v>
      </c>
      <c r="CL133" s="280">
        <f t="shared" si="312"/>
        <v>10392.6637260274</v>
      </c>
      <c r="CM133" s="280">
        <f t="shared" si="313"/>
        <v>992.49666666666667</v>
      </c>
      <c r="CN133" s="280">
        <f t="shared" si="314"/>
        <v>10183.717059360733</v>
      </c>
      <c r="CP133" s="280">
        <f t="shared" si="317"/>
        <v>10183.717059360733</v>
      </c>
      <c r="CQ133" s="372"/>
      <c r="CR133" s="372"/>
      <c r="CS133" s="372"/>
      <c r="CT133" s="280">
        <f t="shared" si="318"/>
        <v>5.5287671232876709</v>
      </c>
      <c r="CU133" s="365">
        <f t="shared" si="319"/>
        <v>9.4712328767123282</v>
      </c>
      <c r="CV133" s="280">
        <f t="shared" si="320"/>
        <v>783.55000000000007</v>
      </c>
      <c r="CW133" s="280">
        <f t="shared" si="321"/>
        <v>9400.1670593607341</v>
      </c>
      <c r="CX133" s="280">
        <f t="shared" si="315"/>
        <v>992.49666666666667</v>
      </c>
      <c r="CY133" s="280">
        <f t="shared" si="322"/>
        <v>9191.2203926940674</v>
      </c>
      <c r="DA133" s="280">
        <f t="shared" si="172"/>
        <v>9191.2203926940674</v>
      </c>
      <c r="DB133" s="372"/>
      <c r="DC133" s="372"/>
      <c r="DD133" s="372"/>
      <c r="DE133" s="280">
        <f t="shared" si="173"/>
        <v>6.5287671232876709</v>
      </c>
      <c r="DF133" s="365">
        <f t="shared" si="174"/>
        <v>8.4712328767123282</v>
      </c>
      <c r="DG133" s="280">
        <f t="shared" si="175"/>
        <v>783.55000000000007</v>
      </c>
      <c r="DH133" s="280">
        <f t="shared" si="176"/>
        <v>8407.6703926940681</v>
      </c>
      <c r="DI133" s="280">
        <f t="shared" si="316"/>
        <v>992.49666666666667</v>
      </c>
      <c r="DJ133" s="280">
        <f t="shared" si="177"/>
        <v>8198.7237260274014</v>
      </c>
      <c r="DL133" s="367">
        <f t="shared" si="178"/>
        <v>7415.1737260274012</v>
      </c>
    </row>
    <row r="134" spans="1:116" ht="30" x14ac:dyDescent="0.25">
      <c r="A134" s="451" t="s">
        <v>420</v>
      </c>
      <c r="B134" s="602" t="s">
        <v>11</v>
      </c>
      <c r="C134" s="355" t="s">
        <v>12</v>
      </c>
      <c r="D134" s="269" t="s">
        <v>2224</v>
      </c>
      <c r="E134" s="281" t="s">
        <v>926</v>
      </c>
      <c r="F134" s="278">
        <v>42350</v>
      </c>
      <c r="G134" s="357"/>
      <c r="H134" s="357">
        <f>VLOOKUP(C134,[1]Rates!$C$6:$D$136,2,0)</f>
        <v>10</v>
      </c>
      <c r="I134" s="358">
        <f t="shared" ref="I134:I135" si="365">H134-G134</f>
        <v>10</v>
      </c>
      <c r="J134" s="581"/>
      <c r="K134" s="582"/>
      <c r="L134" s="370"/>
      <c r="M134" s="582"/>
      <c r="N134" s="359"/>
      <c r="O134" s="280"/>
      <c r="P134" s="360"/>
      <c r="Q134" s="361"/>
      <c r="R134" s="359"/>
      <c r="S134" s="359"/>
      <c r="T134" s="359"/>
      <c r="U134" s="410"/>
      <c r="V134" s="374"/>
      <c r="W134" s="371"/>
      <c r="X134" s="371"/>
      <c r="Y134" s="371"/>
      <c r="Z134" s="371"/>
      <c r="AA134" s="280"/>
      <c r="AB134" s="372">
        <v>120750</v>
      </c>
      <c r="AC134" s="372"/>
      <c r="AD134" s="372">
        <f t="shared" ref="AD134:AD139" si="366">+$AD$1-F134+1</f>
        <v>111</v>
      </c>
      <c r="AE134" s="363">
        <v>0</v>
      </c>
      <c r="AF134" s="363">
        <f t="shared" ref="AF134:AF135" si="367">H134-AE134</f>
        <v>10</v>
      </c>
      <c r="AG134" s="382">
        <f t="shared" ref="AG134:AG135" si="368">AB134*5%</f>
        <v>6037.5</v>
      </c>
      <c r="AH134" s="383">
        <f t="shared" ref="AH134:AH135" si="369">IF(AB134-AG134&lt;=0,0,IF(AF134&lt;=0,0,AB134-AG134))</f>
        <v>114712.5</v>
      </c>
      <c r="AI134" s="364">
        <f t="shared" ref="AI134:AI135" si="370">(AH134/AF134)/365*AD134</f>
        <v>3488.517123287671</v>
      </c>
      <c r="AJ134" s="383">
        <f t="shared" ref="AJ134:AJ135" si="371">AB134-AI134</f>
        <v>117261.48287671233</v>
      </c>
      <c r="AL134" s="280">
        <f t="shared" si="341"/>
        <v>117261.48287671233</v>
      </c>
      <c r="AM134" s="372"/>
      <c r="AN134" s="372"/>
      <c r="AO134" s="372"/>
      <c r="AP134" s="394">
        <f t="shared" si="342"/>
        <v>0.30136986301369861</v>
      </c>
      <c r="AQ134" s="394">
        <f t="shared" si="343"/>
        <v>9.6986301369863011</v>
      </c>
      <c r="AR134" s="382">
        <f t="shared" si="344"/>
        <v>6037.5</v>
      </c>
      <c r="AS134" s="383">
        <f t="shared" si="351"/>
        <v>114712.5</v>
      </c>
      <c r="AT134" s="393">
        <f t="shared" si="352"/>
        <v>11471.25</v>
      </c>
      <c r="AU134" s="280">
        <f t="shared" si="336"/>
        <v>105790.23287671233</v>
      </c>
      <c r="AW134" s="372">
        <f t="shared" si="301"/>
        <v>105790.23287671233</v>
      </c>
      <c r="AX134" s="372"/>
      <c r="AY134" s="372"/>
      <c r="AZ134" s="372"/>
      <c r="BA134" s="372">
        <f t="shared" si="302"/>
        <v>1.3013698630136987</v>
      </c>
      <c r="BB134" s="372">
        <f t="shared" si="324"/>
        <v>8.6986301369863011</v>
      </c>
      <c r="BC134" s="372">
        <f t="shared" si="303"/>
        <v>6037.5</v>
      </c>
      <c r="BD134" s="372">
        <f t="shared" si="304"/>
        <v>111223.98287671233</v>
      </c>
      <c r="BE134" s="372">
        <f t="shared" si="305"/>
        <v>11471.25</v>
      </c>
      <c r="BF134" s="372">
        <f t="shared" si="306"/>
        <v>94318.982876712325</v>
      </c>
      <c r="BG134" s="372"/>
      <c r="BH134" s="280">
        <f t="shared" si="325"/>
        <v>94318.982876712325</v>
      </c>
      <c r="BI134" s="372"/>
      <c r="BJ134" s="372"/>
      <c r="BK134" s="372"/>
      <c r="BL134" s="280">
        <f t="shared" si="326"/>
        <v>2.3013698630136985</v>
      </c>
      <c r="BM134" s="372">
        <f t="shared" si="323"/>
        <v>7.6986301369863011</v>
      </c>
      <c r="BN134" s="372">
        <f t="shared" si="307"/>
        <v>6037.5</v>
      </c>
      <c r="BO134" s="280">
        <f t="shared" si="327"/>
        <v>88281.482876712325</v>
      </c>
      <c r="BP134" s="280">
        <f t="shared" si="308"/>
        <v>11471.25</v>
      </c>
      <c r="BQ134" s="280">
        <f t="shared" si="328"/>
        <v>82847.732876712325</v>
      </c>
      <c r="BS134" s="367">
        <f t="shared" si="329"/>
        <v>76810.232876712325</v>
      </c>
      <c r="BT134" s="280">
        <v>82847.732876712325</v>
      </c>
      <c r="BU134" s="372"/>
      <c r="BV134" s="372"/>
      <c r="BW134" s="372"/>
      <c r="BX134" s="280">
        <f t="shared" si="330"/>
        <v>3.3013698630136985</v>
      </c>
      <c r="BY134" s="365">
        <f t="shared" si="331"/>
        <v>6.6986301369863011</v>
      </c>
      <c r="BZ134" s="280">
        <f t="shared" si="332"/>
        <v>6037.5</v>
      </c>
      <c r="CA134" s="280">
        <f t="shared" si="333"/>
        <v>76810.232876712325</v>
      </c>
      <c r="CB134" s="280">
        <f t="shared" si="334"/>
        <v>11471.25</v>
      </c>
      <c r="CC134" s="280">
        <f t="shared" si="335"/>
        <v>71376.482876712325</v>
      </c>
      <c r="CE134" s="280">
        <v>71376.482876712325</v>
      </c>
      <c r="CF134" s="372"/>
      <c r="CG134" s="372"/>
      <c r="CH134" s="372"/>
      <c r="CI134" s="280">
        <f t="shared" si="309"/>
        <v>4.3041095890410963</v>
      </c>
      <c r="CJ134" s="365">
        <f t="shared" si="310"/>
        <v>5.6958904109589037</v>
      </c>
      <c r="CK134" s="280">
        <f t="shared" si="311"/>
        <v>6037.5</v>
      </c>
      <c r="CL134" s="280">
        <f t="shared" si="312"/>
        <v>65338.982876712325</v>
      </c>
      <c r="CM134" s="280">
        <f t="shared" si="313"/>
        <v>11471.25</v>
      </c>
      <c r="CN134" s="280">
        <f t="shared" si="314"/>
        <v>59905.232876712325</v>
      </c>
      <c r="CP134" s="280">
        <f t="shared" si="317"/>
        <v>59905.232876712325</v>
      </c>
      <c r="CQ134" s="372"/>
      <c r="CR134" s="372"/>
      <c r="CS134" s="372"/>
      <c r="CT134" s="280">
        <f t="shared" si="318"/>
        <v>5.3041095890410963</v>
      </c>
      <c r="CU134" s="365">
        <f t="shared" si="319"/>
        <v>4.6958904109589037</v>
      </c>
      <c r="CV134" s="280">
        <f t="shared" si="320"/>
        <v>6037.5</v>
      </c>
      <c r="CW134" s="280">
        <f t="shared" si="321"/>
        <v>53867.732876712325</v>
      </c>
      <c r="CX134" s="280">
        <f t="shared" si="315"/>
        <v>11471.25</v>
      </c>
      <c r="CY134" s="280">
        <f t="shared" si="322"/>
        <v>48433.982876712325</v>
      </c>
      <c r="DA134" s="280">
        <f t="shared" si="172"/>
        <v>48433.982876712325</v>
      </c>
      <c r="DB134" s="372"/>
      <c r="DC134" s="372"/>
      <c r="DD134" s="372"/>
      <c r="DE134" s="280">
        <f t="shared" si="173"/>
        <v>6.3041095890410963</v>
      </c>
      <c r="DF134" s="365">
        <f t="shared" si="174"/>
        <v>3.6958904109589037</v>
      </c>
      <c r="DG134" s="280">
        <f t="shared" si="175"/>
        <v>6037.5</v>
      </c>
      <c r="DH134" s="280">
        <f t="shared" si="176"/>
        <v>42396.482876712325</v>
      </c>
      <c r="DI134" s="280">
        <f t="shared" si="316"/>
        <v>11471.25</v>
      </c>
      <c r="DJ134" s="280">
        <f t="shared" si="177"/>
        <v>36962.732876712325</v>
      </c>
      <c r="DL134" s="367">
        <f t="shared" si="178"/>
        <v>30925.232876712325</v>
      </c>
    </row>
    <row r="135" spans="1:116" ht="30" x14ac:dyDescent="0.25">
      <c r="A135" s="451" t="s">
        <v>420</v>
      </c>
      <c r="B135" s="602" t="s">
        <v>11</v>
      </c>
      <c r="C135" s="355" t="s">
        <v>12</v>
      </c>
      <c r="D135" s="260" t="s">
        <v>2225</v>
      </c>
      <c r="E135" s="281" t="s">
        <v>926</v>
      </c>
      <c r="F135" s="278">
        <v>42350</v>
      </c>
      <c r="G135" s="357"/>
      <c r="H135" s="357">
        <f>VLOOKUP(C135,[1]Rates!$C$6:$D$136,2,0)</f>
        <v>10</v>
      </c>
      <c r="I135" s="358">
        <f t="shared" si="365"/>
        <v>10</v>
      </c>
      <c r="J135" s="581"/>
      <c r="K135" s="582"/>
      <c r="L135" s="370"/>
      <c r="M135" s="582"/>
      <c r="N135" s="359"/>
      <c r="O135" s="280"/>
      <c r="P135" s="360"/>
      <c r="Q135" s="361"/>
      <c r="R135" s="359"/>
      <c r="S135" s="359"/>
      <c r="T135" s="359"/>
      <c r="U135" s="410"/>
      <c r="V135" s="374"/>
      <c r="W135" s="371"/>
      <c r="X135" s="371"/>
      <c r="Y135" s="371"/>
      <c r="Z135" s="371"/>
      <c r="AA135" s="280"/>
      <c r="AB135" s="372">
        <v>120750</v>
      </c>
      <c r="AC135" s="372"/>
      <c r="AD135" s="372">
        <f t="shared" si="366"/>
        <v>111</v>
      </c>
      <c r="AE135" s="363">
        <v>0</v>
      </c>
      <c r="AF135" s="363">
        <f t="shared" si="367"/>
        <v>10</v>
      </c>
      <c r="AG135" s="382">
        <f t="shared" si="368"/>
        <v>6037.5</v>
      </c>
      <c r="AH135" s="383">
        <f t="shared" si="369"/>
        <v>114712.5</v>
      </c>
      <c r="AI135" s="364">
        <f t="shared" si="370"/>
        <v>3488.517123287671</v>
      </c>
      <c r="AJ135" s="383">
        <f t="shared" si="371"/>
        <v>117261.48287671233</v>
      </c>
      <c r="AL135" s="280">
        <f t="shared" si="341"/>
        <v>117261.48287671233</v>
      </c>
      <c r="AM135" s="372"/>
      <c r="AN135" s="372"/>
      <c r="AO135" s="372"/>
      <c r="AP135" s="394">
        <f t="shared" si="342"/>
        <v>0.30136986301369861</v>
      </c>
      <c r="AQ135" s="394">
        <f t="shared" si="343"/>
        <v>9.6986301369863011</v>
      </c>
      <c r="AR135" s="382">
        <f t="shared" si="344"/>
        <v>6037.5</v>
      </c>
      <c r="AS135" s="383">
        <f t="shared" si="351"/>
        <v>114712.5</v>
      </c>
      <c r="AT135" s="393">
        <f t="shared" si="352"/>
        <v>11471.25</v>
      </c>
      <c r="AU135" s="280">
        <f t="shared" si="336"/>
        <v>105790.23287671233</v>
      </c>
      <c r="AW135" s="372">
        <f t="shared" si="301"/>
        <v>105790.23287671233</v>
      </c>
      <c r="AX135" s="372"/>
      <c r="AY135" s="372"/>
      <c r="AZ135" s="372"/>
      <c r="BA135" s="372">
        <f t="shared" si="302"/>
        <v>1.3013698630136987</v>
      </c>
      <c r="BB135" s="372">
        <f t="shared" si="324"/>
        <v>8.6986301369863011</v>
      </c>
      <c r="BC135" s="372">
        <f t="shared" si="303"/>
        <v>6037.5</v>
      </c>
      <c r="BD135" s="372">
        <f t="shared" si="304"/>
        <v>111223.98287671233</v>
      </c>
      <c r="BE135" s="372">
        <f t="shared" si="305"/>
        <v>11471.25</v>
      </c>
      <c r="BF135" s="372">
        <f t="shared" si="306"/>
        <v>94318.982876712325</v>
      </c>
      <c r="BG135" s="372"/>
      <c r="BH135" s="280">
        <f t="shared" si="325"/>
        <v>94318.982876712325</v>
      </c>
      <c r="BI135" s="372"/>
      <c r="BJ135" s="372"/>
      <c r="BK135" s="372"/>
      <c r="BL135" s="280">
        <f t="shared" si="326"/>
        <v>2.3013698630136985</v>
      </c>
      <c r="BM135" s="372">
        <f t="shared" si="323"/>
        <v>7.6986301369863011</v>
      </c>
      <c r="BN135" s="372">
        <f t="shared" si="307"/>
        <v>6037.5</v>
      </c>
      <c r="BO135" s="280">
        <f t="shared" si="327"/>
        <v>88281.482876712325</v>
      </c>
      <c r="BP135" s="280">
        <f t="shared" si="308"/>
        <v>11471.25</v>
      </c>
      <c r="BQ135" s="280">
        <f t="shared" si="328"/>
        <v>82847.732876712325</v>
      </c>
      <c r="BS135" s="367">
        <f t="shared" si="329"/>
        <v>76810.232876712325</v>
      </c>
      <c r="BT135" s="280">
        <v>82847.732876712325</v>
      </c>
      <c r="BU135" s="372"/>
      <c r="BV135" s="372"/>
      <c r="BW135" s="372"/>
      <c r="BX135" s="280">
        <f t="shared" si="330"/>
        <v>3.3013698630136985</v>
      </c>
      <c r="BY135" s="365">
        <f t="shared" si="331"/>
        <v>6.6986301369863011</v>
      </c>
      <c r="BZ135" s="280">
        <f t="shared" si="332"/>
        <v>6037.5</v>
      </c>
      <c r="CA135" s="280">
        <f t="shared" si="333"/>
        <v>76810.232876712325</v>
      </c>
      <c r="CB135" s="280">
        <f t="shared" si="334"/>
        <v>11471.25</v>
      </c>
      <c r="CC135" s="280">
        <f t="shared" si="335"/>
        <v>71376.482876712325</v>
      </c>
      <c r="CE135" s="280">
        <v>71376.482876712325</v>
      </c>
      <c r="CF135" s="372"/>
      <c r="CG135" s="372"/>
      <c r="CH135" s="372"/>
      <c r="CI135" s="280">
        <f t="shared" si="309"/>
        <v>4.3041095890410963</v>
      </c>
      <c r="CJ135" s="365">
        <f t="shared" si="310"/>
        <v>5.6958904109589037</v>
      </c>
      <c r="CK135" s="280">
        <f t="shared" si="311"/>
        <v>6037.5</v>
      </c>
      <c r="CL135" s="280">
        <f t="shared" si="312"/>
        <v>65338.982876712325</v>
      </c>
      <c r="CM135" s="280">
        <f t="shared" si="313"/>
        <v>11471.25</v>
      </c>
      <c r="CN135" s="280">
        <f t="shared" si="314"/>
        <v>59905.232876712325</v>
      </c>
      <c r="CP135" s="280">
        <f t="shared" si="317"/>
        <v>59905.232876712325</v>
      </c>
      <c r="CQ135" s="372"/>
      <c r="CR135" s="372"/>
      <c r="CS135" s="372"/>
      <c r="CT135" s="280">
        <f t="shared" si="318"/>
        <v>5.3041095890410963</v>
      </c>
      <c r="CU135" s="365">
        <f t="shared" si="319"/>
        <v>4.6958904109589037</v>
      </c>
      <c r="CV135" s="280">
        <f t="shared" si="320"/>
        <v>6037.5</v>
      </c>
      <c r="CW135" s="280">
        <f t="shared" si="321"/>
        <v>53867.732876712325</v>
      </c>
      <c r="CX135" s="280">
        <f t="shared" si="315"/>
        <v>11471.25</v>
      </c>
      <c r="CY135" s="280">
        <f t="shared" si="322"/>
        <v>48433.982876712325</v>
      </c>
      <c r="DA135" s="280">
        <f t="shared" si="172"/>
        <v>48433.982876712325</v>
      </c>
      <c r="DB135" s="372"/>
      <c r="DC135" s="372"/>
      <c r="DD135" s="372"/>
      <c r="DE135" s="280">
        <f t="shared" si="173"/>
        <v>6.3041095890410963</v>
      </c>
      <c r="DF135" s="365">
        <f t="shared" si="174"/>
        <v>3.6958904109589037</v>
      </c>
      <c r="DG135" s="280">
        <f t="shared" si="175"/>
        <v>6037.5</v>
      </c>
      <c r="DH135" s="280">
        <f t="shared" si="176"/>
        <v>42396.482876712325</v>
      </c>
      <c r="DI135" s="280">
        <f t="shared" si="316"/>
        <v>11471.25</v>
      </c>
      <c r="DJ135" s="280">
        <f t="shared" si="177"/>
        <v>36962.732876712325</v>
      </c>
      <c r="DL135" s="367">
        <f t="shared" si="178"/>
        <v>30925.232876712325</v>
      </c>
    </row>
    <row r="136" spans="1:116" ht="30" x14ac:dyDescent="0.25">
      <c r="A136" s="451" t="s">
        <v>420</v>
      </c>
      <c r="B136" s="602" t="s">
        <v>11</v>
      </c>
      <c r="C136" s="355" t="s">
        <v>12</v>
      </c>
      <c r="D136" s="260" t="s">
        <v>2226</v>
      </c>
      <c r="E136" s="281" t="s">
        <v>926</v>
      </c>
      <c r="F136" s="278">
        <v>42354</v>
      </c>
      <c r="G136" s="357"/>
      <c r="H136" s="357">
        <f>VLOOKUP(C136,[1]Rates!$C$6:$D$136,2,0)</f>
        <v>10</v>
      </c>
      <c r="I136" s="358">
        <f t="shared" ref="I136" si="372">H136-G136</f>
        <v>10</v>
      </c>
      <c r="J136" s="581"/>
      <c r="K136" s="582"/>
      <c r="L136" s="370"/>
      <c r="M136" s="582"/>
      <c r="N136" s="359"/>
      <c r="O136" s="280"/>
      <c r="P136" s="360"/>
      <c r="Q136" s="361"/>
      <c r="R136" s="359"/>
      <c r="S136" s="359"/>
      <c r="T136" s="359"/>
      <c r="U136" s="410"/>
      <c r="V136" s="374"/>
      <c r="W136" s="371"/>
      <c r="X136" s="371"/>
      <c r="Y136" s="371"/>
      <c r="Z136" s="371"/>
      <c r="AA136" s="280"/>
      <c r="AB136" s="372">
        <v>120750</v>
      </c>
      <c r="AC136" s="372"/>
      <c r="AD136" s="372">
        <f t="shared" si="366"/>
        <v>107</v>
      </c>
      <c r="AE136" s="363">
        <v>0</v>
      </c>
      <c r="AF136" s="363">
        <f t="shared" ref="AF136" si="373">H136-AE136</f>
        <v>10</v>
      </c>
      <c r="AG136" s="382">
        <f t="shared" ref="AG136" si="374">AB136*5%</f>
        <v>6037.5</v>
      </c>
      <c r="AH136" s="383">
        <f t="shared" ref="AH136" si="375">IF(AB136-AG136&lt;=0,0,IF(AF136&lt;=0,0,AB136-AG136))</f>
        <v>114712.5</v>
      </c>
      <c r="AI136" s="364">
        <f t="shared" ref="AI136" si="376">(AH136/AF136)/365*AD136</f>
        <v>3362.8047945205476</v>
      </c>
      <c r="AJ136" s="383">
        <f t="shared" ref="AJ136" si="377">AB136-AI136</f>
        <v>117387.19520547945</v>
      </c>
      <c r="AL136" s="280">
        <f t="shared" si="341"/>
        <v>117387.19520547945</v>
      </c>
      <c r="AM136" s="372"/>
      <c r="AN136" s="372"/>
      <c r="AO136" s="372"/>
      <c r="AP136" s="394">
        <f t="shared" si="342"/>
        <v>0.29041095890410956</v>
      </c>
      <c r="AQ136" s="394">
        <f t="shared" si="343"/>
        <v>9.7095890410958905</v>
      </c>
      <c r="AR136" s="382">
        <f t="shared" si="344"/>
        <v>6037.5</v>
      </c>
      <c r="AS136" s="383">
        <f t="shared" si="351"/>
        <v>114712.5</v>
      </c>
      <c r="AT136" s="393">
        <f t="shared" si="352"/>
        <v>11471.25</v>
      </c>
      <c r="AU136" s="280">
        <f t="shared" si="336"/>
        <v>105915.94520547945</v>
      </c>
      <c r="AW136" s="372">
        <f t="shared" si="301"/>
        <v>105915.94520547945</v>
      </c>
      <c r="AX136" s="372"/>
      <c r="AY136" s="372"/>
      <c r="AZ136" s="372"/>
      <c r="BA136" s="372">
        <f t="shared" si="302"/>
        <v>1.2904109589041095</v>
      </c>
      <c r="BB136" s="372">
        <f t="shared" si="324"/>
        <v>8.7095890410958905</v>
      </c>
      <c r="BC136" s="372">
        <f t="shared" si="303"/>
        <v>6037.5</v>
      </c>
      <c r="BD136" s="372">
        <f t="shared" si="304"/>
        <v>111349.69520547945</v>
      </c>
      <c r="BE136" s="372">
        <f t="shared" si="305"/>
        <v>11471.25</v>
      </c>
      <c r="BF136" s="372">
        <f t="shared" si="306"/>
        <v>94444.695205479453</v>
      </c>
      <c r="BG136" s="372"/>
      <c r="BH136" s="280">
        <f t="shared" si="325"/>
        <v>94444.695205479453</v>
      </c>
      <c r="BI136" s="372"/>
      <c r="BJ136" s="372"/>
      <c r="BK136" s="372"/>
      <c r="BL136" s="280">
        <f t="shared" si="326"/>
        <v>2.2904109589041095</v>
      </c>
      <c r="BM136" s="372">
        <f t="shared" si="323"/>
        <v>7.7095890410958905</v>
      </c>
      <c r="BN136" s="372">
        <f t="shared" si="307"/>
        <v>6037.5</v>
      </c>
      <c r="BO136" s="280">
        <f t="shared" si="327"/>
        <v>88407.195205479453</v>
      </c>
      <c r="BP136" s="280">
        <f t="shared" si="308"/>
        <v>11471.25</v>
      </c>
      <c r="BQ136" s="280">
        <f t="shared" si="328"/>
        <v>82973.445205479453</v>
      </c>
      <c r="BS136" s="367">
        <f t="shared" si="329"/>
        <v>76935.945205479453</v>
      </c>
      <c r="BT136" s="280">
        <v>82973.445205479453</v>
      </c>
      <c r="BU136" s="372"/>
      <c r="BV136" s="372"/>
      <c r="BW136" s="372"/>
      <c r="BX136" s="280">
        <f t="shared" si="330"/>
        <v>3.2904109589041095</v>
      </c>
      <c r="BY136" s="365">
        <f t="shared" si="331"/>
        <v>6.7095890410958905</v>
      </c>
      <c r="BZ136" s="280">
        <f t="shared" si="332"/>
        <v>6037.5</v>
      </c>
      <c r="CA136" s="280">
        <f t="shared" si="333"/>
        <v>76935.945205479453</v>
      </c>
      <c r="CB136" s="280">
        <f t="shared" si="334"/>
        <v>11471.25</v>
      </c>
      <c r="CC136" s="280">
        <f t="shared" si="335"/>
        <v>71502.195205479453</v>
      </c>
      <c r="CE136" s="280">
        <v>71502.195205479453</v>
      </c>
      <c r="CF136" s="372"/>
      <c r="CG136" s="372"/>
      <c r="CH136" s="372"/>
      <c r="CI136" s="280">
        <f t="shared" si="309"/>
        <v>4.2931506849315069</v>
      </c>
      <c r="CJ136" s="365">
        <f t="shared" si="310"/>
        <v>5.7068493150684931</v>
      </c>
      <c r="CK136" s="280">
        <f t="shared" si="311"/>
        <v>6037.5</v>
      </c>
      <c r="CL136" s="280">
        <f t="shared" si="312"/>
        <v>65464.695205479453</v>
      </c>
      <c r="CM136" s="280">
        <f t="shared" si="313"/>
        <v>11471.25</v>
      </c>
      <c r="CN136" s="280">
        <f t="shared" si="314"/>
        <v>60030.945205479453</v>
      </c>
      <c r="CP136" s="280">
        <f t="shared" si="317"/>
        <v>60030.945205479453</v>
      </c>
      <c r="CQ136" s="372"/>
      <c r="CR136" s="372"/>
      <c r="CS136" s="372"/>
      <c r="CT136" s="280">
        <f t="shared" si="318"/>
        <v>5.2931506849315069</v>
      </c>
      <c r="CU136" s="365">
        <f t="shared" si="319"/>
        <v>4.7068493150684931</v>
      </c>
      <c r="CV136" s="280">
        <f t="shared" si="320"/>
        <v>6037.5</v>
      </c>
      <c r="CW136" s="280">
        <f t="shared" si="321"/>
        <v>53993.445205479453</v>
      </c>
      <c r="CX136" s="280">
        <f t="shared" si="315"/>
        <v>11471.25</v>
      </c>
      <c r="CY136" s="280">
        <f t="shared" si="322"/>
        <v>48559.695205479453</v>
      </c>
      <c r="DA136" s="280">
        <f t="shared" si="172"/>
        <v>48559.695205479453</v>
      </c>
      <c r="DB136" s="372"/>
      <c r="DC136" s="372"/>
      <c r="DD136" s="372"/>
      <c r="DE136" s="280">
        <f t="shared" si="173"/>
        <v>6.2931506849315069</v>
      </c>
      <c r="DF136" s="365">
        <f t="shared" si="174"/>
        <v>3.7068493150684931</v>
      </c>
      <c r="DG136" s="280">
        <f t="shared" si="175"/>
        <v>6037.5</v>
      </c>
      <c r="DH136" s="280">
        <f t="shared" si="176"/>
        <v>42522.195205479453</v>
      </c>
      <c r="DI136" s="280">
        <f t="shared" si="316"/>
        <v>11471.25</v>
      </c>
      <c r="DJ136" s="280">
        <f t="shared" si="177"/>
        <v>37088.445205479453</v>
      </c>
      <c r="DL136" s="367">
        <f t="shared" si="178"/>
        <v>31050.945205479453</v>
      </c>
    </row>
    <row r="137" spans="1:116" ht="30" x14ac:dyDescent="0.25">
      <c r="A137" s="451" t="s">
        <v>420</v>
      </c>
      <c r="B137" s="602" t="s">
        <v>11</v>
      </c>
      <c r="C137" s="355" t="s">
        <v>12</v>
      </c>
      <c r="D137" s="260" t="s">
        <v>2227</v>
      </c>
      <c r="E137" s="281" t="s">
        <v>926</v>
      </c>
      <c r="F137" s="278">
        <v>42355</v>
      </c>
      <c r="G137" s="357"/>
      <c r="H137" s="357">
        <f>VLOOKUP(C137,[1]Rates!$C$6:$D$136,2,0)</f>
        <v>10</v>
      </c>
      <c r="I137" s="358">
        <f t="shared" ref="I137" si="378">H137-G137</f>
        <v>10</v>
      </c>
      <c r="J137" s="581"/>
      <c r="K137" s="582"/>
      <c r="L137" s="370"/>
      <c r="M137" s="582"/>
      <c r="N137" s="359"/>
      <c r="O137" s="280"/>
      <c r="P137" s="360"/>
      <c r="Q137" s="361"/>
      <c r="R137" s="359"/>
      <c r="S137" s="359"/>
      <c r="T137" s="359"/>
      <c r="U137" s="410"/>
      <c r="V137" s="374"/>
      <c r="W137" s="371"/>
      <c r="X137" s="371"/>
      <c r="Y137" s="371"/>
      <c r="Z137" s="371"/>
      <c r="AA137" s="280"/>
      <c r="AB137" s="372">
        <v>120750</v>
      </c>
      <c r="AC137" s="372"/>
      <c r="AD137" s="372">
        <f t="shared" si="366"/>
        <v>106</v>
      </c>
      <c r="AE137" s="363">
        <v>0</v>
      </c>
      <c r="AF137" s="363">
        <f t="shared" ref="AF137" si="379">H137-AE137</f>
        <v>10</v>
      </c>
      <c r="AG137" s="382">
        <f t="shared" ref="AG137" si="380">AB137*5%</f>
        <v>6037.5</v>
      </c>
      <c r="AH137" s="383">
        <f t="shared" ref="AH137" si="381">IF(AB137-AG137&lt;=0,0,IF(AF137&lt;=0,0,AB137-AG137))</f>
        <v>114712.5</v>
      </c>
      <c r="AI137" s="364">
        <f t="shared" ref="AI137" si="382">(AH137/AF137)/365*AD137</f>
        <v>3331.3767123287671</v>
      </c>
      <c r="AJ137" s="383">
        <f t="shared" ref="AJ137" si="383">AB137-AI137</f>
        <v>117418.62328767123</v>
      </c>
      <c r="AL137" s="280">
        <f t="shared" si="341"/>
        <v>117418.62328767123</v>
      </c>
      <c r="AM137" s="372"/>
      <c r="AN137" s="372"/>
      <c r="AO137" s="372"/>
      <c r="AP137" s="394">
        <f t="shared" si="342"/>
        <v>0.28767123287671231</v>
      </c>
      <c r="AQ137" s="394">
        <f t="shared" si="343"/>
        <v>9.712328767123287</v>
      </c>
      <c r="AR137" s="382">
        <f t="shared" si="344"/>
        <v>6037.5</v>
      </c>
      <c r="AS137" s="383">
        <f t="shared" si="351"/>
        <v>114712.5</v>
      </c>
      <c r="AT137" s="393">
        <f t="shared" si="352"/>
        <v>11471.25</v>
      </c>
      <c r="AU137" s="280">
        <f t="shared" si="336"/>
        <v>105947.37328767123</v>
      </c>
      <c r="AW137" s="372">
        <f t="shared" si="301"/>
        <v>105947.37328767123</v>
      </c>
      <c r="AX137" s="372"/>
      <c r="AY137" s="372"/>
      <c r="AZ137" s="372"/>
      <c r="BA137" s="372">
        <f t="shared" si="302"/>
        <v>1.2876712328767124</v>
      </c>
      <c r="BB137" s="372">
        <f t="shared" si="324"/>
        <v>8.712328767123287</v>
      </c>
      <c r="BC137" s="372">
        <f t="shared" si="303"/>
        <v>6037.5</v>
      </c>
      <c r="BD137" s="372">
        <f t="shared" si="304"/>
        <v>111381.12328767123</v>
      </c>
      <c r="BE137" s="372">
        <f t="shared" si="305"/>
        <v>11471.25</v>
      </c>
      <c r="BF137" s="372">
        <f t="shared" si="306"/>
        <v>94476.123287671231</v>
      </c>
      <c r="BG137" s="372"/>
      <c r="BH137" s="280">
        <f t="shared" si="325"/>
        <v>94476.123287671231</v>
      </c>
      <c r="BI137" s="372"/>
      <c r="BJ137" s="372"/>
      <c r="BK137" s="372"/>
      <c r="BL137" s="280">
        <f t="shared" si="326"/>
        <v>2.2876712328767121</v>
      </c>
      <c r="BM137" s="372">
        <f t="shared" si="323"/>
        <v>7.7123287671232879</v>
      </c>
      <c r="BN137" s="372">
        <f t="shared" si="307"/>
        <v>6037.5</v>
      </c>
      <c r="BO137" s="280">
        <f t="shared" si="327"/>
        <v>88438.623287671231</v>
      </c>
      <c r="BP137" s="280">
        <f t="shared" si="308"/>
        <v>11471.25</v>
      </c>
      <c r="BQ137" s="280">
        <f t="shared" si="328"/>
        <v>83004.873287671231</v>
      </c>
      <c r="BS137" s="367">
        <f t="shared" si="329"/>
        <v>76967.373287671231</v>
      </c>
      <c r="BT137" s="280">
        <v>83004.873287671231</v>
      </c>
      <c r="BU137" s="372"/>
      <c r="BV137" s="372"/>
      <c r="BW137" s="372"/>
      <c r="BX137" s="280">
        <f t="shared" si="330"/>
        <v>3.2876712328767121</v>
      </c>
      <c r="BY137" s="365">
        <f t="shared" si="331"/>
        <v>6.7123287671232879</v>
      </c>
      <c r="BZ137" s="280">
        <f t="shared" si="332"/>
        <v>6037.5</v>
      </c>
      <c r="CA137" s="280">
        <f t="shared" si="333"/>
        <v>76967.373287671231</v>
      </c>
      <c r="CB137" s="280">
        <f t="shared" si="334"/>
        <v>11471.25</v>
      </c>
      <c r="CC137" s="280">
        <f t="shared" si="335"/>
        <v>71533.623287671231</v>
      </c>
      <c r="CE137" s="280">
        <v>71533.623287671231</v>
      </c>
      <c r="CF137" s="372"/>
      <c r="CG137" s="372"/>
      <c r="CH137" s="372"/>
      <c r="CI137" s="280">
        <f t="shared" si="309"/>
        <v>4.2904109589041095</v>
      </c>
      <c r="CJ137" s="365">
        <f t="shared" si="310"/>
        <v>5.7095890410958905</v>
      </c>
      <c r="CK137" s="280">
        <f t="shared" si="311"/>
        <v>6037.5</v>
      </c>
      <c r="CL137" s="280">
        <f t="shared" si="312"/>
        <v>65496.123287671231</v>
      </c>
      <c r="CM137" s="280">
        <f t="shared" si="313"/>
        <v>11471.25</v>
      </c>
      <c r="CN137" s="280">
        <f t="shared" si="314"/>
        <v>60062.373287671231</v>
      </c>
      <c r="CP137" s="280">
        <f t="shared" si="317"/>
        <v>60062.373287671231</v>
      </c>
      <c r="CQ137" s="372"/>
      <c r="CR137" s="372"/>
      <c r="CS137" s="372"/>
      <c r="CT137" s="280">
        <f t="shared" si="318"/>
        <v>5.2904109589041095</v>
      </c>
      <c r="CU137" s="365">
        <f t="shared" si="319"/>
        <v>4.7095890410958905</v>
      </c>
      <c r="CV137" s="280">
        <f t="shared" si="320"/>
        <v>6037.5</v>
      </c>
      <c r="CW137" s="280">
        <f t="shared" si="321"/>
        <v>54024.873287671231</v>
      </c>
      <c r="CX137" s="280">
        <f t="shared" si="315"/>
        <v>11471.25</v>
      </c>
      <c r="CY137" s="280">
        <f t="shared" si="322"/>
        <v>48591.123287671231</v>
      </c>
      <c r="DA137" s="280">
        <f t="shared" si="172"/>
        <v>48591.123287671231</v>
      </c>
      <c r="DB137" s="372"/>
      <c r="DC137" s="372"/>
      <c r="DD137" s="372"/>
      <c r="DE137" s="280">
        <f t="shared" si="173"/>
        <v>6.2904109589041095</v>
      </c>
      <c r="DF137" s="365">
        <f t="shared" si="174"/>
        <v>3.7095890410958905</v>
      </c>
      <c r="DG137" s="280">
        <f t="shared" si="175"/>
        <v>6037.5</v>
      </c>
      <c r="DH137" s="280">
        <f t="shared" si="176"/>
        <v>42553.623287671231</v>
      </c>
      <c r="DI137" s="280">
        <f t="shared" si="316"/>
        <v>11471.25</v>
      </c>
      <c r="DJ137" s="280">
        <f t="shared" si="177"/>
        <v>37119.873287671231</v>
      </c>
      <c r="DL137" s="367">
        <f t="shared" si="178"/>
        <v>31082.373287671231</v>
      </c>
    </row>
    <row r="138" spans="1:116" ht="30" x14ac:dyDescent="0.25">
      <c r="A138" s="451" t="s">
        <v>420</v>
      </c>
      <c r="B138" s="602" t="s">
        <v>11</v>
      </c>
      <c r="C138" s="355" t="s">
        <v>12</v>
      </c>
      <c r="D138" s="260" t="s">
        <v>2228</v>
      </c>
      <c r="E138" s="281" t="s">
        <v>926</v>
      </c>
      <c r="F138" s="278">
        <v>42355</v>
      </c>
      <c r="G138" s="357"/>
      <c r="H138" s="357">
        <f>VLOOKUP(C138,[1]Rates!$C$6:$D$136,2,0)</f>
        <v>10</v>
      </c>
      <c r="I138" s="358">
        <f t="shared" ref="I138" si="384">H138-G138</f>
        <v>10</v>
      </c>
      <c r="J138" s="581"/>
      <c r="K138" s="582"/>
      <c r="L138" s="370"/>
      <c r="M138" s="582"/>
      <c r="N138" s="359"/>
      <c r="O138" s="280"/>
      <c r="P138" s="360"/>
      <c r="Q138" s="361"/>
      <c r="R138" s="359"/>
      <c r="S138" s="359"/>
      <c r="T138" s="359"/>
      <c r="U138" s="410"/>
      <c r="V138" s="374"/>
      <c r="W138" s="371"/>
      <c r="X138" s="371"/>
      <c r="Y138" s="371"/>
      <c r="Z138" s="371"/>
      <c r="AA138" s="280"/>
      <c r="AB138" s="372">
        <v>120750</v>
      </c>
      <c r="AC138" s="372"/>
      <c r="AD138" s="372">
        <f t="shared" si="366"/>
        <v>106</v>
      </c>
      <c r="AE138" s="363">
        <v>0</v>
      </c>
      <c r="AF138" s="363">
        <f t="shared" ref="AF138" si="385">H138-AE138</f>
        <v>10</v>
      </c>
      <c r="AG138" s="382">
        <f t="shared" ref="AG138" si="386">AB138*5%</f>
        <v>6037.5</v>
      </c>
      <c r="AH138" s="383">
        <f t="shared" ref="AH138" si="387">IF(AB138-AG138&lt;=0,0,IF(AF138&lt;=0,0,AB138-AG138))</f>
        <v>114712.5</v>
      </c>
      <c r="AI138" s="364">
        <f t="shared" ref="AI138" si="388">(AH138/AF138)/365*AD138</f>
        <v>3331.3767123287671</v>
      </c>
      <c r="AJ138" s="383">
        <f t="shared" ref="AJ138" si="389">AB138-AI138</f>
        <v>117418.62328767123</v>
      </c>
      <c r="AL138" s="280">
        <f t="shared" si="341"/>
        <v>117418.62328767123</v>
      </c>
      <c r="AM138" s="372"/>
      <c r="AN138" s="372"/>
      <c r="AO138" s="372"/>
      <c r="AP138" s="394">
        <f t="shared" si="342"/>
        <v>0.28767123287671231</v>
      </c>
      <c r="AQ138" s="394">
        <f t="shared" si="343"/>
        <v>9.712328767123287</v>
      </c>
      <c r="AR138" s="382">
        <f t="shared" si="344"/>
        <v>6037.5</v>
      </c>
      <c r="AS138" s="383">
        <f t="shared" si="351"/>
        <v>114712.5</v>
      </c>
      <c r="AT138" s="393">
        <f t="shared" si="352"/>
        <v>11471.25</v>
      </c>
      <c r="AU138" s="280">
        <f t="shared" si="336"/>
        <v>105947.37328767123</v>
      </c>
      <c r="AW138" s="372">
        <f t="shared" si="301"/>
        <v>105947.37328767123</v>
      </c>
      <c r="AX138" s="372"/>
      <c r="AY138" s="372"/>
      <c r="AZ138" s="372"/>
      <c r="BA138" s="372">
        <f t="shared" si="302"/>
        <v>1.2876712328767124</v>
      </c>
      <c r="BB138" s="372">
        <f t="shared" si="324"/>
        <v>8.712328767123287</v>
      </c>
      <c r="BC138" s="372">
        <f t="shared" si="303"/>
        <v>6037.5</v>
      </c>
      <c r="BD138" s="372">
        <f t="shared" si="304"/>
        <v>111381.12328767123</v>
      </c>
      <c r="BE138" s="372">
        <f t="shared" si="305"/>
        <v>11471.25</v>
      </c>
      <c r="BF138" s="372">
        <f t="shared" si="306"/>
        <v>94476.123287671231</v>
      </c>
      <c r="BG138" s="372"/>
      <c r="BH138" s="280">
        <f t="shared" si="325"/>
        <v>94476.123287671231</v>
      </c>
      <c r="BI138" s="372"/>
      <c r="BJ138" s="372"/>
      <c r="BK138" s="372"/>
      <c r="BL138" s="280">
        <f t="shared" si="326"/>
        <v>2.2876712328767121</v>
      </c>
      <c r="BM138" s="372">
        <f t="shared" si="323"/>
        <v>7.7123287671232879</v>
      </c>
      <c r="BN138" s="372">
        <f t="shared" si="307"/>
        <v>6037.5</v>
      </c>
      <c r="BO138" s="280">
        <f t="shared" si="327"/>
        <v>88438.623287671231</v>
      </c>
      <c r="BP138" s="280">
        <f t="shared" si="308"/>
        <v>11471.25</v>
      </c>
      <c r="BQ138" s="280">
        <f t="shared" si="328"/>
        <v>83004.873287671231</v>
      </c>
      <c r="BS138" s="367">
        <f t="shared" si="329"/>
        <v>76967.373287671231</v>
      </c>
      <c r="BT138" s="280">
        <v>83004.873287671231</v>
      </c>
      <c r="BU138" s="372"/>
      <c r="BV138" s="372"/>
      <c r="BW138" s="372"/>
      <c r="BX138" s="280">
        <f t="shared" si="330"/>
        <v>3.2876712328767121</v>
      </c>
      <c r="BY138" s="365">
        <f t="shared" si="331"/>
        <v>6.7123287671232879</v>
      </c>
      <c r="BZ138" s="280">
        <f t="shared" si="332"/>
        <v>6037.5</v>
      </c>
      <c r="CA138" s="280">
        <f t="shared" si="333"/>
        <v>76967.373287671231</v>
      </c>
      <c r="CB138" s="280">
        <f t="shared" si="334"/>
        <v>11471.25</v>
      </c>
      <c r="CC138" s="280">
        <f t="shared" si="335"/>
        <v>71533.623287671231</v>
      </c>
      <c r="CE138" s="280">
        <v>71533.623287671231</v>
      </c>
      <c r="CF138" s="372"/>
      <c r="CG138" s="372"/>
      <c r="CH138" s="372"/>
      <c r="CI138" s="280">
        <f t="shared" si="309"/>
        <v>4.2904109589041095</v>
      </c>
      <c r="CJ138" s="365">
        <f t="shared" si="310"/>
        <v>5.7095890410958905</v>
      </c>
      <c r="CK138" s="280">
        <f t="shared" si="311"/>
        <v>6037.5</v>
      </c>
      <c r="CL138" s="280">
        <f t="shared" si="312"/>
        <v>65496.123287671231</v>
      </c>
      <c r="CM138" s="280">
        <f t="shared" si="313"/>
        <v>11471.25</v>
      </c>
      <c r="CN138" s="280">
        <f t="shared" si="314"/>
        <v>60062.373287671231</v>
      </c>
      <c r="CP138" s="280">
        <f t="shared" si="317"/>
        <v>60062.373287671231</v>
      </c>
      <c r="CQ138" s="372"/>
      <c r="CR138" s="372"/>
      <c r="CS138" s="372"/>
      <c r="CT138" s="280">
        <f t="shared" si="318"/>
        <v>5.2904109589041095</v>
      </c>
      <c r="CU138" s="365">
        <f t="shared" si="319"/>
        <v>4.7095890410958905</v>
      </c>
      <c r="CV138" s="280">
        <f t="shared" si="320"/>
        <v>6037.5</v>
      </c>
      <c r="CW138" s="280">
        <f t="shared" si="321"/>
        <v>54024.873287671231</v>
      </c>
      <c r="CX138" s="280">
        <f t="shared" si="315"/>
        <v>11471.25</v>
      </c>
      <c r="CY138" s="280">
        <f t="shared" si="322"/>
        <v>48591.123287671231</v>
      </c>
      <c r="DA138" s="280">
        <f t="shared" si="172"/>
        <v>48591.123287671231</v>
      </c>
      <c r="DB138" s="372"/>
      <c r="DC138" s="372"/>
      <c r="DD138" s="372"/>
      <c r="DE138" s="280">
        <f t="shared" si="173"/>
        <v>6.2904109589041095</v>
      </c>
      <c r="DF138" s="365">
        <f t="shared" si="174"/>
        <v>3.7095890410958905</v>
      </c>
      <c r="DG138" s="280">
        <f t="shared" si="175"/>
        <v>6037.5</v>
      </c>
      <c r="DH138" s="280">
        <f t="shared" si="176"/>
        <v>42553.623287671231</v>
      </c>
      <c r="DI138" s="280">
        <f t="shared" si="316"/>
        <v>11471.25</v>
      </c>
      <c r="DJ138" s="280">
        <f t="shared" si="177"/>
        <v>37119.873287671231</v>
      </c>
      <c r="DL138" s="367">
        <f t="shared" si="178"/>
        <v>31082.373287671231</v>
      </c>
    </row>
    <row r="139" spans="1:116" ht="25.5" x14ac:dyDescent="0.25">
      <c r="A139" s="451" t="s">
        <v>420</v>
      </c>
      <c r="B139" s="602" t="s">
        <v>75</v>
      </c>
      <c r="C139" s="355" t="s">
        <v>19</v>
      </c>
      <c r="D139" s="260" t="s">
        <v>2229</v>
      </c>
      <c r="E139" s="281" t="s">
        <v>929</v>
      </c>
      <c r="F139" s="278">
        <v>42429</v>
      </c>
      <c r="G139" s="357"/>
      <c r="H139" s="357">
        <f>VLOOKUP(C139,[1]Rates!$C$6:$D$136,2,0)</f>
        <v>15</v>
      </c>
      <c r="I139" s="358">
        <f t="shared" ref="I139" si="390">H139-G139</f>
        <v>15</v>
      </c>
      <c r="J139" s="581"/>
      <c r="K139" s="582"/>
      <c r="L139" s="370"/>
      <c r="M139" s="582"/>
      <c r="N139" s="359"/>
      <c r="O139" s="280"/>
      <c r="P139" s="360"/>
      <c r="Q139" s="361"/>
      <c r="R139" s="359"/>
      <c r="S139" s="359"/>
      <c r="T139" s="359"/>
      <c r="U139" s="410"/>
      <c r="V139" s="374"/>
      <c r="W139" s="371"/>
      <c r="X139" s="371"/>
      <c r="Y139" s="371"/>
      <c r="Z139" s="371"/>
      <c r="AA139" s="280"/>
      <c r="AB139" s="372">
        <v>21425</v>
      </c>
      <c r="AC139" s="372"/>
      <c r="AD139" s="372">
        <f t="shared" si="366"/>
        <v>32</v>
      </c>
      <c r="AE139" s="363">
        <v>0</v>
      </c>
      <c r="AF139" s="363">
        <f t="shared" ref="AF139" si="391">H139-AE139</f>
        <v>15</v>
      </c>
      <c r="AG139" s="382">
        <f t="shared" ref="AG139" si="392">AB139*5%</f>
        <v>1071.25</v>
      </c>
      <c r="AH139" s="383">
        <f t="shared" ref="AH139" si="393">IF(AB139-AG139&lt;=0,0,IF(AF139&lt;=0,0,AB139-AG139))</f>
        <v>20353.75</v>
      </c>
      <c r="AI139" s="364">
        <f t="shared" ref="AI139" si="394">(AH139/AF139)/365*AD139</f>
        <v>118.96255707762558</v>
      </c>
      <c r="AJ139" s="383">
        <f t="shared" ref="AJ139" si="395">AB139-AI139</f>
        <v>21306.037442922374</v>
      </c>
      <c r="AL139" s="280">
        <f t="shared" si="341"/>
        <v>21306.037442922374</v>
      </c>
      <c r="AM139" s="372"/>
      <c r="AN139" s="372"/>
      <c r="AO139" s="372"/>
      <c r="AP139" s="394">
        <f t="shared" si="342"/>
        <v>8.4931506849315067E-2</v>
      </c>
      <c r="AQ139" s="394">
        <f t="shared" si="343"/>
        <v>14.915068493150685</v>
      </c>
      <c r="AR139" s="382">
        <f t="shared" si="344"/>
        <v>1071.25</v>
      </c>
      <c r="AS139" s="383">
        <f t="shared" si="351"/>
        <v>20353.75</v>
      </c>
      <c r="AT139" s="393">
        <f t="shared" si="352"/>
        <v>1356.9166666666667</v>
      </c>
      <c r="AU139" s="280">
        <f t="shared" si="336"/>
        <v>19949.120776255706</v>
      </c>
      <c r="AW139" s="372">
        <f t="shared" si="301"/>
        <v>19949.120776255706</v>
      </c>
      <c r="AX139" s="372"/>
      <c r="AY139" s="372"/>
      <c r="AZ139" s="372"/>
      <c r="BA139" s="372">
        <f t="shared" si="302"/>
        <v>1.0849315068493151</v>
      </c>
      <c r="BB139" s="372">
        <f t="shared" si="324"/>
        <v>13.915068493150685</v>
      </c>
      <c r="BC139" s="372">
        <f t="shared" si="303"/>
        <v>1071.25</v>
      </c>
      <c r="BD139" s="372">
        <f t="shared" si="304"/>
        <v>20234.787442922374</v>
      </c>
      <c r="BE139" s="372">
        <f t="shared" si="305"/>
        <v>1356.9166666666667</v>
      </c>
      <c r="BF139" s="372">
        <f t="shared" si="306"/>
        <v>18592.204109589038</v>
      </c>
      <c r="BG139" s="372"/>
      <c r="BH139" s="280">
        <f t="shared" si="325"/>
        <v>18592.204109589038</v>
      </c>
      <c r="BI139" s="372"/>
      <c r="BJ139" s="372"/>
      <c r="BK139" s="372"/>
      <c r="BL139" s="280">
        <f t="shared" si="326"/>
        <v>2.0849315068493151</v>
      </c>
      <c r="BM139" s="372">
        <f t="shared" si="323"/>
        <v>12.915068493150685</v>
      </c>
      <c r="BN139" s="372">
        <f t="shared" si="307"/>
        <v>1071.25</v>
      </c>
      <c r="BO139" s="280">
        <f t="shared" si="327"/>
        <v>17520.954109589038</v>
      </c>
      <c r="BP139" s="280">
        <f t="shared" si="308"/>
        <v>1356.9166666666667</v>
      </c>
      <c r="BQ139" s="280">
        <f t="shared" si="328"/>
        <v>17235.28744292237</v>
      </c>
      <c r="BS139" s="367">
        <f t="shared" si="329"/>
        <v>16164.03744292237</v>
      </c>
      <c r="BT139" s="280">
        <v>17235.28744292237</v>
      </c>
      <c r="BU139" s="372"/>
      <c r="BV139" s="372"/>
      <c r="BW139" s="372"/>
      <c r="BX139" s="280">
        <f t="shared" si="330"/>
        <v>3.0849315068493151</v>
      </c>
      <c r="BY139" s="365">
        <f t="shared" si="331"/>
        <v>11.915068493150685</v>
      </c>
      <c r="BZ139" s="280">
        <f t="shared" si="332"/>
        <v>1071.25</v>
      </c>
      <c r="CA139" s="280">
        <f t="shared" si="333"/>
        <v>16164.03744292237</v>
      </c>
      <c r="CB139" s="280">
        <f t="shared" si="334"/>
        <v>1356.9166666666667</v>
      </c>
      <c r="CC139" s="280">
        <f t="shared" si="335"/>
        <v>15878.370776255704</v>
      </c>
      <c r="CE139" s="280">
        <v>15878.370776255704</v>
      </c>
      <c r="CF139" s="372"/>
      <c r="CG139" s="372"/>
      <c r="CH139" s="372"/>
      <c r="CI139" s="280">
        <f t="shared" si="309"/>
        <v>4.087671232876712</v>
      </c>
      <c r="CJ139" s="365">
        <f t="shared" si="310"/>
        <v>10.912328767123288</v>
      </c>
      <c r="CK139" s="280">
        <f t="shared" si="311"/>
        <v>1071.25</v>
      </c>
      <c r="CL139" s="280">
        <f t="shared" si="312"/>
        <v>14807.120776255704</v>
      </c>
      <c r="CM139" s="280">
        <f t="shared" si="313"/>
        <v>1356.9166666666667</v>
      </c>
      <c r="CN139" s="280">
        <f t="shared" si="314"/>
        <v>14521.454109589038</v>
      </c>
      <c r="CP139" s="280">
        <f t="shared" si="317"/>
        <v>14521.454109589038</v>
      </c>
      <c r="CQ139" s="372"/>
      <c r="CR139" s="372"/>
      <c r="CS139" s="372"/>
      <c r="CT139" s="280">
        <f t="shared" si="318"/>
        <v>5.087671232876712</v>
      </c>
      <c r="CU139" s="365">
        <f t="shared" si="319"/>
        <v>9.912328767123288</v>
      </c>
      <c r="CV139" s="280">
        <f t="shared" si="320"/>
        <v>1071.25</v>
      </c>
      <c r="CW139" s="280">
        <f t="shared" si="321"/>
        <v>13450.204109589038</v>
      </c>
      <c r="CX139" s="280">
        <f t="shared" ref="CX139:CX170" si="396">CM139</f>
        <v>1356.9166666666667</v>
      </c>
      <c r="CY139" s="280">
        <f t="shared" si="322"/>
        <v>13164.537442922372</v>
      </c>
      <c r="DA139" s="280">
        <f t="shared" si="172"/>
        <v>13164.537442922372</v>
      </c>
      <c r="DB139" s="372"/>
      <c r="DC139" s="372"/>
      <c r="DD139" s="372"/>
      <c r="DE139" s="280">
        <f t="shared" si="173"/>
        <v>6.087671232876712</v>
      </c>
      <c r="DF139" s="365">
        <f t="shared" si="174"/>
        <v>8.912328767123288</v>
      </c>
      <c r="DG139" s="280">
        <f t="shared" si="175"/>
        <v>1071.25</v>
      </c>
      <c r="DH139" s="280">
        <f t="shared" si="176"/>
        <v>12093.287442922372</v>
      </c>
      <c r="DI139" s="280">
        <f t="shared" ref="DI139:DI170" si="397">CX139</f>
        <v>1356.9166666666667</v>
      </c>
      <c r="DJ139" s="280">
        <f t="shared" si="177"/>
        <v>11807.620776255706</v>
      </c>
      <c r="DL139" s="367">
        <f t="shared" si="178"/>
        <v>10736.370776255706</v>
      </c>
    </row>
    <row r="140" spans="1:116" ht="25.5" x14ac:dyDescent="0.25">
      <c r="A140" s="451" t="s">
        <v>420</v>
      </c>
      <c r="B140" s="257" t="s">
        <v>18</v>
      </c>
      <c r="C140" s="412" t="s">
        <v>19</v>
      </c>
      <c r="D140" s="266" t="s">
        <v>2230</v>
      </c>
      <c r="E140" s="281" t="s">
        <v>416</v>
      </c>
      <c r="F140" s="278">
        <v>42460</v>
      </c>
      <c r="G140" s="357"/>
      <c r="H140" s="357">
        <f>VLOOKUP(C140,[1]Rates!$C$6:$D$136,2,0)</f>
        <v>15</v>
      </c>
      <c r="I140" s="358">
        <f t="shared" ref="I140" si="398">H140-G140</f>
        <v>15</v>
      </c>
      <c r="J140" s="316"/>
      <c r="K140" s="288"/>
      <c r="L140" s="370"/>
      <c r="M140" s="288"/>
      <c r="N140" s="359"/>
      <c r="O140" s="359"/>
      <c r="P140" s="360"/>
      <c r="Q140" s="361"/>
      <c r="R140" s="359"/>
      <c r="S140" s="359"/>
      <c r="T140" s="359"/>
      <c r="U140" s="410"/>
      <c r="V140" s="374"/>
      <c r="W140" s="371"/>
      <c r="X140" s="371"/>
      <c r="Y140" s="371"/>
      <c r="Z140" s="371"/>
      <c r="AA140" s="280"/>
      <c r="AB140" s="372">
        <v>241500</v>
      </c>
      <c r="AC140" s="372"/>
      <c r="AD140" s="372">
        <v>0</v>
      </c>
      <c r="AE140" s="363">
        <v>0</v>
      </c>
      <c r="AF140" s="363">
        <f t="shared" ref="AF140" si="399">H140-AE140</f>
        <v>15</v>
      </c>
      <c r="AG140" s="382">
        <f t="shared" ref="AG140" si="400">AB140*5%</f>
        <v>12075</v>
      </c>
      <c r="AH140" s="383">
        <f t="shared" ref="AH140" si="401">IF(AB140-AG140&lt;=0,0,IF(AF140&lt;=0,0,AB140-AG140))</f>
        <v>229425</v>
      </c>
      <c r="AI140" s="364">
        <f t="shared" ref="AI140" si="402">(AH140/AF140)/365*AD140</f>
        <v>0</v>
      </c>
      <c r="AJ140" s="383">
        <f t="shared" ref="AJ140" si="403">AB140-AI140</f>
        <v>241500</v>
      </c>
      <c r="AL140" s="280">
        <f t="shared" si="341"/>
        <v>241500</v>
      </c>
      <c r="AM140" s="372"/>
      <c r="AN140" s="372"/>
      <c r="AO140" s="372"/>
      <c r="AP140" s="363">
        <f t="shared" si="342"/>
        <v>0</v>
      </c>
      <c r="AQ140" s="363">
        <f t="shared" si="343"/>
        <v>15</v>
      </c>
      <c r="AR140" s="382">
        <f t="shared" si="344"/>
        <v>12075</v>
      </c>
      <c r="AS140" s="383">
        <f t="shared" si="351"/>
        <v>229425</v>
      </c>
      <c r="AT140" s="393">
        <f t="shared" si="352"/>
        <v>15295</v>
      </c>
      <c r="AU140" s="280">
        <f t="shared" si="336"/>
        <v>226205</v>
      </c>
      <c r="AW140" s="372">
        <f t="shared" si="301"/>
        <v>226205</v>
      </c>
      <c r="AX140" s="372"/>
      <c r="AY140" s="372"/>
      <c r="AZ140" s="372"/>
      <c r="BA140" s="372">
        <f t="shared" si="302"/>
        <v>1</v>
      </c>
      <c r="BB140" s="372">
        <f t="shared" si="324"/>
        <v>14</v>
      </c>
      <c r="BC140" s="372">
        <f t="shared" si="303"/>
        <v>12075</v>
      </c>
      <c r="BD140" s="372">
        <f t="shared" si="304"/>
        <v>229425</v>
      </c>
      <c r="BE140" s="372">
        <f t="shared" si="305"/>
        <v>15295</v>
      </c>
      <c r="BF140" s="372">
        <f t="shared" si="306"/>
        <v>210910</v>
      </c>
      <c r="BG140" s="372"/>
      <c r="BH140" s="280">
        <f t="shared" si="325"/>
        <v>210910</v>
      </c>
      <c r="BI140" s="372"/>
      <c r="BJ140" s="372"/>
      <c r="BK140" s="372"/>
      <c r="BL140" s="280">
        <f t="shared" si="326"/>
        <v>2</v>
      </c>
      <c r="BM140" s="372">
        <f t="shared" si="323"/>
        <v>13</v>
      </c>
      <c r="BN140" s="372">
        <f t="shared" si="307"/>
        <v>12075</v>
      </c>
      <c r="BO140" s="280">
        <f t="shared" si="327"/>
        <v>198835</v>
      </c>
      <c r="BP140" s="280">
        <f t="shared" si="308"/>
        <v>15295</v>
      </c>
      <c r="BQ140" s="280">
        <f t="shared" si="328"/>
        <v>195615</v>
      </c>
      <c r="BS140" s="367">
        <f t="shared" si="329"/>
        <v>183540</v>
      </c>
      <c r="BT140" s="280">
        <v>195615</v>
      </c>
      <c r="BU140" s="372"/>
      <c r="BV140" s="372"/>
      <c r="BW140" s="372"/>
      <c r="BX140" s="280">
        <f t="shared" si="330"/>
        <v>3</v>
      </c>
      <c r="BY140" s="365">
        <f t="shared" si="331"/>
        <v>12</v>
      </c>
      <c r="BZ140" s="280">
        <f t="shared" si="332"/>
        <v>12075</v>
      </c>
      <c r="CA140" s="280">
        <f t="shared" si="333"/>
        <v>183540</v>
      </c>
      <c r="CB140" s="280">
        <f t="shared" si="334"/>
        <v>15295</v>
      </c>
      <c r="CC140" s="280">
        <f t="shared" si="335"/>
        <v>180320</v>
      </c>
      <c r="CE140" s="280">
        <v>180320</v>
      </c>
      <c r="CF140" s="372"/>
      <c r="CG140" s="372"/>
      <c r="CH140" s="372"/>
      <c r="CI140" s="280">
        <f t="shared" si="309"/>
        <v>4.0027397260273974</v>
      </c>
      <c r="CJ140" s="365">
        <f t="shared" si="310"/>
        <v>10.997260273972604</v>
      </c>
      <c r="CK140" s="280">
        <f t="shared" si="311"/>
        <v>12075</v>
      </c>
      <c r="CL140" s="280">
        <f t="shared" si="312"/>
        <v>168245</v>
      </c>
      <c r="CM140" s="280">
        <f t="shared" si="313"/>
        <v>15295</v>
      </c>
      <c r="CN140" s="280">
        <f t="shared" si="314"/>
        <v>165025</v>
      </c>
      <c r="CP140" s="280">
        <f t="shared" si="317"/>
        <v>165025</v>
      </c>
      <c r="CQ140" s="372"/>
      <c r="CR140" s="372"/>
      <c r="CS140" s="372"/>
      <c r="CT140" s="280">
        <f t="shared" si="318"/>
        <v>5.0027397260273974</v>
      </c>
      <c r="CU140" s="365">
        <f t="shared" si="319"/>
        <v>9.9972602739726035</v>
      </c>
      <c r="CV140" s="280">
        <f t="shared" si="320"/>
        <v>12075</v>
      </c>
      <c r="CW140" s="280">
        <f t="shared" si="321"/>
        <v>152950</v>
      </c>
      <c r="CX140" s="280">
        <f t="shared" si="396"/>
        <v>15295</v>
      </c>
      <c r="CY140" s="280">
        <f t="shared" si="322"/>
        <v>149730</v>
      </c>
      <c r="DA140" s="280">
        <f t="shared" si="172"/>
        <v>149730</v>
      </c>
      <c r="DB140" s="372"/>
      <c r="DC140" s="372"/>
      <c r="DD140" s="372"/>
      <c r="DE140" s="280">
        <f t="shared" si="173"/>
        <v>6.0027397260273974</v>
      </c>
      <c r="DF140" s="365">
        <f t="shared" si="174"/>
        <v>8.9972602739726035</v>
      </c>
      <c r="DG140" s="280">
        <f t="shared" si="175"/>
        <v>12075</v>
      </c>
      <c r="DH140" s="280">
        <f t="shared" si="176"/>
        <v>137655</v>
      </c>
      <c r="DI140" s="280">
        <f t="shared" si="397"/>
        <v>15295</v>
      </c>
      <c r="DJ140" s="280">
        <f t="shared" si="177"/>
        <v>134435</v>
      </c>
      <c r="DL140" s="367">
        <f t="shared" si="178"/>
        <v>122360</v>
      </c>
    </row>
    <row r="141" spans="1:116" ht="25.5" x14ac:dyDescent="0.25">
      <c r="A141" s="451" t="s">
        <v>420</v>
      </c>
      <c r="B141" s="257" t="s">
        <v>18</v>
      </c>
      <c r="C141" s="355" t="s">
        <v>19</v>
      </c>
      <c r="D141" s="266" t="s">
        <v>2231</v>
      </c>
      <c r="E141" s="355" t="s">
        <v>1029</v>
      </c>
      <c r="F141" s="278">
        <v>42686</v>
      </c>
      <c r="G141" s="357"/>
      <c r="H141" s="357">
        <f>VLOOKUP(C141,[1]Rates!$C$6:$D$136,2,0)</f>
        <v>15</v>
      </c>
      <c r="I141" s="358">
        <f t="shared" ref="I141" si="404">H141-G141</f>
        <v>15</v>
      </c>
      <c r="J141" s="316"/>
      <c r="K141" s="288"/>
      <c r="L141" s="370"/>
      <c r="M141" s="288"/>
      <c r="N141" s="359"/>
      <c r="O141" s="359"/>
      <c r="P141" s="360"/>
      <c r="Q141" s="361"/>
      <c r="R141" s="359"/>
      <c r="S141" s="359"/>
      <c r="T141" s="359"/>
      <c r="U141" s="410"/>
      <c r="V141" s="374"/>
      <c r="W141" s="371"/>
      <c r="X141" s="371"/>
      <c r="Y141" s="371"/>
      <c r="Z141" s="371"/>
      <c r="AA141" s="280"/>
      <c r="AB141" s="372"/>
      <c r="AC141" s="372"/>
      <c r="AD141" s="372"/>
      <c r="AE141" s="363"/>
      <c r="AF141" s="363"/>
      <c r="AG141" s="382"/>
      <c r="AH141" s="383"/>
      <c r="AI141" s="364"/>
      <c r="AJ141" s="383"/>
      <c r="AL141" s="280"/>
      <c r="AM141" s="372">
        <v>120750</v>
      </c>
      <c r="AN141" s="372"/>
      <c r="AO141" s="372">
        <f t="shared" ref="AO141" si="405">+$AN$1-F141+1</f>
        <v>140</v>
      </c>
      <c r="AP141" s="363">
        <v>0</v>
      </c>
      <c r="AQ141" s="363">
        <f t="shared" si="343"/>
        <v>15</v>
      </c>
      <c r="AR141" s="382">
        <f t="shared" ref="AR141" si="406">+AM141*5%</f>
        <v>6037.5</v>
      </c>
      <c r="AS141" s="383">
        <f t="shared" ref="AS141" si="407">IF(AM141-AR141&lt;=0,0,IF(AQ141&lt;=0,0,AM141-AR141))</f>
        <v>114712.5</v>
      </c>
      <c r="AT141" s="280">
        <f>+AS141/AQ141*AO141/365</f>
        <v>2933.2876712328766</v>
      </c>
      <c r="AU141" s="280">
        <f t="shared" si="336"/>
        <v>117816.71232876713</v>
      </c>
      <c r="AW141" s="372">
        <f>+AU141</f>
        <v>117816.71232876713</v>
      </c>
      <c r="AX141" s="372"/>
      <c r="AY141" s="372"/>
      <c r="AZ141" s="372"/>
      <c r="BA141" s="372">
        <v>0</v>
      </c>
      <c r="BB141" s="372">
        <f t="shared" si="324"/>
        <v>15</v>
      </c>
      <c r="BC141" s="372">
        <f>+AR141</f>
        <v>6037.5</v>
      </c>
      <c r="BD141" s="383">
        <f>IF(AW141-BC141&lt;=0,0,IF(BB141&lt;=0,0,AW141-BC141))</f>
        <v>111779.21232876713</v>
      </c>
      <c r="BE141" s="372">
        <f>+BD141/BB141</f>
        <v>7451.9474885844747</v>
      </c>
      <c r="BF141" s="372">
        <f t="shared" si="306"/>
        <v>110364.76484018266</v>
      </c>
      <c r="BG141" s="372"/>
      <c r="BH141" s="280">
        <f t="shared" si="325"/>
        <v>110364.76484018266</v>
      </c>
      <c r="BI141" s="372"/>
      <c r="BJ141" s="372"/>
      <c r="BK141" s="372"/>
      <c r="BL141" s="280">
        <f t="shared" si="326"/>
        <v>1.3808219178082193</v>
      </c>
      <c r="BM141" s="372">
        <f t="shared" si="323"/>
        <v>13.61917808219178</v>
      </c>
      <c r="BN141" s="372">
        <f t="shared" si="307"/>
        <v>6037.5</v>
      </c>
      <c r="BO141" s="280">
        <f t="shared" si="327"/>
        <v>104327.26484018266</v>
      </c>
      <c r="BP141" s="280">
        <f t="shared" si="308"/>
        <v>7451.9474885844747</v>
      </c>
      <c r="BQ141" s="280">
        <f t="shared" si="328"/>
        <v>102912.81735159819</v>
      </c>
      <c r="BS141" s="367">
        <f t="shared" si="329"/>
        <v>96875.317351598191</v>
      </c>
      <c r="BT141" s="280">
        <v>102912.81735159819</v>
      </c>
      <c r="BU141" s="372"/>
      <c r="BV141" s="372"/>
      <c r="BW141" s="372"/>
      <c r="BX141" s="280">
        <f t="shared" si="330"/>
        <v>2.3808219178082193</v>
      </c>
      <c r="BY141" s="365">
        <f t="shared" si="331"/>
        <v>12.61917808219178</v>
      </c>
      <c r="BZ141" s="280">
        <f t="shared" si="332"/>
        <v>6037.5</v>
      </c>
      <c r="CA141" s="280">
        <f t="shared" si="333"/>
        <v>96875.317351598191</v>
      </c>
      <c r="CB141" s="280">
        <f t="shared" si="334"/>
        <v>7451.9474885844747</v>
      </c>
      <c r="CC141" s="280">
        <f t="shared" si="335"/>
        <v>95460.869863013722</v>
      </c>
      <c r="CE141" s="280">
        <v>95460.869863013722</v>
      </c>
      <c r="CF141" s="372"/>
      <c r="CG141" s="372"/>
      <c r="CH141" s="372"/>
      <c r="CI141" s="280">
        <f t="shared" si="309"/>
        <v>3.3835616438356166</v>
      </c>
      <c r="CJ141" s="365">
        <f t="shared" si="310"/>
        <v>11.616438356164384</v>
      </c>
      <c r="CK141" s="280">
        <f t="shared" si="311"/>
        <v>6037.5</v>
      </c>
      <c r="CL141" s="280">
        <f t="shared" si="312"/>
        <v>89423.369863013722</v>
      </c>
      <c r="CM141" s="280">
        <f t="shared" si="313"/>
        <v>7451.9474885844747</v>
      </c>
      <c r="CN141" s="280">
        <f t="shared" si="314"/>
        <v>88008.922374429254</v>
      </c>
      <c r="CP141" s="280">
        <f t="shared" si="317"/>
        <v>88008.922374429254</v>
      </c>
      <c r="CQ141" s="372"/>
      <c r="CR141" s="372"/>
      <c r="CS141" s="372"/>
      <c r="CT141" s="280">
        <f t="shared" si="318"/>
        <v>4.3835616438356162</v>
      </c>
      <c r="CU141" s="365">
        <f t="shared" si="319"/>
        <v>10.616438356164384</v>
      </c>
      <c r="CV141" s="280">
        <f t="shared" si="320"/>
        <v>6037.5</v>
      </c>
      <c r="CW141" s="280">
        <f t="shared" si="321"/>
        <v>81971.422374429254</v>
      </c>
      <c r="CX141" s="280">
        <f t="shared" si="396"/>
        <v>7451.9474885844747</v>
      </c>
      <c r="CY141" s="280">
        <f t="shared" si="322"/>
        <v>80556.974885844786</v>
      </c>
      <c r="DA141" s="280">
        <f t="shared" si="172"/>
        <v>80556.974885844786</v>
      </c>
      <c r="DB141" s="372"/>
      <c r="DC141" s="372"/>
      <c r="DD141" s="372"/>
      <c r="DE141" s="280">
        <f t="shared" si="173"/>
        <v>5.3835616438356162</v>
      </c>
      <c r="DF141" s="365">
        <f t="shared" si="174"/>
        <v>9.6164383561643838</v>
      </c>
      <c r="DG141" s="280">
        <f t="shared" si="175"/>
        <v>6037.5</v>
      </c>
      <c r="DH141" s="280">
        <f t="shared" si="176"/>
        <v>74519.474885844786</v>
      </c>
      <c r="DI141" s="280">
        <f t="shared" si="397"/>
        <v>7451.9474885844747</v>
      </c>
      <c r="DJ141" s="280">
        <f t="shared" si="177"/>
        <v>73105.027397260317</v>
      </c>
      <c r="DL141" s="367">
        <f t="shared" si="178"/>
        <v>67067.527397260317</v>
      </c>
    </row>
    <row r="142" spans="1:116" ht="25.5" x14ac:dyDescent="0.25">
      <c r="A142" s="451" t="s">
        <v>420</v>
      </c>
      <c r="B142" s="257" t="s">
        <v>18</v>
      </c>
      <c r="C142" s="355" t="s">
        <v>19</v>
      </c>
      <c r="D142" s="266" t="s">
        <v>2232</v>
      </c>
      <c r="E142" s="355" t="s">
        <v>1080</v>
      </c>
      <c r="F142" s="278">
        <v>42948</v>
      </c>
      <c r="G142" s="357"/>
      <c r="H142" s="357">
        <f>VLOOKUP(C142,[1]Rates!$C$6:$D$136,2,0)</f>
        <v>15</v>
      </c>
      <c r="I142" s="358">
        <f t="shared" ref="I142" si="408">H142-G142</f>
        <v>15</v>
      </c>
      <c r="J142" s="316"/>
      <c r="K142" s="288"/>
      <c r="L142" s="370"/>
      <c r="M142" s="288"/>
      <c r="N142" s="359"/>
      <c r="O142" s="359"/>
      <c r="P142" s="360"/>
      <c r="Q142" s="361"/>
      <c r="R142" s="359"/>
      <c r="S142" s="359"/>
      <c r="T142" s="359"/>
      <c r="U142" s="410"/>
      <c r="V142" s="374"/>
      <c r="W142" s="371"/>
      <c r="X142" s="371"/>
      <c r="Y142" s="371"/>
      <c r="Z142" s="371"/>
      <c r="AA142" s="280"/>
      <c r="AB142" s="372"/>
      <c r="AC142" s="372"/>
      <c r="AD142" s="372"/>
      <c r="AE142" s="363"/>
      <c r="AF142" s="363"/>
      <c r="AG142" s="382"/>
      <c r="AH142" s="383"/>
      <c r="AI142" s="364"/>
      <c r="AJ142" s="383"/>
      <c r="AL142" s="280"/>
      <c r="AM142" s="372"/>
      <c r="AN142" s="372"/>
      <c r="AO142" s="372"/>
      <c r="AP142" s="363"/>
      <c r="AQ142" s="363"/>
      <c r="AR142" s="382"/>
      <c r="AS142" s="383"/>
      <c r="AT142" s="280"/>
      <c r="AU142" s="280">
        <f t="shared" si="336"/>
        <v>0</v>
      </c>
      <c r="AW142" s="372">
        <f>+AU142</f>
        <v>0</v>
      </c>
      <c r="AX142" s="372">
        <v>230973</v>
      </c>
      <c r="AY142" s="372"/>
      <c r="AZ142" s="280">
        <f t="shared" ref="AZ142" si="409">+$AY$1-F142+1</f>
        <v>243</v>
      </c>
      <c r="BA142" s="372">
        <v>0</v>
      </c>
      <c r="BB142" s="372">
        <f t="shared" si="324"/>
        <v>15</v>
      </c>
      <c r="BC142" s="408">
        <f t="shared" ref="BC142" si="410">+AX142*5%</f>
        <v>11548.650000000001</v>
      </c>
      <c r="BD142" s="280">
        <f>+AX142-BC142</f>
        <v>219424.35</v>
      </c>
      <c r="BE142" s="280">
        <f>+(BD142/BB142*AZ142)/365</f>
        <v>9738.8341643835629</v>
      </c>
      <c r="BF142" s="280">
        <f>+AX142-BE142</f>
        <v>221234.16583561644</v>
      </c>
      <c r="BG142" s="280"/>
      <c r="BH142" s="280">
        <f t="shared" si="325"/>
        <v>221234.16583561644</v>
      </c>
      <c r="BI142" s="372"/>
      <c r="BJ142" s="372"/>
      <c r="BK142" s="280"/>
      <c r="BL142" s="280">
        <f t="shared" si="326"/>
        <v>0.66301369863013704</v>
      </c>
      <c r="BM142" s="372">
        <f t="shared" si="323"/>
        <v>14.336986301369864</v>
      </c>
      <c r="BN142" s="408">
        <f t="shared" ref="BN142:BN146" si="411">+BC142</f>
        <v>11548.650000000001</v>
      </c>
      <c r="BO142" s="280">
        <f t="shared" si="327"/>
        <v>209685.51583561645</v>
      </c>
      <c r="BP142" s="365">
        <f>+(BO142/BM142)</f>
        <v>14625.494607299828</v>
      </c>
      <c r="BQ142" s="280">
        <f t="shared" si="328"/>
        <v>206608.67122831661</v>
      </c>
      <c r="BS142" s="367">
        <f t="shared" si="329"/>
        <v>195060.02122831662</v>
      </c>
      <c r="BT142" s="280">
        <v>206608.67122831661</v>
      </c>
      <c r="BU142" s="372"/>
      <c r="BV142" s="372"/>
      <c r="BW142" s="280"/>
      <c r="BX142" s="280">
        <f t="shared" si="330"/>
        <v>1.6630136986301369</v>
      </c>
      <c r="BY142" s="365">
        <f t="shared" si="331"/>
        <v>13.336986301369864</v>
      </c>
      <c r="BZ142" s="280">
        <f t="shared" si="332"/>
        <v>11548.650000000001</v>
      </c>
      <c r="CA142" s="280">
        <f t="shared" si="333"/>
        <v>195060.02122831662</v>
      </c>
      <c r="CB142" s="280">
        <f t="shared" si="334"/>
        <v>14625.494607299828</v>
      </c>
      <c r="CC142" s="280">
        <f t="shared" si="335"/>
        <v>191983.17662101678</v>
      </c>
      <c r="CE142" s="280">
        <v>191983.17662101678</v>
      </c>
      <c r="CF142" s="372"/>
      <c r="CG142" s="372"/>
      <c r="CH142" s="280"/>
      <c r="CI142" s="280">
        <f t="shared" si="309"/>
        <v>2.6657534246575341</v>
      </c>
      <c r="CJ142" s="365">
        <f t="shared" si="310"/>
        <v>12.334246575342465</v>
      </c>
      <c r="CK142" s="280">
        <f t="shared" si="311"/>
        <v>11548.650000000001</v>
      </c>
      <c r="CL142" s="280">
        <f t="shared" si="312"/>
        <v>180434.52662101679</v>
      </c>
      <c r="CM142" s="280">
        <f t="shared" si="313"/>
        <v>14625.494607299828</v>
      </c>
      <c r="CN142" s="280">
        <f t="shared" si="314"/>
        <v>177357.68201371696</v>
      </c>
      <c r="CP142" s="280">
        <f t="shared" si="317"/>
        <v>177357.68201371696</v>
      </c>
      <c r="CQ142" s="372"/>
      <c r="CR142" s="372"/>
      <c r="CS142" s="280"/>
      <c r="CT142" s="280">
        <f t="shared" si="318"/>
        <v>3.6657534246575341</v>
      </c>
      <c r="CU142" s="365">
        <f t="shared" si="319"/>
        <v>11.334246575342465</v>
      </c>
      <c r="CV142" s="280">
        <f t="shared" si="320"/>
        <v>11548.650000000001</v>
      </c>
      <c r="CW142" s="280">
        <f t="shared" si="321"/>
        <v>165809.03201371696</v>
      </c>
      <c r="CX142" s="280">
        <f t="shared" si="396"/>
        <v>14625.494607299828</v>
      </c>
      <c r="CY142" s="280">
        <f t="shared" si="322"/>
        <v>162732.18740641713</v>
      </c>
      <c r="DA142" s="280">
        <f t="shared" ref="DA142:DA188" si="412">CY142</f>
        <v>162732.18740641713</v>
      </c>
      <c r="DB142" s="372"/>
      <c r="DC142" s="372"/>
      <c r="DD142" s="280"/>
      <c r="DE142" s="280">
        <f t="shared" ref="DE142:DE251" si="413">($DA$4-F142)/365</f>
        <v>4.6657534246575345</v>
      </c>
      <c r="DF142" s="365">
        <f t="shared" ref="DF142:DF251" si="414">H142-DE142</f>
        <v>10.334246575342465</v>
      </c>
      <c r="DG142" s="280">
        <f t="shared" ref="DG142:DG188" si="415">CV142</f>
        <v>11548.650000000001</v>
      </c>
      <c r="DH142" s="280">
        <f t="shared" ref="DH142:DH251" si="416">IF(DA142-DG142&lt;=0,0,IF(DF142&lt;=0,0,DA142-DG142))</f>
        <v>151183.53740641713</v>
      </c>
      <c r="DI142" s="280">
        <f t="shared" si="397"/>
        <v>14625.494607299828</v>
      </c>
      <c r="DJ142" s="280">
        <f t="shared" ref="DJ142:DJ251" si="417">+DA142+DB142-DI142</f>
        <v>148106.6927991173</v>
      </c>
      <c r="DL142" s="367">
        <f t="shared" ref="DL142:DL192" si="418">DJ142-DG142</f>
        <v>136558.04279911731</v>
      </c>
    </row>
    <row r="143" spans="1:116" ht="25.5" x14ac:dyDescent="0.25">
      <c r="A143" s="451" t="s">
        <v>420</v>
      </c>
      <c r="B143" s="257" t="s">
        <v>18</v>
      </c>
      <c r="C143" s="355" t="s">
        <v>19</v>
      </c>
      <c r="D143" s="266" t="s">
        <v>2233</v>
      </c>
      <c r="E143" s="355" t="s">
        <v>1085</v>
      </c>
      <c r="F143" s="278">
        <v>42992</v>
      </c>
      <c r="G143" s="357"/>
      <c r="H143" s="357">
        <f>VLOOKUP(C143,[1]Rates!$C$6:$D$136,2,0)</f>
        <v>15</v>
      </c>
      <c r="I143" s="358">
        <f t="shared" ref="I143:I146" si="419">H143-G143</f>
        <v>15</v>
      </c>
      <c r="J143" s="316"/>
      <c r="K143" s="288"/>
      <c r="L143" s="370"/>
      <c r="M143" s="288"/>
      <c r="N143" s="359"/>
      <c r="O143" s="359"/>
      <c r="P143" s="360"/>
      <c r="Q143" s="361"/>
      <c r="R143" s="359"/>
      <c r="S143" s="359"/>
      <c r="T143" s="359"/>
      <c r="U143" s="410"/>
      <c r="V143" s="374"/>
      <c r="W143" s="371"/>
      <c r="X143" s="371"/>
      <c r="Y143" s="371"/>
      <c r="Z143" s="371"/>
      <c r="AA143" s="280"/>
      <c r="AB143" s="372"/>
      <c r="AC143" s="372"/>
      <c r="AD143" s="372"/>
      <c r="AE143" s="363"/>
      <c r="AF143" s="363"/>
      <c r="AG143" s="382"/>
      <c r="AH143" s="383"/>
      <c r="AI143" s="364"/>
      <c r="AJ143" s="383"/>
      <c r="AL143" s="280"/>
      <c r="AM143" s="372"/>
      <c r="AN143" s="372"/>
      <c r="AO143" s="372"/>
      <c r="AP143" s="363"/>
      <c r="AQ143" s="363"/>
      <c r="AR143" s="382"/>
      <c r="AS143" s="383"/>
      <c r="AT143" s="280"/>
      <c r="AU143" s="280"/>
      <c r="AW143" s="372"/>
      <c r="AX143" s="372">
        <v>210000</v>
      </c>
      <c r="AY143" s="372"/>
      <c r="AZ143" s="280">
        <f t="shared" ref="AZ143:AZ146" si="420">+$AY$1-F143+1</f>
        <v>199</v>
      </c>
      <c r="BA143" s="372">
        <v>0</v>
      </c>
      <c r="BB143" s="372">
        <f t="shared" ref="BB143:BB146" si="421">H143-BA143</f>
        <v>15</v>
      </c>
      <c r="BC143" s="408">
        <f t="shared" ref="BC143:BC146" si="422">+AX143*5%</f>
        <v>10500</v>
      </c>
      <c r="BD143" s="280">
        <f t="shared" ref="BD143:BD146" si="423">+AX143-BC143</f>
        <v>199500</v>
      </c>
      <c r="BE143" s="280">
        <f t="shared" ref="BE143:BE146" si="424">+(BD143/BB143*AZ143)/365</f>
        <v>7251.232876712329</v>
      </c>
      <c r="BF143" s="280">
        <f t="shared" ref="BF143:BF146" si="425">+AX143-BE143</f>
        <v>202748.76712328766</v>
      </c>
      <c r="BG143" s="280"/>
      <c r="BH143" s="280">
        <f t="shared" si="325"/>
        <v>202748.76712328766</v>
      </c>
      <c r="BI143" s="372"/>
      <c r="BJ143" s="372"/>
      <c r="BK143" s="280"/>
      <c r="BL143" s="280">
        <f t="shared" si="326"/>
        <v>0.54246575342465753</v>
      </c>
      <c r="BM143" s="372">
        <f t="shared" si="323"/>
        <v>14.457534246575342</v>
      </c>
      <c r="BN143" s="408">
        <f t="shared" si="411"/>
        <v>10500</v>
      </c>
      <c r="BO143" s="280">
        <f t="shared" si="327"/>
        <v>192248.76712328766</v>
      </c>
      <c r="BP143" s="365">
        <f>+(BO143/BM143)</f>
        <v>13297.479628576843</v>
      </c>
      <c r="BQ143" s="280">
        <f t="shared" si="328"/>
        <v>189451.28749471082</v>
      </c>
      <c r="BS143" s="367">
        <f t="shared" si="329"/>
        <v>178951.28749471082</v>
      </c>
      <c r="BT143" s="280">
        <v>189451.28749471082</v>
      </c>
      <c r="BU143" s="372"/>
      <c r="BV143" s="372"/>
      <c r="BW143" s="280"/>
      <c r="BX143" s="280">
        <f t="shared" si="330"/>
        <v>1.5424657534246575</v>
      </c>
      <c r="BY143" s="365">
        <f t="shared" si="331"/>
        <v>13.457534246575342</v>
      </c>
      <c r="BZ143" s="280">
        <f t="shared" si="332"/>
        <v>10500</v>
      </c>
      <c r="CA143" s="280">
        <f t="shared" si="333"/>
        <v>178951.28749471082</v>
      </c>
      <c r="CB143" s="280">
        <f t="shared" si="334"/>
        <v>13297.479628576843</v>
      </c>
      <c r="CC143" s="280">
        <f t="shared" si="335"/>
        <v>176153.80786613398</v>
      </c>
      <c r="CE143" s="280">
        <v>176153.80786613398</v>
      </c>
      <c r="CF143" s="372"/>
      <c r="CG143" s="372"/>
      <c r="CH143" s="280"/>
      <c r="CI143" s="280">
        <f t="shared" si="309"/>
        <v>2.5452054794520547</v>
      </c>
      <c r="CJ143" s="365">
        <f t="shared" si="310"/>
        <v>12.454794520547946</v>
      </c>
      <c r="CK143" s="280">
        <f t="shared" si="311"/>
        <v>10500</v>
      </c>
      <c r="CL143" s="280">
        <f t="shared" si="312"/>
        <v>165653.80786613398</v>
      </c>
      <c r="CM143" s="280">
        <f t="shared" si="313"/>
        <v>13297.479628576843</v>
      </c>
      <c r="CN143" s="280">
        <f t="shared" si="314"/>
        <v>162856.32823755714</v>
      </c>
      <c r="CP143" s="280">
        <f t="shared" si="317"/>
        <v>162856.32823755714</v>
      </c>
      <c r="CQ143" s="372"/>
      <c r="CR143" s="372"/>
      <c r="CS143" s="280"/>
      <c r="CT143" s="280">
        <f t="shared" si="318"/>
        <v>3.5452054794520547</v>
      </c>
      <c r="CU143" s="365">
        <f t="shared" si="319"/>
        <v>11.454794520547946</v>
      </c>
      <c r="CV143" s="280">
        <f t="shared" si="320"/>
        <v>10500</v>
      </c>
      <c r="CW143" s="280">
        <f t="shared" si="321"/>
        <v>152356.32823755714</v>
      </c>
      <c r="CX143" s="280">
        <f t="shared" si="396"/>
        <v>13297.479628576843</v>
      </c>
      <c r="CY143" s="280">
        <f t="shared" si="322"/>
        <v>149558.8486089803</v>
      </c>
      <c r="DA143" s="280">
        <f t="shared" si="412"/>
        <v>149558.8486089803</v>
      </c>
      <c r="DB143" s="372"/>
      <c r="DC143" s="372"/>
      <c r="DD143" s="280"/>
      <c r="DE143" s="280">
        <f t="shared" si="413"/>
        <v>4.5452054794520551</v>
      </c>
      <c r="DF143" s="365">
        <f t="shared" si="414"/>
        <v>10.454794520547946</v>
      </c>
      <c r="DG143" s="280">
        <f t="shared" si="415"/>
        <v>10500</v>
      </c>
      <c r="DH143" s="280">
        <f t="shared" si="416"/>
        <v>139058.8486089803</v>
      </c>
      <c r="DI143" s="280">
        <f t="shared" si="397"/>
        <v>13297.479628576843</v>
      </c>
      <c r="DJ143" s="280">
        <f t="shared" si="417"/>
        <v>136261.36898040347</v>
      </c>
      <c r="DL143" s="367">
        <f t="shared" si="418"/>
        <v>125761.36898040347</v>
      </c>
    </row>
    <row r="144" spans="1:116" ht="25.5" x14ac:dyDescent="0.25">
      <c r="A144" s="451" t="s">
        <v>420</v>
      </c>
      <c r="B144" s="257" t="s">
        <v>18</v>
      </c>
      <c r="C144" s="355" t="s">
        <v>19</v>
      </c>
      <c r="D144" s="266" t="s">
        <v>2234</v>
      </c>
      <c r="E144" s="355" t="s">
        <v>1086</v>
      </c>
      <c r="F144" s="278">
        <v>43112</v>
      </c>
      <c r="G144" s="357"/>
      <c r="H144" s="357">
        <f>VLOOKUP(C144,[1]Rates!$C$6:$D$136,2,0)</f>
        <v>15</v>
      </c>
      <c r="I144" s="358">
        <f t="shared" si="419"/>
        <v>15</v>
      </c>
      <c r="J144" s="316"/>
      <c r="K144" s="288"/>
      <c r="L144" s="370"/>
      <c r="M144" s="288"/>
      <c r="N144" s="359"/>
      <c r="O144" s="359"/>
      <c r="P144" s="360"/>
      <c r="Q144" s="361"/>
      <c r="R144" s="359"/>
      <c r="S144" s="359"/>
      <c r="T144" s="359"/>
      <c r="U144" s="410"/>
      <c r="V144" s="374"/>
      <c r="W144" s="371"/>
      <c r="X144" s="371"/>
      <c r="Y144" s="371"/>
      <c r="Z144" s="371"/>
      <c r="AA144" s="280"/>
      <c r="AB144" s="372"/>
      <c r="AC144" s="372"/>
      <c r="AD144" s="372"/>
      <c r="AE144" s="363"/>
      <c r="AF144" s="363"/>
      <c r="AG144" s="382"/>
      <c r="AH144" s="383"/>
      <c r="AI144" s="364"/>
      <c r="AJ144" s="383"/>
      <c r="AL144" s="280"/>
      <c r="AM144" s="372"/>
      <c r="AN144" s="372"/>
      <c r="AO144" s="372"/>
      <c r="AP144" s="363"/>
      <c r="AQ144" s="363"/>
      <c r="AR144" s="382"/>
      <c r="AS144" s="383"/>
      <c r="AT144" s="280"/>
      <c r="AU144" s="280"/>
      <c r="AW144" s="372"/>
      <c r="AX144" s="372">
        <v>250000</v>
      </c>
      <c r="AY144" s="372"/>
      <c r="AZ144" s="280">
        <f t="shared" si="420"/>
        <v>79</v>
      </c>
      <c r="BA144" s="372">
        <v>0</v>
      </c>
      <c r="BB144" s="372">
        <f t="shared" si="421"/>
        <v>15</v>
      </c>
      <c r="BC144" s="408">
        <f t="shared" si="422"/>
        <v>12500</v>
      </c>
      <c r="BD144" s="280">
        <f t="shared" si="423"/>
        <v>237500</v>
      </c>
      <c r="BE144" s="280">
        <f t="shared" si="424"/>
        <v>3426.9406392694068</v>
      </c>
      <c r="BF144" s="280">
        <f t="shared" si="425"/>
        <v>246573.05936073061</v>
      </c>
      <c r="BG144" s="280"/>
      <c r="BH144" s="280">
        <f t="shared" si="325"/>
        <v>246573.05936073061</v>
      </c>
      <c r="BI144" s="372"/>
      <c r="BJ144" s="372"/>
      <c r="BK144" s="280"/>
      <c r="BL144" s="280">
        <f t="shared" si="326"/>
        <v>0.21369863013698631</v>
      </c>
      <c r="BM144" s="372">
        <f t="shared" si="323"/>
        <v>14.786301369863013</v>
      </c>
      <c r="BN144" s="408">
        <f t="shared" si="411"/>
        <v>12500</v>
      </c>
      <c r="BO144" s="280">
        <f t="shared" si="327"/>
        <v>234073.05936073061</v>
      </c>
      <c r="BP144" s="365">
        <f>+(BO144/BM144)</f>
        <v>15830.399604718672</v>
      </c>
      <c r="BQ144" s="280">
        <f t="shared" si="328"/>
        <v>230742.65975601194</v>
      </c>
      <c r="BS144" s="367">
        <f t="shared" si="329"/>
        <v>218242.65975601194</v>
      </c>
      <c r="BT144" s="280">
        <v>230742.65975601194</v>
      </c>
      <c r="BU144" s="372"/>
      <c r="BV144" s="372"/>
      <c r="BW144" s="280"/>
      <c r="BX144" s="280">
        <f t="shared" si="330"/>
        <v>1.2136986301369863</v>
      </c>
      <c r="BY144" s="365">
        <f t="shared" si="331"/>
        <v>13.786301369863013</v>
      </c>
      <c r="BZ144" s="280">
        <f t="shared" si="332"/>
        <v>12500</v>
      </c>
      <c r="CA144" s="280">
        <f t="shared" si="333"/>
        <v>218242.65975601194</v>
      </c>
      <c r="CB144" s="280">
        <f t="shared" si="334"/>
        <v>15830.399604718672</v>
      </c>
      <c r="CC144" s="280">
        <f t="shared" si="335"/>
        <v>214912.26015129327</v>
      </c>
      <c r="CE144" s="280">
        <v>214912.26015129327</v>
      </c>
      <c r="CF144" s="372"/>
      <c r="CG144" s="372"/>
      <c r="CH144" s="280"/>
      <c r="CI144" s="280">
        <f t="shared" si="309"/>
        <v>2.2164383561643834</v>
      </c>
      <c r="CJ144" s="365">
        <f t="shared" si="310"/>
        <v>12.783561643835617</v>
      </c>
      <c r="CK144" s="280">
        <f t="shared" si="311"/>
        <v>12500</v>
      </c>
      <c r="CL144" s="280">
        <f t="shared" si="312"/>
        <v>202412.26015129327</v>
      </c>
      <c r="CM144" s="280">
        <f t="shared" si="313"/>
        <v>15830.399604718672</v>
      </c>
      <c r="CN144" s="280">
        <f t="shared" si="314"/>
        <v>199081.86054657461</v>
      </c>
      <c r="CP144" s="280">
        <f t="shared" si="317"/>
        <v>199081.86054657461</v>
      </c>
      <c r="CQ144" s="372"/>
      <c r="CR144" s="372"/>
      <c r="CS144" s="280"/>
      <c r="CT144" s="280">
        <f t="shared" si="318"/>
        <v>3.2164383561643834</v>
      </c>
      <c r="CU144" s="365">
        <f t="shared" si="319"/>
        <v>11.783561643835617</v>
      </c>
      <c r="CV144" s="280">
        <f t="shared" si="320"/>
        <v>12500</v>
      </c>
      <c r="CW144" s="280">
        <f t="shared" si="321"/>
        <v>186581.86054657461</v>
      </c>
      <c r="CX144" s="280">
        <f t="shared" si="396"/>
        <v>15830.399604718672</v>
      </c>
      <c r="CY144" s="280">
        <f t="shared" si="322"/>
        <v>183251.46094185594</v>
      </c>
      <c r="DA144" s="280">
        <f t="shared" si="412"/>
        <v>183251.46094185594</v>
      </c>
      <c r="DB144" s="372"/>
      <c r="DC144" s="372"/>
      <c r="DD144" s="280"/>
      <c r="DE144" s="280">
        <f t="shared" si="413"/>
        <v>4.2164383561643834</v>
      </c>
      <c r="DF144" s="365">
        <f t="shared" si="414"/>
        <v>10.783561643835617</v>
      </c>
      <c r="DG144" s="280">
        <f t="shared" si="415"/>
        <v>12500</v>
      </c>
      <c r="DH144" s="280">
        <f t="shared" si="416"/>
        <v>170751.46094185594</v>
      </c>
      <c r="DI144" s="280">
        <f t="shared" si="397"/>
        <v>15830.399604718672</v>
      </c>
      <c r="DJ144" s="280">
        <f t="shared" si="417"/>
        <v>167421.06133713727</v>
      </c>
      <c r="DL144" s="367">
        <f t="shared" si="418"/>
        <v>154921.06133713727</v>
      </c>
    </row>
    <row r="145" spans="1:116" ht="25.5" x14ac:dyDescent="0.25">
      <c r="A145" s="451" t="s">
        <v>420</v>
      </c>
      <c r="B145" s="257" t="s">
        <v>18</v>
      </c>
      <c r="C145" s="355" t="s">
        <v>19</v>
      </c>
      <c r="D145" s="266" t="s">
        <v>2235</v>
      </c>
      <c r="E145" s="355" t="s">
        <v>1086</v>
      </c>
      <c r="F145" s="278">
        <v>43108</v>
      </c>
      <c r="G145" s="357"/>
      <c r="H145" s="357">
        <f>VLOOKUP(C145,[1]Rates!$C$6:$D$136,2,0)</f>
        <v>15</v>
      </c>
      <c r="I145" s="358">
        <f t="shared" si="419"/>
        <v>15</v>
      </c>
      <c r="J145" s="316"/>
      <c r="K145" s="288"/>
      <c r="L145" s="370"/>
      <c r="M145" s="288"/>
      <c r="N145" s="359"/>
      <c r="O145" s="359"/>
      <c r="P145" s="360"/>
      <c r="Q145" s="361"/>
      <c r="R145" s="359"/>
      <c r="S145" s="359"/>
      <c r="T145" s="359"/>
      <c r="U145" s="410"/>
      <c r="V145" s="374"/>
      <c r="W145" s="371"/>
      <c r="X145" s="371"/>
      <c r="Y145" s="371"/>
      <c r="Z145" s="371"/>
      <c r="AA145" s="280"/>
      <c r="AB145" s="372"/>
      <c r="AC145" s="372"/>
      <c r="AD145" s="372"/>
      <c r="AE145" s="363"/>
      <c r="AF145" s="363"/>
      <c r="AG145" s="382"/>
      <c r="AH145" s="383"/>
      <c r="AI145" s="364"/>
      <c r="AJ145" s="383"/>
      <c r="AL145" s="280"/>
      <c r="AM145" s="372"/>
      <c r="AN145" s="372"/>
      <c r="AO145" s="372"/>
      <c r="AP145" s="363"/>
      <c r="AQ145" s="363"/>
      <c r="AR145" s="382"/>
      <c r="AS145" s="383"/>
      <c r="AT145" s="280"/>
      <c r="AU145" s="280"/>
      <c r="AW145" s="372"/>
      <c r="AX145" s="372">
        <v>455000</v>
      </c>
      <c r="AY145" s="372"/>
      <c r="AZ145" s="280">
        <f t="shared" si="420"/>
        <v>83</v>
      </c>
      <c r="BA145" s="372">
        <v>0</v>
      </c>
      <c r="BB145" s="372">
        <f t="shared" si="421"/>
        <v>15</v>
      </c>
      <c r="BC145" s="408">
        <f t="shared" si="422"/>
        <v>22750</v>
      </c>
      <c r="BD145" s="280">
        <f t="shared" si="423"/>
        <v>432250</v>
      </c>
      <c r="BE145" s="280">
        <f t="shared" si="424"/>
        <v>6552.8310502283111</v>
      </c>
      <c r="BF145" s="280">
        <f t="shared" si="425"/>
        <v>448447.16894977167</v>
      </c>
      <c r="BG145" s="280"/>
      <c r="BH145" s="280">
        <f t="shared" si="325"/>
        <v>448447.16894977167</v>
      </c>
      <c r="BI145" s="372"/>
      <c r="BJ145" s="372"/>
      <c r="BK145" s="280"/>
      <c r="BL145" s="280">
        <f t="shared" si="326"/>
        <v>0.22465753424657534</v>
      </c>
      <c r="BM145" s="372">
        <f t="shared" si="323"/>
        <v>14.775342465753425</v>
      </c>
      <c r="BN145" s="408">
        <f t="shared" si="411"/>
        <v>22750</v>
      </c>
      <c r="BO145" s="280">
        <f t="shared" si="327"/>
        <v>425697.16894977167</v>
      </c>
      <c r="BP145" s="365">
        <f>+(BO145/BM145)</f>
        <v>28811.323320353542</v>
      </c>
      <c r="BQ145" s="280">
        <f t="shared" si="328"/>
        <v>419635.84562941815</v>
      </c>
      <c r="BS145" s="367">
        <f t="shared" si="329"/>
        <v>396885.84562941815</v>
      </c>
      <c r="BT145" s="280">
        <v>419635.84562941815</v>
      </c>
      <c r="BU145" s="372"/>
      <c r="BV145" s="372"/>
      <c r="BW145" s="280"/>
      <c r="BX145" s="280">
        <f t="shared" si="330"/>
        <v>1.2246575342465753</v>
      </c>
      <c r="BY145" s="365">
        <f t="shared" si="331"/>
        <v>13.775342465753425</v>
      </c>
      <c r="BZ145" s="280">
        <f t="shared" si="332"/>
        <v>22750</v>
      </c>
      <c r="CA145" s="280">
        <f t="shared" si="333"/>
        <v>396885.84562941815</v>
      </c>
      <c r="CB145" s="280">
        <f t="shared" si="334"/>
        <v>28811.323320353542</v>
      </c>
      <c r="CC145" s="280">
        <f t="shared" si="335"/>
        <v>390824.52230906463</v>
      </c>
      <c r="CE145" s="280">
        <v>390824.52230906463</v>
      </c>
      <c r="CF145" s="372"/>
      <c r="CG145" s="372"/>
      <c r="CH145" s="280"/>
      <c r="CI145" s="280">
        <f t="shared" si="309"/>
        <v>2.2273972602739724</v>
      </c>
      <c r="CJ145" s="365">
        <f t="shared" si="310"/>
        <v>12.772602739726027</v>
      </c>
      <c r="CK145" s="280">
        <f t="shared" si="311"/>
        <v>22750</v>
      </c>
      <c r="CL145" s="280">
        <f t="shared" si="312"/>
        <v>368074.52230906463</v>
      </c>
      <c r="CM145" s="280">
        <f t="shared" si="313"/>
        <v>28811.323320353542</v>
      </c>
      <c r="CN145" s="280">
        <f t="shared" si="314"/>
        <v>362013.19898871111</v>
      </c>
      <c r="CP145" s="280">
        <f t="shared" si="317"/>
        <v>362013.19898871111</v>
      </c>
      <c r="CQ145" s="372"/>
      <c r="CR145" s="372"/>
      <c r="CS145" s="280"/>
      <c r="CT145" s="280">
        <f t="shared" si="318"/>
        <v>3.2273972602739724</v>
      </c>
      <c r="CU145" s="365">
        <f t="shared" si="319"/>
        <v>11.772602739726027</v>
      </c>
      <c r="CV145" s="280">
        <f t="shared" si="320"/>
        <v>22750</v>
      </c>
      <c r="CW145" s="280">
        <f t="shared" si="321"/>
        <v>339263.19898871111</v>
      </c>
      <c r="CX145" s="280">
        <f t="shared" si="396"/>
        <v>28811.323320353542</v>
      </c>
      <c r="CY145" s="280">
        <f t="shared" si="322"/>
        <v>333201.87566835759</v>
      </c>
      <c r="DA145" s="280">
        <f t="shared" si="412"/>
        <v>333201.87566835759</v>
      </c>
      <c r="DB145" s="372"/>
      <c r="DC145" s="372"/>
      <c r="DD145" s="280"/>
      <c r="DE145" s="280">
        <f t="shared" si="413"/>
        <v>4.2273972602739729</v>
      </c>
      <c r="DF145" s="365">
        <f t="shared" si="414"/>
        <v>10.772602739726027</v>
      </c>
      <c r="DG145" s="280">
        <f t="shared" si="415"/>
        <v>22750</v>
      </c>
      <c r="DH145" s="280">
        <f t="shared" si="416"/>
        <v>310451.87566835759</v>
      </c>
      <c r="DI145" s="280">
        <f t="shared" si="397"/>
        <v>28811.323320353542</v>
      </c>
      <c r="DJ145" s="280">
        <f t="shared" si="417"/>
        <v>304390.55234800407</v>
      </c>
      <c r="DL145" s="367">
        <f t="shared" si="418"/>
        <v>281640.55234800407</v>
      </c>
    </row>
    <row r="146" spans="1:116" ht="25.5" x14ac:dyDescent="0.25">
      <c r="A146" s="451" t="s">
        <v>420</v>
      </c>
      <c r="B146" s="257" t="s">
        <v>18</v>
      </c>
      <c r="C146" s="355" t="s">
        <v>19</v>
      </c>
      <c r="D146" s="266" t="s">
        <v>2236</v>
      </c>
      <c r="E146" s="355" t="s">
        <v>222</v>
      </c>
      <c r="F146" s="278">
        <v>43117</v>
      </c>
      <c r="G146" s="357"/>
      <c r="H146" s="357">
        <f>VLOOKUP(C146,[1]Rates!$C$6:$D$136,2,0)</f>
        <v>15</v>
      </c>
      <c r="I146" s="358">
        <f t="shared" si="419"/>
        <v>15</v>
      </c>
      <c r="J146" s="316"/>
      <c r="K146" s="288"/>
      <c r="L146" s="370"/>
      <c r="M146" s="288"/>
      <c r="N146" s="359"/>
      <c r="O146" s="359"/>
      <c r="P146" s="360"/>
      <c r="Q146" s="361"/>
      <c r="R146" s="359"/>
      <c r="S146" s="359"/>
      <c r="T146" s="359"/>
      <c r="U146" s="410"/>
      <c r="V146" s="374"/>
      <c r="W146" s="371"/>
      <c r="X146" s="371"/>
      <c r="Y146" s="371"/>
      <c r="Z146" s="371"/>
      <c r="AA146" s="280"/>
      <c r="AB146" s="372"/>
      <c r="AC146" s="372"/>
      <c r="AD146" s="372"/>
      <c r="AE146" s="363"/>
      <c r="AF146" s="363"/>
      <c r="AG146" s="382"/>
      <c r="AH146" s="383"/>
      <c r="AI146" s="364"/>
      <c r="AJ146" s="383"/>
      <c r="AL146" s="280"/>
      <c r="AM146" s="372"/>
      <c r="AN146" s="372"/>
      <c r="AO146" s="372"/>
      <c r="AP146" s="363"/>
      <c r="AQ146" s="363"/>
      <c r="AR146" s="382"/>
      <c r="AS146" s="383"/>
      <c r="AT146" s="280"/>
      <c r="AU146" s="280"/>
      <c r="AW146" s="372"/>
      <c r="AX146" s="372">
        <v>30500</v>
      </c>
      <c r="AY146" s="372"/>
      <c r="AZ146" s="280">
        <f t="shared" si="420"/>
        <v>74</v>
      </c>
      <c r="BA146" s="372">
        <v>0</v>
      </c>
      <c r="BB146" s="372">
        <f t="shared" si="421"/>
        <v>15</v>
      </c>
      <c r="BC146" s="408">
        <f t="shared" si="422"/>
        <v>1525</v>
      </c>
      <c r="BD146" s="280">
        <f t="shared" si="423"/>
        <v>28975</v>
      </c>
      <c r="BE146" s="280">
        <f t="shared" si="424"/>
        <v>391.62557077625576</v>
      </c>
      <c r="BF146" s="280">
        <f t="shared" si="425"/>
        <v>30108.374429223742</v>
      </c>
      <c r="BG146" s="280"/>
      <c r="BH146" s="280">
        <f t="shared" si="325"/>
        <v>30108.374429223742</v>
      </c>
      <c r="BI146" s="372"/>
      <c r="BJ146" s="372"/>
      <c r="BK146" s="280"/>
      <c r="BL146" s="280">
        <f t="shared" si="326"/>
        <v>0.2</v>
      </c>
      <c r="BM146" s="372">
        <f t="shared" si="323"/>
        <v>14.8</v>
      </c>
      <c r="BN146" s="408">
        <f t="shared" si="411"/>
        <v>1525</v>
      </c>
      <c r="BO146" s="280">
        <f t="shared" si="327"/>
        <v>28583.374429223742</v>
      </c>
      <c r="BP146" s="365">
        <f>+(BO146/BM146)</f>
        <v>1931.3090830556582</v>
      </c>
      <c r="BQ146" s="280">
        <f t="shared" si="328"/>
        <v>28177.065346168085</v>
      </c>
      <c r="BS146" s="367">
        <f t="shared" si="329"/>
        <v>26652.065346168085</v>
      </c>
      <c r="BT146" s="280">
        <v>28177.065346168085</v>
      </c>
      <c r="BU146" s="372"/>
      <c r="BV146" s="372"/>
      <c r="BW146" s="280"/>
      <c r="BX146" s="280">
        <f t="shared" si="330"/>
        <v>1.2</v>
      </c>
      <c r="BY146" s="365">
        <f t="shared" si="331"/>
        <v>13.8</v>
      </c>
      <c r="BZ146" s="280">
        <f t="shared" si="332"/>
        <v>1525</v>
      </c>
      <c r="CA146" s="280">
        <f t="shared" si="333"/>
        <v>26652.065346168085</v>
      </c>
      <c r="CB146" s="280">
        <f t="shared" si="334"/>
        <v>1931.3090830556582</v>
      </c>
      <c r="CC146" s="280">
        <f t="shared" si="335"/>
        <v>26245.756263112427</v>
      </c>
      <c r="CE146" s="280">
        <v>26245.756263112427</v>
      </c>
      <c r="CF146" s="372"/>
      <c r="CG146" s="372"/>
      <c r="CH146" s="280"/>
      <c r="CI146" s="280">
        <f t="shared" si="309"/>
        <v>2.2027397260273971</v>
      </c>
      <c r="CJ146" s="365">
        <f t="shared" si="310"/>
        <v>12.797260273972602</v>
      </c>
      <c r="CK146" s="280">
        <f t="shared" si="311"/>
        <v>1525</v>
      </c>
      <c r="CL146" s="280">
        <f t="shared" si="312"/>
        <v>24720.756263112427</v>
      </c>
      <c r="CM146" s="280">
        <f t="shared" si="313"/>
        <v>1931.3090830556582</v>
      </c>
      <c r="CN146" s="280">
        <f t="shared" si="314"/>
        <v>24314.44718005677</v>
      </c>
      <c r="CP146" s="280">
        <f t="shared" si="317"/>
        <v>24314.44718005677</v>
      </c>
      <c r="CQ146" s="372"/>
      <c r="CR146" s="372"/>
      <c r="CS146" s="280"/>
      <c r="CT146" s="280">
        <f t="shared" si="318"/>
        <v>3.2027397260273971</v>
      </c>
      <c r="CU146" s="365">
        <f t="shared" si="319"/>
        <v>11.797260273972602</v>
      </c>
      <c r="CV146" s="280">
        <f t="shared" si="320"/>
        <v>1525</v>
      </c>
      <c r="CW146" s="280">
        <f t="shared" si="321"/>
        <v>22789.44718005677</v>
      </c>
      <c r="CX146" s="280">
        <f t="shared" si="396"/>
        <v>1931.3090830556582</v>
      </c>
      <c r="CY146" s="280">
        <f t="shared" si="322"/>
        <v>22383.138097001112</v>
      </c>
      <c r="DA146" s="280">
        <f t="shared" si="412"/>
        <v>22383.138097001112</v>
      </c>
      <c r="DB146" s="372"/>
      <c r="DC146" s="372"/>
      <c r="DD146" s="280"/>
      <c r="DE146" s="280">
        <f t="shared" si="413"/>
        <v>4.2027397260273975</v>
      </c>
      <c r="DF146" s="365">
        <f t="shared" si="414"/>
        <v>10.797260273972602</v>
      </c>
      <c r="DG146" s="280">
        <f t="shared" si="415"/>
        <v>1525</v>
      </c>
      <c r="DH146" s="280">
        <f t="shared" si="416"/>
        <v>20858.138097001112</v>
      </c>
      <c r="DI146" s="280">
        <f t="shared" si="397"/>
        <v>1931.3090830556582</v>
      </c>
      <c r="DJ146" s="280">
        <f t="shared" si="417"/>
        <v>20451.829013945455</v>
      </c>
      <c r="DL146" s="367">
        <f t="shared" si="418"/>
        <v>18926.829013945455</v>
      </c>
    </row>
    <row r="147" spans="1:116" ht="25.5" x14ac:dyDescent="0.25">
      <c r="A147" s="451" t="s">
        <v>420</v>
      </c>
      <c r="B147" s="257" t="s">
        <v>18</v>
      </c>
      <c r="C147" s="355" t="s">
        <v>19</v>
      </c>
      <c r="D147" s="266" t="s">
        <v>2237</v>
      </c>
      <c r="E147" s="355"/>
      <c r="F147" s="278">
        <v>43220</v>
      </c>
      <c r="G147" s="357"/>
      <c r="H147" s="357">
        <f>VLOOKUP(C147,[1]Rates!$C$6:$D$136,2,0)</f>
        <v>15</v>
      </c>
      <c r="I147" s="358">
        <f t="shared" ref="I147" si="426">H147-G147</f>
        <v>15</v>
      </c>
      <c r="J147" s="316"/>
      <c r="K147" s="288"/>
      <c r="L147" s="370"/>
      <c r="M147" s="288"/>
      <c r="N147" s="359"/>
      <c r="O147" s="359"/>
      <c r="P147" s="360"/>
      <c r="Q147" s="361"/>
      <c r="R147" s="359"/>
      <c r="S147" s="359"/>
      <c r="T147" s="359"/>
      <c r="U147" s="410"/>
      <c r="V147" s="374"/>
      <c r="W147" s="371"/>
      <c r="X147" s="371"/>
      <c r="Y147" s="371"/>
      <c r="Z147" s="371"/>
      <c r="AA147" s="280"/>
      <c r="AB147" s="372"/>
      <c r="AC147" s="372"/>
      <c r="AD147" s="372"/>
      <c r="AE147" s="363"/>
      <c r="AF147" s="363"/>
      <c r="AG147" s="382"/>
      <c r="AH147" s="383"/>
      <c r="AI147" s="364"/>
      <c r="AJ147" s="383"/>
      <c r="AL147" s="280"/>
      <c r="AM147" s="372"/>
      <c r="AN147" s="372"/>
      <c r="AO147" s="372"/>
      <c r="AP147" s="363"/>
      <c r="AQ147" s="363"/>
      <c r="AR147" s="382"/>
      <c r="AS147" s="383"/>
      <c r="AT147" s="280"/>
      <c r="AU147" s="280"/>
      <c r="AW147" s="372"/>
      <c r="AX147" s="372"/>
      <c r="AY147" s="372"/>
      <c r="AZ147" s="280"/>
      <c r="BA147" s="372"/>
      <c r="BB147" s="372"/>
      <c r="BC147" s="408"/>
      <c r="BD147" s="280"/>
      <c r="BE147" s="280"/>
      <c r="BF147" s="280"/>
      <c r="BG147" s="280"/>
      <c r="BH147" s="280"/>
      <c r="BI147" s="372">
        <v>9000</v>
      </c>
      <c r="BJ147" s="372"/>
      <c r="BK147" s="280">
        <f>+$BJ$1-F147+1</f>
        <v>336</v>
      </c>
      <c r="BL147" s="280"/>
      <c r="BM147" s="280">
        <f t="shared" ref="BM147" si="427">H147-BL147</f>
        <v>15</v>
      </c>
      <c r="BN147" s="280">
        <f>+BI147*5%</f>
        <v>450</v>
      </c>
      <c r="BO147" s="280">
        <f t="shared" ref="BO147" si="428">+BI147-BN147</f>
        <v>8550</v>
      </c>
      <c r="BP147" s="280">
        <f t="shared" ref="BP147" si="429">+(BO147/BM147*BK147)/365</f>
        <v>524.71232876712327</v>
      </c>
      <c r="BQ147" s="280">
        <f t="shared" ref="BQ147" si="430">+BH147+BI147-BP147</f>
        <v>8475.2876712328762</v>
      </c>
      <c r="BS147" s="367">
        <f t="shared" si="329"/>
        <v>8025.2876712328762</v>
      </c>
      <c r="BT147" s="280">
        <v>8475.2876712328762</v>
      </c>
      <c r="BU147" s="372"/>
      <c r="BV147" s="372"/>
      <c r="BW147" s="280"/>
      <c r="BX147" s="280">
        <f t="shared" si="330"/>
        <v>0.9178082191780822</v>
      </c>
      <c r="BY147" s="365">
        <f t="shared" si="331"/>
        <v>14.082191780821917</v>
      </c>
      <c r="BZ147" s="280">
        <f t="shared" si="332"/>
        <v>450</v>
      </c>
      <c r="CA147" s="280">
        <f t="shared" si="333"/>
        <v>8025.2876712328762</v>
      </c>
      <c r="CB147" s="280">
        <f>CA147/BY147</f>
        <v>569.88910505836577</v>
      </c>
      <c r="CC147" s="280">
        <f t="shared" si="335"/>
        <v>7905.3985661745101</v>
      </c>
      <c r="CE147" s="280">
        <v>7905.3985661745101</v>
      </c>
      <c r="CF147" s="372"/>
      <c r="CG147" s="372"/>
      <c r="CH147" s="280"/>
      <c r="CI147" s="280">
        <f t="shared" si="309"/>
        <v>1.9205479452054794</v>
      </c>
      <c r="CJ147" s="365">
        <f t="shared" si="310"/>
        <v>13.079452054794521</v>
      </c>
      <c r="CK147" s="280">
        <f t="shared" si="311"/>
        <v>450</v>
      </c>
      <c r="CL147" s="280">
        <f t="shared" si="312"/>
        <v>7455.3985661745101</v>
      </c>
      <c r="CM147" s="280">
        <f t="shared" si="313"/>
        <v>569.88910505836577</v>
      </c>
      <c r="CN147" s="280">
        <f t="shared" si="314"/>
        <v>7335.5094611161439</v>
      </c>
      <c r="CP147" s="280">
        <f t="shared" si="317"/>
        <v>7335.5094611161439</v>
      </c>
      <c r="CQ147" s="372"/>
      <c r="CR147" s="372"/>
      <c r="CS147" s="280"/>
      <c r="CT147" s="280">
        <f t="shared" si="318"/>
        <v>2.9205479452054797</v>
      </c>
      <c r="CU147" s="365">
        <f t="shared" si="319"/>
        <v>12.079452054794521</v>
      </c>
      <c r="CV147" s="280">
        <f t="shared" si="320"/>
        <v>450</v>
      </c>
      <c r="CW147" s="280">
        <f t="shared" si="321"/>
        <v>6885.5094611161439</v>
      </c>
      <c r="CX147" s="280">
        <f t="shared" si="396"/>
        <v>569.88910505836577</v>
      </c>
      <c r="CY147" s="280">
        <f t="shared" si="322"/>
        <v>6765.6203560577778</v>
      </c>
      <c r="DA147" s="280">
        <f t="shared" si="412"/>
        <v>6765.6203560577778</v>
      </c>
      <c r="DB147" s="372"/>
      <c r="DC147" s="372"/>
      <c r="DD147" s="280"/>
      <c r="DE147" s="280">
        <f t="shared" si="413"/>
        <v>3.9205479452054797</v>
      </c>
      <c r="DF147" s="365">
        <f t="shared" si="414"/>
        <v>11.079452054794521</v>
      </c>
      <c r="DG147" s="280">
        <f t="shared" si="415"/>
        <v>450</v>
      </c>
      <c r="DH147" s="280">
        <f t="shared" si="416"/>
        <v>6315.6203560577778</v>
      </c>
      <c r="DI147" s="280">
        <f t="shared" si="397"/>
        <v>569.88910505836577</v>
      </c>
      <c r="DJ147" s="280">
        <f t="shared" si="417"/>
        <v>6195.7312509994117</v>
      </c>
      <c r="DL147" s="367">
        <f t="shared" si="418"/>
        <v>5745.7312509994117</v>
      </c>
    </row>
    <row r="148" spans="1:116" ht="25.5" x14ac:dyDescent="0.25">
      <c r="A148" s="451" t="s">
        <v>420</v>
      </c>
      <c r="B148" s="257" t="s">
        <v>18</v>
      </c>
      <c r="C148" s="355" t="s">
        <v>19</v>
      </c>
      <c r="D148" s="266" t="s">
        <v>2238</v>
      </c>
      <c r="E148" s="355" t="s">
        <v>1135</v>
      </c>
      <c r="F148" s="278">
        <v>43384</v>
      </c>
      <c r="G148" s="357"/>
      <c r="H148" s="357">
        <f>VLOOKUP(C148,[1]Rates!$C$6:$D$136,2,0)</f>
        <v>15</v>
      </c>
      <c r="I148" s="358">
        <f t="shared" ref="I148" si="431">H148-G148</f>
        <v>15</v>
      </c>
      <c r="J148" s="316"/>
      <c r="K148" s="288"/>
      <c r="L148" s="370"/>
      <c r="M148" s="288"/>
      <c r="N148" s="359"/>
      <c r="O148" s="359"/>
      <c r="P148" s="360"/>
      <c r="Q148" s="361"/>
      <c r="R148" s="359"/>
      <c r="S148" s="359"/>
      <c r="T148" s="359"/>
      <c r="U148" s="410"/>
      <c r="V148" s="374"/>
      <c r="W148" s="371"/>
      <c r="X148" s="371"/>
      <c r="Y148" s="371"/>
      <c r="Z148" s="371"/>
      <c r="AA148" s="280"/>
      <c r="AB148" s="372"/>
      <c r="AC148" s="372"/>
      <c r="AD148" s="372"/>
      <c r="AE148" s="363"/>
      <c r="AF148" s="363"/>
      <c r="AG148" s="382"/>
      <c r="AH148" s="383"/>
      <c r="AI148" s="364"/>
      <c r="AJ148" s="383"/>
      <c r="AL148" s="280"/>
      <c r="AM148" s="372"/>
      <c r="AN148" s="372"/>
      <c r="AO148" s="372"/>
      <c r="AP148" s="363"/>
      <c r="AQ148" s="363"/>
      <c r="AR148" s="382"/>
      <c r="AS148" s="383"/>
      <c r="AT148" s="280"/>
      <c r="AU148" s="280"/>
      <c r="AW148" s="372"/>
      <c r="AX148" s="372"/>
      <c r="AY148" s="372"/>
      <c r="AZ148" s="280"/>
      <c r="BA148" s="372"/>
      <c r="BB148" s="372"/>
      <c r="BC148" s="408"/>
      <c r="BD148" s="280"/>
      <c r="BE148" s="280"/>
      <c r="BF148" s="280"/>
      <c r="BG148" s="280"/>
      <c r="BH148" s="280"/>
      <c r="BI148" s="372">
        <v>425000</v>
      </c>
      <c r="BJ148" s="372"/>
      <c r="BK148" s="280">
        <f t="shared" ref="BK148" si="432">+$BJ$1-F148+1</f>
        <v>172</v>
      </c>
      <c r="BL148" s="280"/>
      <c r="BM148" s="280">
        <f t="shared" si="323"/>
        <v>15</v>
      </c>
      <c r="BN148" s="280">
        <f>+BI148*5%</f>
        <v>21250</v>
      </c>
      <c r="BO148" s="280">
        <f t="shared" ref="BO148" si="433">+BI148-BN148</f>
        <v>403750</v>
      </c>
      <c r="BP148" s="280">
        <f t="shared" ref="BP148" si="434">+(BO148/BM148*BK148)/365</f>
        <v>12684.018264840184</v>
      </c>
      <c r="BQ148" s="280">
        <f t="shared" si="328"/>
        <v>412315.98173515982</v>
      </c>
      <c r="BS148" s="367">
        <f t="shared" si="329"/>
        <v>391065.98173515982</v>
      </c>
      <c r="BT148" s="280">
        <v>412315.98173515982</v>
      </c>
      <c r="BU148" s="372"/>
      <c r="BV148" s="372"/>
      <c r="BW148" s="280"/>
      <c r="BX148" s="280">
        <f t="shared" si="330"/>
        <v>0.46849315068493153</v>
      </c>
      <c r="BY148" s="365">
        <f t="shared" si="331"/>
        <v>14.531506849315068</v>
      </c>
      <c r="BZ148" s="280">
        <f t="shared" si="332"/>
        <v>21250</v>
      </c>
      <c r="CA148" s="280">
        <f t="shared" si="333"/>
        <v>391065.98173515982</v>
      </c>
      <c r="CB148" s="280">
        <f t="shared" ref="CB148:CB151" si="435">CA148/BY148</f>
        <v>26911.591880341879</v>
      </c>
      <c r="CC148" s="280">
        <f t="shared" si="335"/>
        <v>385404.38985481794</v>
      </c>
      <c r="CE148" s="280">
        <v>385404.38985481794</v>
      </c>
      <c r="CF148" s="372"/>
      <c r="CG148" s="372"/>
      <c r="CH148" s="280"/>
      <c r="CI148" s="280">
        <f t="shared" si="309"/>
        <v>1.4712328767123288</v>
      </c>
      <c r="CJ148" s="365">
        <f t="shared" si="310"/>
        <v>13.528767123287672</v>
      </c>
      <c r="CK148" s="280">
        <f t="shared" si="311"/>
        <v>21250</v>
      </c>
      <c r="CL148" s="280">
        <f t="shared" si="312"/>
        <v>364154.38985481794</v>
      </c>
      <c r="CM148" s="280">
        <f t="shared" si="313"/>
        <v>26911.591880341879</v>
      </c>
      <c r="CN148" s="280">
        <f t="shared" si="314"/>
        <v>358492.79797447607</v>
      </c>
      <c r="CP148" s="280">
        <f t="shared" si="317"/>
        <v>358492.79797447607</v>
      </c>
      <c r="CQ148" s="372"/>
      <c r="CR148" s="372"/>
      <c r="CS148" s="280"/>
      <c r="CT148" s="280">
        <f t="shared" si="318"/>
        <v>2.4712328767123286</v>
      </c>
      <c r="CU148" s="365">
        <f t="shared" si="319"/>
        <v>12.528767123287672</v>
      </c>
      <c r="CV148" s="280">
        <f t="shared" si="320"/>
        <v>21250</v>
      </c>
      <c r="CW148" s="280">
        <f t="shared" si="321"/>
        <v>337242.79797447607</v>
      </c>
      <c r="CX148" s="280">
        <f t="shared" si="396"/>
        <v>26911.591880341879</v>
      </c>
      <c r="CY148" s="280">
        <f t="shared" si="322"/>
        <v>331581.20609413419</v>
      </c>
      <c r="DA148" s="280">
        <f t="shared" si="412"/>
        <v>331581.20609413419</v>
      </c>
      <c r="DB148" s="372"/>
      <c r="DC148" s="372"/>
      <c r="DD148" s="280"/>
      <c r="DE148" s="280">
        <f t="shared" si="413"/>
        <v>3.4712328767123286</v>
      </c>
      <c r="DF148" s="365">
        <f t="shared" si="414"/>
        <v>11.528767123287672</v>
      </c>
      <c r="DG148" s="280">
        <f t="shared" si="415"/>
        <v>21250</v>
      </c>
      <c r="DH148" s="280">
        <f t="shared" si="416"/>
        <v>310331.20609413419</v>
      </c>
      <c r="DI148" s="280">
        <f t="shared" si="397"/>
        <v>26911.591880341879</v>
      </c>
      <c r="DJ148" s="280">
        <f t="shared" si="417"/>
        <v>304669.61421379232</v>
      </c>
      <c r="DL148" s="367">
        <f t="shared" si="418"/>
        <v>283419.61421379232</v>
      </c>
    </row>
    <row r="149" spans="1:116" ht="25.5" x14ac:dyDescent="0.25">
      <c r="A149" s="451" t="s">
        <v>420</v>
      </c>
      <c r="B149" s="257" t="s">
        <v>18</v>
      </c>
      <c r="C149" s="355" t="s">
        <v>19</v>
      </c>
      <c r="D149" s="266" t="s">
        <v>2239</v>
      </c>
      <c r="E149" s="355" t="s">
        <v>1136</v>
      </c>
      <c r="F149" s="278">
        <v>43445</v>
      </c>
      <c r="G149" s="357"/>
      <c r="H149" s="357">
        <f>VLOOKUP(C149,[1]Rates!$C$6:$D$136,2,0)</f>
        <v>15</v>
      </c>
      <c r="I149" s="358">
        <f t="shared" ref="I149" si="436">H149-G149</f>
        <v>15</v>
      </c>
      <c r="J149" s="316"/>
      <c r="K149" s="288"/>
      <c r="L149" s="370"/>
      <c r="M149" s="288"/>
      <c r="N149" s="359"/>
      <c r="O149" s="359"/>
      <c r="P149" s="360"/>
      <c r="Q149" s="361"/>
      <c r="R149" s="359"/>
      <c r="S149" s="359"/>
      <c r="T149" s="359"/>
      <c r="U149" s="410"/>
      <c r="V149" s="374"/>
      <c r="W149" s="371"/>
      <c r="X149" s="371"/>
      <c r="Y149" s="371"/>
      <c r="Z149" s="371"/>
      <c r="AA149" s="280"/>
      <c r="AB149" s="372"/>
      <c r="AC149" s="372"/>
      <c r="AD149" s="372"/>
      <c r="AE149" s="363"/>
      <c r="AF149" s="363"/>
      <c r="AG149" s="382"/>
      <c r="AH149" s="383"/>
      <c r="AI149" s="364"/>
      <c r="AJ149" s="383"/>
      <c r="AL149" s="280"/>
      <c r="AM149" s="372"/>
      <c r="AN149" s="372"/>
      <c r="AO149" s="372"/>
      <c r="AP149" s="363"/>
      <c r="AQ149" s="363"/>
      <c r="AR149" s="382"/>
      <c r="AS149" s="383"/>
      <c r="AT149" s="280"/>
      <c r="AU149" s="280"/>
      <c r="AW149" s="372"/>
      <c r="AX149" s="372"/>
      <c r="AY149" s="372"/>
      <c r="AZ149" s="280"/>
      <c r="BA149" s="372"/>
      <c r="BB149" s="372"/>
      <c r="BC149" s="408"/>
      <c r="BD149" s="280"/>
      <c r="BE149" s="280"/>
      <c r="BF149" s="280"/>
      <c r="BG149" s="280"/>
      <c r="BH149" s="280"/>
      <c r="BI149" s="372">
        <v>240000</v>
      </c>
      <c r="BJ149" s="372"/>
      <c r="BK149" s="280">
        <f t="shared" ref="BK149:BK151" si="437">+$BJ$1-F149+1</f>
        <v>111</v>
      </c>
      <c r="BL149" s="280"/>
      <c r="BM149" s="280">
        <f t="shared" ref="BM149:BM151" si="438">H149-BL149</f>
        <v>15</v>
      </c>
      <c r="BN149" s="280">
        <f t="shared" ref="BN149:BN151" si="439">+BI149*5%</f>
        <v>12000</v>
      </c>
      <c r="BO149" s="280">
        <f t="shared" ref="BO149:BO151" si="440">+BI149-BN149</f>
        <v>228000</v>
      </c>
      <c r="BP149" s="280">
        <f t="shared" ref="BP149:BP151" si="441">+(BO149/BM149*BK149)/365</f>
        <v>4622.4657534246571</v>
      </c>
      <c r="BQ149" s="280">
        <f t="shared" ref="BQ149:BQ151" si="442">+BH149+BI149-BP149</f>
        <v>235377.53424657535</v>
      </c>
      <c r="BS149" s="367">
        <f t="shared" si="329"/>
        <v>223377.53424657535</v>
      </c>
      <c r="BT149" s="280">
        <v>235377.53424657535</v>
      </c>
      <c r="BU149" s="372"/>
      <c r="BV149" s="372"/>
      <c r="BW149" s="280"/>
      <c r="BX149" s="280">
        <f t="shared" si="330"/>
        <v>0.30136986301369861</v>
      </c>
      <c r="BY149" s="365">
        <f t="shared" si="331"/>
        <v>14.698630136986301</v>
      </c>
      <c r="BZ149" s="280">
        <f t="shared" si="332"/>
        <v>12000</v>
      </c>
      <c r="CA149" s="280">
        <f t="shared" si="333"/>
        <v>223377.53424657535</v>
      </c>
      <c r="CB149" s="280">
        <f t="shared" si="435"/>
        <v>15197.166821994409</v>
      </c>
      <c r="CC149" s="280">
        <f t="shared" si="335"/>
        <v>220180.36742458094</v>
      </c>
      <c r="CE149" s="280">
        <v>220180.36742458094</v>
      </c>
      <c r="CF149" s="372"/>
      <c r="CG149" s="372"/>
      <c r="CH149" s="280"/>
      <c r="CI149" s="280">
        <f t="shared" si="309"/>
        <v>1.3041095890410959</v>
      </c>
      <c r="CJ149" s="365">
        <f t="shared" si="310"/>
        <v>13.695890410958905</v>
      </c>
      <c r="CK149" s="280">
        <f t="shared" si="311"/>
        <v>12000</v>
      </c>
      <c r="CL149" s="280">
        <f t="shared" si="312"/>
        <v>208180.36742458094</v>
      </c>
      <c r="CM149" s="280">
        <f t="shared" si="313"/>
        <v>15197.166821994409</v>
      </c>
      <c r="CN149" s="280">
        <f t="shared" si="314"/>
        <v>204983.20060258653</v>
      </c>
      <c r="CP149" s="280">
        <f t="shared" si="317"/>
        <v>204983.20060258653</v>
      </c>
      <c r="CQ149" s="372"/>
      <c r="CR149" s="372"/>
      <c r="CS149" s="280"/>
      <c r="CT149" s="280">
        <f t="shared" si="318"/>
        <v>2.3041095890410959</v>
      </c>
      <c r="CU149" s="365">
        <f t="shared" si="319"/>
        <v>12.695890410958905</v>
      </c>
      <c r="CV149" s="280">
        <f t="shared" si="320"/>
        <v>12000</v>
      </c>
      <c r="CW149" s="280">
        <f t="shared" si="321"/>
        <v>192983.20060258653</v>
      </c>
      <c r="CX149" s="280">
        <f t="shared" si="396"/>
        <v>15197.166821994409</v>
      </c>
      <c r="CY149" s="280">
        <f t="shared" si="322"/>
        <v>189786.03378059212</v>
      </c>
      <c r="DA149" s="280">
        <f t="shared" si="412"/>
        <v>189786.03378059212</v>
      </c>
      <c r="DB149" s="372"/>
      <c r="DC149" s="372"/>
      <c r="DD149" s="280"/>
      <c r="DE149" s="280">
        <f t="shared" si="413"/>
        <v>3.3041095890410959</v>
      </c>
      <c r="DF149" s="365">
        <f t="shared" si="414"/>
        <v>11.695890410958905</v>
      </c>
      <c r="DG149" s="280">
        <f t="shared" si="415"/>
        <v>12000</v>
      </c>
      <c r="DH149" s="280">
        <f t="shared" si="416"/>
        <v>177786.03378059212</v>
      </c>
      <c r="DI149" s="280">
        <f t="shared" si="397"/>
        <v>15197.166821994409</v>
      </c>
      <c r="DJ149" s="280">
        <f t="shared" si="417"/>
        <v>174588.8669585977</v>
      </c>
      <c r="DL149" s="367">
        <f t="shared" si="418"/>
        <v>162588.8669585977</v>
      </c>
    </row>
    <row r="150" spans="1:116" ht="25.5" x14ac:dyDescent="0.25">
      <c r="A150" s="451" t="s">
        <v>420</v>
      </c>
      <c r="B150" s="257" t="s">
        <v>18</v>
      </c>
      <c r="C150" s="355" t="s">
        <v>19</v>
      </c>
      <c r="D150" s="266" t="s">
        <v>2240</v>
      </c>
      <c r="E150" s="355" t="s">
        <v>222</v>
      </c>
      <c r="F150" s="278">
        <v>43539</v>
      </c>
      <c r="G150" s="357"/>
      <c r="H150" s="357">
        <f>VLOOKUP(C150,[1]Rates!$C$6:$D$136,2,0)</f>
        <v>15</v>
      </c>
      <c r="I150" s="358">
        <f t="shared" ref="I150" si="443">H150-G150</f>
        <v>15</v>
      </c>
      <c r="J150" s="316"/>
      <c r="K150" s="288"/>
      <c r="L150" s="370"/>
      <c r="M150" s="288"/>
      <c r="N150" s="359"/>
      <c r="O150" s="359"/>
      <c r="P150" s="360"/>
      <c r="Q150" s="361"/>
      <c r="R150" s="359"/>
      <c r="S150" s="359"/>
      <c r="T150" s="359"/>
      <c r="U150" s="410"/>
      <c r="V150" s="374"/>
      <c r="W150" s="371"/>
      <c r="X150" s="371"/>
      <c r="Y150" s="371"/>
      <c r="Z150" s="371"/>
      <c r="AA150" s="280"/>
      <c r="AB150" s="372"/>
      <c r="AC150" s="372"/>
      <c r="AD150" s="372"/>
      <c r="AE150" s="363"/>
      <c r="AF150" s="363"/>
      <c r="AG150" s="382"/>
      <c r="AH150" s="383"/>
      <c r="AI150" s="364"/>
      <c r="AJ150" s="383"/>
      <c r="AL150" s="280"/>
      <c r="AM150" s="372"/>
      <c r="AN150" s="372"/>
      <c r="AO150" s="372"/>
      <c r="AP150" s="363"/>
      <c r="AQ150" s="363"/>
      <c r="AR150" s="382"/>
      <c r="AS150" s="383"/>
      <c r="AT150" s="280"/>
      <c r="AU150" s="280"/>
      <c r="AW150" s="372"/>
      <c r="AX150" s="372"/>
      <c r="AY150" s="372"/>
      <c r="AZ150" s="280"/>
      <c r="BA150" s="372"/>
      <c r="BB150" s="372"/>
      <c r="BC150" s="408"/>
      <c r="BD150" s="280"/>
      <c r="BE150" s="280"/>
      <c r="BF150" s="280"/>
      <c r="BG150" s="280"/>
      <c r="BH150" s="280"/>
      <c r="BI150" s="372">
        <v>58000</v>
      </c>
      <c r="BJ150" s="372"/>
      <c r="BK150" s="280">
        <f t="shared" si="437"/>
        <v>17</v>
      </c>
      <c r="BL150" s="280"/>
      <c r="BM150" s="280">
        <f t="shared" si="438"/>
        <v>15</v>
      </c>
      <c r="BN150" s="280">
        <f t="shared" si="439"/>
        <v>2900</v>
      </c>
      <c r="BO150" s="280">
        <f t="shared" si="440"/>
        <v>55100</v>
      </c>
      <c r="BP150" s="280">
        <f t="shared" si="441"/>
        <v>171.0867579908676</v>
      </c>
      <c r="BQ150" s="280">
        <f t="shared" si="442"/>
        <v>57828.913242009134</v>
      </c>
      <c r="BS150" s="367">
        <f t="shared" si="329"/>
        <v>54928.913242009134</v>
      </c>
      <c r="BT150" s="280">
        <v>57828.913242009134</v>
      </c>
      <c r="BU150" s="372"/>
      <c r="BV150" s="372"/>
      <c r="BW150" s="280"/>
      <c r="BX150" s="280">
        <f t="shared" si="330"/>
        <v>4.3835616438356165E-2</v>
      </c>
      <c r="BY150" s="365">
        <f t="shared" si="331"/>
        <v>14.956164383561644</v>
      </c>
      <c r="BZ150" s="280">
        <f t="shared" si="332"/>
        <v>2900</v>
      </c>
      <c r="CA150" s="280">
        <f t="shared" si="333"/>
        <v>54928.913242009134</v>
      </c>
      <c r="CB150" s="280">
        <f t="shared" si="435"/>
        <v>3672.6604384197349</v>
      </c>
      <c r="CC150" s="280">
        <f t="shared" si="335"/>
        <v>54156.252803589399</v>
      </c>
      <c r="CE150" s="280">
        <v>54156.252803589399</v>
      </c>
      <c r="CF150" s="372"/>
      <c r="CG150" s="372"/>
      <c r="CH150" s="280"/>
      <c r="CI150" s="280">
        <f t="shared" si="309"/>
        <v>1.0465753424657533</v>
      </c>
      <c r="CJ150" s="365">
        <f t="shared" si="310"/>
        <v>13.953424657534246</v>
      </c>
      <c r="CK150" s="280">
        <f t="shared" si="311"/>
        <v>2900</v>
      </c>
      <c r="CL150" s="280">
        <f t="shared" si="312"/>
        <v>51256.252803589399</v>
      </c>
      <c r="CM150" s="280">
        <f t="shared" si="313"/>
        <v>3672.6604384197349</v>
      </c>
      <c r="CN150" s="280">
        <f t="shared" si="314"/>
        <v>50483.592365169665</v>
      </c>
      <c r="CP150" s="280">
        <f t="shared" si="317"/>
        <v>50483.592365169665</v>
      </c>
      <c r="CQ150" s="372"/>
      <c r="CR150" s="372"/>
      <c r="CS150" s="280"/>
      <c r="CT150" s="280">
        <f t="shared" si="318"/>
        <v>2.0465753424657533</v>
      </c>
      <c r="CU150" s="365">
        <f t="shared" si="319"/>
        <v>12.953424657534246</v>
      </c>
      <c r="CV150" s="280">
        <f t="shared" si="320"/>
        <v>2900</v>
      </c>
      <c r="CW150" s="280">
        <f t="shared" si="321"/>
        <v>47583.592365169665</v>
      </c>
      <c r="CX150" s="280">
        <f t="shared" si="396"/>
        <v>3672.6604384197349</v>
      </c>
      <c r="CY150" s="280">
        <f t="shared" si="322"/>
        <v>46810.93192674993</v>
      </c>
      <c r="DA150" s="280">
        <f t="shared" si="412"/>
        <v>46810.93192674993</v>
      </c>
      <c r="DB150" s="372"/>
      <c r="DC150" s="372"/>
      <c r="DD150" s="280"/>
      <c r="DE150" s="280">
        <f t="shared" si="413"/>
        <v>3.0465753424657533</v>
      </c>
      <c r="DF150" s="365">
        <f t="shared" si="414"/>
        <v>11.953424657534246</v>
      </c>
      <c r="DG150" s="280">
        <f t="shared" si="415"/>
        <v>2900</v>
      </c>
      <c r="DH150" s="280">
        <f t="shared" si="416"/>
        <v>43910.93192674993</v>
      </c>
      <c r="DI150" s="280">
        <f t="shared" si="397"/>
        <v>3672.6604384197349</v>
      </c>
      <c r="DJ150" s="280">
        <f t="shared" si="417"/>
        <v>43138.271488330196</v>
      </c>
      <c r="DL150" s="367">
        <f t="shared" si="418"/>
        <v>40238.271488330196</v>
      </c>
    </row>
    <row r="151" spans="1:116" ht="25.5" x14ac:dyDescent="0.25">
      <c r="A151" s="451" t="s">
        <v>420</v>
      </c>
      <c r="B151" s="257" t="s">
        <v>18</v>
      </c>
      <c r="C151" s="355" t="s">
        <v>19</v>
      </c>
      <c r="D151" s="266" t="s">
        <v>2241</v>
      </c>
      <c r="E151" s="355" t="s">
        <v>1136</v>
      </c>
      <c r="F151" s="278">
        <v>43395</v>
      </c>
      <c r="G151" s="357"/>
      <c r="H151" s="357">
        <f>VLOOKUP(C151,[1]Rates!$C$6:$D$136,2,0)</f>
        <v>15</v>
      </c>
      <c r="I151" s="358">
        <f t="shared" ref="I151" si="444">H151-G151</f>
        <v>15</v>
      </c>
      <c r="J151" s="316"/>
      <c r="K151" s="288"/>
      <c r="L151" s="370"/>
      <c r="M151" s="288"/>
      <c r="N151" s="359"/>
      <c r="O151" s="359"/>
      <c r="P151" s="360"/>
      <c r="Q151" s="361"/>
      <c r="R151" s="359"/>
      <c r="S151" s="359"/>
      <c r="T151" s="359"/>
      <c r="U151" s="410"/>
      <c r="V151" s="374"/>
      <c r="W151" s="371"/>
      <c r="X151" s="371"/>
      <c r="Y151" s="371"/>
      <c r="Z151" s="371"/>
      <c r="AA151" s="280"/>
      <c r="AB151" s="372"/>
      <c r="AC151" s="372"/>
      <c r="AD151" s="372"/>
      <c r="AE151" s="363"/>
      <c r="AF151" s="363"/>
      <c r="AG151" s="382"/>
      <c r="AH151" s="383"/>
      <c r="AI151" s="364"/>
      <c r="AJ151" s="383"/>
      <c r="AL151" s="280"/>
      <c r="AM151" s="372"/>
      <c r="AN151" s="372"/>
      <c r="AO151" s="372"/>
      <c r="AP151" s="363"/>
      <c r="AQ151" s="363"/>
      <c r="AR151" s="382"/>
      <c r="AS151" s="383"/>
      <c r="AT151" s="280"/>
      <c r="AU151" s="280"/>
      <c r="AW151" s="372"/>
      <c r="AX151" s="372"/>
      <c r="AY151" s="372"/>
      <c r="AZ151" s="280"/>
      <c r="BA151" s="372"/>
      <c r="BB151" s="372"/>
      <c r="BC151" s="408"/>
      <c r="BD151" s="280"/>
      <c r="BE151" s="280"/>
      <c r="BF151" s="280"/>
      <c r="BG151" s="280"/>
      <c r="BH151" s="280"/>
      <c r="BI151" s="372">
        <v>230000</v>
      </c>
      <c r="BJ151" s="372"/>
      <c r="BK151" s="280">
        <f t="shared" si="437"/>
        <v>161</v>
      </c>
      <c r="BL151" s="280"/>
      <c r="BM151" s="280">
        <f t="shared" si="438"/>
        <v>15</v>
      </c>
      <c r="BN151" s="280">
        <f t="shared" si="439"/>
        <v>11500</v>
      </c>
      <c r="BO151" s="280">
        <f t="shared" si="440"/>
        <v>218500</v>
      </c>
      <c r="BP151" s="280">
        <f t="shared" si="441"/>
        <v>6425.2968036529674</v>
      </c>
      <c r="BQ151" s="280">
        <f t="shared" si="442"/>
        <v>223574.70319634702</v>
      </c>
      <c r="BS151" s="367">
        <f t="shared" si="329"/>
        <v>212074.70319634702</v>
      </c>
      <c r="BT151" s="280">
        <v>223574.70319634702</v>
      </c>
      <c r="BU151" s="372"/>
      <c r="BV151" s="372"/>
      <c r="BW151" s="280"/>
      <c r="BX151" s="280">
        <f t="shared" si="330"/>
        <v>0.43835616438356162</v>
      </c>
      <c r="BY151" s="365">
        <f t="shared" si="331"/>
        <v>14.561643835616438</v>
      </c>
      <c r="BZ151" s="280">
        <f t="shared" si="332"/>
        <v>11500</v>
      </c>
      <c r="CA151" s="280">
        <f t="shared" si="333"/>
        <v>212074.70319634702</v>
      </c>
      <c r="CB151" s="280">
        <f t="shared" si="435"/>
        <v>14563.925995609909</v>
      </c>
      <c r="CC151" s="280">
        <f t="shared" si="335"/>
        <v>209010.77720073712</v>
      </c>
      <c r="CE151" s="280">
        <v>209010.77720073712</v>
      </c>
      <c r="CF151" s="372"/>
      <c r="CG151" s="372"/>
      <c r="CH151" s="280"/>
      <c r="CI151" s="280">
        <f t="shared" si="309"/>
        <v>1.441095890410959</v>
      </c>
      <c r="CJ151" s="365">
        <f t="shared" si="310"/>
        <v>13.55890410958904</v>
      </c>
      <c r="CK151" s="280">
        <f t="shared" si="311"/>
        <v>11500</v>
      </c>
      <c r="CL151" s="280">
        <f t="shared" si="312"/>
        <v>197510.77720073712</v>
      </c>
      <c r="CM151" s="280">
        <f t="shared" si="313"/>
        <v>14563.925995609909</v>
      </c>
      <c r="CN151" s="280">
        <f t="shared" si="314"/>
        <v>194446.85120512723</v>
      </c>
      <c r="CP151" s="280">
        <f t="shared" si="317"/>
        <v>194446.85120512723</v>
      </c>
      <c r="CQ151" s="372"/>
      <c r="CR151" s="372"/>
      <c r="CS151" s="280"/>
      <c r="CT151" s="280">
        <f t="shared" si="318"/>
        <v>2.441095890410959</v>
      </c>
      <c r="CU151" s="365">
        <f t="shared" si="319"/>
        <v>12.55890410958904</v>
      </c>
      <c r="CV151" s="280">
        <f t="shared" si="320"/>
        <v>11500</v>
      </c>
      <c r="CW151" s="280">
        <f t="shared" si="321"/>
        <v>182946.85120512723</v>
      </c>
      <c r="CX151" s="280">
        <f t="shared" si="396"/>
        <v>14563.925995609909</v>
      </c>
      <c r="CY151" s="280">
        <f t="shared" si="322"/>
        <v>179882.92520951733</v>
      </c>
      <c r="DA151" s="280">
        <f t="shared" si="412"/>
        <v>179882.92520951733</v>
      </c>
      <c r="DB151" s="372"/>
      <c r="DC151" s="372"/>
      <c r="DD151" s="280"/>
      <c r="DE151" s="280">
        <f t="shared" si="413"/>
        <v>3.441095890410959</v>
      </c>
      <c r="DF151" s="365">
        <f t="shared" si="414"/>
        <v>11.55890410958904</v>
      </c>
      <c r="DG151" s="280">
        <f t="shared" si="415"/>
        <v>11500</v>
      </c>
      <c r="DH151" s="280">
        <f t="shared" si="416"/>
        <v>168382.92520951733</v>
      </c>
      <c r="DI151" s="280">
        <f t="shared" si="397"/>
        <v>14563.925995609909</v>
      </c>
      <c r="DJ151" s="280">
        <f t="shared" si="417"/>
        <v>165318.99921390743</v>
      </c>
      <c r="DL151" s="367">
        <f t="shared" si="418"/>
        <v>153818.99921390743</v>
      </c>
    </row>
    <row r="152" spans="1:116" ht="25.5" x14ac:dyDescent="0.25">
      <c r="A152" s="451" t="s">
        <v>420</v>
      </c>
      <c r="B152" s="257" t="s">
        <v>18</v>
      </c>
      <c r="C152" s="355" t="s">
        <v>19</v>
      </c>
      <c r="D152" s="266" t="s">
        <v>2242</v>
      </c>
      <c r="E152" s="355" t="s">
        <v>1182</v>
      </c>
      <c r="F152" s="278">
        <v>43774</v>
      </c>
      <c r="G152" s="357"/>
      <c r="H152" s="357">
        <f>VLOOKUP(C152,[1]Rates!$C$6:$D$136,2,0)</f>
        <v>15</v>
      </c>
      <c r="I152" s="358">
        <f t="shared" ref="I152:I180" si="445">H152-G152</f>
        <v>15</v>
      </c>
      <c r="J152" s="316"/>
      <c r="K152" s="288"/>
      <c r="L152" s="370"/>
      <c r="M152" s="288"/>
      <c r="N152" s="359"/>
      <c r="O152" s="359"/>
      <c r="P152" s="360"/>
      <c r="Q152" s="361"/>
      <c r="R152" s="359"/>
      <c r="S152" s="359"/>
      <c r="T152" s="359"/>
      <c r="U152" s="410"/>
      <c r="V152" s="374"/>
      <c r="W152" s="371"/>
      <c r="X152" s="371"/>
      <c r="Y152" s="371"/>
      <c r="Z152" s="371"/>
      <c r="AA152" s="280"/>
      <c r="AB152" s="372"/>
      <c r="AC152" s="372"/>
      <c r="AD152" s="372"/>
      <c r="AE152" s="363"/>
      <c r="AF152" s="363"/>
      <c r="AG152" s="382"/>
      <c r="AH152" s="383"/>
      <c r="AI152" s="364"/>
      <c r="AJ152" s="383"/>
      <c r="AL152" s="280"/>
      <c r="AM152" s="372"/>
      <c r="AN152" s="372"/>
      <c r="AO152" s="372"/>
      <c r="AP152" s="363"/>
      <c r="AQ152" s="363"/>
      <c r="AR152" s="382"/>
      <c r="AS152" s="383"/>
      <c r="AT152" s="280"/>
      <c r="AU152" s="280"/>
      <c r="AW152" s="372"/>
      <c r="AX152" s="372"/>
      <c r="AY152" s="372"/>
      <c r="AZ152" s="280"/>
      <c r="BA152" s="372"/>
      <c r="BB152" s="372"/>
      <c r="BC152" s="408"/>
      <c r="BD152" s="280"/>
      <c r="BE152" s="280"/>
      <c r="BF152" s="280"/>
      <c r="BG152" s="280"/>
      <c r="BH152" s="280"/>
      <c r="BI152" s="372"/>
      <c r="BJ152" s="372"/>
      <c r="BK152" s="280"/>
      <c r="BL152" s="280"/>
      <c r="BM152" s="280"/>
      <c r="BN152" s="280"/>
      <c r="BO152" s="280"/>
      <c r="BP152" s="280"/>
      <c r="BQ152" s="280"/>
      <c r="BS152" s="367"/>
      <c r="BT152" s="280"/>
      <c r="BU152" s="372">
        <v>10400</v>
      </c>
      <c r="BV152" s="372"/>
      <c r="BW152" s="280">
        <f t="shared" ref="BW152:BW180" si="446">+$BV$1-F152+1</f>
        <v>148</v>
      </c>
      <c r="BX152" s="280"/>
      <c r="BY152" s="280">
        <f t="shared" ref="BY152:BY180" si="447">H152-BX152</f>
        <v>15</v>
      </c>
      <c r="BZ152" s="280">
        <f t="shared" ref="BZ152:BZ161" si="448">+BU152*5%</f>
        <v>520</v>
      </c>
      <c r="CA152" s="280">
        <f t="shared" ref="CA152:CA161" si="449">+BU152-BZ152</f>
        <v>9880</v>
      </c>
      <c r="CB152" s="280">
        <f t="shared" ref="CB152:CB161" si="450">+(CA152/BY152*BW152)/365</f>
        <v>267.07579908675797</v>
      </c>
      <c r="CC152" s="280">
        <f t="shared" si="335"/>
        <v>10132.924200913241</v>
      </c>
      <c r="CE152" s="280">
        <v>10132.924200913241</v>
      </c>
      <c r="CF152" s="372"/>
      <c r="CG152" s="372"/>
      <c r="CH152" s="280"/>
      <c r="CI152" s="280">
        <f t="shared" si="309"/>
        <v>0.40273972602739727</v>
      </c>
      <c r="CJ152" s="280">
        <f t="shared" si="310"/>
        <v>14.597260273972603</v>
      </c>
      <c r="CK152" s="280">
        <f t="shared" ref="CK152:CK180" si="451">BZ152</f>
        <v>520</v>
      </c>
      <c r="CL152" s="280">
        <f t="shared" si="312"/>
        <v>9612.9242009132413</v>
      </c>
      <c r="CM152" s="280">
        <f t="shared" ref="CM152:CM180" si="452">+(CL152/CJ152)</f>
        <v>658.54304304304299</v>
      </c>
      <c r="CN152" s="280">
        <f t="shared" si="314"/>
        <v>9474.3811578701989</v>
      </c>
      <c r="CP152" s="280">
        <f t="shared" si="317"/>
        <v>9474.3811578701989</v>
      </c>
      <c r="CQ152" s="372"/>
      <c r="CR152" s="372"/>
      <c r="CS152" s="280"/>
      <c r="CT152" s="280">
        <f t="shared" si="318"/>
        <v>1.4027397260273973</v>
      </c>
      <c r="CU152" s="365">
        <f t="shared" si="319"/>
        <v>13.597260273972603</v>
      </c>
      <c r="CV152" s="280">
        <f t="shared" si="320"/>
        <v>520</v>
      </c>
      <c r="CW152" s="280">
        <f t="shared" si="321"/>
        <v>8954.3811578701989</v>
      </c>
      <c r="CX152" s="280">
        <f t="shared" si="396"/>
        <v>658.54304304304299</v>
      </c>
      <c r="CY152" s="280">
        <f t="shared" si="322"/>
        <v>8815.8381148271565</v>
      </c>
      <c r="DA152" s="280">
        <f t="shared" si="412"/>
        <v>8815.8381148271565</v>
      </c>
      <c r="DB152" s="372"/>
      <c r="DC152" s="372"/>
      <c r="DD152" s="280"/>
      <c r="DE152" s="280">
        <f t="shared" si="413"/>
        <v>2.4027397260273973</v>
      </c>
      <c r="DF152" s="365">
        <f t="shared" si="414"/>
        <v>12.597260273972603</v>
      </c>
      <c r="DG152" s="280">
        <f t="shared" si="415"/>
        <v>520</v>
      </c>
      <c r="DH152" s="280">
        <f t="shared" si="416"/>
        <v>8295.8381148271565</v>
      </c>
      <c r="DI152" s="280">
        <f t="shared" si="397"/>
        <v>658.54304304304299</v>
      </c>
      <c r="DJ152" s="280">
        <f t="shared" si="417"/>
        <v>8157.2950717841131</v>
      </c>
      <c r="DL152" s="367">
        <f t="shared" si="418"/>
        <v>7637.2950717841131</v>
      </c>
    </row>
    <row r="153" spans="1:116" ht="25.5" x14ac:dyDescent="0.25">
      <c r="A153" s="451" t="s">
        <v>420</v>
      </c>
      <c r="B153" s="257" t="s">
        <v>18</v>
      </c>
      <c r="C153" s="355" t="s">
        <v>19</v>
      </c>
      <c r="D153" s="266" t="s">
        <v>2243</v>
      </c>
      <c r="E153" s="355" t="s">
        <v>1183</v>
      </c>
      <c r="F153" s="278">
        <v>43774</v>
      </c>
      <c r="G153" s="357"/>
      <c r="H153" s="357">
        <f>VLOOKUP(C153,[1]Rates!$C$6:$D$136,2,0)</f>
        <v>15</v>
      </c>
      <c r="I153" s="358">
        <f t="shared" si="445"/>
        <v>15</v>
      </c>
      <c r="J153" s="316"/>
      <c r="K153" s="288"/>
      <c r="L153" s="370"/>
      <c r="M153" s="288"/>
      <c r="N153" s="359"/>
      <c r="O153" s="359"/>
      <c r="P153" s="360"/>
      <c r="Q153" s="361"/>
      <c r="R153" s="359"/>
      <c r="S153" s="359"/>
      <c r="T153" s="359"/>
      <c r="U153" s="410"/>
      <c r="V153" s="374"/>
      <c r="W153" s="371"/>
      <c r="X153" s="371"/>
      <c r="Y153" s="371"/>
      <c r="Z153" s="371"/>
      <c r="AA153" s="280"/>
      <c r="AB153" s="372"/>
      <c r="AC153" s="372"/>
      <c r="AD153" s="372"/>
      <c r="AE153" s="363"/>
      <c r="AF153" s="363"/>
      <c r="AG153" s="382"/>
      <c r="AH153" s="383"/>
      <c r="AI153" s="364"/>
      <c r="AJ153" s="383"/>
      <c r="AL153" s="280"/>
      <c r="AM153" s="372"/>
      <c r="AN153" s="372"/>
      <c r="AO153" s="372"/>
      <c r="AP153" s="363"/>
      <c r="AQ153" s="363"/>
      <c r="AR153" s="382"/>
      <c r="AS153" s="383"/>
      <c r="AT153" s="280"/>
      <c r="AU153" s="280"/>
      <c r="AW153" s="372"/>
      <c r="AX153" s="372"/>
      <c r="AY153" s="372"/>
      <c r="AZ153" s="280"/>
      <c r="BA153" s="372"/>
      <c r="BB153" s="372"/>
      <c r="BC153" s="408"/>
      <c r="BD153" s="280"/>
      <c r="BE153" s="280"/>
      <c r="BF153" s="280"/>
      <c r="BG153" s="280"/>
      <c r="BH153" s="280"/>
      <c r="BI153" s="372"/>
      <c r="BJ153" s="372"/>
      <c r="BK153" s="280"/>
      <c r="BL153" s="280"/>
      <c r="BM153" s="280"/>
      <c r="BN153" s="280"/>
      <c r="BO153" s="280"/>
      <c r="BP153" s="280"/>
      <c r="BQ153" s="280"/>
      <c r="BS153" s="367"/>
      <c r="BT153" s="280"/>
      <c r="BU153" s="372">
        <v>19800</v>
      </c>
      <c r="BV153" s="372"/>
      <c r="BW153" s="280">
        <f t="shared" si="446"/>
        <v>148</v>
      </c>
      <c r="BX153" s="280"/>
      <c r="BY153" s="280">
        <f t="shared" si="447"/>
        <v>15</v>
      </c>
      <c r="BZ153" s="280">
        <f t="shared" si="448"/>
        <v>990</v>
      </c>
      <c r="CA153" s="280">
        <f t="shared" si="449"/>
        <v>18810</v>
      </c>
      <c r="CB153" s="280">
        <f t="shared" si="450"/>
        <v>508.47123287671235</v>
      </c>
      <c r="CC153" s="280">
        <f t="shared" si="335"/>
        <v>19291.528767123287</v>
      </c>
      <c r="CE153" s="280">
        <v>19291.528767123287</v>
      </c>
      <c r="CF153" s="372"/>
      <c r="CG153" s="372"/>
      <c r="CH153" s="280"/>
      <c r="CI153" s="280">
        <f t="shared" si="309"/>
        <v>0.40273972602739727</v>
      </c>
      <c r="CJ153" s="280">
        <f t="shared" si="310"/>
        <v>14.597260273972603</v>
      </c>
      <c r="CK153" s="280">
        <f t="shared" si="451"/>
        <v>990</v>
      </c>
      <c r="CL153" s="280">
        <f t="shared" si="312"/>
        <v>18301.528767123287</v>
      </c>
      <c r="CM153" s="280">
        <f t="shared" si="452"/>
        <v>1253.7646396396397</v>
      </c>
      <c r="CN153" s="280">
        <f t="shared" si="314"/>
        <v>18037.764127483646</v>
      </c>
      <c r="CP153" s="280">
        <f t="shared" si="317"/>
        <v>18037.764127483646</v>
      </c>
      <c r="CQ153" s="372"/>
      <c r="CR153" s="372"/>
      <c r="CS153" s="280"/>
      <c r="CT153" s="280">
        <f t="shared" si="318"/>
        <v>1.4027397260273973</v>
      </c>
      <c r="CU153" s="365">
        <f t="shared" si="319"/>
        <v>13.597260273972603</v>
      </c>
      <c r="CV153" s="280">
        <f t="shared" si="320"/>
        <v>990</v>
      </c>
      <c r="CW153" s="280">
        <f t="shared" si="321"/>
        <v>17047.764127483646</v>
      </c>
      <c r="CX153" s="280">
        <f t="shared" si="396"/>
        <v>1253.7646396396397</v>
      </c>
      <c r="CY153" s="280">
        <f t="shared" si="322"/>
        <v>16783.999487844005</v>
      </c>
      <c r="DA153" s="280">
        <f t="shared" si="412"/>
        <v>16783.999487844005</v>
      </c>
      <c r="DB153" s="372"/>
      <c r="DC153" s="372"/>
      <c r="DD153" s="280"/>
      <c r="DE153" s="280">
        <f t="shared" si="413"/>
        <v>2.4027397260273973</v>
      </c>
      <c r="DF153" s="365">
        <f t="shared" si="414"/>
        <v>12.597260273972603</v>
      </c>
      <c r="DG153" s="280">
        <f t="shared" si="415"/>
        <v>990</v>
      </c>
      <c r="DH153" s="280">
        <f t="shared" si="416"/>
        <v>15793.999487844005</v>
      </c>
      <c r="DI153" s="280">
        <f t="shared" si="397"/>
        <v>1253.7646396396397</v>
      </c>
      <c r="DJ153" s="280">
        <f t="shared" si="417"/>
        <v>15530.234848204365</v>
      </c>
      <c r="DL153" s="367">
        <f t="shared" si="418"/>
        <v>14540.234848204365</v>
      </c>
    </row>
    <row r="154" spans="1:116" ht="25.5" x14ac:dyDescent="0.25">
      <c r="A154" s="451" t="s">
        <v>420</v>
      </c>
      <c r="B154" s="257" t="s">
        <v>18</v>
      </c>
      <c r="C154" s="355" t="s">
        <v>19</v>
      </c>
      <c r="D154" s="266" t="s">
        <v>2244</v>
      </c>
      <c r="E154" s="355" t="s">
        <v>1184</v>
      </c>
      <c r="F154" s="278">
        <v>43774</v>
      </c>
      <c r="G154" s="357"/>
      <c r="H154" s="357">
        <f>VLOOKUP(C154,[1]Rates!$C$6:$D$136,2,0)</f>
        <v>15</v>
      </c>
      <c r="I154" s="358">
        <f t="shared" si="445"/>
        <v>15</v>
      </c>
      <c r="J154" s="316"/>
      <c r="K154" s="288"/>
      <c r="L154" s="370"/>
      <c r="M154" s="288"/>
      <c r="N154" s="359"/>
      <c r="O154" s="359"/>
      <c r="P154" s="360"/>
      <c r="Q154" s="361"/>
      <c r="R154" s="359"/>
      <c r="S154" s="359"/>
      <c r="T154" s="359"/>
      <c r="U154" s="410"/>
      <c r="V154" s="374"/>
      <c r="W154" s="371"/>
      <c r="X154" s="371"/>
      <c r="Y154" s="371"/>
      <c r="Z154" s="371"/>
      <c r="AA154" s="280"/>
      <c r="AB154" s="372"/>
      <c r="AC154" s="372"/>
      <c r="AD154" s="372"/>
      <c r="AE154" s="363"/>
      <c r="AF154" s="363"/>
      <c r="AG154" s="382"/>
      <c r="AH154" s="383"/>
      <c r="AI154" s="364"/>
      <c r="AJ154" s="383"/>
      <c r="AL154" s="280"/>
      <c r="AM154" s="372"/>
      <c r="AN154" s="372"/>
      <c r="AO154" s="372"/>
      <c r="AP154" s="363"/>
      <c r="AQ154" s="363"/>
      <c r="AR154" s="382"/>
      <c r="AS154" s="383"/>
      <c r="AT154" s="280"/>
      <c r="AU154" s="280"/>
      <c r="AW154" s="372"/>
      <c r="AX154" s="372"/>
      <c r="AY154" s="372"/>
      <c r="AZ154" s="280"/>
      <c r="BA154" s="372"/>
      <c r="BB154" s="372"/>
      <c r="BC154" s="408"/>
      <c r="BD154" s="280"/>
      <c r="BE154" s="280"/>
      <c r="BF154" s="280"/>
      <c r="BG154" s="280"/>
      <c r="BH154" s="280"/>
      <c r="BI154" s="372"/>
      <c r="BJ154" s="372"/>
      <c r="BK154" s="280"/>
      <c r="BL154" s="280"/>
      <c r="BM154" s="280"/>
      <c r="BN154" s="280"/>
      <c r="BO154" s="280"/>
      <c r="BP154" s="280"/>
      <c r="BQ154" s="280"/>
      <c r="BS154" s="367"/>
      <c r="BT154" s="280"/>
      <c r="BU154" s="372">
        <v>104000</v>
      </c>
      <c r="BV154" s="372"/>
      <c r="BW154" s="280">
        <f t="shared" si="446"/>
        <v>148</v>
      </c>
      <c r="BX154" s="280"/>
      <c r="BY154" s="280">
        <f t="shared" si="447"/>
        <v>15</v>
      </c>
      <c r="BZ154" s="280">
        <f t="shared" si="448"/>
        <v>5200</v>
      </c>
      <c r="CA154" s="280">
        <f t="shared" si="449"/>
        <v>98800</v>
      </c>
      <c r="CB154" s="280">
        <f t="shared" si="450"/>
        <v>2670.7579908675802</v>
      </c>
      <c r="CC154" s="280">
        <f t="shared" si="335"/>
        <v>101329.24200913242</v>
      </c>
      <c r="CE154" s="280">
        <v>101329.24200913242</v>
      </c>
      <c r="CF154" s="372"/>
      <c r="CG154" s="372"/>
      <c r="CH154" s="280"/>
      <c r="CI154" s="280">
        <f t="shared" si="309"/>
        <v>0.40273972602739727</v>
      </c>
      <c r="CJ154" s="280">
        <f t="shared" si="310"/>
        <v>14.597260273972603</v>
      </c>
      <c r="CK154" s="280">
        <f t="shared" si="451"/>
        <v>5200</v>
      </c>
      <c r="CL154" s="280">
        <f t="shared" si="312"/>
        <v>96129.242009132417</v>
      </c>
      <c r="CM154" s="280">
        <f t="shared" si="452"/>
        <v>6585.4304304304296</v>
      </c>
      <c r="CN154" s="280">
        <f t="shared" si="314"/>
        <v>94743.811578701992</v>
      </c>
      <c r="CP154" s="280">
        <f t="shared" si="317"/>
        <v>94743.811578701992</v>
      </c>
      <c r="CQ154" s="372"/>
      <c r="CR154" s="372"/>
      <c r="CS154" s="280"/>
      <c r="CT154" s="280">
        <f t="shared" si="318"/>
        <v>1.4027397260273973</v>
      </c>
      <c r="CU154" s="365">
        <f t="shared" si="319"/>
        <v>13.597260273972603</v>
      </c>
      <c r="CV154" s="280">
        <f t="shared" si="320"/>
        <v>5200</v>
      </c>
      <c r="CW154" s="280">
        <f t="shared" si="321"/>
        <v>89543.811578701992</v>
      </c>
      <c r="CX154" s="280">
        <f t="shared" si="396"/>
        <v>6585.4304304304296</v>
      </c>
      <c r="CY154" s="280">
        <f t="shared" si="322"/>
        <v>88158.381148271568</v>
      </c>
      <c r="DA154" s="280">
        <f t="shared" si="412"/>
        <v>88158.381148271568</v>
      </c>
      <c r="DB154" s="372"/>
      <c r="DC154" s="372"/>
      <c r="DD154" s="280"/>
      <c r="DE154" s="280">
        <f t="shared" si="413"/>
        <v>2.4027397260273973</v>
      </c>
      <c r="DF154" s="365">
        <f t="shared" si="414"/>
        <v>12.597260273972603</v>
      </c>
      <c r="DG154" s="280">
        <f t="shared" si="415"/>
        <v>5200</v>
      </c>
      <c r="DH154" s="280">
        <f t="shared" si="416"/>
        <v>82958.381148271568</v>
      </c>
      <c r="DI154" s="280">
        <f t="shared" si="397"/>
        <v>6585.4304304304296</v>
      </c>
      <c r="DJ154" s="280">
        <f t="shared" si="417"/>
        <v>81572.950717841144</v>
      </c>
      <c r="DL154" s="367">
        <f t="shared" si="418"/>
        <v>76372.950717841144</v>
      </c>
    </row>
    <row r="155" spans="1:116" ht="25.5" x14ac:dyDescent="0.25">
      <c r="A155" s="451" t="s">
        <v>420</v>
      </c>
      <c r="B155" s="257" t="s">
        <v>18</v>
      </c>
      <c r="C155" s="355" t="s">
        <v>19</v>
      </c>
      <c r="D155" s="266" t="s">
        <v>2245</v>
      </c>
      <c r="E155" s="355" t="s">
        <v>1185</v>
      </c>
      <c r="F155" s="278">
        <v>43774</v>
      </c>
      <c r="G155" s="357"/>
      <c r="H155" s="357">
        <f>VLOOKUP(C155,[1]Rates!$C$6:$D$136,2,0)</f>
        <v>15</v>
      </c>
      <c r="I155" s="358">
        <f t="shared" si="445"/>
        <v>15</v>
      </c>
      <c r="J155" s="316"/>
      <c r="K155" s="288"/>
      <c r="L155" s="370"/>
      <c r="M155" s="288"/>
      <c r="N155" s="359"/>
      <c r="O155" s="359"/>
      <c r="P155" s="360"/>
      <c r="Q155" s="361"/>
      <c r="R155" s="359"/>
      <c r="S155" s="359"/>
      <c r="T155" s="359"/>
      <c r="U155" s="410"/>
      <c r="V155" s="374"/>
      <c r="W155" s="371"/>
      <c r="X155" s="371"/>
      <c r="Y155" s="371"/>
      <c r="Z155" s="371"/>
      <c r="AA155" s="280"/>
      <c r="AB155" s="372"/>
      <c r="AC155" s="372"/>
      <c r="AD155" s="372"/>
      <c r="AE155" s="363"/>
      <c r="AF155" s="363"/>
      <c r="AG155" s="382"/>
      <c r="AH155" s="383"/>
      <c r="AI155" s="364"/>
      <c r="AJ155" s="383"/>
      <c r="AL155" s="280"/>
      <c r="AM155" s="372"/>
      <c r="AN155" s="372"/>
      <c r="AO155" s="372"/>
      <c r="AP155" s="363"/>
      <c r="AQ155" s="363"/>
      <c r="AR155" s="382"/>
      <c r="AS155" s="383"/>
      <c r="AT155" s="280"/>
      <c r="AU155" s="280"/>
      <c r="AW155" s="372"/>
      <c r="AX155" s="372"/>
      <c r="AY155" s="372"/>
      <c r="AZ155" s="280"/>
      <c r="BA155" s="372"/>
      <c r="BB155" s="372"/>
      <c r="BC155" s="408"/>
      <c r="BD155" s="280"/>
      <c r="BE155" s="280"/>
      <c r="BF155" s="280"/>
      <c r="BG155" s="280"/>
      <c r="BH155" s="280"/>
      <c r="BI155" s="372"/>
      <c r="BJ155" s="372"/>
      <c r="BK155" s="280"/>
      <c r="BL155" s="280"/>
      <c r="BM155" s="280"/>
      <c r="BN155" s="280"/>
      <c r="BO155" s="280"/>
      <c r="BP155" s="280"/>
      <c r="BQ155" s="280"/>
      <c r="BS155" s="367"/>
      <c r="BT155" s="280"/>
      <c r="BU155" s="372">
        <v>12000</v>
      </c>
      <c r="BV155" s="372"/>
      <c r="BW155" s="280">
        <f t="shared" si="446"/>
        <v>148</v>
      </c>
      <c r="BX155" s="280"/>
      <c r="BY155" s="280">
        <f t="shared" si="447"/>
        <v>15</v>
      </c>
      <c r="BZ155" s="280">
        <f t="shared" si="448"/>
        <v>600</v>
      </c>
      <c r="CA155" s="280">
        <f t="shared" si="449"/>
        <v>11400</v>
      </c>
      <c r="CB155" s="280">
        <f t="shared" si="450"/>
        <v>308.16438356164383</v>
      </c>
      <c r="CC155" s="280">
        <f t="shared" si="335"/>
        <v>11691.835616438357</v>
      </c>
      <c r="CE155" s="280">
        <v>11691.835616438357</v>
      </c>
      <c r="CF155" s="372"/>
      <c r="CG155" s="372"/>
      <c r="CH155" s="280"/>
      <c r="CI155" s="280">
        <f t="shared" si="309"/>
        <v>0.40273972602739727</v>
      </c>
      <c r="CJ155" s="280">
        <f t="shared" si="310"/>
        <v>14.597260273972603</v>
      </c>
      <c r="CK155" s="280">
        <f t="shared" si="451"/>
        <v>600</v>
      </c>
      <c r="CL155" s="280">
        <f t="shared" si="312"/>
        <v>11091.835616438357</v>
      </c>
      <c r="CM155" s="280">
        <f t="shared" si="452"/>
        <v>759.85735735735739</v>
      </c>
      <c r="CN155" s="280">
        <f t="shared" si="314"/>
        <v>10931.978259080999</v>
      </c>
      <c r="CP155" s="280">
        <f t="shared" si="317"/>
        <v>10931.978259080999</v>
      </c>
      <c r="CQ155" s="372"/>
      <c r="CR155" s="372"/>
      <c r="CS155" s="280"/>
      <c r="CT155" s="280">
        <f t="shared" si="318"/>
        <v>1.4027397260273973</v>
      </c>
      <c r="CU155" s="365">
        <f t="shared" si="319"/>
        <v>13.597260273972603</v>
      </c>
      <c r="CV155" s="280">
        <f t="shared" si="320"/>
        <v>600</v>
      </c>
      <c r="CW155" s="280">
        <f t="shared" si="321"/>
        <v>10331.978259080999</v>
      </c>
      <c r="CX155" s="280">
        <f t="shared" si="396"/>
        <v>759.85735735735739</v>
      </c>
      <c r="CY155" s="280">
        <f t="shared" si="322"/>
        <v>10172.120901723642</v>
      </c>
      <c r="DA155" s="280">
        <f t="shared" si="412"/>
        <v>10172.120901723642</v>
      </c>
      <c r="DB155" s="372"/>
      <c r="DC155" s="372"/>
      <c r="DD155" s="280"/>
      <c r="DE155" s="280">
        <f t="shared" si="413"/>
        <v>2.4027397260273973</v>
      </c>
      <c r="DF155" s="365">
        <f t="shared" si="414"/>
        <v>12.597260273972603</v>
      </c>
      <c r="DG155" s="280">
        <f t="shared" si="415"/>
        <v>600</v>
      </c>
      <c r="DH155" s="280">
        <f t="shared" si="416"/>
        <v>9572.1209017236415</v>
      </c>
      <c r="DI155" s="280">
        <f t="shared" si="397"/>
        <v>759.85735735735739</v>
      </c>
      <c r="DJ155" s="280">
        <f t="shared" si="417"/>
        <v>9412.2635443662839</v>
      </c>
      <c r="DL155" s="367">
        <f t="shared" si="418"/>
        <v>8812.2635443662839</v>
      </c>
    </row>
    <row r="156" spans="1:116" ht="25.5" x14ac:dyDescent="0.25">
      <c r="A156" s="451" t="s">
        <v>420</v>
      </c>
      <c r="B156" s="257" t="s">
        <v>18</v>
      </c>
      <c r="C156" s="355" t="s">
        <v>19</v>
      </c>
      <c r="D156" s="266" t="s">
        <v>2246</v>
      </c>
      <c r="E156" s="355" t="s">
        <v>1186</v>
      </c>
      <c r="F156" s="278">
        <v>43774</v>
      </c>
      <c r="G156" s="357"/>
      <c r="H156" s="357">
        <f>VLOOKUP(C156,[1]Rates!$C$6:$D$136,2,0)</f>
        <v>15</v>
      </c>
      <c r="I156" s="358">
        <f t="shared" si="445"/>
        <v>15</v>
      </c>
      <c r="J156" s="316"/>
      <c r="K156" s="288"/>
      <c r="L156" s="370"/>
      <c r="M156" s="288"/>
      <c r="N156" s="359"/>
      <c r="O156" s="359"/>
      <c r="P156" s="360"/>
      <c r="Q156" s="361"/>
      <c r="R156" s="359"/>
      <c r="S156" s="359"/>
      <c r="T156" s="359"/>
      <c r="U156" s="410"/>
      <c r="V156" s="374"/>
      <c r="W156" s="371"/>
      <c r="X156" s="371"/>
      <c r="Y156" s="371"/>
      <c r="Z156" s="371"/>
      <c r="AA156" s="280"/>
      <c r="AB156" s="372"/>
      <c r="AC156" s="372"/>
      <c r="AD156" s="372"/>
      <c r="AE156" s="363"/>
      <c r="AF156" s="363"/>
      <c r="AG156" s="382"/>
      <c r="AH156" s="383"/>
      <c r="AI156" s="364"/>
      <c r="AJ156" s="383"/>
      <c r="AL156" s="280"/>
      <c r="AM156" s="372"/>
      <c r="AN156" s="372"/>
      <c r="AO156" s="372"/>
      <c r="AP156" s="363"/>
      <c r="AQ156" s="363"/>
      <c r="AR156" s="382"/>
      <c r="AS156" s="383"/>
      <c r="AT156" s="280"/>
      <c r="AU156" s="280"/>
      <c r="AW156" s="372"/>
      <c r="AX156" s="372"/>
      <c r="AY156" s="372"/>
      <c r="AZ156" s="280"/>
      <c r="BA156" s="372"/>
      <c r="BB156" s="372"/>
      <c r="BC156" s="408"/>
      <c r="BD156" s="280"/>
      <c r="BE156" s="280"/>
      <c r="BF156" s="280"/>
      <c r="BG156" s="280"/>
      <c r="BH156" s="280"/>
      <c r="BI156" s="372"/>
      <c r="BJ156" s="372"/>
      <c r="BK156" s="280"/>
      <c r="BL156" s="280"/>
      <c r="BM156" s="280"/>
      <c r="BN156" s="280"/>
      <c r="BO156" s="280"/>
      <c r="BP156" s="280"/>
      <c r="BQ156" s="280"/>
      <c r="BS156" s="367"/>
      <c r="BT156" s="280"/>
      <c r="BU156" s="372">
        <v>3300</v>
      </c>
      <c r="BV156" s="372"/>
      <c r="BW156" s="280">
        <f t="shared" si="446"/>
        <v>148</v>
      </c>
      <c r="BX156" s="280"/>
      <c r="BY156" s="280">
        <f t="shared" si="447"/>
        <v>15</v>
      </c>
      <c r="BZ156" s="280">
        <f t="shared" si="448"/>
        <v>165</v>
      </c>
      <c r="CA156" s="280">
        <f t="shared" si="449"/>
        <v>3135</v>
      </c>
      <c r="CB156" s="280">
        <f t="shared" si="450"/>
        <v>84.745205479452054</v>
      </c>
      <c r="CC156" s="280">
        <f t="shared" si="335"/>
        <v>3215.2547945205479</v>
      </c>
      <c r="CE156" s="280">
        <v>3215.2547945205479</v>
      </c>
      <c r="CF156" s="372"/>
      <c r="CG156" s="372"/>
      <c r="CH156" s="280"/>
      <c r="CI156" s="280">
        <f t="shared" si="309"/>
        <v>0.40273972602739727</v>
      </c>
      <c r="CJ156" s="280">
        <f t="shared" si="310"/>
        <v>14.597260273972603</v>
      </c>
      <c r="CK156" s="280">
        <f t="shared" si="451"/>
        <v>165</v>
      </c>
      <c r="CL156" s="280">
        <f t="shared" si="312"/>
        <v>3050.2547945205479</v>
      </c>
      <c r="CM156" s="280">
        <f t="shared" si="452"/>
        <v>208.96077327327328</v>
      </c>
      <c r="CN156" s="280">
        <f t="shared" si="314"/>
        <v>3006.2940212472745</v>
      </c>
      <c r="CP156" s="280">
        <f t="shared" si="317"/>
        <v>3006.2940212472745</v>
      </c>
      <c r="CQ156" s="372"/>
      <c r="CR156" s="372"/>
      <c r="CS156" s="280"/>
      <c r="CT156" s="280">
        <f t="shared" si="318"/>
        <v>1.4027397260273973</v>
      </c>
      <c r="CU156" s="365">
        <f t="shared" si="319"/>
        <v>13.597260273972603</v>
      </c>
      <c r="CV156" s="280">
        <f t="shared" si="320"/>
        <v>165</v>
      </c>
      <c r="CW156" s="280">
        <f t="shared" si="321"/>
        <v>2841.2940212472745</v>
      </c>
      <c r="CX156" s="280">
        <f t="shared" si="396"/>
        <v>208.96077327327328</v>
      </c>
      <c r="CY156" s="280">
        <f t="shared" si="322"/>
        <v>2797.3332479740011</v>
      </c>
      <c r="DA156" s="280">
        <f t="shared" si="412"/>
        <v>2797.3332479740011</v>
      </c>
      <c r="DB156" s="372"/>
      <c r="DC156" s="372"/>
      <c r="DD156" s="280"/>
      <c r="DE156" s="280">
        <f t="shared" si="413"/>
        <v>2.4027397260273973</v>
      </c>
      <c r="DF156" s="365">
        <f t="shared" si="414"/>
        <v>12.597260273972603</v>
      </c>
      <c r="DG156" s="280">
        <f t="shared" si="415"/>
        <v>165</v>
      </c>
      <c r="DH156" s="280">
        <f t="shared" si="416"/>
        <v>2632.3332479740011</v>
      </c>
      <c r="DI156" s="280">
        <f t="shared" si="397"/>
        <v>208.96077327327328</v>
      </c>
      <c r="DJ156" s="280">
        <f t="shared" si="417"/>
        <v>2588.3724747007277</v>
      </c>
      <c r="DL156" s="367">
        <f t="shared" si="418"/>
        <v>2423.3724747007277</v>
      </c>
    </row>
    <row r="157" spans="1:116" ht="25.5" x14ac:dyDescent="0.25">
      <c r="A157" s="451" t="s">
        <v>420</v>
      </c>
      <c r="B157" s="257" t="s">
        <v>18</v>
      </c>
      <c r="C157" s="355" t="s">
        <v>19</v>
      </c>
      <c r="D157" s="266" t="s">
        <v>2247</v>
      </c>
      <c r="E157" s="355" t="s">
        <v>1187</v>
      </c>
      <c r="F157" s="278">
        <v>43774</v>
      </c>
      <c r="G157" s="357"/>
      <c r="H157" s="357">
        <f>VLOOKUP(C157,[1]Rates!$C$6:$D$136,2,0)</f>
        <v>15</v>
      </c>
      <c r="I157" s="358">
        <f t="shared" si="445"/>
        <v>15</v>
      </c>
      <c r="J157" s="316"/>
      <c r="K157" s="288"/>
      <c r="L157" s="370"/>
      <c r="M157" s="288"/>
      <c r="N157" s="359"/>
      <c r="O157" s="359"/>
      <c r="P157" s="360"/>
      <c r="Q157" s="361"/>
      <c r="R157" s="359"/>
      <c r="S157" s="359"/>
      <c r="T157" s="359"/>
      <c r="U157" s="410"/>
      <c r="V157" s="374"/>
      <c r="W157" s="371"/>
      <c r="X157" s="371"/>
      <c r="Y157" s="371"/>
      <c r="Z157" s="371"/>
      <c r="AA157" s="280"/>
      <c r="AB157" s="372"/>
      <c r="AC157" s="372"/>
      <c r="AD157" s="372"/>
      <c r="AE157" s="363"/>
      <c r="AF157" s="363"/>
      <c r="AG157" s="382"/>
      <c r="AH157" s="383"/>
      <c r="AI157" s="364"/>
      <c r="AJ157" s="383"/>
      <c r="AL157" s="280"/>
      <c r="AM157" s="372"/>
      <c r="AN157" s="372"/>
      <c r="AO157" s="372"/>
      <c r="AP157" s="363"/>
      <c r="AQ157" s="363"/>
      <c r="AR157" s="382"/>
      <c r="AS157" s="383"/>
      <c r="AT157" s="280"/>
      <c r="AU157" s="280"/>
      <c r="AW157" s="372"/>
      <c r="AX157" s="372"/>
      <c r="AY157" s="372"/>
      <c r="AZ157" s="280"/>
      <c r="BA157" s="372"/>
      <c r="BB157" s="372"/>
      <c r="BC157" s="408"/>
      <c r="BD157" s="280"/>
      <c r="BE157" s="280"/>
      <c r="BF157" s="280"/>
      <c r="BG157" s="280"/>
      <c r="BH157" s="280"/>
      <c r="BI157" s="372"/>
      <c r="BJ157" s="372"/>
      <c r="BK157" s="280"/>
      <c r="BL157" s="280"/>
      <c r="BM157" s="280"/>
      <c r="BN157" s="280"/>
      <c r="BO157" s="280"/>
      <c r="BP157" s="280"/>
      <c r="BQ157" s="280"/>
      <c r="BS157" s="367"/>
      <c r="BT157" s="280"/>
      <c r="BU157" s="372">
        <v>24000</v>
      </c>
      <c r="BV157" s="372"/>
      <c r="BW157" s="280">
        <f t="shared" si="446"/>
        <v>148</v>
      </c>
      <c r="BX157" s="280"/>
      <c r="BY157" s="280">
        <f t="shared" si="447"/>
        <v>15</v>
      </c>
      <c r="BZ157" s="280">
        <f t="shared" si="448"/>
        <v>1200</v>
      </c>
      <c r="CA157" s="280">
        <f t="shared" si="449"/>
        <v>22800</v>
      </c>
      <c r="CB157" s="280">
        <f t="shared" si="450"/>
        <v>616.32876712328766</v>
      </c>
      <c r="CC157" s="280">
        <f t="shared" si="335"/>
        <v>23383.671232876713</v>
      </c>
      <c r="CE157" s="280">
        <v>23383.671232876713</v>
      </c>
      <c r="CF157" s="372"/>
      <c r="CG157" s="372"/>
      <c r="CH157" s="280"/>
      <c r="CI157" s="280">
        <f t="shared" si="309"/>
        <v>0.40273972602739727</v>
      </c>
      <c r="CJ157" s="280">
        <f t="shared" si="310"/>
        <v>14.597260273972603</v>
      </c>
      <c r="CK157" s="280">
        <f t="shared" si="451"/>
        <v>1200</v>
      </c>
      <c r="CL157" s="280">
        <f t="shared" si="312"/>
        <v>22183.671232876713</v>
      </c>
      <c r="CM157" s="280">
        <f t="shared" si="452"/>
        <v>1519.7147147147148</v>
      </c>
      <c r="CN157" s="280">
        <f t="shared" si="314"/>
        <v>21863.956518161998</v>
      </c>
      <c r="CP157" s="280">
        <f t="shared" si="317"/>
        <v>21863.956518161998</v>
      </c>
      <c r="CQ157" s="372"/>
      <c r="CR157" s="372"/>
      <c r="CS157" s="280"/>
      <c r="CT157" s="280">
        <f t="shared" si="318"/>
        <v>1.4027397260273973</v>
      </c>
      <c r="CU157" s="365">
        <f t="shared" si="319"/>
        <v>13.597260273972603</v>
      </c>
      <c r="CV157" s="280">
        <f t="shared" si="320"/>
        <v>1200</v>
      </c>
      <c r="CW157" s="280">
        <f t="shared" si="321"/>
        <v>20663.956518161998</v>
      </c>
      <c r="CX157" s="280">
        <f t="shared" si="396"/>
        <v>1519.7147147147148</v>
      </c>
      <c r="CY157" s="280">
        <f t="shared" si="322"/>
        <v>20344.241803447283</v>
      </c>
      <c r="DA157" s="280">
        <f t="shared" si="412"/>
        <v>20344.241803447283</v>
      </c>
      <c r="DB157" s="372"/>
      <c r="DC157" s="372"/>
      <c r="DD157" s="280"/>
      <c r="DE157" s="280">
        <f t="shared" si="413"/>
        <v>2.4027397260273973</v>
      </c>
      <c r="DF157" s="365">
        <f t="shared" si="414"/>
        <v>12.597260273972603</v>
      </c>
      <c r="DG157" s="280">
        <f t="shared" si="415"/>
        <v>1200</v>
      </c>
      <c r="DH157" s="280">
        <f t="shared" si="416"/>
        <v>19144.241803447283</v>
      </c>
      <c r="DI157" s="280">
        <f t="shared" si="397"/>
        <v>1519.7147147147148</v>
      </c>
      <c r="DJ157" s="280">
        <f t="shared" si="417"/>
        <v>18824.527088732568</v>
      </c>
      <c r="DL157" s="367">
        <f t="shared" si="418"/>
        <v>17624.527088732568</v>
      </c>
    </row>
    <row r="158" spans="1:116" ht="25.5" x14ac:dyDescent="0.25">
      <c r="A158" s="451" t="s">
        <v>420</v>
      </c>
      <c r="B158" s="257" t="s">
        <v>18</v>
      </c>
      <c r="C158" s="355" t="s">
        <v>19</v>
      </c>
      <c r="D158" s="266" t="s">
        <v>2248</v>
      </c>
      <c r="E158" s="355" t="s">
        <v>1188</v>
      </c>
      <c r="F158" s="278">
        <v>43774</v>
      </c>
      <c r="G158" s="357"/>
      <c r="H158" s="357">
        <f>VLOOKUP(C158,[1]Rates!$C$6:$D$136,2,0)</f>
        <v>15</v>
      </c>
      <c r="I158" s="358">
        <f t="shared" si="445"/>
        <v>15</v>
      </c>
      <c r="J158" s="316"/>
      <c r="K158" s="288"/>
      <c r="L158" s="370"/>
      <c r="M158" s="288"/>
      <c r="N158" s="359"/>
      <c r="O158" s="359"/>
      <c r="P158" s="360"/>
      <c r="Q158" s="361"/>
      <c r="R158" s="359"/>
      <c r="S158" s="359"/>
      <c r="T158" s="359"/>
      <c r="U158" s="410"/>
      <c r="V158" s="374"/>
      <c r="W158" s="371"/>
      <c r="X158" s="371"/>
      <c r="Y158" s="371"/>
      <c r="Z158" s="371"/>
      <c r="AA158" s="280"/>
      <c r="AB158" s="372"/>
      <c r="AC158" s="372"/>
      <c r="AD158" s="372"/>
      <c r="AE158" s="363"/>
      <c r="AF158" s="363"/>
      <c r="AG158" s="382"/>
      <c r="AH158" s="383"/>
      <c r="AI158" s="364"/>
      <c r="AJ158" s="383"/>
      <c r="AL158" s="280"/>
      <c r="AM158" s="372"/>
      <c r="AN158" s="372"/>
      <c r="AO158" s="372"/>
      <c r="AP158" s="363"/>
      <c r="AQ158" s="363"/>
      <c r="AR158" s="382"/>
      <c r="AS158" s="383"/>
      <c r="AT158" s="280"/>
      <c r="AU158" s="280"/>
      <c r="AW158" s="372"/>
      <c r="AX158" s="372"/>
      <c r="AY158" s="372"/>
      <c r="AZ158" s="280"/>
      <c r="BA158" s="372"/>
      <c r="BB158" s="372"/>
      <c r="BC158" s="408"/>
      <c r="BD158" s="280"/>
      <c r="BE158" s="280"/>
      <c r="BF158" s="280"/>
      <c r="BG158" s="280"/>
      <c r="BH158" s="280"/>
      <c r="BI158" s="372"/>
      <c r="BJ158" s="372"/>
      <c r="BK158" s="280"/>
      <c r="BL158" s="280"/>
      <c r="BM158" s="280"/>
      <c r="BN158" s="280"/>
      <c r="BO158" s="280"/>
      <c r="BP158" s="280"/>
      <c r="BQ158" s="280"/>
      <c r="BS158" s="367"/>
      <c r="BT158" s="280"/>
      <c r="BU158" s="372">
        <v>14000</v>
      </c>
      <c r="BV158" s="372"/>
      <c r="BW158" s="280">
        <f t="shared" si="446"/>
        <v>148</v>
      </c>
      <c r="BX158" s="280"/>
      <c r="BY158" s="280">
        <f t="shared" si="447"/>
        <v>15</v>
      </c>
      <c r="BZ158" s="280">
        <f t="shared" si="448"/>
        <v>700</v>
      </c>
      <c r="CA158" s="280">
        <f t="shared" si="449"/>
        <v>13300</v>
      </c>
      <c r="CB158" s="280">
        <f t="shared" si="450"/>
        <v>359.52511415525112</v>
      </c>
      <c r="CC158" s="280">
        <f t="shared" si="335"/>
        <v>13640.474885844749</v>
      </c>
      <c r="CE158" s="280">
        <v>13640.474885844749</v>
      </c>
      <c r="CF158" s="372"/>
      <c r="CG158" s="372"/>
      <c r="CH158" s="280"/>
      <c r="CI158" s="280">
        <f t="shared" si="309"/>
        <v>0.40273972602739727</v>
      </c>
      <c r="CJ158" s="280">
        <f t="shared" si="310"/>
        <v>14.597260273972603</v>
      </c>
      <c r="CK158" s="280">
        <f t="shared" si="451"/>
        <v>700</v>
      </c>
      <c r="CL158" s="280">
        <f t="shared" si="312"/>
        <v>12940.474885844749</v>
      </c>
      <c r="CM158" s="280">
        <f t="shared" si="452"/>
        <v>886.50025025025025</v>
      </c>
      <c r="CN158" s="280">
        <f t="shared" si="314"/>
        <v>12753.974635594499</v>
      </c>
      <c r="CP158" s="280">
        <f t="shared" si="317"/>
        <v>12753.974635594499</v>
      </c>
      <c r="CQ158" s="372"/>
      <c r="CR158" s="372"/>
      <c r="CS158" s="280"/>
      <c r="CT158" s="280">
        <f t="shared" si="318"/>
        <v>1.4027397260273973</v>
      </c>
      <c r="CU158" s="365">
        <f t="shared" si="319"/>
        <v>13.597260273972603</v>
      </c>
      <c r="CV158" s="280">
        <f t="shared" si="320"/>
        <v>700</v>
      </c>
      <c r="CW158" s="280">
        <f t="shared" si="321"/>
        <v>12053.974635594499</v>
      </c>
      <c r="CX158" s="280">
        <f t="shared" si="396"/>
        <v>886.50025025025025</v>
      </c>
      <c r="CY158" s="280">
        <f t="shared" si="322"/>
        <v>11867.474385344249</v>
      </c>
      <c r="DA158" s="280">
        <f t="shared" si="412"/>
        <v>11867.474385344249</v>
      </c>
      <c r="DB158" s="372"/>
      <c r="DC158" s="372"/>
      <c r="DD158" s="280"/>
      <c r="DE158" s="280">
        <f t="shared" si="413"/>
        <v>2.4027397260273973</v>
      </c>
      <c r="DF158" s="365">
        <f t="shared" si="414"/>
        <v>12.597260273972603</v>
      </c>
      <c r="DG158" s="280">
        <f t="shared" si="415"/>
        <v>700</v>
      </c>
      <c r="DH158" s="280">
        <f t="shared" si="416"/>
        <v>11167.474385344249</v>
      </c>
      <c r="DI158" s="280">
        <f t="shared" si="397"/>
        <v>886.50025025025025</v>
      </c>
      <c r="DJ158" s="280">
        <f t="shared" si="417"/>
        <v>10980.974135093998</v>
      </c>
      <c r="DL158" s="367">
        <f t="shared" si="418"/>
        <v>10280.974135093998</v>
      </c>
    </row>
    <row r="159" spans="1:116" ht="25.5" x14ac:dyDescent="0.25">
      <c r="A159" s="451" t="s">
        <v>420</v>
      </c>
      <c r="B159" s="257" t="s">
        <v>18</v>
      </c>
      <c r="C159" s="355" t="s">
        <v>19</v>
      </c>
      <c r="D159" s="266" t="s">
        <v>2249</v>
      </c>
      <c r="E159" s="355" t="s">
        <v>1189</v>
      </c>
      <c r="F159" s="278">
        <v>43774</v>
      </c>
      <c r="G159" s="357"/>
      <c r="H159" s="357">
        <f>VLOOKUP(C159,[1]Rates!$C$6:$D$136,2,0)</f>
        <v>15</v>
      </c>
      <c r="I159" s="358">
        <f t="shared" si="445"/>
        <v>15</v>
      </c>
      <c r="J159" s="316"/>
      <c r="K159" s="288"/>
      <c r="L159" s="370"/>
      <c r="M159" s="288"/>
      <c r="N159" s="359"/>
      <c r="O159" s="359"/>
      <c r="P159" s="360"/>
      <c r="Q159" s="361"/>
      <c r="R159" s="359"/>
      <c r="S159" s="359"/>
      <c r="T159" s="359"/>
      <c r="U159" s="410"/>
      <c r="V159" s="374"/>
      <c r="W159" s="371"/>
      <c r="X159" s="371"/>
      <c r="Y159" s="371"/>
      <c r="Z159" s="371"/>
      <c r="AA159" s="280"/>
      <c r="AB159" s="372"/>
      <c r="AC159" s="372"/>
      <c r="AD159" s="372"/>
      <c r="AE159" s="363"/>
      <c r="AF159" s="363"/>
      <c r="AG159" s="382"/>
      <c r="AH159" s="383"/>
      <c r="AI159" s="364"/>
      <c r="AJ159" s="383"/>
      <c r="AL159" s="280"/>
      <c r="AM159" s="372"/>
      <c r="AN159" s="372"/>
      <c r="AO159" s="372"/>
      <c r="AP159" s="363"/>
      <c r="AQ159" s="363"/>
      <c r="AR159" s="382"/>
      <c r="AS159" s="383"/>
      <c r="AT159" s="280"/>
      <c r="AU159" s="280"/>
      <c r="AW159" s="372"/>
      <c r="AX159" s="372"/>
      <c r="AY159" s="372"/>
      <c r="AZ159" s="280"/>
      <c r="BA159" s="372"/>
      <c r="BB159" s="372"/>
      <c r="BC159" s="408"/>
      <c r="BD159" s="280"/>
      <c r="BE159" s="280"/>
      <c r="BF159" s="280"/>
      <c r="BG159" s="280"/>
      <c r="BH159" s="280"/>
      <c r="BI159" s="372"/>
      <c r="BJ159" s="372"/>
      <c r="BK159" s="280"/>
      <c r="BL159" s="280"/>
      <c r="BM159" s="280"/>
      <c r="BN159" s="280"/>
      <c r="BO159" s="280"/>
      <c r="BP159" s="280"/>
      <c r="BQ159" s="280"/>
      <c r="BS159" s="367"/>
      <c r="BT159" s="280"/>
      <c r="BU159" s="372">
        <v>15200</v>
      </c>
      <c r="BV159" s="372"/>
      <c r="BW159" s="280">
        <f t="shared" si="446"/>
        <v>148</v>
      </c>
      <c r="BX159" s="280"/>
      <c r="BY159" s="280">
        <f t="shared" si="447"/>
        <v>15</v>
      </c>
      <c r="BZ159" s="280">
        <f t="shared" si="448"/>
        <v>760</v>
      </c>
      <c r="CA159" s="280">
        <f t="shared" si="449"/>
        <v>14440</v>
      </c>
      <c r="CB159" s="280">
        <f t="shared" si="450"/>
        <v>390.3415525114155</v>
      </c>
      <c r="CC159" s="280">
        <f t="shared" si="335"/>
        <v>14809.658447488584</v>
      </c>
      <c r="CE159" s="280">
        <v>14809.658447488584</v>
      </c>
      <c r="CF159" s="372"/>
      <c r="CG159" s="372"/>
      <c r="CH159" s="280"/>
      <c r="CI159" s="280">
        <f t="shared" si="309"/>
        <v>0.40273972602739727</v>
      </c>
      <c r="CJ159" s="280">
        <f t="shared" si="310"/>
        <v>14.597260273972603</v>
      </c>
      <c r="CK159" s="280">
        <f t="shared" si="451"/>
        <v>760</v>
      </c>
      <c r="CL159" s="280">
        <f t="shared" si="312"/>
        <v>14049.658447488584</v>
      </c>
      <c r="CM159" s="280">
        <f t="shared" si="452"/>
        <v>962.48598598598596</v>
      </c>
      <c r="CN159" s="280">
        <f t="shared" si="314"/>
        <v>13847.172461502598</v>
      </c>
      <c r="CP159" s="280">
        <f t="shared" si="317"/>
        <v>13847.172461502598</v>
      </c>
      <c r="CQ159" s="372"/>
      <c r="CR159" s="372"/>
      <c r="CS159" s="280"/>
      <c r="CT159" s="280">
        <f t="shared" si="318"/>
        <v>1.4027397260273973</v>
      </c>
      <c r="CU159" s="365">
        <f t="shared" si="319"/>
        <v>13.597260273972603</v>
      </c>
      <c r="CV159" s="280">
        <f t="shared" si="320"/>
        <v>760</v>
      </c>
      <c r="CW159" s="280">
        <f t="shared" si="321"/>
        <v>13087.172461502598</v>
      </c>
      <c r="CX159" s="280">
        <f t="shared" si="396"/>
        <v>962.48598598598596</v>
      </c>
      <c r="CY159" s="280">
        <f t="shared" si="322"/>
        <v>12884.686475516612</v>
      </c>
      <c r="DA159" s="280">
        <f t="shared" si="412"/>
        <v>12884.686475516612</v>
      </c>
      <c r="DB159" s="372"/>
      <c r="DC159" s="372"/>
      <c r="DD159" s="280"/>
      <c r="DE159" s="280">
        <f t="shared" si="413"/>
        <v>2.4027397260273973</v>
      </c>
      <c r="DF159" s="365">
        <f t="shared" si="414"/>
        <v>12.597260273972603</v>
      </c>
      <c r="DG159" s="280">
        <f t="shared" si="415"/>
        <v>760</v>
      </c>
      <c r="DH159" s="280">
        <f t="shared" si="416"/>
        <v>12124.686475516612</v>
      </c>
      <c r="DI159" s="280">
        <f t="shared" si="397"/>
        <v>962.48598598598596</v>
      </c>
      <c r="DJ159" s="280">
        <f t="shared" si="417"/>
        <v>11922.200489530625</v>
      </c>
      <c r="DL159" s="367">
        <f t="shared" si="418"/>
        <v>11162.200489530625</v>
      </c>
    </row>
    <row r="160" spans="1:116" ht="25.5" x14ac:dyDescent="0.25">
      <c r="A160" s="451" t="s">
        <v>420</v>
      </c>
      <c r="B160" s="257" t="s">
        <v>18</v>
      </c>
      <c r="C160" s="355" t="s">
        <v>19</v>
      </c>
      <c r="D160" s="266" t="s">
        <v>2250</v>
      </c>
      <c r="E160" s="355" t="s">
        <v>1190</v>
      </c>
      <c r="F160" s="278">
        <v>43774</v>
      </c>
      <c r="G160" s="357"/>
      <c r="H160" s="357">
        <f>VLOOKUP(C160,[1]Rates!$C$6:$D$136,2,0)</f>
        <v>15</v>
      </c>
      <c r="I160" s="358">
        <f t="shared" si="445"/>
        <v>15</v>
      </c>
      <c r="J160" s="316"/>
      <c r="K160" s="288"/>
      <c r="L160" s="370"/>
      <c r="M160" s="288"/>
      <c r="N160" s="359"/>
      <c r="O160" s="359"/>
      <c r="P160" s="360"/>
      <c r="Q160" s="361"/>
      <c r="R160" s="359"/>
      <c r="S160" s="359"/>
      <c r="T160" s="359"/>
      <c r="U160" s="410"/>
      <c r="V160" s="374"/>
      <c r="W160" s="371"/>
      <c r="X160" s="371"/>
      <c r="Y160" s="371"/>
      <c r="Z160" s="371"/>
      <c r="AA160" s="280"/>
      <c r="AB160" s="372"/>
      <c r="AC160" s="372"/>
      <c r="AD160" s="372"/>
      <c r="AE160" s="363"/>
      <c r="AF160" s="363"/>
      <c r="AG160" s="382"/>
      <c r="AH160" s="383"/>
      <c r="AI160" s="364"/>
      <c r="AJ160" s="383"/>
      <c r="AL160" s="280"/>
      <c r="AM160" s="372"/>
      <c r="AN160" s="372"/>
      <c r="AO160" s="372"/>
      <c r="AP160" s="363"/>
      <c r="AQ160" s="363"/>
      <c r="AR160" s="382"/>
      <c r="AS160" s="383"/>
      <c r="AT160" s="280"/>
      <c r="AU160" s="280"/>
      <c r="AW160" s="372"/>
      <c r="AX160" s="372"/>
      <c r="AY160" s="372"/>
      <c r="AZ160" s="280"/>
      <c r="BA160" s="372"/>
      <c r="BB160" s="372"/>
      <c r="BC160" s="408"/>
      <c r="BD160" s="280"/>
      <c r="BE160" s="280"/>
      <c r="BF160" s="280"/>
      <c r="BG160" s="280"/>
      <c r="BH160" s="280"/>
      <c r="BI160" s="372"/>
      <c r="BJ160" s="372"/>
      <c r="BK160" s="280"/>
      <c r="BL160" s="280"/>
      <c r="BM160" s="280"/>
      <c r="BN160" s="280"/>
      <c r="BO160" s="280"/>
      <c r="BP160" s="280"/>
      <c r="BQ160" s="280"/>
      <c r="BS160" s="367"/>
      <c r="BT160" s="280"/>
      <c r="BU160" s="372">
        <v>24750</v>
      </c>
      <c r="BV160" s="372"/>
      <c r="BW160" s="280">
        <f t="shared" si="446"/>
        <v>148</v>
      </c>
      <c r="BX160" s="280"/>
      <c r="BY160" s="280">
        <f t="shared" si="447"/>
        <v>15</v>
      </c>
      <c r="BZ160" s="280">
        <f t="shared" si="448"/>
        <v>1237.5</v>
      </c>
      <c r="CA160" s="280">
        <f t="shared" si="449"/>
        <v>23512.5</v>
      </c>
      <c r="CB160" s="280">
        <f t="shared" si="450"/>
        <v>635.58904109589037</v>
      </c>
      <c r="CC160" s="280">
        <f t="shared" si="335"/>
        <v>24114.410958904111</v>
      </c>
      <c r="CE160" s="280">
        <v>24114.410958904111</v>
      </c>
      <c r="CF160" s="372"/>
      <c r="CG160" s="372"/>
      <c r="CH160" s="280"/>
      <c r="CI160" s="280">
        <f t="shared" si="309"/>
        <v>0.40273972602739727</v>
      </c>
      <c r="CJ160" s="280">
        <f t="shared" si="310"/>
        <v>14.597260273972603</v>
      </c>
      <c r="CK160" s="280">
        <f t="shared" si="451"/>
        <v>1237.5</v>
      </c>
      <c r="CL160" s="280">
        <f t="shared" si="312"/>
        <v>22876.910958904111</v>
      </c>
      <c r="CM160" s="280">
        <f t="shared" si="452"/>
        <v>1567.2057995495495</v>
      </c>
      <c r="CN160" s="280">
        <f t="shared" si="314"/>
        <v>22547.205159354562</v>
      </c>
      <c r="CP160" s="280">
        <f t="shared" si="317"/>
        <v>22547.205159354562</v>
      </c>
      <c r="CQ160" s="372"/>
      <c r="CR160" s="372"/>
      <c r="CS160" s="280"/>
      <c r="CT160" s="280">
        <f t="shared" si="318"/>
        <v>1.4027397260273973</v>
      </c>
      <c r="CU160" s="365">
        <f t="shared" si="319"/>
        <v>13.597260273972603</v>
      </c>
      <c r="CV160" s="280">
        <f t="shared" si="320"/>
        <v>1237.5</v>
      </c>
      <c r="CW160" s="280">
        <f t="shared" si="321"/>
        <v>21309.705159354562</v>
      </c>
      <c r="CX160" s="280">
        <f t="shared" si="396"/>
        <v>1567.2057995495495</v>
      </c>
      <c r="CY160" s="280">
        <f t="shared" si="322"/>
        <v>20979.999359805013</v>
      </c>
      <c r="DA160" s="280">
        <f t="shared" si="412"/>
        <v>20979.999359805013</v>
      </c>
      <c r="DB160" s="372"/>
      <c r="DC160" s="372"/>
      <c r="DD160" s="280"/>
      <c r="DE160" s="280">
        <f t="shared" si="413"/>
        <v>2.4027397260273973</v>
      </c>
      <c r="DF160" s="365">
        <f t="shared" si="414"/>
        <v>12.597260273972603</v>
      </c>
      <c r="DG160" s="280">
        <f t="shared" si="415"/>
        <v>1237.5</v>
      </c>
      <c r="DH160" s="280">
        <f t="shared" si="416"/>
        <v>19742.499359805013</v>
      </c>
      <c r="DI160" s="280">
        <f t="shared" si="397"/>
        <v>1567.2057995495495</v>
      </c>
      <c r="DJ160" s="280">
        <f t="shared" si="417"/>
        <v>19412.793560255464</v>
      </c>
      <c r="DL160" s="367">
        <f t="shared" si="418"/>
        <v>18175.293560255464</v>
      </c>
    </row>
    <row r="161" spans="1:116" ht="25.5" x14ac:dyDescent="0.25">
      <c r="A161" s="451" t="s">
        <v>420</v>
      </c>
      <c r="B161" s="257" t="s">
        <v>18</v>
      </c>
      <c r="C161" s="355" t="s">
        <v>19</v>
      </c>
      <c r="D161" s="266" t="s">
        <v>2251</v>
      </c>
      <c r="E161" s="355" t="s">
        <v>1191</v>
      </c>
      <c r="F161" s="278">
        <v>43774</v>
      </c>
      <c r="G161" s="357"/>
      <c r="H161" s="357">
        <f>VLOOKUP(C161,[1]Rates!$C$6:$D$136,2,0)</f>
        <v>15</v>
      </c>
      <c r="I161" s="358">
        <f t="shared" si="445"/>
        <v>15</v>
      </c>
      <c r="J161" s="316"/>
      <c r="K161" s="288"/>
      <c r="L161" s="370"/>
      <c r="M161" s="288"/>
      <c r="N161" s="359"/>
      <c r="O161" s="359"/>
      <c r="P161" s="360"/>
      <c r="Q161" s="361"/>
      <c r="R161" s="359"/>
      <c r="S161" s="359"/>
      <c r="T161" s="359"/>
      <c r="U161" s="410"/>
      <c r="V161" s="374"/>
      <c r="W161" s="371"/>
      <c r="X161" s="371"/>
      <c r="Y161" s="371"/>
      <c r="Z161" s="371"/>
      <c r="AA161" s="280"/>
      <c r="AB161" s="372"/>
      <c r="AC161" s="372"/>
      <c r="AD161" s="372"/>
      <c r="AE161" s="363"/>
      <c r="AF161" s="363"/>
      <c r="AG161" s="382"/>
      <c r="AH161" s="383"/>
      <c r="AI161" s="364"/>
      <c r="AJ161" s="383"/>
      <c r="AL161" s="280"/>
      <c r="AM161" s="372"/>
      <c r="AN161" s="372"/>
      <c r="AO161" s="372"/>
      <c r="AP161" s="363"/>
      <c r="AQ161" s="363"/>
      <c r="AR161" s="382"/>
      <c r="AS161" s="383"/>
      <c r="AT161" s="280"/>
      <c r="AU161" s="280"/>
      <c r="AW161" s="372"/>
      <c r="AX161" s="372"/>
      <c r="AY161" s="372"/>
      <c r="AZ161" s="280"/>
      <c r="BA161" s="372"/>
      <c r="BB161" s="372"/>
      <c r="BC161" s="408"/>
      <c r="BD161" s="280"/>
      <c r="BE161" s="280"/>
      <c r="BF161" s="280"/>
      <c r="BG161" s="280"/>
      <c r="BH161" s="280"/>
      <c r="BI161" s="372"/>
      <c r="BJ161" s="372"/>
      <c r="BK161" s="280"/>
      <c r="BL161" s="280"/>
      <c r="BM161" s="280"/>
      <c r="BN161" s="280"/>
      <c r="BO161" s="280"/>
      <c r="BP161" s="280"/>
      <c r="BQ161" s="280"/>
      <c r="BS161" s="367"/>
      <c r="BT161" s="280"/>
      <c r="BU161" s="372">
        <v>16500</v>
      </c>
      <c r="BV161" s="372"/>
      <c r="BW161" s="280">
        <f t="shared" si="446"/>
        <v>148</v>
      </c>
      <c r="BX161" s="280"/>
      <c r="BY161" s="280">
        <f t="shared" si="447"/>
        <v>15</v>
      </c>
      <c r="BZ161" s="280">
        <f t="shared" si="448"/>
        <v>825</v>
      </c>
      <c r="CA161" s="280">
        <f t="shared" si="449"/>
        <v>15675</v>
      </c>
      <c r="CB161" s="280">
        <f t="shared" si="450"/>
        <v>423.72602739726028</v>
      </c>
      <c r="CC161" s="280">
        <f t="shared" si="335"/>
        <v>16076.273972602739</v>
      </c>
      <c r="CE161" s="280">
        <v>16076.273972602739</v>
      </c>
      <c r="CF161" s="372"/>
      <c r="CG161" s="372"/>
      <c r="CH161" s="280"/>
      <c r="CI161" s="280">
        <f t="shared" si="309"/>
        <v>0.40273972602739727</v>
      </c>
      <c r="CJ161" s="280">
        <f t="shared" si="310"/>
        <v>14.597260273972603</v>
      </c>
      <c r="CK161" s="280">
        <f t="shared" si="451"/>
        <v>825</v>
      </c>
      <c r="CL161" s="280">
        <f t="shared" si="312"/>
        <v>15251.273972602739</v>
      </c>
      <c r="CM161" s="280">
        <f t="shared" si="452"/>
        <v>1044.8038663663663</v>
      </c>
      <c r="CN161" s="280">
        <f t="shared" si="314"/>
        <v>15031.470106236373</v>
      </c>
      <c r="CP161" s="280">
        <f t="shared" si="317"/>
        <v>15031.470106236373</v>
      </c>
      <c r="CQ161" s="372"/>
      <c r="CR161" s="372"/>
      <c r="CS161" s="280"/>
      <c r="CT161" s="280">
        <f t="shared" si="318"/>
        <v>1.4027397260273973</v>
      </c>
      <c r="CU161" s="365">
        <f t="shared" si="319"/>
        <v>13.597260273972603</v>
      </c>
      <c r="CV161" s="280">
        <f t="shared" si="320"/>
        <v>825</v>
      </c>
      <c r="CW161" s="280">
        <f t="shared" si="321"/>
        <v>14206.470106236373</v>
      </c>
      <c r="CX161" s="280">
        <f t="shared" si="396"/>
        <v>1044.8038663663663</v>
      </c>
      <c r="CY161" s="280">
        <f t="shared" si="322"/>
        <v>13986.666239870006</v>
      </c>
      <c r="DA161" s="280">
        <f t="shared" si="412"/>
        <v>13986.666239870006</v>
      </c>
      <c r="DB161" s="372"/>
      <c r="DC161" s="372"/>
      <c r="DD161" s="280"/>
      <c r="DE161" s="280">
        <f t="shared" si="413"/>
        <v>2.4027397260273973</v>
      </c>
      <c r="DF161" s="365">
        <f t="shared" si="414"/>
        <v>12.597260273972603</v>
      </c>
      <c r="DG161" s="280">
        <f t="shared" si="415"/>
        <v>825</v>
      </c>
      <c r="DH161" s="280">
        <f t="shared" si="416"/>
        <v>13161.666239870006</v>
      </c>
      <c r="DI161" s="280">
        <f t="shared" si="397"/>
        <v>1044.8038663663663</v>
      </c>
      <c r="DJ161" s="280">
        <f t="shared" si="417"/>
        <v>12941.86237350364</v>
      </c>
      <c r="DL161" s="367">
        <f t="shared" si="418"/>
        <v>12116.86237350364</v>
      </c>
    </row>
    <row r="162" spans="1:116" ht="25.5" x14ac:dyDescent="0.25">
      <c r="A162" s="451" t="s">
        <v>420</v>
      </c>
      <c r="B162" s="257" t="s">
        <v>18</v>
      </c>
      <c r="C162" s="355" t="s">
        <v>19</v>
      </c>
      <c r="D162" s="266" t="s">
        <v>2252</v>
      </c>
      <c r="E162" s="355" t="s">
        <v>1192</v>
      </c>
      <c r="F162" s="278">
        <v>43774</v>
      </c>
      <c r="G162" s="357"/>
      <c r="H162" s="357">
        <f>VLOOKUP(C162,[1]Rates!$C$6:$D$136,2,0)</f>
        <v>15</v>
      </c>
      <c r="I162" s="358">
        <f t="shared" si="445"/>
        <v>15</v>
      </c>
      <c r="J162" s="316"/>
      <c r="K162" s="288"/>
      <c r="L162" s="370"/>
      <c r="M162" s="288"/>
      <c r="N162" s="359"/>
      <c r="O162" s="359"/>
      <c r="P162" s="360"/>
      <c r="Q162" s="361"/>
      <c r="R162" s="359"/>
      <c r="S162" s="359"/>
      <c r="T162" s="359"/>
      <c r="U162" s="410"/>
      <c r="V162" s="374"/>
      <c r="W162" s="371"/>
      <c r="X162" s="371"/>
      <c r="Y162" s="371"/>
      <c r="Z162" s="371"/>
      <c r="AA162" s="280"/>
      <c r="AB162" s="372"/>
      <c r="AC162" s="372"/>
      <c r="AD162" s="372"/>
      <c r="AE162" s="363"/>
      <c r="AF162" s="363"/>
      <c r="AG162" s="382"/>
      <c r="AH162" s="383"/>
      <c r="AI162" s="364"/>
      <c r="AJ162" s="383"/>
      <c r="AL162" s="280"/>
      <c r="AM162" s="372"/>
      <c r="AN162" s="372"/>
      <c r="AO162" s="372"/>
      <c r="AP162" s="363"/>
      <c r="AQ162" s="363"/>
      <c r="AR162" s="382"/>
      <c r="AS162" s="383"/>
      <c r="AT162" s="280"/>
      <c r="AU162" s="280"/>
      <c r="AW162" s="372"/>
      <c r="AX162" s="372"/>
      <c r="AY162" s="372"/>
      <c r="AZ162" s="280"/>
      <c r="BA162" s="372"/>
      <c r="BB162" s="372"/>
      <c r="BC162" s="408"/>
      <c r="BD162" s="280"/>
      <c r="BE162" s="280"/>
      <c r="BF162" s="280"/>
      <c r="BG162" s="280"/>
      <c r="BH162" s="280"/>
      <c r="BI162" s="372"/>
      <c r="BJ162" s="372"/>
      <c r="BK162" s="280"/>
      <c r="BL162" s="280"/>
      <c r="BM162" s="280"/>
      <c r="BN162" s="280"/>
      <c r="BO162" s="280"/>
      <c r="BP162" s="280"/>
      <c r="BQ162" s="280"/>
      <c r="BS162" s="367"/>
      <c r="BT162" s="280"/>
      <c r="BU162" s="372">
        <v>48000</v>
      </c>
      <c r="BV162" s="372"/>
      <c r="BW162" s="280">
        <f t="shared" si="446"/>
        <v>148</v>
      </c>
      <c r="BX162" s="280"/>
      <c r="BY162" s="280">
        <f t="shared" si="447"/>
        <v>15</v>
      </c>
      <c r="BZ162" s="280">
        <f t="shared" ref="BZ162:BZ180" si="453">+BU162*5%</f>
        <v>2400</v>
      </c>
      <c r="CA162" s="280">
        <f t="shared" ref="CA162:CA180" si="454">+BU162-BZ162</f>
        <v>45600</v>
      </c>
      <c r="CB162" s="280">
        <f t="shared" ref="CB162:CB180" si="455">+(CA162/BY162*BW162)/365</f>
        <v>1232.6575342465753</v>
      </c>
      <c r="CC162" s="280">
        <f t="shared" ref="CC162:CC180" si="456">+BT162+BU162-CB162</f>
        <v>46767.342465753427</v>
      </c>
      <c r="CE162" s="280">
        <v>46767.342465753427</v>
      </c>
      <c r="CF162" s="372"/>
      <c r="CG162" s="372"/>
      <c r="CH162" s="280"/>
      <c r="CI162" s="280">
        <f t="shared" si="309"/>
        <v>0.40273972602739727</v>
      </c>
      <c r="CJ162" s="280">
        <f t="shared" si="310"/>
        <v>14.597260273972603</v>
      </c>
      <c r="CK162" s="280">
        <f t="shared" si="451"/>
        <v>2400</v>
      </c>
      <c r="CL162" s="280">
        <f t="shared" si="312"/>
        <v>44367.342465753427</v>
      </c>
      <c r="CM162" s="280">
        <f t="shared" si="452"/>
        <v>3039.4294294294295</v>
      </c>
      <c r="CN162" s="280">
        <f t="shared" si="314"/>
        <v>43727.913036323996</v>
      </c>
      <c r="CP162" s="280">
        <f t="shared" si="317"/>
        <v>43727.913036323996</v>
      </c>
      <c r="CQ162" s="372"/>
      <c r="CR162" s="372"/>
      <c r="CS162" s="280"/>
      <c r="CT162" s="280">
        <f t="shared" si="318"/>
        <v>1.4027397260273973</v>
      </c>
      <c r="CU162" s="365">
        <f t="shared" si="319"/>
        <v>13.597260273972603</v>
      </c>
      <c r="CV162" s="280">
        <f t="shared" si="320"/>
        <v>2400</v>
      </c>
      <c r="CW162" s="280">
        <f t="shared" si="321"/>
        <v>41327.913036323996</v>
      </c>
      <c r="CX162" s="280">
        <f t="shared" si="396"/>
        <v>3039.4294294294295</v>
      </c>
      <c r="CY162" s="280">
        <f t="shared" si="322"/>
        <v>40688.483606894566</v>
      </c>
      <c r="DA162" s="280">
        <f t="shared" si="412"/>
        <v>40688.483606894566</v>
      </c>
      <c r="DB162" s="372"/>
      <c r="DC162" s="372"/>
      <c r="DD162" s="280"/>
      <c r="DE162" s="280">
        <f t="shared" si="413"/>
        <v>2.4027397260273973</v>
      </c>
      <c r="DF162" s="365">
        <f t="shared" si="414"/>
        <v>12.597260273972603</v>
      </c>
      <c r="DG162" s="280">
        <f t="shared" si="415"/>
        <v>2400</v>
      </c>
      <c r="DH162" s="280">
        <f t="shared" si="416"/>
        <v>38288.483606894566</v>
      </c>
      <c r="DI162" s="280">
        <f t="shared" si="397"/>
        <v>3039.4294294294295</v>
      </c>
      <c r="DJ162" s="280">
        <f t="shared" si="417"/>
        <v>37649.054177465136</v>
      </c>
      <c r="DL162" s="367">
        <f t="shared" si="418"/>
        <v>35249.054177465136</v>
      </c>
    </row>
    <row r="163" spans="1:116" ht="25.5" x14ac:dyDescent="0.25">
      <c r="A163" s="451" t="s">
        <v>420</v>
      </c>
      <c r="B163" s="257" t="s">
        <v>18</v>
      </c>
      <c r="C163" s="355" t="s">
        <v>19</v>
      </c>
      <c r="D163" s="266" t="s">
        <v>2253</v>
      </c>
      <c r="E163" s="355" t="s">
        <v>1193</v>
      </c>
      <c r="F163" s="278">
        <v>43774</v>
      </c>
      <c r="G163" s="357"/>
      <c r="H163" s="357">
        <f>VLOOKUP(C163,[1]Rates!$C$6:$D$136,2,0)</f>
        <v>15</v>
      </c>
      <c r="I163" s="358">
        <f t="shared" si="445"/>
        <v>15</v>
      </c>
      <c r="J163" s="316"/>
      <c r="K163" s="288"/>
      <c r="L163" s="370"/>
      <c r="M163" s="288"/>
      <c r="N163" s="359"/>
      <c r="O163" s="359"/>
      <c r="P163" s="360"/>
      <c r="Q163" s="361"/>
      <c r="R163" s="359"/>
      <c r="S163" s="359"/>
      <c r="T163" s="359"/>
      <c r="U163" s="410"/>
      <c r="V163" s="374"/>
      <c r="W163" s="371"/>
      <c r="X163" s="371"/>
      <c r="Y163" s="371"/>
      <c r="Z163" s="371"/>
      <c r="AA163" s="280"/>
      <c r="AB163" s="372"/>
      <c r="AC163" s="372"/>
      <c r="AD163" s="372"/>
      <c r="AE163" s="363"/>
      <c r="AF163" s="363"/>
      <c r="AG163" s="382"/>
      <c r="AH163" s="383"/>
      <c r="AI163" s="364"/>
      <c r="AJ163" s="383"/>
      <c r="AL163" s="280"/>
      <c r="AM163" s="372"/>
      <c r="AN163" s="372"/>
      <c r="AO163" s="372"/>
      <c r="AP163" s="363"/>
      <c r="AQ163" s="363"/>
      <c r="AR163" s="382"/>
      <c r="AS163" s="383"/>
      <c r="AT163" s="280"/>
      <c r="AU163" s="280"/>
      <c r="AW163" s="372"/>
      <c r="AX163" s="372"/>
      <c r="AY163" s="372"/>
      <c r="AZ163" s="280"/>
      <c r="BA163" s="372"/>
      <c r="BB163" s="372"/>
      <c r="BC163" s="408"/>
      <c r="BD163" s="280"/>
      <c r="BE163" s="280"/>
      <c r="BF163" s="280"/>
      <c r="BG163" s="280"/>
      <c r="BH163" s="280"/>
      <c r="BI163" s="372"/>
      <c r="BJ163" s="372"/>
      <c r="BK163" s="280"/>
      <c r="BL163" s="280"/>
      <c r="BM163" s="280"/>
      <c r="BN163" s="280"/>
      <c r="BO163" s="280"/>
      <c r="BP163" s="280"/>
      <c r="BQ163" s="280"/>
      <c r="BS163" s="367"/>
      <c r="BT163" s="280"/>
      <c r="BU163" s="372">
        <v>19000</v>
      </c>
      <c r="BV163" s="372"/>
      <c r="BW163" s="280">
        <f t="shared" si="446"/>
        <v>148</v>
      </c>
      <c r="BX163" s="280"/>
      <c r="BY163" s="280">
        <f t="shared" si="447"/>
        <v>15</v>
      </c>
      <c r="BZ163" s="280">
        <f t="shared" si="453"/>
        <v>950</v>
      </c>
      <c r="CA163" s="280">
        <f t="shared" si="454"/>
        <v>18050</v>
      </c>
      <c r="CB163" s="280">
        <f t="shared" si="455"/>
        <v>487.92694063926933</v>
      </c>
      <c r="CC163" s="280">
        <f t="shared" si="456"/>
        <v>18512.07305936073</v>
      </c>
      <c r="CE163" s="280">
        <v>18512.07305936073</v>
      </c>
      <c r="CF163" s="372"/>
      <c r="CG163" s="372"/>
      <c r="CH163" s="280"/>
      <c r="CI163" s="280">
        <f t="shared" si="309"/>
        <v>0.40273972602739727</v>
      </c>
      <c r="CJ163" s="280">
        <f t="shared" si="310"/>
        <v>14.597260273972603</v>
      </c>
      <c r="CK163" s="280">
        <f t="shared" si="451"/>
        <v>950</v>
      </c>
      <c r="CL163" s="280">
        <f t="shared" si="312"/>
        <v>17562.07305936073</v>
      </c>
      <c r="CM163" s="280">
        <f t="shared" si="452"/>
        <v>1203.1074824824823</v>
      </c>
      <c r="CN163" s="280">
        <f t="shared" si="314"/>
        <v>17308.965576878247</v>
      </c>
      <c r="CP163" s="280">
        <f t="shared" si="317"/>
        <v>17308.965576878247</v>
      </c>
      <c r="CQ163" s="372"/>
      <c r="CR163" s="372"/>
      <c r="CS163" s="280"/>
      <c r="CT163" s="280">
        <f t="shared" si="318"/>
        <v>1.4027397260273973</v>
      </c>
      <c r="CU163" s="365">
        <f t="shared" si="319"/>
        <v>13.597260273972603</v>
      </c>
      <c r="CV163" s="280">
        <f t="shared" si="320"/>
        <v>950</v>
      </c>
      <c r="CW163" s="280">
        <f t="shared" si="321"/>
        <v>16358.965576878247</v>
      </c>
      <c r="CX163" s="280">
        <f t="shared" si="396"/>
        <v>1203.1074824824823</v>
      </c>
      <c r="CY163" s="280">
        <f t="shared" si="322"/>
        <v>16105.858094395764</v>
      </c>
      <c r="DA163" s="280">
        <f t="shared" si="412"/>
        <v>16105.858094395764</v>
      </c>
      <c r="DB163" s="372"/>
      <c r="DC163" s="372"/>
      <c r="DD163" s="280"/>
      <c r="DE163" s="280">
        <f t="shared" si="413"/>
        <v>2.4027397260273973</v>
      </c>
      <c r="DF163" s="365">
        <f t="shared" si="414"/>
        <v>12.597260273972603</v>
      </c>
      <c r="DG163" s="280">
        <f t="shared" si="415"/>
        <v>950</v>
      </c>
      <c r="DH163" s="280">
        <f t="shared" si="416"/>
        <v>15155.858094395764</v>
      </c>
      <c r="DI163" s="280">
        <f t="shared" si="397"/>
        <v>1203.1074824824823</v>
      </c>
      <c r="DJ163" s="280">
        <f t="shared" si="417"/>
        <v>14902.750611913281</v>
      </c>
      <c r="DL163" s="367">
        <f t="shared" si="418"/>
        <v>13952.750611913281</v>
      </c>
    </row>
    <row r="164" spans="1:116" ht="25.5" x14ac:dyDescent="0.25">
      <c r="A164" s="451" t="s">
        <v>420</v>
      </c>
      <c r="B164" s="257" t="s">
        <v>18</v>
      </c>
      <c r="C164" s="355" t="s">
        <v>19</v>
      </c>
      <c r="D164" s="266" t="s">
        <v>2254</v>
      </c>
      <c r="E164" s="355" t="s">
        <v>1194</v>
      </c>
      <c r="F164" s="278">
        <v>43774</v>
      </c>
      <c r="G164" s="357"/>
      <c r="H164" s="357">
        <f>VLOOKUP(C164,[1]Rates!$C$6:$D$136,2,0)</f>
        <v>15</v>
      </c>
      <c r="I164" s="358">
        <f t="shared" si="445"/>
        <v>15</v>
      </c>
      <c r="J164" s="316"/>
      <c r="K164" s="288"/>
      <c r="L164" s="370"/>
      <c r="M164" s="288"/>
      <c r="N164" s="359"/>
      <c r="O164" s="359"/>
      <c r="P164" s="360"/>
      <c r="Q164" s="361"/>
      <c r="R164" s="359"/>
      <c r="S164" s="359"/>
      <c r="T164" s="359"/>
      <c r="U164" s="410"/>
      <c r="V164" s="374"/>
      <c r="W164" s="371"/>
      <c r="X164" s="371"/>
      <c r="Y164" s="371"/>
      <c r="Z164" s="371"/>
      <c r="AA164" s="280"/>
      <c r="AB164" s="372"/>
      <c r="AC164" s="372"/>
      <c r="AD164" s="372"/>
      <c r="AE164" s="363"/>
      <c r="AF164" s="363"/>
      <c r="AG164" s="382"/>
      <c r="AH164" s="383"/>
      <c r="AI164" s="364"/>
      <c r="AJ164" s="383"/>
      <c r="AL164" s="280"/>
      <c r="AM164" s="372"/>
      <c r="AN164" s="372"/>
      <c r="AO164" s="372"/>
      <c r="AP164" s="363"/>
      <c r="AQ164" s="363"/>
      <c r="AR164" s="382"/>
      <c r="AS164" s="383"/>
      <c r="AT164" s="280"/>
      <c r="AU164" s="280"/>
      <c r="AW164" s="372"/>
      <c r="AX164" s="372"/>
      <c r="AY164" s="372"/>
      <c r="AZ164" s="280"/>
      <c r="BA164" s="372"/>
      <c r="BB164" s="372"/>
      <c r="BC164" s="408"/>
      <c r="BD164" s="280"/>
      <c r="BE164" s="280"/>
      <c r="BF164" s="280"/>
      <c r="BG164" s="280"/>
      <c r="BH164" s="280"/>
      <c r="BI164" s="372"/>
      <c r="BJ164" s="372"/>
      <c r="BK164" s="280"/>
      <c r="BL164" s="280"/>
      <c r="BM164" s="280"/>
      <c r="BN164" s="280"/>
      <c r="BO164" s="280"/>
      <c r="BP164" s="280"/>
      <c r="BQ164" s="280"/>
      <c r="BS164" s="367"/>
      <c r="BT164" s="280"/>
      <c r="BU164" s="372">
        <v>32000</v>
      </c>
      <c r="BV164" s="372"/>
      <c r="BW164" s="280">
        <f t="shared" si="446"/>
        <v>148</v>
      </c>
      <c r="BX164" s="280"/>
      <c r="BY164" s="280">
        <f t="shared" si="447"/>
        <v>15</v>
      </c>
      <c r="BZ164" s="280">
        <f t="shared" si="453"/>
        <v>1600</v>
      </c>
      <c r="CA164" s="280">
        <f t="shared" si="454"/>
        <v>30400</v>
      </c>
      <c r="CB164" s="280">
        <f t="shared" si="455"/>
        <v>821.77168949771692</v>
      </c>
      <c r="CC164" s="280">
        <f t="shared" si="456"/>
        <v>31178.228310502283</v>
      </c>
      <c r="CE164" s="280">
        <v>31178.228310502283</v>
      </c>
      <c r="CF164" s="372"/>
      <c r="CG164" s="372"/>
      <c r="CH164" s="280"/>
      <c r="CI164" s="280">
        <f t="shared" si="309"/>
        <v>0.40273972602739727</v>
      </c>
      <c r="CJ164" s="280">
        <f t="shared" si="310"/>
        <v>14.597260273972603</v>
      </c>
      <c r="CK164" s="280">
        <f t="shared" si="451"/>
        <v>1600</v>
      </c>
      <c r="CL164" s="280">
        <f t="shared" si="312"/>
        <v>29578.228310502283</v>
      </c>
      <c r="CM164" s="280">
        <f t="shared" si="452"/>
        <v>2026.2862862862862</v>
      </c>
      <c r="CN164" s="280">
        <f t="shared" si="314"/>
        <v>29151.942024215998</v>
      </c>
      <c r="CP164" s="280">
        <f t="shared" si="317"/>
        <v>29151.942024215998</v>
      </c>
      <c r="CQ164" s="372"/>
      <c r="CR164" s="372"/>
      <c r="CS164" s="280"/>
      <c r="CT164" s="280">
        <f t="shared" si="318"/>
        <v>1.4027397260273973</v>
      </c>
      <c r="CU164" s="365">
        <f t="shared" si="319"/>
        <v>13.597260273972603</v>
      </c>
      <c r="CV164" s="280">
        <f t="shared" si="320"/>
        <v>1600</v>
      </c>
      <c r="CW164" s="280">
        <f t="shared" si="321"/>
        <v>27551.942024215998</v>
      </c>
      <c r="CX164" s="280">
        <f t="shared" si="396"/>
        <v>2026.2862862862862</v>
      </c>
      <c r="CY164" s="280">
        <f t="shared" si="322"/>
        <v>27125.655737929712</v>
      </c>
      <c r="DA164" s="280">
        <f t="shared" si="412"/>
        <v>27125.655737929712</v>
      </c>
      <c r="DB164" s="372"/>
      <c r="DC164" s="372"/>
      <c r="DD164" s="280"/>
      <c r="DE164" s="280">
        <f t="shared" si="413"/>
        <v>2.4027397260273973</v>
      </c>
      <c r="DF164" s="365">
        <f t="shared" si="414"/>
        <v>12.597260273972603</v>
      </c>
      <c r="DG164" s="280">
        <f t="shared" si="415"/>
        <v>1600</v>
      </c>
      <c r="DH164" s="280">
        <f t="shared" si="416"/>
        <v>25525.655737929712</v>
      </c>
      <c r="DI164" s="280">
        <f t="shared" si="397"/>
        <v>2026.2862862862862</v>
      </c>
      <c r="DJ164" s="280">
        <f t="shared" si="417"/>
        <v>25099.369451643426</v>
      </c>
      <c r="DL164" s="367">
        <f t="shared" si="418"/>
        <v>23499.369451643426</v>
      </c>
    </row>
    <row r="165" spans="1:116" ht="25.5" x14ac:dyDescent="0.25">
      <c r="A165" s="451" t="s">
        <v>420</v>
      </c>
      <c r="B165" s="257" t="s">
        <v>18</v>
      </c>
      <c r="C165" s="355" t="s">
        <v>19</v>
      </c>
      <c r="D165" s="266" t="s">
        <v>2255</v>
      </c>
      <c r="E165" s="355" t="s">
        <v>1195</v>
      </c>
      <c r="F165" s="278">
        <v>43774</v>
      </c>
      <c r="G165" s="357"/>
      <c r="H165" s="357">
        <f>VLOOKUP(C165,[1]Rates!$C$6:$D$136,2,0)</f>
        <v>15</v>
      </c>
      <c r="I165" s="358">
        <f t="shared" si="445"/>
        <v>15</v>
      </c>
      <c r="J165" s="316"/>
      <c r="K165" s="288"/>
      <c r="L165" s="370"/>
      <c r="M165" s="288"/>
      <c r="N165" s="359"/>
      <c r="O165" s="359"/>
      <c r="P165" s="360"/>
      <c r="Q165" s="361"/>
      <c r="R165" s="359"/>
      <c r="S165" s="359"/>
      <c r="T165" s="359"/>
      <c r="U165" s="410"/>
      <c r="V165" s="374"/>
      <c r="W165" s="371"/>
      <c r="X165" s="371"/>
      <c r="Y165" s="371"/>
      <c r="Z165" s="371"/>
      <c r="AA165" s="280"/>
      <c r="AB165" s="372"/>
      <c r="AC165" s="372"/>
      <c r="AD165" s="372"/>
      <c r="AE165" s="363"/>
      <c r="AF165" s="363"/>
      <c r="AG165" s="382"/>
      <c r="AH165" s="383"/>
      <c r="AI165" s="364"/>
      <c r="AJ165" s="383"/>
      <c r="AL165" s="280"/>
      <c r="AM165" s="372"/>
      <c r="AN165" s="372"/>
      <c r="AO165" s="372"/>
      <c r="AP165" s="363"/>
      <c r="AQ165" s="363"/>
      <c r="AR165" s="382"/>
      <c r="AS165" s="383"/>
      <c r="AT165" s="280"/>
      <c r="AU165" s="280"/>
      <c r="AW165" s="372"/>
      <c r="AX165" s="372"/>
      <c r="AY165" s="372"/>
      <c r="AZ165" s="280"/>
      <c r="BA165" s="372"/>
      <c r="BB165" s="372"/>
      <c r="BC165" s="408"/>
      <c r="BD165" s="280"/>
      <c r="BE165" s="280"/>
      <c r="BF165" s="280"/>
      <c r="BG165" s="280"/>
      <c r="BH165" s="280"/>
      <c r="BI165" s="372"/>
      <c r="BJ165" s="372"/>
      <c r="BK165" s="280"/>
      <c r="BL165" s="280"/>
      <c r="BM165" s="280"/>
      <c r="BN165" s="280"/>
      <c r="BO165" s="280"/>
      <c r="BP165" s="280"/>
      <c r="BQ165" s="280"/>
      <c r="BS165" s="367"/>
      <c r="BT165" s="280"/>
      <c r="BU165" s="372">
        <v>29000</v>
      </c>
      <c r="BV165" s="372"/>
      <c r="BW165" s="280">
        <f t="shared" si="446"/>
        <v>148</v>
      </c>
      <c r="BX165" s="280"/>
      <c r="BY165" s="280">
        <f t="shared" si="447"/>
        <v>15</v>
      </c>
      <c r="BZ165" s="280">
        <f t="shared" si="453"/>
        <v>1450</v>
      </c>
      <c r="CA165" s="280">
        <f t="shared" si="454"/>
        <v>27550</v>
      </c>
      <c r="CB165" s="280">
        <f t="shared" si="455"/>
        <v>744.73059360730599</v>
      </c>
      <c r="CC165" s="280">
        <f t="shared" si="456"/>
        <v>28255.269406392694</v>
      </c>
      <c r="CE165" s="280">
        <v>28255.269406392694</v>
      </c>
      <c r="CF165" s="372"/>
      <c r="CG165" s="372"/>
      <c r="CH165" s="280"/>
      <c r="CI165" s="280">
        <f t="shared" si="309"/>
        <v>0.40273972602739727</v>
      </c>
      <c r="CJ165" s="280">
        <f t="shared" si="310"/>
        <v>14.597260273972603</v>
      </c>
      <c r="CK165" s="280">
        <f t="shared" si="451"/>
        <v>1450</v>
      </c>
      <c r="CL165" s="280">
        <f t="shared" si="312"/>
        <v>26805.269406392694</v>
      </c>
      <c r="CM165" s="280">
        <f t="shared" si="452"/>
        <v>1836.3219469469468</v>
      </c>
      <c r="CN165" s="280">
        <f t="shared" si="314"/>
        <v>26418.947459445746</v>
      </c>
      <c r="CP165" s="280">
        <f t="shared" si="317"/>
        <v>26418.947459445746</v>
      </c>
      <c r="CQ165" s="372"/>
      <c r="CR165" s="372"/>
      <c r="CS165" s="280"/>
      <c r="CT165" s="280">
        <f t="shared" si="318"/>
        <v>1.4027397260273973</v>
      </c>
      <c r="CU165" s="365">
        <f t="shared" si="319"/>
        <v>13.597260273972603</v>
      </c>
      <c r="CV165" s="280">
        <f t="shared" si="320"/>
        <v>1450</v>
      </c>
      <c r="CW165" s="280">
        <f t="shared" si="321"/>
        <v>24968.947459445746</v>
      </c>
      <c r="CX165" s="280">
        <f t="shared" si="396"/>
        <v>1836.3219469469468</v>
      </c>
      <c r="CY165" s="280">
        <f t="shared" si="322"/>
        <v>24582.625512498798</v>
      </c>
      <c r="DA165" s="280">
        <f t="shared" si="412"/>
        <v>24582.625512498798</v>
      </c>
      <c r="DB165" s="372"/>
      <c r="DC165" s="372"/>
      <c r="DD165" s="280"/>
      <c r="DE165" s="280">
        <f t="shared" si="413"/>
        <v>2.4027397260273973</v>
      </c>
      <c r="DF165" s="365">
        <f t="shared" si="414"/>
        <v>12.597260273972603</v>
      </c>
      <c r="DG165" s="280">
        <f t="shared" si="415"/>
        <v>1450</v>
      </c>
      <c r="DH165" s="280">
        <f t="shared" si="416"/>
        <v>23132.625512498798</v>
      </c>
      <c r="DI165" s="280">
        <f t="shared" si="397"/>
        <v>1836.3219469469468</v>
      </c>
      <c r="DJ165" s="280">
        <f t="shared" si="417"/>
        <v>22746.303565551851</v>
      </c>
      <c r="DL165" s="367">
        <f t="shared" si="418"/>
        <v>21296.303565551851</v>
      </c>
    </row>
    <row r="166" spans="1:116" ht="25.5" x14ac:dyDescent="0.25">
      <c r="A166" s="451" t="s">
        <v>420</v>
      </c>
      <c r="B166" s="257" t="s">
        <v>18</v>
      </c>
      <c r="C166" s="355" t="s">
        <v>19</v>
      </c>
      <c r="D166" s="266" t="s">
        <v>2256</v>
      </c>
      <c r="E166" s="355" t="s">
        <v>1196</v>
      </c>
      <c r="F166" s="278">
        <v>43774</v>
      </c>
      <c r="G166" s="357"/>
      <c r="H166" s="357">
        <f>VLOOKUP(C166,[1]Rates!$C$6:$D$136,2,0)</f>
        <v>15</v>
      </c>
      <c r="I166" s="358">
        <f t="shared" si="445"/>
        <v>15</v>
      </c>
      <c r="J166" s="316"/>
      <c r="K166" s="288"/>
      <c r="L166" s="370"/>
      <c r="M166" s="288"/>
      <c r="N166" s="359"/>
      <c r="O166" s="359"/>
      <c r="P166" s="360"/>
      <c r="Q166" s="361"/>
      <c r="R166" s="359"/>
      <c r="S166" s="359"/>
      <c r="T166" s="359"/>
      <c r="U166" s="410"/>
      <c r="V166" s="374"/>
      <c r="W166" s="371"/>
      <c r="X166" s="371"/>
      <c r="Y166" s="371"/>
      <c r="Z166" s="371"/>
      <c r="AA166" s="280"/>
      <c r="AB166" s="372"/>
      <c r="AC166" s="372"/>
      <c r="AD166" s="372"/>
      <c r="AE166" s="363"/>
      <c r="AF166" s="363"/>
      <c r="AG166" s="382"/>
      <c r="AH166" s="383"/>
      <c r="AI166" s="364"/>
      <c r="AJ166" s="383"/>
      <c r="AL166" s="280"/>
      <c r="AM166" s="372"/>
      <c r="AN166" s="372"/>
      <c r="AO166" s="372"/>
      <c r="AP166" s="363"/>
      <c r="AQ166" s="363"/>
      <c r="AR166" s="382"/>
      <c r="AS166" s="383"/>
      <c r="AT166" s="280"/>
      <c r="AU166" s="280"/>
      <c r="AW166" s="372"/>
      <c r="AX166" s="372"/>
      <c r="AY166" s="372"/>
      <c r="AZ166" s="280"/>
      <c r="BA166" s="372"/>
      <c r="BB166" s="372"/>
      <c r="BC166" s="408"/>
      <c r="BD166" s="280"/>
      <c r="BE166" s="280"/>
      <c r="BF166" s="280"/>
      <c r="BG166" s="280"/>
      <c r="BH166" s="280"/>
      <c r="BI166" s="372"/>
      <c r="BJ166" s="372"/>
      <c r="BK166" s="280"/>
      <c r="BL166" s="280"/>
      <c r="BM166" s="280"/>
      <c r="BN166" s="280"/>
      <c r="BO166" s="280"/>
      <c r="BP166" s="280"/>
      <c r="BQ166" s="280"/>
      <c r="BS166" s="367"/>
      <c r="BT166" s="280"/>
      <c r="BU166" s="372">
        <v>2400</v>
      </c>
      <c r="BV166" s="372"/>
      <c r="BW166" s="280">
        <f t="shared" si="446"/>
        <v>148</v>
      </c>
      <c r="BX166" s="280"/>
      <c r="BY166" s="280">
        <f t="shared" si="447"/>
        <v>15</v>
      </c>
      <c r="BZ166" s="280">
        <f t="shared" si="453"/>
        <v>120</v>
      </c>
      <c r="CA166" s="280">
        <f t="shared" si="454"/>
        <v>2280</v>
      </c>
      <c r="CB166" s="280">
        <f t="shared" si="455"/>
        <v>61.632876712328766</v>
      </c>
      <c r="CC166" s="280">
        <f t="shared" si="456"/>
        <v>2338.3671232876713</v>
      </c>
      <c r="CE166" s="280">
        <v>2338.3671232876713</v>
      </c>
      <c r="CF166" s="372"/>
      <c r="CG166" s="372"/>
      <c r="CH166" s="280"/>
      <c r="CI166" s="280">
        <f t="shared" si="309"/>
        <v>0.40273972602739727</v>
      </c>
      <c r="CJ166" s="280">
        <f t="shared" si="310"/>
        <v>14.597260273972603</v>
      </c>
      <c r="CK166" s="280">
        <f t="shared" si="451"/>
        <v>120</v>
      </c>
      <c r="CL166" s="280">
        <f t="shared" si="312"/>
        <v>2218.3671232876713</v>
      </c>
      <c r="CM166" s="280">
        <f t="shared" si="452"/>
        <v>151.97147147147149</v>
      </c>
      <c r="CN166" s="280">
        <f t="shared" si="314"/>
        <v>2186.3956518161999</v>
      </c>
      <c r="CP166" s="280">
        <f t="shared" si="317"/>
        <v>2186.3956518161999</v>
      </c>
      <c r="CQ166" s="372"/>
      <c r="CR166" s="372"/>
      <c r="CS166" s="280"/>
      <c r="CT166" s="280">
        <f t="shared" si="318"/>
        <v>1.4027397260273973</v>
      </c>
      <c r="CU166" s="365">
        <f t="shared" si="319"/>
        <v>13.597260273972603</v>
      </c>
      <c r="CV166" s="280">
        <f t="shared" si="320"/>
        <v>120</v>
      </c>
      <c r="CW166" s="280">
        <f t="shared" si="321"/>
        <v>2066.3956518161999</v>
      </c>
      <c r="CX166" s="280">
        <f t="shared" si="396"/>
        <v>151.97147147147149</v>
      </c>
      <c r="CY166" s="280">
        <f t="shared" si="322"/>
        <v>2034.4241803447285</v>
      </c>
      <c r="DA166" s="280">
        <f t="shared" si="412"/>
        <v>2034.4241803447285</v>
      </c>
      <c r="DB166" s="372"/>
      <c r="DC166" s="372"/>
      <c r="DD166" s="280"/>
      <c r="DE166" s="280">
        <f t="shared" si="413"/>
        <v>2.4027397260273973</v>
      </c>
      <c r="DF166" s="365">
        <f t="shared" si="414"/>
        <v>12.597260273972603</v>
      </c>
      <c r="DG166" s="280">
        <f t="shared" si="415"/>
        <v>120</v>
      </c>
      <c r="DH166" s="280">
        <f t="shared" si="416"/>
        <v>1914.4241803447285</v>
      </c>
      <c r="DI166" s="280">
        <f t="shared" si="397"/>
        <v>151.97147147147149</v>
      </c>
      <c r="DJ166" s="280">
        <f t="shared" si="417"/>
        <v>1882.4527088732571</v>
      </c>
      <c r="DL166" s="367">
        <f t="shared" si="418"/>
        <v>1762.4527088732571</v>
      </c>
    </row>
    <row r="167" spans="1:116" ht="25.5" x14ac:dyDescent="0.25">
      <c r="A167" s="451" t="s">
        <v>420</v>
      </c>
      <c r="B167" s="257" t="s">
        <v>18</v>
      </c>
      <c r="C167" s="355" t="s">
        <v>19</v>
      </c>
      <c r="D167" s="266" t="s">
        <v>2257</v>
      </c>
      <c r="E167" s="355" t="s">
        <v>1197</v>
      </c>
      <c r="F167" s="278">
        <v>43774</v>
      </c>
      <c r="G167" s="357"/>
      <c r="H167" s="357">
        <f>VLOOKUP(C167,[1]Rates!$C$6:$D$136,2,0)</f>
        <v>15</v>
      </c>
      <c r="I167" s="358">
        <f t="shared" si="445"/>
        <v>15</v>
      </c>
      <c r="J167" s="316"/>
      <c r="K167" s="288"/>
      <c r="L167" s="370"/>
      <c r="M167" s="288"/>
      <c r="N167" s="359"/>
      <c r="O167" s="359"/>
      <c r="P167" s="360"/>
      <c r="Q167" s="361"/>
      <c r="R167" s="359"/>
      <c r="S167" s="359"/>
      <c r="T167" s="359"/>
      <c r="U167" s="410"/>
      <c r="V167" s="374"/>
      <c r="W167" s="371"/>
      <c r="X167" s="371"/>
      <c r="Y167" s="371"/>
      <c r="Z167" s="371"/>
      <c r="AA167" s="280"/>
      <c r="AB167" s="372"/>
      <c r="AC167" s="372"/>
      <c r="AD167" s="372"/>
      <c r="AE167" s="363"/>
      <c r="AF167" s="363"/>
      <c r="AG167" s="382"/>
      <c r="AH167" s="383"/>
      <c r="AI167" s="364"/>
      <c r="AJ167" s="383"/>
      <c r="AL167" s="280"/>
      <c r="AM167" s="372"/>
      <c r="AN167" s="372"/>
      <c r="AO167" s="372"/>
      <c r="AP167" s="363"/>
      <c r="AQ167" s="363"/>
      <c r="AR167" s="382"/>
      <c r="AS167" s="383"/>
      <c r="AT167" s="280"/>
      <c r="AU167" s="280"/>
      <c r="AW167" s="372"/>
      <c r="AX167" s="372"/>
      <c r="AY167" s="372"/>
      <c r="AZ167" s="280"/>
      <c r="BA167" s="372"/>
      <c r="BB167" s="372"/>
      <c r="BC167" s="408"/>
      <c r="BD167" s="280"/>
      <c r="BE167" s="280"/>
      <c r="BF167" s="280"/>
      <c r="BG167" s="280"/>
      <c r="BH167" s="280"/>
      <c r="BI167" s="372"/>
      <c r="BJ167" s="372"/>
      <c r="BK167" s="280"/>
      <c r="BL167" s="280"/>
      <c r="BM167" s="280"/>
      <c r="BN167" s="280"/>
      <c r="BO167" s="280"/>
      <c r="BP167" s="280"/>
      <c r="BQ167" s="280"/>
      <c r="BS167" s="367"/>
      <c r="BT167" s="280"/>
      <c r="BU167" s="372">
        <v>12000</v>
      </c>
      <c r="BV167" s="372"/>
      <c r="BW167" s="280">
        <f t="shared" si="446"/>
        <v>148</v>
      </c>
      <c r="BX167" s="280"/>
      <c r="BY167" s="280">
        <f t="shared" si="447"/>
        <v>15</v>
      </c>
      <c r="BZ167" s="280">
        <f t="shared" si="453"/>
        <v>600</v>
      </c>
      <c r="CA167" s="280">
        <f t="shared" si="454"/>
        <v>11400</v>
      </c>
      <c r="CB167" s="280">
        <f t="shared" si="455"/>
        <v>308.16438356164383</v>
      </c>
      <c r="CC167" s="280">
        <f t="shared" si="456"/>
        <v>11691.835616438357</v>
      </c>
      <c r="CE167" s="280">
        <v>11691.835616438357</v>
      </c>
      <c r="CF167" s="372"/>
      <c r="CG167" s="372"/>
      <c r="CH167" s="280"/>
      <c r="CI167" s="280">
        <f t="shared" si="309"/>
        <v>0.40273972602739727</v>
      </c>
      <c r="CJ167" s="280">
        <f t="shared" si="310"/>
        <v>14.597260273972603</v>
      </c>
      <c r="CK167" s="280">
        <f t="shared" si="451"/>
        <v>600</v>
      </c>
      <c r="CL167" s="280">
        <f t="shared" si="312"/>
        <v>11091.835616438357</v>
      </c>
      <c r="CM167" s="280">
        <f t="shared" si="452"/>
        <v>759.85735735735739</v>
      </c>
      <c r="CN167" s="280">
        <f t="shared" si="314"/>
        <v>10931.978259080999</v>
      </c>
      <c r="CP167" s="280">
        <f t="shared" si="317"/>
        <v>10931.978259080999</v>
      </c>
      <c r="CQ167" s="372"/>
      <c r="CR167" s="372"/>
      <c r="CS167" s="280"/>
      <c r="CT167" s="280">
        <f t="shared" si="318"/>
        <v>1.4027397260273973</v>
      </c>
      <c r="CU167" s="365">
        <f t="shared" si="319"/>
        <v>13.597260273972603</v>
      </c>
      <c r="CV167" s="280">
        <f t="shared" si="320"/>
        <v>600</v>
      </c>
      <c r="CW167" s="280">
        <f t="shared" si="321"/>
        <v>10331.978259080999</v>
      </c>
      <c r="CX167" s="280">
        <f t="shared" si="396"/>
        <v>759.85735735735739</v>
      </c>
      <c r="CY167" s="280">
        <f t="shared" si="322"/>
        <v>10172.120901723642</v>
      </c>
      <c r="DA167" s="280">
        <f t="shared" si="412"/>
        <v>10172.120901723642</v>
      </c>
      <c r="DB167" s="372"/>
      <c r="DC167" s="372"/>
      <c r="DD167" s="280"/>
      <c r="DE167" s="280">
        <f t="shared" si="413"/>
        <v>2.4027397260273973</v>
      </c>
      <c r="DF167" s="365">
        <f t="shared" si="414"/>
        <v>12.597260273972603</v>
      </c>
      <c r="DG167" s="280">
        <f t="shared" si="415"/>
        <v>600</v>
      </c>
      <c r="DH167" s="280">
        <f t="shared" si="416"/>
        <v>9572.1209017236415</v>
      </c>
      <c r="DI167" s="280">
        <f t="shared" si="397"/>
        <v>759.85735735735739</v>
      </c>
      <c r="DJ167" s="280">
        <f t="shared" si="417"/>
        <v>9412.2635443662839</v>
      </c>
      <c r="DL167" s="367">
        <f t="shared" si="418"/>
        <v>8812.2635443662839</v>
      </c>
    </row>
    <row r="168" spans="1:116" ht="25.5" x14ac:dyDescent="0.25">
      <c r="A168" s="451" t="s">
        <v>420</v>
      </c>
      <c r="B168" s="257" t="s">
        <v>18</v>
      </c>
      <c r="C168" s="355" t="s">
        <v>19</v>
      </c>
      <c r="D168" s="266" t="s">
        <v>2258</v>
      </c>
      <c r="E168" s="355" t="s">
        <v>1198</v>
      </c>
      <c r="F168" s="278">
        <v>43774</v>
      </c>
      <c r="G168" s="357"/>
      <c r="H168" s="357">
        <f>VLOOKUP(C168,[1]Rates!$C$6:$D$136,2,0)</f>
        <v>15</v>
      </c>
      <c r="I168" s="358">
        <f t="shared" si="445"/>
        <v>15</v>
      </c>
      <c r="J168" s="316"/>
      <c r="K168" s="288"/>
      <c r="L168" s="370"/>
      <c r="M168" s="288"/>
      <c r="N168" s="359"/>
      <c r="O168" s="359"/>
      <c r="P168" s="360"/>
      <c r="Q168" s="361"/>
      <c r="R168" s="359"/>
      <c r="S168" s="359"/>
      <c r="T168" s="359"/>
      <c r="U168" s="410"/>
      <c r="V168" s="374"/>
      <c r="W168" s="371"/>
      <c r="X168" s="371"/>
      <c r="Y168" s="371"/>
      <c r="Z168" s="371"/>
      <c r="AA168" s="280"/>
      <c r="AB168" s="372"/>
      <c r="AC168" s="372"/>
      <c r="AD168" s="372"/>
      <c r="AE168" s="363"/>
      <c r="AF168" s="363"/>
      <c r="AG168" s="382"/>
      <c r="AH168" s="383"/>
      <c r="AI168" s="364"/>
      <c r="AJ168" s="383"/>
      <c r="AL168" s="280"/>
      <c r="AM168" s="372"/>
      <c r="AN168" s="372"/>
      <c r="AO168" s="372"/>
      <c r="AP168" s="363"/>
      <c r="AQ168" s="363"/>
      <c r="AR168" s="382"/>
      <c r="AS168" s="383"/>
      <c r="AT168" s="280"/>
      <c r="AU168" s="280"/>
      <c r="AW168" s="372"/>
      <c r="AX168" s="372"/>
      <c r="AY168" s="372"/>
      <c r="AZ168" s="280"/>
      <c r="BA168" s="372"/>
      <c r="BB168" s="372"/>
      <c r="BC168" s="408"/>
      <c r="BD168" s="280"/>
      <c r="BE168" s="280"/>
      <c r="BF168" s="280"/>
      <c r="BG168" s="280"/>
      <c r="BH168" s="280"/>
      <c r="BI168" s="372"/>
      <c r="BJ168" s="372"/>
      <c r="BK168" s="280"/>
      <c r="BL168" s="280"/>
      <c r="BM168" s="280"/>
      <c r="BN168" s="280"/>
      <c r="BO168" s="280"/>
      <c r="BP168" s="280"/>
      <c r="BQ168" s="280"/>
      <c r="BS168" s="367"/>
      <c r="BT168" s="280"/>
      <c r="BU168" s="372">
        <v>18000</v>
      </c>
      <c r="BV168" s="372"/>
      <c r="BW168" s="280">
        <f t="shared" si="446"/>
        <v>148</v>
      </c>
      <c r="BX168" s="280"/>
      <c r="BY168" s="280">
        <f t="shared" si="447"/>
        <v>15</v>
      </c>
      <c r="BZ168" s="280">
        <f t="shared" si="453"/>
        <v>900</v>
      </c>
      <c r="CA168" s="280">
        <f t="shared" si="454"/>
        <v>17100</v>
      </c>
      <c r="CB168" s="280">
        <f t="shared" si="455"/>
        <v>462.24657534246575</v>
      </c>
      <c r="CC168" s="280">
        <f t="shared" si="456"/>
        <v>17537.753424657534</v>
      </c>
      <c r="CE168" s="280">
        <v>17537.753424657534</v>
      </c>
      <c r="CF168" s="372"/>
      <c r="CG168" s="372"/>
      <c r="CH168" s="280"/>
      <c r="CI168" s="280">
        <f t="shared" si="309"/>
        <v>0.40273972602739727</v>
      </c>
      <c r="CJ168" s="280">
        <f t="shared" si="310"/>
        <v>14.597260273972603</v>
      </c>
      <c r="CK168" s="280">
        <f t="shared" si="451"/>
        <v>900</v>
      </c>
      <c r="CL168" s="280">
        <f t="shared" si="312"/>
        <v>16637.753424657534</v>
      </c>
      <c r="CM168" s="280">
        <f t="shared" si="452"/>
        <v>1139.786036036036</v>
      </c>
      <c r="CN168" s="280">
        <f t="shared" si="314"/>
        <v>16397.967388621499</v>
      </c>
      <c r="CP168" s="280">
        <f t="shared" si="317"/>
        <v>16397.967388621499</v>
      </c>
      <c r="CQ168" s="372"/>
      <c r="CR168" s="372"/>
      <c r="CS168" s="280"/>
      <c r="CT168" s="280">
        <f t="shared" si="318"/>
        <v>1.4027397260273973</v>
      </c>
      <c r="CU168" s="365">
        <f t="shared" si="319"/>
        <v>13.597260273972603</v>
      </c>
      <c r="CV168" s="280">
        <f t="shared" si="320"/>
        <v>900</v>
      </c>
      <c r="CW168" s="280">
        <f t="shared" si="321"/>
        <v>15497.967388621499</v>
      </c>
      <c r="CX168" s="280">
        <f t="shared" si="396"/>
        <v>1139.786036036036</v>
      </c>
      <c r="CY168" s="280">
        <f t="shared" si="322"/>
        <v>15258.181352585463</v>
      </c>
      <c r="DA168" s="280">
        <f t="shared" si="412"/>
        <v>15258.181352585463</v>
      </c>
      <c r="DB168" s="372"/>
      <c r="DC168" s="372"/>
      <c r="DD168" s="280"/>
      <c r="DE168" s="280">
        <f t="shared" si="413"/>
        <v>2.4027397260273973</v>
      </c>
      <c r="DF168" s="365">
        <f t="shared" si="414"/>
        <v>12.597260273972603</v>
      </c>
      <c r="DG168" s="280">
        <f t="shared" si="415"/>
        <v>900</v>
      </c>
      <c r="DH168" s="280">
        <f t="shared" si="416"/>
        <v>14358.181352585463</v>
      </c>
      <c r="DI168" s="280">
        <f t="shared" si="397"/>
        <v>1139.786036036036</v>
      </c>
      <c r="DJ168" s="280">
        <f t="shared" si="417"/>
        <v>14118.395316549428</v>
      </c>
      <c r="DL168" s="367">
        <f t="shared" si="418"/>
        <v>13218.395316549428</v>
      </c>
    </row>
    <row r="169" spans="1:116" ht="25.5" x14ac:dyDescent="0.25">
      <c r="A169" s="451" t="s">
        <v>420</v>
      </c>
      <c r="B169" s="257" t="s">
        <v>18</v>
      </c>
      <c r="C169" s="355" t="s">
        <v>19</v>
      </c>
      <c r="D169" s="266" t="s">
        <v>2259</v>
      </c>
      <c r="E169" s="355" t="s">
        <v>1198</v>
      </c>
      <c r="F169" s="278">
        <v>43774</v>
      </c>
      <c r="G169" s="357"/>
      <c r="H169" s="357">
        <f>VLOOKUP(C169,[1]Rates!$C$6:$D$136,2,0)</f>
        <v>15</v>
      </c>
      <c r="I169" s="358">
        <f t="shared" si="445"/>
        <v>15</v>
      </c>
      <c r="J169" s="316"/>
      <c r="K169" s="288"/>
      <c r="L169" s="370"/>
      <c r="M169" s="288"/>
      <c r="N169" s="359"/>
      <c r="O169" s="359"/>
      <c r="P169" s="360"/>
      <c r="Q169" s="361"/>
      <c r="R169" s="359"/>
      <c r="S169" s="359"/>
      <c r="T169" s="359"/>
      <c r="U169" s="410"/>
      <c r="V169" s="374"/>
      <c r="W169" s="371"/>
      <c r="X169" s="371"/>
      <c r="Y169" s="371"/>
      <c r="Z169" s="371"/>
      <c r="AA169" s="280"/>
      <c r="AB169" s="372"/>
      <c r="AC169" s="372"/>
      <c r="AD169" s="372"/>
      <c r="AE169" s="363"/>
      <c r="AF169" s="363"/>
      <c r="AG169" s="382"/>
      <c r="AH169" s="383"/>
      <c r="AI169" s="364"/>
      <c r="AJ169" s="383"/>
      <c r="AL169" s="280"/>
      <c r="AM169" s="372"/>
      <c r="AN169" s="372"/>
      <c r="AO169" s="372"/>
      <c r="AP169" s="363"/>
      <c r="AQ169" s="363"/>
      <c r="AR169" s="382"/>
      <c r="AS169" s="383"/>
      <c r="AT169" s="280"/>
      <c r="AU169" s="280"/>
      <c r="AW169" s="372"/>
      <c r="AX169" s="372"/>
      <c r="AY169" s="372"/>
      <c r="AZ169" s="280"/>
      <c r="BA169" s="372"/>
      <c r="BB169" s="372"/>
      <c r="BC169" s="408"/>
      <c r="BD169" s="280"/>
      <c r="BE169" s="280"/>
      <c r="BF169" s="280"/>
      <c r="BG169" s="280"/>
      <c r="BH169" s="280"/>
      <c r="BI169" s="372"/>
      <c r="BJ169" s="372"/>
      <c r="BK169" s="280"/>
      <c r="BL169" s="280"/>
      <c r="BM169" s="280"/>
      <c r="BN169" s="280"/>
      <c r="BO169" s="280"/>
      <c r="BP169" s="280"/>
      <c r="BQ169" s="280"/>
      <c r="BS169" s="367"/>
      <c r="BT169" s="280"/>
      <c r="BU169" s="372">
        <v>5580</v>
      </c>
      <c r="BV169" s="372"/>
      <c r="BW169" s="280">
        <f t="shared" si="446"/>
        <v>148</v>
      </c>
      <c r="BX169" s="280"/>
      <c r="BY169" s="280">
        <f t="shared" si="447"/>
        <v>15</v>
      </c>
      <c r="BZ169" s="280">
        <f t="shared" si="453"/>
        <v>279</v>
      </c>
      <c r="CA169" s="280">
        <f t="shared" si="454"/>
        <v>5301</v>
      </c>
      <c r="CB169" s="280">
        <f t="shared" si="455"/>
        <v>143.29643835616437</v>
      </c>
      <c r="CC169" s="280">
        <f t="shared" si="456"/>
        <v>5436.7035616438352</v>
      </c>
      <c r="CE169" s="280">
        <v>5436.7035616438352</v>
      </c>
      <c r="CF169" s="372"/>
      <c r="CG169" s="372"/>
      <c r="CH169" s="280"/>
      <c r="CI169" s="280">
        <f t="shared" si="309"/>
        <v>0.40273972602739727</v>
      </c>
      <c r="CJ169" s="280">
        <f t="shared" si="310"/>
        <v>14.597260273972603</v>
      </c>
      <c r="CK169" s="280">
        <f t="shared" si="451"/>
        <v>279</v>
      </c>
      <c r="CL169" s="280">
        <f t="shared" si="312"/>
        <v>5157.7035616438352</v>
      </c>
      <c r="CM169" s="280">
        <f t="shared" si="452"/>
        <v>353.33367117117115</v>
      </c>
      <c r="CN169" s="280">
        <f t="shared" si="314"/>
        <v>5083.3698904726643</v>
      </c>
      <c r="CP169" s="280">
        <f t="shared" si="317"/>
        <v>5083.3698904726643</v>
      </c>
      <c r="CQ169" s="372"/>
      <c r="CR169" s="372"/>
      <c r="CS169" s="280"/>
      <c r="CT169" s="280">
        <f t="shared" si="318"/>
        <v>1.4027397260273973</v>
      </c>
      <c r="CU169" s="365">
        <f t="shared" si="319"/>
        <v>13.597260273972603</v>
      </c>
      <c r="CV169" s="280">
        <f t="shared" si="320"/>
        <v>279</v>
      </c>
      <c r="CW169" s="280">
        <f t="shared" si="321"/>
        <v>4804.3698904726643</v>
      </c>
      <c r="CX169" s="280">
        <f t="shared" si="396"/>
        <v>353.33367117117115</v>
      </c>
      <c r="CY169" s="280">
        <f t="shared" si="322"/>
        <v>4730.0362193014935</v>
      </c>
      <c r="DA169" s="280">
        <f t="shared" si="412"/>
        <v>4730.0362193014935</v>
      </c>
      <c r="DB169" s="372"/>
      <c r="DC169" s="372"/>
      <c r="DD169" s="280"/>
      <c r="DE169" s="280">
        <f t="shared" si="413"/>
        <v>2.4027397260273973</v>
      </c>
      <c r="DF169" s="365">
        <f t="shared" si="414"/>
        <v>12.597260273972603</v>
      </c>
      <c r="DG169" s="280">
        <f t="shared" si="415"/>
        <v>279</v>
      </c>
      <c r="DH169" s="280">
        <f t="shared" si="416"/>
        <v>4451.0362193014935</v>
      </c>
      <c r="DI169" s="280">
        <f t="shared" si="397"/>
        <v>353.33367117117115</v>
      </c>
      <c r="DJ169" s="280">
        <f t="shared" si="417"/>
        <v>4376.7025481303226</v>
      </c>
      <c r="DL169" s="367">
        <f t="shared" si="418"/>
        <v>4097.7025481303226</v>
      </c>
    </row>
    <row r="170" spans="1:116" ht="25.5" x14ac:dyDescent="0.25">
      <c r="A170" s="451" t="s">
        <v>420</v>
      </c>
      <c r="B170" s="257" t="s">
        <v>18</v>
      </c>
      <c r="C170" s="355" t="s">
        <v>19</v>
      </c>
      <c r="D170" s="266" t="s">
        <v>2260</v>
      </c>
      <c r="E170" s="355" t="s">
        <v>1199</v>
      </c>
      <c r="F170" s="278">
        <v>43774</v>
      </c>
      <c r="G170" s="357"/>
      <c r="H170" s="357">
        <f>VLOOKUP(C170,[1]Rates!$C$6:$D$136,2,0)</f>
        <v>15</v>
      </c>
      <c r="I170" s="358">
        <f t="shared" si="445"/>
        <v>15</v>
      </c>
      <c r="J170" s="316"/>
      <c r="K170" s="288"/>
      <c r="L170" s="370"/>
      <c r="M170" s="288"/>
      <c r="N170" s="359"/>
      <c r="O170" s="359"/>
      <c r="P170" s="360"/>
      <c r="Q170" s="361"/>
      <c r="R170" s="359"/>
      <c r="S170" s="359"/>
      <c r="T170" s="359"/>
      <c r="U170" s="410"/>
      <c r="V170" s="374"/>
      <c r="W170" s="371"/>
      <c r="X170" s="371"/>
      <c r="Y170" s="371"/>
      <c r="Z170" s="371"/>
      <c r="AA170" s="280"/>
      <c r="AB170" s="372"/>
      <c r="AC170" s="372"/>
      <c r="AD170" s="372"/>
      <c r="AE170" s="363"/>
      <c r="AF170" s="363"/>
      <c r="AG170" s="382"/>
      <c r="AH170" s="383"/>
      <c r="AI170" s="364"/>
      <c r="AJ170" s="383"/>
      <c r="AL170" s="280"/>
      <c r="AM170" s="372"/>
      <c r="AN170" s="372"/>
      <c r="AO170" s="372"/>
      <c r="AP170" s="363"/>
      <c r="AQ170" s="363"/>
      <c r="AR170" s="382"/>
      <c r="AS170" s="383"/>
      <c r="AT170" s="280"/>
      <c r="AU170" s="280"/>
      <c r="AW170" s="372"/>
      <c r="AX170" s="372"/>
      <c r="AY170" s="372"/>
      <c r="AZ170" s="280"/>
      <c r="BA170" s="372"/>
      <c r="BB170" s="372"/>
      <c r="BC170" s="408"/>
      <c r="BD170" s="280"/>
      <c r="BE170" s="280"/>
      <c r="BF170" s="280"/>
      <c r="BG170" s="280"/>
      <c r="BH170" s="280"/>
      <c r="BI170" s="372"/>
      <c r="BJ170" s="372"/>
      <c r="BK170" s="280"/>
      <c r="BL170" s="280"/>
      <c r="BM170" s="280"/>
      <c r="BN170" s="280"/>
      <c r="BO170" s="280"/>
      <c r="BP170" s="280"/>
      <c r="BQ170" s="280"/>
      <c r="BS170" s="367"/>
      <c r="BT170" s="280"/>
      <c r="BU170" s="372">
        <v>59360</v>
      </c>
      <c r="BV170" s="372"/>
      <c r="BW170" s="280">
        <f t="shared" si="446"/>
        <v>148</v>
      </c>
      <c r="BX170" s="280"/>
      <c r="BY170" s="280">
        <f t="shared" si="447"/>
        <v>15</v>
      </c>
      <c r="BZ170" s="280">
        <f t="shared" si="453"/>
        <v>2968</v>
      </c>
      <c r="CA170" s="280">
        <f t="shared" si="454"/>
        <v>56392</v>
      </c>
      <c r="CB170" s="280">
        <f t="shared" si="455"/>
        <v>1524.3864840182648</v>
      </c>
      <c r="CC170" s="280">
        <f t="shared" si="456"/>
        <v>57835.613515981735</v>
      </c>
      <c r="CE170" s="280">
        <v>57835.613515981735</v>
      </c>
      <c r="CF170" s="372"/>
      <c r="CG170" s="372"/>
      <c r="CH170" s="280"/>
      <c r="CI170" s="280">
        <f t="shared" si="309"/>
        <v>0.40273972602739727</v>
      </c>
      <c r="CJ170" s="280">
        <f t="shared" si="310"/>
        <v>14.597260273972603</v>
      </c>
      <c r="CK170" s="280">
        <f t="shared" si="451"/>
        <v>2968</v>
      </c>
      <c r="CL170" s="280">
        <f t="shared" si="312"/>
        <v>54867.613515981735</v>
      </c>
      <c r="CM170" s="280">
        <f t="shared" si="452"/>
        <v>3758.7610610610609</v>
      </c>
      <c r="CN170" s="280">
        <f t="shared" si="314"/>
        <v>54076.852454920678</v>
      </c>
      <c r="CP170" s="280">
        <f t="shared" si="317"/>
        <v>54076.852454920678</v>
      </c>
      <c r="CQ170" s="372"/>
      <c r="CR170" s="372"/>
      <c r="CS170" s="280"/>
      <c r="CT170" s="280">
        <f t="shared" si="318"/>
        <v>1.4027397260273973</v>
      </c>
      <c r="CU170" s="365">
        <f t="shared" si="319"/>
        <v>13.597260273972603</v>
      </c>
      <c r="CV170" s="280">
        <f t="shared" si="320"/>
        <v>2968</v>
      </c>
      <c r="CW170" s="280">
        <f t="shared" si="321"/>
        <v>51108.852454920678</v>
      </c>
      <c r="CX170" s="280">
        <f t="shared" si="396"/>
        <v>3758.7610610610609</v>
      </c>
      <c r="CY170" s="280">
        <f t="shared" si="322"/>
        <v>50318.09139385962</v>
      </c>
      <c r="DA170" s="280">
        <f t="shared" si="412"/>
        <v>50318.09139385962</v>
      </c>
      <c r="DB170" s="372"/>
      <c r="DC170" s="372"/>
      <c r="DD170" s="280"/>
      <c r="DE170" s="280">
        <f t="shared" si="413"/>
        <v>2.4027397260273973</v>
      </c>
      <c r="DF170" s="365">
        <f t="shared" si="414"/>
        <v>12.597260273972603</v>
      </c>
      <c r="DG170" s="280">
        <f t="shared" si="415"/>
        <v>2968</v>
      </c>
      <c r="DH170" s="280">
        <f t="shared" si="416"/>
        <v>47350.09139385962</v>
      </c>
      <c r="DI170" s="280">
        <f t="shared" si="397"/>
        <v>3758.7610610610609</v>
      </c>
      <c r="DJ170" s="280">
        <f t="shared" si="417"/>
        <v>46559.330332798563</v>
      </c>
      <c r="DL170" s="367">
        <f t="shared" si="418"/>
        <v>43591.330332798563</v>
      </c>
    </row>
    <row r="171" spans="1:116" ht="25.5" x14ac:dyDescent="0.25">
      <c r="A171" s="451" t="s">
        <v>420</v>
      </c>
      <c r="B171" s="257" t="s">
        <v>18</v>
      </c>
      <c r="C171" s="355" t="s">
        <v>19</v>
      </c>
      <c r="D171" s="266" t="s">
        <v>2261</v>
      </c>
      <c r="E171" s="355" t="s">
        <v>1200</v>
      </c>
      <c r="F171" s="278">
        <v>43774</v>
      </c>
      <c r="G171" s="357"/>
      <c r="H171" s="357">
        <f>VLOOKUP(C171,[1]Rates!$C$6:$D$136,2,0)</f>
        <v>15</v>
      </c>
      <c r="I171" s="358">
        <f t="shared" si="445"/>
        <v>15</v>
      </c>
      <c r="J171" s="316"/>
      <c r="K171" s="288"/>
      <c r="L171" s="370"/>
      <c r="M171" s="288"/>
      <c r="N171" s="359"/>
      <c r="O171" s="359"/>
      <c r="P171" s="360"/>
      <c r="Q171" s="361"/>
      <c r="R171" s="359"/>
      <c r="S171" s="359"/>
      <c r="T171" s="359"/>
      <c r="U171" s="410"/>
      <c r="V171" s="374"/>
      <c r="W171" s="371"/>
      <c r="X171" s="371"/>
      <c r="Y171" s="371"/>
      <c r="Z171" s="371"/>
      <c r="AA171" s="280"/>
      <c r="AB171" s="372"/>
      <c r="AC171" s="372"/>
      <c r="AD171" s="372"/>
      <c r="AE171" s="363"/>
      <c r="AF171" s="363"/>
      <c r="AG171" s="382"/>
      <c r="AH171" s="383"/>
      <c r="AI171" s="364"/>
      <c r="AJ171" s="383"/>
      <c r="AL171" s="280"/>
      <c r="AM171" s="372"/>
      <c r="AN171" s="372"/>
      <c r="AO171" s="372"/>
      <c r="AP171" s="363"/>
      <c r="AQ171" s="363"/>
      <c r="AR171" s="382"/>
      <c r="AS171" s="383"/>
      <c r="AT171" s="280"/>
      <c r="AU171" s="280"/>
      <c r="AW171" s="372"/>
      <c r="AX171" s="372"/>
      <c r="AY171" s="372"/>
      <c r="AZ171" s="280"/>
      <c r="BA171" s="372"/>
      <c r="BB171" s="372"/>
      <c r="BC171" s="408"/>
      <c r="BD171" s="280"/>
      <c r="BE171" s="280"/>
      <c r="BF171" s="280"/>
      <c r="BG171" s="280"/>
      <c r="BH171" s="280"/>
      <c r="BI171" s="372"/>
      <c r="BJ171" s="372"/>
      <c r="BK171" s="280"/>
      <c r="BL171" s="280"/>
      <c r="BM171" s="280"/>
      <c r="BN171" s="280"/>
      <c r="BO171" s="280"/>
      <c r="BP171" s="280"/>
      <c r="BQ171" s="280"/>
      <c r="BS171" s="367"/>
      <c r="BT171" s="280"/>
      <c r="BU171" s="372">
        <v>402000</v>
      </c>
      <c r="BV171" s="372"/>
      <c r="BW171" s="280">
        <f t="shared" si="446"/>
        <v>148</v>
      </c>
      <c r="BX171" s="280"/>
      <c r="BY171" s="280">
        <f t="shared" si="447"/>
        <v>15</v>
      </c>
      <c r="BZ171" s="280">
        <f t="shared" si="453"/>
        <v>20100</v>
      </c>
      <c r="CA171" s="280">
        <f t="shared" si="454"/>
        <v>381900</v>
      </c>
      <c r="CB171" s="280">
        <f t="shared" si="455"/>
        <v>10323.506849315068</v>
      </c>
      <c r="CC171" s="280">
        <f t="shared" si="456"/>
        <v>391676.49315068492</v>
      </c>
      <c r="CE171" s="280">
        <v>391676.49315068492</v>
      </c>
      <c r="CF171" s="372"/>
      <c r="CG171" s="372"/>
      <c r="CH171" s="280"/>
      <c r="CI171" s="280">
        <f t="shared" ref="CI171:CI180" si="457">($CE$4-F171)/365</f>
        <v>0.40273972602739727</v>
      </c>
      <c r="CJ171" s="280">
        <f t="shared" ref="CJ171:CJ245" si="458">H171-CI171</f>
        <v>14.597260273972603</v>
      </c>
      <c r="CK171" s="280">
        <f t="shared" si="451"/>
        <v>20100</v>
      </c>
      <c r="CL171" s="280">
        <f t="shared" ref="CL171:CL180" si="459">IF(CE171-CK171&lt;=0,0,IF(CJ171&lt;=0,0,CE171-CK171))</f>
        <v>371576.49315068492</v>
      </c>
      <c r="CM171" s="280">
        <f t="shared" si="452"/>
        <v>25455.221471471472</v>
      </c>
      <c r="CN171" s="280">
        <f t="shared" si="314"/>
        <v>366221.27167921345</v>
      </c>
      <c r="CP171" s="280">
        <f t="shared" si="317"/>
        <v>366221.27167921345</v>
      </c>
      <c r="CQ171" s="372"/>
      <c r="CR171" s="372"/>
      <c r="CS171" s="280"/>
      <c r="CT171" s="280">
        <f t="shared" si="318"/>
        <v>1.4027397260273973</v>
      </c>
      <c r="CU171" s="365">
        <f t="shared" si="319"/>
        <v>13.597260273972603</v>
      </c>
      <c r="CV171" s="280">
        <f t="shared" si="320"/>
        <v>20100</v>
      </c>
      <c r="CW171" s="280">
        <f t="shared" si="321"/>
        <v>346121.27167921345</v>
      </c>
      <c r="CX171" s="280">
        <f t="shared" ref="CX171:CX180" si="460">CM171</f>
        <v>25455.221471471472</v>
      </c>
      <c r="CY171" s="280">
        <f t="shared" si="322"/>
        <v>340766.05020774197</v>
      </c>
      <c r="DA171" s="280">
        <f t="shared" si="412"/>
        <v>340766.05020774197</v>
      </c>
      <c r="DB171" s="372"/>
      <c r="DC171" s="372"/>
      <c r="DD171" s="280"/>
      <c r="DE171" s="280">
        <f t="shared" si="413"/>
        <v>2.4027397260273973</v>
      </c>
      <c r="DF171" s="365">
        <f t="shared" si="414"/>
        <v>12.597260273972603</v>
      </c>
      <c r="DG171" s="280">
        <f t="shared" si="415"/>
        <v>20100</v>
      </c>
      <c r="DH171" s="280">
        <f t="shared" si="416"/>
        <v>320666.05020774197</v>
      </c>
      <c r="DI171" s="280">
        <f t="shared" ref="DI171:DI188" si="461">CX171</f>
        <v>25455.221471471472</v>
      </c>
      <c r="DJ171" s="280">
        <f t="shared" si="417"/>
        <v>315310.82873627049</v>
      </c>
      <c r="DL171" s="367">
        <f t="shared" si="418"/>
        <v>295210.82873627049</v>
      </c>
    </row>
    <row r="172" spans="1:116" ht="25.5" x14ac:dyDescent="0.25">
      <c r="A172" s="451" t="s">
        <v>420</v>
      </c>
      <c r="B172" s="257" t="s">
        <v>18</v>
      </c>
      <c r="C172" s="355" t="s">
        <v>19</v>
      </c>
      <c r="D172" s="266" t="s">
        <v>2262</v>
      </c>
      <c r="E172" s="355" t="s">
        <v>1201</v>
      </c>
      <c r="F172" s="278">
        <v>43774</v>
      </c>
      <c r="G172" s="357"/>
      <c r="H172" s="357">
        <f>VLOOKUP(C172,[1]Rates!$C$6:$D$136,2,0)</f>
        <v>15</v>
      </c>
      <c r="I172" s="358">
        <f t="shared" si="445"/>
        <v>15</v>
      </c>
      <c r="J172" s="316"/>
      <c r="K172" s="288"/>
      <c r="L172" s="370"/>
      <c r="M172" s="288"/>
      <c r="N172" s="359"/>
      <c r="O172" s="359"/>
      <c r="P172" s="360"/>
      <c r="Q172" s="361"/>
      <c r="R172" s="359"/>
      <c r="S172" s="359"/>
      <c r="T172" s="359"/>
      <c r="U172" s="410"/>
      <c r="V172" s="374"/>
      <c r="W172" s="371"/>
      <c r="X172" s="371"/>
      <c r="Y172" s="371"/>
      <c r="Z172" s="371"/>
      <c r="AA172" s="280"/>
      <c r="AB172" s="372"/>
      <c r="AC172" s="372"/>
      <c r="AD172" s="372"/>
      <c r="AE172" s="363"/>
      <c r="AF172" s="363"/>
      <c r="AG172" s="382"/>
      <c r="AH172" s="383"/>
      <c r="AI172" s="364"/>
      <c r="AJ172" s="383"/>
      <c r="AL172" s="280"/>
      <c r="AM172" s="372"/>
      <c r="AN172" s="372"/>
      <c r="AO172" s="372"/>
      <c r="AP172" s="363"/>
      <c r="AQ172" s="363"/>
      <c r="AR172" s="382"/>
      <c r="AS172" s="383"/>
      <c r="AT172" s="280"/>
      <c r="AU172" s="280"/>
      <c r="AW172" s="372"/>
      <c r="AX172" s="372"/>
      <c r="AY172" s="372"/>
      <c r="AZ172" s="280"/>
      <c r="BA172" s="372"/>
      <c r="BB172" s="372"/>
      <c r="BC172" s="408"/>
      <c r="BD172" s="280"/>
      <c r="BE172" s="280"/>
      <c r="BF172" s="280"/>
      <c r="BG172" s="280"/>
      <c r="BH172" s="280"/>
      <c r="BI172" s="372"/>
      <c r="BJ172" s="372"/>
      <c r="BK172" s="280"/>
      <c r="BL172" s="280"/>
      <c r="BM172" s="280"/>
      <c r="BN172" s="280"/>
      <c r="BO172" s="280"/>
      <c r="BP172" s="280"/>
      <c r="BQ172" s="280"/>
      <c r="BS172" s="367"/>
      <c r="BT172" s="280"/>
      <c r="BU172" s="372">
        <v>33500</v>
      </c>
      <c r="BV172" s="372"/>
      <c r="BW172" s="280">
        <f t="shared" si="446"/>
        <v>148</v>
      </c>
      <c r="BX172" s="280"/>
      <c r="BY172" s="280">
        <f t="shared" si="447"/>
        <v>15</v>
      </c>
      <c r="BZ172" s="280">
        <f t="shared" si="453"/>
        <v>1675</v>
      </c>
      <c r="CA172" s="280">
        <f t="shared" si="454"/>
        <v>31825</v>
      </c>
      <c r="CB172" s="280">
        <f t="shared" si="455"/>
        <v>860.29223744292221</v>
      </c>
      <c r="CC172" s="280">
        <f t="shared" si="456"/>
        <v>32639.707762557078</v>
      </c>
      <c r="CE172" s="280">
        <v>32639.707762557078</v>
      </c>
      <c r="CF172" s="372"/>
      <c r="CG172" s="372"/>
      <c r="CH172" s="280"/>
      <c r="CI172" s="280">
        <f t="shared" si="457"/>
        <v>0.40273972602739727</v>
      </c>
      <c r="CJ172" s="280">
        <f t="shared" si="458"/>
        <v>14.597260273972603</v>
      </c>
      <c r="CK172" s="280">
        <f t="shared" si="451"/>
        <v>1675</v>
      </c>
      <c r="CL172" s="280">
        <f t="shared" si="459"/>
        <v>30964.707762557078</v>
      </c>
      <c r="CM172" s="280">
        <f t="shared" si="452"/>
        <v>2121.2684559559561</v>
      </c>
      <c r="CN172" s="280">
        <f t="shared" si="314"/>
        <v>30518.439306601122</v>
      </c>
      <c r="CP172" s="280">
        <f t="shared" si="317"/>
        <v>30518.439306601122</v>
      </c>
      <c r="CQ172" s="372"/>
      <c r="CR172" s="372"/>
      <c r="CS172" s="280"/>
      <c r="CT172" s="280">
        <f t="shared" si="318"/>
        <v>1.4027397260273973</v>
      </c>
      <c r="CU172" s="365">
        <f t="shared" si="319"/>
        <v>13.597260273972603</v>
      </c>
      <c r="CV172" s="280">
        <f t="shared" si="320"/>
        <v>1675</v>
      </c>
      <c r="CW172" s="280">
        <f t="shared" si="321"/>
        <v>28843.439306601122</v>
      </c>
      <c r="CX172" s="280">
        <f t="shared" si="460"/>
        <v>2121.2684559559561</v>
      </c>
      <c r="CY172" s="280">
        <f t="shared" si="322"/>
        <v>28397.170850645165</v>
      </c>
      <c r="DA172" s="280">
        <f t="shared" si="412"/>
        <v>28397.170850645165</v>
      </c>
      <c r="DB172" s="372"/>
      <c r="DC172" s="372"/>
      <c r="DD172" s="280"/>
      <c r="DE172" s="280">
        <f t="shared" si="413"/>
        <v>2.4027397260273973</v>
      </c>
      <c r="DF172" s="365">
        <f t="shared" si="414"/>
        <v>12.597260273972603</v>
      </c>
      <c r="DG172" s="280">
        <f t="shared" si="415"/>
        <v>1675</v>
      </c>
      <c r="DH172" s="280">
        <f t="shared" si="416"/>
        <v>26722.170850645165</v>
      </c>
      <c r="DI172" s="280">
        <f t="shared" si="461"/>
        <v>2121.2684559559561</v>
      </c>
      <c r="DJ172" s="280">
        <f t="shared" si="417"/>
        <v>26275.902394689208</v>
      </c>
      <c r="DL172" s="367">
        <f t="shared" si="418"/>
        <v>24600.902394689208</v>
      </c>
    </row>
    <row r="173" spans="1:116" ht="25.5" x14ac:dyDescent="0.25">
      <c r="A173" s="451" t="s">
        <v>420</v>
      </c>
      <c r="B173" s="257" t="s">
        <v>18</v>
      </c>
      <c r="C173" s="355" t="s">
        <v>19</v>
      </c>
      <c r="D173" s="266" t="s">
        <v>2263</v>
      </c>
      <c r="E173" s="355" t="s">
        <v>1202</v>
      </c>
      <c r="F173" s="278">
        <v>43774</v>
      </c>
      <c r="G173" s="357"/>
      <c r="H173" s="357">
        <f>VLOOKUP(C173,[1]Rates!$C$6:$D$136,2,0)</f>
        <v>15</v>
      </c>
      <c r="I173" s="358">
        <f t="shared" si="445"/>
        <v>15</v>
      </c>
      <c r="J173" s="316"/>
      <c r="K173" s="288"/>
      <c r="L173" s="370"/>
      <c r="M173" s="288"/>
      <c r="N173" s="359"/>
      <c r="O173" s="359"/>
      <c r="P173" s="360"/>
      <c r="Q173" s="361"/>
      <c r="R173" s="359"/>
      <c r="S173" s="359"/>
      <c r="T173" s="359"/>
      <c r="U173" s="410"/>
      <c r="V173" s="374"/>
      <c r="W173" s="371"/>
      <c r="X173" s="371"/>
      <c r="Y173" s="371"/>
      <c r="Z173" s="371"/>
      <c r="AA173" s="280"/>
      <c r="AB173" s="372"/>
      <c r="AC173" s="372"/>
      <c r="AD173" s="372"/>
      <c r="AE173" s="363"/>
      <c r="AF173" s="363"/>
      <c r="AG173" s="382"/>
      <c r="AH173" s="383"/>
      <c r="AI173" s="364"/>
      <c r="AJ173" s="383"/>
      <c r="AL173" s="280"/>
      <c r="AM173" s="372"/>
      <c r="AN173" s="372"/>
      <c r="AO173" s="372"/>
      <c r="AP173" s="363"/>
      <c r="AQ173" s="363"/>
      <c r="AR173" s="382"/>
      <c r="AS173" s="383"/>
      <c r="AT173" s="280"/>
      <c r="AU173" s="280"/>
      <c r="AW173" s="372"/>
      <c r="AX173" s="372"/>
      <c r="AY173" s="372"/>
      <c r="AZ173" s="280"/>
      <c r="BA173" s="372"/>
      <c r="BB173" s="372"/>
      <c r="BC173" s="408"/>
      <c r="BD173" s="280"/>
      <c r="BE173" s="280"/>
      <c r="BF173" s="280"/>
      <c r="BG173" s="280"/>
      <c r="BH173" s="280"/>
      <c r="BI173" s="372"/>
      <c r="BJ173" s="372"/>
      <c r="BK173" s="280"/>
      <c r="BL173" s="280"/>
      <c r="BM173" s="280"/>
      <c r="BN173" s="280"/>
      <c r="BO173" s="280"/>
      <c r="BP173" s="280"/>
      <c r="BQ173" s="280"/>
      <c r="BS173" s="367"/>
      <c r="BT173" s="280"/>
      <c r="BU173" s="372">
        <v>4900</v>
      </c>
      <c r="BV173" s="372"/>
      <c r="BW173" s="280">
        <f t="shared" si="446"/>
        <v>148</v>
      </c>
      <c r="BX173" s="280"/>
      <c r="BY173" s="280">
        <f t="shared" si="447"/>
        <v>15</v>
      </c>
      <c r="BZ173" s="280">
        <f t="shared" si="453"/>
        <v>245</v>
      </c>
      <c r="CA173" s="280">
        <f t="shared" si="454"/>
        <v>4655</v>
      </c>
      <c r="CB173" s="280">
        <f t="shared" si="455"/>
        <v>125.83378995433789</v>
      </c>
      <c r="CC173" s="280">
        <f t="shared" si="456"/>
        <v>4774.1662100456624</v>
      </c>
      <c r="CE173" s="280">
        <v>4774.1662100456624</v>
      </c>
      <c r="CF173" s="372"/>
      <c r="CG173" s="372"/>
      <c r="CH173" s="280"/>
      <c r="CI173" s="280">
        <f t="shared" si="457"/>
        <v>0.40273972602739727</v>
      </c>
      <c r="CJ173" s="280">
        <f t="shared" si="458"/>
        <v>14.597260273972603</v>
      </c>
      <c r="CK173" s="280">
        <f t="shared" si="451"/>
        <v>245</v>
      </c>
      <c r="CL173" s="280">
        <f t="shared" si="459"/>
        <v>4529.1662100456624</v>
      </c>
      <c r="CM173" s="280">
        <f t="shared" si="452"/>
        <v>310.27508758758762</v>
      </c>
      <c r="CN173" s="280">
        <f t="shared" si="314"/>
        <v>4463.8911224580752</v>
      </c>
      <c r="CP173" s="280">
        <f t="shared" si="317"/>
        <v>4463.8911224580752</v>
      </c>
      <c r="CQ173" s="372"/>
      <c r="CR173" s="372"/>
      <c r="CS173" s="280"/>
      <c r="CT173" s="280">
        <f t="shared" si="318"/>
        <v>1.4027397260273973</v>
      </c>
      <c r="CU173" s="365">
        <f t="shared" si="319"/>
        <v>13.597260273972603</v>
      </c>
      <c r="CV173" s="280">
        <f t="shared" si="320"/>
        <v>245</v>
      </c>
      <c r="CW173" s="280">
        <f t="shared" si="321"/>
        <v>4218.8911224580752</v>
      </c>
      <c r="CX173" s="280">
        <f t="shared" si="460"/>
        <v>310.27508758758762</v>
      </c>
      <c r="CY173" s="280">
        <f t="shared" si="322"/>
        <v>4153.616034870488</v>
      </c>
      <c r="DA173" s="280">
        <f t="shared" si="412"/>
        <v>4153.616034870488</v>
      </c>
      <c r="DB173" s="372"/>
      <c r="DC173" s="372"/>
      <c r="DD173" s="280"/>
      <c r="DE173" s="280">
        <f t="shared" si="413"/>
        <v>2.4027397260273973</v>
      </c>
      <c r="DF173" s="365">
        <f t="shared" si="414"/>
        <v>12.597260273972603</v>
      </c>
      <c r="DG173" s="280">
        <f t="shared" si="415"/>
        <v>245</v>
      </c>
      <c r="DH173" s="280">
        <f t="shared" si="416"/>
        <v>3908.616034870488</v>
      </c>
      <c r="DI173" s="280">
        <f t="shared" si="461"/>
        <v>310.27508758758762</v>
      </c>
      <c r="DJ173" s="280">
        <f t="shared" si="417"/>
        <v>3843.3409472829003</v>
      </c>
      <c r="DL173" s="367">
        <f t="shared" si="418"/>
        <v>3598.3409472829003</v>
      </c>
    </row>
    <row r="174" spans="1:116" ht="25.5" x14ac:dyDescent="0.25">
      <c r="A174" s="451" t="s">
        <v>420</v>
      </c>
      <c r="B174" s="257" t="s">
        <v>18</v>
      </c>
      <c r="C174" s="355" t="s">
        <v>19</v>
      </c>
      <c r="D174" s="266" t="s">
        <v>2264</v>
      </c>
      <c r="E174" s="355" t="s">
        <v>1203</v>
      </c>
      <c r="F174" s="278">
        <v>43774</v>
      </c>
      <c r="G174" s="357"/>
      <c r="H174" s="357">
        <f>VLOOKUP(C174,[1]Rates!$C$6:$D$136,2,0)</f>
        <v>15</v>
      </c>
      <c r="I174" s="358">
        <f t="shared" si="445"/>
        <v>15</v>
      </c>
      <c r="J174" s="316"/>
      <c r="K174" s="288"/>
      <c r="L174" s="370"/>
      <c r="M174" s="288"/>
      <c r="N174" s="359"/>
      <c r="O174" s="359"/>
      <c r="P174" s="360"/>
      <c r="Q174" s="361"/>
      <c r="R174" s="359"/>
      <c r="S174" s="359"/>
      <c r="T174" s="359"/>
      <c r="U174" s="410"/>
      <c r="V174" s="374"/>
      <c r="W174" s="371"/>
      <c r="X174" s="371"/>
      <c r="Y174" s="371"/>
      <c r="Z174" s="371"/>
      <c r="AA174" s="280"/>
      <c r="AB174" s="372"/>
      <c r="AC174" s="372"/>
      <c r="AD174" s="372"/>
      <c r="AE174" s="363"/>
      <c r="AF174" s="363"/>
      <c r="AG174" s="382"/>
      <c r="AH174" s="383"/>
      <c r="AI174" s="364"/>
      <c r="AJ174" s="383"/>
      <c r="AL174" s="280"/>
      <c r="AM174" s="372"/>
      <c r="AN174" s="372"/>
      <c r="AO174" s="372"/>
      <c r="AP174" s="363"/>
      <c r="AQ174" s="363"/>
      <c r="AR174" s="382"/>
      <c r="AS174" s="383"/>
      <c r="AT174" s="280"/>
      <c r="AU174" s="280"/>
      <c r="AW174" s="372"/>
      <c r="AX174" s="372"/>
      <c r="AY174" s="372"/>
      <c r="AZ174" s="280"/>
      <c r="BA174" s="372"/>
      <c r="BB174" s="372"/>
      <c r="BC174" s="408"/>
      <c r="BD174" s="280"/>
      <c r="BE174" s="280"/>
      <c r="BF174" s="280"/>
      <c r="BG174" s="280"/>
      <c r="BH174" s="280"/>
      <c r="BI174" s="372"/>
      <c r="BJ174" s="372"/>
      <c r="BK174" s="280"/>
      <c r="BL174" s="280"/>
      <c r="BM174" s="280"/>
      <c r="BN174" s="280"/>
      <c r="BO174" s="280"/>
      <c r="BP174" s="280"/>
      <c r="BQ174" s="280"/>
      <c r="BS174" s="367"/>
      <c r="BT174" s="280"/>
      <c r="BU174" s="372">
        <v>7600</v>
      </c>
      <c r="BV174" s="372"/>
      <c r="BW174" s="280">
        <f t="shared" si="446"/>
        <v>148</v>
      </c>
      <c r="BX174" s="280"/>
      <c r="BY174" s="280">
        <f t="shared" si="447"/>
        <v>15</v>
      </c>
      <c r="BZ174" s="280">
        <f t="shared" si="453"/>
        <v>380</v>
      </c>
      <c r="CA174" s="280">
        <f t="shared" si="454"/>
        <v>7220</v>
      </c>
      <c r="CB174" s="280">
        <f t="shared" si="455"/>
        <v>195.17077625570775</v>
      </c>
      <c r="CC174" s="280">
        <f t="shared" si="456"/>
        <v>7404.829223744292</v>
      </c>
      <c r="CE174" s="280">
        <v>7404.829223744292</v>
      </c>
      <c r="CF174" s="372"/>
      <c r="CG174" s="372"/>
      <c r="CH174" s="280"/>
      <c r="CI174" s="280">
        <f t="shared" si="457"/>
        <v>0.40273972602739727</v>
      </c>
      <c r="CJ174" s="280">
        <f t="shared" si="458"/>
        <v>14.597260273972603</v>
      </c>
      <c r="CK174" s="280">
        <f t="shared" si="451"/>
        <v>380</v>
      </c>
      <c r="CL174" s="280">
        <f t="shared" si="459"/>
        <v>7024.829223744292</v>
      </c>
      <c r="CM174" s="280">
        <f t="shared" si="452"/>
        <v>481.24299299299298</v>
      </c>
      <c r="CN174" s="280">
        <f t="shared" si="314"/>
        <v>6923.5862307512989</v>
      </c>
      <c r="CP174" s="280">
        <f t="shared" ref="CP174:CP245" si="462">CN174</f>
        <v>6923.5862307512989</v>
      </c>
      <c r="CQ174" s="372"/>
      <c r="CR174" s="372"/>
      <c r="CS174" s="280"/>
      <c r="CT174" s="280">
        <f t="shared" ref="CT174:CT245" si="463">($CP$4-F174)/365</f>
        <v>1.4027397260273973</v>
      </c>
      <c r="CU174" s="365">
        <f t="shared" ref="CU174:CU245" si="464">H174-CT174</f>
        <v>13.597260273972603</v>
      </c>
      <c r="CV174" s="280">
        <f t="shared" ref="CV174:CV245" si="465">CK174</f>
        <v>380</v>
      </c>
      <c r="CW174" s="280">
        <f t="shared" ref="CW174:CW245" si="466">IF(CP174-CV174&lt;=0,0,IF(CU174&lt;=0,0,CP174-CV174))</f>
        <v>6543.5862307512989</v>
      </c>
      <c r="CX174" s="280">
        <f t="shared" si="460"/>
        <v>481.24299299299298</v>
      </c>
      <c r="CY174" s="280">
        <f t="shared" si="322"/>
        <v>6442.3432377583058</v>
      </c>
      <c r="DA174" s="280">
        <f t="shared" si="412"/>
        <v>6442.3432377583058</v>
      </c>
      <c r="DB174" s="372"/>
      <c r="DC174" s="372"/>
      <c r="DD174" s="280"/>
      <c r="DE174" s="280">
        <f t="shared" si="413"/>
        <v>2.4027397260273973</v>
      </c>
      <c r="DF174" s="365">
        <f t="shared" si="414"/>
        <v>12.597260273972603</v>
      </c>
      <c r="DG174" s="280">
        <f t="shared" si="415"/>
        <v>380</v>
      </c>
      <c r="DH174" s="280">
        <f t="shared" si="416"/>
        <v>6062.3432377583058</v>
      </c>
      <c r="DI174" s="280">
        <f t="shared" si="461"/>
        <v>481.24299299299298</v>
      </c>
      <c r="DJ174" s="280">
        <f t="shared" si="417"/>
        <v>5961.1002447653127</v>
      </c>
      <c r="DL174" s="367">
        <f t="shared" si="418"/>
        <v>5581.1002447653127</v>
      </c>
    </row>
    <row r="175" spans="1:116" ht="25.5" x14ac:dyDescent="0.25">
      <c r="A175" s="451" t="s">
        <v>420</v>
      </c>
      <c r="B175" s="257" t="s">
        <v>18</v>
      </c>
      <c r="C175" s="355" t="s">
        <v>19</v>
      </c>
      <c r="D175" s="266" t="s">
        <v>2265</v>
      </c>
      <c r="E175" s="355" t="s">
        <v>1204</v>
      </c>
      <c r="F175" s="278">
        <v>43774</v>
      </c>
      <c r="G175" s="357"/>
      <c r="H175" s="357">
        <f>VLOOKUP(C175,[1]Rates!$C$6:$D$136,2,0)</f>
        <v>15</v>
      </c>
      <c r="I175" s="358">
        <f t="shared" si="445"/>
        <v>15</v>
      </c>
      <c r="J175" s="316"/>
      <c r="K175" s="288"/>
      <c r="L175" s="370"/>
      <c r="M175" s="288"/>
      <c r="N175" s="359"/>
      <c r="O175" s="359"/>
      <c r="P175" s="360"/>
      <c r="Q175" s="361"/>
      <c r="R175" s="359"/>
      <c r="S175" s="359"/>
      <c r="T175" s="359"/>
      <c r="U175" s="410"/>
      <c r="V175" s="374"/>
      <c r="W175" s="371"/>
      <c r="X175" s="371"/>
      <c r="Y175" s="371"/>
      <c r="Z175" s="371"/>
      <c r="AA175" s="280"/>
      <c r="AB175" s="372"/>
      <c r="AC175" s="372"/>
      <c r="AD175" s="372"/>
      <c r="AE175" s="363"/>
      <c r="AF175" s="363"/>
      <c r="AG175" s="382"/>
      <c r="AH175" s="383"/>
      <c r="AI175" s="364"/>
      <c r="AJ175" s="383"/>
      <c r="AL175" s="280"/>
      <c r="AM175" s="372"/>
      <c r="AN175" s="372"/>
      <c r="AO175" s="372"/>
      <c r="AP175" s="363"/>
      <c r="AQ175" s="363"/>
      <c r="AR175" s="382"/>
      <c r="AS175" s="383"/>
      <c r="AT175" s="280"/>
      <c r="AU175" s="280"/>
      <c r="AW175" s="372"/>
      <c r="AX175" s="372"/>
      <c r="AY175" s="372"/>
      <c r="AZ175" s="280"/>
      <c r="BA175" s="372"/>
      <c r="BB175" s="372"/>
      <c r="BC175" s="408"/>
      <c r="BD175" s="280"/>
      <c r="BE175" s="280"/>
      <c r="BF175" s="280"/>
      <c r="BG175" s="280"/>
      <c r="BH175" s="280"/>
      <c r="BI175" s="372"/>
      <c r="BJ175" s="372"/>
      <c r="BK175" s="280"/>
      <c r="BL175" s="280"/>
      <c r="BM175" s="280"/>
      <c r="BN175" s="280"/>
      <c r="BO175" s="280"/>
      <c r="BP175" s="280"/>
      <c r="BQ175" s="280"/>
      <c r="BS175" s="367"/>
      <c r="BT175" s="280"/>
      <c r="BU175" s="372">
        <v>94000</v>
      </c>
      <c r="BV175" s="372"/>
      <c r="BW175" s="280">
        <f t="shared" si="446"/>
        <v>148</v>
      </c>
      <c r="BX175" s="280"/>
      <c r="BY175" s="280">
        <f t="shared" si="447"/>
        <v>15</v>
      </c>
      <c r="BZ175" s="280">
        <f t="shared" si="453"/>
        <v>4700</v>
      </c>
      <c r="CA175" s="280">
        <f t="shared" si="454"/>
        <v>89300</v>
      </c>
      <c r="CB175" s="280">
        <f t="shared" si="455"/>
        <v>2413.9543378995431</v>
      </c>
      <c r="CC175" s="280">
        <f t="shared" si="456"/>
        <v>91586.045662100456</v>
      </c>
      <c r="CE175" s="280">
        <v>91586.045662100456</v>
      </c>
      <c r="CF175" s="372"/>
      <c r="CG175" s="372"/>
      <c r="CH175" s="280"/>
      <c r="CI175" s="280">
        <f t="shared" si="457"/>
        <v>0.40273972602739727</v>
      </c>
      <c r="CJ175" s="280">
        <f t="shared" si="458"/>
        <v>14.597260273972603</v>
      </c>
      <c r="CK175" s="280">
        <f t="shared" si="451"/>
        <v>4700</v>
      </c>
      <c r="CL175" s="280">
        <f t="shared" si="459"/>
        <v>86886.045662100456</v>
      </c>
      <c r="CM175" s="280">
        <f t="shared" si="452"/>
        <v>5952.2159659659656</v>
      </c>
      <c r="CN175" s="280">
        <f t="shared" ref="CN175:CN245" si="467">+CE175+CF175-CM175</f>
        <v>85633.829696134489</v>
      </c>
      <c r="CP175" s="280">
        <f t="shared" si="462"/>
        <v>85633.829696134489</v>
      </c>
      <c r="CQ175" s="372"/>
      <c r="CR175" s="372"/>
      <c r="CS175" s="280"/>
      <c r="CT175" s="280">
        <f t="shared" si="463"/>
        <v>1.4027397260273973</v>
      </c>
      <c r="CU175" s="365">
        <f t="shared" si="464"/>
        <v>13.597260273972603</v>
      </c>
      <c r="CV175" s="280">
        <f t="shared" si="465"/>
        <v>4700</v>
      </c>
      <c r="CW175" s="280">
        <f t="shared" si="466"/>
        <v>80933.829696134489</v>
      </c>
      <c r="CX175" s="280">
        <f t="shared" si="460"/>
        <v>5952.2159659659656</v>
      </c>
      <c r="CY175" s="280">
        <f t="shared" si="322"/>
        <v>79681.613730168523</v>
      </c>
      <c r="DA175" s="280">
        <f t="shared" si="412"/>
        <v>79681.613730168523</v>
      </c>
      <c r="DB175" s="372"/>
      <c r="DC175" s="372"/>
      <c r="DD175" s="280"/>
      <c r="DE175" s="280">
        <f t="shared" si="413"/>
        <v>2.4027397260273973</v>
      </c>
      <c r="DF175" s="365">
        <f t="shared" si="414"/>
        <v>12.597260273972603</v>
      </c>
      <c r="DG175" s="280">
        <f t="shared" si="415"/>
        <v>4700</v>
      </c>
      <c r="DH175" s="280">
        <f t="shared" si="416"/>
        <v>74981.613730168523</v>
      </c>
      <c r="DI175" s="280">
        <f t="shared" si="461"/>
        <v>5952.2159659659656</v>
      </c>
      <c r="DJ175" s="280">
        <f t="shared" si="417"/>
        <v>73729.397764202557</v>
      </c>
      <c r="DL175" s="367">
        <f t="shared" si="418"/>
        <v>69029.397764202557</v>
      </c>
    </row>
    <row r="176" spans="1:116" ht="25.5" x14ac:dyDescent="0.25">
      <c r="A176" s="451" t="s">
        <v>420</v>
      </c>
      <c r="B176" s="257" t="s">
        <v>18</v>
      </c>
      <c r="C176" s="355" t="s">
        <v>19</v>
      </c>
      <c r="D176" s="266" t="s">
        <v>2266</v>
      </c>
      <c r="E176" s="355" t="s">
        <v>1205</v>
      </c>
      <c r="F176" s="278">
        <v>43774</v>
      </c>
      <c r="G176" s="357"/>
      <c r="H176" s="357">
        <f>VLOOKUP(C176,[1]Rates!$C$6:$D$136,2,0)</f>
        <v>15</v>
      </c>
      <c r="I176" s="358">
        <f t="shared" si="445"/>
        <v>15</v>
      </c>
      <c r="J176" s="316"/>
      <c r="K176" s="288"/>
      <c r="L176" s="370"/>
      <c r="M176" s="288"/>
      <c r="N176" s="359"/>
      <c r="O176" s="359"/>
      <c r="P176" s="360"/>
      <c r="Q176" s="361"/>
      <c r="R176" s="359"/>
      <c r="S176" s="359"/>
      <c r="T176" s="359"/>
      <c r="U176" s="410"/>
      <c r="V176" s="374"/>
      <c r="W176" s="371"/>
      <c r="X176" s="371"/>
      <c r="Y176" s="371"/>
      <c r="Z176" s="371"/>
      <c r="AA176" s="280"/>
      <c r="AB176" s="372"/>
      <c r="AC176" s="372"/>
      <c r="AD176" s="372"/>
      <c r="AE176" s="363"/>
      <c r="AF176" s="363"/>
      <c r="AG176" s="382"/>
      <c r="AH176" s="383"/>
      <c r="AI176" s="364"/>
      <c r="AJ176" s="383"/>
      <c r="AL176" s="280"/>
      <c r="AM176" s="372"/>
      <c r="AN176" s="372"/>
      <c r="AO176" s="372"/>
      <c r="AP176" s="363"/>
      <c r="AQ176" s="363"/>
      <c r="AR176" s="382"/>
      <c r="AS176" s="383"/>
      <c r="AT176" s="280"/>
      <c r="AU176" s="280"/>
      <c r="AW176" s="372"/>
      <c r="AX176" s="372"/>
      <c r="AY176" s="372"/>
      <c r="AZ176" s="280"/>
      <c r="BA176" s="372"/>
      <c r="BB176" s="372"/>
      <c r="BC176" s="408"/>
      <c r="BD176" s="280"/>
      <c r="BE176" s="280"/>
      <c r="BF176" s="280"/>
      <c r="BG176" s="280"/>
      <c r="BH176" s="280"/>
      <c r="BI176" s="372"/>
      <c r="BJ176" s="372"/>
      <c r="BK176" s="280"/>
      <c r="BL176" s="280"/>
      <c r="BM176" s="280"/>
      <c r="BN176" s="280"/>
      <c r="BO176" s="280"/>
      <c r="BP176" s="280"/>
      <c r="BQ176" s="280"/>
      <c r="BS176" s="367"/>
      <c r="BT176" s="280"/>
      <c r="BU176" s="372">
        <v>34000</v>
      </c>
      <c r="BV176" s="372"/>
      <c r="BW176" s="280">
        <f t="shared" si="446"/>
        <v>148</v>
      </c>
      <c r="BX176" s="280"/>
      <c r="BY176" s="280">
        <f t="shared" si="447"/>
        <v>15</v>
      </c>
      <c r="BZ176" s="280">
        <f t="shared" si="453"/>
        <v>1700</v>
      </c>
      <c r="CA176" s="280">
        <f t="shared" si="454"/>
        <v>32300</v>
      </c>
      <c r="CB176" s="280">
        <f t="shared" si="455"/>
        <v>873.13242009132432</v>
      </c>
      <c r="CC176" s="280">
        <f t="shared" si="456"/>
        <v>33126.867579908678</v>
      </c>
      <c r="CE176" s="280">
        <v>33126.867579908678</v>
      </c>
      <c r="CF176" s="372"/>
      <c r="CG176" s="372"/>
      <c r="CH176" s="280"/>
      <c r="CI176" s="280">
        <f t="shared" si="457"/>
        <v>0.40273972602739727</v>
      </c>
      <c r="CJ176" s="280">
        <f t="shared" si="458"/>
        <v>14.597260273972603</v>
      </c>
      <c r="CK176" s="280">
        <f t="shared" si="451"/>
        <v>1700</v>
      </c>
      <c r="CL176" s="280">
        <f t="shared" si="459"/>
        <v>31426.867579908678</v>
      </c>
      <c r="CM176" s="280">
        <f t="shared" si="452"/>
        <v>2152.9291791791793</v>
      </c>
      <c r="CN176" s="280">
        <f t="shared" si="467"/>
        <v>30973.938400729498</v>
      </c>
      <c r="CP176" s="280">
        <f t="shared" si="462"/>
        <v>30973.938400729498</v>
      </c>
      <c r="CQ176" s="372"/>
      <c r="CR176" s="372"/>
      <c r="CS176" s="280"/>
      <c r="CT176" s="280">
        <f t="shared" si="463"/>
        <v>1.4027397260273973</v>
      </c>
      <c r="CU176" s="365">
        <f t="shared" si="464"/>
        <v>13.597260273972603</v>
      </c>
      <c r="CV176" s="280">
        <f t="shared" si="465"/>
        <v>1700</v>
      </c>
      <c r="CW176" s="280">
        <f t="shared" si="466"/>
        <v>29273.938400729498</v>
      </c>
      <c r="CX176" s="280">
        <f t="shared" si="460"/>
        <v>2152.9291791791793</v>
      </c>
      <c r="CY176" s="280">
        <f t="shared" si="322"/>
        <v>28821.009221550317</v>
      </c>
      <c r="DA176" s="280">
        <f t="shared" si="412"/>
        <v>28821.009221550317</v>
      </c>
      <c r="DB176" s="372"/>
      <c r="DC176" s="372"/>
      <c r="DD176" s="280"/>
      <c r="DE176" s="280">
        <f t="shared" si="413"/>
        <v>2.4027397260273973</v>
      </c>
      <c r="DF176" s="365">
        <f t="shared" si="414"/>
        <v>12.597260273972603</v>
      </c>
      <c r="DG176" s="280">
        <f t="shared" si="415"/>
        <v>1700</v>
      </c>
      <c r="DH176" s="280">
        <f t="shared" si="416"/>
        <v>27121.009221550317</v>
      </c>
      <c r="DI176" s="280">
        <f t="shared" si="461"/>
        <v>2152.9291791791793</v>
      </c>
      <c r="DJ176" s="280">
        <f t="shared" si="417"/>
        <v>26668.080042371137</v>
      </c>
      <c r="DL176" s="367">
        <f t="shared" si="418"/>
        <v>24968.080042371137</v>
      </c>
    </row>
    <row r="177" spans="1:116" ht="25.5" x14ac:dyDescent="0.25">
      <c r="A177" s="451" t="s">
        <v>420</v>
      </c>
      <c r="B177" s="257" t="s">
        <v>18</v>
      </c>
      <c r="C177" s="355" t="s">
        <v>19</v>
      </c>
      <c r="D177" s="266" t="s">
        <v>2267</v>
      </c>
      <c r="E177" s="355" t="s">
        <v>1206</v>
      </c>
      <c r="F177" s="278">
        <v>43774</v>
      </c>
      <c r="G177" s="357"/>
      <c r="H177" s="357">
        <f>VLOOKUP(C177,[1]Rates!$C$6:$D$136,2,0)</f>
        <v>15</v>
      </c>
      <c r="I177" s="358">
        <f t="shared" si="445"/>
        <v>15</v>
      </c>
      <c r="J177" s="316"/>
      <c r="K177" s="288"/>
      <c r="L177" s="370"/>
      <c r="M177" s="288"/>
      <c r="N177" s="359"/>
      <c r="O177" s="359"/>
      <c r="P177" s="360"/>
      <c r="Q177" s="361"/>
      <c r="R177" s="359"/>
      <c r="S177" s="359"/>
      <c r="T177" s="359"/>
      <c r="U177" s="410"/>
      <c r="V177" s="374"/>
      <c r="W177" s="371"/>
      <c r="X177" s="371"/>
      <c r="Y177" s="371"/>
      <c r="Z177" s="371"/>
      <c r="AA177" s="280"/>
      <c r="AB177" s="372"/>
      <c r="AC177" s="372"/>
      <c r="AD177" s="372"/>
      <c r="AE177" s="363"/>
      <c r="AF177" s="363"/>
      <c r="AG177" s="382"/>
      <c r="AH177" s="383"/>
      <c r="AI177" s="364"/>
      <c r="AJ177" s="383"/>
      <c r="AL177" s="280"/>
      <c r="AM177" s="372"/>
      <c r="AN177" s="372"/>
      <c r="AO177" s="372"/>
      <c r="AP177" s="363"/>
      <c r="AQ177" s="363"/>
      <c r="AR177" s="382"/>
      <c r="AS177" s="383"/>
      <c r="AT177" s="280"/>
      <c r="AU177" s="280"/>
      <c r="AW177" s="372"/>
      <c r="AX177" s="372"/>
      <c r="AY177" s="372"/>
      <c r="AZ177" s="280"/>
      <c r="BA177" s="372"/>
      <c r="BB177" s="372"/>
      <c r="BC177" s="408"/>
      <c r="BD177" s="280"/>
      <c r="BE177" s="280"/>
      <c r="BF177" s="280"/>
      <c r="BG177" s="280"/>
      <c r="BH177" s="280"/>
      <c r="BI177" s="372"/>
      <c r="BJ177" s="372"/>
      <c r="BK177" s="280"/>
      <c r="BL177" s="280"/>
      <c r="BM177" s="280"/>
      <c r="BN177" s="280"/>
      <c r="BO177" s="280"/>
      <c r="BP177" s="280"/>
      <c r="BQ177" s="280"/>
      <c r="BS177" s="367"/>
      <c r="BT177" s="280"/>
      <c r="BU177" s="372">
        <v>15510</v>
      </c>
      <c r="BV177" s="372"/>
      <c r="BW177" s="280">
        <f t="shared" si="446"/>
        <v>148</v>
      </c>
      <c r="BX177" s="280"/>
      <c r="BY177" s="280">
        <f t="shared" si="447"/>
        <v>15</v>
      </c>
      <c r="BZ177" s="280">
        <f t="shared" si="453"/>
        <v>775.5</v>
      </c>
      <c r="CA177" s="280">
        <f t="shared" si="454"/>
        <v>14734.5</v>
      </c>
      <c r="CB177" s="280">
        <f t="shared" si="455"/>
        <v>398.30246575342466</v>
      </c>
      <c r="CC177" s="280">
        <f t="shared" si="456"/>
        <v>15111.697534246576</v>
      </c>
      <c r="CE177" s="280">
        <v>15111.697534246576</v>
      </c>
      <c r="CF177" s="372"/>
      <c r="CG177" s="372"/>
      <c r="CH177" s="280"/>
      <c r="CI177" s="280">
        <f t="shared" si="457"/>
        <v>0.40273972602739727</v>
      </c>
      <c r="CJ177" s="280">
        <f t="shared" si="458"/>
        <v>14.597260273972603</v>
      </c>
      <c r="CK177" s="280">
        <f t="shared" si="451"/>
        <v>775.5</v>
      </c>
      <c r="CL177" s="280">
        <f t="shared" si="459"/>
        <v>14336.197534246576</v>
      </c>
      <c r="CM177" s="280">
        <f t="shared" si="452"/>
        <v>982.11563438438441</v>
      </c>
      <c r="CN177" s="280">
        <f t="shared" si="467"/>
        <v>14129.581899862191</v>
      </c>
      <c r="CP177" s="280">
        <f t="shared" si="462"/>
        <v>14129.581899862191</v>
      </c>
      <c r="CQ177" s="372"/>
      <c r="CR177" s="372"/>
      <c r="CS177" s="280"/>
      <c r="CT177" s="280">
        <f t="shared" si="463"/>
        <v>1.4027397260273973</v>
      </c>
      <c r="CU177" s="365">
        <f t="shared" si="464"/>
        <v>13.597260273972603</v>
      </c>
      <c r="CV177" s="280">
        <f t="shared" si="465"/>
        <v>775.5</v>
      </c>
      <c r="CW177" s="280">
        <f t="shared" si="466"/>
        <v>13354.081899862191</v>
      </c>
      <c r="CX177" s="280">
        <f t="shared" si="460"/>
        <v>982.11563438438441</v>
      </c>
      <c r="CY177" s="280">
        <f t="shared" si="322"/>
        <v>13147.466265477806</v>
      </c>
      <c r="DA177" s="280">
        <f t="shared" si="412"/>
        <v>13147.466265477806</v>
      </c>
      <c r="DB177" s="372"/>
      <c r="DC177" s="372"/>
      <c r="DD177" s="280"/>
      <c r="DE177" s="280">
        <f t="shared" si="413"/>
        <v>2.4027397260273973</v>
      </c>
      <c r="DF177" s="365">
        <f t="shared" si="414"/>
        <v>12.597260273972603</v>
      </c>
      <c r="DG177" s="280">
        <f t="shared" si="415"/>
        <v>775.5</v>
      </c>
      <c r="DH177" s="280">
        <f t="shared" si="416"/>
        <v>12371.966265477806</v>
      </c>
      <c r="DI177" s="280">
        <f t="shared" si="461"/>
        <v>982.11563438438441</v>
      </c>
      <c r="DJ177" s="280">
        <f t="shared" si="417"/>
        <v>12165.350631093421</v>
      </c>
      <c r="DL177" s="367">
        <f t="shared" si="418"/>
        <v>11389.850631093421</v>
      </c>
    </row>
    <row r="178" spans="1:116" ht="25.5" x14ac:dyDescent="0.25">
      <c r="A178" s="451" t="s">
        <v>420</v>
      </c>
      <c r="B178" s="257" t="s">
        <v>18</v>
      </c>
      <c r="C178" s="355" t="s">
        <v>19</v>
      </c>
      <c r="D178" s="266" t="s">
        <v>2268</v>
      </c>
      <c r="E178" s="355" t="s">
        <v>1207</v>
      </c>
      <c r="F178" s="278">
        <v>43774</v>
      </c>
      <c r="G178" s="357"/>
      <c r="H178" s="357">
        <f>VLOOKUP(C178,[1]Rates!$C$6:$D$136,2,0)</f>
        <v>15</v>
      </c>
      <c r="I178" s="358">
        <f t="shared" si="445"/>
        <v>15</v>
      </c>
      <c r="J178" s="316"/>
      <c r="K178" s="288"/>
      <c r="L178" s="370"/>
      <c r="M178" s="288"/>
      <c r="N178" s="359"/>
      <c r="O178" s="359"/>
      <c r="P178" s="360"/>
      <c r="Q178" s="361"/>
      <c r="R178" s="359"/>
      <c r="S178" s="359"/>
      <c r="T178" s="359"/>
      <c r="U178" s="410"/>
      <c r="V178" s="374"/>
      <c r="W178" s="371"/>
      <c r="X178" s="371"/>
      <c r="Y178" s="371"/>
      <c r="Z178" s="371"/>
      <c r="AA178" s="280"/>
      <c r="AB178" s="372"/>
      <c r="AC178" s="372"/>
      <c r="AD178" s="372"/>
      <c r="AE178" s="363"/>
      <c r="AF178" s="363"/>
      <c r="AG178" s="382"/>
      <c r="AH178" s="383"/>
      <c r="AI178" s="364"/>
      <c r="AJ178" s="383"/>
      <c r="AL178" s="280"/>
      <c r="AM178" s="372"/>
      <c r="AN178" s="372"/>
      <c r="AO178" s="372"/>
      <c r="AP178" s="363"/>
      <c r="AQ178" s="363"/>
      <c r="AR178" s="382"/>
      <c r="AS178" s="383"/>
      <c r="AT178" s="280"/>
      <c r="AU178" s="280"/>
      <c r="AW178" s="372"/>
      <c r="AX178" s="372"/>
      <c r="AY178" s="372"/>
      <c r="AZ178" s="280"/>
      <c r="BA178" s="372"/>
      <c r="BB178" s="372"/>
      <c r="BC178" s="408"/>
      <c r="BD178" s="280"/>
      <c r="BE178" s="280"/>
      <c r="BF178" s="280"/>
      <c r="BG178" s="280"/>
      <c r="BH178" s="280"/>
      <c r="BI178" s="372"/>
      <c r="BJ178" s="372"/>
      <c r="BK178" s="280"/>
      <c r="BL178" s="280"/>
      <c r="BM178" s="280"/>
      <c r="BN178" s="280"/>
      <c r="BO178" s="280"/>
      <c r="BP178" s="280"/>
      <c r="BQ178" s="280"/>
      <c r="BS178" s="367"/>
      <c r="BT178" s="280"/>
      <c r="BU178" s="372">
        <v>42000</v>
      </c>
      <c r="BV178" s="372"/>
      <c r="BW178" s="280">
        <f t="shared" si="446"/>
        <v>148</v>
      </c>
      <c r="BX178" s="280"/>
      <c r="BY178" s="280">
        <f t="shared" si="447"/>
        <v>15</v>
      </c>
      <c r="BZ178" s="280">
        <f t="shared" si="453"/>
        <v>2100</v>
      </c>
      <c r="CA178" s="280">
        <f t="shared" si="454"/>
        <v>39900</v>
      </c>
      <c r="CB178" s="280">
        <f t="shared" si="455"/>
        <v>1078.5753424657535</v>
      </c>
      <c r="CC178" s="280">
        <f t="shared" si="456"/>
        <v>40921.424657534248</v>
      </c>
      <c r="CE178" s="280">
        <v>40921.424657534248</v>
      </c>
      <c r="CF178" s="372"/>
      <c r="CG178" s="372"/>
      <c r="CH178" s="280"/>
      <c r="CI178" s="280">
        <f t="shared" si="457"/>
        <v>0.40273972602739727</v>
      </c>
      <c r="CJ178" s="280">
        <f t="shared" si="458"/>
        <v>14.597260273972603</v>
      </c>
      <c r="CK178" s="280">
        <f t="shared" si="451"/>
        <v>2100</v>
      </c>
      <c r="CL178" s="280">
        <f t="shared" si="459"/>
        <v>38821.424657534248</v>
      </c>
      <c r="CM178" s="280">
        <f t="shared" si="452"/>
        <v>2659.5007507507507</v>
      </c>
      <c r="CN178" s="280">
        <f t="shared" si="467"/>
        <v>38261.923906783501</v>
      </c>
      <c r="CP178" s="280">
        <f t="shared" si="462"/>
        <v>38261.923906783501</v>
      </c>
      <c r="CQ178" s="372"/>
      <c r="CR178" s="372"/>
      <c r="CS178" s="280"/>
      <c r="CT178" s="280">
        <f t="shared" si="463"/>
        <v>1.4027397260273973</v>
      </c>
      <c r="CU178" s="365">
        <f t="shared" si="464"/>
        <v>13.597260273972603</v>
      </c>
      <c r="CV178" s="280">
        <f t="shared" si="465"/>
        <v>2100</v>
      </c>
      <c r="CW178" s="280">
        <f t="shared" si="466"/>
        <v>36161.923906783501</v>
      </c>
      <c r="CX178" s="280">
        <f t="shared" si="460"/>
        <v>2659.5007507507507</v>
      </c>
      <c r="CY178" s="280">
        <f t="shared" si="322"/>
        <v>35602.423156032746</v>
      </c>
      <c r="DA178" s="280">
        <f t="shared" si="412"/>
        <v>35602.423156032746</v>
      </c>
      <c r="DB178" s="372"/>
      <c r="DC178" s="372"/>
      <c r="DD178" s="280"/>
      <c r="DE178" s="280">
        <f t="shared" si="413"/>
        <v>2.4027397260273973</v>
      </c>
      <c r="DF178" s="365">
        <f t="shared" si="414"/>
        <v>12.597260273972603</v>
      </c>
      <c r="DG178" s="280">
        <f t="shared" si="415"/>
        <v>2100</v>
      </c>
      <c r="DH178" s="280">
        <f t="shared" si="416"/>
        <v>33502.423156032746</v>
      </c>
      <c r="DI178" s="280">
        <f t="shared" si="461"/>
        <v>2659.5007507507507</v>
      </c>
      <c r="DJ178" s="280">
        <f t="shared" si="417"/>
        <v>32942.922405281992</v>
      </c>
      <c r="DL178" s="367">
        <f t="shared" si="418"/>
        <v>30842.922405281992</v>
      </c>
    </row>
    <row r="179" spans="1:116" ht="25.5" x14ac:dyDescent="0.25">
      <c r="A179" s="451" t="s">
        <v>420</v>
      </c>
      <c r="B179" s="257" t="s">
        <v>18</v>
      </c>
      <c r="C179" s="355" t="s">
        <v>19</v>
      </c>
      <c r="D179" s="266" t="s">
        <v>2269</v>
      </c>
      <c r="E179" s="355" t="s">
        <v>1208</v>
      </c>
      <c r="F179" s="278">
        <v>43868</v>
      </c>
      <c r="G179" s="357"/>
      <c r="H179" s="357">
        <f>VLOOKUP(C179,[1]Rates!$C$6:$D$136,2,0)</f>
        <v>15</v>
      </c>
      <c r="I179" s="358">
        <f t="shared" si="445"/>
        <v>15</v>
      </c>
      <c r="J179" s="316"/>
      <c r="K179" s="288"/>
      <c r="L179" s="370"/>
      <c r="M179" s="288"/>
      <c r="N179" s="359"/>
      <c r="O179" s="359"/>
      <c r="P179" s="360"/>
      <c r="Q179" s="361"/>
      <c r="R179" s="359"/>
      <c r="S179" s="359"/>
      <c r="T179" s="359"/>
      <c r="U179" s="410"/>
      <c r="V179" s="374"/>
      <c r="W179" s="371"/>
      <c r="X179" s="371"/>
      <c r="Y179" s="371"/>
      <c r="Z179" s="371"/>
      <c r="AA179" s="280"/>
      <c r="AB179" s="372"/>
      <c r="AC179" s="372"/>
      <c r="AD179" s="372"/>
      <c r="AE179" s="363"/>
      <c r="AF179" s="363"/>
      <c r="AG179" s="382"/>
      <c r="AH179" s="383"/>
      <c r="AI179" s="364"/>
      <c r="AJ179" s="383"/>
      <c r="AL179" s="280"/>
      <c r="AM179" s="372"/>
      <c r="AN179" s="372"/>
      <c r="AO179" s="372"/>
      <c r="AP179" s="363"/>
      <c r="AQ179" s="363"/>
      <c r="AR179" s="382"/>
      <c r="AS179" s="383"/>
      <c r="AT179" s="280"/>
      <c r="AU179" s="280"/>
      <c r="AW179" s="372"/>
      <c r="AX179" s="372"/>
      <c r="AY179" s="372"/>
      <c r="AZ179" s="280"/>
      <c r="BA179" s="372"/>
      <c r="BB179" s="372"/>
      <c r="BC179" s="408"/>
      <c r="BD179" s="280"/>
      <c r="BE179" s="280"/>
      <c r="BF179" s="280"/>
      <c r="BG179" s="280"/>
      <c r="BH179" s="280"/>
      <c r="BI179" s="372"/>
      <c r="BJ179" s="372"/>
      <c r="BK179" s="280"/>
      <c r="BL179" s="280"/>
      <c r="BM179" s="280"/>
      <c r="BN179" s="280"/>
      <c r="BO179" s="280"/>
      <c r="BP179" s="280"/>
      <c r="BQ179" s="280"/>
      <c r="BS179" s="367"/>
      <c r="BT179" s="280"/>
      <c r="BU179" s="372">
        <v>208000</v>
      </c>
      <c r="BV179" s="372"/>
      <c r="BW179" s="280">
        <f t="shared" si="446"/>
        <v>54</v>
      </c>
      <c r="BX179" s="280"/>
      <c r="BY179" s="280">
        <f t="shared" si="447"/>
        <v>15</v>
      </c>
      <c r="BZ179" s="280">
        <f t="shared" si="453"/>
        <v>10400</v>
      </c>
      <c r="CA179" s="280">
        <f t="shared" si="454"/>
        <v>197600</v>
      </c>
      <c r="CB179" s="280">
        <f t="shared" si="455"/>
        <v>1948.9315068493152</v>
      </c>
      <c r="CC179" s="280">
        <f t="shared" si="456"/>
        <v>206051.0684931507</v>
      </c>
      <c r="CE179" s="280">
        <v>206051.0684931507</v>
      </c>
      <c r="CF179" s="372"/>
      <c r="CG179" s="372"/>
      <c r="CH179" s="280"/>
      <c r="CI179" s="280">
        <f t="shared" si="457"/>
        <v>0.14520547945205478</v>
      </c>
      <c r="CJ179" s="280">
        <f t="shared" si="458"/>
        <v>14.854794520547944</v>
      </c>
      <c r="CK179" s="280">
        <f t="shared" si="451"/>
        <v>10400</v>
      </c>
      <c r="CL179" s="280">
        <f t="shared" si="459"/>
        <v>195651.0684931507</v>
      </c>
      <c r="CM179" s="280">
        <f t="shared" si="452"/>
        <v>13170.903725562524</v>
      </c>
      <c r="CN179" s="280">
        <f t="shared" si="467"/>
        <v>192880.16476758817</v>
      </c>
      <c r="CP179" s="280">
        <f t="shared" si="462"/>
        <v>192880.16476758817</v>
      </c>
      <c r="CQ179" s="372"/>
      <c r="CR179" s="372"/>
      <c r="CS179" s="280"/>
      <c r="CT179" s="280">
        <f t="shared" si="463"/>
        <v>1.1452054794520548</v>
      </c>
      <c r="CU179" s="365">
        <f t="shared" si="464"/>
        <v>13.854794520547944</v>
      </c>
      <c r="CV179" s="280">
        <f t="shared" si="465"/>
        <v>10400</v>
      </c>
      <c r="CW179" s="280">
        <f t="shared" si="466"/>
        <v>182480.16476758817</v>
      </c>
      <c r="CX179" s="280">
        <f t="shared" si="460"/>
        <v>13170.903725562524</v>
      </c>
      <c r="CY179" s="280">
        <f t="shared" si="322"/>
        <v>179709.26104202564</v>
      </c>
      <c r="DA179" s="280">
        <f t="shared" si="412"/>
        <v>179709.26104202564</v>
      </c>
      <c r="DB179" s="372"/>
      <c r="DC179" s="372"/>
      <c r="DD179" s="280"/>
      <c r="DE179" s="280">
        <f t="shared" si="413"/>
        <v>2.1452054794520548</v>
      </c>
      <c r="DF179" s="365">
        <f t="shared" si="414"/>
        <v>12.854794520547944</v>
      </c>
      <c r="DG179" s="280">
        <f t="shared" si="415"/>
        <v>10400</v>
      </c>
      <c r="DH179" s="280">
        <f t="shared" si="416"/>
        <v>169309.26104202564</v>
      </c>
      <c r="DI179" s="280">
        <f t="shared" si="461"/>
        <v>13170.903725562524</v>
      </c>
      <c r="DJ179" s="280">
        <f t="shared" si="417"/>
        <v>166538.35731646311</v>
      </c>
      <c r="DL179" s="367">
        <f t="shared" si="418"/>
        <v>156138.35731646311</v>
      </c>
    </row>
    <row r="180" spans="1:116" ht="25.5" x14ac:dyDescent="0.25">
      <c r="A180" s="451" t="s">
        <v>420</v>
      </c>
      <c r="B180" s="257" t="s">
        <v>18</v>
      </c>
      <c r="C180" s="355" t="s">
        <v>19</v>
      </c>
      <c r="D180" s="266" t="s">
        <v>2270</v>
      </c>
      <c r="E180" s="355" t="s">
        <v>1209</v>
      </c>
      <c r="F180" s="278">
        <v>43774</v>
      </c>
      <c r="G180" s="357"/>
      <c r="H180" s="357">
        <f>VLOOKUP(C180,[1]Rates!$C$6:$D$136,2,0)</f>
        <v>15</v>
      </c>
      <c r="I180" s="358">
        <f t="shared" si="445"/>
        <v>15</v>
      </c>
      <c r="J180" s="316"/>
      <c r="K180" s="288"/>
      <c r="L180" s="370"/>
      <c r="M180" s="288"/>
      <c r="N180" s="359"/>
      <c r="O180" s="359"/>
      <c r="P180" s="360"/>
      <c r="Q180" s="361"/>
      <c r="R180" s="359"/>
      <c r="S180" s="359"/>
      <c r="T180" s="359"/>
      <c r="U180" s="410"/>
      <c r="V180" s="374"/>
      <c r="W180" s="371"/>
      <c r="X180" s="371"/>
      <c r="Y180" s="371"/>
      <c r="Z180" s="371"/>
      <c r="AA180" s="280"/>
      <c r="AB180" s="372"/>
      <c r="AC180" s="372"/>
      <c r="AD180" s="372"/>
      <c r="AE180" s="363"/>
      <c r="AF180" s="363"/>
      <c r="AG180" s="382"/>
      <c r="AH180" s="383"/>
      <c r="AI180" s="364"/>
      <c r="AJ180" s="383"/>
      <c r="AL180" s="280"/>
      <c r="AM180" s="372"/>
      <c r="AN180" s="372"/>
      <c r="AO180" s="372"/>
      <c r="AP180" s="363"/>
      <c r="AQ180" s="363"/>
      <c r="AR180" s="382"/>
      <c r="AS180" s="383"/>
      <c r="AT180" s="280"/>
      <c r="AU180" s="280"/>
      <c r="AW180" s="372"/>
      <c r="AX180" s="372"/>
      <c r="AY180" s="372"/>
      <c r="AZ180" s="280"/>
      <c r="BA180" s="372"/>
      <c r="BB180" s="372"/>
      <c r="BC180" s="408"/>
      <c r="BD180" s="280"/>
      <c r="BE180" s="280"/>
      <c r="BF180" s="280"/>
      <c r="BG180" s="280"/>
      <c r="BH180" s="280"/>
      <c r="BI180" s="372"/>
      <c r="BJ180" s="372"/>
      <c r="BK180" s="280"/>
      <c r="BL180" s="280"/>
      <c r="BM180" s="280"/>
      <c r="BN180" s="280"/>
      <c r="BO180" s="280"/>
      <c r="BP180" s="280"/>
      <c r="BQ180" s="280"/>
      <c r="BS180" s="367"/>
      <c r="BT180" s="280"/>
      <c r="BU180" s="372">
        <v>7200</v>
      </c>
      <c r="BV180" s="372"/>
      <c r="BW180" s="280">
        <f t="shared" si="446"/>
        <v>148</v>
      </c>
      <c r="BX180" s="280"/>
      <c r="BY180" s="280">
        <f t="shared" si="447"/>
        <v>15</v>
      </c>
      <c r="BZ180" s="280">
        <f t="shared" si="453"/>
        <v>360</v>
      </c>
      <c r="CA180" s="280">
        <f t="shared" si="454"/>
        <v>6840</v>
      </c>
      <c r="CB180" s="280">
        <f t="shared" si="455"/>
        <v>184.8986301369863</v>
      </c>
      <c r="CC180" s="280">
        <f t="shared" si="456"/>
        <v>7015.101369863014</v>
      </c>
      <c r="CE180" s="280">
        <v>7015.101369863014</v>
      </c>
      <c r="CF180" s="372"/>
      <c r="CG180" s="372"/>
      <c r="CH180" s="280"/>
      <c r="CI180" s="280">
        <f t="shared" si="457"/>
        <v>0.40273972602739727</v>
      </c>
      <c r="CJ180" s="280">
        <f t="shared" si="458"/>
        <v>14.597260273972603</v>
      </c>
      <c r="CK180" s="280">
        <f t="shared" si="451"/>
        <v>360</v>
      </c>
      <c r="CL180" s="280">
        <f t="shared" si="459"/>
        <v>6655.101369863014</v>
      </c>
      <c r="CM180" s="280">
        <f t="shared" si="452"/>
        <v>455.91441441441441</v>
      </c>
      <c r="CN180" s="280">
        <f t="shared" si="467"/>
        <v>6559.1869554485993</v>
      </c>
      <c r="CP180" s="280">
        <f t="shared" si="462"/>
        <v>6559.1869554485993</v>
      </c>
      <c r="CQ180" s="372"/>
      <c r="CR180" s="372"/>
      <c r="CS180" s="280"/>
      <c r="CT180" s="280">
        <f t="shared" si="463"/>
        <v>1.4027397260273973</v>
      </c>
      <c r="CU180" s="365">
        <f t="shared" si="464"/>
        <v>13.597260273972603</v>
      </c>
      <c r="CV180" s="280">
        <f t="shared" si="465"/>
        <v>360</v>
      </c>
      <c r="CW180" s="280">
        <f t="shared" si="466"/>
        <v>6199.1869554485993</v>
      </c>
      <c r="CX180" s="280">
        <f t="shared" si="460"/>
        <v>455.91441441441441</v>
      </c>
      <c r="CY180" s="280">
        <f t="shared" si="322"/>
        <v>6103.2725410341845</v>
      </c>
      <c r="DA180" s="280">
        <f t="shared" si="412"/>
        <v>6103.2725410341845</v>
      </c>
      <c r="DB180" s="372"/>
      <c r="DC180" s="372"/>
      <c r="DD180" s="280"/>
      <c r="DE180" s="280">
        <f t="shared" si="413"/>
        <v>2.4027397260273973</v>
      </c>
      <c r="DF180" s="365">
        <f t="shared" si="414"/>
        <v>12.597260273972603</v>
      </c>
      <c r="DG180" s="280">
        <f t="shared" si="415"/>
        <v>360</v>
      </c>
      <c r="DH180" s="280">
        <f t="shared" si="416"/>
        <v>5743.2725410341845</v>
      </c>
      <c r="DI180" s="280">
        <f t="shared" si="461"/>
        <v>455.91441441441441</v>
      </c>
      <c r="DJ180" s="280">
        <f t="shared" si="417"/>
        <v>5647.3581266197698</v>
      </c>
      <c r="DL180" s="367">
        <f t="shared" si="418"/>
        <v>5287.3581266197698</v>
      </c>
    </row>
    <row r="181" spans="1:116" s="366" customFormat="1" ht="25.5" x14ac:dyDescent="0.25">
      <c r="A181" s="271" t="s">
        <v>420</v>
      </c>
      <c r="B181" s="418" t="s">
        <v>18</v>
      </c>
      <c r="C181" s="418" t="s">
        <v>19</v>
      </c>
      <c r="D181" s="268" t="s">
        <v>2277</v>
      </c>
      <c r="E181" s="291" t="s">
        <v>1234</v>
      </c>
      <c r="F181" s="292">
        <v>43980</v>
      </c>
      <c r="G181" s="395"/>
      <c r="H181" s="357">
        <f>VLOOKUP(C181,[1]Rates!$C$6:$D$136,2,0)</f>
        <v>15</v>
      </c>
      <c r="I181" s="358">
        <f t="shared" ref="I181" si="468">H181-G181</f>
        <v>15</v>
      </c>
      <c r="J181" s="419"/>
      <c r="K181" s="419"/>
      <c r="L181" s="420"/>
      <c r="M181" s="419"/>
      <c r="N181" s="396"/>
      <c r="O181" s="397"/>
      <c r="P181" s="398"/>
      <c r="Q181" s="399"/>
      <c r="R181" s="396"/>
      <c r="S181" s="396"/>
      <c r="T181" s="396"/>
      <c r="U181" s="400"/>
      <c r="V181" s="401"/>
      <c r="W181" s="402"/>
      <c r="X181" s="402"/>
      <c r="Y181" s="402"/>
      <c r="Z181" s="402"/>
      <c r="AA181" s="397"/>
      <c r="AB181" s="397"/>
      <c r="AC181" s="397"/>
      <c r="AD181" s="421"/>
      <c r="AE181" s="403"/>
      <c r="AF181" s="403"/>
      <c r="AG181" s="404"/>
      <c r="AH181" s="405"/>
      <c r="AI181" s="406"/>
      <c r="AJ181" s="405"/>
      <c r="AK181" s="407"/>
      <c r="AL181" s="397"/>
      <c r="AM181" s="397"/>
      <c r="AN181" s="397"/>
      <c r="AO181" s="421"/>
      <c r="AP181" s="403"/>
      <c r="AQ181" s="403"/>
      <c r="AR181" s="404"/>
      <c r="AS181" s="405"/>
      <c r="AT181" s="280"/>
      <c r="AU181" s="280"/>
      <c r="AW181" s="280"/>
      <c r="AX181" s="280"/>
      <c r="AY181" s="280"/>
      <c r="AZ181" s="280"/>
      <c r="BA181" s="372"/>
      <c r="BB181" s="372"/>
      <c r="BC181" s="408"/>
      <c r="BD181" s="280"/>
      <c r="BE181" s="280"/>
      <c r="BF181" s="280"/>
      <c r="BG181" s="280"/>
      <c r="BH181" s="280"/>
      <c r="BI181" s="280"/>
      <c r="BJ181" s="280"/>
      <c r="BK181" s="280"/>
      <c r="BL181" s="280"/>
      <c r="BM181" s="372"/>
      <c r="BN181" s="408"/>
      <c r="BO181" s="280"/>
      <c r="BP181" s="365"/>
      <c r="BQ181" s="280"/>
      <c r="BS181" s="367"/>
      <c r="BT181" s="280"/>
      <c r="BU181" s="280"/>
      <c r="BV181" s="280"/>
      <c r="BW181" s="280"/>
      <c r="BX181" s="280"/>
      <c r="BY181" s="280"/>
      <c r="BZ181" s="280"/>
      <c r="CA181" s="280"/>
      <c r="CB181" s="280"/>
      <c r="CC181" s="280"/>
      <c r="CE181" s="280"/>
      <c r="CF181" s="280">
        <v>25390.63</v>
      </c>
      <c r="CG181" s="280"/>
      <c r="CH181" s="280">
        <f>$CG$1-F181</f>
        <v>306</v>
      </c>
      <c r="CI181" s="280"/>
      <c r="CJ181" s="280">
        <f t="shared" si="458"/>
        <v>15</v>
      </c>
      <c r="CK181" s="280">
        <f t="shared" ref="CK181" si="469">+CF181*5%</f>
        <v>1269.5315000000001</v>
      </c>
      <c r="CL181" s="280">
        <f t="shared" ref="CL181" si="470">+CF181-CK181</f>
        <v>24121.0985</v>
      </c>
      <c r="CM181" s="280">
        <f t="shared" ref="CM181" si="471">+(CL181/CJ181*CH181)/365</f>
        <v>1348.1381079452055</v>
      </c>
      <c r="CN181" s="280">
        <f t="shared" si="467"/>
        <v>24042.491892054797</v>
      </c>
      <c r="CP181" s="280">
        <f t="shared" si="462"/>
        <v>24042.491892054797</v>
      </c>
      <c r="CQ181" s="280"/>
      <c r="CR181" s="280"/>
      <c r="CS181" s="280"/>
      <c r="CT181" s="280">
        <f t="shared" si="463"/>
        <v>0.83835616438356164</v>
      </c>
      <c r="CU181" s="365">
        <f t="shared" si="464"/>
        <v>14.161643835616438</v>
      </c>
      <c r="CV181" s="280">
        <f t="shared" si="465"/>
        <v>1269.5315000000001</v>
      </c>
      <c r="CW181" s="280">
        <f t="shared" si="466"/>
        <v>22772.960392054796</v>
      </c>
      <c r="CX181" s="280">
        <f t="shared" ref="CX181:CX188" si="472">CW181/CU181</f>
        <v>1608.0732333333335</v>
      </c>
      <c r="CY181" s="280">
        <f t="shared" ref="CY181:CY184" si="473">+CP181+CQ181-CX181</f>
        <v>22434.418658721464</v>
      </c>
      <c r="DA181" s="280">
        <f t="shared" si="412"/>
        <v>22434.418658721464</v>
      </c>
      <c r="DB181" s="280"/>
      <c r="DC181" s="280"/>
      <c r="DD181" s="280"/>
      <c r="DE181" s="280">
        <f t="shared" si="413"/>
        <v>1.8383561643835618</v>
      </c>
      <c r="DF181" s="365">
        <f t="shared" si="414"/>
        <v>13.161643835616438</v>
      </c>
      <c r="DG181" s="280">
        <f t="shared" si="415"/>
        <v>1269.5315000000001</v>
      </c>
      <c r="DH181" s="280">
        <f t="shared" si="416"/>
        <v>21164.887158721463</v>
      </c>
      <c r="DI181" s="280">
        <f t="shared" si="461"/>
        <v>1608.0732333333335</v>
      </c>
      <c r="DJ181" s="280">
        <f t="shared" si="417"/>
        <v>20826.345425388132</v>
      </c>
      <c r="DL181" s="367">
        <f t="shared" si="418"/>
        <v>19556.813925388131</v>
      </c>
    </row>
    <row r="182" spans="1:116" s="366" customFormat="1" ht="30" x14ac:dyDescent="0.25">
      <c r="A182" s="271" t="s">
        <v>420</v>
      </c>
      <c r="B182" s="418" t="s">
        <v>18</v>
      </c>
      <c r="C182" s="418" t="s">
        <v>19</v>
      </c>
      <c r="D182" s="268" t="s">
        <v>2278</v>
      </c>
      <c r="E182" s="291" t="s">
        <v>1247</v>
      </c>
      <c r="F182" s="292">
        <v>44118</v>
      </c>
      <c r="G182" s="395"/>
      <c r="H182" s="357">
        <f>VLOOKUP(C182,[1]Rates!$C$6:$D$136,2,0)</f>
        <v>15</v>
      </c>
      <c r="I182" s="358">
        <f t="shared" ref="I182:I188" si="474">H182-G182</f>
        <v>15</v>
      </c>
      <c r="J182" s="419"/>
      <c r="K182" s="419"/>
      <c r="L182" s="420"/>
      <c r="M182" s="419"/>
      <c r="N182" s="396"/>
      <c r="O182" s="397"/>
      <c r="P182" s="398"/>
      <c r="Q182" s="399"/>
      <c r="R182" s="396"/>
      <c r="S182" s="396"/>
      <c r="T182" s="396"/>
      <c r="U182" s="400"/>
      <c r="V182" s="401"/>
      <c r="W182" s="402"/>
      <c r="X182" s="402"/>
      <c r="Y182" s="402"/>
      <c r="Z182" s="402"/>
      <c r="AA182" s="397"/>
      <c r="AB182" s="397"/>
      <c r="AC182" s="397"/>
      <c r="AD182" s="421"/>
      <c r="AE182" s="403"/>
      <c r="AF182" s="403"/>
      <c r="AG182" s="404"/>
      <c r="AH182" s="405"/>
      <c r="AI182" s="406"/>
      <c r="AJ182" s="405"/>
      <c r="AK182" s="407"/>
      <c r="AL182" s="397"/>
      <c r="AM182" s="397"/>
      <c r="AN182" s="397"/>
      <c r="AO182" s="421"/>
      <c r="AP182" s="403"/>
      <c r="AQ182" s="403"/>
      <c r="AR182" s="404"/>
      <c r="AS182" s="405"/>
      <c r="AT182" s="280"/>
      <c r="AU182" s="280"/>
      <c r="AW182" s="280"/>
      <c r="AX182" s="280"/>
      <c r="AY182" s="280"/>
      <c r="AZ182" s="280"/>
      <c r="BA182" s="372"/>
      <c r="BB182" s="372"/>
      <c r="BC182" s="408"/>
      <c r="BD182" s="280"/>
      <c r="BE182" s="280"/>
      <c r="BF182" s="280"/>
      <c r="BG182" s="280"/>
      <c r="BH182" s="280"/>
      <c r="BI182" s="280"/>
      <c r="BJ182" s="280"/>
      <c r="BK182" s="280"/>
      <c r="BL182" s="280"/>
      <c r="BM182" s="372"/>
      <c r="BN182" s="408"/>
      <c r="BO182" s="280"/>
      <c r="BP182" s="365"/>
      <c r="BQ182" s="280"/>
      <c r="BS182" s="367"/>
      <c r="BT182" s="280"/>
      <c r="BU182" s="280"/>
      <c r="BV182" s="280"/>
      <c r="BW182" s="280"/>
      <c r="BX182" s="280"/>
      <c r="BY182" s="280"/>
      <c r="BZ182" s="280"/>
      <c r="CA182" s="280"/>
      <c r="CB182" s="280"/>
      <c r="CC182" s="280"/>
      <c r="CE182" s="280"/>
      <c r="CF182" s="280">
        <v>25821</v>
      </c>
      <c r="CG182" s="280"/>
      <c r="CH182" s="280">
        <f t="shared" ref="CH182:CH188" si="475">$CG$1-F182</f>
        <v>168</v>
      </c>
      <c r="CI182" s="280"/>
      <c r="CJ182" s="280">
        <f t="shared" ref="CJ182:CJ188" si="476">H182-CI182</f>
        <v>15</v>
      </c>
      <c r="CK182" s="280">
        <f t="shared" ref="CK182:CK188" si="477">+CF182*5%</f>
        <v>1291.0500000000002</v>
      </c>
      <c r="CL182" s="280">
        <f t="shared" ref="CL182:CL188" si="478">+CF182-CK182</f>
        <v>24529.95</v>
      </c>
      <c r="CM182" s="280">
        <f t="shared" ref="CM182:CM188" si="479">+(CL182/CJ182*CH182)/365</f>
        <v>752.69983561643835</v>
      </c>
      <c r="CN182" s="280">
        <f t="shared" ref="CN182:CN188" si="480">+CE182+CF182-CM182</f>
        <v>25068.300164383563</v>
      </c>
      <c r="CP182" s="280">
        <f t="shared" si="462"/>
        <v>25068.300164383563</v>
      </c>
      <c r="CQ182" s="280"/>
      <c r="CR182" s="280"/>
      <c r="CS182" s="280"/>
      <c r="CT182" s="280">
        <f t="shared" si="463"/>
        <v>0.46027397260273972</v>
      </c>
      <c r="CU182" s="365">
        <f t="shared" si="464"/>
        <v>14.53972602739726</v>
      </c>
      <c r="CV182" s="280">
        <f t="shared" si="465"/>
        <v>1291.0500000000002</v>
      </c>
      <c r="CW182" s="280">
        <f t="shared" si="466"/>
        <v>23777.250164383564</v>
      </c>
      <c r="CX182" s="280">
        <f t="shared" si="472"/>
        <v>1635.3300000000002</v>
      </c>
      <c r="CY182" s="280">
        <f t="shared" si="473"/>
        <v>23432.970164383561</v>
      </c>
      <c r="DA182" s="280">
        <f t="shared" si="412"/>
        <v>23432.970164383561</v>
      </c>
      <c r="DB182" s="280"/>
      <c r="DC182" s="280"/>
      <c r="DD182" s="280"/>
      <c r="DE182" s="280">
        <f t="shared" si="413"/>
        <v>1.4602739726027398</v>
      </c>
      <c r="DF182" s="365">
        <f t="shared" si="414"/>
        <v>13.53972602739726</v>
      </c>
      <c r="DG182" s="280">
        <f t="shared" si="415"/>
        <v>1291.0500000000002</v>
      </c>
      <c r="DH182" s="280">
        <f t="shared" si="416"/>
        <v>22141.920164383562</v>
      </c>
      <c r="DI182" s="280">
        <f t="shared" si="461"/>
        <v>1635.3300000000002</v>
      </c>
      <c r="DJ182" s="280">
        <f t="shared" si="417"/>
        <v>21797.64016438356</v>
      </c>
      <c r="DL182" s="367">
        <f t="shared" si="418"/>
        <v>20506.59016438356</v>
      </c>
    </row>
    <row r="183" spans="1:116" s="366" customFormat="1" ht="25.5" x14ac:dyDescent="0.25">
      <c r="A183" s="271" t="s">
        <v>420</v>
      </c>
      <c r="B183" s="418" t="s">
        <v>18</v>
      </c>
      <c r="C183" s="418" t="s">
        <v>19</v>
      </c>
      <c r="D183" s="268" t="s">
        <v>2279</v>
      </c>
      <c r="E183" s="291" t="s">
        <v>1248</v>
      </c>
      <c r="F183" s="292">
        <v>44118</v>
      </c>
      <c r="G183" s="395"/>
      <c r="H183" s="357">
        <f>VLOOKUP(C183,[1]Rates!$C$6:$D$136,2,0)</f>
        <v>15</v>
      </c>
      <c r="I183" s="358">
        <f t="shared" si="474"/>
        <v>15</v>
      </c>
      <c r="J183" s="419"/>
      <c r="K183" s="419"/>
      <c r="L183" s="420"/>
      <c r="M183" s="419"/>
      <c r="N183" s="396"/>
      <c r="O183" s="397"/>
      <c r="P183" s="398"/>
      <c r="Q183" s="399"/>
      <c r="R183" s="396"/>
      <c r="S183" s="396"/>
      <c r="T183" s="396"/>
      <c r="U183" s="400"/>
      <c r="V183" s="401"/>
      <c r="W183" s="402"/>
      <c r="X183" s="402"/>
      <c r="Y183" s="402"/>
      <c r="Z183" s="402"/>
      <c r="AA183" s="397"/>
      <c r="AB183" s="397"/>
      <c r="AC183" s="397"/>
      <c r="AD183" s="421"/>
      <c r="AE183" s="403"/>
      <c r="AF183" s="403"/>
      <c r="AG183" s="404"/>
      <c r="AH183" s="405"/>
      <c r="AI183" s="406"/>
      <c r="AJ183" s="405"/>
      <c r="AK183" s="407"/>
      <c r="AL183" s="397"/>
      <c r="AM183" s="397"/>
      <c r="AN183" s="397"/>
      <c r="AO183" s="421"/>
      <c r="AP183" s="403"/>
      <c r="AQ183" s="403"/>
      <c r="AR183" s="404"/>
      <c r="AS183" s="405"/>
      <c r="AT183" s="280"/>
      <c r="AU183" s="280"/>
      <c r="AW183" s="280"/>
      <c r="AX183" s="280"/>
      <c r="AY183" s="280"/>
      <c r="AZ183" s="280"/>
      <c r="BA183" s="372"/>
      <c r="BB183" s="372"/>
      <c r="BC183" s="408"/>
      <c r="BD183" s="280"/>
      <c r="BE183" s="280"/>
      <c r="BF183" s="280"/>
      <c r="BG183" s="280"/>
      <c r="BH183" s="280"/>
      <c r="BI183" s="280"/>
      <c r="BJ183" s="280"/>
      <c r="BK183" s="280"/>
      <c r="BL183" s="280"/>
      <c r="BM183" s="372"/>
      <c r="BN183" s="408"/>
      <c r="BO183" s="280"/>
      <c r="BP183" s="365"/>
      <c r="BQ183" s="280"/>
      <c r="BS183" s="367"/>
      <c r="BT183" s="280"/>
      <c r="BU183" s="280"/>
      <c r="BV183" s="280"/>
      <c r="BW183" s="280"/>
      <c r="BX183" s="280"/>
      <c r="BY183" s="280"/>
      <c r="BZ183" s="280"/>
      <c r="CA183" s="280"/>
      <c r="CB183" s="280"/>
      <c r="CC183" s="280"/>
      <c r="CE183" s="280"/>
      <c r="CF183" s="280">
        <v>68666</v>
      </c>
      <c r="CG183" s="280"/>
      <c r="CH183" s="280">
        <f t="shared" si="475"/>
        <v>168</v>
      </c>
      <c r="CI183" s="280"/>
      <c r="CJ183" s="280">
        <f t="shared" si="476"/>
        <v>15</v>
      </c>
      <c r="CK183" s="280">
        <f t="shared" si="477"/>
        <v>3433.3</v>
      </c>
      <c r="CL183" s="280">
        <f t="shared" si="478"/>
        <v>65232.7</v>
      </c>
      <c r="CM183" s="280">
        <f t="shared" si="479"/>
        <v>2001.6609315068492</v>
      </c>
      <c r="CN183" s="280">
        <f t="shared" si="480"/>
        <v>66664.339068493151</v>
      </c>
      <c r="CP183" s="280">
        <f t="shared" si="462"/>
        <v>66664.339068493151</v>
      </c>
      <c r="CQ183" s="280"/>
      <c r="CR183" s="280"/>
      <c r="CS183" s="280"/>
      <c r="CT183" s="280">
        <f t="shared" si="463"/>
        <v>0.46027397260273972</v>
      </c>
      <c r="CU183" s="365">
        <f t="shared" si="464"/>
        <v>14.53972602739726</v>
      </c>
      <c r="CV183" s="280">
        <f t="shared" si="465"/>
        <v>3433.3</v>
      </c>
      <c r="CW183" s="280">
        <f t="shared" si="466"/>
        <v>63231.039068493148</v>
      </c>
      <c r="CX183" s="280">
        <f t="shared" si="472"/>
        <v>4348.8466666666664</v>
      </c>
      <c r="CY183" s="280">
        <f t="shared" si="473"/>
        <v>62315.492401826486</v>
      </c>
      <c r="DA183" s="280">
        <f t="shared" si="412"/>
        <v>62315.492401826486</v>
      </c>
      <c r="DB183" s="280"/>
      <c r="DC183" s="280"/>
      <c r="DD183" s="280"/>
      <c r="DE183" s="280">
        <f t="shared" si="413"/>
        <v>1.4602739726027398</v>
      </c>
      <c r="DF183" s="365">
        <f t="shared" si="414"/>
        <v>13.53972602739726</v>
      </c>
      <c r="DG183" s="280">
        <f t="shared" si="415"/>
        <v>3433.3</v>
      </c>
      <c r="DH183" s="280">
        <f t="shared" si="416"/>
        <v>58882.192401826484</v>
      </c>
      <c r="DI183" s="280">
        <f t="shared" si="461"/>
        <v>4348.8466666666664</v>
      </c>
      <c r="DJ183" s="280">
        <f t="shared" si="417"/>
        <v>57966.645735159822</v>
      </c>
      <c r="DL183" s="367">
        <f t="shared" si="418"/>
        <v>54533.345735159819</v>
      </c>
    </row>
    <row r="184" spans="1:116" s="366" customFormat="1" ht="25.5" x14ac:dyDescent="0.25">
      <c r="A184" s="271" t="s">
        <v>420</v>
      </c>
      <c r="B184" s="418" t="s">
        <v>18</v>
      </c>
      <c r="C184" s="418" t="s">
        <v>19</v>
      </c>
      <c r="D184" s="268" t="s">
        <v>2280</v>
      </c>
      <c r="E184" s="291" t="s">
        <v>1249</v>
      </c>
      <c r="F184" s="292">
        <v>44118</v>
      </c>
      <c r="G184" s="395"/>
      <c r="H184" s="357">
        <f>VLOOKUP(C184,[1]Rates!$C$6:$D$136,2,0)</f>
        <v>15</v>
      </c>
      <c r="I184" s="358">
        <f t="shared" si="474"/>
        <v>15</v>
      </c>
      <c r="J184" s="419"/>
      <c r="K184" s="419"/>
      <c r="L184" s="420"/>
      <c r="M184" s="419"/>
      <c r="N184" s="396"/>
      <c r="O184" s="397"/>
      <c r="P184" s="398"/>
      <c r="Q184" s="399"/>
      <c r="R184" s="396"/>
      <c r="S184" s="396"/>
      <c r="T184" s="396"/>
      <c r="U184" s="400"/>
      <c r="V184" s="401"/>
      <c r="W184" s="402"/>
      <c r="X184" s="402"/>
      <c r="Y184" s="402"/>
      <c r="Z184" s="402"/>
      <c r="AA184" s="397"/>
      <c r="AB184" s="397"/>
      <c r="AC184" s="397"/>
      <c r="AD184" s="421"/>
      <c r="AE184" s="403"/>
      <c r="AF184" s="403"/>
      <c r="AG184" s="404"/>
      <c r="AH184" s="405"/>
      <c r="AI184" s="406"/>
      <c r="AJ184" s="405"/>
      <c r="AK184" s="407"/>
      <c r="AL184" s="397"/>
      <c r="AM184" s="397"/>
      <c r="AN184" s="397"/>
      <c r="AO184" s="421"/>
      <c r="AP184" s="403"/>
      <c r="AQ184" s="403"/>
      <c r="AR184" s="404"/>
      <c r="AS184" s="405"/>
      <c r="AT184" s="280"/>
      <c r="AU184" s="280"/>
      <c r="AW184" s="280"/>
      <c r="AX184" s="280"/>
      <c r="AY184" s="280"/>
      <c r="AZ184" s="280"/>
      <c r="BA184" s="372"/>
      <c r="BB184" s="372"/>
      <c r="BC184" s="408"/>
      <c r="BD184" s="280"/>
      <c r="BE184" s="280"/>
      <c r="BF184" s="280"/>
      <c r="BG184" s="280"/>
      <c r="BH184" s="280"/>
      <c r="BI184" s="280"/>
      <c r="BJ184" s="280"/>
      <c r="BK184" s="280"/>
      <c r="BL184" s="280"/>
      <c r="BM184" s="372"/>
      <c r="BN184" s="408"/>
      <c r="BO184" s="280"/>
      <c r="BP184" s="365"/>
      <c r="BQ184" s="280"/>
      <c r="BS184" s="367"/>
      <c r="BT184" s="280"/>
      <c r="BU184" s="280"/>
      <c r="BV184" s="280"/>
      <c r="BW184" s="280"/>
      <c r="BX184" s="280"/>
      <c r="BY184" s="280"/>
      <c r="BZ184" s="280"/>
      <c r="CA184" s="280"/>
      <c r="CB184" s="280"/>
      <c r="CC184" s="280"/>
      <c r="CE184" s="280"/>
      <c r="CF184" s="280">
        <v>58378</v>
      </c>
      <c r="CG184" s="280"/>
      <c r="CH184" s="280">
        <f t="shared" si="475"/>
        <v>168</v>
      </c>
      <c r="CI184" s="280"/>
      <c r="CJ184" s="280">
        <f t="shared" si="476"/>
        <v>15</v>
      </c>
      <c r="CK184" s="280">
        <f t="shared" si="477"/>
        <v>2918.9</v>
      </c>
      <c r="CL184" s="280">
        <f t="shared" si="478"/>
        <v>55459.1</v>
      </c>
      <c r="CM184" s="280">
        <f t="shared" si="479"/>
        <v>1701.7586849315067</v>
      </c>
      <c r="CN184" s="280">
        <f t="shared" si="480"/>
        <v>56676.241315068495</v>
      </c>
      <c r="CP184" s="280">
        <f t="shared" si="462"/>
        <v>56676.241315068495</v>
      </c>
      <c r="CQ184" s="280"/>
      <c r="CR184" s="280"/>
      <c r="CS184" s="280"/>
      <c r="CT184" s="280">
        <f t="shared" si="463"/>
        <v>0.46027397260273972</v>
      </c>
      <c r="CU184" s="365">
        <f t="shared" si="464"/>
        <v>14.53972602739726</v>
      </c>
      <c r="CV184" s="280">
        <f t="shared" si="465"/>
        <v>2918.9</v>
      </c>
      <c r="CW184" s="280">
        <f t="shared" si="466"/>
        <v>53757.341315068494</v>
      </c>
      <c r="CX184" s="280">
        <f t="shared" si="472"/>
        <v>3697.2733333333335</v>
      </c>
      <c r="CY184" s="280">
        <f t="shared" si="473"/>
        <v>52978.967981735164</v>
      </c>
      <c r="DA184" s="280">
        <f t="shared" si="412"/>
        <v>52978.967981735164</v>
      </c>
      <c r="DB184" s="280"/>
      <c r="DC184" s="280"/>
      <c r="DD184" s="280"/>
      <c r="DE184" s="280">
        <f t="shared" si="413"/>
        <v>1.4602739726027398</v>
      </c>
      <c r="DF184" s="365">
        <f t="shared" si="414"/>
        <v>13.53972602739726</v>
      </c>
      <c r="DG184" s="280">
        <f t="shared" si="415"/>
        <v>2918.9</v>
      </c>
      <c r="DH184" s="280">
        <f t="shared" si="416"/>
        <v>50060.067981735163</v>
      </c>
      <c r="DI184" s="280">
        <f t="shared" si="461"/>
        <v>3697.2733333333335</v>
      </c>
      <c r="DJ184" s="280">
        <f t="shared" si="417"/>
        <v>49281.694648401834</v>
      </c>
      <c r="DL184" s="367">
        <f t="shared" si="418"/>
        <v>46362.794648401832</v>
      </c>
    </row>
    <row r="185" spans="1:116" s="366" customFormat="1" ht="25.5" x14ac:dyDescent="0.25">
      <c r="A185" s="271" t="s">
        <v>420</v>
      </c>
      <c r="B185" s="418" t="s">
        <v>18</v>
      </c>
      <c r="C185" s="418" t="s">
        <v>19</v>
      </c>
      <c r="D185" s="268" t="s">
        <v>2281</v>
      </c>
      <c r="E185" s="291" t="s">
        <v>1250</v>
      </c>
      <c r="F185" s="292">
        <v>44118</v>
      </c>
      <c r="G185" s="395"/>
      <c r="H185" s="357">
        <f>VLOOKUP(C185,[1]Rates!$C$6:$D$136,2,0)</f>
        <v>15</v>
      </c>
      <c r="I185" s="358">
        <f t="shared" si="474"/>
        <v>15</v>
      </c>
      <c r="J185" s="419"/>
      <c r="K185" s="419"/>
      <c r="L185" s="420"/>
      <c r="M185" s="419"/>
      <c r="N185" s="396"/>
      <c r="O185" s="397"/>
      <c r="P185" s="398"/>
      <c r="Q185" s="399"/>
      <c r="R185" s="396"/>
      <c r="S185" s="396"/>
      <c r="T185" s="396"/>
      <c r="U185" s="400"/>
      <c r="V185" s="401"/>
      <c r="W185" s="402"/>
      <c r="X185" s="402"/>
      <c r="Y185" s="402"/>
      <c r="Z185" s="402"/>
      <c r="AA185" s="397"/>
      <c r="AB185" s="397"/>
      <c r="AC185" s="397"/>
      <c r="AD185" s="421"/>
      <c r="AE185" s="403"/>
      <c r="AF185" s="403"/>
      <c r="AG185" s="404"/>
      <c r="AH185" s="405"/>
      <c r="AI185" s="406"/>
      <c r="AJ185" s="405"/>
      <c r="AK185" s="407"/>
      <c r="AL185" s="397"/>
      <c r="AM185" s="397"/>
      <c r="AN185" s="397"/>
      <c r="AO185" s="421"/>
      <c r="AP185" s="403"/>
      <c r="AQ185" s="403"/>
      <c r="AR185" s="404"/>
      <c r="AS185" s="405"/>
      <c r="AT185" s="280"/>
      <c r="AU185" s="280"/>
      <c r="AW185" s="280"/>
      <c r="AX185" s="280"/>
      <c r="AY185" s="280"/>
      <c r="AZ185" s="280"/>
      <c r="BA185" s="372"/>
      <c r="BB185" s="372"/>
      <c r="BC185" s="408"/>
      <c r="BD185" s="280"/>
      <c r="BE185" s="280"/>
      <c r="BF185" s="280"/>
      <c r="BG185" s="280"/>
      <c r="BH185" s="280"/>
      <c r="BI185" s="280"/>
      <c r="BJ185" s="280"/>
      <c r="BK185" s="280"/>
      <c r="BL185" s="280"/>
      <c r="BM185" s="372"/>
      <c r="BN185" s="408"/>
      <c r="BO185" s="280"/>
      <c r="BP185" s="365"/>
      <c r="BQ185" s="280"/>
      <c r="BS185" s="367"/>
      <c r="BT185" s="280"/>
      <c r="BU185" s="280"/>
      <c r="BV185" s="280"/>
      <c r="BW185" s="280"/>
      <c r="BX185" s="280"/>
      <c r="BY185" s="280"/>
      <c r="BZ185" s="280"/>
      <c r="CA185" s="280"/>
      <c r="CB185" s="280"/>
      <c r="CC185" s="280"/>
      <c r="CE185" s="280"/>
      <c r="CF185" s="280">
        <v>194750</v>
      </c>
      <c r="CG185" s="280"/>
      <c r="CH185" s="280">
        <f t="shared" si="475"/>
        <v>168</v>
      </c>
      <c r="CI185" s="280"/>
      <c r="CJ185" s="280">
        <f t="shared" si="476"/>
        <v>15</v>
      </c>
      <c r="CK185" s="280">
        <f t="shared" si="477"/>
        <v>9737.5</v>
      </c>
      <c r="CL185" s="280">
        <f t="shared" si="478"/>
        <v>185012.5</v>
      </c>
      <c r="CM185" s="280">
        <f t="shared" si="479"/>
        <v>5677.0958904109593</v>
      </c>
      <c r="CN185" s="280">
        <f t="shared" si="480"/>
        <v>189072.90410958903</v>
      </c>
      <c r="CP185" s="280">
        <f t="shared" si="462"/>
        <v>189072.90410958903</v>
      </c>
      <c r="CQ185" s="280"/>
      <c r="CR185" s="280"/>
      <c r="CS185" s="280"/>
      <c r="CT185" s="280">
        <f t="shared" si="463"/>
        <v>0.46027397260273972</v>
      </c>
      <c r="CU185" s="365">
        <f t="shared" si="464"/>
        <v>14.53972602739726</v>
      </c>
      <c r="CV185" s="280">
        <f t="shared" si="465"/>
        <v>9737.5</v>
      </c>
      <c r="CW185" s="280">
        <f t="shared" si="466"/>
        <v>179335.40410958903</v>
      </c>
      <c r="CX185" s="280">
        <f t="shared" si="472"/>
        <v>12334.166666666666</v>
      </c>
      <c r="CY185" s="280">
        <f t="shared" ref="CY185:CY245" si="481">+CP185+CQ185-CX185</f>
        <v>176738.73744292237</v>
      </c>
      <c r="DA185" s="280">
        <f t="shared" si="412"/>
        <v>176738.73744292237</v>
      </c>
      <c r="DB185" s="280"/>
      <c r="DC185" s="280"/>
      <c r="DD185" s="280"/>
      <c r="DE185" s="280">
        <f t="shared" si="413"/>
        <v>1.4602739726027398</v>
      </c>
      <c r="DF185" s="365">
        <f t="shared" si="414"/>
        <v>13.53972602739726</v>
      </c>
      <c r="DG185" s="280">
        <f t="shared" si="415"/>
        <v>9737.5</v>
      </c>
      <c r="DH185" s="280">
        <f t="shared" si="416"/>
        <v>167001.23744292237</v>
      </c>
      <c r="DI185" s="280">
        <f t="shared" si="461"/>
        <v>12334.166666666666</v>
      </c>
      <c r="DJ185" s="280">
        <f t="shared" si="417"/>
        <v>164404.57077625571</v>
      </c>
      <c r="DL185" s="367">
        <f t="shared" si="418"/>
        <v>154667.07077625571</v>
      </c>
    </row>
    <row r="186" spans="1:116" s="366" customFormat="1" ht="25.5" x14ac:dyDescent="0.25">
      <c r="A186" s="271" t="s">
        <v>420</v>
      </c>
      <c r="B186" s="418" t="s">
        <v>18</v>
      </c>
      <c r="C186" s="418" t="s">
        <v>19</v>
      </c>
      <c r="D186" s="268" t="s">
        <v>2282</v>
      </c>
      <c r="E186" s="291" t="s">
        <v>1251</v>
      </c>
      <c r="F186" s="292">
        <v>44118</v>
      </c>
      <c r="G186" s="395"/>
      <c r="H186" s="357">
        <f>VLOOKUP(C186,[1]Rates!$C$6:$D$136,2,0)</f>
        <v>15</v>
      </c>
      <c r="I186" s="358">
        <f t="shared" si="474"/>
        <v>15</v>
      </c>
      <c r="J186" s="419"/>
      <c r="K186" s="419"/>
      <c r="L186" s="420"/>
      <c r="M186" s="419"/>
      <c r="N186" s="396"/>
      <c r="O186" s="397"/>
      <c r="P186" s="398"/>
      <c r="Q186" s="399"/>
      <c r="R186" s="396"/>
      <c r="S186" s="396"/>
      <c r="T186" s="396"/>
      <c r="U186" s="400"/>
      <c r="V186" s="401"/>
      <c r="W186" s="402"/>
      <c r="X186" s="402"/>
      <c r="Y186" s="402"/>
      <c r="Z186" s="402"/>
      <c r="AA186" s="397"/>
      <c r="AB186" s="397"/>
      <c r="AC186" s="397"/>
      <c r="AD186" s="421"/>
      <c r="AE186" s="403"/>
      <c r="AF186" s="403"/>
      <c r="AG186" s="404"/>
      <c r="AH186" s="405"/>
      <c r="AI186" s="406"/>
      <c r="AJ186" s="405"/>
      <c r="AK186" s="407"/>
      <c r="AL186" s="397"/>
      <c r="AM186" s="397"/>
      <c r="AN186" s="397"/>
      <c r="AO186" s="421"/>
      <c r="AP186" s="403"/>
      <c r="AQ186" s="403"/>
      <c r="AR186" s="404"/>
      <c r="AS186" s="405"/>
      <c r="AT186" s="280"/>
      <c r="AU186" s="280"/>
      <c r="AW186" s="280"/>
      <c r="AX186" s="280"/>
      <c r="AY186" s="280"/>
      <c r="AZ186" s="280"/>
      <c r="BA186" s="372"/>
      <c r="BB186" s="372"/>
      <c r="BC186" s="408"/>
      <c r="BD186" s="280"/>
      <c r="BE186" s="280"/>
      <c r="BF186" s="280"/>
      <c r="BG186" s="280"/>
      <c r="BH186" s="280"/>
      <c r="BI186" s="280"/>
      <c r="BJ186" s="280"/>
      <c r="BK186" s="280"/>
      <c r="BL186" s="280"/>
      <c r="BM186" s="372"/>
      <c r="BN186" s="408"/>
      <c r="BO186" s="280"/>
      <c r="BP186" s="365"/>
      <c r="BQ186" s="280"/>
      <c r="BS186" s="367"/>
      <c r="BT186" s="280"/>
      <c r="BU186" s="280"/>
      <c r="BV186" s="280"/>
      <c r="BW186" s="280"/>
      <c r="BX186" s="280"/>
      <c r="BY186" s="280"/>
      <c r="BZ186" s="280"/>
      <c r="CA186" s="280"/>
      <c r="CB186" s="280"/>
      <c r="CC186" s="280"/>
      <c r="CE186" s="280"/>
      <c r="CF186" s="280">
        <v>325802</v>
      </c>
      <c r="CG186" s="280"/>
      <c r="CH186" s="280">
        <f t="shared" si="475"/>
        <v>168</v>
      </c>
      <c r="CI186" s="280"/>
      <c r="CJ186" s="280">
        <f t="shared" si="476"/>
        <v>15</v>
      </c>
      <c r="CK186" s="280">
        <f t="shared" si="477"/>
        <v>16290.1</v>
      </c>
      <c r="CL186" s="280">
        <f t="shared" si="478"/>
        <v>309511.90000000002</v>
      </c>
      <c r="CM186" s="280">
        <f t="shared" si="479"/>
        <v>9497.351452054796</v>
      </c>
      <c r="CN186" s="280">
        <f t="shared" si="480"/>
        <v>316304.64854794519</v>
      </c>
      <c r="CP186" s="280">
        <f t="shared" si="462"/>
        <v>316304.64854794519</v>
      </c>
      <c r="CQ186" s="280"/>
      <c r="CR186" s="280"/>
      <c r="CS186" s="280"/>
      <c r="CT186" s="280">
        <f t="shared" si="463"/>
        <v>0.46027397260273972</v>
      </c>
      <c r="CU186" s="365">
        <f t="shared" si="464"/>
        <v>14.53972602739726</v>
      </c>
      <c r="CV186" s="280">
        <f t="shared" si="465"/>
        <v>16290.1</v>
      </c>
      <c r="CW186" s="280">
        <f t="shared" si="466"/>
        <v>300014.54854794522</v>
      </c>
      <c r="CX186" s="280">
        <f t="shared" si="472"/>
        <v>20634.126666666667</v>
      </c>
      <c r="CY186" s="280">
        <f t="shared" si="481"/>
        <v>295670.52188127855</v>
      </c>
      <c r="DA186" s="280">
        <f t="shared" si="412"/>
        <v>295670.52188127855</v>
      </c>
      <c r="DB186" s="280"/>
      <c r="DC186" s="280"/>
      <c r="DD186" s="280"/>
      <c r="DE186" s="280">
        <f t="shared" si="413"/>
        <v>1.4602739726027398</v>
      </c>
      <c r="DF186" s="365">
        <f t="shared" si="414"/>
        <v>13.53972602739726</v>
      </c>
      <c r="DG186" s="280">
        <f t="shared" si="415"/>
        <v>16290.1</v>
      </c>
      <c r="DH186" s="280">
        <f t="shared" si="416"/>
        <v>279380.42188127857</v>
      </c>
      <c r="DI186" s="280">
        <f t="shared" si="461"/>
        <v>20634.126666666667</v>
      </c>
      <c r="DJ186" s="280">
        <f t="shared" si="417"/>
        <v>275036.3952146119</v>
      </c>
      <c r="DL186" s="367">
        <f t="shared" si="418"/>
        <v>258746.29521461189</v>
      </c>
    </row>
    <row r="187" spans="1:116" s="366" customFormat="1" ht="25.5" x14ac:dyDescent="0.25">
      <c r="A187" s="271" t="s">
        <v>420</v>
      </c>
      <c r="B187" s="418" t="s">
        <v>18</v>
      </c>
      <c r="C187" s="418" t="s">
        <v>19</v>
      </c>
      <c r="D187" s="268" t="s">
        <v>2283</v>
      </c>
      <c r="E187" s="291" t="s">
        <v>1252</v>
      </c>
      <c r="F187" s="292">
        <v>44123</v>
      </c>
      <c r="G187" s="395"/>
      <c r="H187" s="357">
        <f>VLOOKUP(C187,[1]Rates!$C$6:$D$136,2,0)</f>
        <v>15</v>
      </c>
      <c r="I187" s="358">
        <f t="shared" si="474"/>
        <v>15</v>
      </c>
      <c r="J187" s="419"/>
      <c r="K187" s="419"/>
      <c r="L187" s="420"/>
      <c r="M187" s="419"/>
      <c r="N187" s="396"/>
      <c r="O187" s="397"/>
      <c r="P187" s="398"/>
      <c r="Q187" s="399"/>
      <c r="R187" s="396"/>
      <c r="S187" s="396"/>
      <c r="T187" s="396"/>
      <c r="U187" s="400"/>
      <c r="V187" s="401"/>
      <c r="W187" s="402"/>
      <c r="X187" s="402"/>
      <c r="Y187" s="402"/>
      <c r="Z187" s="402"/>
      <c r="AA187" s="397"/>
      <c r="AB187" s="397"/>
      <c r="AC187" s="397"/>
      <c r="AD187" s="421"/>
      <c r="AE187" s="403"/>
      <c r="AF187" s="403"/>
      <c r="AG187" s="404"/>
      <c r="AH187" s="405"/>
      <c r="AI187" s="406"/>
      <c r="AJ187" s="405"/>
      <c r="AK187" s="407"/>
      <c r="AL187" s="397"/>
      <c r="AM187" s="397"/>
      <c r="AN187" s="397"/>
      <c r="AO187" s="421"/>
      <c r="AP187" s="403"/>
      <c r="AQ187" s="403"/>
      <c r="AR187" s="404"/>
      <c r="AS187" s="405"/>
      <c r="AT187" s="280"/>
      <c r="AU187" s="280"/>
      <c r="AW187" s="280"/>
      <c r="AX187" s="280"/>
      <c r="AY187" s="280"/>
      <c r="AZ187" s="280"/>
      <c r="BA187" s="372"/>
      <c r="BB187" s="372"/>
      <c r="BC187" s="408"/>
      <c r="BD187" s="280"/>
      <c r="BE187" s="280"/>
      <c r="BF187" s="280"/>
      <c r="BG187" s="280"/>
      <c r="BH187" s="280"/>
      <c r="BI187" s="280"/>
      <c r="BJ187" s="280"/>
      <c r="BK187" s="280"/>
      <c r="BL187" s="280"/>
      <c r="BM187" s="372"/>
      <c r="BN187" s="408"/>
      <c r="BO187" s="280"/>
      <c r="BP187" s="365"/>
      <c r="BQ187" s="280"/>
      <c r="BS187" s="367"/>
      <c r="BT187" s="280"/>
      <c r="BU187" s="280"/>
      <c r="BV187" s="280"/>
      <c r="BW187" s="280"/>
      <c r="BX187" s="280"/>
      <c r="BY187" s="280"/>
      <c r="BZ187" s="280"/>
      <c r="CA187" s="280"/>
      <c r="CB187" s="280"/>
      <c r="CC187" s="280"/>
      <c r="CE187" s="280"/>
      <c r="CF187" s="280">
        <v>305140</v>
      </c>
      <c r="CG187" s="280"/>
      <c r="CH187" s="280">
        <f t="shared" si="475"/>
        <v>163</v>
      </c>
      <c r="CI187" s="280"/>
      <c r="CJ187" s="280">
        <f t="shared" si="476"/>
        <v>15</v>
      </c>
      <c r="CK187" s="280">
        <f t="shared" si="477"/>
        <v>15257</v>
      </c>
      <c r="CL187" s="280">
        <f t="shared" si="478"/>
        <v>289883</v>
      </c>
      <c r="CM187" s="280">
        <f t="shared" si="479"/>
        <v>8630.3066666666655</v>
      </c>
      <c r="CN187" s="280">
        <f t="shared" si="480"/>
        <v>296509.69333333336</v>
      </c>
      <c r="CP187" s="280">
        <f t="shared" si="462"/>
        <v>296509.69333333336</v>
      </c>
      <c r="CQ187" s="280"/>
      <c r="CR187" s="280"/>
      <c r="CS187" s="280"/>
      <c r="CT187" s="280">
        <f t="shared" si="463"/>
        <v>0.44657534246575342</v>
      </c>
      <c r="CU187" s="365">
        <f t="shared" si="464"/>
        <v>14.553424657534247</v>
      </c>
      <c r="CV187" s="280">
        <f t="shared" si="465"/>
        <v>15257</v>
      </c>
      <c r="CW187" s="280">
        <f t="shared" si="466"/>
        <v>281252.69333333336</v>
      </c>
      <c r="CX187" s="280">
        <f t="shared" si="472"/>
        <v>19325.533333333333</v>
      </c>
      <c r="CY187" s="280">
        <f t="shared" si="481"/>
        <v>277184.16000000003</v>
      </c>
      <c r="DA187" s="280">
        <f t="shared" si="412"/>
        <v>277184.16000000003</v>
      </c>
      <c r="DB187" s="280"/>
      <c r="DC187" s="280"/>
      <c r="DD187" s="280"/>
      <c r="DE187" s="280">
        <f t="shared" si="413"/>
        <v>1.4465753424657535</v>
      </c>
      <c r="DF187" s="365">
        <f t="shared" si="414"/>
        <v>13.553424657534247</v>
      </c>
      <c r="DG187" s="280">
        <f t="shared" si="415"/>
        <v>15257</v>
      </c>
      <c r="DH187" s="280">
        <f t="shared" si="416"/>
        <v>261927.16000000003</v>
      </c>
      <c r="DI187" s="280">
        <f t="shared" si="461"/>
        <v>19325.533333333333</v>
      </c>
      <c r="DJ187" s="280">
        <f t="shared" si="417"/>
        <v>257858.62666666671</v>
      </c>
      <c r="DL187" s="367">
        <f t="shared" si="418"/>
        <v>242601.62666666671</v>
      </c>
    </row>
    <row r="188" spans="1:116" s="366" customFormat="1" ht="45" x14ac:dyDescent="0.25">
      <c r="A188" s="271" t="s">
        <v>420</v>
      </c>
      <c r="B188" s="418" t="s">
        <v>18</v>
      </c>
      <c r="C188" s="418" t="s">
        <v>19</v>
      </c>
      <c r="D188" s="268" t="s">
        <v>2284</v>
      </c>
      <c r="E188" s="291" t="s">
        <v>1253</v>
      </c>
      <c r="F188" s="292">
        <v>44205</v>
      </c>
      <c r="G188" s="395"/>
      <c r="H188" s="357">
        <f>VLOOKUP(C188,[1]Rates!$C$6:$D$136,2,0)</f>
        <v>15</v>
      </c>
      <c r="I188" s="358">
        <f t="shared" si="474"/>
        <v>15</v>
      </c>
      <c r="J188" s="419"/>
      <c r="K188" s="419"/>
      <c r="L188" s="420"/>
      <c r="M188" s="419"/>
      <c r="N188" s="396"/>
      <c r="O188" s="397"/>
      <c r="P188" s="398"/>
      <c r="Q188" s="399"/>
      <c r="R188" s="396"/>
      <c r="S188" s="396"/>
      <c r="T188" s="396"/>
      <c r="U188" s="400"/>
      <c r="V188" s="401"/>
      <c r="W188" s="402"/>
      <c r="X188" s="402"/>
      <c r="Y188" s="402"/>
      <c r="Z188" s="402"/>
      <c r="AA188" s="397"/>
      <c r="AB188" s="397"/>
      <c r="AC188" s="397"/>
      <c r="AD188" s="421"/>
      <c r="AE188" s="403"/>
      <c r="AF188" s="403"/>
      <c r="AG188" s="404"/>
      <c r="AH188" s="405"/>
      <c r="AI188" s="406"/>
      <c r="AJ188" s="405"/>
      <c r="AK188" s="407"/>
      <c r="AL188" s="397"/>
      <c r="AM188" s="397"/>
      <c r="AN188" s="397"/>
      <c r="AO188" s="421"/>
      <c r="AP188" s="403"/>
      <c r="AQ188" s="403"/>
      <c r="AR188" s="404"/>
      <c r="AS188" s="405"/>
      <c r="AT188" s="280"/>
      <c r="AU188" s="280"/>
      <c r="AW188" s="280"/>
      <c r="AX188" s="280"/>
      <c r="AY188" s="280"/>
      <c r="AZ188" s="280"/>
      <c r="BA188" s="372"/>
      <c r="BB188" s="372"/>
      <c r="BC188" s="408"/>
      <c r="BD188" s="280"/>
      <c r="BE188" s="280"/>
      <c r="BF188" s="280"/>
      <c r="BG188" s="280"/>
      <c r="BH188" s="280"/>
      <c r="BI188" s="280"/>
      <c r="BJ188" s="280"/>
      <c r="BK188" s="280"/>
      <c r="BL188" s="280"/>
      <c r="BM188" s="372"/>
      <c r="BN188" s="408"/>
      <c r="BO188" s="280"/>
      <c r="BP188" s="365"/>
      <c r="BQ188" s="280"/>
      <c r="BS188" s="367"/>
      <c r="BT188" s="280"/>
      <c r="BU188" s="280"/>
      <c r="BV188" s="280"/>
      <c r="BW188" s="280"/>
      <c r="BX188" s="280"/>
      <c r="BY188" s="280"/>
      <c r="BZ188" s="280"/>
      <c r="CA188" s="280"/>
      <c r="CB188" s="280"/>
      <c r="CC188" s="280"/>
      <c r="CE188" s="280"/>
      <c r="CF188" s="280">
        <v>470000</v>
      </c>
      <c r="CG188" s="280"/>
      <c r="CH188" s="280">
        <f t="shared" si="475"/>
        <v>81</v>
      </c>
      <c r="CI188" s="280"/>
      <c r="CJ188" s="280">
        <f t="shared" si="476"/>
        <v>15</v>
      </c>
      <c r="CK188" s="280">
        <f t="shared" si="477"/>
        <v>23500</v>
      </c>
      <c r="CL188" s="280">
        <f t="shared" si="478"/>
        <v>446500</v>
      </c>
      <c r="CM188" s="280">
        <f t="shared" si="479"/>
        <v>6605.7534246575342</v>
      </c>
      <c r="CN188" s="280">
        <f t="shared" si="480"/>
        <v>463394.24657534249</v>
      </c>
      <c r="CP188" s="280">
        <f t="shared" si="462"/>
        <v>463394.24657534249</v>
      </c>
      <c r="CQ188" s="280"/>
      <c r="CR188" s="280"/>
      <c r="CS188" s="280"/>
      <c r="CT188" s="280">
        <f t="shared" si="463"/>
        <v>0.22191780821917809</v>
      </c>
      <c r="CU188" s="365">
        <f t="shared" si="464"/>
        <v>14.778082191780822</v>
      </c>
      <c r="CV188" s="280">
        <f t="shared" si="465"/>
        <v>23500</v>
      </c>
      <c r="CW188" s="280">
        <f t="shared" si="466"/>
        <v>439894.24657534249</v>
      </c>
      <c r="CX188" s="280">
        <f t="shared" si="472"/>
        <v>29766.666666666668</v>
      </c>
      <c r="CY188" s="280">
        <f t="shared" si="481"/>
        <v>433627.57990867581</v>
      </c>
      <c r="DA188" s="280">
        <f t="shared" si="412"/>
        <v>433627.57990867581</v>
      </c>
      <c r="DB188" s="280"/>
      <c r="DC188" s="280"/>
      <c r="DD188" s="280"/>
      <c r="DE188" s="280">
        <f t="shared" si="413"/>
        <v>1.2219178082191782</v>
      </c>
      <c r="DF188" s="365">
        <f t="shared" si="414"/>
        <v>13.778082191780822</v>
      </c>
      <c r="DG188" s="280">
        <f t="shared" si="415"/>
        <v>23500</v>
      </c>
      <c r="DH188" s="280">
        <f t="shared" si="416"/>
        <v>410127.57990867581</v>
      </c>
      <c r="DI188" s="280">
        <f t="shared" si="461"/>
        <v>29766.666666666668</v>
      </c>
      <c r="DJ188" s="280">
        <f t="shared" si="417"/>
        <v>403860.91324200912</v>
      </c>
      <c r="DL188" s="367">
        <f t="shared" si="418"/>
        <v>380360.91324200912</v>
      </c>
    </row>
    <row r="189" spans="1:116" s="366" customFormat="1" ht="25.5" x14ac:dyDescent="0.25">
      <c r="A189" s="271" t="s">
        <v>420</v>
      </c>
      <c r="B189" s="418" t="s">
        <v>18</v>
      </c>
      <c r="C189" s="418" t="s">
        <v>19</v>
      </c>
      <c r="D189" s="268" t="s">
        <v>2361</v>
      </c>
      <c r="E189" s="291" t="s">
        <v>2362</v>
      </c>
      <c r="F189" s="292">
        <v>44565</v>
      </c>
      <c r="G189" s="395"/>
      <c r="H189" s="357">
        <f>VLOOKUP(C189,[1]Rates!$C$6:$D$136,2,0)</f>
        <v>15</v>
      </c>
      <c r="I189" s="358">
        <f t="shared" ref="I189" si="482">H189-G189</f>
        <v>15</v>
      </c>
      <c r="J189" s="419"/>
      <c r="K189" s="419"/>
      <c r="L189" s="420"/>
      <c r="M189" s="419"/>
      <c r="N189" s="396"/>
      <c r="O189" s="397"/>
      <c r="P189" s="398"/>
      <c r="Q189" s="399"/>
      <c r="R189" s="396"/>
      <c r="S189" s="396"/>
      <c r="T189" s="396"/>
      <c r="U189" s="400"/>
      <c r="V189" s="401"/>
      <c r="W189" s="402"/>
      <c r="X189" s="402"/>
      <c r="Y189" s="402"/>
      <c r="Z189" s="402"/>
      <c r="AA189" s="397"/>
      <c r="AB189" s="397"/>
      <c r="AC189" s="397"/>
      <c r="AD189" s="421"/>
      <c r="AE189" s="403"/>
      <c r="AF189" s="403"/>
      <c r="AG189" s="404"/>
      <c r="AH189" s="405"/>
      <c r="AI189" s="406"/>
      <c r="AJ189" s="405"/>
      <c r="AK189" s="407"/>
      <c r="AL189" s="397"/>
      <c r="AM189" s="397"/>
      <c r="AN189" s="397"/>
      <c r="AO189" s="421"/>
      <c r="AP189" s="403"/>
      <c r="AQ189" s="403"/>
      <c r="AR189" s="404"/>
      <c r="AS189" s="405"/>
      <c r="AT189" s="280"/>
      <c r="AU189" s="280"/>
      <c r="AW189" s="280"/>
      <c r="AX189" s="280"/>
      <c r="AY189" s="280"/>
      <c r="AZ189" s="280"/>
      <c r="BA189" s="372"/>
      <c r="BB189" s="372"/>
      <c r="BC189" s="408"/>
      <c r="BD189" s="280"/>
      <c r="BE189" s="280"/>
      <c r="BF189" s="280"/>
      <c r="BG189" s="280"/>
      <c r="BH189" s="280"/>
      <c r="BI189" s="280"/>
      <c r="BJ189" s="280"/>
      <c r="BK189" s="280"/>
      <c r="BL189" s="280"/>
      <c r="BM189" s="372"/>
      <c r="BN189" s="408"/>
      <c r="BO189" s="280"/>
      <c r="BP189" s="365"/>
      <c r="BQ189" s="280"/>
      <c r="BS189" s="367"/>
      <c r="BT189" s="280"/>
      <c r="BU189" s="280"/>
      <c r="BV189" s="280"/>
      <c r="BW189" s="280"/>
      <c r="BX189" s="280"/>
      <c r="BY189" s="280"/>
      <c r="BZ189" s="280"/>
      <c r="CA189" s="280"/>
      <c r="CB189" s="280"/>
      <c r="CC189" s="280"/>
      <c r="CE189" s="280"/>
      <c r="CF189" s="280"/>
      <c r="CG189" s="280"/>
      <c r="CH189" s="280"/>
      <c r="CI189" s="280"/>
      <c r="CJ189" s="280"/>
      <c r="CK189" s="280"/>
      <c r="CL189" s="280"/>
      <c r="CM189" s="280"/>
      <c r="CN189" s="280"/>
      <c r="CP189" s="280"/>
      <c r="CQ189" s="280">
        <v>24000</v>
      </c>
      <c r="CR189" s="280"/>
      <c r="CS189" s="280">
        <f>$CR$1-F189</f>
        <v>86</v>
      </c>
      <c r="CT189" s="280"/>
      <c r="CU189" s="365">
        <f>H189-CT189</f>
        <v>15</v>
      </c>
      <c r="CV189" s="280">
        <f t="shared" ref="CV189" si="483">+CQ189*5%</f>
        <v>1200</v>
      </c>
      <c r="CW189" s="280">
        <f t="shared" ref="CW189" si="484">+CQ189-CV189</f>
        <v>22800</v>
      </c>
      <c r="CX189" s="280">
        <f t="shared" ref="CX189" si="485">+(CW189/CU189*CS189)/365</f>
        <v>358.13698630136986</v>
      </c>
      <c r="CY189" s="280">
        <f t="shared" si="481"/>
        <v>23641.863013698628</v>
      </c>
      <c r="DA189" s="280">
        <f>CY189</f>
        <v>23641.863013698628</v>
      </c>
      <c r="DB189" s="280"/>
      <c r="DC189" s="280"/>
      <c r="DD189" s="280"/>
      <c r="DE189" s="280">
        <f>($DA$4-F189)/365</f>
        <v>0.23561643835616439</v>
      </c>
      <c r="DF189" s="365">
        <f t="shared" si="414"/>
        <v>14.764383561643836</v>
      </c>
      <c r="DG189" s="280">
        <f>+DA189*5%</f>
        <v>1182.0931506849315</v>
      </c>
      <c r="DH189" s="280">
        <f t="shared" si="416"/>
        <v>22459.769863013698</v>
      </c>
      <c r="DI189" s="280">
        <f>DH189/DF189</f>
        <v>1521.2128409723509</v>
      </c>
      <c r="DJ189" s="280">
        <f t="shared" si="417"/>
        <v>22120.650172726277</v>
      </c>
      <c r="DL189" s="367">
        <f t="shared" si="418"/>
        <v>20938.557022041346</v>
      </c>
    </row>
    <row r="190" spans="1:116" s="366" customFormat="1" ht="45" x14ac:dyDescent="0.25">
      <c r="A190" s="271" t="s">
        <v>420</v>
      </c>
      <c r="B190" s="418" t="s">
        <v>18</v>
      </c>
      <c r="C190" s="418" t="s">
        <v>19</v>
      </c>
      <c r="D190" s="268" t="s">
        <v>2363</v>
      </c>
      <c r="E190" s="291" t="s">
        <v>2364</v>
      </c>
      <c r="F190" s="292">
        <v>44565</v>
      </c>
      <c r="G190" s="395"/>
      <c r="H190" s="357">
        <v>10</v>
      </c>
      <c r="I190" s="358">
        <f t="shared" ref="I190:I192" si="486">H190-G190</f>
        <v>10</v>
      </c>
      <c r="J190" s="419"/>
      <c r="K190" s="419"/>
      <c r="L190" s="420"/>
      <c r="M190" s="419"/>
      <c r="N190" s="396"/>
      <c r="O190" s="397"/>
      <c r="P190" s="398"/>
      <c r="Q190" s="399"/>
      <c r="R190" s="396"/>
      <c r="S190" s="396"/>
      <c r="T190" s="396"/>
      <c r="U190" s="400"/>
      <c r="V190" s="401"/>
      <c r="W190" s="402"/>
      <c r="X190" s="402"/>
      <c r="Y190" s="402"/>
      <c r="Z190" s="402"/>
      <c r="AA190" s="397"/>
      <c r="AB190" s="397"/>
      <c r="AC190" s="397"/>
      <c r="AD190" s="421"/>
      <c r="AE190" s="403"/>
      <c r="AF190" s="403"/>
      <c r="AG190" s="404"/>
      <c r="AH190" s="405"/>
      <c r="AI190" s="406"/>
      <c r="AJ190" s="405"/>
      <c r="AK190" s="407"/>
      <c r="AL190" s="397"/>
      <c r="AM190" s="397"/>
      <c r="AN190" s="397"/>
      <c r="AO190" s="421"/>
      <c r="AP190" s="403"/>
      <c r="AQ190" s="403"/>
      <c r="AR190" s="404"/>
      <c r="AS190" s="405"/>
      <c r="AT190" s="280"/>
      <c r="AU190" s="280"/>
      <c r="AW190" s="280"/>
      <c r="AX190" s="280"/>
      <c r="AY190" s="280"/>
      <c r="AZ190" s="280"/>
      <c r="BA190" s="372"/>
      <c r="BB190" s="372"/>
      <c r="BC190" s="408"/>
      <c r="BD190" s="280"/>
      <c r="BE190" s="280"/>
      <c r="BF190" s="280"/>
      <c r="BG190" s="280"/>
      <c r="BH190" s="280"/>
      <c r="BI190" s="280"/>
      <c r="BJ190" s="280"/>
      <c r="BK190" s="280"/>
      <c r="BL190" s="280"/>
      <c r="BM190" s="372"/>
      <c r="BN190" s="408"/>
      <c r="BO190" s="280"/>
      <c r="BP190" s="365"/>
      <c r="BQ190" s="280"/>
      <c r="BS190" s="367"/>
      <c r="BT190" s="280"/>
      <c r="BU190" s="280"/>
      <c r="BV190" s="280"/>
      <c r="BW190" s="280"/>
      <c r="BX190" s="280"/>
      <c r="BY190" s="280"/>
      <c r="BZ190" s="280"/>
      <c r="CA190" s="280"/>
      <c r="CB190" s="280"/>
      <c r="CC190" s="280"/>
      <c r="CE190" s="280"/>
      <c r="CF190" s="280"/>
      <c r="CG190" s="280"/>
      <c r="CH190" s="280"/>
      <c r="CI190" s="280"/>
      <c r="CJ190" s="280"/>
      <c r="CK190" s="280"/>
      <c r="CL190" s="280"/>
      <c r="CM190" s="280"/>
      <c r="CN190" s="280"/>
      <c r="CP190" s="280"/>
      <c r="CQ190" s="280">
        <v>900000</v>
      </c>
      <c r="CR190" s="280"/>
      <c r="CS190" s="280">
        <f t="shared" ref="CS190:CS192" si="487">$CR$1-F190</f>
        <v>86</v>
      </c>
      <c r="CT190" s="280"/>
      <c r="CU190" s="365">
        <f t="shared" ref="CU190:CU192" si="488">H190-CT190</f>
        <v>10</v>
      </c>
      <c r="CV190" s="280">
        <f t="shared" ref="CV190:CV192" si="489">+CQ190*5%</f>
        <v>45000</v>
      </c>
      <c r="CW190" s="280">
        <f t="shared" ref="CW190:CW192" si="490">+CQ190-CV190</f>
        <v>855000</v>
      </c>
      <c r="CX190" s="280">
        <f t="shared" ref="CX190:CX192" si="491">+(CW190/CU190*CS190)/365</f>
        <v>20145.205479452055</v>
      </c>
      <c r="CY190" s="280">
        <f t="shared" ref="CY190:CY192" si="492">+CP190+CQ190-CX190</f>
        <v>879854.79452054796</v>
      </c>
      <c r="DA190" s="280">
        <f t="shared" ref="DA190:DA192" si="493">CY190</f>
        <v>879854.79452054796</v>
      </c>
      <c r="DB190" s="280"/>
      <c r="DC190" s="280"/>
      <c r="DD190" s="280"/>
      <c r="DE190" s="280">
        <f t="shared" si="413"/>
        <v>0.23561643835616439</v>
      </c>
      <c r="DF190" s="365">
        <f t="shared" si="414"/>
        <v>9.7643835616438359</v>
      </c>
      <c r="DG190" s="280">
        <f t="shared" ref="DG190:DG192" si="494">+DA190*5%</f>
        <v>43992.739726027401</v>
      </c>
      <c r="DH190" s="280">
        <f t="shared" si="416"/>
        <v>835862.05479452061</v>
      </c>
      <c r="DI190" s="280">
        <f>DH190/DF190</f>
        <v>85603.156565656565</v>
      </c>
      <c r="DJ190" s="280">
        <f t="shared" si="417"/>
        <v>794251.63795489143</v>
      </c>
      <c r="DL190" s="367">
        <f t="shared" si="418"/>
        <v>750258.89822886407</v>
      </c>
    </row>
    <row r="191" spans="1:116" s="366" customFormat="1" ht="25.5" x14ac:dyDescent="0.25">
      <c r="A191" s="271" t="s">
        <v>420</v>
      </c>
      <c r="B191" s="418" t="s">
        <v>18</v>
      </c>
      <c r="C191" s="418" t="s">
        <v>19</v>
      </c>
      <c r="D191" s="268" t="s">
        <v>2365</v>
      </c>
      <c r="E191" s="291" t="s">
        <v>2366</v>
      </c>
      <c r="F191" s="292">
        <v>44566</v>
      </c>
      <c r="G191" s="395"/>
      <c r="H191" s="357">
        <f>VLOOKUP(C191,[1]Rates!$C$6:$D$136,2,0)</f>
        <v>15</v>
      </c>
      <c r="I191" s="358">
        <f t="shared" si="486"/>
        <v>15</v>
      </c>
      <c r="J191" s="419"/>
      <c r="K191" s="419"/>
      <c r="L191" s="420"/>
      <c r="M191" s="419"/>
      <c r="N191" s="396"/>
      <c r="O191" s="397"/>
      <c r="P191" s="398"/>
      <c r="Q191" s="399"/>
      <c r="R191" s="396"/>
      <c r="S191" s="396"/>
      <c r="T191" s="396"/>
      <c r="U191" s="400"/>
      <c r="V191" s="401"/>
      <c r="W191" s="402"/>
      <c r="X191" s="402"/>
      <c r="Y191" s="402"/>
      <c r="Z191" s="402"/>
      <c r="AA191" s="397"/>
      <c r="AB191" s="397"/>
      <c r="AC191" s="397"/>
      <c r="AD191" s="421"/>
      <c r="AE191" s="403"/>
      <c r="AF191" s="403"/>
      <c r="AG191" s="404"/>
      <c r="AH191" s="405"/>
      <c r="AI191" s="406"/>
      <c r="AJ191" s="405"/>
      <c r="AK191" s="407"/>
      <c r="AL191" s="397"/>
      <c r="AM191" s="397"/>
      <c r="AN191" s="397"/>
      <c r="AO191" s="421"/>
      <c r="AP191" s="403"/>
      <c r="AQ191" s="403"/>
      <c r="AR191" s="404"/>
      <c r="AS191" s="405"/>
      <c r="AT191" s="280"/>
      <c r="AU191" s="280"/>
      <c r="AW191" s="280"/>
      <c r="AX191" s="280"/>
      <c r="AY191" s="280"/>
      <c r="AZ191" s="280"/>
      <c r="BA191" s="372"/>
      <c r="BB191" s="372"/>
      <c r="BC191" s="408"/>
      <c r="BD191" s="280"/>
      <c r="BE191" s="280"/>
      <c r="BF191" s="280"/>
      <c r="BG191" s="280"/>
      <c r="BH191" s="280"/>
      <c r="BI191" s="280"/>
      <c r="BJ191" s="280"/>
      <c r="BK191" s="280"/>
      <c r="BL191" s="280"/>
      <c r="BM191" s="372"/>
      <c r="BN191" s="408"/>
      <c r="BO191" s="280"/>
      <c r="BP191" s="365"/>
      <c r="BQ191" s="280"/>
      <c r="BS191" s="367"/>
      <c r="BT191" s="280"/>
      <c r="BU191" s="280"/>
      <c r="BV191" s="280"/>
      <c r="BW191" s="280"/>
      <c r="BX191" s="280"/>
      <c r="BY191" s="280"/>
      <c r="BZ191" s="280"/>
      <c r="CA191" s="280"/>
      <c r="CB191" s="280"/>
      <c r="CC191" s="280"/>
      <c r="CE191" s="280"/>
      <c r="CF191" s="280"/>
      <c r="CG191" s="280"/>
      <c r="CH191" s="280"/>
      <c r="CI191" s="280"/>
      <c r="CJ191" s="280"/>
      <c r="CK191" s="280"/>
      <c r="CL191" s="280"/>
      <c r="CM191" s="280"/>
      <c r="CN191" s="280"/>
      <c r="CP191" s="280"/>
      <c r="CQ191" s="280">
        <v>660000</v>
      </c>
      <c r="CR191" s="280"/>
      <c r="CS191" s="280">
        <f t="shared" si="487"/>
        <v>85</v>
      </c>
      <c r="CT191" s="280"/>
      <c r="CU191" s="365">
        <f t="shared" si="488"/>
        <v>15</v>
      </c>
      <c r="CV191" s="280">
        <f t="shared" si="489"/>
        <v>33000</v>
      </c>
      <c r="CW191" s="280">
        <f t="shared" si="490"/>
        <v>627000</v>
      </c>
      <c r="CX191" s="280">
        <f t="shared" si="491"/>
        <v>9734.2465753424658</v>
      </c>
      <c r="CY191" s="280">
        <f t="shared" si="492"/>
        <v>650265.75342465751</v>
      </c>
      <c r="DA191" s="280">
        <f t="shared" si="493"/>
        <v>650265.75342465751</v>
      </c>
      <c r="DB191" s="280"/>
      <c r="DC191" s="280"/>
      <c r="DD191" s="280"/>
      <c r="DE191" s="280">
        <f t="shared" si="413"/>
        <v>0.23287671232876711</v>
      </c>
      <c r="DF191" s="365">
        <f t="shared" si="414"/>
        <v>14.767123287671232</v>
      </c>
      <c r="DG191" s="280">
        <f t="shared" si="494"/>
        <v>32513.287671232876</v>
      </c>
      <c r="DH191" s="280">
        <f t="shared" si="416"/>
        <v>617752.46575342468</v>
      </c>
      <c r="DI191" s="280">
        <f>DH191/DF191</f>
        <v>41832.959183673469</v>
      </c>
      <c r="DJ191" s="280">
        <f t="shared" si="417"/>
        <v>608432.79424098402</v>
      </c>
      <c r="DL191" s="367">
        <f t="shared" si="418"/>
        <v>575919.50656975119</v>
      </c>
    </row>
    <row r="192" spans="1:116" s="366" customFormat="1" ht="25.5" x14ac:dyDescent="0.25">
      <c r="A192" s="271" t="s">
        <v>420</v>
      </c>
      <c r="B192" s="418" t="s">
        <v>18</v>
      </c>
      <c r="C192" s="418" t="s">
        <v>19</v>
      </c>
      <c r="D192" s="268" t="s">
        <v>2367</v>
      </c>
      <c r="E192" s="291" t="s">
        <v>1086</v>
      </c>
      <c r="F192" s="292">
        <v>44651</v>
      </c>
      <c r="G192" s="395"/>
      <c r="H192" s="357">
        <f>VLOOKUP(C192,[1]Rates!$C$6:$D$136,2,0)</f>
        <v>15</v>
      </c>
      <c r="I192" s="358">
        <f t="shared" si="486"/>
        <v>15</v>
      </c>
      <c r="J192" s="419"/>
      <c r="K192" s="419"/>
      <c r="L192" s="420"/>
      <c r="M192" s="419"/>
      <c r="N192" s="396"/>
      <c r="O192" s="397"/>
      <c r="P192" s="398"/>
      <c r="Q192" s="399"/>
      <c r="R192" s="396"/>
      <c r="S192" s="396"/>
      <c r="T192" s="396"/>
      <c r="U192" s="400"/>
      <c r="V192" s="401"/>
      <c r="W192" s="402"/>
      <c r="X192" s="402"/>
      <c r="Y192" s="402"/>
      <c r="Z192" s="402"/>
      <c r="AA192" s="397"/>
      <c r="AB192" s="397"/>
      <c r="AC192" s="397"/>
      <c r="AD192" s="421"/>
      <c r="AE192" s="403"/>
      <c r="AF192" s="403"/>
      <c r="AG192" s="404"/>
      <c r="AH192" s="405"/>
      <c r="AI192" s="406"/>
      <c r="AJ192" s="405"/>
      <c r="AK192" s="407"/>
      <c r="AL192" s="397"/>
      <c r="AM192" s="397"/>
      <c r="AN192" s="397"/>
      <c r="AO192" s="421"/>
      <c r="AP192" s="403"/>
      <c r="AQ192" s="403"/>
      <c r="AR192" s="404"/>
      <c r="AS192" s="405"/>
      <c r="AT192" s="280"/>
      <c r="AU192" s="280"/>
      <c r="AW192" s="280"/>
      <c r="AX192" s="280"/>
      <c r="AY192" s="280"/>
      <c r="AZ192" s="280"/>
      <c r="BA192" s="372"/>
      <c r="BB192" s="372"/>
      <c r="BC192" s="408"/>
      <c r="BD192" s="280"/>
      <c r="BE192" s="280"/>
      <c r="BF192" s="280"/>
      <c r="BG192" s="280"/>
      <c r="BH192" s="280"/>
      <c r="BI192" s="280"/>
      <c r="BJ192" s="280"/>
      <c r="BK192" s="280"/>
      <c r="BL192" s="280"/>
      <c r="BM192" s="372"/>
      <c r="BN192" s="408"/>
      <c r="BO192" s="280"/>
      <c r="BP192" s="365"/>
      <c r="BQ192" s="280"/>
      <c r="BS192" s="367"/>
      <c r="BT192" s="280"/>
      <c r="BU192" s="280"/>
      <c r="BV192" s="280"/>
      <c r="BW192" s="280"/>
      <c r="BX192" s="280"/>
      <c r="BY192" s="280"/>
      <c r="BZ192" s="280"/>
      <c r="CA192" s="280"/>
      <c r="CB192" s="280"/>
      <c r="CC192" s="280"/>
      <c r="CE192" s="280"/>
      <c r="CF192" s="280"/>
      <c r="CG192" s="280"/>
      <c r="CH192" s="280"/>
      <c r="CI192" s="280"/>
      <c r="CJ192" s="280"/>
      <c r="CK192" s="280"/>
      <c r="CL192" s="280"/>
      <c r="CM192" s="280"/>
      <c r="CN192" s="280"/>
      <c r="CP192" s="280"/>
      <c r="CQ192" s="280">
        <v>403540</v>
      </c>
      <c r="CR192" s="280"/>
      <c r="CS192" s="280">
        <f t="shared" si="487"/>
        <v>0</v>
      </c>
      <c r="CT192" s="280"/>
      <c r="CU192" s="365">
        <f t="shared" si="488"/>
        <v>15</v>
      </c>
      <c r="CV192" s="280">
        <f t="shared" si="489"/>
        <v>20177</v>
      </c>
      <c r="CW192" s="280">
        <f t="shared" si="490"/>
        <v>383363</v>
      </c>
      <c r="CX192" s="280">
        <f t="shared" si="491"/>
        <v>0</v>
      </c>
      <c r="CY192" s="280">
        <f t="shared" si="492"/>
        <v>403540</v>
      </c>
      <c r="DA192" s="280">
        <f t="shared" si="493"/>
        <v>403540</v>
      </c>
      <c r="DB192" s="280"/>
      <c r="DC192" s="280"/>
      <c r="DD192" s="280"/>
      <c r="DE192" s="280">
        <f t="shared" si="413"/>
        <v>0</v>
      </c>
      <c r="DF192" s="365">
        <f t="shared" si="414"/>
        <v>15</v>
      </c>
      <c r="DG192" s="280">
        <f t="shared" si="494"/>
        <v>20177</v>
      </c>
      <c r="DH192" s="280">
        <f t="shared" si="416"/>
        <v>383363</v>
      </c>
      <c r="DI192" s="280">
        <f>DH192/DF192</f>
        <v>25557.533333333333</v>
      </c>
      <c r="DJ192" s="280">
        <f t="shared" si="417"/>
        <v>377982.46666666667</v>
      </c>
      <c r="DL192" s="367">
        <f t="shared" si="418"/>
        <v>357805.46666666667</v>
      </c>
    </row>
    <row r="193" spans="1:116" s="366" customFormat="1" ht="25.5" x14ac:dyDescent="0.25">
      <c r="A193" s="271" t="s">
        <v>420</v>
      </c>
      <c r="B193" s="418" t="s">
        <v>18</v>
      </c>
      <c r="C193" s="418" t="s">
        <v>19</v>
      </c>
      <c r="D193" s="268" t="s">
        <v>2401</v>
      </c>
      <c r="E193" s="291" t="s">
        <v>2400</v>
      </c>
      <c r="F193" s="292">
        <v>44691</v>
      </c>
      <c r="G193" s="395"/>
      <c r="H193" s="357">
        <f>VLOOKUP(C193,[1]Rates!$C$6:$D$136,2,0)</f>
        <v>15</v>
      </c>
      <c r="I193" s="358">
        <f t="shared" ref="I193" si="495">H193-G193</f>
        <v>15</v>
      </c>
      <c r="J193" s="419"/>
      <c r="K193" s="419"/>
      <c r="L193" s="420"/>
      <c r="M193" s="419"/>
      <c r="N193" s="396"/>
      <c r="O193" s="397"/>
      <c r="P193" s="398"/>
      <c r="Q193" s="399"/>
      <c r="R193" s="396"/>
      <c r="S193" s="396"/>
      <c r="T193" s="396"/>
      <c r="U193" s="400"/>
      <c r="V193" s="401"/>
      <c r="W193" s="402"/>
      <c r="X193" s="402"/>
      <c r="Y193" s="402"/>
      <c r="Z193" s="402"/>
      <c r="AA193" s="397"/>
      <c r="AB193" s="397"/>
      <c r="AC193" s="397"/>
      <c r="AD193" s="421"/>
      <c r="AE193" s="403"/>
      <c r="AF193" s="403"/>
      <c r="AG193" s="404"/>
      <c r="AH193" s="405"/>
      <c r="AI193" s="406"/>
      <c r="AJ193" s="405"/>
      <c r="AK193" s="407"/>
      <c r="AL193" s="397"/>
      <c r="AM193" s="397"/>
      <c r="AN193" s="397"/>
      <c r="AO193" s="421"/>
      <c r="AP193" s="403"/>
      <c r="AQ193" s="403"/>
      <c r="AR193" s="404"/>
      <c r="AS193" s="405"/>
      <c r="AT193" s="280"/>
      <c r="AU193" s="280"/>
      <c r="AW193" s="280"/>
      <c r="AX193" s="280"/>
      <c r="AY193" s="280"/>
      <c r="AZ193" s="280"/>
      <c r="BA193" s="372"/>
      <c r="BB193" s="372"/>
      <c r="BC193" s="408"/>
      <c r="BD193" s="280"/>
      <c r="BE193" s="280"/>
      <c r="BF193" s="280"/>
      <c r="BG193" s="280"/>
      <c r="BH193" s="280"/>
      <c r="BI193" s="280"/>
      <c r="BJ193" s="280"/>
      <c r="BK193" s="280"/>
      <c r="BL193" s="280"/>
      <c r="BM193" s="372"/>
      <c r="BN193" s="408"/>
      <c r="BO193" s="280"/>
      <c r="BP193" s="365"/>
      <c r="BQ193" s="280"/>
      <c r="BS193" s="367"/>
      <c r="BT193" s="280"/>
      <c r="BU193" s="280"/>
      <c r="BV193" s="280"/>
      <c r="BW193" s="280"/>
      <c r="BX193" s="280"/>
      <c r="BY193" s="280"/>
      <c r="BZ193" s="280"/>
      <c r="CA193" s="280"/>
      <c r="CB193" s="280"/>
      <c r="CC193" s="280"/>
      <c r="CE193" s="280"/>
      <c r="CF193" s="280"/>
      <c r="CG193" s="280"/>
      <c r="CH193" s="280"/>
      <c r="CI193" s="280"/>
      <c r="CJ193" s="280"/>
      <c r="CK193" s="280"/>
      <c r="CL193" s="280"/>
      <c r="CM193" s="280"/>
      <c r="CN193" s="280"/>
      <c r="CP193" s="280"/>
      <c r="CQ193" s="280"/>
      <c r="CR193" s="280"/>
      <c r="CS193" s="280"/>
      <c r="CT193" s="280"/>
      <c r="CU193" s="365"/>
      <c r="CV193" s="280"/>
      <c r="CW193" s="280"/>
      <c r="CX193" s="280"/>
      <c r="CY193" s="280"/>
      <c r="DA193" s="280"/>
      <c r="DB193" s="280">
        <v>50847.45</v>
      </c>
      <c r="DC193" s="280"/>
      <c r="DD193" s="280">
        <f t="shared" ref="DD193:DD235" si="496">$DC$1-F193+1</f>
        <v>326</v>
      </c>
      <c r="DE193" s="280"/>
      <c r="DF193" s="365">
        <f t="shared" si="414"/>
        <v>15</v>
      </c>
      <c r="DG193" s="280">
        <f t="shared" ref="DG193:DG235" si="497">DB193*5%</f>
        <v>2542.3724999999999</v>
      </c>
      <c r="DH193" s="280">
        <f t="shared" ref="DH193:DH235" si="498">DB193-DG193</f>
        <v>48305.077499999999</v>
      </c>
      <c r="DI193" s="280">
        <f t="shared" ref="DI193:DI235" si="499">DH193/DF193/365*DD193</f>
        <v>2876.2475369863009</v>
      </c>
      <c r="DJ193" s="280">
        <f t="shared" ref="DJ193:DJ235" si="500">DB193-DI193</f>
        <v>47971.202463013695</v>
      </c>
      <c r="DL193" s="367"/>
    </row>
    <row r="194" spans="1:116" s="366" customFormat="1" ht="25.5" x14ac:dyDescent="0.25">
      <c r="A194" s="271" t="s">
        <v>420</v>
      </c>
      <c r="B194" s="418" t="s">
        <v>18</v>
      </c>
      <c r="C194" s="418" t="s">
        <v>19</v>
      </c>
      <c r="D194" s="268" t="s">
        <v>2410</v>
      </c>
      <c r="E194" s="291" t="s">
        <v>2411</v>
      </c>
      <c r="F194" s="292">
        <v>44860</v>
      </c>
      <c r="G194" s="395"/>
      <c r="H194" s="357">
        <f>VLOOKUP(C194,[1]Rates!$C$6:$D$136,2,0)</f>
        <v>15</v>
      </c>
      <c r="I194" s="358">
        <f t="shared" ref="I194:I206" si="501">H194-G194</f>
        <v>15</v>
      </c>
      <c r="J194" s="419"/>
      <c r="K194" s="419"/>
      <c r="L194" s="420"/>
      <c r="M194" s="419"/>
      <c r="N194" s="396"/>
      <c r="O194" s="397"/>
      <c r="P194" s="398"/>
      <c r="Q194" s="399"/>
      <c r="R194" s="396"/>
      <c r="S194" s="396"/>
      <c r="T194" s="396"/>
      <c r="U194" s="400"/>
      <c r="V194" s="401"/>
      <c r="W194" s="402"/>
      <c r="X194" s="402"/>
      <c r="Y194" s="402"/>
      <c r="Z194" s="402"/>
      <c r="AA194" s="397"/>
      <c r="AB194" s="397"/>
      <c r="AC194" s="397"/>
      <c r="AD194" s="421"/>
      <c r="AE194" s="403"/>
      <c r="AF194" s="403"/>
      <c r="AG194" s="404"/>
      <c r="AH194" s="405"/>
      <c r="AI194" s="406"/>
      <c r="AJ194" s="405"/>
      <c r="AK194" s="407"/>
      <c r="AL194" s="397"/>
      <c r="AM194" s="397"/>
      <c r="AN194" s="397"/>
      <c r="AO194" s="421"/>
      <c r="AP194" s="403"/>
      <c r="AQ194" s="403"/>
      <c r="AR194" s="404"/>
      <c r="AS194" s="405"/>
      <c r="AT194" s="280"/>
      <c r="AU194" s="280"/>
      <c r="AW194" s="280"/>
      <c r="AX194" s="280"/>
      <c r="AY194" s="280"/>
      <c r="AZ194" s="280"/>
      <c r="BA194" s="372"/>
      <c r="BB194" s="372"/>
      <c r="BC194" s="408"/>
      <c r="BD194" s="280"/>
      <c r="BE194" s="280"/>
      <c r="BF194" s="280"/>
      <c r="BG194" s="280"/>
      <c r="BH194" s="280"/>
      <c r="BI194" s="280"/>
      <c r="BJ194" s="280"/>
      <c r="BK194" s="280"/>
      <c r="BL194" s="280"/>
      <c r="BM194" s="372"/>
      <c r="BN194" s="408"/>
      <c r="BO194" s="280"/>
      <c r="BP194" s="365"/>
      <c r="BQ194" s="280"/>
      <c r="BS194" s="367"/>
      <c r="BT194" s="280"/>
      <c r="BU194" s="280"/>
      <c r="BV194" s="280"/>
      <c r="BW194" s="280"/>
      <c r="BX194" s="280"/>
      <c r="BY194" s="280"/>
      <c r="BZ194" s="280"/>
      <c r="CA194" s="280"/>
      <c r="CB194" s="280"/>
      <c r="CC194" s="280"/>
      <c r="CE194" s="280"/>
      <c r="CF194" s="280"/>
      <c r="CG194" s="280"/>
      <c r="CH194" s="280"/>
      <c r="CI194" s="280"/>
      <c r="CJ194" s="280"/>
      <c r="CK194" s="280"/>
      <c r="CL194" s="280"/>
      <c r="CM194" s="280"/>
      <c r="CN194" s="280"/>
      <c r="CP194" s="280"/>
      <c r="CQ194" s="280"/>
      <c r="CR194" s="280"/>
      <c r="CS194" s="280"/>
      <c r="CT194" s="280"/>
      <c r="CU194" s="365"/>
      <c r="CV194" s="280"/>
      <c r="CW194" s="280"/>
      <c r="CX194" s="280"/>
      <c r="CY194" s="280"/>
      <c r="DA194" s="280"/>
      <c r="DB194" s="280">
        <v>122000</v>
      </c>
      <c r="DC194" s="280"/>
      <c r="DD194" s="280">
        <f t="shared" si="496"/>
        <v>157</v>
      </c>
      <c r="DE194" s="280"/>
      <c r="DF194" s="365">
        <f t="shared" si="414"/>
        <v>15</v>
      </c>
      <c r="DG194" s="280">
        <f t="shared" si="497"/>
        <v>6100</v>
      </c>
      <c r="DH194" s="280">
        <f t="shared" si="498"/>
        <v>115900</v>
      </c>
      <c r="DI194" s="280">
        <f t="shared" si="499"/>
        <v>3323.5251141552512</v>
      </c>
      <c r="DJ194" s="280">
        <f t="shared" si="500"/>
        <v>118676.47488584474</v>
      </c>
      <c r="DL194" s="367"/>
    </row>
    <row r="195" spans="1:116" s="366" customFormat="1" ht="25.5" x14ac:dyDescent="0.25">
      <c r="A195" s="271" t="s">
        <v>420</v>
      </c>
      <c r="B195" s="418" t="s">
        <v>18</v>
      </c>
      <c r="C195" s="418" t="s">
        <v>19</v>
      </c>
      <c r="D195" s="268" t="s">
        <v>2412</v>
      </c>
      <c r="E195" s="291" t="s">
        <v>2413</v>
      </c>
      <c r="F195" s="292">
        <v>44860</v>
      </c>
      <c r="G195" s="395"/>
      <c r="H195" s="357">
        <f>VLOOKUP(C195,[1]Rates!$C$6:$D$136,2,0)</f>
        <v>15</v>
      </c>
      <c r="I195" s="358">
        <f t="shared" si="501"/>
        <v>15</v>
      </c>
      <c r="J195" s="419"/>
      <c r="K195" s="419"/>
      <c r="L195" s="420"/>
      <c r="M195" s="419"/>
      <c r="N195" s="396"/>
      <c r="O195" s="397"/>
      <c r="P195" s="398"/>
      <c r="Q195" s="399"/>
      <c r="R195" s="396"/>
      <c r="S195" s="396"/>
      <c r="T195" s="396"/>
      <c r="U195" s="400"/>
      <c r="V195" s="401"/>
      <c r="W195" s="402"/>
      <c r="X195" s="402"/>
      <c r="Y195" s="402"/>
      <c r="Z195" s="402"/>
      <c r="AA195" s="397"/>
      <c r="AB195" s="397"/>
      <c r="AC195" s="397"/>
      <c r="AD195" s="421"/>
      <c r="AE195" s="403"/>
      <c r="AF195" s="403"/>
      <c r="AG195" s="404"/>
      <c r="AH195" s="405"/>
      <c r="AI195" s="406"/>
      <c r="AJ195" s="405"/>
      <c r="AK195" s="407"/>
      <c r="AL195" s="397"/>
      <c r="AM195" s="397"/>
      <c r="AN195" s="397"/>
      <c r="AO195" s="421"/>
      <c r="AP195" s="403"/>
      <c r="AQ195" s="403"/>
      <c r="AR195" s="404"/>
      <c r="AS195" s="405"/>
      <c r="AT195" s="280"/>
      <c r="AU195" s="280"/>
      <c r="AW195" s="280"/>
      <c r="AX195" s="280"/>
      <c r="AY195" s="280"/>
      <c r="AZ195" s="280"/>
      <c r="BA195" s="372"/>
      <c r="BB195" s="372"/>
      <c r="BC195" s="408"/>
      <c r="BD195" s="280"/>
      <c r="BE195" s="280"/>
      <c r="BF195" s="280"/>
      <c r="BG195" s="280"/>
      <c r="BH195" s="280"/>
      <c r="BI195" s="280"/>
      <c r="BJ195" s="280"/>
      <c r="BK195" s="280"/>
      <c r="BL195" s="280"/>
      <c r="BM195" s="372"/>
      <c r="BN195" s="408"/>
      <c r="BO195" s="280"/>
      <c r="BP195" s="365"/>
      <c r="BQ195" s="280"/>
      <c r="BS195" s="367"/>
      <c r="BT195" s="280"/>
      <c r="BU195" s="280"/>
      <c r="BV195" s="280"/>
      <c r="BW195" s="280"/>
      <c r="BX195" s="280"/>
      <c r="BY195" s="280"/>
      <c r="BZ195" s="280"/>
      <c r="CA195" s="280"/>
      <c r="CB195" s="280"/>
      <c r="CC195" s="280"/>
      <c r="CE195" s="280"/>
      <c r="CF195" s="280"/>
      <c r="CG195" s="280"/>
      <c r="CH195" s="280"/>
      <c r="CI195" s="280"/>
      <c r="CJ195" s="280"/>
      <c r="CK195" s="280"/>
      <c r="CL195" s="280"/>
      <c r="CM195" s="280"/>
      <c r="CN195" s="280"/>
      <c r="CP195" s="280"/>
      <c r="CQ195" s="280"/>
      <c r="CR195" s="280"/>
      <c r="CS195" s="280"/>
      <c r="CT195" s="280"/>
      <c r="CU195" s="365"/>
      <c r="CV195" s="280"/>
      <c r="CW195" s="280"/>
      <c r="CX195" s="280"/>
      <c r="CY195" s="280"/>
      <c r="DA195" s="280"/>
      <c r="DB195" s="280">
        <v>122000</v>
      </c>
      <c r="DC195" s="280"/>
      <c r="DD195" s="280">
        <f t="shared" si="496"/>
        <v>157</v>
      </c>
      <c r="DE195" s="280"/>
      <c r="DF195" s="365">
        <f t="shared" si="414"/>
        <v>15</v>
      </c>
      <c r="DG195" s="280">
        <f t="shared" si="497"/>
        <v>6100</v>
      </c>
      <c r="DH195" s="280">
        <f t="shared" si="498"/>
        <v>115900</v>
      </c>
      <c r="DI195" s="280">
        <f t="shared" si="499"/>
        <v>3323.5251141552512</v>
      </c>
      <c r="DJ195" s="280">
        <f t="shared" si="500"/>
        <v>118676.47488584474</v>
      </c>
      <c r="DL195" s="367"/>
    </row>
    <row r="196" spans="1:116" s="366" customFormat="1" ht="30" x14ac:dyDescent="0.25">
      <c r="A196" s="271" t="s">
        <v>420</v>
      </c>
      <c r="B196" s="418" t="s">
        <v>18</v>
      </c>
      <c r="C196" s="418" t="s">
        <v>19</v>
      </c>
      <c r="D196" s="268" t="s">
        <v>2414</v>
      </c>
      <c r="E196" s="291" t="s">
        <v>2415</v>
      </c>
      <c r="F196" s="292">
        <v>44860</v>
      </c>
      <c r="G196" s="395"/>
      <c r="H196" s="357">
        <f>VLOOKUP(C196,[1]Rates!$C$6:$D$136,2,0)</f>
        <v>15</v>
      </c>
      <c r="I196" s="358">
        <f t="shared" si="501"/>
        <v>15</v>
      </c>
      <c r="J196" s="419"/>
      <c r="K196" s="419"/>
      <c r="L196" s="420"/>
      <c r="M196" s="419"/>
      <c r="N196" s="396"/>
      <c r="O196" s="397"/>
      <c r="P196" s="398"/>
      <c r="Q196" s="399"/>
      <c r="R196" s="396"/>
      <c r="S196" s="396"/>
      <c r="T196" s="396"/>
      <c r="U196" s="400"/>
      <c r="V196" s="401"/>
      <c r="W196" s="402"/>
      <c r="X196" s="402"/>
      <c r="Y196" s="402"/>
      <c r="Z196" s="402"/>
      <c r="AA196" s="397"/>
      <c r="AB196" s="397"/>
      <c r="AC196" s="397"/>
      <c r="AD196" s="421"/>
      <c r="AE196" s="403"/>
      <c r="AF196" s="403"/>
      <c r="AG196" s="404"/>
      <c r="AH196" s="405"/>
      <c r="AI196" s="406"/>
      <c r="AJ196" s="405"/>
      <c r="AK196" s="407"/>
      <c r="AL196" s="397"/>
      <c r="AM196" s="397"/>
      <c r="AN196" s="397"/>
      <c r="AO196" s="421"/>
      <c r="AP196" s="403"/>
      <c r="AQ196" s="403"/>
      <c r="AR196" s="404"/>
      <c r="AS196" s="405"/>
      <c r="AT196" s="280"/>
      <c r="AU196" s="280"/>
      <c r="AW196" s="280"/>
      <c r="AX196" s="280"/>
      <c r="AY196" s="280"/>
      <c r="AZ196" s="280"/>
      <c r="BA196" s="372"/>
      <c r="BB196" s="372"/>
      <c r="BC196" s="408"/>
      <c r="BD196" s="280"/>
      <c r="BE196" s="280"/>
      <c r="BF196" s="280"/>
      <c r="BG196" s="280"/>
      <c r="BH196" s="280"/>
      <c r="BI196" s="280"/>
      <c r="BJ196" s="280"/>
      <c r="BK196" s="280"/>
      <c r="BL196" s="280"/>
      <c r="BM196" s="372"/>
      <c r="BN196" s="408"/>
      <c r="BO196" s="280"/>
      <c r="BP196" s="365"/>
      <c r="BQ196" s="280"/>
      <c r="BS196" s="367"/>
      <c r="BT196" s="280"/>
      <c r="BU196" s="280"/>
      <c r="BV196" s="280"/>
      <c r="BW196" s="280"/>
      <c r="BX196" s="280"/>
      <c r="BY196" s="280"/>
      <c r="BZ196" s="280"/>
      <c r="CA196" s="280"/>
      <c r="CB196" s="280"/>
      <c r="CC196" s="280"/>
      <c r="CE196" s="280"/>
      <c r="CF196" s="280"/>
      <c r="CG196" s="280"/>
      <c r="CH196" s="280"/>
      <c r="CI196" s="280"/>
      <c r="CJ196" s="280"/>
      <c r="CK196" s="280"/>
      <c r="CL196" s="280"/>
      <c r="CM196" s="280"/>
      <c r="CN196" s="280"/>
      <c r="CP196" s="280"/>
      <c r="CQ196" s="280"/>
      <c r="CR196" s="280"/>
      <c r="CS196" s="280"/>
      <c r="CT196" s="280"/>
      <c r="CU196" s="365"/>
      <c r="CV196" s="280"/>
      <c r="CW196" s="280"/>
      <c r="CX196" s="280"/>
      <c r="CY196" s="280"/>
      <c r="DA196" s="280"/>
      <c r="DB196" s="280">
        <v>341000</v>
      </c>
      <c r="DC196" s="280"/>
      <c r="DD196" s="280">
        <f t="shared" si="496"/>
        <v>157</v>
      </c>
      <c r="DE196" s="280"/>
      <c r="DF196" s="365">
        <f t="shared" si="414"/>
        <v>15</v>
      </c>
      <c r="DG196" s="280">
        <f t="shared" si="497"/>
        <v>17050</v>
      </c>
      <c r="DH196" s="280">
        <f t="shared" si="498"/>
        <v>323950</v>
      </c>
      <c r="DI196" s="280">
        <f t="shared" si="499"/>
        <v>9289.5251141552508</v>
      </c>
      <c r="DJ196" s="280">
        <f t="shared" si="500"/>
        <v>331710.47488584474</v>
      </c>
      <c r="DL196" s="367"/>
    </row>
    <row r="197" spans="1:116" s="366" customFormat="1" ht="30" x14ac:dyDescent="0.25">
      <c r="A197" s="271" t="s">
        <v>420</v>
      </c>
      <c r="B197" s="418" t="s">
        <v>18</v>
      </c>
      <c r="C197" s="418" t="s">
        <v>19</v>
      </c>
      <c r="D197" s="268" t="s">
        <v>2416</v>
      </c>
      <c r="E197" s="291" t="s">
        <v>2417</v>
      </c>
      <c r="F197" s="292">
        <v>44860</v>
      </c>
      <c r="G197" s="395"/>
      <c r="H197" s="357">
        <f>VLOOKUP(C197,[1]Rates!$C$6:$D$136,2,0)</f>
        <v>15</v>
      </c>
      <c r="I197" s="358">
        <f t="shared" si="501"/>
        <v>15</v>
      </c>
      <c r="J197" s="419"/>
      <c r="K197" s="419"/>
      <c r="L197" s="420"/>
      <c r="M197" s="419"/>
      <c r="N197" s="396"/>
      <c r="O197" s="397"/>
      <c r="P197" s="398"/>
      <c r="Q197" s="399"/>
      <c r="R197" s="396"/>
      <c r="S197" s="396"/>
      <c r="T197" s="396"/>
      <c r="U197" s="400"/>
      <c r="V197" s="401"/>
      <c r="W197" s="402"/>
      <c r="X197" s="402"/>
      <c r="Y197" s="402"/>
      <c r="Z197" s="402"/>
      <c r="AA197" s="397"/>
      <c r="AB197" s="397"/>
      <c r="AC197" s="397"/>
      <c r="AD197" s="421"/>
      <c r="AE197" s="403"/>
      <c r="AF197" s="403"/>
      <c r="AG197" s="404"/>
      <c r="AH197" s="405"/>
      <c r="AI197" s="406"/>
      <c r="AJ197" s="405"/>
      <c r="AK197" s="407"/>
      <c r="AL197" s="397"/>
      <c r="AM197" s="397"/>
      <c r="AN197" s="397"/>
      <c r="AO197" s="421"/>
      <c r="AP197" s="403"/>
      <c r="AQ197" s="403"/>
      <c r="AR197" s="404"/>
      <c r="AS197" s="405"/>
      <c r="AT197" s="280"/>
      <c r="AU197" s="280"/>
      <c r="AW197" s="280"/>
      <c r="AX197" s="280"/>
      <c r="AY197" s="280"/>
      <c r="AZ197" s="280"/>
      <c r="BA197" s="372"/>
      <c r="BB197" s="372"/>
      <c r="BC197" s="408"/>
      <c r="BD197" s="280"/>
      <c r="BE197" s="280"/>
      <c r="BF197" s="280"/>
      <c r="BG197" s="280"/>
      <c r="BH197" s="280"/>
      <c r="BI197" s="280"/>
      <c r="BJ197" s="280"/>
      <c r="BK197" s="280"/>
      <c r="BL197" s="280"/>
      <c r="BM197" s="372"/>
      <c r="BN197" s="408"/>
      <c r="BO197" s="280"/>
      <c r="BP197" s="365"/>
      <c r="BQ197" s="280"/>
      <c r="BS197" s="367"/>
      <c r="BT197" s="280"/>
      <c r="BU197" s="280"/>
      <c r="BV197" s="280"/>
      <c r="BW197" s="280"/>
      <c r="BX197" s="280"/>
      <c r="BY197" s="280"/>
      <c r="BZ197" s="280"/>
      <c r="CA197" s="280"/>
      <c r="CB197" s="280"/>
      <c r="CC197" s="280"/>
      <c r="CE197" s="280"/>
      <c r="CF197" s="280"/>
      <c r="CG197" s="280"/>
      <c r="CH197" s="280"/>
      <c r="CI197" s="280"/>
      <c r="CJ197" s="280"/>
      <c r="CK197" s="280"/>
      <c r="CL197" s="280"/>
      <c r="CM197" s="280"/>
      <c r="CN197" s="280"/>
      <c r="CP197" s="280"/>
      <c r="CQ197" s="280"/>
      <c r="CR197" s="280"/>
      <c r="CS197" s="280"/>
      <c r="CT197" s="280"/>
      <c r="CU197" s="365"/>
      <c r="CV197" s="280"/>
      <c r="CW197" s="280"/>
      <c r="CX197" s="280"/>
      <c r="CY197" s="280"/>
      <c r="DA197" s="280"/>
      <c r="DB197" s="280">
        <v>252000</v>
      </c>
      <c r="DC197" s="280"/>
      <c r="DD197" s="280">
        <f t="shared" si="496"/>
        <v>157</v>
      </c>
      <c r="DE197" s="280"/>
      <c r="DF197" s="365">
        <f t="shared" si="414"/>
        <v>15</v>
      </c>
      <c r="DG197" s="280">
        <f t="shared" si="497"/>
        <v>12600</v>
      </c>
      <c r="DH197" s="280">
        <f t="shared" si="498"/>
        <v>239400</v>
      </c>
      <c r="DI197" s="280">
        <f t="shared" si="499"/>
        <v>6864.9863013698632</v>
      </c>
      <c r="DJ197" s="280">
        <f t="shared" si="500"/>
        <v>245135.01369863015</v>
      </c>
      <c r="DL197" s="367"/>
    </row>
    <row r="198" spans="1:116" s="366" customFormat="1" ht="25.5" x14ac:dyDescent="0.25">
      <c r="A198" s="271" t="s">
        <v>420</v>
      </c>
      <c r="B198" s="418" t="s">
        <v>18</v>
      </c>
      <c r="C198" s="418" t="s">
        <v>19</v>
      </c>
      <c r="D198" s="268" t="s">
        <v>2410</v>
      </c>
      <c r="E198" s="291" t="s">
        <v>2411</v>
      </c>
      <c r="F198" s="292">
        <v>44865</v>
      </c>
      <c r="G198" s="395"/>
      <c r="H198" s="357">
        <f>VLOOKUP(C198,[1]Rates!$C$6:$D$136,2,0)</f>
        <v>15</v>
      </c>
      <c r="I198" s="358">
        <f t="shared" si="501"/>
        <v>15</v>
      </c>
      <c r="J198" s="419"/>
      <c r="K198" s="419"/>
      <c r="L198" s="420"/>
      <c r="M198" s="419"/>
      <c r="N198" s="396"/>
      <c r="O198" s="397"/>
      <c r="P198" s="398"/>
      <c r="Q198" s="399"/>
      <c r="R198" s="396"/>
      <c r="S198" s="396"/>
      <c r="T198" s="396"/>
      <c r="U198" s="400"/>
      <c r="V198" s="401"/>
      <c r="W198" s="402"/>
      <c r="X198" s="402"/>
      <c r="Y198" s="402"/>
      <c r="Z198" s="402"/>
      <c r="AA198" s="397"/>
      <c r="AB198" s="397"/>
      <c r="AC198" s="397"/>
      <c r="AD198" s="421"/>
      <c r="AE198" s="403"/>
      <c r="AF198" s="403"/>
      <c r="AG198" s="404"/>
      <c r="AH198" s="405"/>
      <c r="AI198" s="406"/>
      <c r="AJ198" s="405"/>
      <c r="AK198" s="407"/>
      <c r="AL198" s="397"/>
      <c r="AM198" s="397"/>
      <c r="AN198" s="397"/>
      <c r="AO198" s="421"/>
      <c r="AP198" s="403"/>
      <c r="AQ198" s="403"/>
      <c r="AR198" s="404"/>
      <c r="AS198" s="405"/>
      <c r="AT198" s="280"/>
      <c r="AU198" s="280"/>
      <c r="AW198" s="280"/>
      <c r="AX198" s="280"/>
      <c r="AY198" s="280"/>
      <c r="AZ198" s="280"/>
      <c r="BA198" s="372"/>
      <c r="BB198" s="372"/>
      <c r="BC198" s="408"/>
      <c r="BD198" s="280"/>
      <c r="BE198" s="280"/>
      <c r="BF198" s="280"/>
      <c r="BG198" s="280"/>
      <c r="BH198" s="280"/>
      <c r="BI198" s="280"/>
      <c r="BJ198" s="280"/>
      <c r="BK198" s="280"/>
      <c r="BL198" s="280"/>
      <c r="BM198" s="372"/>
      <c r="BN198" s="408"/>
      <c r="BO198" s="280"/>
      <c r="BP198" s="365"/>
      <c r="BQ198" s="280"/>
      <c r="BS198" s="367"/>
      <c r="BT198" s="280"/>
      <c r="BU198" s="280"/>
      <c r="BV198" s="280"/>
      <c r="BW198" s="280"/>
      <c r="BX198" s="280"/>
      <c r="BY198" s="280"/>
      <c r="BZ198" s="280"/>
      <c r="CA198" s="280"/>
      <c r="CB198" s="280"/>
      <c r="CC198" s="280"/>
      <c r="CE198" s="280"/>
      <c r="CF198" s="280"/>
      <c r="CG198" s="280"/>
      <c r="CH198" s="280"/>
      <c r="CI198" s="280"/>
      <c r="CJ198" s="280"/>
      <c r="CK198" s="280"/>
      <c r="CL198" s="280"/>
      <c r="CM198" s="280"/>
      <c r="CN198" s="280"/>
      <c r="CP198" s="280"/>
      <c r="CQ198" s="280"/>
      <c r="CR198" s="280"/>
      <c r="CS198" s="280"/>
      <c r="CT198" s="280"/>
      <c r="CU198" s="365"/>
      <c r="CV198" s="280"/>
      <c r="CW198" s="280"/>
      <c r="CX198" s="280"/>
      <c r="CY198" s="280"/>
      <c r="DA198" s="280"/>
      <c r="DB198" s="280">
        <v>106750</v>
      </c>
      <c r="DC198" s="280"/>
      <c r="DD198" s="280">
        <f t="shared" si="496"/>
        <v>152</v>
      </c>
      <c r="DE198" s="280"/>
      <c r="DF198" s="365">
        <f t="shared" si="414"/>
        <v>15</v>
      </c>
      <c r="DG198" s="280">
        <f t="shared" si="497"/>
        <v>5337.5</v>
      </c>
      <c r="DH198" s="280">
        <f t="shared" si="498"/>
        <v>101412.5</v>
      </c>
      <c r="DI198" s="280">
        <f t="shared" si="499"/>
        <v>2815.4703196347027</v>
      </c>
      <c r="DJ198" s="280">
        <f t="shared" si="500"/>
        <v>103934.5296803653</v>
      </c>
      <c r="DL198" s="367"/>
    </row>
    <row r="199" spans="1:116" s="366" customFormat="1" ht="25.5" x14ac:dyDescent="0.25">
      <c r="A199" s="271" t="s">
        <v>420</v>
      </c>
      <c r="B199" s="418" t="s">
        <v>18</v>
      </c>
      <c r="C199" s="418" t="s">
        <v>19</v>
      </c>
      <c r="D199" s="268" t="s">
        <v>2412</v>
      </c>
      <c r="E199" s="291" t="s">
        <v>2413</v>
      </c>
      <c r="F199" s="292">
        <v>44865</v>
      </c>
      <c r="G199" s="395"/>
      <c r="H199" s="357">
        <f>VLOOKUP(C199,[1]Rates!$C$6:$D$136,2,0)</f>
        <v>15</v>
      </c>
      <c r="I199" s="358">
        <f t="shared" si="501"/>
        <v>15</v>
      </c>
      <c r="J199" s="419"/>
      <c r="K199" s="419"/>
      <c r="L199" s="420"/>
      <c r="M199" s="419"/>
      <c r="N199" s="396"/>
      <c r="O199" s="397"/>
      <c r="P199" s="398"/>
      <c r="Q199" s="399"/>
      <c r="R199" s="396"/>
      <c r="S199" s="396"/>
      <c r="T199" s="396"/>
      <c r="U199" s="400"/>
      <c r="V199" s="401"/>
      <c r="W199" s="402"/>
      <c r="X199" s="402"/>
      <c r="Y199" s="402"/>
      <c r="Z199" s="402"/>
      <c r="AA199" s="397"/>
      <c r="AB199" s="397"/>
      <c r="AC199" s="397"/>
      <c r="AD199" s="421"/>
      <c r="AE199" s="403"/>
      <c r="AF199" s="403"/>
      <c r="AG199" s="404"/>
      <c r="AH199" s="405"/>
      <c r="AI199" s="406"/>
      <c r="AJ199" s="405"/>
      <c r="AK199" s="407"/>
      <c r="AL199" s="397"/>
      <c r="AM199" s="397"/>
      <c r="AN199" s="397"/>
      <c r="AO199" s="421"/>
      <c r="AP199" s="403"/>
      <c r="AQ199" s="403"/>
      <c r="AR199" s="404"/>
      <c r="AS199" s="405"/>
      <c r="AT199" s="280"/>
      <c r="AU199" s="280"/>
      <c r="AW199" s="280"/>
      <c r="AX199" s="280"/>
      <c r="AY199" s="280"/>
      <c r="AZ199" s="280"/>
      <c r="BA199" s="372"/>
      <c r="BB199" s="372"/>
      <c r="BC199" s="408"/>
      <c r="BD199" s="280"/>
      <c r="BE199" s="280"/>
      <c r="BF199" s="280"/>
      <c r="BG199" s="280"/>
      <c r="BH199" s="280"/>
      <c r="BI199" s="280"/>
      <c r="BJ199" s="280"/>
      <c r="BK199" s="280"/>
      <c r="BL199" s="280"/>
      <c r="BM199" s="372"/>
      <c r="BN199" s="408"/>
      <c r="BO199" s="280"/>
      <c r="BP199" s="365"/>
      <c r="BQ199" s="280"/>
      <c r="BS199" s="367"/>
      <c r="BT199" s="280"/>
      <c r="BU199" s="280"/>
      <c r="BV199" s="280"/>
      <c r="BW199" s="280"/>
      <c r="BX199" s="280"/>
      <c r="BY199" s="280"/>
      <c r="BZ199" s="280"/>
      <c r="CA199" s="280"/>
      <c r="CB199" s="280"/>
      <c r="CC199" s="280"/>
      <c r="CE199" s="280"/>
      <c r="CF199" s="280"/>
      <c r="CG199" s="280"/>
      <c r="CH199" s="280"/>
      <c r="CI199" s="280"/>
      <c r="CJ199" s="280"/>
      <c r="CK199" s="280"/>
      <c r="CL199" s="280"/>
      <c r="CM199" s="280"/>
      <c r="CN199" s="280"/>
      <c r="CP199" s="280"/>
      <c r="CQ199" s="280"/>
      <c r="CR199" s="280"/>
      <c r="CS199" s="280"/>
      <c r="CT199" s="280"/>
      <c r="CU199" s="365"/>
      <c r="CV199" s="280"/>
      <c r="CW199" s="280"/>
      <c r="CX199" s="280"/>
      <c r="CY199" s="280"/>
      <c r="DA199" s="280"/>
      <c r="DB199" s="280">
        <v>106750</v>
      </c>
      <c r="DC199" s="280"/>
      <c r="DD199" s="280">
        <f t="shared" si="496"/>
        <v>152</v>
      </c>
      <c r="DE199" s="280"/>
      <c r="DF199" s="365">
        <f t="shared" si="414"/>
        <v>15</v>
      </c>
      <c r="DG199" s="280">
        <f t="shared" si="497"/>
        <v>5337.5</v>
      </c>
      <c r="DH199" s="280">
        <f t="shared" si="498"/>
        <v>101412.5</v>
      </c>
      <c r="DI199" s="280">
        <f t="shared" si="499"/>
        <v>2815.4703196347027</v>
      </c>
      <c r="DJ199" s="280">
        <f t="shared" si="500"/>
        <v>103934.5296803653</v>
      </c>
      <c r="DL199" s="367"/>
    </row>
    <row r="200" spans="1:116" s="366" customFormat="1" ht="30" x14ac:dyDescent="0.25">
      <c r="A200" s="271" t="s">
        <v>420</v>
      </c>
      <c r="B200" s="418" t="s">
        <v>18</v>
      </c>
      <c r="C200" s="418" t="s">
        <v>19</v>
      </c>
      <c r="D200" s="268" t="s">
        <v>2414</v>
      </c>
      <c r="E200" s="291" t="s">
        <v>2415</v>
      </c>
      <c r="F200" s="292">
        <v>44865</v>
      </c>
      <c r="G200" s="395"/>
      <c r="H200" s="357">
        <f>VLOOKUP(C200,[1]Rates!$C$6:$D$136,2,0)</f>
        <v>15</v>
      </c>
      <c r="I200" s="358">
        <f t="shared" si="501"/>
        <v>15</v>
      </c>
      <c r="J200" s="419"/>
      <c r="K200" s="419"/>
      <c r="L200" s="420"/>
      <c r="M200" s="419"/>
      <c r="N200" s="396"/>
      <c r="O200" s="397"/>
      <c r="P200" s="398"/>
      <c r="Q200" s="399"/>
      <c r="R200" s="396"/>
      <c r="S200" s="396"/>
      <c r="T200" s="396"/>
      <c r="U200" s="400"/>
      <c r="V200" s="401"/>
      <c r="W200" s="402"/>
      <c r="X200" s="402"/>
      <c r="Y200" s="402"/>
      <c r="Z200" s="402"/>
      <c r="AA200" s="397"/>
      <c r="AB200" s="397"/>
      <c r="AC200" s="397"/>
      <c r="AD200" s="421"/>
      <c r="AE200" s="403"/>
      <c r="AF200" s="403"/>
      <c r="AG200" s="404"/>
      <c r="AH200" s="405"/>
      <c r="AI200" s="406"/>
      <c r="AJ200" s="405"/>
      <c r="AK200" s="407"/>
      <c r="AL200" s="397"/>
      <c r="AM200" s="397"/>
      <c r="AN200" s="397"/>
      <c r="AO200" s="421"/>
      <c r="AP200" s="403"/>
      <c r="AQ200" s="403"/>
      <c r="AR200" s="404"/>
      <c r="AS200" s="405"/>
      <c r="AT200" s="280"/>
      <c r="AU200" s="280"/>
      <c r="AW200" s="280"/>
      <c r="AX200" s="280"/>
      <c r="AY200" s="280"/>
      <c r="AZ200" s="280"/>
      <c r="BA200" s="372"/>
      <c r="BB200" s="372"/>
      <c r="BC200" s="408"/>
      <c r="BD200" s="280"/>
      <c r="BE200" s="280"/>
      <c r="BF200" s="280"/>
      <c r="BG200" s="280"/>
      <c r="BH200" s="280"/>
      <c r="BI200" s="280"/>
      <c r="BJ200" s="280"/>
      <c r="BK200" s="280"/>
      <c r="BL200" s="280"/>
      <c r="BM200" s="372"/>
      <c r="BN200" s="408"/>
      <c r="BO200" s="280"/>
      <c r="BP200" s="365"/>
      <c r="BQ200" s="280"/>
      <c r="BS200" s="367"/>
      <c r="BT200" s="280"/>
      <c r="BU200" s="280"/>
      <c r="BV200" s="280"/>
      <c r="BW200" s="280"/>
      <c r="BX200" s="280"/>
      <c r="BY200" s="280"/>
      <c r="BZ200" s="280"/>
      <c r="CA200" s="280"/>
      <c r="CB200" s="280"/>
      <c r="CC200" s="280"/>
      <c r="CE200" s="280"/>
      <c r="CF200" s="280"/>
      <c r="CG200" s="280"/>
      <c r="CH200" s="280"/>
      <c r="CI200" s="280"/>
      <c r="CJ200" s="280"/>
      <c r="CK200" s="280"/>
      <c r="CL200" s="280"/>
      <c r="CM200" s="280"/>
      <c r="CN200" s="280"/>
      <c r="CP200" s="280"/>
      <c r="CQ200" s="280"/>
      <c r="CR200" s="280"/>
      <c r="CS200" s="280"/>
      <c r="CT200" s="280"/>
      <c r="CU200" s="365"/>
      <c r="CV200" s="280"/>
      <c r="CW200" s="280"/>
      <c r="CX200" s="280"/>
      <c r="CY200" s="280"/>
      <c r="DA200" s="280"/>
      <c r="DB200" s="280">
        <v>279000</v>
      </c>
      <c r="DC200" s="280"/>
      <c r="DD200" s="280">
        <f t="shared" si="496"/>
        <v>152</v>
      </c>
      <c r="DE200" s="280"/>
      <c r="DF200" s="365">
        <f t="shared" si="414"/>
        <v>15</v>
      </c>
      <c r="DG200" s="280">
        <f t="shared" si="497"/>
        <v>13950</v>
      </c>
      <c r="DH200" s="280">
        <f t="shared" si="498"/>
        <v>265050</v>
      </c>
      <c r="DI200" s="280">
        <f t="shared" si="499"/>
        <v>7358.465753424658</v>
      </c>
      <c r="DJ200" s="280">
        <f t="shared" si="500"/>
        <v>271641.53424657532</v>
      </c>
      <c r="DL200" s="367"/>
    </row>
    <row r="201" spans="1:116" s="366" customFormat="1" ht="30" x14ac:dyDescent="0.25">
      <c r="A201" s="271" t="s">
        <v>420</v>
      </c>
      <c r="B201" s="418" t="s">
        <v>18</v>
      </c>
      <c r="C201" s="418" t="s">
        <v>19</v>
      </c>
      <c r="D201" s="268" t="s">
        <v>2416</v>
      </c>
      <c r="E201" s="291" t="s">
        <v>2417</v>
      </c>
      <c r="F201" s="292">
        <v>44865</v>
      </c>
      <c r="G201" s="395"/>
      <c r="H201" s="357">
        <f>VLOOKUP(C201,[1]Rates!$C$6:$D$136,2,0)</f>
        <v>15</v>
      </c>
      <c r="I201" s="358">
        <f t="shared" si="501"/>
        <v>15</v>
      </c>
      <c r="J201" s="419"/>
      <c r="K201" s="419"/>
      <c r="L201" s="420"/>
      <c r="M201" s="419"/>
      <c r="N201" s="396"/>
      <c r="O201" s="397"/>
      <c r="P201" s="398"/>
      <c r="Q201" s="399"/>
      <c r="R201" s="396"/>
      <c r="S201" s="396"/>
      <c r="T201" s="396"/>
      <c r="U201" s="400"/>
      <c r="V201" s="401"/>
      <c r="W201" s="402"/>
      <c r="X201" s="402"/>
      <c r="Y201" s="402"/>
      <c r="Z201" s="402"/>
      <c r="AA201" s="397"/>
      <c r="AB201" s="397"/>
      <c r="AC201" s="397"/>
      <c r="AD201" s="421"/>
      <c r="AE201" s="403"/>
      <c r="AF201" s="403"/>
      <c r="AG201" s="404"/>
      <c r="AH201" s="405"/>
      <c r="AI201" s="406"/>
      <c r="AJ201" s="405"/>
      <c r="AK201" s="407"/>
      <c r="AL201" s="397"/>
      <c r="AM201" s="397"/>
      <c r="AN201" s="397"/>
      <c r="AO201" s="421"/>
      <c r="AP201" s="403"/>
      <c r="AQ201" s="403"/>
      <c r="AR201" s="404"/>
      <c r="AS201" s="405"/>
      <c r="AT201" s="280"/>
      <c r="AU201" s="280"/>
      <c r="AW201" s="280"/>
      <c r="AX201" s="280"/>
      <c r="AY201" s="280"/>
      <c r="AZ201" s="280"/>
      <c r="BA201" s="372"/>
      <c r="BB201" s="372"/>
      <c r="BC201" s="408"/>
      <c r="BD201" s="280"/>
      <c r="BE201" s="280"/>
      <c r="BF201" s="280"/>
      <c r="BG201" s="280"/>
      <c r="BH201" s="280"/>
      <c r="BI201" s="280"/>
      <c r="BJ201" s="280"/>
      <c r="BK201" s="280"/>
      <c r="BL201" s="280"/>
      <c r="BM201" s="372"/>
      <c r="BN201" s="408"/>
      <c r="BO201" s="280"/>
      <c r="BP201" s="365"/>
      <c r="BQ201" s="280"/>
      <c r="BS201" s="367"/>
      <c r="BT201" s="280"/>
      <c r="BU201" s="280"/>
      <c r="BV201" s="280"/>
      <c r="BW201" s="280"/>
      <c r="BX201" s="280"/>
      <c r="BY201" s="280"/>
      <c r="BZ201" s="280"/>
      <c r="CA201" s="280"/>
      <c r="CB201" s="280"/>
      <c r="CC201" s="280"/>
      <c r="CE201" s="280"/>
      <c r="CF201" s="280"/>
      <c r="CG201" s="280"/>
      <c r="CH201" s="280"/>
      <c r="CI201" s="280"/>
      <c r="CJ201" s="280"/>
      <c r="CK201" s="280"/>
      <c r="CL201" s="280"/>
      <c r="CM201" s="280"/>
      <c r="CN201" s="280"/>
      <c r="CP201" s="280"/>
      <c r="CQ201" s="280"/>
      <c r="CR201" s="280"/>
      <c r="CS201" s="280"/>
      <c r="CT201" s="280"/>
      <c r="CU201" s="365"/>
      <c r="CV201" s="280"/>
      <c r="CW201" s="280"/>
      <c r="CX201" s="280"/>
      <c r="CY201" s="280"/>
      <c r="DA201" s="280"/>
      <c r="DB201" s="280">
        <v>378000</v>
      </c>
      <c r="DC201" s="280"/>
      <c r="DD201" s="280">
        <f t="shared" si="496"/>
        <v>152</v>
      </c>
      <c r="DE201" s="280"/>
      <c r="DF201" s="365">
        <f t="shared" si="414"/>
        <v>15</v>
      </c>
      <c r="DG201" s="280">
        <f t="shared" si="497"/>
        <v>18900</v>
      </c>
      <c r="DH201" s="280">
        <f t="shared" si="498"/>
        <v>359100</v>
      </c>
      <c r="DI201" s="280">
        <f t="shared" si="499"/>
        <v>9969.534246575342</v>
      </c>
      <c r="DJ201" s="280">
        <f t="shared" si="500"/>
        <v>368030.46575342468</v>
      </c>
      <c r="DL201" s="367"/>
    </row>
    <row r="202" spans="1:116" s="366" customFormat="1" ht="30" x14ac:dyDescent="0.25">
      <c r="A202" s="271" t="s">
        <v>420</v>
      </c>
      <c r="B202" s="418" t="s">
        <v>18</v>
      </c>
      <c r="C202" s="418" t="s">
        <v>19</v>
      </c>
      <c r="D202" s="268" t="s">
        <v>2418</v>
      </c>
      <c r="E202" s="291" t="s">
        <v>2419</v>
      </c>
      <c r="F202" s="292">
        <v>44917</v>
      </c>
      <c r="G202" s="395"/>
      <c r="H202" s="357">
        <f>VLOOKUP(C202,[1]Rates!$C$6:$D$136,2,0)</f>
        <v>15</v>
      </c>
      <c r="I202" s="358">
        <f t="shared" si="501"/>
        <v>15</v>
      </c>
      <c r="J202" s="419"/>
      <c r="K202" s="419"/>
      <c r="L202" s="420"/>
      <c r="M202" s="419"/>
      <c r="N202" s="396"/>
      <c r="O202" s="397"/>
      <c r="P202" s="398"/>
      <c r="Q202" s="399"/>
      <c r="R202" s="396"/>
      <c r="S202" s="396"/>
      <c r="T202" s="396"/>
      <c r="U202" s="400"/>
      <c r="V202" s="401"/>
      <c r="W202" s="402"/>
      <c r="X202" s="402"/>
      <c r="Y202" s="402"/>
      <c r="Z202" s="402"/>
      <c r="AA202" s="397"/>
      <c r="AB202" s="397"/>
      <c r="AC202" s="397"/>
      <c r="AD202" s="421"/>
      <c r="AE202" s="403"/>
      <c r="AF202" s="403"/>
      <c r="AG202" s="404"/>
      <c r="AH202" s="405"/>
      <c r="AI202" s="406"/>
      <c r="AJ202" s="405"/>
      <c r="AK202" s="407"/>
      <c r="AL202" s="397"/>
      <c r="AM202" s="397"/>
      <c r="AN202" s="397"/>
      <c r="AO202" s="421"/>
      <c r="AP202" s="403"/>
      <c r="AQ202" s="403"/>
      <c r="AR202" s="404"/>
      <c r="AS202" s="405"/>
      <c r="AT202" s="280"/>
      <c r="AU202" s="280"/>
      <c r="AW202" s="280"/>
      <c r="AX202" s="280"/>
      <c r="AY202" s="280"/>
      <c r="AZ202" s="280"/>
      <c r="BA202" s="372"/>
      <c r="BB202" s="372"/>
      <c r="BC202" s="408"/>
      <c r="BD202" s="280"/>
      <c r="BE202" s="280"/>
      <c r="BF202" s="280"/>
      <c r="BG202" s="280"/>
      <c r="BH202" s="280"/>
      <c r="BI202" s="280"/>
      <c r="BJ202" s="280"/>
      <c r="BK202" s="280"/>
      <c r="BL202" s="280"/>
      <c r="BM202" s="372"/>
      <c r="BN202" s="408"/>
      <c r="BO202" s="280"/>
      <c r="BP202" s="365"/>
      <c r="BQ202" s="280"/>
      <c r="BS202" s="367"/>
      <c r="BT202" s="280"/>
      <c r="BU202" s="280"/>
      <c r="BV202" s="280"/>
      <c r="BW202" s="280"/>
      <c r="BX202" s="280"/>
      <c r="BY202" s="280"/>
      <c r="BZ202" s="280"/>
      <c r="CA202" s="280"/>
      <c r="CB202" s="280"/>
      <c r="CC202" s="280"/>
      <c r="CE202" s="280"/>
      <c r="CF202" s="280"/>
      <c r="CG202" s="280"/>
      <c r="CH202" s="280"/>
      <c r="CI202" s="280"/>
      <c r="CJ202" s="280"/>
      <c r="CK202" s="280"/>
      <c r="CL202" s="280"/>
      <c r="CM202" s="280"/>
      <c r="CN202" s="280"/>
      <c r="CP202" s="280"/>
      <c r="CQ202" s="280"/>
      <c r="CR202" s="280"/>
      <c r="CS202" s="280"/>
      <c r="CT202" s="280"/>
      <c r="CU202" s="365"/>
      <c r="CV202" s="280"/>
      <c r="CW202" s="280"/>
      <c r="CX202" s="280"/>
      <c r="CY202" s="280"/>
      <c r="DA202" s="280"/>
      <c r="DB202" s="280">
        <v>558060</v>
      </c>
      <c r="DC202" s="280"/>
      <c r="DD202" s="280">
        <f t="shared" si="496"/>
        <v>100</v>
      </c>
      <c r="DE202" s="280"/>
      <c r="DF202" s="365">
        <f t="shared" si="414"/>
        <v>15</v>
      </c>
      <c r="DG202" s="280">
        <f t="shared" si="497"/>
        <v>27903</v>
      </c>
      <c r="DH202" s="280">
        <f t="shared" si="498"/>
        <v>530157</v>
      </c>
      <c r="DI202" s="280">
        <f t="shared" si="499"/>
        <v>9683.2328767123308</v>
      </c>
      <c r="DJ202" s="280">
        <f t="shared" si="500"/>
        <v>548376.76712328766</v>
      </c>
      <c r="DL202" s="367"/>
    </row>
    <row r="203" spans="1:116" s="366" customFormat="1" ht="30" x14ac:dyDescent="0.25">
      <c r="A203" s="271" t="s">
        <v>420</v>
      </c>
      <c r="B203" s="418" t="s">
        <v>18</v>
      </c>
      <c r="C203" s="418" t="s">
        <v>19</v>
      </c>
      <c r="D203" s="268" t="s">
        <v>2420</v>
      </c>
      <c r="E203" s="291" t="s">
        <v>2421</v>
      </c>
      <c r="F203" s="292">
        <v>44917</v>
      </c>
      <c r="G203" s="395"/>
      <c r="H203" s="357">
        <f>VLOOKUP(C203,[1]Rates!$C$6:$D$136,2,0)</f>
        <v>15</v>
      </c>
      <c r="I203" s="358">
        <f t="shared" si="501"/>
        <v>15</v>
      </c>
      <c r="J203" s="419"/>
      <c r="K203" s="419"/>
      <c r="L203" s="420"/>
      <c r="M203" s="419"/>
      <c r="N203" s="396"/>
      <c r="O203" s="397"/>
      <c r="P203" s="398"/>
      <c r="Q203" s="399"/>
      <c r="R203" s="396"/>
      <c r="S203" s="396"/>
      <c r="T203" s="396"/>
      <c r="U203" s="400"/>
      <c r="V203" s="401"/>
      <c r="W203" s="402"/>
      <c r="X203" s="402"/>
      <c r="Y203" s="402"/>
      <c r="Z203" s="402"/>
      <c r="AA203" s="397"/>
      <c r="AB203" s="397"/>
      <c r="AC203" s="397"/>
      <c r="AD203" s="421"/>
      <c r="AE203" s="403"/>
      <c r="AF203" s="403"/>
      <c r="AG203" s="404"/>
      <c r="AH203" s="405"/>
      <c r="AI203" s="406"/>
      <c r="AJ203" s="405"/>
      <c r="AK203" s="407"/>
      <c r="AL203" s="397"/>
      <c r="AM203" s="397"/>
      <c r="AN203" s="397"/>
      <c r="AO203" s="421"/>
      <c r="AP203" s="403"/>
      <c r="AQ203" s="403"/>
      <c r="AR203" s="404"/>
      <c r="AS203" s="405"/>
      <c r="AT203" s="280"/>
      <c r="AU203" s="280"/>
      <c r="AW203" s="280"/>
      <c r="AX203" s="280"/>
      <c r="AY203" s="280"/>
      <c r="AZ203" s="280"/>
      <c r="BA203" s="372"/>
      <c r="BB203" s="372"/>
      <c r="BC203" s="408"/>
      <c r="BD203" s="280"/>
      <c r="BE203" s="280"/>
      <c r="BF203" s="280"/>
      <c r="BG203" s="280"/>
      <c r="BH203" s="280"/>
      <c r="BI203" s="280"/>
      <c r="BJ203" s="280"/>
      <c r="BK203" s="280"/>
      <c r="BL203" s="280"/>
      <c r="BM203" s="372"/>
      <c r="BN203" s="408"/>
      <c r="BO203" s="280"/>
      <c r="BP203" s="365"/>
      <c r="BQ203" s="280"/>
      <c r="BS203" s="367"/>
      <c r="BT203" s="280"/>
      <c r="BU203" s="280"/>
      <c r="BV203" s="280"/>
      <c r="BW203" s="280"/>
      <c r="BX203" s="280"/>
      <c r="BY203" s="280"/>
      <c r="BZ203" s="280"/>
      <c r="CA203" s="280"/>
      <c r="CB203" s="280"/>
      <c r="CC203" s="280"/>
      <c r="CE203" s="280"/>
      <c r="CF203" s="280"/>
      <c r="CG203" s="280"/>
      <c r="CH203" s="280"/>
      <c r="CI203" s="280"/>
      <c r="CJ203" s="280"/>
      <c r="CK203" s="280"/>
      <c r="CL203" s="280"/>
      <c r="CM203" s="280"/>
      <c r="CN203" s="280"/>
      <c r="CP203" s="280"/>
      <c r="CQ203" s="280"/>
      <c r="CR203" s="280"/>
      <c r="CS203" s="280"/>
      <c r="CT203" s="280"/>
      <c r="CU203" s="365"/>
      <c r="CV203" s="280"/>
      <c r="CW203" s="280"/>
      <c r="CX203" s="280"/>
      <c r="CY203" s="280"/>
      <c r="DA203" s="280"/>
      <c r="DB203" s="280">
        <v>36735</v>
      </c>
      <c r="DC203" s="280"/>
      <c r="DD203" s="280">
        <f t="shared" si="496"/>
        <v>100</v>
      </c>
      <c r="DE203" s="280"/>
      <c r="DF203" s="365">
        <f t="shared" si="414"/>
        <v>15</v>
      </c>
      <c r="DG203" s="280">
        <f t="shared" si="497"/>
        <v>1836.75</v>
      </c>
      <c r="DH203" s="280">
        <f t="shared" si="498"/>
        <v>34898.25</v>
      </c>
      <c r="DI203" s="280">
        <f t="shared" si="499"/>
        <v>637.41095890410963</v>
      </c>
      <c r="DJ203" s="280">
        <f t="shared" si="500"/>
        <v>36097.589041095889</v>
      </c>
      <c r="DL203" s="367"/>
    </row>
    <row r="204" spans="1:116" s="366" customFormat="1" ht="25.5" x14ac:dyDescent="0.25">
      <c r="A204" s="271" t="s">
        <v>420</v>
      </c>
      <c r="B204" s="418" t="s">
        <v>18</v>
      </c>
      <c r="C204" s="418" t="s">
        <v>19</v>
      </c>
      <c r="D204" s="268" t="s">
        <v>2422</v>
      </c>
      <c r="E204" s="291" t="s">
        <v>2423</v>
      </c>
      <c r="F204" s="292">
        <v>44917</v>
      </c>
      <c r="G204" s="395"/>
      <c r="H204" s="357">
        <f>VLOOKUP(C204,[1]Rates!$C$6:$D$136,2,0)</f>
        <v>15</v>
      </c>
      <c r="I204" s="358">
        <f t="shared" si="501"/>
        <v>15</v>
      </c>
      <c r="J204" s="419"/>
      <c r="K204" s="419"/>
      <c r="L204" s="420"/>
      <c r="M204" s="419"/>
      <c r="N204" s="396"/>
      <c r="O204" s="397"/>
      <c r="P204" s="398"/>
      <c r="Q204" s="399"/>
      <c r="R204" s="396"/>
      <c r="S204" s="396"/>
      <c r="T204" s="396"/>
      <c r="U204" s="400"/>
      <c r="V204" s="401"/>
      <c r="W204" s="402"/>
      <c r="X204" s="402"/>
      <c r="Y204" s="402"/>
      <c r="Z204" s="402"/>
      <c r="AA204" s="397"/>
      <c r="AB204" s="397"/>
      <c r="AC204" s="397"/>
      <c r="AD204" s="421"/>
      <c r="AE204" s="403"/>
      <c r="AF204" s="403"/>
      <c r="AG204" s="404"/>
      <c r="AH204" s="405"/>
      <c r="AI204" s="406"/>
      <c r="AJ204" s="405"/>
      <c r="AK204" s="407"/>
      <c r="AL204" s="397"/>
      <c r="AM204" s="397"/>
      <c r="AN204" s="397"/>
      <c r="AO204" s="421"/>
      <c r="AP204" s="403"/>
      <c r="AQ204" s="403"/>
      <c r="AR204" s="404"/>
      <c r="AS204" s="405"/>
      <c r="AT204" s="280"/>
      <c r="AU204" s="280"/>
      <c r="AW204" s="280"/>
      <c r="AX204" s="280"/>
      <c r="AY204" s="280"/>
      <c r="AZ204" s="280"/>
      <c r="BA204" s="372"/>
      <c r="BB204" s="372"/>
      <c r="BC204" s="408"/>
      <c r="BD204" s="280"/>
      <c r="BE204" s="280"/>
      <c r="BF204" s="280"/>
      <c r="BG204" s="280"/>
      <c r="BH204" s="280"/>
      <c r="BI204" s="280"/>
      <c r="BJ204" s="280"/>
      <c r="BK204" s="280"/>
      <c r="BL204" s="280"/>
      <c r="BM204" s="372"/>
      <c r="BN204" s="408"/>
      <c r="BO204" s="280"/>
      <c r="BP204" s="365"/>
      <c r="BQ204" s="280"/>
      <c r="BS204" s="367"/>
      <c r="BT204" s="280"/>
      <c r="BU204" s="280"/>
      <c r="BV204" s="280"/>
      <c r="BW204" s="280"/>
      <c r="BX204" s="280"/>
      <c r="BY204" s="280"/>
      <c r="BZ204" s="280"/>
      <c r="CA204" s="280"/>
      <c r="CB204" s="280"/>
      <c r="CC204" s="280"/>
      <c r="CE204" s="280"/>
      <c r="CF204" s="280"/>
      <c r="CG204" s="280"/>
      <c r="CH204" s="280"/>
      <c r="CI204" s="280"/>
      <c r="CJ204" s="280"/>
      <c r="CK204" s="280"/>
      <c r="CL204" s="280"/>
      <c r="CM204" s="280"/>
      <c r="CN204" s="280"/>
      <c r="CP204" s="280"/>
      <c r="CQ204" s="280"/>
      <c r="CR204" s="280"/>
      <c r="CS204" s="280"/>
      <c r="CT204" s="280"/>
      <c r="CU204" s="365"/>
      <c r="CV204" s="280"/>
      <c r="CW204" s="280"/>
      <c r="CX204" s="280"/>
      <c r="CY204" s="280"/>
      <c r="DA204" s="280"/>
      <c r="DB204" s="280">
        <v>65000</v>
      </c>
      <c r="DC204" s="280"/>
      <c r="DD204" s="280">
        <f t="shared" si="496"/>
        <v>100</v>
      </c>
      <c r="DE204" s="280"/>
      <c r="DF204" s="365">
        <f t="shared" si="414"/>
        <v>15</v>
      </c>
      <c r="DG204" s="280">
        <f t="shared" si="497"/>
        <v>3250</v>
      </c>
      <c r="DH204" s="280">
        <f t="shared" si="498"/>
        <v>61750</v>
      </c>
      <c r="DI204" s="280">
        <f t="shared" si="499"/>
        <v>1127.8538812785389</v>
      </c>
      <c r="DJ204" s="280">
        <f t="shared" si="500"/>
        <v>63872.146118721459</v>
      </c>
      <c r="DL204" s="367"/>
    </row>
    <row r="205" spans="1:116" s="366" customFormat="1" ht="25.5" x14ac:dyDescent="0.25">
      <c r="A205" s="271" t="s">
        <v>420</v>
      </c>
      <c r="B205" s="418" t="s">
        <v>18</v>
      </c>
      <c r="C205" s="418" t="s">
        <v>19</v>
      </c>
      <c r="D205" s="268" t="s">
        <v>2424</v>
      </c>
      <c r="E205" s="291" t="s">
        <v>2425</v>
      </c>
      <c r="F205" s="292">
        <v>44917</v>
      </c>
      <c r="G205" s="395"/>
      <c r="H205" s="357">
        <f>VLOOKUP(C205,[1]Rates!$C$6:$D$136,2,0)</f>
        <v>15</v>
      </c>
      <c r="I205" s="358">
        <f t="shared" si="501"/>
        <v>15</v>
      </c>
      <c r="J205" s="419"/>
      <c r="K205" s="419"/>
      <c r="L205" s="420"/>
      <c r="M205" s="419"/>
      <c r="N205" s="396"/>
      <c r="O205" s="397"/>
      <c r="P205" s="398"/>
      <c r="Q205" s="399"/>
      <c r="R205" s="396"/>
      <c r="S205" s="396"/>
      <c r="T205" s="396"/>
      <c r="U205" s="400"/>
      <c r="V205" s="401"/>
      <c r="W205" s="402"/>
      <c r="X205" s="402"/>
      <c r="Y205" s="402"/>
      <c r="Z205" s="402"/>
      <c r="AA205" s="397"/>
      <c r="AB205" s="397"/>
      <c r="AC205" s="397"/>
      <c r="AD205" s="421"/>
      <c r="AE205" s="403"/>
      <c r="AF205" s="403"/>
      <c r="AG205" s="404"/>
      <c r="AH205" s="405"/>
      <c r="AI205" s="406"/>
      <c r="AJ205" s="405"/>
      <c r="AK205" s="407"/>
      <c r="AL205" s="397"/>
      <c r="AM205" s="397"/>
      <c r="AN205" s="397"/>
      <c r="AO205" s="421"/>
      <c r="AP205" s="403"/>
      <c r="AQ205" s="403"/>
      <c r="AR205" s="404"/>
      <c r="AS205" s="405"/>
      <c r="AT205" s="280"/>
      <c r="AU205" s="280"/>
      <c r="AW205" s="280"/>
      <c r="AX205" s="280"/>
      <c r="AY205" s="280"/>
      <c r="AZ205" s="280"/>
      <c r="BA205" s="372"/>
      <c r="BB205" s="372"/>
      <c r="BC205" s="408"/>
      <c r="BD205" s="280"/>
      <c r="BE205" s="280"/>
      <c r="BF205" s="280"/>
      <c r="BG205" s="280"/>
      <c r="BH205" s="280"/>
      <c r="BI205" s="280"/>
      <c r="BJ205" s="280"/>
      <c r="BK205" s="280"/>
      <c r="BL205" s="280"/>
      <c r="BM205" s="372"/>
      <c r="BN205" s="408"/>
      <c r="BO205" s="280"/>
      <c r="BP205" s="365"/>
      <c r="BQ205" s="280"/>
      <c r="BS205" s="367"/>
      <c r="BT205" s="280"/>
      <c r="BU205" s="280"/>
      <c r="BV205" s="280"/>
      <c r="BW205" s="280"/>
      <c r="BX205" s="280"/>
      <c r="BY205" s="280"/>
      <c r="BZ205" s="280"/>
      <c r="CA205" s="280"/>
      <c r="CB205" s="280"/>
      <c r="CC205" s="280"/>
      <c r="CE205" s="280"/>
      <c r="CF205" s="280"/>
      <c r="CG205" s="280"/>
      <c r="CH205" s="280"/>
      <c r="CI205" s="280"/>
      <c r="CJ205" s="280"/>
      <c r="CK205" s="280"/>
      <c r="CL205" s="280"/>
      <c r="CM205" s="280"/>
      <c r="CN205" s="280"/>
      <c r="CP205" s="280"/>
      <c r="CQ205" s="280"/>
      <c r="CR205" s="280"/>
      <c r="CS205" s="280"/>
      <c r="CT205" s="280"/>
      <c r="CU205" s="365"/>
      <c r="CV205" s="280"/>
      <c r="CW205" s="280"/>
      <c r="CX205" s="280"/>
      <c r="CY205" s="280"/>
      <c r="DA205" s="280"/>
      <c r="DB205" s="280">
        <v>65000</v>
      </c>
      <c r="DC205" s="280"/>
      <c r="DD205" s="280">
        <f t="shared" si="496"/>
        <v>100</v>
      </c>
      <c r="DE205" s="280"/>
      <c r="DF205" s="365">
        <f t="shared" si="414"/>
        <v>15</v>
      </c>
      <c r="DG205" s="280">
        <f t="shared" si="497"/>
        <v>3250</v>
      </c>
      <c r="DH205" s="280">
        <f t="shared" si="498"/>
        <v>61750</v>
      </c>
      <c r="DI205" s="280">
        <f t="shared" si="499"/>
        <v>1127.8538812785389</v>
      </c>
      <c r="DJ205" s="280">
        <f t="shared" si="500"/>
        <v>63872.146118721459</v>
      </c>
      <c r="DL205" s="367"/>
    </row>
    <row r="206" spans="1:116" s="366" customFormat="1" ht="30" x14ac:dyDescent="0.25">
      <c r="A206" s="271" t="s">
        <v>420</v>
      </c>
      <c r="B206" s="418" t="s">
        <v>18</v>
      </c>
      <c r="C206" s="418" t="s">
        <v>19</v>
      </c>
      <c r="D206" s="268" t="s">
        <v>2426</v>
      </c>
      <c r="E206" s="291" t="s">
        <v>2427</v>
      </c>
      <c r="F206" s="292">
        <v>44917</v>
      </c>
      <c r="G206" s="395"/>
      <c r="H206" s="357">
        <f>VLOOKUP(C206,[1]Rates!$C$6:$D$136,2,0)</f>
        <v>15</v>
      </c>
      <c r="I206" s="358">
        <f t="shared" si="501"/>
        <v>15</v>
      </c>
      <c r="J206" s="419"/>
      <c r="K206" s="419"/>
      <c r="L206" s="420"/>
      <c r="M206" s="419"/>
      <c r="N206" s="396"/>
      <c r="O206" s="397"/>
      <c r="P206" s="398"/>
      <c r="Q206" s="399"/>
      <c r="R206" s="396"/>
      <c r="S206" s="396"/>
      <c r="T206" s="396"/>
      <c r="U206" s="400"/>
      <c r="V206" s="401"/>
      <c r="W206" s="402"/>
      <c r="X206" s="402"/>
      <c r="Y206" s="402"/>
      <c r="Z206" s="402"/>
      <c r="AA206" s="397"/>
      <c r="AB206" s="397"/>
      <c r="AC206" s="397"/>
      <c r="AD206" s="421"/>
      <c r="AE206" s="403"/>
      <c r="AF206" s="403"/>
      <c r="AG206" s="404"/>
      <c r="AH206" s="405"/>
      <c r="AI206" s="406"/>
      <c r="AJ206" s="405"/>
      <c r="AK206" s="407"/>
      <c r="AL206" s="397"/>
      <c r="AM206" s="397"/>
      <c r="AN206" s="397"/>
      <c r="AO206" s="421"/>
      <c r="AP206" s="403"/>
      <c r="AQ206" s="403"/>
      <c r="AR206" s="404"/>
      <c r="AS206" s="405"/>
      <c r="AT206" s="280"/>
      <c r="AU206" s="280"/>
      <c r="AW206" s="280"/>
      <c r="AX206" s="280"/>
      <c r="AY206" s="280"/>
      <c r="AZ206" s="280"/>
      <c r="BA206" s="372"/>
      <c r="BB206" s="372"/>
      <c r="BC206" s="408"/>
      <c r="BD206" s="280"/>
      <c r="BE206" s="280"/>
      <c r="BF206" s="280"/>
      <c r="BG206" s="280"/>
      <c r="BH206" s="280"/>
      <c r="BI206" s="280"/>
      <c r="BJ206" s="280"/>
      <c r="BK206" s="280"/>
      <c r="BL206" s="280"/>
      <c r="BM206" s="372"/>
      <c r="BN206" s="408"/>
      <c r="BO206" s="280"/>
      <c r="BP206" s="365"/>
      <c r="BQ206" s="280"/>
      <c r="BS206" s="367"/>
      <c r="BT206" s="280"/>
      <c r="BU206" s="280"/>
      <c r="BV206" s="280"/>
      <c r="BW206" s="280"/>
      <c r="BX206" s="280"/>
      <c r="BY206" s="280"/>
      <c r="BZ206" s="280"/>
      <c r="CA206" s="280"/>
      <c r="CB206" s="280"/>
      <c r="CC206" s="280"/>
      <c r="CE206" s="280"/>
      <c r="CF206" s="280"/>
      <c r="CG206" s="280"/>
      <c r="CH206" s="280"/>
      <c r="CI206" s="280"/>
      <c r="CJ206" s="280"/>
      <c r="CK206" s="280"/>
      <c r="CL206" s="280"/>
      <c r="CM206" s="280"/>
      <c r="CN206" s="280"/>
      <c r="CP206" s="280"/>
      <c r="CQ206" s="280"/>
      <c r="CR206" s="280"/>
      <c r="CS206" s="280"/>
      <c r="CT206" s="280"/>
      <c r="CU206" s="365"/>
      <c r="CV206" s="280"/>
      <c r="CW206" s="280"/>
      <c r="CX206" s="280"/>
      <c r="CY206" s="280"/>
      <c r="DA206" s="280"/>
      <c r="DB206" s="280">
        <v>594704.5</v>
      </c>
      <c r="DC206" s="280"/>
      <c r="DD206" s="280">
        <f t="shared" si="496"/>
        <v>100</v>
      </c>
      <c r="DE206" s="280"/>
      <c r="DF206" s="365">
        <f t="shared" si="414"/>
        <v>15</v>
      </c>
      <c r="DG206" s="280">
        <f t="shared" si="497"/>
        <v>29735.225000000002</v>
      </c>
      <c r="DH206" s="280">
        <f t="shared" si="498"/>
        <v>564969.27500000002</v>
      </c>
      <c r="DI206" s="280">
        <f t="shared" si="499"/>
        <v>10319.073515981736</v>
      </c>
      <c r="DJ206" s="280">
        <f t="shared" si="500"/>
        <v>584385.42648401821</v>
      </c>
      <c r="DL206" s="367"/>
    </row>
    <row r="207" spans="1:116" s="366" customFormat="1" ht="25.5" x14ac:dyDescent="0.25">
      <c r="A207" s="271" t="s">
        <v>420</v>
      </c>
      <c r="B207" s="418" t="s">
        <v>18</v>
      </c>
      <c r="C207" s="418" t="s">
        <v>19</v>
      </c>
      <c r="D207" s="268" t="s">
        <v>2450</v>
      </c>
      <c r="E207" s="283" t="s">
        <v>2451</v>
      </c>
      <c r="F207" s="292">
        <v>44930</v>
      </c>
      <c r="G207" s="395"/>
      <c r="H207" s="357">
        <f>VLOOKUP(C207,[1]Rates!$C$6:$D$136,2,0)</f>
        <v>15</v>
      </c>
      <c r="I207" s="358">
        <f t="shared" ref="I207:I235" si="502">H207-G207</f>
        <v>15</v>
      </c>
      <c r="J207" s="648"/>
      <c r="K207" s="648"/>
      <c r="L207" s="420"/>
      <c r="M207" s="648"/>
      <c r="N207" s="396"/>
      <c r="O207" s="397"/>
      <c r="P207" s="398"/>
      <c r="Q207" s="399"/>
      <c r="R207" s="396"/>
      <c r="S207" s="396"/>
      <c r="T207" s="396"/>
      <c r="U207" s="400"/>
      <c r="V207" s="401"/>
      <c r="W207" s="402"/>
      <c r="X207" s="402"/>
      <c r="Y207" s="402"/>
      <c r="Z207" s="402"/>
      <c r="AA207" s="397"/>
      <c r="AB207" s="397"/>
      <c r="AC207" s="397"/>
      <c r="AD207" s="421"/>
      <c r="AE207" s="403"/>
      <c r="AF207" s="403"/>
      <c r="AG207" s="404"/>
      <c r="AH207" s="405"/>
      <c r="AI207" s="406"/>
      <c r="AJ207" s="405"/>
      <c r="AK207" s="407"/>
      <c r="AL207" s="397"/>
      <c r="AM207" s="397"/>
      <c r="AN207" s="397"/>
      <c r="AO207" s="421"/>
      <c r="AP207" s="403"/>
      <c r="AQ207" s="403"/>
      <c r="AR207" s="404"/>
      <c r="AS207" s="405"/>
      <c r="AT207" s="280"/>
      <c r="AU207" s="280"/>
      <c r="AW207" s="280"/>
      <c r="AX207" s="280"/>
      <c r="AY207" s="280"/>
      <c r="AZ207" s="280"/>
      <c r="BA207" s="372"/>
      <c r="BB207" s="372"/>
      <c r="BC207" s="408"/>
      <c r="BD207" s="280"/>
      <c r="BE207" s="280"/>
      <c r="BF207" s="280"/>
      <c r="BG207" s="280"/>
      <c r="BH207" s="280"/>
      <c r="BI207" s="280"/>
      <c r="BJ207" s="280"/>
      <c r="BK207" s="280"/>
      <c r="BL207" s="280"/>
      <c r="BM207" s="372"/>
      <c r="BN207" s="408"/>
      <c r="BO207" s="280"/>
      <c r="BP207" s="365"/>
      <c r="BQ207" s="280"/>
      <c r="BS207" s="367"/>
      <c r="BT207" s="280"/>
      <c r="BU207" s="280"/>
      <c r="BV207" s="280"/>
      <c r="BW207" s="280"/>
      <c r="BX207" s="280"/>
      <c r="BY207" s="280"/>
      <c r="BZ207" s="280"/>
      <c r="CA207" s="280"/>
      <c r="CB207" s="280"/>
      <c r="CC207" s="280"/>
      <c r="CE207" s="280"/>
      <c r="CF207" s="280"/>
      <c r="CG207" s="280"/>
      <c r="CH207" s="280"/>
      <c r="CI207" s="280"/>
      <c r="CJ207" s="280"/>
      <c r="CK207" s="280"/>
      <c r="CL207" s="280"/>
      <c r="CM207" s="280"/>
      <c r="CN207" s="280"/>
      <c r="CP207" s="280"/>
      <c r="CQ207" s="280"/>
      <c r="CR207" s="280"/>
      <c r="CS207" s="280"/>
      <c r="CT207" s="280"/>
      <c r="CU207" s="365"/>
      <c r="CV207" s="280"/>
      <c r="CW207" s="280"/>
      <c r="CX207" s="280"/>
      <c r="CY207" s="280"/>
      <c r="DA207" s="280"/>
      <c r="DB207" s="280">
        <v>135726</v>
      </c>
      <c r="DC207" s="280"/>
      <c r="DD207" s="280">
        <f t="shared" si="496"/>
        <v>87</v>
      </c>
      <c r="DE207" s="280"/>
      <c r="DF207" s="365">
        <f t="shared" si="414"/>
        <v>15</v>
      </c>
      <c r="DG207" s="280">
        <f t="shared" si="497"/>
        <v>6786.3</v>
      </c>
      <c r="DH207" s="280">
        <f t="shared" si="498"/>
        <v>128939.7</v>
      </c>
      <c r="DI207" s="280">
        <f t="shared" si="499"/>
        <v>2048.904821917808</v>
      </c>
      <c r="DJ207" s="280">
        <f t="shared" si="500"/>
        <v>133677.09517808218</v>
      </c>
      <c r="DL207" s="367"/>
    </row>
    <row r="208" spans="1:116" s="366" customFormat="1" ht="25.5" x14ac:dyDescent="0.25">
      <c r="A208" s="271" t="s">
        <v>420</v>
      </c>
      <c r="B208" s="418" t="s">
        <v>18</v>
      </c>
      <c r="C208" s="418" t="s">
        <v>19</v>
      </c>
      <c r="D208" s="268" t="s">
        <v>2452</v>
      </c>
      <c r="E208" s="283" t="s">
        <v>2453</v>
      </c>
      <c r="F208" s="292">
        <v>44930</v>
      </c>
      <c r="G208" s="395"/>
      <c r="H208" s="357">
        <f>VLOOKUP(C208,[1]Rates!$C$6:$D$136,2,0)</f>
        <v>15</v>
      </c>
      <c r="I208" s="358">
        <f t="shared" si="502"/>
        <v>15</v>
      </c>
      <c r="J208" s="648"/>
      <c r="K208" s="648"/>
      <c r="L208" s="420"/>
      <c r="M208" s="648"/>
      <c r="N208" s="396"/>
      <c r="O208" s="397"/>
      <c r="P208" s="398"/>
      <c r="Q208" s="399"/>
      <c r="R208" s="396"/>
      <c r="S208" s="396"/>
      <c r="T208" s="396"/>
      <c r="U208" s="400"/>
      <c r="V208" s="401"/>
      <c r="W208" s="402"/>
      <c r="X208" s="402"/>
      <c r="Y208" s="402"/>
      <c r="Z208" s="402"/>
      <c r="AA208" s="397"/>
      <c r="AB208" s="397"/>
      <c r="AC208" s="397"/>
      <c r="AD208" s="421"/>
      <c r="AE208" s="403"/>
      <c r="AF208" s="403"/>
      <c r="AG208" s="404"/>
      <c r="AH208" s="405"/>
      <c r="AI208" s="406"/>
      <c r="AJ208" s="405"/>
      <c r="AK208" s="407"/>
      <c r="AL208" s="397"/>
      <c r="AM208" s="397"/>
      <c r="AN208" s="397"/>
      <c r="AO208" s="421"/>
      <c r="AP208" s="403"/>
      <c r="AQ208" s="403"/>
      <c r="AR208" s="404"/>
      <c r="AS208" s="405"/>
      <c r="AT208" s="280"/>
      <c r="AU208" s="280"/>
      <c r="AW208" s="280"/>
      <c r="AX208" s="280"/>
      <c r="AY208" s="280"/>
      <c r="AZ208" s="280"/>
      <c r="BA208" s="372"/>
      <c r="BB208" s="372"/>
      <c r="BC208" s="408"/>
      <c r="BD208" s="280"/>
      <c r="BE208" s="280"/>
      <c r="BF208" s="280"/>
      <c r="BG208" s="280"/>
      <c r="BH208" s="280"/>
      <c r="BI208" s="280"/>
      <c r="BJ208" s="280"/>
      <c r="BK208" s="280"/>
      <c r="BL208" s="280"/>
      <c r="BM208" s="372"/>
      <c r="BN208" s="408"/>
      <c r="BO208" s="280"/>
      <c r="BP208" s="365"/>
      <c r="BQ208" s="280"/>
      <c r="BS208" s="367"/>
      <c r="BT208" s="280"/>
      <c r="BU208" s="280"/>
      <c r="BV208" s="280"/>
      <c r="BW208" s="280"/>
      <c r="BX208" s="280"/>
      <c r="BY208" s="280"/>
      <c r="BZ208" s="280"/>
      <c r="CA208" s="280"/>
      <c r="CB208" s="280"/>
      <c r="CC208" s="280"/>
      <c r="CE208" s="280"/>
      <c r="CF208" s="280"/>
      <c r="CG208" s="280"/>
      <c r="CH208" s="280"/>
      <c r="CI208" s="280"/>
      <c r="CJ208" s="280"/>
      <c r="CK208" s="280"/>
      <c r="CL208" s="280"/>
      <c r="CM208" s="280"/>
      <c r="CN208" s="280"/>
      <c r="CP208" s="280"/>
      <c r="CQ208" s="280"/>
      <c r="CR208" s="280"/>
      <c r="CS208" s="280"/>
      <c r="CT208" s="280"/>
      <c r="CU208" s="365"/>
      <c r="CV208" s="280"/>
      <c r="CW208" s="280"/>
      <c r="CX208" s="280"/>
      <c r="CY208" s="280"/>
      <c r="DA208" s="280"/>
      <c r="DB208" s="280">
        <v>135726</v>
      </c>
      <c r="DC208" s="280"/>
      <c r="DD208" s="280">
        <f t="shared" si="496"/>
        <v>87</v>
      </c>
      <c r="DE208" s="280"/>
      <c r="DF208" s="365">
        <f t="shared" si="414"/>
        <v>15</v>
      </c>
      <c r="DG208" s="280">
        <f t="shared" si="497"/>
        <v>6786.3</v>
      </c>
      <c r="DH208" s="280">
        <f t="shared" si="498"/>
        <v>128939.7</v>
      </c>
      <c r="DI208" s="280">
        <f t="shared" si="499"/>
        <v>2048.904821917808</v>
      </c>
      <c r="DJ208" s="280">
        <f t="shared" si="500"/>
        <v>133677.09517808218</v>
      </c>
      <c r="DL208" s="367"/>
    </row>
    <row r="209" spans="1:116" s="366" customFormat="1" ht="30" x14ac:dyDescent="0.25">
      <c r="A209" s="271" t="s">
        <v>420</v>
      </c>
      <c r="B209" s="418" t="s">
        <v>18</v>
      </c>
      <c r="C209" s="418" t="s">
        <v>19</v>
      </c>
      <c r="D209" s="268" t="s">
        <v>2418</v>
      </c>
      <c r="E209" s="283" t="s">
        <v>2419</v>
      </c>
      <c r="F209" s="292">
        <v>44930</v>
      </c>
      <c r="G209" s="395"/>
      <c r="H209" s="357">
        <f>VLOOKUP(C209,[1]Rates!$C$6:$D$136,2,0)</f>
        <v>15</v>
      </c>
      <c r="I209" s="358">
        <f t="shared" si="502"/>
        <v>15</v>
      </c>
      <c r="J209" s="648"/>
      <c r="K209" s="648"/>
      <c r="L209" s="420"/>
      <c r="M209" s="648"/>
      <c r="N209" s="396"/>
      <c r="O209" s="397"/>
      <c r="P209" s="398"/>
      <c r="Q209" s="399"/>
      <c r="R209" s="396"/>
      <c r="S209" s="396"/>
      <c r="T209" s="396"/>
      <c r="U209" s="400"/>
      <c r="V209" s="401"/>
      <c r="W209" s="402"/>
      <c r="X209" s="402"/>
      <c r="Y209" s="402"/>
      <c r="Z209" s="402"/>
      <c r="AA209" s="397"/>
      <c r="AB209" s="397"/>
      <c r="AC209" s="397"/>
      <c r="AD209" s="421"/>
      <c r="AE209" s="403"/>
      <c r="AF209" s="403"/>
      <c r="AG209" s="404"/>
      <c r="AH209" s="405"/>
      <c r="AI209" s="406"/>
      <c r="AJ209" s="405"/>
      <c r="AK209" s="407"/>
      <c r="AL209" s="397"/>
      <c r="AM209" s="397"/>
      <c r="AN209" s="397"/>
      <c r="AO209" s="421"/>
      <c r="AP209" s="403"/>
      <c r="AQ209" s="403"/>
      <c r="AR209" s="404"/>
      <c r="AS209" s="405"/>
      <c r="AT209" s="280"/>
      <c r="AU209" s="280"/>
      <c r="AW209" s="280"/>
      <c r="AX209" s="280"/>
      <c r="AY209" s="280"/>
      <c r="AZ209" s="280"/>
      <c r="BA209" s="372"/>
      <c r="BB209" s="372"/>
      <c r="BC209" s="408"/>
      <c r="BD209" s="280"/>
      <c r="BE209" s="280"/>
      <c r="BF209" s="280"/>
      <c r="BG209" s="280"/>
      <c r="BH209" s="280"/>
      <c r="BI209" s="280"/>
      <c r="BJ209" s="280"/>
      <c r="BK209" s="280"/>
      <c r="BL209" s="280"/>
      <c r="BM209" s="372"/>
      <c r="BN209" s="408"/>
      <c r="BO209" s="280"/>
      <c r="BP209" s="365"/>
      <c r="BQ209" s="280"/>
      <c r="BS209" s="367"/>
      <c r="BT209" s="280"/>
      <c r="BU209" s="280"/>
      <c r="BV209" s="280"/>
      <c r="BW209" s="280"/>
      <c r="BX209" s="280"/>
      <c r="BY209" s="280"/>
      <c r="BZ209" s="280"/>
      <c r="CA209" s="280"/>
      <c r="CB209" s="280"/>
      <c r="CC209" s="280"/>
      <c r="CE209" s="280"/>
      <c r="CF209" s="280"/>
      <c r="CG209" s="280"/>
      <c r="CH209" s="280"/>
      <c r="CI209" s="280"/>
      <c r="CJ209" s="280"/>
      <c r="CK209" s="280"/>
      <c r="CL209" s="280"/>
      <c r="CM209" s="280"/>
      <c r="CN209" s="280"/>
      <c r="CP209" s="280"/>
      <c r="CQ209" s="280"/>
      <c r="CR209" s="280"/>
      <c r="CS209" s="280"/>
      <c r="CT209" s="280"/>
      <c r="CU209" s="365"/>
      <c r="CV209" s="280"/>
      <c r="CW209" s="280"/>
      <c r="CX209" s="280"/>
      <c r="CY209" s="280"/>
      <c r="DA209" s="280"/>
      <c r="DB209" s="280">
        <v>279030</v>
      </c>
      <c r="DC209" s="280"/>
      <c r="DD209" s="280">
        <f t="shared" si="496"/>
        <v>87</v>
      </c>
      <c r="DE209" s="280"/>
      <c r="DF209" s="365">
        <f t="shared" si="414"/>
        <v>15</v>
      </c>
      <c r="DG209" s="280">
        <f t="shared" si="497"/>
        <v>13951.5</v>
      </c>
      <c r="DH209" s="280">
        <f t="shared" si="498"/>
        <v>265078.5</v>
      </c>
      <c r="DI209" s="280">
        <f t="shared" si="499"/>
        <v>4212.2063013698635</v>
      </c>
      <c r="DJ209" s="280">
        <f t="shared" si="500"/>
        <v>274817.79369863012</v>
      </c>
      <c r="DL209" s="367"/>
    </row>
    <row r="210" spans="1:116" s="366" customFormat="1" ht="30" x14ac:dyDescent="0.25">
      <c r="A210" s="271" t="s">
        <v>420</v>
      </c>
      <c r="B210" s="418" t="s">
        <v>18</v>
      </c>
      <c r="C210" s="418" t="s">
        <v>19</v>
      </c>
      <c r="D210" s="268" t="s">
        <v>2454</v>
      </c>
      <c r="E210" s="283" t="s">
        <v>2455</v>
      </c>
      <c r="F210" s="292">
        <v>44930</v>
      </c>
      <c r="G210" s="395"/>
      <c r="H210" s="357">
        <f>VLOOKUP(C210,[1]Rates!$C$6:$D$136,2,0)</f>
        <v>15</v>
      </c>
      <c r="I210" s="358">
        <f t="shared" si="502"/>
        <v>15</v>
      </c>
      <c r="J210" s="648"/>
      <c r="K210" s="648"/>
      <c r="L210" s="420"/>
      <c r="M210" s="648"/>
      <c r="N210" s="396"/>
      <c r="O210" s="397"/>
      <c r="P210" s="398"/>
      <c r="Q210" s="399"/>
      <c r="R210" s="396"/>
      <c r="S210" s="396"/>
      <c r="T210" s="396"/>
      <c r="U210" s="400"/>
      <c r="V210" s="401"/>
      <c r="W210" s="402"/>
      <c r="X210" s="402"/>
      <c r="Y210" s="402"/>
      <c r="Z210" s="402"/>
      <c r="AA210" s="397"/>
      <c r="AB210" s="397"/>
      <c r="AC210" s="397"/>
      <c r="AD210" s="421"/>
      <c r="AE210" s="403"/>
      <c r="AF210" s="403"/>
      <c r="AG210" s="404"/>
      <c r="AH210" s="405"/>
      <c r="AI210" s="406"/>
      <c r="AJ210" s="405"/>
      <c r="AK210" s="407"/>
      <c r="AL210" s="397"/>
      <c r="AM210" s="397"/>
      <c r="AN210" s="397"/>
      <c r="AO210" s="421"/>
      <c r="AP210" s="403"/>
      <c r="AQ210" s="403"/>
      <c r="AR210" s="404"/>
      <c r="AS210" s="405"/>
      <c r="AT210" s="280"/>
      <c r="AU210" s="280"/>
      <c r="AW210" s="280"/>
      <c r="AX210" s="280"/>
      <c r="AY210" s="280"/>
      <c r="AZ210" s="280"/>
      <c r="BA210" s="372"/>
      <c r="BB210" s="372"/>
      <c r="BC210" s="408"/>
      <c r="BD210" s="280"/>
      <c r="BE210" s="280"/>
      <c r="BF210" s="280"/>
      <c r="BG210" s="280"/>
      <c r="BH210" s="280"/>
      <c r="BI210" s="280"/>
      <c r="BJ210" s="280"/>
      <c r="BK210" s="280"/>
      <c r="BL210" s="280"/>
      <c r="BM210" s="372"/>
      <c r="BN210" s="408"/>
      <c r="BO210" s="280"/>
      <c r="BP210" s="365"/>
      <c r="BQ210" s="280"/>
      <c r="BS210" s="367"/>
      <c r="BT210" s="280"/>
      <c r="BU210" s="280"/>
      <c r="BV210" s="280"/>
      <c r="BW210" s="280"/>
      <c r="BX210" s="280"/>
      <c r="BY210" s="280"/>
      <c r="BZ210" s="280"/>
      <c r="CA210" s="280"/>
      <c r="CB210" s="280"/>
      <c r="CC210" s="280"/>
      <c r="CE210" s="280"/>
      <c r="CF210" s="280"/>
      <c r="CG210" s="280"/>
      <c r="CH210" s="280"/>
      <c r="CI210" s="280"/>
      <c r="CJ210" s="280"/>
      <c r="CK210" s="280"/>
      <c r="CL210" s="280"/>
      <c r="CM210" s="280"/>
      <c r="CN210" s="280"/>
      <c r="CP210" s="280"/>
      <c r="CQ210" s="280"/>
      <c r="CR210" s="280"/>
      <c r="CS210" s="280"/>
      <c r="CT210" s="280"/>
      <c r="CU210" s="365"/>
      <c r="CV210" s="280"/>
      <c r="CW210" s="280"/>
      <c r="CX210" s="280"/>
      <c r="CY210" s="280"/>
      <c r="DA210" s="280"/>
      <c r="DB210" s="280">
        <v>75050</v>
      </c>
      <c r="DC210" s="280"/>
      <c r="DD210" s="280">
        <f t="shared" si="496"/>
        <v>87</v>
      </c>
      <c r="DE210" s="280"/>
      <c r="DF210" s="365">
        <f t="shared" si="414"/>
        <v>15</v>
      </c>
      <c r="DG210" s="280">
        <f t="shared" si="497"/>
        <v>3752.5</v>
      </c>
      <c r="DH210" s="280">
        <f t="shared" si="498"/>
        <v>71297.5</v>
      </c>
      <c r="DI210" s="280">
        <f t="shared" si="499"/>
        <v>1132.9465753424658</v>
      </c>
      <c r="DJ210" s="280">
        <f t="shared" si="500"/>
        <v>73917.053424657541</v>
      </c>
      <c r="DL210" s="367"/>
    </row>
    <row r="211" spans="1:116" s="366" customFormat="1" ht="30" x14ac:dyDescent="0.25">
      <c r="A211" s="271" t="s">
        <v>420</v>
      </c>
      <c r="B211" s="418" t="s">
        <v>18</v>
      </c>
      <c r="C211" s="418" t="s">
        <v>19</v>
      </c>
      <c r="D211" s="268" t="s">
        <v>2426</v>
      </c>
      <c r="E211" s="283" t="s">
        <v>2427</v>
      </c>
      <c r="F211" s="292">
        <v>44930</v>
      </c>
      <c r="G211" s="395"/>
      <c r="H211" s="357">
        <f>VLOOKUP(C211,[1]Rates!$C$6:$D$136,2,0)</f>
        <v>15</v>
      </c>
      <c r="I211" s="358">
        <f t="shared" si="502"/>
        <v>15</v>
      </c>
      <c r="J211" s="648"/>
      <c r="K211" s="648"/>
      <c r="L211" s="420"/>
      <c r="M211" s="648"/>
      <c r="N211" s="396"/>
      <c r="O211" s="397"/>
      <c r="P211" s="398"/>
      <c r="Q211" s="399"/>
      <c r="R211" s="396"/>
      <c r="S211" s="396"/>
      <c r="T211" s="396"/>
      <c r="U211" s="400"/>
      <c r="V211" s="401"/>
      <c r="W211" s="402"/>
      <c r="X211" s="402"/>
      <c r="Y211" s="402"/>
      <c r="Z211" s="402"/>
      <c r="AA211" s="397"/>
      <c r="AB211" s="397"/>
      <c r="AC211" s="397"/>
      <c r="AD211" s="421"/>
      <c r="AE211" s="403"/>
      <c r="AF211" s="403"/>
      <c r="AG211" s="404"/>
      <c r="AH211" s="405"/>
      <c r="AI211" s="406"/>
      <c r="AJ211" s="405"/>
      <c r="AK211" s="407"/>
      <c r="AL211" s="397"/>
      <c r="AM211" s="397"/>
      <c r="AN211" s="397"/>
      <c r="AO211" s="421"/>
      <c r="AP211" s="403"/>
      <c r="AQ211" s="403"/>
      <c r="AR211" s="404"/>
      <c r="AS211" s="405"/>
      <c r="AT211" s="280"/>
      <c r="AU211" s="280"/>
      <c r="AW211" s="280"/>
      <c r="AX211" s="280"/>
      <c r="AY211" s="280"/>
      <c r="AZ211" s="280"/>
      <c r="BA211" s="372"/>
      <c r="BB211" s="372"/>
      <c r="BC211" s="408"/>
      <c r="BD211" s="280"/>
      <c r="BE211" s="280"/>
      <c r="BF211" s="280"/>
      <c r="BG211" s="280"/>
      <c r="BH211" s="280"/>
      <c r="BI211" s="280"/>
      <c r="BJ211" s="280"/>
      <c r="BK211" s="280"/>
      <c r="BL211" s="280"/>
      <c r="BM211" s="372"/>
      <c r="BN211" s="408"/>
      <c r="BO211" s="280"/>
      <c r="BP211" s="365"/>
      <c r="BQ211" s="280"/>
      <c r="BS211" s="367"/>
      <c r="BT211" s="280"/>
      <c r="BU211" s="280"/>
      <c r="BV211" s="280"/>
      <c r="BW211" s="280"/>
      <c r="BX211" s="280"/>
      <c r="BY211" s="280"/>
      <c r="BZ211" s="280"/>
      <c r="CA211" s="280"/>
      <c r="CB211" s="280"/>
      <c r="CC211" s="280"/>
      <c r="CE211" s="280"/>
      <c r="CF211" s="280"/>
      <c r="CG211" s="280"/>
      <c r="CH211" s="280"/>
      <c r="CI211" s="280"/>
      <c r="CJ211" s="280"/>
      <c r="CK211" s="280"/>
      <c r="CL211" s="280"/>
      <c r="CM211" s="280"/>
      <c r="CN211" s="280"/>
      <c r="CP211" s="280"/>
      <c r="CQ211" s="280"/>
      <c r="CR211" s="280"/>
      <c r="CS211" s="280"/>
      <c r="CT211" s="280"/>
      <c r="CU211" s="365"/>
      <c r="CV211" s="280"/>
      <c r="CW211" s="280"/>
      <c r="CX211" s="280"/>
      <c r="CY211" s="280"/>
      <c r="DA211" s="280"/>
      <c r="DB211" s="280">
        <v>182986</v>
      </c>
      <c r="DC211" s="280"/>
      <c r="DD211" s="280">
        <f t="shared" si="496"/>
        <v>87</v>
      </c>
      <c r="DE211" s="280"/>
      <c r="DF211" s="365">
        <f t="shared" si="414"/>
        <v>15</v>
      </c>
      <c r="DG211" s="280">
        <f t="shared" si="497"/>
        <v>9149.3000000000011</v>
      </c>
      <c r="DH211" s="280">
        <f t="shared" si="498"/>
        <v>173836.7</v>
      </c>
      <c r="DI211" s="280">
        <f t="shared" si="499"/>
        <v>2762.336602739726</v>
      </c>
      <c r="DJ211" s="280">
        <f t="shared" si="500"/>
        <v>180223.66339726027</v>
      </c>
      <c r="DL211" s="367"/>
    </row>
    <row r="212" spans="1:116" s="366" customFormat="1" ht="30" x14ac:dyDescent="0.25">
      <c r="A212" s="271" t="s">
        <v>420</v>
      </c>
      <c r="B212" s="418" t="s">
        <v>18</v>
      </c>
      <c r="C212" s="418" t="s">
        <v>19</v>
      </c>
      <c r="D212" s="268" t="s">
        <v>2418</v>
      </c>
      <c r="E212" s="283" t="s">
        <v>2419</v>
      </c>
      <c r="F212" s="292">
        <v>44932</v>
      </c>
      <c r="G212" s="395"/>
      <c r="H212" s="357">
        <f>VLOOKUP(C212,[1]Rates!$C$6:$D$136,2,0)</f>
        <v>15</v>
      </c>
      <c r="I212" s="358">
        <f t="shared" si="502"/>
        <v>15</v>
      </c>
      <c r="J212" s="648"/>
      <c r="K212" s="648"/>
      <c r="L212" s="420"/>
      <c r="M212" s="648"/>
      <c r="N212" s="396"/>
      <c r="O212" s="397"/>
      <c r="P212" s="398"/>
      <c r="Q212" s="399"/>
      <c r="R212" s="396"/>
      <c r="S212" s="396"/>
      <c r="T212" s="396"/>
      <c r="U212" s="400"/>
      <c r="V212" s="401"/>
      <c r="W212" s="402"/>
      <c r="X212" s="402"/>
      <c r="Y212" s="402"/>
      <c r="Z212" s="402"/>
      <c r="AA212" s="397"/>
      <c r="AB212" s="397"/>
      <c r="AC212" s="397"/>
      <c r="AD212" s="421"/>
      <c r="AE212" s="403"/>
      <c r="AF212" s="403"/>
      <c r="AG212" s="404"/>
      <c r="AH212" s="405"/>
      <c r="AI212" s="406"/>
      <c r="AJ212" s="405"/>
      <c r="AK212" s="407"/>
      <c r="AL212" s="397"/>
      <c r="AM212" s="397"/>
      <c r="AN212" s="397"/>
      <c r="AO212" s="421"/>
      <c r="AP212" s="403"/>
      <c r="AQ212" s="403"/>
      <c r="AR212" s="404"/>
      <c r="AS212" s="405"/>
      <c r="AT212" s="280"/>
      <c r="AU212" s="280"/>
      <c r="AW212" s="280"/>
      <c r="AX212" s="280"/>
      <c r="AY212" s="280"/>
      <c r="AZ212" s="280"/>
      <c r="BA212" s="372"/>
      <c r="BB212" s="372"/>
      <c r="BC212" s="408"/>
      <c r="BD212" s="280"/>
      <c r="BE212" s="280"/>
      <c r="BF212" s="280"/>
      <c r="BG212" s="280"/>
      <c r="BH212" s="280"/>
      <c r="BI212" s="280"/>
      <c r="BJ212" s="280"/>
      <c r="BK212" s="280"/>
      <c r="BL212" s="280"/>
      <c r="BM212" s="372"/>
      <c r="BN212" s="408"/>
      <c r="BO212" s="280"/>
      <c r="BP212" s="365"/>
      <c r="BQ212" s="280"/>
      <c r="BS212" s="367"/>
      <c r="BT212" s="280"/>
      <c r="BU212" s="280"/>
      <c r="BV212" s="280"/>
      <c r="BW212" s="280"/>
      <c r="BX212" s="280"/>
      <c r="BY212" s="280"/>
      <c r="BZ212" s="280"/>
      <c r="CA212" s="280"/>
      <c r="CB212" s="280"/>
      <c r="CC212" s="280"/>
      <c r="CE212" s="280"/>
      <c r="CF212" s="280"/>
      <c r="CG212" s="280"/>
      <c r="CH212" s="280"/>
      <c r="CI212" s="280"/>
      <c r="CJ212" s="280"/>
      <c r="CK212" s="280"/>
      <c r="CL212" s="280"/>
      <c r="CM212" s="280"/>
      <c r="CN212" s="280"/>
      <c r="CP212" s="280"/>
      <c r="CQ212" s="280"/>
      <c r="CR212" s="280"/>
      <c r="CS212" s="280"/>
      <c r="CT212" s="280"/>
      <c r="CU212" s="365"/>
      <c r="CV212" s="280"/>
      <c r="CW212" s="280"/>
      <c r="CX212" s="280"/>
      <c r="CY212" s="280"/>
      <c r="DA212" s="280"/>
      <c r="DB212" s="280">
        <v>334836</v>
      </c>
      <c r="DC212" s="280"/>
      <c r="DD212" s="280">
        <f t="shared" si="496"/>
        <v>85</v>
      </c>
      <c r="DE212" s="280"/>
      <c r="DF212" s="365">
        <f t="shared" si="414"/>
        <v>15</v>
      </c>
      <c r="DG212" s="280">
        <f t="shared" si="497"/>
        <v>16741.8</v>
      </c>
      <c r="DH212" s="280">
        <f t="shared" si="498"/>
        <v>318094.2</v>
      </c>
      <c r="DI212" s="280">
        <f t="shared" si="499"/>
        <v>4938.4487671232882</v>
      </c>
      <c r="DJ212" s="280">
        <f t="shared" si="500"/>
        <v>329897.55123287672</v>
      </c>
      <c r="DL212" s="367"/>
    </row>
    <row r="213" spans="1:116" s="366" customFormat="1" ht="30" x14ac:dyDescent="0.25">
      <c r="A213" s="271" t="s">
        <v>420</v>
      </c>
      <c r="B213" s="418" t="s">
        <v>18</v>
      </c>
      <c r="C213" s="418" t="s">
        <v>19</v>
      </c>
      <c r="D213" s="268" t="s">
        <v>2454</v>
      </c>
      <c r="E213" s="283" t="s">
        <v>2455</v>
      </c>
      <c r="F213" s="292">
        <v>44932</v>
      </c>
      <c r="G213" s="395"/>
      <c r="H213" s="357">
        <f>VLOOKUP(C213,[1]Rates!$C$6:$D$136,2,0)</f>
        <v>15</v>
      </c>
      <c r="I213" s="358">
        <f t="shared" si="502"/>
        <v>15</v>
      </c>
      <c r="J213" s="648"/>
      <c r="K213" s="648"/>
      <c r="L213" s="420"/>
      <c r="M213" s="648"/>
      <c r="N213" s="396"/>
      <c r="O213" s="397"/>
      <c r="P213" s="398"/>
      <c r="Q213" s="399"/>
      <c r="R213" s="396"/>
      <c r="S213" s="396"/>
      <c r="T213" s="396"/>
      <c r="U213" s="400"/>
      <c r="V213" s="401"/>
      <c r="W213" s="402"/>
      <c r="X213" s="402"/>
      <c r="Y213" s="402"/>
      <c r="Z213" s="402"/>
      <c r="AA213" s="397"/>
      <c r="AB213" s="397"/>
      <c r="AC213" s="397"/>
      <c r="AD213" s="421"/>
      <c r="AE213" s="403"/>
      <c r="AF213" s="403"/>
      <c r="AG213" s="404"/>
      <c r="AH213" s="405"/>
      <c r="AI213" s="406"/>
      <c r="AJ213" s="405"/>
      <c r="AK213" s="407"/>
      <c r="AL213" s="397"/>
      <c r="AM213" s="397"/>
      <c r="AN213" s="397"/>
      <c r="AO213" s="421"/>
      <c r="AP213" s="403"/>
      <c r="AQ213" s="403"/>
      <c r="AR213" s="404"/>
      <c r="AS213" s="405"/>
      <c r="AT213" s="280"/>
      <c r="AU213" s="280"/>
      <c r="AW213" s="280"/>
      <c r="AX213" s="280"/>
      <c r="AY213" s="280"/>
      <c r="AZ213" s="280"/>
      <c r="BA213" s="372"/>
      <c r="BB213" s="372"/>
      <c r="BC213" s="408"/>
      <c r="BD213" s="280"/>
      <c r="BE213" s="280"/>
      <c r="BF213" s="280"/>
      <c r="BG213" s="280"/>
      <c r="BH213" s="280"/>
      <c r="BI213" s="280"/>
      <c r="BJ213" s="280"/>
      <c r="BK213" s="280"/>
      <c r="BL213" s="280"/>
      <c r="BM213" s="372"/>
      <c r="BN213" s="408"/>
      <c r="BO213" s="280"/>
      <c r="BP213" s="365"/>
      <c r="BQ213" s="280"/>
      <c r="BS213" s="367"/>
      <c r="BT213" s="280"/>
      <c r="BU213" s="280"/>
      <c r="BV213" s="280"/>
      <c r="BW213" s="280"/>
      <c r="BX213" s="280"/>
      <c r="BY213" s="280"/>
      <c r="BZ213" s="280"/>
      <c r="CA213" s="280"/>
      <c r="CB213" s="280"/>
      <c r="CC213" s="280"/>
      <c r="CE213" s="280"/>
      <c r="CF213" s="280"/>
      <c r="CG213" s="280"/>
      <c r="CH213" s="280"/>
      <c r="CI213" s="280"/>
      <c r="CJ213" s="280"/>
      <c r="CK213" s="280"/>
      <c r="CL213" s="280"/>
      <c r="CM213" s="280"/>
      <c r="CN213" s="280"/>
      <c r="CP213" s="280"/>
      <c r="CQ213" s="280"/>
      <c r="CR213" s="280"/>
      <c r="CS213" s="280"/>
      <c r="CT213" s="280"/>
      <c r="CU213" s="365"/>
      <c r="CV213" s="280"/>
      <c r="CW213" s="280"/>
      <c r="CX213" s="280"/>
      <c r="CY213" s="280"/>
      <c r="DA213" s="280"/>
      <c r="DB213" s="280">
        <v>208560</v>
      </c>
      <c r="DC213" s="280"/>
      <c r="DD213" s="280">
        <f t="shared" si="496"/>
        <v>85</v>
      </c>
      <c r="DE213" s="280"/>
      <c r="DF213" s="365">
        <f t="shared" si="414"/>
        <v>15</v>
      </c>
      <c r="DG213" s="280">
        <f t="shared" si="497"/>
        <v>10428</v>
      </c>
      <c r="DH213" s="280">
        <f t="shared" si="498"/>
        <v>198132</v>
      </c>
      <c r="DI213" s="280">
        <f t="shared" si="499"/>
        <v>3076.0219178082189</v>
      </c>
      <c r="DJ213" s="280">
        <f t="shared" si="500"/>
        <v>205483.97808219178</v>
      </c>
      <c r="DL213" s="367"/>
    </row>
    <row r="214" spans="1:116" s="366" customFormat="1" ht="25.5" x14ac:dyDescent="0.25">
      <c r="A214" s="271" t="s">
        <v>420</v>
      </c>
      <c r="B214" s="418" t="s">
        <v>18</v>
      </c>
      <c r="C214" s="418" t="s">
        <v>19</v>
      </c>
      <c r="D214" s="268" t="s">
        <v>2456</v>
      </c>
      <c r="E214" s="283" t="s">
        <v>2457</v>
      </c>
      <c r="F214" s="292">
        <v>44932</v>
      </c>
      <c r="G214" s="395"/>
      <c r="H214" s="357">
        <f>VLOOKUP(C214,[1]Rates!$C$6:$D$136,2,0)</f>
        <v>15</v>
      </c>
      <c r="I214" s="358">
        <f t="shared" si="502"/>
        <v>15</v>
      </c>
      <c r="J214" s="648"/>
      <c r="K214" s="648"/>
      <c r="L214" s="420"/>
      <c r="M214" s="648"/>
      <c r="N214" s="396"/>
      <c r="O214" s="397"/>
      <c r="P214" s="398"/>
      <c r="Q214" s="399"/>
      <c r="R214" s="396"/>
      <c r="S214" s="396"/>
      <c r="T214" s="396"/>
      <c r="U214" s="400"/>
      <c r="V214" s="401"/>
      <c r="W214" s="402"/>
      <c r="X214" s="402"/>
      <c r="Y214" s="402"/>
      <c r="Z214" s="402"/>
      <c r="AA214" s="397"/>
      <c r="AB214" s="397"/>
      <c r="AC214" s="397"/>
      <c r="AD214" s="421"/>
      <c r="AE214" s="403"/>
      <c r="AF214" s="403"/>
      <c r="AG214" s="404"/>
      <c r="AH214" s="405"/>
      <c r="AI214" s="406"/>
      <c r="AJ214" s="405"/>
      <c r="AK214" s="407"/>
      <c r="AL214" s="397"/>
      <c r="AM214" s="397"/>
      <c r="AN214" s="397"/>
      <c r="AO214" s="421"/>
      <c r="AP214" s="403"/>
      <c r="AQ214" s="403"/>
      <c r="AR214" s="404"/>
      <c r="AS214" s="405"/>
      <c r="AT214" s="280"/>
      <c r="AU214" s="280"/>
      <c r="AW214" s="280"/>
      <c r="AX214" s="280"/>
      <c r="AY214" s="280"/>
      <c r="AZ214" s="280"/>
      <c r="BA214" s="372"/>
      <c r="BB214" s="372"/>
      <c r="BC214" s="408"/>
      <c r="BD214" s="280"/>
      <c r="BE214" s="280"/>
      <c r="BF214" s="280"/>
      <c r="BG214" s="280"/>
      <c r="BH214" s="280"/>
      <c r="BI214" s="280"/>
      <c r="BJ214" s="280"/>
      <c r="BK214" s="280"/>
      <c r="BL214" s="280"/>
      <c r="BM214" s="372"/>
      <c r="BN214" s="408"/>
      <c r="BO214" s="280"/>
      <c r="BP214" s="365"/>
      <c r="BQ214" s="280"/>
      <c r="BS214" s="367"/>
      <c r="BT214" s="280"/>
      <c r="BU214" s="280"/>
      <c r="BV214" s="280"/>
      <c r="BW214" s="280"/>
      <c r="BX214" s="280"/>
      <c r="BY214" s="280"/>
      <c r="BZ214" s="280"/>
      <c r="CA214" s="280"/>
      <c r="CB214" s="280"/>
      <c r="CC214" s="280"/>
      <c r="CE214" s="280"/>
      <c r="CF214" s="280"/>
      <c r="CG214" s="280"/>
      <c r="CH214" s="280"/>
      <c r="CI214" s="280"/>
      <c r="CJ214" s="280"/>
      <c r="CK214" s="280"/>
      <c r="CL214" s="280"/>
      <c r="CM214" s="280"/>
      <c r="CN214" s="280"/>
      <c r="CP214" s="280"/>
      <c r="CQ214" s="280"/>
      <c r="CR214" s="280"/>
      <c r="CS214" s="280"/>
      <c r="CT214" s="280"/>
      <c r="CU214" s="365"/>
      <c r="CV214" s="280"/>
      <c r="CW214" s="280"/>
      <c r="CX214" s="280"/>
      <c r="CY214" s="280"/>
      <c r="DA214" s="280"/>
      <c r="DB214" s="280">
        <v>14579</v>
      </c>
      <c r="DC214" s="280"/>
      <c r="DD214" s="280">
        <f t="shared" si="496"/>
        <v>85</v>
      </c>
      <c r="DE214" s="280"/>
      <c r="DF214" s="365">
        <f t="shared" si="414"/>
        <v>15</v>
      </c>
      <c r="DG214" s="280">
        <f t="shared" si="497"/>
        <v>728.95</v>
      </c>
      <c r="DH214" s="280">
        <f t="shared" si="498"/>
        <v>13850.05</v>
      </c>
      <c r="DI214" s="280">
        <f t="shared" si="499"/>
        <v>215.02360730593605</v>
      </c>
      <c r="DJ214" s="280">
        <f t="shared" si="500"/>
        <v>14363.976392694063</v>
      </c>
      <c r="DL214" s="367"/>
    </row>
    <row r="215" spans="1:116" s="366" customFormat="1" ht="30" x14ac:dyDescent="0.25">
      <c r="A215" s="271" t="s">
        <v>420</v>
      </c>
      <c r="B215" s="418" t="s">
        <v>18</v>
      </c>
      <c r="C215" s="418" t="s">
        <v>19</v>
      </c>
      <c r="D215" s="268" t="s">
        <v>2426</v>
      </c>
      <c r="E215" s="283" t="s">
        <v>2427</v>
      </c>
      <c r="F215" s="292">
        <v>44932</v>
      </c>
      <c r="G215" s="395"/>
      <c r="H215" s="357">
        <f>VLOOKUP(C215,[1]Rates!$C$6:$D$136,2,0)</f>
        <v>15</v>
      </c>
      <c r="I215" s="358">
        <f t="shared" si="502"/>
        <v>15</v>
      </c>
      <c r="J215" s="648"/>
      <c r="K215" s="648"/>
      <c r="L215" s="420"/>
      <c r="M215" s="648"/>
      <c r="N215" s="396"/>
      <c r="O215" s="397"/>
      <c r="P215" s="398"/>
      <c r="Q215" s="399"/>
      <c r="R215" s="396"/>
      <c r="S215" s="396"/>
      <c r="T215" s="396"/>
      <c r="U215" s="400"/>
      <c r="V215" s="401"/>
      <c r="W215" s="402"/>
      <c r="X215" s="402"/>
      <c r="Y215" s="402"/>
      <c r="Z215" s="402"/>
      <c r="AA215" s="397"/>
      <c r="AB215" s="397"/>
      <c r="AC215" s="397"/>
      <c r="AD215" s="421"/>
      <c r="AE215" s="403"/>
      <c r="AF215" s="403"/>
      <c r="AG215" s="404"/>
      <c r="AH215" s="405"/>
      <c r="AI215" s="406"/>
      <c r="AJ215" s="405"/>
      <c r="AK215" s="407"/>
      <c r="AL215" s="397"/>
      <c r="AM215" s="397"/>
      <c r="AN215" s="397"/>
      <c r="AO215" s="421"/>
      <c r="AP215" s="403"/>
      <c r="AQ215" s="403"/>
      <c r="AR215" s="404"/>
      <c r="AS215" s="405"/>
      <c r="AT215" s="280"/>
      <c r="AU215" s="280"/>
      <c r="AW215" s="280"/>
      <c r="AX215" s="280"/>
      <c r="AY215" s="280"/>
      <c r="AZ215" s="280"/>
      <c r="BA215" s="372"/>
      <c r="BB215" s="372"/>
      <c r="BC215" s="408"/>
      <c r="BD215" s="280"/>
      <c r="BE215" s="280"/>
      <c r="BF215" s="280"/>
      <c r="BG215" s="280"/>
      <c r="BH215" s="280"/>
      <c r="BI215" s="280"/>
      <c r="BJ215" s="280"/>
      <c r="BK215" s="280"/>
      <c r="BL215" s="280"/>
      <c r="BM215" s="372"/>
      <c r="BN215" s="408"/>
      <c r="BO215" s="280"/>
      <c r="BP215" s="365"/>
      <c r="BQ215" s="280"/>
      <c r="BS215" s="367"/>
      <c r="BT215" s="280"/>
      <c r="BU215" s="280"/>
      <c r="BV215" s="280"/>
      <c r="BW215" s="280"/>
      <c r="BX215" s="280"/>
      <c r="BY215" s="280"/>
      <c r="BZ215" s="280"/>
      <c r="CA215" s="280"/>
      <c r="CB215" s="280"/>
      <c r="CC215" s="280"/>
      <c r="CE215" s="280"/>
      <c r="CF215" s="280"/>
      <c r="CG215" s="280"/>
      <c r="CH215" s="280"/>
      <c r="CI215" s="280"/>
      <c r="CJ215" s="280"/>
      <c r="CK215" s="280"/>
      <c r="CL215" s="280"/>
      <c r="CM215" s="280"/>
      <c r="CN215" s="280"/>
      <c r="CP215" s="280"/>
      <c r="CQ215" s="280"/>
      <c r="CR215" s="280"/>
      <c r="CS215" s="280"/>
      <c r="CT215" s="280"/>
      <c r="CU215" s="365"/>
      <c r="CV215" s="280"/>
      <c r="CW215" s="280"/>
      <c r="CX215" s="280"/>
      <c r="CY215" s="280"/>
      <c r="DA215" s="280"/>
      <c r="DB215" s="280">
        <v>137239.5</v>
      </c>
      <c r="DC215" s="280"/>
      <c r="DD215" s="280">
        <f t="shared" si="496"/>
        <v>85</v>
      </c>
      <c r="DE215" s="280"/>
      <c r="DF215" s="365">
        <f t="shared" si="414"/>
        <v>15</v>
      </c>
      <c r="DG215" s="280">
        <f t="shared" si="497"/>
        <v>6861.9750000000004</v>
      </c>
      <c r="DH215" s="280">
        <f t="shared" si="498"/>
        <v>130377.52499999999</v>
      </c>
      <c r="DI215" s="280">
        <f t="shared" si="499"/>
        <v>2024.1259589041094</v>
      </c>
      <c r="DJ215" s="280">
        <f t="shared" si="500"/>
        <v>135215.3740410959</v>
      </c>
      <c r="DL215" s="367"/>
    </row>
    <row r="216" spans="1:116" s="366" customFormat="1" ht="25.5" x14ac:dyDescent="0.25">
      <c r="A216" s="271" t="s">
        <v>420</v>
      </c>
      <c r="B216" s="418" t="s">
        <v>18</v>
      </c>
      <c r="C216" s="418" t="s">
        <v>19</v>
      </c>
      <c r="D216" s="268" t="s">
        <v>2458</v>
      </c>
      <c r="E216" s="283" t="s">
        <v>2459</v>
      </c>
      <c r="F216" s="292">
        <v>44943</v>
      </c>
      <c r="G216" s="395"/>
      <c r="H216" s="357">
        <f>VLOOKUP(C216,[1]Rates!$C$6:$D$136,2,0)</f>
        <v>15</v>
      </c>
      <c r="I216" s="358">
        <f t="shared" si="502"/>
        <v>15</v>
      </c>
      <c r="J216" s="648"/>
      <c r="K216" s="648"/>
      <c r="L216" s="420"/>
      <c r="M216" s="648"/>
      <c r="N216" s="396"/>
      <c r="O216" s="397"/>
      <c r="P216" s="398"/>
      <c r="Q216" s="399"/>
      <c r="R216" s="396"/>
      <c r="S216" s="396"/>
      <c r="T216" s="396"/>
      <c r="U216" s="400"/>
      <c r="V216" s="401"/>
      <c r="W216" s="402"/>
      <c r="X216" s="402"/>
      <c r="Y216" s="402"/>
      <c r="Z216" s="402"/>
      <c r="AA216" s="397"/>
      <c r="AB216" s="397"/>
      <c r="AC216" s="397"/>
      <c r="AD216" s="421"/>
      <c r="AE216" s="403"/>
      <c r="AF216" s="403"/>
      <c r="AG216" s="404"/>
      <c r="AH216" s="405"/>
      <c r="AI216" s="406"/>
      <c r="AJ216" s="405"/>
      <c r="AK216" s="407"/>
      <c r="AL216" s="397"/>
      <c r="AM216" s="397"/>
      <c r="AN216" s="397"/>
      <c r="AO216" s="421"/>
      <c r="AP216" s="403"/>
      <c r="AQ216" s="403"/>
      <c r="AR216" s="404"/>
      <c r="AS216" s="405"/>
      <c r="AT216" s="280"/>
      <c r="AU216" s="280"/>
      <c r="AW216" s="280"/>
      <c r="AX216" s="280"/>
      <c r="AY216" s="280"/>
      <c r="AZ216" s="280"/>
      <c r="BA216" s="372"/>
      <c r="BB216" s="372"/>
      <c r="BC216" s="408"/>
      <c r="BD216" s="280"/>
      <c r="BE216" s="280"/>
      <c r="BF216" s="280"/>
      <c r="BG216" s="280"/>
      <c r="BH216" s="280"/>
      <c r="BI216" s="280"/>
      <c r="BJ216" s="280"/>
      <c r="BK216" s="280"/>
      <c r="BL216" s="280"/>
      <c r="BM216" s="372"/>
      <c r="BN216" s="408"/>
      <c r="BO216" s="280"/>
      <c r="BP216" s="365"/>
      <c r="BQ216" s="280"/>
      <c r="BS216" s="367"/>
      <c r="BT216" s="280"/>
      <c r="BU216" s="280"/>
      <c r="BV216" s="280"/>
      <c r="BW216" s="280"/>
      <c r="BX216" s="280"/>
      <c r="BY216" s="280"/>
      <c r="BZ216" s="280"/>
      <c r="CA216" s="280"/>
      <c r="CB216" s="280"/>
      <c r="CC216" s="280"/>
      <c r="CE216" s="280"/>
      <c r="CF216" s="280"/>
      <c r="CG216" s="280"/>
      <c r="CH216" s="280"/>
      <c r="CI216" s="280"/>
      <c r="CJ216" s="280"/>
      <c r="CK216" s="280"/>
      <c r="CL216" s="280"/>
      <c r="CM216" s="280"/>
      <c r="CN216" s="280"/>
      <c r="CP216" s="280"/>
      <c r="CQ216" s="280"/>
      <c r="CR216" s="280"/>
      <c r="CS216" s="280"/>
      <c r="CT216" s="280"/>
      <c r="CU216" s="365"/>
      <c r="CV216" s="280"/>
      <c r="CW216" s="280"/>
      <c r="CX216" s="280"/>
      <c r="CY216" s="280"/>
      <c r="DA216" s="280"/>
      <c r="DB216" s="280">
        <v>1797568.02</v>
      </c>
      <c r="DC216" s="280"/>
      <c r="DD216" s="280">
        <f t="shared" si="496"/>
        <v>74</v>
      </c>
      <c r="DE216" s="280"/>
      <c r="DF216" s="365">
        <f t="shared" si="414"/>
        <v>15</v>
      </c>
      <c r="DG216" s="280">
        <f t="shared" si="497"/>
        <v>89878.401000000013</v>
      </c>
      <c r="DH216" s="280">
        <f t="shared" si="498"/>
        <v>1707689.6189999999</v>
      </c>
      <c r="DI216" s="280">
        <f t="shared" si="499"/>
        <v>23081.10169972603</v>
      </c>
      <c r="DJ216" s="280">
        <f t="shared" si="500"/>
        <v>1774486.9183002741</v>
      </c>
      <c r="DL216" s="367"/>
    </row>
    <row r="217" spans="1:116" s="366" customFormat="1" ht="25.5" x14ac:dyDescent="0.25">
      <c r="A217" s="271" t="s">
        <v>420</v>
      </c>
      <c r="B217" s="418" t="s">
        <v>18</v>
      </c>
      <c r="C217" s="418" t="s">
        <v>19</v>
      </c>
      <c r="D217" s="268" t="s">
        <v>2458</v>
      </c>
      <c r="E217" s="283" t="s">
        <v>2459</v>
      </c>
      <c r="F217" s="292">
        <v>44953</v>
      </c>
      <c r="G217" s="395"/>
      <c r="H217" s="357">
        <f>VLOOKUP(C217,[1]Rates!$C$6:$D$136,2,0)</f>
        <v>15</v>
      </c>
      <c r="I217" s="358">
        <f t="shared" si="502"/>
        <v>15</v>
      </c>
      <c r="J217" s="648"/>
      <c r="K217" s="648"/>
      <c r="L217" s="420"/>
      <c r="M217" s="648"/>
      <c r="N217" s="396"/>
      <c r="O217" s="397"/>
      <c r="P217" s="398"/>
      <c r="Q217" s="399"/>
      <c r="R217" s="396"/>
      <c r="S217" s="396"/>
      <c r="T217" s="396"/>
      <c r="U217" s="400"/>
      <c r="V217" s="401"/>
      <c r="W217" s="402"/>
      <c r="X217" s="402"/>
      <c r="Y217" s="402"/>
      <c r="Z217" s="402"/>
      <c r="AA217" s="397"/>
      <c r="AB217" s="397"/>
      <c r="AC217" s="397"/>
      <c r="AD217" s="421"/>
      <c r="AE217" s="403"/>
      <c r="AF217" s="403"/>
      <c r="AG217" s="404"/>
      <c r="AH217" s="405"/>
      <c r="AI217" s="406"/>
      <c r="AJ217" s="405"/>
      <c r="AK217" s="407"/>
      <c r="AL217" s="397"/>
      <c r="AM217" s="397"/>
      <c r="AN217" s="397"/>
      <c r="AO217" s="421"/>
      <c r="AP217" s="403"/>
      <c r="AQ217" s="403"/>
      <c r="AR217" s="404"/>
      <c r="AS217" s="405"/>
      <c r="AT217" s="280"/>
      <c r="AU217" s="280"/>
      <c r="AW217" s="280"/>
      <c r="AX217" s="280"/>
      <c r="AY217" s="280"/>
      <c r="AZ217" s="280"/>
      <c r="BA217" s="372"/>
      <c r="BB217" s="372"/>
      <c r="BC217" s="408"/>
      <c r="BD217" s="280"/>
      <c r="BE217" s="280"/>
      <c r="BF217" s="280"/>
      <c r="BG217" s="280"/>
      <c r="BH217" s="280"/>
      <c r="BI217" s="280"/>
      <c r="BJ217" s="280"/>
      <c r="BK217" s="280"/>
      <c r="BL217" s="280"/>
      <c r="BM217" s="372"/>
      <c r="BN217" s="408"/>
      <c r="BO217" s="280"/>
      <c r="BP217" s="365"/>
      <c r="BQ217" s="280"/>
      <c r="BS217" s="367"/>
      <c r="BT217" s="280"/>
      <c r="BU217" s="280"/>
      <c r="BV217" s="280"/>
      <c r="BW217" s="280"/>
      <c r="BX217" s="280"/>
      <c r="BY217" s="280"/>
      <c r="BZ217" s="280"/>
      <c r="CA217" s="280"/>
      <c r="CB217" s="280"/>
      <c r="CC217" s="280"/>
      <c r="CE217" s="280"/>
      <c r="CF217" s="280"/>
      <c r="CG217" s="280"/>
      <c r="CH217" s="280"/>
      <c r="CI217" s="280"/>
      <c r="CJ217" s="280"/>
      <c r="CK217" s="280"/>
      <c r="CL217" s="280"/>
      <c r="CM217" s="280"/>
      <c r="CN217" s="280"/>
      <c r="CP217" s="280"/>
      <c r="CQ217" s="280"/>
      <c r="CR217" s="280"/>
      <c r="CS217" s="280"/>
      <c r="CT217" s="280"/>
      <c r="CU217" s="365"/>
      <c r="CV217" s="280"/>
      <c r="CW217" s="280"/>
      <c r="CX217" s="280"/>
      <c r="CY217" s="280"/>
      <c r="DA217" s="280"/>
      <c r="DB217" s="280">
        <v>2213380.4300000002</v>
      </c>
      <c r="DC217" s="280"/>
      <c r="DD217" s="280">
        <f t="shared" si="496"/>
        <v>64</v>
      </c>
      <c r="DE217" s="280"/>
      <c r="DF217" s="365">
        <f t="shared" si="414"/>
        <v>15</v>
      </c>
      <c r="DG217" s="280">
        <f t="shared" si="497"/>
        <v>110669.02150000002</v>
      </c>
      <c r="DH217" s="280">
        <f t="shared" si="498"/>
        <v>2102711.4085000004</v>
      </c>
      <c r="DI217" s="280">
        <f t="shared" si="499"/>
        <v>24579.640208949775</v>
      </c>
      <c r="DJ217" s="280">
        <f t="shared" si="500"/>
        <v>2188800.7897910504</v>
      </c>
      <c r="DL217" s="367"/>
    </row>
    <row r="218" spans="1:116" s="366" customFormat="1" ht="25.5" x14ac:dyDescent="0.25">
      <c r="A218" s="271" t="s">
        <v>420</v>
      </c>
      <c r="B218" s="418" t="s">
        <v>18</v>
      </c>
      <c r="C218" s="418" t="s">
        <v>19</v>
      </c>
      <c r="D218" s="268" t="s">
        <v>2458</v>
      </c>
      <c r="E218" s="283" t="s">
        <v>2459</v>
      </c>
      <c r="F218" s="292">
        <v>44964</v>
      </c>
      <c r="G218" s="395"/>
      <c r="H218" s="357">
        <f>VLOOKUP(C218,[1]Rates!$C$6:$D$136,2,0)</f>
        <v>15</v>
      </c>
      <c r="I218" s="358">
        <f t="shared" si="502"/>
        <v>15</v>
      </c>
      <c r="J218" s="648"/>
      <c r="K218" s="648"/>
      <c r="L218" s="420"/>
      <c r="M218" s="648"/>
      <c r="N218" s="396"/>
      <c r="O218" s="397"/>
      <c r="P218" s="398"/>
      <c r="Q218" s="399"/>
      <c r="R218" s="396"/>
      <c r="S218" s="396"/>
      <c r="T218" s="396"/>
      <c r="U218" s="400"/>
      <c r="V218" s="401"/>
      <c r="W218" s="402"/>
      <c r="X218" s="402"/>
      <c r="Y218" s="402"/>
      <c r="Z218" s="402"/>
      <c r="AA218" s="397"/>
      <c r="AB218" s="397"/>
      <c r="AC218" s="397"/>
      <c r="AD218" s="421"/>
      <c r="AE218" s="403"/>
      <c r="AF218" s="403"/>
      <c r="AG218" s="404"/>
      <c r="AH218" s="405"/>
      <c r="AI218" s="406"/>
      <c r="AJ218" s="405"/>
      <c r="AK218" s="407"/>
      <c r="AL218" s="397"/>
      <c r="AM218" s="397"/>
      <c r="AN218" s="397"/>
      <c r="AO218" s="421"/>
      <c r="AP218" s="403"/>
      <c r="AQ218" s="403"/>
      <c r="AR218" s="404"/>
      <c r="AS218" s="405"/>
      <c r="AT218" s="280"/>
      <c r="AU218" s="280"/>
      <c r="AW218" s="280"/>
      <c r="AX218" s="280"/>
      <c r="AY218" s="280"/>
      <c r="AZ218" s="280"/>
      <c r="BA218" s="372"/>
      <c r="BB218" s="372"/>
      <c r="BC218" s="408"/>
      <c r="BD218" s="280"/>
      <c r="BE218" s="280"/>
      <c r="BF218" s="280"/>
      <c r="BG218" s="280"/>
      <c r="BH218" s="280"/>
      <c r="BI218" s="280"/>
      <c r="BJ218" s="280"/>
      <c r="BK218" s="280"/>
      <c r="BL218" s="280"/>
      <c r="BM218" s="372"/>
      <c r="BN218" s="408"/>
      <c r="BO218" s="280"/>
      <c r="BP218" s="365"/>
      <c r="BQ218" s="280"/>
      <c r="BS218" s="367"/>
      <c r="BT218" s="280"/>
      <c r="BU218" s="280"/>
      <c r="BV218" s="280"/>
      <c r="BW218" s="280"/>
      <c r="BX218" s="280"/>
      <c r="BY218" s="280"/>
      <c r="BZ218" s="280"/>
      <c r="CA218" s="280"/>
      <c r="CB218" s="280"/>
      <c r="CC218" s="280"/>
      <c r="CE218" s="280"/>
      <c r="CF218" s="280"/>
      <c r="CG218" s="280"/>
      <c r="CH218" s="280"/>
      <c r="CI218" s="280"/>
      <c r="CJ218" s="280"/>
      <c r="CK218" s="280"/>
      <c r="CL218" s="280"/>
      <c r="CM218" s="280"/>
      <c r="CN218" s="280"/>
      <c r="CP218" s="280"/>
      <c r="CQ218" s="280"/>
      <c r="CR218" s="280"/>
      <c r="CS218" s="280"/>
      <c r="CT218" s="280"/>
      <c r="CU218" s="365"/>
      <c r="CV218" s="280"/>
      <c r="CW218" s="280"/>
      <c r="CX218" s="280"/>
      <c r="CY218" s="280"/>
      <c r="DA218" s="280"/>
      <c r="DB218" s="280">
        <v>973124.16</v>
      </c>
      <c r="DC218" s="280"/>
      <c r="DD218" s="280">
        <f t="shared" si="496"/>
        <v>53</v>
      </c>
      <c r="DE218" s="280"/>
      <c r="DF218" s="365">
        <f t="shared" si="414"/>
        <v>15</v>
      </c>
      <c r="DG218" s="280">
        <f t="shared" si="497"/>
        <v>48656.208000000006</v>
      </c>
      <c r="DH218" s="280">
        <f t="shared" si="498"/>
        <v>924467.95200000005</v>
      </c>
      <c r="DI218" s="280">
        <f t="shared" si="499"/>
        <v>8949.1874805479456</v>
      </c>
      <c r="DJ218" s="280">
        <f t="shared" si="500"/>
        <v>964174.9725194521</v>
      </c>
      <c r="DL218" s="367"/>
    </row>
    <row r="219" spans="1:116" s="366" customFormat="1" ht="25.5" x14ac:dyDescent="0.25">
      <c r="A219" s="271" t="s">
        <v>420</v>
      </c>
      <c r="B219" s="418" t="s">
        <v>18</v>
      </c>
      <c r="C219" s="418" t="s">
        <v>19</v>
      </c>
      <c r="D219" s="268" t="s">
        <v>2458</v>
      </c>
      <c r="E219" s="283" t="s">
        <v>2459</v>
      </c>
      <c r="F219" s="292">
        <v>44967</v>
      </c>
      <c r="G219" s="395"/>
      <c r="H219" s="357">
        <f>VLOOKUP(C219,[1]Rates!$C$6:$D$136,2,0)</f>
        <v>15</v>
      </c>
      <c r="I219" s="358">
        <f t="shared" si="502"/>
        <v>15</v>
      </c>
      <c r="J219" s="648"/>
      <c r="K219" s="648"/>
      <c r="L219" s="420"/>
      <c r="M219" s="648"/>
      <c r="N219" s="396"/>
      <c r="O219" s="397"/>
      <c r="P219" s="398"/>
      <c r="Q219" s="399"/>
      <c r="R219" s="396"/>
      <c r="S219" s="396"/>
      <c r="T219" s="396"/>
      <c r="U219" s="400"/>
      <c r="V219" s="401"/>
      <c r="W219" s="402"/>
      <c r="X219" s="402"/>
      <c r="Y219" s="402"/>
      <c r="Z219" s="402"/>
      <c r="AA219" s="397"/>
      <c r="AB219" s="397"/>
      <c r="AC219" s="397"/>
      <c r="AD219" s="421"/>
      <c r="AE219" s="403"/>
      <c r="AF219" s="403"/>
      <c r="AG219" s="404"/>
      <c r="AH219" s="405"/>
      <c r="AI219" s="406"/>
      <c r="AJ219" s="405"/>
      <c r="AK219" s="407"/>
      <c r="AL219" s="397"/>
      <c r="AM219" s="397"/>
      <c r="AN219" s="397"/>
      <c r="AO219" s="421"/>
      <c r="AP219" s="403"/>
      <c r="AQ219" s="403"/>
      <c r="AR219" s="404"/>
      <c r="AS219" s="405"/>
      <c r="AT219" s="280"/>
      <c r="AU219" s="280"/>
      <c r="AW219" s="280"/>
      <c r="AX219" s="280"/>
      <c r="AY219" s="280"/>
      <c r="AZ219" s="280"/>
      <c r="BA219" s="372"/>
      <c r="BB219" s="372"/>
      <c r="BC219" s="408"/>
      <c r="BD219" s="280"/>
      <c r="BE219" s="280"/>
      <c r="BF219" s="280"/>
      <c r="BG219" s="280"/>
      <c r="BH219" s="280"/>
      <c r="BI219" s="280"/>
      <c r="BJ219" s="280"/>
      <c r="BK219" s="280"/>
      <c r="BL219" s="280"/>
      <c r="BM219" s="372"/>
      <c r="BN219" s="408"/>
      <c r="BO219" s="280"/>
      <c r="BP219" s="365"/>
      <c r="BQ219" s="280"/>
      <c r="BS219" s="367"/>
      <c r="BT219" s="280"/>
      <c r="BU219" s="280"/>
      <c r="BV219" s="280"/>
      <c r="BW219" s="280"/>
      <c r="BX219" s="280"/>
      <c r="BY219" s="280"/>
      <c r="BZ219" s="280"/>
      <c r="CA219" s="280"/>
      <c r="CB219" s="280"/>
      <c r="CC219" s="280"/>
      <c r="CE219" s="280"/>
      <c r="CF219" s="280"/>
      <c r="CG219" s="280"/>
      <c r="CH219" s="280"/>
      <c r="CI219" s="280"/>
      <c r="CJ219" s="280"/>
      <c r="CK219" s="280"/>
      <c r="CL219" s="280"/>
      <c r="CM219" s="280"/>
      <c r="CN219" s="280"/>
      <c r="CP219" s="280"/>
      <c r="CQ219" s="280"/>
      <c r="CR219" s="280"/>
      <c r="CS219" s="280"/>
      <c r="CT219" s="280"/>
      <c r="CU219" s="365"/>
      <c r="CV219" s="280"/>
      <c r="CW219" s="280"/>
      <c r="CX219" s="280"/>
      <c r="CY219" s="280"/>
      <c r="DA219" s="280"/>
      <c r="DB219" s="280">
        <v>1102929</v>
      </c>
      <c r="DC219" s="280"/>
      <c r="DD219" s="280">
        <f t="shared" si="496"/>
        <v>50</v>
      </c>
      <c r="DE219" s="280"/>
      <c r="DF219" s="365">
        <f t="shared" si="414"/>
        <v>15</v>
      </c>
      <c r="DG219" s="280">
        <f t="shared" si="497"/>
        <v>55146.450000000004</v>
      </c>
      <c r="DH219" s="280">
        <f t="shared" si="498"/>
        <v>1047782.55</v>
      </c>
      <c r="DI219" s="280">
        <f t="shared" si="499"/>
        <v>9568.7904109589035</v>
      </c>
      <c r="DJ219" s="280">
        <f t="shared" si="500"/>
        <v>1093360.2095890411</v>
      </c>
      <c r="DL219" s="367"/>
    </row>
    <row r="220" spans="1:116" s="366" customFormat="1" ht="25.5" x14ac:dyDescent="0.25">
      <c r="A220" s="271" t="s">
        <v>420</v>
      </c>
      <c r="B220" s="418" t="s">
        <v>18</v>
      </c>
      <c r="C220" s="418" t="s">
        <v>19</v>
      </c>
      <c r="D220" s="268" t="s">
        <v>2460</v>
      </c>
      <c r="E220" s="283" t="s">
        <v>2461</v>
      </c>
      <c r="F220" s="292">
        <v>44979</v>
      </c>
      <c r="G220" s="395"/>
      <c r="H220" s="357">
        <f>VLOOKUP(C220,[1]Rates!$C$6:$D$136,2,0)</f>
        <v>15</v>
      </c>
      <c r="I220" s="358">
        <f t="shared" si="502"/>
        <v>15</v>
      </c>
      <c r="J220" s="648"/>
      <c r="K220" s="648"/>
      <c r="L220" s="420"/>
      <c r="M220" s="648"/>
      <c r="N220" s="396"/>
      <c r="O220" s="397"/>
      <c r="P220" s="398"/>
      <c r="Q220" s="399"/>
      <c r="R220" s="396"/>
      <c r="S220" s="396"/>
      <c r="T220" s="396"/>
      <c r="U220" s="400"/>
      <c r="V220" s="401"/>
      <c r="W220" s="402"/>
      <c r="X220" s="402"/>
      <c r="Y220" s="402"/>
      <c r="Z220" s="402"/>
      <c r="AA220" s="397"/>
      <c r="AB220" s="397"/>
      <c r="AC220" s="397"/>
      <c r="AD220" s="421"/>
      <c r="AE220" s="403"/>
      <c r="AF220" s="403"/>
      <c r="AG220" s="404"/>
      <c r="AH220" s="405"/>
      <c r="AI220" s="406"/>
      <c r="AJ220" s="405"/>
      <c r="AK220" s="407"/>
      <c r="AL220" s="397"/>
      <c r="AM220" s="397"/>
      <c r="AN220" s="397"/>
      <c r="AO220" s="421"/>
      <c r="AP220" s="403"/>
      <c r="AQ220" s="403"/>
      <c r="AR220" s="404"/>
      <c r="AS220" s="405"/>
      <c r="AT220" s="280"/>
      <c r="AU220" s="280"/>
      <c r="AW220" s="280"/>
      <c r="AX220" s="280"/>
      <c r="AY220" s="280"/>
      <c r="AZ220" s="280"/>
      <c r="BA220" s="372"/>
      <c r="BB220" s="372"/>
      <c r="BC220" s="408"/>
      <c r="BD220" s="280"/>
      <c r="BE220" s="280"/>
      <c r="BF220" s="280"/>
      <c r="BG220" s="280"/>
      <c r="BH220" s="280"/>
      <c r="BI220" s="280"/>
      <c r="BJ220" s="280"/>
      <c r="BK220" s="280"/>
      <c r="BL220" s="280"/>
      <c r="BM220" s="372"/>
      <c r="BN220" s="408"/>
      <c r="BO220" s="280"/>
      <c r="BP220" s="365"/>
      <c r="BQ220" s="280"/>
      <c r="BS220" s="367"/>
      <c r="BT220" s="280"/>
      <c r="BU220" s="280"/>
      <c r="BV220" s="280"/>
      <c r="BW220" s="280"/>
      <c r="BX220" s="280"/>
      <c r="BY220" s="280"/>
      <c r="BZ220" s="280"/>
      <c r="CA220" s="280"/>
      <c r="CB220" s="280"/>
      <c r="CC220" s="280"/>
      <c r="CE220" s="280"/>
      <c r="CF220" s="280"/>
      <c r="CG220" s="280"/>
      <c r="CH220" s="280"/>
      <c r="CI220" s="280"/>
      <c r="CJ220" s="280"/>
      <c r="CK220" s="280"/>
      <c r="CL220" s="280"/>
      <c r="CM220" s="280"/>
      <c r="CN220" s="280"/>
      <c r="CP220" s="280"/>
      <c r="CQ220" s="280"/>
      <c r="CR220" s="280"/>
      <c r="CS220" s="280"/>
      <c r="CT220" s="280"/>
      <c r="CU220" s="365"/>
      <c r="CV220" s="280"/>
      <c r="CW220" s="280"/>
      <c r="CX220" s="280"/>
      <c r="CY220" s="280"/>
      <c r="DA220" s="280"/>
      <c r="DB220" s="280">
        <v>587700</v>
      </c>
      <c r="DC220" s="280"/>
      <c r="DD220" s="280">
        <f t="shared" si="496"/>
        <v>38</v>
      </c>
      <c r="DE220" s="280"/>
      <c r="DF220" s="365">
        <f t="shared" si="414"/>
        <v>15</v>
      </c>
      <c r="DG220" s="280">
        <f t="shared" si="497"/>
        <v>29385</v>
      </c>
      <c r="DH220" s="280">
        <f t="shared" si="498"/>
        <v>558315</v>
      </c>
      <c r="DI220" s="280">
        <f t="shared" si="499"/>
        <v>3875.0630136986301</v>
      </c>
      <c r="DJ220" s="280">
        <f t="shared" si="500"/>
        <v>583824.93698630133</v>
      </c>
      <c r="DL220" s="367"/>
    </row>
    <row r="221" spans="1:116" s="366" customFormat="1" ht="25.5" x14ac:dyDescent="0.25">
      <c r="A221" s="271" t="s">
        <v>420</v>
      </c>
      <c r="B221" s="418" t="s">
        <v>18</v>
      </c>
      <c r="C221" s="418" t="s">
        <v>19</v>
      </c>
      <c r="D221" s="268" t="s">
        <v>2460</v>
      </c>
      <c r="E221" s="283" t="s">
        <v>2461</v>
      </c>
      <c r="F221" s="292">
        <v>44979</v>
      </c>
      <c r="G221" s="395"/>
      <c r="H221" s="357">
        <f>VLOOKUP(C221,[1]Rates!$C$6:$D$136,2,0)</f>
        <v>15</v>
      </c>
      <c r="I221" s="358">
        <f t="shared" si="502"/>
        <v>15</v>
      </c>
      <c r="J221" s="648"/>
      <c r="K221" s="648"/>
      <c r="L221" s="420"/>
      <c r="M221" s="648"/>
      <c r="N221" s="396"/>
      <c r="O221" s="397"/>
      <c r="P221" s="398"/>
      <c r="Q221" s="399"/>
      <c r="R221" s="396"/>
      <c r="S221" s="396"/>
      <c r="T221" s="396"/>
      <c r="U221" s="400"/>
      <c r="V221" s="401"/>
      <c r="W221" s="402"/>
      <c r="X221" s="402"/>
      <c r="Y221" s="402"/>
      <c r="Z221" s="402"/>
      <c r="AA221" s="397"/>
      <c r="AB221" s="397"/>
      <c r="AC221" s="397"/>
      <c r="AD221" s="421"/>
      <c r="AE221" s="403"/>
      <c r="AF221" s="403"/>
      <c r="AG221" s="404"/>
      <c r="AH221" s="405"/>
      <c r="AI221" s="406"/>
      <c r="AJ221" s="405"/>
      <c r="AK221" s="407"/>
      <c r="AL221" s="397"/>
      <c r="AM221" s="397"/>
      <c r="AN221" s="397"/>
      <c r="AO221" s="421"/>
      <c r="AP221" s="403"/>
      <c r="AQ221" s="403"/>
      <c r="AR221" s="404"/>
      <c r="AS221" s="405"/>
      <c r="AT221" s="280"/>
      <c r="AU221" s="280"/>
      <c r="AW221" s="280"/>
      <c r="AX221" s="280"/>
      <c r="AY221" s="280"/>
      <c r="AZ221" s="280"/>
      <c r="BA221" s="372"/>
      <c r="BB221" s="372"/>
      <c r="BC221" s="408"/>
      <c r="BD221" s="280"/>
      <c r="BE221" s="280"/>
      <c r="BF221" s="280"/>
      <c r="BG221" s="280"/>
      <c r="BH221" s="280"/>
      <c r="BI221" s="280"/>
      <c r="BJ221" s="280"/>
      <c r="BK221" s="280"/>
      <c r="BL221" s="280"/>
      <c r="BM221" s="372"/>
      <c r="BN221" s="408"/>
      <c r="BO221" s="280"/>
      <c r="BP221" s="365"/>
      <c r="BQ221" s="280"/>
      <c r="BS221" s="367"/>
      <c r="BT221" s="280"/>
      <c r="BU221" s="280"/>
      <c r="BV221" s="280"/>
      <c r="BW221" s="280"/>
      <c r="BX221" s="280"/>
      <c r="BY221" s="280"/>
      <c r="BZ221" s="280"/>
      <c r="CA221" s="280"/>
      <c r="CB221" s="280"/>
      <c r="CC221" s="280"/>
      <c r="CE221" s="280"/>
      <c r="CF221" s="280"/>
      <c r="CG221" s="280"/>
      <c r="CH221" s="280"/>
      <c r="CI221" s="280"/>
      <c r="CJ221" s="280"/>
      <c r="CK221" s="280"/>
      <c r="CL221" s="280"/>
      <c r="CM221" s="280"/>
      <c r="CN221" s="280"/>
      <c r="CP221" s="280"/>
      <c r="CQ221" s="280"/>
      <c r="CR221" s="280"/>
      <c r="CS221" s="280"/>
      <c r="CT221" s="280"/>
      <c r="CU221" s="365"/>
      <c r="CV221" s="280"/>
      <c r="CW221" s="280"/>
      <c r="CX221" s="280"/>
      <c r="CY221" s="280"/>
      <c r="DA221" s="280"/>
      <c r="DB221" s="280">
        <v>587700</v>
      </c>
      <c r="DC221" s="280"/>
      <c r="DD221" s="280">
        <f t="shared" si="496"/>
        <v>38</v>
      </c>
      <c r="DE221" s="280"/>
      <c r="DF221" s="365">
        <f t="shared" si="414"/>
        <v>15</v>
      </c>
      <c r="DG221" s="280">
        <f t="shared" si="497"/>
        <v>29385</v>
      </c>
      <c r="DH221" s="280">
        <f t="shared" si="498"/>
        <v>558315</v>
      </c>
      <c r="DI221" s="280">
        <f t="shared" si="499"/>
        <v>3875.0630136986301</v>
      </c>
      <c r="DJ221" s="280">
        <f t="shared" si="500"/>
        <v>583824.93698630133</v>
      </c>
      <c r="DL221" s="367"/>
    </row>
    <row r="222" spans="1:116" s="366" customFormat="1" ht="30" x14ac:dyDescent="0.25">
      <c r="A222" s="271" t="s">
        <v>420</v>
      </c>
      <c r="B222" s="418" t="s">
        <v>18</v>
      </c>
      <c r="C222" s="418" t="s">
        <v>19</v>
      </c>
      <c r="D222" s="268" t="s">
        <v>2462</v>
      </c>
      <c r="E222" s="283" t="s">
        <v>2463</v>
      </c>
      <c r="F222" s="292">
        <v>44963</v>
      </c>
      <c r="G222" s="395"/>
      <c r="H222" s="357">
        <f>VLOOKUP(C222,[1]Rates!$C$6:$D$136,2,0)</f>
        <v>15</v>
      </c>
      <c r="I222" s="358">
        <f t="shared" si="502"/>
        <v>15</v>
      </c>
      <c r="J222" s="648"/>
      <c r="K222" s="648"/>
      <c r="L222" s="420"/>
      <c r="M222" s="648"/>
      <c r="N222" s="396"/>
      <c r="O222" s="397"/>
      <c r="P222" s="398"/>
      <c r="Q222" s="399"/>
      <c r="R222" s="396"/>
      <c r="S222" s="396"/>
      <c r="T222" s="396"/>
      <c r="U222" s="400"/>
      <c r="V222" s="401"/>
      <c r="W222" s="402"/>
      <c r="X222" s="402"/>
      <c r="Y222" s="402"/>
      <c r="Z222" s="402"/>
      <c r="AA222" s="397"/>
      <c r="AB222" s="397"/>
      <c r="AC222" s="397"/>
      <c r="AD222" s="421"/>
      <c r="AE222" s="403"/>
      <c r="AF222" s="403"/>
      <c r="AG222" s="404"/>
      <c r="AH222" s="405"/>
      <c r="AI222" s="406"/>
      <c r="AJ222" s="405"/>
      <c r="AK222" s="407"/>
      <c r="AL222" s="397"/>
      <c r="AM222" s="397"/>
      <c r="AN222" s="397"/>
      <c r="AO222" s="421"/>
      <c r="AP222" s="403"/>
      <c r="AQ222" s="403"/>
      <c r="AR222" s="404"/>
      <c r="AS222" s="405"/>
      <c r="AT222" s="280"/>
      <c r="AU222" s="280"/>
      <c r="AW222" s="280"/>
      <c r="AX222" s="280"/>
      <c r="AY222" s="280"/>
      <c r="AZ222" s="280"/>
      <c r="BA222" s="372"/>
      <c r="BB222" s="372"/>
      <c r="BC222" s="408"/>
      <c r="BD222" s="280"/>
      <c r="BE222" s="280"/>
      <c r="BF222" s="280"/>
      <c r="BG222" s="280"/>
      <c r="BH222" s="280"/>
      <c r="BI222" s="280"/>
      <c r="BJ222" s="280"/>
      <c r="BK222" s="280"/>
      <c r="BL222" s="280"/>
      <c r="BM222" s="372"/>
      <c r="BN222" s="408"/>
      <c r="BO222" s="280"/>
      <c r="BP222" s="365"/>
      <c r="BQ222" s="280"/>
      <c r="BS222" s="367"/>
      <c r="BT222" s="280"/>
      <c r="BU222" s="280"/>
      <c r="BV222" s="280"/>
      <c r="BW222" s="280"/>
      <c r="BX222" s="280"/>
      <c r="BY222" s="280"/>
      <c r="BZ222" s="280"/>
      <c r="CA222" s="280"/>
      <c r="CB222" s="280"/>
      <c r="CC222" s="280"/>
      <c r="CE222" s="280"/>
      <c r="CF222" s="280"/>
      <c r="CG222" s="280"/>
      <c r="CH222" s="280"/>
      <c r="CI222" s="280"/>
      <c r="CJ222" s="280"/>
      <c r="CK222" s="280"/>
      <c r="CL222" s="280"/>
      <c r="CM222" s="280"/>
      <c r="CN222" s="280"/>
      <c r="CP222" s="280"/>
      <c r="CQ222" s="280"/>
      <c r="CR222" s="280"/>
      <c r="CS222" s="280"/>
      <c r="CT222" s="280"/>
      <c r="CU222" s="365"/>
      <c r="CV222" s="280"/>
      <c r="CW222" s="280"/>
      <c r="CX222" s="280"/>
      <c r="CY222" s="280"/>
      <c r="DA222" s="280"/>
      <c r="DB222" s="280">
        <v>245000</v>
      </c>
      <c r="DC222" s="280"/>
      <c r="DD222" s="280">
        <f t="shared" si="496"/>
        <v>54</v>
      </c>
      <c r="DE222" s="280"/>
      <c r="DF222" s="365">
        <f t="shared" si="414"/>
        <v>15</v>
      </c>
      <c r="DG222" s="280">
        <f t="shared" si="497"/>
        <v>12250</v>
      </c>
      <c r="DH222" s="280">
        <f t="shared" si="498"/>
        <v>232750</v>
      </c>
      <c r="DI222" s="280">
        <f t="shared" si="499"/>
        <v>2295.6164383561641</v>
      </c>
      <c r="DJ222" s="280">
        <f t="shared" si="500"/>
        <v>242704.38356164383</v>
      </c>
      <c r="DL222" s="367"/>
    </row>
    <row r="223" spans="1:116" s="366" customFormat="1" ht="30" x14ac:dyDescent="0.25">
      <c r="A223" s="271" t="s">
        <v>420</v>
      </c>
      <c r="B223" s="418" t="s">
        <v>18</v>
      </c>
      <c r="C223" s="418" t="s">
        <v>19</v>
      </c>
      <c r="D223" s="268" t="s">
        <v>2462</v>
      </c>
      <c r="E223" s="283" t="s">
        <v>2463</v>
      </c>
      <c r="F223" s="292">
        <v>44963</v>
      </c>
      <c r="G223" s="395"/>
      <c r="H223" s="357">
        <f>VLOOKUP(C223,[1]Rates!$C$6:$D$136,2,0)</f>
        <v>15</v>
      </c>
      <c r="I223" s="358">
        <f t="shared" si="502"/>
        <v>15</v>
      </c>
      <c r="J223" s="648"/>
      <c r="K223" s="648"/>
      <c r="L223" s="420"/>
      <c r="M223" s="648"/>
      <c r="N223" s="396"/>
      <c r="O223" s="397"/>
      <c r="P223" s="398"/>
      <c r="Q223" s="399"/>
      <c r="R223" s="396"/>
      <c r="S223" s="396"/>
      <c r="T223" s="396"/>
      <c r="U223" s="400"/>
      <c r="V223" s="401"/>
      <c r="W223" s="402"/>
      <c r="X223" s="402"/>
      <c r="Y223" s="402"/>
      <c r="Z223" s="402"/>
      <c r="AA223" s="397"/>
      <c r="AB223" s="397"/>
      <c r="AC223" s="397"/>
      <c r="AD223" s="421"/>
      <c r="AE223" s="403"/>
      <c r="AF223" s="403"/>
      <c r="AG223" s="404"/>
      <c r="AH223" s="405"/>
      <c r="AI223" s="406"/>
      <c r="AJ223" s="405"/>
      <c r="AK223" s="407"/>
      <c r="AL223" s="397"/>
      <c r="AM223" s="397"/>
      <c r="AN223" s="397"/>
      <c r="AO223" s="421"/>
      <c r="AP223" s="403"/>
      <c r="AQ223" s="403"/>
      <c r="AR223" s="404"/>
      <c r="AS223" s="405"/>
      <c r="AT223" s="280"/>
      <c r="AU223" s="280"/>
      <c r="AW223" s="280"/>
      <c r="AX223" s="280"/>
      <c r="AY223" s="280"/>
      <c r="AZ223" s="280"/>
      <c r="BA223" s="372"/>
      <c r="BB223" s="372"/>
      <c r="BC223" s="408"/>
      <c r="BD223" s="280"/>
      <c r="BE223" s="280"/>
      <c r="BF223" s="280"/>
      <c r="BG223" s="280"/>
      <c r="BH223" s="280"/>
      <c r="BI223" s="280"/>
      <c r="BJ223" s="280"/>
      <c r="BK223" s="280"/>
      <c r="BL223" s="280"/>
      <c r="BM223" s="372"/>
      <c r="BN223" s="408"/>
      <c r="BO223" s="280"/>
      <c r="BP223" s="365"/>
      <c r="BQ223" s="280"/>
      <c r="BS223" s="367"/>
      <c r="BT223" s="280"/>
      <c r="BU223" s="280"/>
      <c r="BV223" s="280"/>
      <c r="BW223" s="280"/>
      <c r="BX223" s="280"/>
      <c r="BY223" s="280"/>
      <c r="BZ223" s="280"/>
      <c r="CA223" s="280"/>
      <c r="CB223" s="280"/>
      <c r="CC223" s="280"/>
      <c r="CE223" s="280"/>
      <c r="CF223" s="280"/>
      <c r="CG223" s="280"/>
      <c r="CH223" s="280"/>
      <c r="CI223" s="280"/>
      <c r="CJ223" s="280"/>
      <c r="CK223" s="280"/>
      <c r="CL223" s="280"/>
      <c r="CM223" s="280"/>
      <c r="CN223" s="280"/>
      <c r="CP223" s="280"/>
      <c r="CQ223" s="280"/>
      <c r="CR223" s="280"/>
      <c r="CS223" s="280"/>
      <c r="CT223" s="280"/>
      <c r="CU223" s="365"/>
      <c r="CV223" s="280"/>
      <c r="CW223" s="280"/>
      <c r="CX223" s="280"/>
      <c r="CY223" s="280"/>
      <c r="DA223" s="280"/>
      <c r="DB223" s="280">
        <v>245000</v>
      </c>
      <c r="DC223" s="280"/>
      <c r="DD223" s="280">
        <f t="shared" si="496"/>
        <v>54</v>
      </c>
      <c r="DE223" s="280"/>
      <c r="DF223" s="365">
        <f t="shared" si="414"/>
        <v>15</v>
      </c>
      <c r="DG223" s="280">
        <f t="shared" si="497"/>
        <v>12250</v>
      </c>
      <c r="DH223" s="280">
        <f t="shared" si="498"/>
        <v>232750</v>
      </c>
      <c r="DI223" s="280">
        <f t="shared" si="499"/>
        <v>2295.6164383561641</v>
      </c>
      <c r="DJ223" s="280">
        <f t="shared" si="500"/>
        <v>242704.38356164383</v>
      </c>
      <c r="DL223" s="367"/>
    </row>
    <row r="224" spans="1:116" s="366" customFormat="1" ht="30" x14ac:dyDescent="0.25">
      <c r="A224" s="271" t="s">
        <v>420</v>
      </c>
      <c r="B224" s="418" t="s">
        <v>18</v>
      </c>
      <c r="C224" s="418" t="s">
        <v>19</v>
      </c>
      <c r="D224" s="268" t="s">
        <v>2462</v>
      </c>
      <c r="E224" s="283" t="s">
        <v>2463</v>
      </c>
      <c r="F224" s="292">
        <v>44963</v>
      </c>
      <c r="G224" s="395"/>
      <c r="H224" s="357">
        <f>VLOOKUP(C224,[1]Rates!$C$6:$D$136,2,0)</f>
        <v>15</v>
      </c>
      <c r="I224" s="358">
        <f t="shared" si="502"/>
        <v>15</v>
      </c>
      <c r="J224" s="648"/>
      <c r="K224" s="648"/>
      <c r="L224" s="420"/>
      <c r="M224" s="648"/>
      <c r="N224" s="396"/>
      <c r="O224" s="397"/>
      <c r="P224" s="398"/>
      <c r="Q224" s="399"/>
      <c r="R224" s="396"/>
      <c r="S224" s="396"/>
      <c r="T224" s="396"/>
      <c r="U224" s="400"/>
      <c r="V224" s="401"/>
      <c r="W224" s="402"/>
      <c r="X224" s="402"/>
      <c r="Y224" s="402"/>
      <c r="Z224" s="402"/>
      <c r="AA224" s="397"/>
      <c r="AB224" s="397"/>
      <c r="AC224" s="397"/>
      <c r="AD224" s="421"/>
      <c r="AE224" s="403"/>
      <c r="AF224" s="403"/>
      <c r="AG224" s="404"/>
      <c r="AH224" s="405"/>
      <c r="AI224" s="406"/>
      <c r="AJ224" s="405"/>
      <c r="AK224" s="407"/>
      <c r="AL224" s="397"/>
      <c r="AM224" s="397"/>
      <c r="AN224" s="397"/>
      <c r="AO224" s="421"/>
      <c r="AP224" s="403"/>
      <c r="AQ224" s="403"/>
      <c r="AR224" s="404"/>
      <c r="AS224" s="405"/>
      <c r="AT224" s="280"/>
      <c r="AU224" s="280"/>
      <c r="AW224" s="280"/>
      <c r="AX224" s="280"/>
      <c r="AY224" s="280"/>
      <c r="AZ224" s="280"/>
      <c r="BA224" s="372"/>
      <c r="BB224" s="372"/>
      <c r="BC224" s="408"/>
      <c r="BD224" s="280"/>
      <c r="BE224" s="280"/>
      <c r="BF224" s="280"/>
      <c r="BG224" s="280"/>
      <c r="BH224" s="280"/>
      <c r="BI224" s="280"/>
      <c r="BJ224" s="280"/>
      <c r="BK224" s="280"/>
      <c r="BL224" s="280"/>
      <c r="BM224" s="372"/>
      <c r="BN224" s="408"/>
      <c r="BO224" s="280"/>
      <c r="BP224" s="365"/>
      <c r="BQ224" s="280"/>
      <c r="BS224" s="367"/>
      <c r="BT224" s="280"/>
      <c r="BU224" s="280"/>
      <c r="BV224" s="280"/>
      <c r="BW224" s="280"/>
      <c r="BX224" s="280"/>
      <c r="BY224" s="280"/>
      <c r="BZ224" s="280"/>
      <c r="CA224" s="280"/>
      <c r="CB224" s="280"/>
      <c r="CC224" s="280"/>
      <c r="CE224" s="280"/>
      <c r="CF224" s="280"/>
      <c r="CG224" s="280"/>
      <c r="CH224" s="280"/>
      <c r="CI224" s="280"/>
      <c r="CJ224" s="280"/>
      <c r="CK224" s="280"/>
      <c r="CL224" s="280"/>
      <c r="CM224" s="280"/>
      <c r="CN224" s="280"/>
      <c r="CP224" s="280"/>
      <c r="CQ224" s="280"/>
      <c r="CR224" s="280"/>
      <c r="CS224" s="280"/>
      <c r="CT224" s="280"/>
      <c r="CU224" s="365"/>
      <c r="CV224" s="280"/>
      <c r="CW224" s="280"/>
      <c r="CX224" s="280"/>
      <c r="CY224" s="280"/>
      <c r="DA224" s="280"/>
      <c r="DB224" s="280">
        <v>245000</v>
      </c>
      <c r="DC224" s="280"/>
      <c r="DD224" s="280">
        <f t="shared" si="496"/>
        <v>54</v>
      </c>
      <c r="DE224" s="280"/>
      <c r="DF224" s="365">
        <f t="shared" si="414"/>
        <v>15</v>
      </c>
      <c r="DG224" s="280">
        <f t="shared" si="497"/>
        <v>12250</v>
      </c>
      <c r="DH224" s="280">
        <f t="shared" si="498"/>
        <v>232750</v>
      </c>
      <c r="DI224" s="280">
        <f t="shared" si="499"/>
        <v>2295.6164383561641</v>
      </c>
      <c r="DJ224" s="280">
        <f t="shared" si="500"/>
        <v>242704.38356164383</v>
      </c>
      <c r="DL224" s="367"/>
    </row>
    <row r="225" spans="1:116" s="366" customFormat="1" ht="30" x14ac:dyDescent="0.25">
      <c r="A225" s="271" t="s">
        <v>420</v>
      </c>
      <c r="B225" s="418" t="s">
        <v>18</v>
      </c>
      <c r="C225" s="418" t="s">
        <v>19</v>
      </c>
      <c r="D225" s="268" t="s">
        <v>2462</v>
      </c>
      <c r="E225" s="283" t="s">
        <v>2463</v>
      </c>
      <c r="F225" s="292">
        <v>44963</v>
      </c>
      <c r="G225" s="395"/>
      <c r="H225" s="357">
        <f>VLOOKUP(C225,[1]Rates!$C$6:$D$136,2,0)</f>
        <v>15</v>
      </c>
      <c r="I225" s="358">
        <f t="shared" si="502"/>
        <v>15</v>
      </c>
      <c r="J225" s="648"/>
      <c r="K225" s="648"/>
      <c r="L225" s="420"/>
      <c r="M225" s="648"/>
      <c r="N225" s="396"/>
      <c r="O225" s="397"/>
      <c r="P225" s="398"/>
      <c r="Q225" s="399"/>
      <c r="R225" s="396"/>
      <c r="S225" s="396"/>
      <c r="T225" s="396"/>
      <c r="U225" s="400"/>
      <c r="V225" s="401"/>
      <c r="W225" s="402"/>
      <c r="X225" s="402"/>
      <c r="Y225" s="402"/>
      <c r="Z225" s="402"/>
      <c r="AA225" s="397"/>
      <c r="AB225" s="397"/>
      <c r="AC225" s="397"/>
      <c r="AD225" s="421"/>
      <c r="AE225" s="403"/>
      <c r="AF225" s="403"/>
      <c r="AG225" s="404"/>
      <c r="AH225" s="405"/>
      <c r="AI225" s="406"/>
      <c r="AJ225" s="405"/>
      <c r="AK225" s="407"/>
      <c r="AL225" s="397"/>
      <c r="AM225" s="397"/>
      <c r="AN225" s="397"/>
      <c r="AO225" s="421"/>
      <c r="AP225" s="403"/>
      <c r="AQ225" s="403"/>
      <c r="AR225" s="404"/>
      <c r="AS225" s="405"/>
      <c r="AT225" s="280"/>
      <c r="AU225" s="280"/>
      <c r="AW225" s="280"/>
      <c r="AX225" s="280"/>
      <c r="AY225" s="280"/>
      <c r="AZ225" s="280"/>
      <c r="BA225" s="372"/>
      <c r="BB225" s="372"/>
      <c r="BC225" s="408"/>
      <c r="BD225" s="280"/>
      <c r="BE225" s="280"/>
      <c r="BF225" s="280"/>
      <c r="BG225" s="280"/>
      <c r="BH225" s="280"/>
      <c r="BI225" s="280"/>
      <c r="BJ225" s="280"/>
      <c r="BK225" s="280"/>
      <c r="BL225" s="280"/>
      <c r="BM225" s="372"/>
      <c r="BN225" s="408"/>
      <c r="BO225" s="280"/>
      <c r="BP225" s="365"/>
      <c r="BQ225" s="280"/>
      <c r="BS225" s="367"/>
      <c r="BT225" s="280"/>
      <c r="BU225" s="280"/>
      <c r="BV225" s="280"/>
      <c r="BW225" s="280"/>
      <c r="BX225" s="280"/>
      <c r="BY225" s="280"/>
      <c r="BZ225" s="280"/>
      <c r="CA225" s="280"/>
      <c r="CB225" s="280"/>
      <c r="CC225" s="280"/>
      <c r="CE225" s="280"/>
      <c r="CF225" s="280"/>
      <c r="CG225" s="280"/>
      <c r="CH225" s="280"/>
      <c r="CI225" s="280"/>
      <c r="CJ225" s="280"/>
      <c r="CK225" s="280"/>
      <c r="CL225" s="280"/>
      <c r="CM225" s="280"/>
      <c r="CN225" s="280"/>
      <c r="CP225" s="280"/>
      <c r="CQ225" s="280"/>
      <c r="CR225" s="280"/>
      <c r="CS225" s="280"/>
      <c r="CT225" s="280"/>
      <c r="CU225" s="365"/>
      <c r="CV225" s="280"/>
      <c r="CW225" s="280"/>
      <c r="CX225" s="280"/>
      <c r="CY225" s="280"/>
      <c r="DA225" s="280"/>
      <c r="DB225" s="280">
        <v>245000</v>
      </c>
      <c r="DC225" s="280"/>
      <c r="DD225" s="280">
        <f t="shared" si="496"/>
        <v>54</v>
      </c>
      <c r="DE225" s="280"/>
      <c r="DF225" s="365">
        <f t="shared" si="414"/>
        <v>15</v>
      </c>
      <c r="DG225" s="280">
        <f t="shared" si="497"/>
        <v>12250</v>
      </c>
      <c r="DH225" s="280">
        <f t="shared" si="498"/>
        <v>232750</v>
      </c>
      <c r="DI225" s="280">
        <f t="shared" si="499"/>
        <v>2295.6164383561641</v>
      </c>
      <c r="DJ225" s="280">
        <f t="shared" si="500"/>
        <v>242704.38356164383</v>
      </c>
      <c r="DL225" s="367"/>
    </row>
    <row r="226" spans="1:116" s="366" customFormat="1" ht="25.5" x14ac:dyDescent="0.25">
      <c r="A226" s="271" t="s">
        <v>420</v>
      </c>
      <c r="B226" s="418" t="s">
        <v>18</v>
      </c>
      <c r="C226" s="418" t="s">
        <v>19</v>
      </c>
      <c r="D226" s="268" t="s">
        <v>2464</v>
      </c>
      <c r="E226" s="283" t="s">
        <v>2465</v>
      </c>
      <c r="F226" s="292">
        <v>44988</v>
      </c>
      <c r="G226" s="395"/>
      <c r="H226" s="357">
        <f>VLOOKUP(C226,[1]Rates!$C$6:$D$136,2,0)</f>
        <v>15</v>
      </c>
      <c r="I226" s="358">
        <f t="shared" si="502"/>
        <v>15</v>
      </c>
      <c r="J226" s="648"/>
      <c r="K226" s="648"/>
      <c r="L226" s="420"/>
      <c r="M226" s="648"/>
      <c r="N226" s="396"/>
      <c r="O226" s="397"/>
      <c r="P226" s="398"/>
      <c r="Q226" s="399"/>
      <c r="R226" s="396"/>
      <c r="S226" s="396"/>
      <c r="T226" s="396"/>
      <c r="U226" s="400"/>
      <c r="V226" s="401"/>
      <c r="W226" s="402"/>
      <c r="X226" s="402"/>
      <c r="Y226" s="402"/>
      <c r="Z226" s="402"/>
      <c r="AA226" s="397"/>
      <c r="AB226" s="397"/>
      <c r="AC226" s="397"/>
      <c r="AD226" s="421"/>
      <c r="AE226" s="403"/>
      <c r="AF226" s="403"/>
      <c r="AG226" s="404"/>
      <c r="AH226" s="405"/>
      <c r="AI226" s="406"/>
      <c r="AJ226" s="405"/>
      <c r="AK226" s="407"/>
      <c r="AL226" s="397"/>
      <c r="AM226" s="397"/>
      <c r="AN226" s="397"/>
      <c r="AO226" s="421"/>
      <c r="AP226" s="403"/>
      <c r="AQ226" s="403"/>
      <c r="AR226" s="404"/>
      <c r="AS226" s="405"/>
      <c r="AT226" s="280"/>
      <c r="AU226" s="280"/>
      <c r="AW226" s="280"/>
      <c r="AX226" s="280"/>
      <c r="AY226" s="280"/>
      <c r="AZ226" s="280"/>
      <c r="BA226" s="372"/>
      <c r="BB226" s="372"/>
      <c r="BC226" s="408"/>
      <c r="BD226" s="280"/>
      <c r="BE226" s="280"/>
      <c r="BF226" s="280"/>
      <c r="BG226" s="280"/>
      <c r="BH226" s="280"/>
      <c r="BI226" s="280"/>
      <c r="BJ226" s="280"/>
      <c r="BK226" s="280"/>
      <c r="BL226" s="280"/>
      <c r="BM226" s="372"/>
      <c r="BN226" s="408"/>
      <c r="BO226" s="280"/>
      <c r="BP226" s="365"/>
      <c r="BQ226" s="280"/>
      <c r="BS226" s="367"/>
      <c r="BT226" s="280"/>
      <c r="BU226" s="280"/>
      <c r="BV226" s="280"/>
      <c r="BW226" s="280"/>
      <c r="BX226" s="280"/>
      <c r="BY226" s="280"/>
      <c r="BZ226" s="280"/>
      <c r="CA226" s="280"/>
      <c r="CB226" s="280"/>
      <c r="CC226" s="280"/>
      <c r="CE226" s="280"/>
      <c r="CF226" s="280"/>
      <c r="CG226" s="280"/>
      <c r="CH226" s="280"/>
      <c r="CI226" s="280"/>
      <c r="CJ226" s="280"/>
      <c r="CK226" s="280"/>
      <c r="CL226" s="280"/>
      <c r="CM226" s="280"/>
      <c r="CN226" s="280"/>
      <c r="CP226" s="280"/>
      <c r="CQ226" s="280"/>
      <c r="CR226" s="280"/>
      <c r="CS226" s="280"/>
      <c r="CT226" s="280"/>
      <c r="CU226" s="365"/>
      <c r="CV226" s="280"/>
      <c r="CW226" s="280"/>
      <c r="CX226" s="280"/>
      <c r="CY226" s="280"/>
      <c r="DA226" s="280"/>
      <c r="DB226" s="280">
        <v>357300</v>
      </c>
      <c r="DC226" s="280"/>
      <c r="DD226" s="280">
        <f t="shared" si="496"/>
        <v>29</v>
      </c>
      <c r="DE226" s="280"/>
      <c r="DF226" s="365">
        <f t="shared" si="414"/>
        <v>15</v>
      </c>
      <c r="DG226" s="280">
        <f t="shared" si="497"/>
        <v>17865</v>
      </c>
      <c r="DH226" s="280">
        <f t="shared" si="498"/>
        <v>339435</v>
      </c>
      <c r="DI226" s="280">
        <f t="shared" si="499"/>
        <v>1797.9205479452055</v>
      </c>
      <c r="DJ226" s="280">
        <f t="shared" si="500"/>
        <v>355502.07945205481</v>
      </c>
      <c r="DL226" s="367"/>
    </row>
    <row r="227" spans="1:116" s="366" customFormat="1" ht="25.5" x14ac:dyDescent="0.25">
      <c r="A227" s="271" t="s">
        <v>420</v>
      </c>
      <c r="B227" s="418" t="s">
        <v>18</v>
      </c>
      <c r="C227" s="418" t="s">
        <v>19</v>
      </c>
      <c r="D227" s="268" t="s">
        <v>2466</v>
      </c>
      <c r="E227" s="283" t="s">
        <v>2465</v>
      </c>
      <c r="F227" s="292">
        <v>44988</v>
      </c>
      <c r="G227" s="395"/>
      <c r="H227" s="357">
        <f>VLOOKUP(C227,[1]Rates!$C$6:$D$136,2,0)</f>
        <v>15</v>
      </c>
      <c r="I227" s="358">
        <f t="shared" si="502"/>
        <v>15</v>
      </c>
      <c r="J227" s="648"/>
      <c r="K227" s="648"/>
      <c r="L227" s="420"/>
      <c r="M227" s="648"/>
      <c r="N227" s="396"/>
      <c r="O227" s="397"/>
      <c r="P227" s="398"/>
      <c r="Q227" s="399"/>
      <c r="R227" s="396"/>
      <c r="S227" s="396"/>
      <c r="T227" s="396"/>
      <c r="U227" s="400"/>
      <c r="V227" s="401"/>
      <c r="W227" s="402"/>
      <c r="X227" s="402"/>
      <c r="Y227" s="402"/>
      <c r="Z227" s="402"/>
      <c r="AA227" s="397"/>
      <c r="AB227" s="397"/>
      <c r="AC227" s="397"/>
      <c r="AD227" s="421"/>
      <c r="AE227" s="403"/>
      <c r="AF227" s="403"/>
      <c r="AG227" s="404"/>
      <c r="AH227" s="405"/>
      <c r="AI227" s="406"/>
      <c r="AJ227" s="405"/>
      <c r="AK227" s="407"/>
      <c r="AL227" s="397"/>
      <c r="AM227" s="397"/>
      <c r="AN227" s="397"/>
      <c r="AO227" s="421"/>
      <c r="AP227" s="403"/>
      <c r="AQ227" s="403"/>
      <c r="AR227" s="404"/>
      <c r="AS227" s="405"/>
      <c r="AT227" s="280"/>
      <c r="AU227" s="280"/>
      <c r="AW227" s="280"/>
      <c r="AX227" s="280"/>
      <c r="AY227" s="280"/>
      <c r="AZ227" s="280"/>
      <c r="BA227" s="372"/>
      <c r="BB227" s="372"/>
      <c r="BC227" s="408"/>
      <c r="BD227" s="280"/>
      <c r="BE227" s="280"/>
      <c r="BF227" s="280"/>
      <c r="BG227" s="280"/>
      <c r="BH227" s="280"/>
      <c r="BI227" s="280"/>
      <c r="BJ227" s="280"/>
      <c r="BK227" s="280"/>
      <c r="BL227" s="280"/>
      <c r="BM227" s="372"/>
      <c r="BN227" s="408"/>
      <c r="BO227" s="280"/>
      <c r="BP227" s="365"/>
      <c r="BQ227" s="280"/>
      <c r="BS227" s="367"/>
      <c r="BT227" s="280"/>
      <c r="BU227" s="280"/>
      <c r="BV227" s="280"/>
      <c r="BW227" s="280"/>
      <c r="BX227" s="280"/>
      <c r="BY227" s="280"/>
      <c r="BZ227" s="280"/>
      <c r="CA227" s="280"/>
      <c r="CB227" s="280"/>
      <c r="CC227" s="280"/>
      <c r="CE227" s="280"/>
      <c r="CF227" s="280"/>
      <c r="CG227" s="280"/>
      <c r="CH227" s="280"/>
      <c r="CI227" s="280"/>
      <c r="CJ227" s="280"/>
      <c r="CK227" s="280"/>
      <c r="CL227" s="280"/>
      <c r="CM227" s="280"/>
      <c r="CN227" s="280"/>
      <c r="CP227" s="280"/>
      <c r="CQ227" s="280"/>
      <c r="CR227" s="280"/>
      <c r="CS227" s="280"/>
      <c r="CT227" s="280"/>
      <c r="CU227" s="365"/>
      <c r="CV227" s="280"/>
      <c r="CW227" s="280"/>
      <c r="CX227" s="280"/>
      <c r="CY227" s="280"/>
      <c r="DA227" s="280"/>
      <c r="DB227" s="280">
        <v>322500</v>
      </c>
      <c r="DC227" s="280"/>
      <c r="DD227" s="280">
        <f t="shared" si="496"/>
        <v>29</v>
      </c>
      <c r="DE227" s="280"/>
      <c r="DF227" s="365">
        <f t="shared" si="414"/>
        <v>15</v>
      </c>
      <c r="DG227" s="280">
        <f t="shared" si="497"/>
        <v>16125</v>
      </c>
      <c r="DH227" s="280">
        <f t="shared" si="498"/>
        <v>306375</v>
      </c>
      <c r="DI227" s="280">
        <f t="shared" si="499"/>
        <v>1622.8082191780823</v>
      </c>
      <c r="DJ227" s="280">
        <f t="shared" si="500"/>
        <v>320877.19178082194</v>
      </c>
      <c r="DL227" s="367"/>
    </row>
    <row r="228" spans="1:116" s="366" customFormat="1" ht="30" x14ac:dyDescent="0.25">
      <c r="A228" s="271" t="s">
        <v>420</v>
      </c>
      <c r="B228" s="418" t="s">
        <v>18</v>
      </c>
      <c r="C228" s="418" t="s">
        <v>19</v>
      </c>
      <c r="D228" s="268" t="s">
        <v>2467</v>
      </c>
      <c r="E228" s="283" t="s">
        <v>2468</v>
      </c>
      <c r="F228" s="292">
        <v>44879</v>
      </c>
      <c r="G228" s="395"/>
      <c r="H228" s="357">
        <f>VLOOKUP(C228,[1]Rates!$C$6:$D$136,2,0)</f>
        <v>15</v>
      </c>
      <c r="I228" s="358">
        <f t="shared" si="502"/>
        <v>15</v>
      </c>
      <c r="J228" s="648"/>
      <c r="K228" s="648"/>
      <c r="L228" s="420"/>
      <c r="M228" s="648"/>
      <c r="N228" s="396"/>
      <c r="O228" s="397"/>
      <c r="P228" s="398"/>
      <c r="Q228" s="399"/>
      <c r="R228" s="396"/>
      <c r="S228" s="396"/>
      <c r="T228" s="396"/>
      <c r="U228" s="400"/>
      <c r="V228" s="401"/>
      <c r="W228" s="402"/>
      <c r="X228" s="402"/>
      <c r="Y228" s="402"/>
      <c r="Z228" s="402"/>
      <c r="AA228" s="397"/>
      <c r="AB228" s="397"/>
      <c r="AC228" s="397"/>
      <c r="AD228" s="421"/>
      <c r="AE228" s="403"/>
      <c r="AF228" s="403"/>
      <c r="AG228" s="404"/>
      <c r="AH228" s="405"/>
      <c r="AI228" s="406"/>
      <c r="AJ228" s="405"/>
      <c r="AK228" s="407"/>
      <c r="AL228" s="397"/>
      <c r="AM228" s="397"/>
      <c r="AN228" s="397"/>
      <c r="AO228" s="421"/>
      <c r="AP228" s="403"/>
      <c r="AQ228" s="403"/>
      <c r="AR228" s="404"/>
      <c r="AS228" s="405"/>
      <c r="AT228" s="280"/>
      <c r="AU228" s="280"/>
      <c r="AW228" s="280"/>
      <c r="AX228" s="280"/>
      <c r="AY228" s="280"/>
      <c r="AZ228" s="280"/>
      <c r="BA228" s="372"/>
      <c r="BB228" s="372"/>
      <c r="BC228" s="408"/>
      <c r="BD228" s="280"/>
      <c r="BE228" s="280"/>
      <c r="BF228" s="280"/>
      <c r="BG228" s="280"/>
      <c r="BH228" s="280"/>
      <c r="BI228" s="280"/>
      <c r="BJ228" s="280"/>
      <c r="BK228" s="280"/>
      <c r="BL228" s="280"/>
      <c r="BM228" s="372"/>
      <c r="BN228" s="408"/>
      <c r="BO228" s="280"/>
      <c r="BP228" s="365"/>
      <c r="BQ228" s="280"/>
      <c r="BS228" s="367"/>
      <c r="BT228" s="280"/>
      <c r="BU228" s="280"/>
      <c r="BV228" s="280"/>
      <c r="BW228" s="280"/>
      <c r="BX228" s="280"/>
      <c r="BY228" s="280"/>
      <c r="BZ228" s="280"/>
      <c r="CA228" s="280"/>
      <c r="CB228" s="280"/>
      <c r="CC228" s="280"/>
      <c r="CE228" s="280"/>
      <c r="CF228" s="280"/>
      <c r="CG228" s="280"/>
      <c r="CH228" s="280"/>
      <c r="CI228" s="280"/>
      <c r="CJ228" s="280"/>
      <c r="CK228" s="280"/>
      <c r="CL228" s="280"/>
      <c r="CM228" s="280"/>
      <c r="CN228" s="280"/>
      <c r="CP228" s="280"/>
      <c r="CQ228" s="280"/>
      <c r="CR228" s="280"/>
      <c r="CS228" s="280"/>
      <c r="CT228" s="280"/>
      <c r="CU228" s="365"/>
      <c r="CV228" s="280"/>
      <c r="CW228" s="280"/>
      <c r="CX228" s="280"/>
      <c r="CY228" s="280"/>
      <c r="DA228" s="280"/>
      <c r="DB228" s="280">
        <v>75650</v>
      </c>
      <c r="DC228" s="280"/>
      <c r="DD228" s="280">
        <f t="shared" si="496"/>
        <v>138</v>
      </c>
      <c r="DE228" s="280"/>
      <c r="DF228" s="365">
        <f t="shared" si="414"/>
        <v>15</v>
      </c>
      <c r="DG228" s="280">
        <f t="shared" si="497"/>
        <v>3782.5</v>
      </c>
      <c r="DH228" s="280">
        <f t="shared" si="498"/>
        <v>71867.5</v>
      </c>
      <c r="DI228" s="280">
        <f t="shared" si="499"/>
        <v>1811.4547945205481</v>
      </c>
      <c r="DJ228" s="280">
        <f t="shared" si="500"/>
        <v>73838.545205479459</v>
      </c>
      <c r="DL228" s="367"/>
    </row>
    <row r="229" spans="1:116" s="366" customFormat="1" ht="25.5" x14ac:dyDescent="0.25">
      <c r="A229" s="271" t="s">
        <v>420</v>
      </c>
      <c r="B229" s="418" t="s">
        <v>18</v>
      </c>
      <c r="C229" s="418" t="s">
        <v>19</v>
      </c>
      <c r="D229" s="268" t="s">
        <v>2469</v>
      </c>
      <c r="E229" s="283" t="s">
        <v>2465</v>
      </c>
      <c r="F229" s="292">
        <v>45010</v>
      </c>
      <c r="G229" s="395"/>
      <c r="H229" s="357">
        <f>VLOOKUP(C229,[1]Rates!$C$6:$D$136,2,0)</f>
        <v>15</v>
      </c>
      <c r="I229" s="358">
        <f t="shared" si="502"/>
        <v>15</v>
      </c>
      <c r="J229" s="648"/>
      <c r="K229" s="648"/>
      <c r="L229" s="420"/>
      <c r="M229" s="648"/>
      <c r="N229" s="396"/>
      <c r="O229" s="397"/>
      <c r="P229" s="398"/>
      <c r="Q229" s="399"/>
      <c r="R229" s="396"/>
      <c r="S229" s="396"/>
      <c r="T229" s="396"/>
      <c r="U229" s="400"/>
      <c r="V229" s="401"/>
      <c r="W229" s="402"/>
      <c r="X229" s="402"/>
      <c r="Y229" s="402"/>
      <c r="Z229" s="402"/>
      <c r="AA229" s="397"/>
      <c r="AB229" s="397"/>
      <c r="AC229" s="397"/>
      <c r="AD229" s="421"/>
      <c r="AE229" s="403"/>
      <c r="AF229" s="403"/>
      <c r="AG229" s="404"/>
      <c r="AH229" s="405"/>
      <c r="AI229" s="406"/>
      <c r="AJ229" s="405"/>
      <c r="AK229" s="407"/>
      <c r="AL229" s="397"/>
      <c r="AM229" s="397"/>
      <c r="AN229" s="397"/>
      <c r="AO229" s="421"/>
      <c r="AP229" s="403"/>
      <c r="AQ229" s="403"/>
      <c r="AR229" s="404"/>
      <c r="AS229" s="405"/>
      <c r="AT229" s="280"/>
      <c r="AU229" s="280"/>
      <c r="AW229" s="280"/>
      <c r="AX229" s="280"/>
      <c r="AY229" s="280"/>
      <c r="AZ229" s="280"/>
      <c r="BA229" s="372"/>
      <c r="BB229" s="372"/>
      <c r="BC229" s="408"/>
      <c r="BD229" s="280"/>
      <c r="BE229" s="280"/>
      <c r="BF229" s="280"/>
      <c r="BG229" s="280"/>
      <c r="BH229" s="280"/>
      <c r="BI229" s="280"/>
      <c r="BJ229" s="280"/>
      <c r="BK229" s="280"/>
      <c r="BL229" s="280"/>
      <c r="BM229" s="372"/>
      <c r="BN229" s="408"/>
      <c r="BO229" s="280"/>
      <c r="BP229" s="365"/>
      <c r="BQ229" s="280"/>
      <c r="BS229" s="367"/>
      <c r="BT229" s="280"/>
      <c r="BU229" s="280"/>
      <c r="BV229" s="280"/>
      <c r="BW229" s="280"/>
      <c r="BX229" s="280"/>
      <c r="BY229" s="280"/>
      <c r="BZ229" s="280"/>
      <c r="CA229" s="280"/>
      <c r="CB229" s="280"/>
      <c r="CC229" s="280"/>
      <c r="CE229" s="280"/>
      <c r="CF229" s="280"/>
      <c r="CG229" s="280"/>
      <c r="CH229" s="280"/>
      <c r="CI229" s="280"/>
      <c r="CJ229" s="280"/>
      <c r="CK229" s="280"/>
      <c r="CL229" s="280"/>
      <c r="CM229" s="280"/>
      <c r="CN229" s="280"/>
      <c r="CP229" s="280"/>
      <c r="CQ229" s="280"/>
      <c r="CR229" s="280"/>
      <c r="CS229" s="280"/>
      <c r="CT229" s="280"/>
      <c r="CU229" s="365"/>
      <c r="CV229" s="280"/>
      <c r="CW229" s="280"/>
      <c r="CX229" s="280"/>
      <c r="CY229" s="280"/>
      <c r="DA229" s="280"/>
      <c r="DB229" s="280">
        <v>335000</v>
      </c>
      <c r="DC229" s="280"/>
      <c r="DD229" s="280">
        <f t="shared" si="496"/>
        <v>7</v>
      </c>
      <c r="DE229" s="280"/>
      <c r="DF229" s="365">
        <f t="shared" si="414"/>
        <v>15</v>
      </c>
      <c r="DG229" s="280">
        <f t="shared" si="497"/>
        <v>16750</v>
      </c>
      <c r="DH229" s="280">
        <f t="shared" si="498"/>
        <v>318250</v>
      </c>
      <c r="DI229" s="280">
        <f t="shared" si="499"/>
        <v>406.89497716894977</v>
      </c>
      <c r="DJ229" s="280">
        <f t="shared" si="500"/>
        <v>334593.10502283106</v>
      </c>
      <c r="DL229" s="367"/>
    </row>
    <row r="230" spans="1:116" s="366" customFormat="1" ht="25.5" x14ac:dyDescent="0.25">
      <c r="A230" s="271" t="s">
        <v>420</v>
      </c>
      <c r="B230" s="418" t="s">
        <v>18</v>
      </c>
      <c r="C230" s="418" t="s">
        <v>19</v>
      </c>
      <c r="D230" s="268" t="s">
        <v>2470</v>
      </c>
      <c r="E230" s="283" t="s">
        <v>2471</v>
      </c>
      <c r="F230" s="292">
        <v>45010</v>
      </c>
      <c r="G230" s="395"/>
      <c r="H230" s="357">
        <f>VLOOKUP(C230,[1]Rates!$C$6:$D$136,2,0)</f>
        <v>15</v>
      </c>
      <c r="I230" s="358">
        <f t="shared" si="502"/>
        <v>15</v>
      </c>
      <c r="J230" s="648"/>
      <c r="K230" s="648"/>
      <c r="L230" s="420"/>
      <c r="M230" s="648"/>
      <c r="N230" s="396"/>
      <c r="O230" s="397"/>
      <c r="P230" s="398"/>
      <c r="Q230" s="399"/>
      <c r="R230" s="396"/>
      <c r="S230" s="396"/>
      <c r="T230" s="396"/>
      <c r="U230" s="400"/>
      <c r="V230" s="401"/>
      <c r="W230" s="402"/>
      <c r="X230" s="402"/>
      <c r="Y230" s="402"/>
      <c r="Z230" s="402"/>
      <c r="AA230" s="397"/>
      <c r="AB230" s="397"/>
      <c r="AC230" s="397"/>
      <c r="AD230" s="421"/>
      <c r="AE230" s="403"/>
      <c r="AF230" s="403"/>
      <c r="AG230" s="404"/>
      <c r="AH230" s="405"/>
      <c r="AI230" s="406"/>
      <c r="AJ230" s="405"/>
      <c r="AK230" s="407"/>
      <c r="AL230" s="397"/>
      <c r="AM230" s="397"/>
      <c r="AN230" s="397"/>
      <c r="AO230" s="421"/>
      <c r="AP230" s="403"/>
      <c r="AQ230" s="403"/>
      <c r="AR230" s="404"/>
      <c r="AS230" s="405"/>
      <c r="AT230" s="280"/>
      <c r="AU230" s="280"/>
      <c r="AW230" s="280"/>
      <c r="AX230" s="280"/>
      <c r="AY230" s="280"/>
      <c r="AZ230" s="280"/>
      <c r="BA230" s="372"/>
      <c r="BB230" s="372"/>
      <c r="BC230" s="408"/>
      <c r="BD230" s="280"/>
      <c r="BE230" s="280"/>
      <c r="BF230" s="280"/>
      <c r="BG230" s="280"/>
      <c r="BH230" s="280"/>
      <c r="BI230" s="280"/>
      <c r="BJ230" s="280"/>
      <c r="BK230" s="280"/>
      <c r="BL230" s="280"/>
      <c r="BM230" s="372"/>
      <c r="BN230" s="408"/>
      <c r="BO230" s="280"/>
      <c r="BP230" s="365"/>
      <c r="BQ230" s="280"/>
      <c r="BS230" s="367"/>
      <c r="BT230" s="280"/>
      <c r="BU230" s="280"/>
      <c r="BV230" s="280"/>
      <c r="BW230" s="280"/>
      <c r="BX230" s="280"/>
      <c r="BY230" s="280"/>
      <c r="BZ230" s="280"/>
      <c r="CA230" s="280"/>
      <c r="CB230" s="280"/>
      <c r="CC230" s="280"/>
      <c r="CE230" s="280"/>
      <c r="CF230" s="280"/>
      <c r="CG230" s="280"/>
      <c r="CH230" s="280"/>
      <c r="CI230" s="280"/>
      <c r="CJ230" s="280"/>
      <c r="CK230" s="280"/>
      <c r="CL230" s="280"/>
      <c r="CM230" s="280"/>
      <c r="CN230" s="280"/>
      <c r="CP230" s="280"/>
      <c r="CQ230" s="280"/>
      <c r="CR230" s="280"/>
      <c r="CS230" s="280"/>
      <c r="CT230" s="280"/>
      <c r="CU230" s="365"/>
      <c r="CV230" s="280"/>
      <c r="CW230" s="280"/>
      <c r="CX230" s="280"/>
      <c r="CY230" s="280"/>
      <c r="DA230" s="280"/>
      <c r="DB230" s="280">
        <v>585000</v>
      </c>
      <c r="DC230" s="280"/>
      <c r="DD230" s="280">
        <f t="shared" si="496"/>
        <v>7</v>
      </c>
      <c r="DE230" s="280"/>
      <c r="DF230" s="365">
        <f t="shared" si="414"/>
        <v>15</v>
      </c>
      <c r="DG230" s="280">
        <f t="shared" si="497"/>
        <v>29250</v>
      </c>
      <c r="DH230" s="280">
        <f t="shared" si="498"/>
        <v>555750</v>
      </c>
      <c r="DI230" s="280">
        <f t="shared" si="499"/>
        <v>710.54794520547944</v>
      </c>
      <c r="DJ230" s="280">
        <f t="shared" si="500"/>
        <v>584289.45205479453</v>
      </c>
      <c r="DL230" s="367"/>
    </row>
    <row r="231" spans="1:116" s="366" customFormat="1" ht="25.5" x14ac:dyDescent="0.25">
      <c r="A231" s="271" t="s">
        <v>420</v>
      </c>
      <c r="B231" s="418" t="s">
        <v>18</v>
      </c>
      <c r="C231" s="418" t="s">
        <v>19</v>
      </c>
      <c r="D231" s="268" t="s">
        <v>2458</v>
      </c>
      <c r="E231" s="283" t="s">
        <v>2459</v>
      </c>
      <c r="F231" s="292">
        <v>44982</v>
      </c>
      <c r="G231" s="395"/>
      <c r="H231" s="357">
        <f>VLOOKUP(C231,[1]Rates!$C$6:$D$136,2,0)</f>
        <v>15</v>
      </c>
      <c r="I231" s="358">
        <f t="shared" si="502"/>
        <v>15</v>
      </c>
      <c r="J231" s="648"/>
      <c r="K231" s="648"/>
      <c r="L231" s="420"/>
      <c r="M231" s="648"/>
      <c r="N231" s="396"/>
      <c r="O231" s="397"/>
      <c r="P231" s="398"/>
      <c r="Q231" s="399"/>
      <c r="R231" s="396"/>
      <c r="S231" s="396"/>
      <c r="T231" s="396"/>
      <c r="U231" s="400"/>
      <c r="V231" s="401"/>
      <c r="W231" s="402"/>
      <c r="X231" s="402"/>
      <c r="Y231" s="402"/>
      <c r="Z231" s="402"/>
      <c r="AA231" s="397"/>
      <c r="AB231" s="397"/>
      <c r="AC231" s="397"/>
      <c r="AD231" s="421"/>
      <c r="AE231" s="403"/>
      <c r="AF231" s="403"/>
      <c r="AG231" s="404"/>
      <c r="AH231" s="405"/>
      <c r="AI231" s="406"/>
      <c r="AJ231" s="405"/>
      <c r="AK231" s="407"/>
      <c r="AL231" s="397"/>
      <c r="AM231" s="397"/>
      <c r="AN231" s="397"/>
      <c r="AO231" s="421"/>
      <c r="AP231" s="403"/>
      <c r="AQ231" s="403"/>
      <c r="AR231" s="404"/>
      <c r="AS231" s="405"/>
      <c r="AT231" s="280"/>
      <c r="AU231" s="280"/>
      <c r="AW231" s="280"/>
      <c r="AX231" s="280"/>
      <c r="AY231" s="280"/>
      <c r="AZ231" s="280"/>
      <c r="BA231" s="372"/>
      <c r="BB231" s="372"/>
      <c r="BC231" s="408"/>
      <c r="BD231" s="280"/>
      <c r="BE231" s="280"/>
      <c r="BF231" s="280"/>
      <c r="BG231" s="280"/>
      <c r="BH231" s="280"/>
      <c r="BI231" s="280"/>
      <c r="BJ231" s="280"/>
      <c r="BK231" s="280"/>
      <c r="BL231" s="280"/>
      <c r="BM231" s="372"/>
      <c r="BN231" s="408"/>
      <c r="BO231" s="280"/>
      <c r="BP231" s="365"/>
      <c r="BQ231" s="280"/>
      <c r="BS231" s="367"/>
      <c r="BT231" s="280"/>
      <c r="BU231" s="280"/>
      <c r="BV231" s="280"/>
      <c r="BW231" s="280"/>
      <c r="BX231" s="280"/>
      <c r="BY231" s="280"/>
      <c r="BZ231" s="280"/>
      <c r="CA231" s="280"/>
      <c r="CB231" s="280"/>
      <c r="CC231" s="280"/>
      <c r="CE231" s="280"/>
      <c r="CF231" s="280"/>
      <c r="CG231" s="280"/>
      <c r="CH231" s="280"/>
      <c r="CI231" s="280"/>
      <c r="CJ231" s="280"/>
      <c r="CK231" s="280"/>
      <c r="CL231" s="280"/>
      <c r="CM231" s="280"/>
      <c r="CN231" s="280"/>
      <c r="CP231" s="280"/>
      <c r="CQ231" s="280"/>
      <c r="CR231" s="280"/>
      <c r="CS231" s="280"/>
      <c r="CT231" s="280"/>
      <c r="CU231" s="365"/>
      <c r="CV231" s="280"/>
      <c r="CW231" s="280"/>
      <c r="CX231" s="280"/>
      <c r="CY231" s="280"/>
      <c r="DA231" s="280"/>
      <c r="DB231" s="280">
        <v>773040.08</v>
      </c>
      <c r="DC231" s="280"/>
      <c r="DD231" s="280">
        <f t="shared" si="496"/>
        <v>35</v>
      </c>
      <c r="DE231" s="280"/>
      <c r="DF231" s="365">
        <f t="shared" si="414"/>
        <v>15</v>
      </c>
      <c r="DG231" s="280">
        <f t="shared" si="497"/>
        <v>38652.004000000001</v>
      </c>
      <c r="DH231" s="280">
        <f t="shared" si="498"/>
        <v>734388.076</v>
      </c>
      <c r="DI231" s="280">
        <f t="shared" si="499"/>
        <v>4694.7182940639268</v>
      </c>
      <c r="DJ231" s="280">
        <f t="shared" si="500"/>
        <v>768345.36170593603</v>
      </c>
      <c r="DL231" s="367"/>
    </row>
    <row r="232" spans="1:116" s="366" customFormat="1" ht="25.5" x14ac:dyDescent="0.25">
      <c r="A232" s="271" t="s">
        <v>420</v>
      </c>
      <c r="B232" s="418" t="s">
        <v>18</v>
      </c>
      <c r="C232" s="418" t="s">
        <v>19</v>
      </c>
      <c r="D232" s="268" t="s">
        <v>2472</v>
      </c>
      <c r="E232" s="283" t="s">
        <v>1234</v>
      </c>
      <c r="F232" s="292">
        <v>45003</v>
      </c>
      <c r="G232" s="395"/>
      <c r="H232" s="357">
        <f>VLOOKUP(C232,[1]Rates!$C$6:$D$136,2,0)</f>
        <v>15</v>
      </c>
      <c r="I232" s="358">
        <f t="shared" si="502"/>
        <v>15</v>
      </c>
      <c r="J232" s="648"/>
      <c r="K232" s="648"/>
      <c r="L232" s="420"/>
      <c r="M232" s="648"/>
      <c r="N232" s="396"/>
      <c r="O232" s="397"/>
      <c r="P232" s="398"/>
      <c r="Q232" s="399"/>
      <c r="R232" s="396"/>
      <c r="S232" s="396"/>
      <c r="T232" s="396"/>
      <c r="U232" s="400"/>
      <c r="V232" s="401"/>
      <c r="W232" s="402"/>
      <c r="X232" s="402"/>
      <c r="Y232" s="402"/>
      <c r="Z232" s="402"/>
      <c r="AA232" s="397"/>
      <c r="AB232" s="397"/>
      <c r="AC232" s="397"/>
      <c r="AD232" s="421"/>
      <c r="AE232" s="403"/>
      <c r="AF232" s="403"/>
      <c r="AG232" s="404"/>
      <c r="AH232" s="405"/>
      <c r="AI232" s="406"/>
      <c r="AJ232" s="405"/>
      <c r="AK232" s="407"/>
      <c r="AL232" s="397"/>
      <c r="AM232" s="397"/>
      <c r="AN232" s="397"/>
      <c r="AO232" s="421"/>
      <c r="AP232" s="403"/>
      <c r="AQ232" s="403"/>
      <c r="AR232" s="404"/>
      <c r="AS232" s="405"/>
      <c r="AT232" s="280"/>
      <c r="AU232" s="280"/>
      <c r="AW232" s="280"/>
      <c r="AX232" s="280"/>
      <c r="AY232" s="280"/>
      <c r="AZ232" s="280"/>
      <c r="BA232" s="372"/>
      <c r="BB232" s="372"/>
      <c r="BC232" s="408"/>
      <c r="BD232" s="280"/>
      <c r="BE232" s="280"/>
      <c r="BF232" s="280"/>
      <c r="BG232" s="280"/>
      <c r="BH232" s="280"/>
      <c r="BI232" s="280"/>
      <c r="BJ232" s="280"/>
      <c r="BK232" s="280"/>
      <c r="BL232" s="280"/>
      <c r="BM232" s="372"/>
      <c r="BN232" s="408"/>
      <c r="BO232" s="280"/>
      <c r="BP232" s="365"/>
      <c r="BQ232" s="280"/>
      <c r="BS232" s="367"/>
      <c r="BT232" s="280"/>
      <c r="BU232" s="280"/>
      <c r="BV232" s="280"/>
      <c r="BW232" s="280"/>
      <c r="BX232" s="280"/>
      <c r="BY232" s="280"/>
      <c r="BZ232" s="280"/>
      <c r="CA232" s="280"/>
      <c r="CB232" s="280"/>
      <c r="CC232" s="280"/>
      <c r="CE232" s="280"/>
      <c r="CF232" s="280"/>
      <c r="CG232" s="280"/>
      <c r="CH232" s="280"/>
      <c r="CI232" s="280"/>
      <c r="CJ232" s="280"/>
      <c r="CK232" s="280"/>
      <c r="CL232" s="280"/>
      <c r="CM232" s="280"/>
      <c r="CN232" s="280"/>
      <c r="CP232" s="280"/>
      <c r="CQ232" s="280"/>
      <c r="CR232" s="280"/>
      <c r="CS232" s="280"/>
      <c r="CT232" s="280"/>
      <c r="CU232" s="365"/>
      <c r="CV232" s="280"/>
      <c r="CW232" s="280"/>
      <c r="CX232" s="280"/>
      <c r="CY232" s="280"/>
      <c r="DA232" s="280"/>
      <c r="DB232" s="280">
        <v>190625</v>
      </c>
      <c r="DC232" s="280"/>
      <c r="DD232" s="280">
        <f t="shared" si="496"/>
        <v>14</v>
      </c>
      <c r="DE232" s="280"/>
      <c r="DF232" s="365">
        <f t="shared" si="414"/>
        <v>15</v>
      </c>
      <c r="DG232" s="280">
        <f t="shared" si="497"/>
        <v>9531.25</v>
      </c>
      <c r="DH232" s="280">
        <f t="shared" si="498"/>
        <v>181093.75</v>
      </c>
      <c r="DI232" s="280">
        <f t="shared" si="499"/>
        <v>463.0707762557077</v>
      </c>
      <c r="DJ232" s="280">
        <f t="shared" si="500"/>
        <v>190161.92922374429</v>
      </c>
      <c r="DL232" s="367"/>
    </row>
    <row r="233" spans="1:116" s="366" customFormat="1" ht="25.5" x14ac:dyDescent="0.25">
      <c r="A233" s="271" t="s">
        <v>420</v>
      </c>
      <c r="B233" s="418" t="s">
        <v>18</v>
      </c>
      <c r="C233" s="418" t="s">
        <v>19</v>
      </c>
      <c r="D233" s="268" t="s">
        <v>2473</v>
      </c>
      <c r="E233" s="283" t="s">
        <v>1234</v>
      </c>
      <c r="F233" s="292">
        <v>45003</v>
      </c>
      <c r="G233" s="395"/>
      <c r="H233" s="357">
        <f>VLOOKUP(C233,[1]Rates!$C$6:$D$136,2,0)</f>
        <v>15</v>
      </c>
      <c r="I233" s="358">
        <f t="shared" si="502"/>
        <v>15</v>
      </c>
      <c r="J233" s="648"/>
      <c r="K233" s="648"/>
      <c r="L233" s="420"/>
      <c r="M233" s="648"/>
      <c r="N233" s="396"/>
      <c r="O233" s="397"/>
      <c r="P233" s="398"/>
      <c r="Q233" s="399"/>
      <c r="R233" s="396"/>
      <c r="S233" s="396"/>
      <c r="T233" s="396"/>
      <c r="U233" s="400"/>
      <c r="V233" s="401"/>
      <c r="W233" s="402"/>
      <c r="X233" s="402"/>
      <c r="Y233" s="402"/>
      <c r="Z233" s="402"/>
      <c r="AA233" s="397"/>
      <c r="AB233" s="397"/>
      <c r="AC233" s="397"/>
      <c r="AD233" s="421"/>
      <c r="AE233" s="403"/>
      <c r="AF233" s="403"/>
      <c r="AG233" s="404"/>
      <c r="AH233" s="405"/>
      <c r="AI233" s="406"/>
      <c r="AJ233" s="405"/>
      <c r="AK233" s="407"/>
      <c r="AL233" s="397"/>
      <c r="AM233" s="397"/>
      <c r="AN233" s="397"/>
      <c r="AO233" s="421"/>
      <c r="AP233" s="403"/>
      <c r="AQ233" s="403"/>
      <c r="AR233" s="404"/>
      <c r="AS233" s="405"/>
      <c r="AT233" s="280"/>
      <c r="AU233" s="280"/>
      <c r="AW233" s="280"/>
      <c r="AX233" s="280"/>
      <c r="AY233" s="280"/>
      <c r="AZ233" s="280"/>
      <c r="BA233" s="372"/>
      <c r="BB233" s="372"/>
      <c r="BC233" s="408"/>
      <c r="BD233" s="280"/>
      <c r="BE233" s="280"/>
      <c r="BF233" s="280"/>
      <c r="BG233" s="280"/>
      <c r="BH233" s="280"/>
      <c r="BI233" s="280"/>
      <c r="BJ233" s="280"/>
      <c r="BK233" s="280"/>
      <c r="BL233" s="280"/>
      <c r="BM233" s="372"/>
      <c r="BN233" s="408"/>
      <c r="BO233" s="280"/>
      <c r="BP233" s="365"/>
      <c r="BQ233" s="280"/>
      <c r="BS233" s="367"/>
      <c r="BT233" s="280"/>
      <c r="BU233" s="280"/>
      <c r="BV233" s="280"/>
      <c r="BW233" s="280"/>
      <c r="BX233" s="280"/>
      <c r="BY233" s="280"/>
      <c r="BZ233" s="280"/>
      <c r="CA233" s="280"/>
      <c r="CB233" s="280"/>
      <c r="CC233" s="280"/>
      <c r="CE233" s="280"/>
      <c r="CF233" s="280"/>
      <c r="CG233" s="280"/>
      <c r="CH233" s="280"/>
      <c r="CI233" s="280"/>
      <c r="CJ233" s="280"/>
      <c r="CK233" s="280"/>
      <c r="CL233" s="280"/>
      <c r="CM233" s="280"/>
      <c r="CN233" s="280"/>
      <c r="CP233" s="280"/>
      <c r="CQ233" s="280"/>
      <c r="CR233" s="280"/>
      <c r="CS233" s="280"/>
      <c r="CT233" s="280"/>
      <c r="CU233" s="365"/>
      <c r="CV233" s="280"/>
      <c r="CW233" s="280"/>
      <c r="CX233" s="280"/>
      <c r="CY233" s="280"/>
      <c r="DA233" s="280"/>
      <c r="DB233" s="280">
        <v>102500</v>
      </c>
      <c r="DC233" s="280"/>
      <c r="DD233" s="280">
        <f t="shared" si="496"/>
        <v>14</v>
      </c>
      <c r="DE233" s="280"/>
      <c r="DF233" s="365">
        <f t="shared" si="414"/>
        <v>15</v>
      </c>
      <c r="DG233" s="280">
        <f t="shared" si="497"/>
        <v>5125</v>
      </c>
      <c r="DH233" s="280">
        <f t="shared" si="498"/>
        <v>97375</v>
      </c>
      <c r="DI233" s="280">
        <f t="shared" si="499"/>
        <v>248.99543378995435</v>
      </c>
      <c r="DJ233" s="280">
        <f t="shared" si="500"/>
        <v>102251.00456621005</v>
      </c>
      <c r="DL233" s="367"/>
    </row>
    <row r="234" spans="1:116" s="366" customFormat="1" ht="25.5" x14ac:dyDescent="0.25">
      <c r="A234" s="271" t="s">
        <v>420</v>
      </c>
      <c r="B234" s="418" t="s">
        <v>18</v>
      </c>
      <c r="C234" s="418" t="s">
        <v>19</v>
      </c>
      <c r="D234" s="268" t="s">
        <v>2474</v>
      </c>
      <c r="E234" s="283" t="s">
        <v>2475</v>
      </c>
      <c r="F234" s="292">
        <v>45003</v>
      </c>
      <c r="G234" s="395"/>
      <c r="H234" s="357">
        <f>VLOOKUP(C234,[1]Rates!$C$6:$D$136,2,0)</f>
        <v>15</v>
      </c>
      <c r="I234" s="358">
        <f t="shared" si="502"/>
        <v>15</v>
      </c>
      <c r="J234" s="648"/>
      <c r="K234" s="648"/>
      <c r="L234" s="420"/>
      <c r="M234" s="648"/>
      <c r="N234" s="396"/>
      <c r="O234" s="397"/>
      <c r="P234" s="398"/>
      <c r="Q234" s="399"/>
      <c r="R234" s="396"/>
      <c r="S234" s="396"/>
      <c r="T234" s="396"/>
      <c r="U234" s="400"/>
      <c r="V234" s="401"/>
      <c r="W234" s="402"/>
      <c r="X234" s="402"/>
      <c r="Y234" s="402"/>
      <c r="Z234" s="402"/>
      <c r="AA234" s="397"/>
      <c r="AB234" s="397"/>
      <c r="AC234" s="397"/>
      <c r="AD234" s="421"/>
      <c r="AE234" s="403"/>
      <c r="AF234" s="403"/>
      <c r="AG234" s="404"/>
      <c r="AH234" s="405"/>
      <c r="AI234" s="406"/>
      <c r="AJ234" s="405"/>
      <c r="AK234" s="407"/>
      <c r="AL234" s="397"/>
      <c r="AM234" s="397"/>
      <c r="AN234" s="397"/>
      <c r="AO234" s="421"/>
      <c r="AP234" s="403"/>
      <c r="AQ234" s="403"/>
      <c r="AR234" s="404"/>
      <c r="AS234" s="405"/>
      <c r="AT234" s="280"/>
      <c r="AU234" s="280"/>
      <c r="AW234" s="280"/>
      <c r="AX234" s="280"/>
      <c r="AY234" s="280"/>
      <c r="AZ234" s="280"/>
      <c r="BA234" s="372"/>
      <c r="BB234" s="372"/>
      <c r="BC234" s="408"/>
      <c r="BD234" s="280"/>
      <c r="BE234" s="280"/>
      <c r="BF234" s="280"/>
      <c r="BG234" s="280"/>
      <c r="BH234" s="280"/>
      <c r="BI234" s="280"/>
      <c r="BJ234" s="280"/>
      <c r="BK234" s="280"/>
      <c r="BL234" s="280"/>
      <c r="BM234" s="372"/>
      <c r="BN234" s="408"/>
      <c r="BO234" s="280"/>
      <c r="BP234" s="365"/>
      <c r="BQ234" s="280"/>
      <c r="BS234" s="367"/>
      <c r="BT234" s="280"/>
      <c r="BU234" s="280"/>
      <c r="BV234" s="280"/>
      <c r="BW234" s="280"/>
      <c r="BX234" s="280"/>
      <c r="BY234" s="280"/>
      <c r="BZ234" s="280"/>
      <c r="CA234" s="280"/>
      <c r="CB234" s="280"/>
      <c r="CC234" s="280"/>
      <c r="CE234" s="280"/>
      <c r="CF234" s="280"/>
      <c r="CG234" s="280"/>
      <c r="CH234" s="280"/>
      <c r="CI234" s="280"/>
      <c r="CJ234" s="280"/>
      <c r="CK234" s="280"/>
      <c r="CL234" s="280"/>
      <c r="CM234" s="280"/>
      <c r="CN234" s="280"/>
      <c r="CP234" s="280"/>
      <c r="CQ234" s="280"/>
      <c r="CR234" s="280"/>
      <c r="CS234" s="280"/>
      <c r="CT234" s="280"/>
      <c r="CU234" s="365"/>
      <c r="CV234" s="280"/>
      <c r="CW234" s="280"/>
      <c r="CX234" s="280"/>
      <c r="CY234" s="280"/>
      <c r="DA234" s="280"/>
      <c r="DB234" s="280">
        <v>418359.38</v>
      </c>
      <c r="DC234" s="280"/>
      <c r="DD234" s="280">
        <f t="shared" si="496"/>
        <v>14</v>
      </c>
      <c r="DE234" s="280"/>
      <c r="DF234" s="365">
        <f t="shared" si="414"/>
        <v>15</v>
      </c>
      <c r="DG234" s="280">
        <f t="shared" si="497"/>
        <v>20917.969000000001</v>
      </c>
      <c r="DH234" s="280">
        <f t="shared" si="498"/>
        <v>397441.41100000002</v>
      </c>
      <c r="DI234" s="280">
        <f t="shared" si="499"/>
        <v>1016.288539543379</v>
      </c>
      <c r="DJ234" s="280">
        <f t="shared" si="500"/>
        <v>417343.09146045661</v>
      </c>
      <c r="DL234" s="367"/>
    </row>
    <row r="235" spans="1:116" s="366" customFormat="1" ht="30" x14ac:dyDescent="0.25">
      <c r="A235" s="271" t="s">
        <v>420</v>
      </c>
      <c r="B235" s="418" t="s">
        <v>18</v>
      </c>
      <c r="C235" s="418" t="s">
        <v>19</v>
      </c>
      <c r="D235" s="268" t="s">
        <v>2476</v>
      </c>
      <c r="E235" s="283" t="s">
        <v>2477</v>
      </c>
      <c r="F235" s="292">
        <v>45001</v>
      </c>
      <c r="G235" s="395"/>
      <c r="H235" s="357">
        <f>VLOOKUP(C235,[1]Rates!$C$6:$D$136,2,0)</f>
        <v>15</v>
      </c>
      <c r="I235" s="358">
        <f t="shared" si="502"/>
        <v>15</v>
      </c>
      <c r="J235" s="648"/>
      <c r="K235" s="648"/>
      <c r="L235" s="420"/>
      <c r="M235" s="648"/>
      <c r="N235" s="396"/>
      <c r="O235" s="397"/>
      <c r="P235" s="398"/>
      <c r="Q235" s="399"/>
      <c r="R235" s="396"/>
      <c r="S235" s="396"/>
      <c r="T235" s="396"/>
      <c r="U235" s="400"/>
      <c r="V235" s="401"/>
      <c r="W235" s="402"/>
      <c r="X235" s="402"/>
      <c r="Y235" s="402"/>
      <c r="Z235" s="402"/>
      <c r="AA235" s="397"/>
      <c r="AB235" s="397"/>
      <c r="AC235" s="397"/>
      <c r="AD235" s="421"/>
      <c r="AE235" s="403"/>
      <c r="AF235" s="403"/>
      <c r="AG235" s="404"/>
      <c r="AH235" s="405"/>
      <c r="AI235" s="406"/>
      <c r="AJ235" s="405"/>
      <c r="AK235" s="407"/>
      <c r="AL235" s="397"/>
      <c r="AM235" s="397"/>
      <c r="AN235" s="397"/>
      <c r="AO235" s="421"/>
      <c r="AP235" s="403"/>
      <c r="AQ235" s="403"/>
      <c r="AR235" s="404"/>
      <c r="AS235" s="405"/>
      <c r="AT235" s="280"/>
      <c r="AU235" s="280"/>
      <c r="AW235" s="280"/>
      <c r="AX235" s="280"/>
      <c r="AY235" s="280"/>
      <c r="AZ235" s="280"/>
      <c r="BA235" s="372"/>
      <c r="BB235" s="372"/>
      <c r="BC235" s="408"/>
      <c r="BD235" s="280"/>
      <c r="BE235" s="280"/>
      <c r="BF235" s="280"/>
      <c r="BG235" s="280"/>
      <c r="BH235" s="280"/>
      <c r="BI235" s="280"/>
      <c r="BJ235" s="280"/>
      <c r="BK235" s="280"/>
      <c r="BL235" s="280"/>
      <c r="BM235" s="372"/>
      <c r="BN235" s="408"/>
      <c r="BO235" s="280"/>
      <c r="BP235" s="365"/>
      <c r="BQ235" s="280"/>
      <c r="BS235" s="367"/>
      <c r="BT235" s="280"/>
      <c r="BU235" s="280"/>
      <c r="BV235" s="280"/>
      <c r="BW235" s="280"/>
      <c r="BX235" s="280"/>
      <c r="BY235" s="280"/>
      <c r="BZ235" s="280"/>
      <c r="CA235" s="280"/>
      <c r="CB235" s="280"/>
      <c r="CC235" s="280"/>
      <c r="CE235" s="280"/>
      <c r="CF235" s="280"/>
      <c r="CG235" s="280"/>
      <c r="CH235" s="280"/>
      <c r="CI235" s="280"/>
      <c r="CJ235" s="280"/>
      <c r="CK235" s="280"/>
      <c r="CL235" s="280"/>
      <c r="CM235" s="280"/>
      <c r="CN235" s="280"/>
      <c r="CP235" s="280"/>
      <c r="CQ235" s="280"/>
      <c r="CR235" s="280"/>
      <c r="CS235" s="280"/>
      <c r="CT235" s="280"/>
      <c r="CU235" s="365"/>
      <c r="CV235" s="280"/>
      <c r="CW235" s="280"/>
      <c r="CX235" s="280"/>
      <c r="CY235" s="280"/>
      <c r="DA235" s="280"/>
      <c r="DB235" s="280">
        <v>377000</v>
      </c>
      <c r="DC235" s="280"/>
      <c r="DD235" s="280">
        <f t="shared" si="496"/>
        <v>16</v>
      </c>
      <c r="DE235" s="280"/>
      <c r="DF235" s="365">
        <f t="shared" si="414"/>
        <v>15</v>
      </c>
      <c r="DG235" s="280">
        <f t="shared" si="497"/>
        <v>18850</v>
      </c>
      <c r="DH235" s="280">
        <f t="shared" si="498"/>
        <v>358150</v>
      </c>
      <c r="DI235" s="280">
        <f t="shared" si="499"/>
        <v>1046.6484018264841</v>
      </c>
      <c r="DJ235" s="280">
        <f t="shared" si="500"/>
        <v>375953.3515981735</v>
      </c>
      <c r="DL235" s="367"/>
    </row>
    <row r="236" spans="1:116" ht="38.25" x14ac:dyDescent="0.25">
      <c r="A236" s="451" t="s">
        <v>431</v>
      </c>
      <c r="B236" s="602" t="s">
        <v>3</v>
      </c>
      <c r="C236" s="355" t="s">
        <v>68</v>
      </c>
      <c r="D236" s="260" t="s">
        <v>1398</v>
      </c>
      <c r="E236" s="283" t="s">
        <v>1210</v>
      </c>
      <c r="F236" s="282">
        <v>43398</v>
      </c>
      <c r="G236" s="357"/>
      <c r="H236" s="357">
        <f>VLOOKUP(C236,[1]Rates!$C$6:$D$136,2,0)</f>
        <v>3</v>
      </c>
      <c r="I236" s="358">
        <f t="shared" ref="I236" si="503">H236-G236</f>
        <v>3</v>
      </c>
      <c r="J236" s="582"/>
      <c r="K236" s="582"/>
      <c r="L236" s="370"/>
      <c r="M236" s="582"/>
      <c r="N236" s="359"/>
      <c r="O236" s="280"/>
      <c r="P236" s="360"/>
      <c r="Q236" s="361"/>
      <c r="R236" s="359"/>
      <c r="S236" s="359"/>
      <c r="T236" s="359"/>
      <c r="U236" s="410"/>
      <c r="V236" s="374"/>
      <c r="W236" s="371"/>
      <c r="X236" s="371"/>
      <c r="Y236" s="371"/>
      <c r="Z236" s="371"/>
      <c r="AA236" s="280"/>
      <c r="AB236" s="372"/>
      <c r="AC236" s="372"/>
      <c r="AD236" s="372"/>
      <c r="AE236" s="363"/>
      <c r="AF236" s="363"/>
      <c r="AG236" s="382"/>
      <c r="AH236" s="383"/>
      <c r="AI236" s="364"/>
      <c r="AJ236" s="383"/>
      <c r="AL236" s="280"/>
      <c r="AM236" s="372"/>
      <c r="AN236" s="372"/>
      <c r="AO236" s="372"/>
      <c r="AP236" s="363"/>
      <c r="AQ236" s="363"/>
      <c r="AR236" s="382"/>
      <c r="AS236" s="383"/>
      <c r="AT236" s="280"/>
      <c r="AU236" s="280"/>
      <c r="AW236" s="372"/>
      <c r="AX236" s="372"/>
      <c r="AY236" s="372"/>
      <c r="AZ236" s="280"/>
      <c r="BA236" s="372"/>
      <c r="BB236" s="372"/>
      <c r="BC236" s="408"/>
      <c r="BD236" s="280"/>
      <c r="BE236" s="280"/>
      <c r="BF236" s="280"/>
      <c r="BG236" s="280"/>
      <c r="BH236" s="280"/>
      <c r="BI236" s="372"/>
      <c r="BJ236" s="372"/>
      <c r="BK236" s="280"/>
      <c r="BL236" s="280"/>
      <c r="BM236" s="372"/>
      <c r="BN236" s="408"/>
      <c r="BO236" s="280"/>
      <c r="BP236" s="365"/>
      <c r="BQ236" s="280"/>
      <c r="BS236" s="367"/>
      <c r="BT236" s="280"/>
      <c r="BU236" s="372">
        <v>210000</v>
      </c>
      <c r="BV236" s="372"/>
      <c r="BW236" s="280">
        <f>+$BV$1-F236+1</f>
        <v>524</v>
      </c>
      <c r="BX236" s="280"/>
      <c r="BY236" s="280">
        <f>H236-BX236</f>
        <v>3</v>
      </c>
      <c r="BZ236" s="280">
        <f t="shared" ref="BZ236" si="504">+BU236*5%</f>
        <v>10500</v>
      </c>
      <c r="CA236" s="280">
        <f t="shared" ref="CA236" si="505">+BU236-BZ236</f>
        <v>199500</v>
      </c>
      <c r="CB236" s="280">
        <f t="shared" ref="CB236" si="506">+(CA236/BY236*BW236)/365</f>
        <v>95468.493150684924</v>
      </c>
      <c r="CC236" s="280">
        <f t="shared" ref="CC236" si="507">+BT236+BU236-CB236</f>
        <v>114531.50684931508</v>
      </c>
      <c r="CE236" s="280">
        <v>114531.50684931508</v>
      </c>
      <c r="CF236" s="372"/>
      <c r="CG236" s="372"/>
      <c r="CH236" s="280"/>
      <c r="CI236" s="280"/>
      <c r="CJ236" s="280">
        <f t="shared" si="458"/>
        <v>3</v>
      </c>
      <c r="CK236" s="280">
        <f>BZ236</f>
        <v>10500</v>
      </c>
      <c r="CL236" s="280">
        <f>IF(CE236-CK236&lt;=0,0,IF(CJ236&lt;=0,0,CE236-CK236))</f>
        <v>104031.50684931508</v>
      </c>
      <c r="CM236" s="280">
        <f>+(CL236/CJ236)</f>
        <v>34677.168949771694</v>
      </c>
      <c r="CN236" s="280">
        <f t="shared" si="467"/>
        <v>79854.337899543374</v>
      </c>
      <c r="CP236" s="280">
        <f t="shared" si="462"/>
        <v>79854.337899543374</v>
      </c>
      <c r="CQ236" s="372"/>
      <c r="CR236" s="372"/>
      <c r="CS236" s="280"/>
      <c r="CT236" s="280">
        <f t="shared" si="463"/>
        <v>2.4328767123287673</v>
      </c>
      <c r="CU236" s="365">
        <f t="shared" si="464"/>
        <v>0.56712328767123266</v>
      </c>
      <c r="CV236" s="280">
        <f t="shared" si="465"/>
        <v>10500</v>
      </c>
      <c r="CW236" s="280">
        <f t="shared" si="466"/>
        <v>69354.337899543374</v>
      </c>
      <c r="CX236" s="280">
        <f>CW236</f>
        <v>69354.337899543374</v>
      </c>
      <c r="CY236" s="280">
        <f t="shared" si="481"/>
        <v>10500</v>
      </c>
      <c r="CZ236" s="566"/>
      <c r="DA236" s="280">
        <f t="shared" ref="DA236:DA298" si="508">CY236</f>
        <v>10500</v>
      </c>
      <c r="DB236" s="372"/>
      <c r="DC236" s="372"/>
      <c r="DD236" s="280"/>
      <c r="DE236" s="280">
        <f t="shared" si="413"/>
        <v>3.4328767123287673</v>
      </c>
      <c r="DF236" s="365">
        <f t="shared" si="414"/>
        <v>-0.43287671232876734</v>
      </c>
      <c r="DG236" s="280">
        <f t="shared" ref="DG236:DG292" si="509">CV236</f>
        <v>10500</v>
      </c>
      <c r="DH236" s="280">
        <f t="shared" si="416"/>
        <v>0</v>
      </c>
      <c r="DI236" s="280"/>
      <c r="DJ236" s="280">
        <f t="shared" si="417"/>
        <v>10500</v>
      </c>
      <c r="DL236" s="367">
        <f t="shared" ref="DL236:DL251" si="510">DJ236-DG236</f>
        <v>0</v>
      </c>
    </row>
    <row r="237" spans="1:116" ht="38.25" x14ac:dyDescent="0.25">
      <c r="A237" s="451" t="s">
        <v>431</v>
      </c>
      <c r="B237" s="602" t="s">
        <v>3</v>
      </c>
      <c r="C237" s="355" t="s">
        <v>68</v>
      </c>
      <c r="D237" s="260" t="s">
        <v>2430</v>
      </c>
      <c r="E237" s="283" t="s">
        <v>2431</v>
      </c>
      <c r="F237" s="282">
        <v>44900</v>
      </c>
      <c r="G237" s="357"/>
      <c r="H237" s="357">
        <f>VLOOKUP(C237,[1]Rates!$C$6:$D$136,2,0)</f>
        <v>3</v>
      </c>
      <c r="I237" s="358">
        <f t="shared" ref="I237:I239" si="511">H237-G237</f>
        <v>3</v>
      </c>
      <c r="J237" s="582"/>
      <c r="K237" s="582"/>
      <c r="L237" s="370"/>
      <c r="M237" s="582"/>
      <c r="N237" s="359"/>
      <c r="O237" s="280"/>
      <c r="P237" s="360"/>
      <c r="Q237" s="361"/>
      <c r="R237" s="359"/>
      <c r="S237" s="359"/>
      <c r="T237" s="359"/>
      <c r="U237" s="410"/>
      <c r="V237" s="374"/>
      <c r="W237" s="371"/>
      <c r="X237" s="371"/>
      <c r="Y237" s="371"/>
      <c r="Z237" s="371"/>
      <c r="AA237" s="280"/>
      <c r="AB237" s="372"/>
      <c r="AC237" s="372"/>
      <c r="AD237" s="372"/>
      <c r="AE237" s="363"/>
      <c r="AF237" s="363"/>
      <c r="AG237" s="382"/>
      <c r="AH237" s="383"/>
      <c r="AI237" s="364"/>
      <c r="AJ237" s="383"/>
      <c r="AL237" s="280"/>
      <c r="AM237" s="372"/>
      <c r="AN237" s="372"/>
      <c r="AO237" s="372"/>
      <c r="AP237" s="363"/>
      <c r="AQ237" s="363"/>
      <c r="AR237" s="382"/>
      <c r="AS237" s="383"/>
      <c r="AT237" s="280"/>
      <c r="AU237" s="280"/>
      <c r="AW237" s="372"/>
      <c r="AX237" s="372"/>
      <c r="AY237" s="372"/>
      <c r="AZ237" s="280"/>
      <c r="BA237" s="372"/>
      <c r="BB237" s="372"/>
      <c r="BC237" s="408"/>
      <c r="BD237" s="280"/>
      <c r="BE237" s="280"/>
      <c r="BF237" s="280"/>
      <c r="BG237" s="280"/>
      <c r="BH237" s="280"/>
      <c r="BI237" s="372"/>
      <c r="BJ237" s="372"/>
      <c r="BK237" s="280"/>
      <c r="BL237" s="280"/>
      <c r="BM237" s="372"/>
      <c r="BN237" s="408"/>
      <c r="BO237" s="280"/>
      <c r="BP237" s="365"/>
      <c r="BQ237" s="280"/>
      <c r="BS237" s="367"/>
      <c r="BT237" s="280"/>
      <c r="BU237" s="372"/>
      <c r="BV237" s="372"/>
      <c r="BW237" s="280"/>
      <c r="BX237" s="280"/>
      <c r="BY237" s="280"/>
      <c r="BZ237" s="280"/>
      <c r="CA237" s="280"/>
      <c r="CB237" s="280"/>
      <c r="CC237" s="280"/>
      <c r="CE237" s="280"/>
      <c r="CF237" s="372"/>
      <c r="CG237" s="372"/>
      <c r="CH237" s="280"/>
      <c r="CI237" s="280"/>
      <c r="CJ237" s="280"/>
      <c r="CK237" s="280"/>
      <c r="CL237" s="280"/>
      <c r="CM237" s="280"/>
      <c r="CN237" s="280"/>
      <c r="CP237" s="280"/>
      <c r="CQ237" s="372"/>
      <c r="CR237" s="372"/>
      <c r="CS237" s="280"/>
      <c r="CT237" s="280"/>
      <c r="CU237" s="365"/>
      <c r="CV237" s="280"/>
      <c r="CW237" s="280"/>
      <c r="CX237" s="280"/>
      <c r="CY237" s="280"/>
      <c r="CZ237" s="566"/>
      <c r="DA237" s="280"/>
      <c r="DB237" s="372">
        <v>69000</v>
      </c>
      <c r="DC237" s="280"/>
      <c r="DD237" s="280">
        <f t="shared" ref="DD237:DD239" si="512">$DC$1-F237+1</f>
        <v>117</v>
      </c>
      <c r="DE237" s="280"/>
      <c r="DF237" s="365">
        <f t="shared" si="414"/>
        <v>3</v>
      </c>
      <c r="DG237" s="280">
        <f t="shared" ref="DG237:DG239" si="513">DB237*5%</f>
        <v>3450</v>
      </c>
      <c r="DH237" s="280">
        <f t="shared" ref="DH237:DH239" si="514">DB237-DG237</f>
        <v>65550</v>
      </c>
      <c r="DI237" s="280">
        <f t="shared" ref="DI237:DI239" si="515">DH237/DF237/365*DD237</f>
        <v>7003.9726027397255</v>
      </c>
      <c r="DJ237" s="280">
        <f t="shared" ref="DJ237:DJ239" si="516">DB237-DI237</f>
        <v>61996.027397260274</v>
      </c>
      <c r="DL237" s="367"/>
    </row>
    <row r="238" spans="1:116" ht="38.25" x14ac:dyDescent="0.25">
      <c r="A238" s="451" t="s">
        <v>431</v>
      </c>
      <c r="B238" s="602" t="s">
        <v>3</v>
      </c>
      <c r="C238" s="355" t="s">
        <v>68</v>
      </c>
      <c r="D238" s="260" t="s">
        <v>2432</v>
      </c>
      <c r="E238" s="283" t="s">
        <v>2433</v>
      </c>
      <c r="F238" s="282">
        <v>44900</v>
      </c>
      <c r="G238" s="357"/>
      <c r="H238" s="357">
        <f>VLOOKUP(C238,[1]Rates!$C$6:$D$136,2,0)</f>
        <v>3</v>
      </c>
      <c r="I238" s="358">
        <f t="shared" si="511"/>
        <v>3</v>
      </c>
      <c r="J238" s="582"/>
      <c r="K238" s="582"/>
      <c r="L238" s="370"/>
      <c r="M238" s="582"/>
      <c r="N238" s="359"/>
      <c r="O238" s="280"/>
      <c r="P238" s="360"/>
      <c r="Q238" s="361"/>
      <c r="R238" s="359"/>
      <c r="S238" s="359"/>
      <c r="T238" s="359"/>
      <c r="U238" s="410"/>
      <c r="V238" s="374"/>
      <c r="W238" s="371"/>
      <c r="X238" s="371"/>
      <c r="Y238" s="371"/>
      <c r="Z238" s="371"/>
      <c r="AA238" s="280"/>
      <c r="AB238" s="372"/>
      <c r="AC238" s="372"/>
      <c r="AD238" s="372"/>
      <c r="AE238" s="363"/>
      <c r="AF238" s="363"/>
      <c r="AG238" s="382"/>
      <c r="AH238" s="383"/>
      <c r="AI238" s="364"/>
      <c r="AJ238" s="383"/>
      <c r="AL238" s="280"/>
      <c r="AM238" s="372"/>
      <c r="AN238" s="372"/>
      <c r="AO238" s="372"/>
      <c r="AP238" s="363"/>
      <c r="AQ238" s="363"/>
      <c r="AR238" s="382"/>
      <c r="AS238" s="383"/>
      <c r="AT238" s="280"/>
      <c r="AU238" s="280"/>
      <c r="AW238" s="372"/>
      <c r="AX238" s="372"/>
      <c r="AY238" s="372"/>
      <c r="AZ238" s="280"/>
      <c r="BA238" s="372"/>
      <c r="BB238" s="372"/>
      <c r="BC238" s="408"/>
      <c r="BD238" s="280"/>
      <c r="BE238" s="280"/>
      <c r="BF238" s="280"/>
      <c r="BG238" s="280"/>
      <c r="BH238" s="280"/>
      <c r="BI238" s="372"/>
      <c r="BJ238" s="372"/>
      <c r="BK238" s="280"/>
      <c r="BL238" s="280"/>
      <c r="BM238" s="372"/>
      <c r="BN238" s="408"/>
      <c r="BO238" s="280"/>
      <c r="BP238" s="365"/>
      <c r="BQ238" s="280"/>
      <c r="BS238" s="367"/>
      <c r="BT238" s="280"/>
      <c r="BU238" s="372"/>
      <c r="BV238" s="372"/>
      <c r="BW238" s="280"/>
      <c r="BX238" s="280"/>
      <c r="BY238" s="280"/>
      <c r="BZ238" s="280"/>
      <c r="CA238" s="280"/>
      <c r="CB238" s="280"/>
      <c r="CC238" s="280"/>
      <c r="CE238" s="280"/>
      <c r="CF238" s="372"/>
      <c r="CG238" s="372"/>
      <c r="CH238" s="280"/>
      <c r="CI238" s="280"/>
      <c r="CJ238" s="280"/>
      <c r="CK238" s="280"/>
      <c r="CL238" s="280"/>
      <c r="CM238" s="280"/>
      <c r="CN238" s="280"/>
      <c r="CP238" s="280"/>
      <c r="CQ238" s="372"/>
      <c r="CR238" s="372"/>
      <c r="CS238" s="280"/>
      <c r="CT238" s="280"/>
      <c r="CU238" s="365"/>
      <c r="CV238" s="280"/>
      <c r="CW238" s="280"/>
      <c r="CX238" s="280"/>
      <c r="CY238" s="280"/>
      <c r="CZ238" s="566"/>
      <c r="DA238" s="280"/>
      <c r="DB238" s="372">
        <v>9007.34</v>
      </c>
      <c r="DC238" s="280"/>
      <c r="DD238" s="280">
        <f t="shared" si="512"/>
        <v>117</v>
      </c>
      <c r="DE238" s="280"/>
      <c r="DF238" s="365">
        <f t="shared" si="414"/>
        <v>3</v>
      </c>
      <c r="DG238" s="280">
        <f t="shared" si="513"/>
        <v>450.36700000000002</v>
      </c>
      <c r="DH238" s="280">
        <f t="shared" si="514"/>
        <v>8556.973</v>
      </c>
      <c r="DI238" s="280">
        <f t="shared" si="515"/>
        <v>914.30670410958908</v>
      </c>
      <c r="DJ238" s="280">
        <f t="shared" si="516"/>
        <v>8093.033295890411</v>
      </c>
      <c r="DL238" s="367"/>
    </row>
    <row r="239" spans="1:116" ht="38.25" x14ac:dyDescent="0.25">
      <c r="A239" s="451" t="s">
        <v>431</v>
      </c>
      <c r="B239" s="602" t="s">
        <v>3</v>
      </c>
      <c r="C239" s="355" t="s">
        <v>68</v>
      </c>
      <c r="D239" s="260" t="s">
        <v>2432</v>
      </c>
      <c r="E239" s="283" t="s">
        <v>2433</v>
      </c>
      <c r="F239" s="282">
        <v>44900</v>
      </c>
      <c r="G239" s="357"/>
      <c r="H239" s="357">
        <f>VLOOKUP(C239,[1]Rates!$C$6:$D$136,2,0)</f>
        <v>3</v>
      </c>
      <c r="I239" s="358">
        <f t="shared" si="511"/>
        <v>3</v>
      </c>
      <c r="J239" s="582"/>
      <c r="K239" s="582"/>
      <c r="L239" s="370"/>
      <c r="M239" s="582"/>
      <c r="N239" s="359"/>
      <c r="O239" s="280"/>
      <c r="P239" s="360"/>
      <c r="Q239" s="361"/>
      <c r="R239" s="359"/>
      <c r="S239" s="359"/>
      <c r="T239" s="359"/>
      <c r="U239" s="410"/>
      <c r="V239" s="374"/>
      <c r="W239" s="371"/>
      <c r="X239" s="371"/>
      <c r="Y239" s="371"/>
      <c r="Z239" s="371"/>
      <c r="AA239" s="280"/>
      <c r="AB239" s="372"/>
      <c r="AC239" s="372"/>
      <c r="AD239" s="372"/>
      <c r="AE239" s="363"/>
      <c r="AF239" s="363"/>
      <c r="AG239" s="382"/>
      <c r="AH239" s="383"/>
      <c r="AI239" s="364"/>
      <c r="AJ239" s="383"/>
      <c r="AL239" s="280"/>
      <c r="AM239" s="372"/>
      <c r="AN239" s="372"/>
      <c r="AO239" s="372"/>
      <c r="AP239" s="363"/>
      <c r="AQ239" s="363"/>
      <c r="AR239" s="382"/>
      <c r="AS239" s="383"/>
      <c r="AT239" s="280"/>
      <c r="AU239" s="280"/>
      <c r="AW239" s="372"/>
      <c r="AX239" s="372"/>
      <c r="AY239" s="372"/>
      <c r="AZ239" s="280"/>
      <c r="BA239" s="372"/>
      <c r="BB239" s="372"/>
      <c r="BC239" s="408"/>
      <c r="BD239" s="280"/>
      <c r="BE239" s="280"/>
      <c r="BF239" s="280"/>
      <c r="BG239" s="280"/>
      <c r="BH239" s="280"/>
      <c r="BI239" s="372"/>
      <c r="BJ239" s="372"/>
      <c r="BK239" s="280"/>
      <c r="BL239" s="280"/>
      <c r="BM239" s="372"/>
      <c r="BN239" s="408"/>
      <c r="BO239" s="280"/>
      <c r="BP239" s="365"/>
      <c r="BQ239" s="280"/>
      <c r="BS239" s="367"/>
      <c r="BT239" s="280"/>
      <c r="BU239" s="372"/>
      <c r="BV239" s="372"/>
      <c r="BW239" s="280"/>
      <c r="BX239" s="280"/>
      <c r="BY239" s="280"/>
      <c r="BZ239" s="280"/>
      <c r="CA239" s="280"/>
      <c r="CB239" s="280"/>
      <c r="CC239" s="280"/>
      <c r="CE239" s="280"/>
      <c r="CF239" s="372"/>
      <c r="CG239" s="372"/>
      <c r="CH239" s="280"/>
      <c r="CI239" s="280"/>
      <c r="CJ239" s="280"/>
      <c r="CK239" s="280"/>
      <c r="CL239" s="280"/>
      <c r="CM239" s="280"/>
      <c r="CN239" s="280"/>
      <c r="CP239" s="280"/>
      <c r="CQ239" s="372"/>
      <c r="CR239" s="372"/>
      <c r="CS239" s="280"/>
      <c r="CT239" s="280"/>
      <c r="CU239" s="365"/>
      <c r="CV239" s="280"/>
      <c r="CW239" s="280"/>
      <c r="CX239" s="280"/>
      <c r="CY239" s="280"/>
      <c r="CZ239" s="566"/>
      <c r="DA239" s="280"/>
      <c r="DB239" s="372">
        <v>1272.6600000000001</v>
      </c>
      <c r="DC239" s="280"/>
      <c r="DD239" s="280">
        <f t="shared" si="512"/>
        <v>117</v>
      </c>
      <c r="DE239" s="280"/>
      <c r="DF239" s="365">
        <f t="shared" si="414"/>
        <v>3</v>
      </c>
      <c r="DG239" s="280">
        <f t="shared" si="513"/>
        <v>63.63300000000001</v>
      </c>
      <c r="DH239" s="280">
        <f t="shared" si="514"/>
        <v>1209.027</v>
      </c>
      <c r="DI239" s="280">
        <f t="shared" si="515"/>
        <v>129.18370684931509</v>
      </c>
      <c r="DJ239" s="280">
        <f t="shared" si="516"/>
        <v>1143.476293150685</v>
      </c>
      <c r="DL239" s="367"/>
    </row>
    <row r="240" spans="1:116" ht="38.25" x14ac:dyDescent="0.25">
      <c r="A240" s="451" t="s">
        <v>434</v>
      </c>
      <c r="B240" s="602" t="s">
        <v>10</v>
      </c>
      <c r="C240" s="391" t="s">
        <v>10</v>
      </c>
      <c r="D240" s="260" t="s">
        <v>1412</v>
      </c>
      <c r="E240" s="284" t="s">
        <v>443</v>
      </c>
      <c r="F240" s="282">
        <v>40968</v>
      </c>
      <c r="G240" s="357">
        <f t="shared" ref="G240:G244" si="517">($G$3-F240)/365</f>
        <v>2.0849315068493151</v>
      </c>
      <c r="H240" s="357">
        <f>VLOOKUP(C240,[1]Rates!$C$6:$D$136,2,0)</f>
        <v>10</v>
      </c>
      <c r="I240" s="358">
        <f t="shared" ref="I240:I244" si="518">H240-G240</f>
        <v>7.9150684931506845</v>
      </c>
      <c r="J240" s="288">
        <v>212300</v>
      </c>
      <c r="K240" s="288"/>
      <c r="L240" s="370">
        <f t="shared" ref="L240:L244" si="519">+J240-K240</f>
        <v>212300</v>
      </c>
      <c r="M240" s="288">
        <v>21052.598630136985</v>
      </c>
      <c r="N240" s="359">
        <f t="shared" ref="N240:N244" si="520">J240-M240</f>
        <v>191247.40136986302</v>
      </c>
      <c r="O240" s="359"/>
      <c r="P240" s="360">
        <f t="shared" ref="P240:P244" si="521">ROUND(I240,0)</f>
        <v>8</v>
      </c>
      <c r="Q240" s="361">
        <f t="shared" ref="Q240:Q244" si="522">J240*5%</f>
        <v>10615</v>
      </c>
      <c r="R240" s="359">
        <f t="shared" ref="R240:R244" si="523">IF(N240-Q240&lt;=0,0,IF(P240&lt;=0,0,N240-Q240))</f>
        <v>180632.40136986302</v>
      </c>
      <c r="S240" s="359">
        <f t="shared" ref="S240:S244" si="524">R240/P240</f>
        <v>22579.050171232877</v>
      </c>
      <c r="T240" s="359">
        <f t="shared" ref="T240:T244" si="525">IF(P240&lt;=0,Q240-N240,IF(N240&lt;=Q240,Q240-N240,0))</f>
        <v>0</v>
      </c>
      <c r="U240" s="410">
        <f t="shared" ref="U240:U244" si="526">N240+T240</f>
        <v>191247.40136986302</v>
      </c>
      <c r="V240" s="374">
        <f t="shared" si="337"/>
        <v>168668.35119863015</v>
      </c>
      <c r="W240" s="371"/>
      <c r="X240" s="371"/>
      <c r="Y240" s="371"/>
      <c r="Z240" s="371"/>
      <c r="AA240" s="280">
        <f t="shared" ref="AA240:AA244" si="527">V240</f>
        <v>168668.35119863015</v>
      </c>
      <c r="AB240" s="372"/>
      <c r="AC240" s="372"/>
      <c r="AD240" s="372"/>
      <c r="AE240" s="363">
        <f t="shared" ref="AE240:AE244" si="528">($G$4-F240)/365</f>
        <v>3.0849315068493151</v>
      </c>
      <c r="AF240" s="363">
        <f t="shared" ref="AF240:AF244" si="529">H240-AE240</f>
        <v>6.9150684931506845</v>
      </c>
      <c r="AG240" s="383">
        <f t="shared" si="296"/>
        <v>10615</v>
      </c>
      <c r="AH240" s="383">
        <f t="shared" si="297"/>
        <v>180632.40136986302</v>
      </c>
      <c r="AI240" s="383">
        <f t="shared" si="298"/>
        <v>22579.050171232877</v>
      </c>
      <c r="AJ240" s="280">
        <f t="shared" ref="AJ240:AJ244" si="530">AA240-AI240</f>
        <v>146089.30102739728</v>
      </c>
      <c r="AL240" s="280">
        <f t="shared" si="341"/>
        <v>146089.30102739728</v>
      </c>
      <c r="AM240" s="372"/>
      <c r="AN240" s="372"/>
      <c r="AO240" s="372"/>
      <c r="AP240" s="363">
        <f t="shared" si="342"/>
        <v>4.087671232876712</v>
      </c>
      <c r="AQ240" s="363">
        <f t="shared" si="343"/>
        <v>5.912328767123288</v>
      </c>
      <c r="AR240" s="383">
        <f t="shared" si="344"/>
        <v>10615</v>
      </c>
      <c r="AS240" s="383">
        <f t="shared" si="345"/>
        <v>158053.35119863015</v>
      </c>
      <c r="AT240" s="365">
        <f t="shared" ref="AT240:AT244" si="531">+AI240</f>
        <v>22579.050171232877</v>
      </c>
      <c r="AU240" s="280">
        <f t="shared" si="336"/>
        <v>123510.25085616441</v>
      </c>
      <c r="AW240" s="372">
        <f t="shared" ref="AW240:AW244" si="532">+AU240</f>
        <v>123510.25085616441</v>
      </c>
      <c r="AX240" s="372"/>
      <c r="AY240" s="372"/>
      <c r="AZ240" s="372"/>
      <c r="BA240" s="372">
        <f t="shared" ref="BA240:BA244" si="533">($AW$4-F240)/365</f>
        <v>5.087671232876712</v>
      </c>
      <c r="BB240" s="372">
        <f t="shared" si="324"/>
        <v>4.912328767123288</v>
      </c>
      <c r="BC240" s="372">
        <f t="shared" ref="BC240:BC244" si="534">+AR240</f>
        <v>10615</v>
      </c>
      <c r="BD240" s="372">
        <f t="shared" ref="BD240:BD244" si="535">IF(AL240-AR240&lt;=0,0,IF(BB240&lt;=0,0,AL240-AR240))</f>
        <v>135474.30102739728</v>
      </c>
      <c r="BE240" s="372">
        <f t="shared" ref="BE240:BE244" si="536">+AT240</f>
        <v>22579.050171232877</v>
      </c>
      <c r="BF240" s="372">
        <f t="shared" si="306"/>
        <v>100931.20068493154</v>
      </c>
      <c r="BG240" s="372"/>
      <c r="BH240" s="280">
        <f t="shared" si="325"/>
        <v>100931.20068493154</v>
      </c>
      <c r="BI240" s="372"/>
      <c r="BJ240" s="372"/>
      <c r="BK240" s="372"/>
      <c r="BL240" s="280">
        <f t="shared" si="326"/>
        <v>6.087671232876712</v>
      </c>
      <c r="BM240" s="372">
        <f t="shared" si="323"/>
        <v>3.912328767123288</v>
      </c>
      <c r="BN240" s="372">
        <f t="shared" ref="BN240:BN244" si="537">+BC240</f>
        <v>10615</v>
      </c>
      <c r="BO240" s="280">
        <f t="shared" si="327"/>
        <v>90316.200684931537</v>
      </c>
      <c r="BP240" s="280">
        <f t="shared" ref="BP240:BP244" si="538">+BE240</f>
        <v>22579.050171232877</v>
      </c>
      <c r="BQ240" s="280">
        <f t="shared" si="328"/>
        <v>78352.150513698667</v>
      </c>
      <c r="BS240" s="367">
        <f t="shared" si="329"/>
        <v>67737.150513698667</v>
      </c>
      <c r="BT240" s="280">
        <v>78352.150513698667</v>
      </c>
      <c r="BU240" s="372"/>
      <c r="BV240" s="372"/>
      <c r="BW240" s="372"/>
      <c r="BX240" s="280">
        <f t="shared" si="330"/>
        <v>7.087671232876712</v>
      </c>
      <c r="BY240" s="365">
        <f t="shared" si="331"/>
        <v>2.912328767123288</v>
      </c>
      <c r="BZ240" s="280">
        <f t="shared" si="332"/>
        <v>10615</v>
      </c>
      <c r="CA240" s="280">
        <f t="shared" si="333"/>
        <v>67737.150513698667</v>
      </c>
      <c r="CB240" s="280">
        <f t="shared" si="334"/>
        <v>22579.050171232877</v>
      </c>
      <c r="CC240" s="280">
        <f t="shared" si="335"/>
        <v>55773.10034246579</v>
      </c>
      <c r="CE240" s="280">
        <v>55773.10034246579</v>
      </c>
      <c r="CF240" s="372"/>
      <c r="CG240" s="372"/>
      <c r="CH240" s="372"/>
      <c r="CI240" s="280">
        <f t="shared" ref="CI240:CI245" si="539">($CE$4-F240)/365</f>
        <v>8.0904109589041102</v>
      </c>
      <c r="CJ240" s="365">
        <f t="shared" si="458"/>
        <v>1.9095890410958898</v>
      </c>
      <c r="CK240" s="280">
        <f t="shared" ref="CK240:CK244" si="540">+BZ240</f>
        <v>10615</v>
      </c>
      <c r="CL240" s="280">
        <f t="shared" ref="CL240:CL244" si="541">IF(CE240-CK240&lt;=0,0,IF(CJ240&lt;=0,0,CE240-CK240))</f>
        <v>45158.10034246579</v>
      </c>
      <c r="CM240" s="280">
        <f>CB240</f>
        <v>22579.050171232877</v>
      </c>
      <c r="CN240" s="280">
        <f t="shared" si="467"/>
        <v>33194.050171232913</v>
      </c>
      <c r="CP240" s="280">
        <f t="shared" si="462"/>
        <v>33194.050171232913</v>
      </c>
      <c r="CQ240" s="372"/>
      <c r="CR240" s="372"/>
      <c r="CS240" s="372"/>
      <c r="CT240" s="280">
        <f t="shared" si="463"/>
        <v>9.0904109589041102</v>
      </c>
      <c r="CU240" s="365">
        <f t="shared" si="464"/>
        <v>0.90958904109588978</v>
      </c>
      <c r="CV240" s="280">
        <f t="shared" si="465"/>
        <v>10615</v>
      </c>
      <c r="CW240" s="280">
        <f t="shared" si="466"/>
        <v>22579.050171232913</v>
      </c>
      <c r="CX240" s="280">
        <f t="shared" ref="CX240:CX245" si="542">CM240</f>
        <v>22579.050171232877</v>
      </c>
      <c r="CY240" s="280">
        <f t="shared" si="481"/>
        <v>10615.000000000036</v>
      </c>
      <c r="CZ240" s="566"/>
      <c r="DA240" s="280">
        <f t="shared" si="508"/>
        <v>10615.000000000036</v>
      </c>
      <c r="DB240" s="372"/>
      <c r="DC240" s="372"/>
      <c r="DD240" s="372"/>
      <c r="DE240" s="280">
        <f t="shared" si="413"/>
        <v>10.09041095890411</v>
      </c>
      <c r="DF240" s="365">
        <f t="shared" si="414"/>
        <v>-9.0410958904110217E-2</v>
      </c>
      <c r="DG240" s="280">
        <f t="shared" si="509"/>
        <v>10615</v>
      </c>
      <c r="DH240" s="280">
        <f t="shared" si="416"/>
        <v>0</v>
      </c>
      <c r="DI240" s="280"/>
      <c r="DJ240" s="280">
        <f t="shared" si="417"/>
        <v>10615.000000000036</v>
      </c>
      <c r="DL240" s="367">
        <f t="shared" si="510"/>
        <v>3.637978807091713E-11</v>
      </c>
    </row>
    <row r="241" spans="1:116" ht="38.25" x14ac:dyDescent="0.25">
      <c r="A241" s="451" t="s">
        <v>434</v>
      </c>
      <c r="B241" s="602" t="s">
        <v>10</v>
      </c>
      <c r="C241" s="391" t="s">
        <v>10</v>
      </c>
      <c r="D241" s="260" t="s">
        <v>1413</v>
      </c>
      <c r="E241" s="284" t="s">
        <v>444</v>
      </c>
      <c r="F241" s="282">
        <v>41086</v>
      </c>
      <c r="G241" s="357">
        <f t="shared" si="517"/>
        <v>1.7616438356164383</v>
      </c>
      <c r="H241" s="357">
        <f>VLOOKUP(C241,[1]Rates!$C$6:$D$136,2,0)</f>
        <v>10</v>
      </c>
      <c r="I241" s="358">
        <f t="shared" si="518"/>
        <v>8.2383561643835623</v>
      </c>
      <c r="J241" s="288">
        <v>27040</v>
      </c>
      <c r="K241" s="288"/>
      <c r="L241" s="370">
        <f t="shared" si="519"/>
        <v>27040</v>
      </c>
      <c r="M241" s="288">
        <v>2266.1742465753427</v>
      </c>
      <c r="N241" s="359">
        <f t="shared" si="520"/>
        <v>24773.825753424659</v>
      </c>
      <c r="O241" s="359"/>
      <c r="P241" s="360">
        <f t="shared" si="521"/>
        <v>8</v>
      </c>
      <c r="Q241" s="361">
        <f t="shared" si="522"/>
        <v>1352</v>
      </c>
      <c r="R241" s="359">
        <f t="shared" si="523"/>
        <v>23421.825753424659</v>
      </c>
      <c r="S241" s="359">
        <f t="shared" si="524"/>
        <v>2927.7282191780823</v>
      </c>
      <c r="T241" s="359">
        <f t="shared" si="525"/>
        <v>0</v>
      </c>
      <c r="U241" s="410">
        <f t="shared" si="526"/>
        <v>24773.825753424659</v>
      </c>
      <c r="V241" s="374">
        <f t="shared" si="337"/>
        <v>21846.097534246575</v>
      </c>
      <c r="W241" s="371"/>
      <c r="X241" s="371"/>
      <c r="Y241" s="371"/>
      <c r="Z241" s="371"/>
      <c r="AA241" s="280">
        <f t="shared" si="527"/>
        <v>21846.097534246575</v>
      </c>
      <c r="AB241" s="372"/>
      <c r="AC241" s="372"/>
      <c r="AD241" s="372"/>
      <c r="AE241" s="363">
        <f t="shared" si="528"/>
        <v>2.7616438356164386</v>
      </c>
      <c r="AF241" s="363">
        <f t="shared" si="529"/>
        <v>7.2383561643835614</v>
      </c>
      <c r="AG241" s="383">
        <f t="shared" si="296"/>
        <v>1352</v>
      </c>
      <c r="AH241" s="383">
        <f t="shared" si="297"/>
        <v>23421.825753424659</v>
      </c>
      <c r="AI241" s="383">
        <f t="shared" si="298"/>
        <v>2927.7282191780823</v>
      </c>
      <c r="AJ241" s="280">
        <f t="shared" si="530"/>
        <v>18918.369315068492</v>
      </c>
      <c r="AL241" s="280">
        <f t="shared" si="341"/>
        <v>18918.369315068492</v>
      </c>
      <c r="AM241" s="372"/>
      <c r="AN241" s="372"/>
      <c r="AO241" s="372"/>
      <c r="AP241" s="363">
        <f t="shared" si="342"/>
        <v>3.7643835616438355</v>
      </c>
      <c r="AQ241" s="363">
        <f t="shared" si="343"/>
        <v>6.2356164383561641</v>
      </c>
      <c r="AR241" s="383">
        <f t="shared" si="344"/>
        <v>1352</v>
      </c>
      <c r="AS241" s="383">
        <f t="shared" si="345"/>
        <v>20494.097534246575</v>
      </c>
      <c r="AT241" s="365">
        <f t="shared" si="531"/>
        <v>2927.7282191780823</v>
      </c>
      <c r="AU241" s="280">
        <f t="shared" si="336"/>
        <v>15990.641095890409</v>
      </c>
      <c r="AW241" s="372">
        <f t="shared" si="532"/>
        <v>15990.641095890409</v>
      </c>
      <c r="AX241" s="372"/>
      <c r="AY241" s="372"/>
      <c r="AZ241" s="372"/>
      <c r="BA241" s="372">
        <f t="shared" si="533"/>
        <v>4.7643835616438359</v>
      </c>
      <c r="BB241" s="372">
        <f t="shared" si="324"/>
        <v>5.2356164383561641</v>
      </c>
      <c r="BC241" s="372">
        <f t="shared" si="534"/>
        <v>1352</v>
      </c>
      <c r="BD241" s="372">
        <f t="shared" si="535"/>
        <v>17566.369315068492</v>
      </c>
      <c r="BE241" s="372">
        <f t="shared" si="536"/>
        <v>2927.7282191780823</v>
      </c>
      <c r="BF241" s="372">
        <f t="shared" ref="BF241:BF244" si="543">+AW241+AX241-BE241</f>
        <v>13062.912876712326</v>
      </c>
      <c r="BG241" s="372"/>
      <c r="BH241" s="280">
        <f t="shared" si="325"/>
        <v>13062.912876712326</v>
      </c>
      <c r="BI241" s="372"/>
      <c r="BJ241" s="372"/>
      <c r="BK241" s="372"/>
      <c r="BL241" s="280">
        <f t="shared" si="326"/>
        <v>5.7643835616438359</v>
      </c>
      <c r="BM241" s="372">
        <f t="shared" si="323"/>
        <v>4.2356164383561641</v>
      </c>
      <c r="BN241" s="372">
        <f t="shared" si="537"/>
        <v>1352</v>
      </c>
      <c r="BO241" s="280">
        <f t="shared" si="327"/>
        <v>11710.912876712326</v>
      </c>
      <c r="BP241" s="280">
        <f t="shared" si="538"/>
        <v>2927.7282191780823</v>
      </c>
      <c r="BQ241" s="280">
        <f t="shared" si="328"/>
        <v>10135.184657534242</v>
      </c>
      <c r="BS241" s="367">
        <f t="shared" si="329"/>
        <v>8783.1846575342424</v>
      </c>
      <c r="BT241" s="280">
        <v>10135.184657534242</v>
      </c>
      <c r="BU241" s="372"/>
      <c r="BV241" s="372"/>
      <c r="BW241" s="372"/>
      <c r="BX241" s="280">
        <f t="shared" si="330"/>
        <v>6.7643835616438359</v>
      </c>
      <c r="BY241" s="365">
        <f t="shared" si="331"/>
        <v>3.2356164383561641</v>
      </c>
      <c r="BZ241" s="280">
        <f t="shared" si="332"/>
        <v>1352</v>
      </c>
      <c r="CA241" s="280">
        <f t="shared" si="333"/>
        <v>8783.1846575342424</v>
      </c>
      <c r="CB241" s="280">
        <f t="shared" si="334"/>
        <v>2927.7282191780823</v>
      </c>
      <c r="CC241" s="280">
        <f t="shared" si="335"/>
        <v>7207.4564383561601</v>
      </c>
      <c r="CE241" s="280">
        <v>7207.4564383561601</v>
      </c>
      <c r="CF241" s="372"/>
      <c r="CG241" s="372"/>
      <c r="CH241" s="372"/>
      <c r="CI241" s="280">
        <f t="shared" si="539"/>
        <v>7.7671232876712333</v>
      </c>
      <c r="CJ241" s="365">
        <f t="shared" si="458"/>
        <v>2.2328767123287667</v>
      </c>
      <c r="CK241" s="280">
        <f t="shared" si="540"/>
        <v>1352</v>
      </c>
      <c r="CL241" s="280">
        <f t="shared" si="541"/>
        <v>5855.4564383561601</v>
      </c>
      <c r="CM241" s="280">
        <f>CB241</f>
        <v>2927.7282191780823</v>
      </c>
      <c r="CN241" s="280">
        <f t="shared" si="467"/>
        <v>4279.7282191780778</v>
      </c>
      <c r="CP241" s="280">
        <f t="shared" si="462"/>
        <v>4279.7282191780778</v>
      </c>
      <c r="CQ241" s="372"/>
      <c r="CR241" s="372"/>
      <c r="CS241" s="372"/>
      <c r="CT241" s="280">
        <f t="shared" si="463"/>
        <v>8.7671232876712324</v>
      </c>
      <c r="CU241" s="365">
        <f t="shared" si="464"/>
        <v>1.2328767123287676</v>
      </c>
      <c r="CV241" s="280">
        <f t="shared" si="465"/>
        <v>1352</v>
      </c>
      <c r="CW241" s="280">
        <f t="shared" si="466"/>
        <v>2927.7282191780778</v>
      </c>
      <c r="CX241" s="280">
        <f t="shared" si="542"/>
        <v>2927.7282191780823</v>
      </c>
      <c r="CY241" s="280">
        <f t="shared" si="481"/>
        <v>1351.9999999999955</v>
      </c>
      <c r="DA241" s="280">
        <f t="shared" si="508"/>
        <v>1351.9999999999955</v>
      </c>
      <c r="DB241" s="372"/>
      <c r="DC241" s="372"/>
      <c r="DD241" s="372"/>
      <c r="DE241" s="280">
        <f t="shared" si="413"/>
        <v>9.7671232876712324</v>
      </c>
      <c r="DF241" s="365">
        <f t="shared" si="414"/>
        <v>0.23287671232876761</v>
      </c>
      <c r="DG241" s="280">
        <f t="shared" si="509"/>
        <v>1352</v>
      </c>
      <c r="DH241" s="280">
        <f t="shared" si="416"/>
        <v>0</v>
      </c>
      <c r="DI241" s="280"/>
      <c r="DJ241" s="280">
        <f t="shared" si="417"/>
        <v>1351.9999999999955</v>
      </c>
      <c r="DL241" s="367">
        <f t="shared" si="510"/>
        <v>-4.5474735088646412E-12</v>
      </c>
    </row>
    <row r="242" spans="1:116" ht="38.25" x14ac:dyDescent="0.25">
      <c r="A242" s="451" t="s">
        <v>434</v>
      </c>
      <c r="B242" s="602" t="s">
        <v>10</v>
      </c>
      <c r="C242" s="391" t="s">
        <v>10</v>
      </c>
      <c r="D242" s="260" t="s">
        <v>1414</v>
      </c>
      <c r="E242" s="284" t="s">
        <v>444</v>
      </c>
      <c r="F242" s="282">
        <v>41086</v>
      </c>
      <c r="G242" s="357">
        <f t="shared" si="517"/>
        <v>1.7616438356164383</v>
      </c>
      <c r="H242" s="357">
        <f>VLOOKUP(C242,[1]Rates!$C$6:$D$136,2,0)</f>
        <v>10</v>
      </c>
      <c r="I242" s="358">
        <f t="shared" si="518"/>
        <v>8.2383561643835623</v>
      </c>
      <c r="J242" s="288">
        <v>46000</v>
      </c>
      <c r="K242" s="288"/>
      <c r="L242" s="370">
        <f t="shared" si="519"/>
        <v>46000</v>
      </c>
      <c r="M242" s="288">
        <v>3855.178082191781</v>
      </c>
      <c r="N242" s="359">
        <f t="shared" si="520"/>
        <v>42144.821917808222</v>
      </c>
      <c r="O242" s="359"/>
      <c r="P242" s="360">
        <f t="shared" si="521"/>
        <v>8</v>
      </c>
      <c r="Q242" s="361">
        <f t="shared" si="522"/>
        <v>2300</v>
      </c>
      <c r="R242" s="359">
        <f t="shared" si="523"/>
        <v>39844.821917808222</v>
      </c>
      <c r="S242" s="359">
        <f t="shared" si="524"/>
        <v>4980.6027397260277</v>
      </c>
      <c r="T242" s="359">
        <f t="shared" si="525"/>
        <v>0</v>
      </c>
      <c r="U242" s="410">
        <f t="shared" si="526"/>
        <v>42144.821917808222</v>
      </c>
      <c r="V242" s="374">
        <f t="shared" si="337"/>
        <v>37164.219178082196</v>
      </c>
      <c r="W242" s="371"/>
      <c r="X242" s="371"/>
      <c r="Y242" s="371"/>
      <c r="Z242" s="371"/>
      <c r="AA242" s="280">
        <f t="shared" si="527"/>
        <v>37164.219178082196</v>
      </c>
      <c r="AB242" s="372"/>
      <c r="AC242" s="372"/>
      <c r="AD242" s="372"/>
      <c r="AE242" s="363">
        <f t="shared" si="528"/>
        <v>2.7616438356164386</v>
      </c>
      <c r="AF242" s="363">
        <f t="shared" si="529"/>
        <v>7.2383561643835614</v>
      </c>
      <c r="AG242" s="383">
        <f t="shared" si="296"/>
        <v>2300</v>
      </c>
      <c r="AH242" s="383">
        <f t="shared" si="297"/>
        <v>39844.821917808222</v>
      </c>
      <c r="AI242" s="383">
        <f t="shared" si="298"/>
        <v>4980.6027397260277</v>
      </c>
      <c r="AJ242" s="280">
        <f t="shared" si="530"/>
        <v>32183.61643835617</v>
      </c>
      <c r="AL242" s="280">
        <f t="shared" si="341"/>
        <v>32183.61643835617</v>
      </c>
      <c r="AM242" s="372"/>
      <c r="AN242" s="372"/>
      <c r="AO242" s="372"/>
      <c r="AP242" s="363">
        <f t="shared" si="342"/>
        <v>3.7643835616438355</v>
      </c>
      <c r="AQ242" s="363">
        <f t="shared" si="343"/>
        <v>6.2356164383561641</v>
      </c>
      <c r="AR242" s="383">
        <f t="shared" si="344"/>
        <v>2300</v>
      </c>
      <c r="AS242" s="383">
        <f t="shared" si="345"/>
        <v>34864.219178082196</v>
      </c>
      <c r="AT242" s="365">
        <f t="shared" si="531"/>
        <v>4980.6027397260277</v>
      </c>
      <c r="AU242" s="280">
        <f t="shared" si="336"/>
        <v>27203.013698630144</v>
      </c>
      <c r="AW242" s="372">
        <f t="shared" si="532"/>
        <v>27203.013698630144</v>
      </c>
      <c r="AX242" s="372"/>
      <c r="AY242" s="372"/>
      <c r="AZ242" s="372"/>
      <c r="BA242" s="372">
        <f t="shared" si="533"/>
        <v>4.7643835616438359</v>
      </c>
      <c r="BB242" s="372">
        <f t="shared" si="324"/>
        <v>5.2356164383561641</v>
      </c>
      <c r="BC242" s="372">
        <f t="shared" si="534"/>
        <v>2300</v>
      </c>
      <c r="BD242" s="372">
        <f t="shared" si="535"/>
        <v>29883.61643835617</v>
      </c>
      <c r="BE242" s="372">
        <f t="shared" si="536"/>
        <v>4980.6027397260277</v>
      </c>
      <c r="BF242" s="372">
        <f t="shared" si="543"/>
        <v>22222.410958904118</v>
      </c>
      <c r="BG242" s="372"/>
      <c r="BH242" s="280">
        <f t="shared" si="325"/>
        <v>22222.410958904118</v>
      </c>
      <c r="BI242" s="372"/>
      <c r="BJ242" s="372"/>
      <c r="BK242" s="372"/>
      <c r="BL242" s="280">
        <f t="shared" si="326"/>
        <v>5.7643835616438359</v>
      </c>
      <c r="BM242" s="372">
        <f t="shared" si="323"/>
        <v>4.2356164383561641</v>
      </c>
      <c r="BN242" s="372">
        <f t="shared" si="537"/>
        <v>2300</v>
      </c>
      <c r="BO242" s="280">
        <f t="shared" si="327"/>
        <v>19922.410958904118</v>
      </c>
      <c r="BP242" s="280">
        <f t="shared" si="538"/>
        <v>4980.6027397260277</v>
      </c>
      <c r="BQ242" s="280">
        <f t="shared" si="328"/>
        <v>17241.808219178092</v>
      </c>
      <c r="BS242" s="367">
        <f t="shared" si="329"/>
        <v>14941.808219178092</v>
      </c>
      <c r="BT242" s="280">
        <v>17241.808219178092</v>
      </c>
      <c r="BU242" s="372"/>
      <c r="BV242" s="372"/>
      <c r="BW242" s="372"/>
      <c r="BX242" s="280">
        <f t="shared" si="330"/>
        <v>6.7643835616438359</v>
      </c>
      <c r="BY242" s="365">
        <f t="shared" si="331"/>
        <v>3.2356164383561641</v>
      </c>
      <c r="BZ242" s="280">
        <f t="shared" si="332"/>
        <v>2300</v>
      </c>
      <c r="CA242" s="280">
        <f t="shared" si="333"/>
        <v>14941.808219178092</v>
      </c>
      <c r="CB242" s="280">
        <f t="shared" si="334"/>
        <v>4980.6027397260277</v>
      </c>
      <c r="CC242" s="280">
        <f t="shared" si="335"/>
        <v>12261.205479452065</v>
      </c>
      <c r="CE242" s="280">
        <v>12261.205479452065</v>
      </c>
      <c r="CF242" s="372"/>
      <c r="CG242" s="372"/>
      <c r="CH242" s="372"/>
      <c r="CI242" s="280">
        <f t="shared" si="539"/>
        <v>7.7671232876712333</v>
      </c>
      <c r="CJ242" s="365">
        <f t="shared" si="458"/>
        <v>2.2328767123287667</v>
      </c>
      <c r="CK242" s="280">
        <f t="shared" si="540"/>
        <v>2300</v>
      </c>
      <c r="CL242" s="280">
        <f t="shared" si="541"/>
        <v>9961.2054794520645</v>
      </c>
      <c r="CM242" s="280">
        <f>CB242</f>
        <v>4980.6027397260277</v>
      </c>
      <c r="CN242" s="280">
        <f t="shared" si="467"/>
        <v>7280.6027397260368</v>
      </c>
      <c r="CP242" s="280">
        <f t="shared" si="462"/>
        <v>7280.6027397260368</v>
      </c>
      <c r="CQ242" s="372"/>
      <c r="CR242" s="372"/>
      <c r="CS242" s="372"/>
      <c r="CT242" s="280">
        <f t="shared" si="463"/>
        <v>8.7671232876712324</v>
      </c>
      <c r="CU242" s="365">
        <f t="shared" si="464"/>
        <v>1.2328767123287676</v>
      </c>
      <c r="CV242" s="280">
        <f t="shared" si="465"/>
        <v>2300</v>
      </c>
      <c r="CW242" s="280">
        <f t="shared" si="466"/>
        <v>4980.6027397260368</v>
      </c>
      <c r="CX242" s="280">
        <f t="shared" si="542"/>
        <v>4980.6027397260277</v>
      </c>
      <c r="CY242" s="280">
        <f t="shared" si="481"/>
        <v>2300.0000000000091</v>
      </c>
      <c r="DA242" s="280">
        <f t="shared" si="508"/>
        <v>2300.0000000000091</v>
      </c>
      <c r="DB242" s="372"/>
      <c r="DC242" s="372"/>
      <c r="DD242" s="372"/>
      <c r="DE242" s="280">
        <f t="shared" si="413"/>
        <v>9.7671232876712324</v>
      </c>
      <c r="DF242" s="365">
        <f t="shared" si="414"/>
        <v>0.23287671232876761</v>
      </c>
      <c r="DG242" s="280">
        <f t="shared" si="509"/>
        <v>2300</v>
      </c>
      <c r="DH242" s="280">
        <f t="shared" si="416"/>
        <v>9.0949470177292824E-12</v>
      </c>
      <c r="DI242" s="280"/>
      <c r="DJ242" s="280">
        <f t="shared" si="417"/>
        <v>2300.0000000000091</v>
      </c>
      <c r="DL242" s="367">
        <f t="shared" si="510"/>
        <v>9.0949470177292824E-12</v>
      </c>
    </row>
    <row r="243" spans="1:116" ht="38.25" x14ac:dyDescent="0.25">
      <c r="A243" s="451" t="s">
        <v>434</v>
      </c>
      <c r="B243" s="602" t="s">
        <v>10</v>
      </c>
      <c r="C243" s="391" t="s">
        <v>10</v>
      </c>
      <c r="D243" s="260" t="s">
        <v>1415</v>
      </c>
      <c r="E243" s="284" t="s">
        <v>444</v>
      </c>
      <c r="F243" s="282">
        <v>41190</v>
      </c>
      <c r="G243" s="357">
        <f t="shared" si="517"/>
        <v>1.4767123287671233</v>
      </c>
      <c r="H243" s="357">
        <f>VLOOKUP(C243,[1]Rates!$C$6:$D$136,2,0)</f>
        <v>10</v>
      </c>
      <c r="I243" s="358">
        <f t="shared" si="518"/>
        <v>8.5232876712328771</v>
      </c>
      <c r="J243" s="288">
        <v>185450</v>
      </c>
      <c r="K243" s="288"/>
      <c r="L243" s="370">
        <f t="shared" si="519"/>
        <v>185450</v>
      </c>
      <c r="M243" s="288">
        <v>13032.308219178081</v>
      </c>
      <c r="N243" s="359">
        <f t="shared" si="520"/>
        <v>172417.69178082192</v>
      </c>
      <c r="O243" s="359"/>
      <c r="P243" s="360">
        <f t="shared" si="521"/>
        <v>9</v>
      </c>
      <c r="Q243" s="361">
        <f t="shared" si="522"/>
        <v>9272.5</v>
      </c>
      <c r="R243" s="359">
        <f t="shared" si="523"/>
        <v>163145.19178082192</v>
      </c>
      <c r="S243" s="359">
        <f t="shared" si="524"/>
        <v>18127.243531202435</v>
      </c>
      <c r="T243" s="359">
        <f t="shared" si="525"/>
        <v>0</v>
      </c>
      <c r="U243" s="410">
        <f t="shared" si="526"/>
        <v>172417.69178082192</v>
      </c>
      <c r="V243" s="374">
        <f t="shared" si="337"/>
        <v>154290.44824961948</v>
      </c>
      <c r="W243" s="371"/>
      <c r="X243" s="371"/>
      <c r="Y243" s="371"/>
      <c r="Z243" s="371"/>
      <c r="AA243" s="280">
        <f t="shared" si="527"/>
        <v>154290.44824961948</v>
      </c>
      <c r="AB243" s="372"/>
      <c r="AC243" s="372"/>
      <c r="AD243" s="372"/>
      <c r="AE243" s="363">
        <f t="shared" si="528"/>
        <v>2.4767123287671233</v>
      </c>
      <c r="AF243" s="363">
        <f t="shared" si="529"/>
        <v>7.5232876712328771</v>
      </c>
      <c r="AG243" s="383">
        <f t="shared" si="296"/>
        <v>9272.5</v>
      </c>
      <c r="AH243" s="383">
        <f t="shared" si="297"/>
        <v>163145.19178082192</v>
      </c>
      <c r="AI243" s="383">
        <f t="shared" si="298"/>
        <v>18127.243531202435</v>
      </c>
      <c r="AJ243" s="280">
        <f t="shared" si="530"/>
        <v>136163.20471841705</v>
      </c>
      <c r="AL243" s="280">
        <f t="shared" si="341"/>
        <v>136163.20471841705</v>
      </c>
      <c r="AM243" s="372"/>
      <c r="AN243" s="372"/>
      <c r="AO243" s="372"/>
      <c r="AP243" s="363">
        <f t="shared" si="342"/>
        <v>3.4794520547945207</v>
      </c>
      <c r="AQ243" s="363">
        <f t="shared" si="343"/>
        <v>6.5205479452054789</v>
      </c>
      <c r="AR243" s="383">
        <f t="shared" si="344"/>
        <v>9272.5</v>
      </c>
      <c r="AS243" s="383">
        <f t="shared" si="345"/>
        <v>145017.94824961948</v>
      </c>
      <c r="AT243" s="365">
        <f t="shared" si="531"/>
        <v>18127.243531202435</v>
      </c>
      <c r="AU243" s="280">
        <f t="shared" si="336"/>
        <v>118035.96118721462</v>
      </c>
      <c r="AW243" s="372">
        <f t="shared" si="532"/>
        <v>118035.96118721462</v>
      </c>
      <c r="AX243" s="372"/>
      <c r="AY243" s="372"/>
      <c r="AZ243" s="372"/>
      <c r="BA243" s="372">
        <f t="shared" si="533"/>
        <v>4.4794520547945202</v>
      </c>
      <c r="BB243" s="372">
        <f t="shared" si="324"/>
        <v>5.5205479452054798</v>
      </c>
      <c r="BC243" s="372">
        <f t="shared" si="534"/>
        <v>9272.5</v>
      </c>
      <c r="BD243" s="372">
        <f t="shared" si="535"/>
        <v>126890.70471841705</v>
      </c>
      <c r="BE243" s="372">
        <f t="shared" si="536"/>
        <v>18127.243531202435</v>
      </c>
      <c r="BF243" s="372">
        <f t="shared" si="543"/>
        <v>99908.717656012188</v>
      </c>
      <c r="BG243" s="372"/>
      <c r="BH243" s="280">
        <f t="shared" si="325"/>
        <v>99908.717656012188</v>
      </c>
      <c r="BI243" s="372"/>
      <c r="BJ243" s="372"/>
      <c r="BK243" s="372"/>
      <c r="BL243" s="280">
        <f t="shared" si="326"/>
        <v>5.4794520547945202</v>
      </c>
      <c r="BM243" s="372">
        <f t="shared" si="323"/>
        <v>4.5205479452054798</v>
      </c>
      <c r="BN243" s="372">
        <f t="shared" si="537"/>
        <v>9272.5</v>
      </c>
      <c r="BO243" s="280">
        <f t="shared" si="327"/>
        <v>90636.217656012188</v>
      </c>
      <c r="BP243" s="280">
        <f t="shared" si="538"/>
        <v>18127.243531202435</v>
      </c>
      <c r="BQ243" s="280">
        <f t="shared" si="328"/>
        <v>81781.474124809756</v>
      </c>
      <c r="BS243" s="367">
        <f t="shared" si="329"/>
        <v>72508.974124809756</v>
      </c>
      <c r="BT243" s="280">
        <v>81781.474124809756</v>
      </c>
      <c r="BU243" s="372"/>
      <c r="BV243" s="372"/>
      <c r="BW243" s="372"/>
      <c r="BX243" s="280">
        <f t="shared" si="330"/>
        <v>6.4794520547945202</v>
      </c>
      <c r="BY243" s="365">
        <f t="shared" si="331"/>
        <v>3.5205479452054798</v>
      </c>
      <c r="BZ243" s="280">
        <f t="shared" si="332"/>
        <v>9272.5</v>
      </c>
      <c r="CA243" s="280">
        <f t="shared" si="333"/>
        <v>72508.974124809756</v>
      </c>
      <c r="CB243" s="280">
        <f t="shared" si="334"/>
        <v>18127.243531202435</v>
      </c>
      <c r="CC243" s="280">
        <f t="shared" si="335"/>
        <v>63654.230593607324</v>
      </c>
      <c r="CE243" s="280">
        <v>63654.230593607324</v>
      </c>
      <c r="CF243" s="372"/>
      <c r="CG243" s="372"/>
      <c r="CH243" s="372"/>
      <c r="CI243" s="280">
        <f t="shared" si="539"/>
        <v>7.4821917808219176</v>
      </c>
      <c r="CJ243" s="365">
        <f t="shared" si="458"/>
        <v>2.5178082191780824</v>
      </c>
      <c r="CK243" s="280">
        <f t="shared" si="540"/>
        <v>9272.5</v>
      </c>
      <c r="CL243" s="280">
        <f t="shared" si="541"/>
        <v>54381.730593607324</v>
      </c>
      <c r="CM243" s="280">
        <f>CB243</f>
        <v>18127.243531202435</v>
      </c>
      <c r="CN243" s="280">
        <f t="shared" si="467"/>
        <v>45526.987062404893</v>
      </c>
      <c r="CP243" s="280">
        <f t="shared" si="462"/>
        <v>45526.987062404893</v>
      </c>
      <c r="CQ243" s="372"/>
      <c r="CR243" s="372"/>
      <c r="CS243" s="372"/>
      <c r="CT243" s="280">
        <f t="shared" si="463"/>
        <v>8.4821917808219176</v>
      </c>
      <c r="CU243" s="365">
        <f t="shared" si="464"/>
        <v>1.5178082191780824</v>
      </c>
      <c r="CV243" s="280">
        <f t="shared" si="465"/>
        <v>9272.5</v>
      </c>
      <c r="CW243" s="280">
        <f t="shared" si="466"/>
        <v>36254.487062404893</v>
      </c>
      <c r="CX243" s="280">
        <f t="shared" si="542"/>
        <v>18127.243531202435</v>
      </c>
      <c r="CY243" s="280">
        <f t="shared" si="481"/>
        <v>27399.743531202457</v>
      </c>
      <c r="DA243" s="280">
        <f t="shared" si="508"/>
        <v>27399.743531202457</v>
      </c>
      <c r="DB243" s="372"/>
      <c r="DC243" s="372"/>
      <c r="DD243" s="372"/>
      <c r="DE243" s="280">
        <f t="shared" si="413"/>
        <v>9.4821917808219176</v>
      </c>
      <c r="DF243" s="365">
        <f t="shared" si="414"/>
        <v>0.5178082191780824</v>
      </c>
      <c r="DG243" s="280">
        <f t="shared" si="509"/>
        <v>9272.5</v>
      </c>
      <c r="DH243" s="280">
        <f t="shared" si="416"/>
        <v>18127.243531202457</v>
      </c>
      <c r="DI243" s="280">
        <f>CX243</f>
        <v>18127.243531202435</v>
      </c>
      <c r="DJ243" s="280">
        <f t="shared" si="417"/>
        <v>9272.5000000000218</v>
      </c>
      <c r="DL243" s="367">
        <f t="shared" si="510"/>
        <v>2.1827872842550278E-11</v>
      </c>
    </row>
    <row r="244" spans="1:116" ht="38.25" x14ac:dyDescent="0.25">
      <c r="A244" s="451" t="s">
        <v>434</v>
      </c>
      <c r="B244" s="602" t="s">
        <v>10</v>
      </c>
      <c r="C244" s="391" t="s">
        <v>10</v>
      </c>
      <c r="D244" s="260" t="s">
        <v>1416</v>
      </c>
      <c r="E244" s="285" t="s">
        <v>444</v>
      </c>
      <c r="F244" s="282">
        <v>41190</v>
      </c>
      <c r="G244" s="357">
        <f t="shared" si="517"/>
        <v>1.4767123287671233</v>
      </c>
      <c r="H244" s="357">
        <f>VLOOKUP(C244,[1]Rates!$C$6:$D$136,2,0)</f>
        <v>10</v>
      </c>
      <c r="I244" s="358">
        <f t="shared" si="518"/>
        <v>8.5232876712328771</v>
      </c>
      <c r="J244" s="582">
        <v>19250</v>
      </c>
      <c r="K244" s="582"/>
      <c r="L244" s="370">
        <f t="shared" si="519"/>
        <v>19250</v>
      </c>
      <c r="M244" s="582">
        <v>1352.7739726027398</v>
      </c>
      <c r="N244" s="359">
        <f t="shared" si="520"/>
        <v>17897.226027397261</v>
      </c>
      <c r="O244" s="359"/>
      <c r="P244" s="360">
        <f t="shared" si="521"/>
        <v>9</v>
      </c>
      <c r="Q244" s="361">
        <f t="shared" si="522"/>
        <v>962.5</v>
      </c>
      <c r="R244" s="359">
        <f t="shared" si="523"/>
        <v>16934.726027397261</v>
      </c>
      <c r="S244" s="359">
        <f t="shared" si="524"/>
        <v>1881.6362252663623</v>
      </c>
      <c r="T244" s="359">
        <f t="shared" si="525"/>
        <v>0</v>
      </c>
      <c r="U244" s="410">
        <f t="shared" si="526"/>
        <v>17897.226027397261</v>
      </c>
      <c r="V244" s="374">
        <f t="shared" si="337"/>
        <v>16015.589802130899</v>
      </c>
      <c r="W244" s="371"/>
      <c r="X244" s="371"/>
      <c r="Y244" s="371"/>
      <c r="Z244" s="371"/>
      <c r="AA244" s="280">
        <f t="shared" si="527"/>
        <v>16015.589802130899</v>
      </c>
      <c r="AB244" s="372"/>
      <c r="AC244" s="372"/>
      <c r="AD244" s="372"/>
      <c r="AE244" s="363">
        <f t="shared" si="528"/>
        <v>2.4767123287671233</v>
      </c>
      <c r="AF244" s="363">
        <f t="shared" si="529"/>
        <v>7.5232876712328771</v>
      </c>
      <c r="AG244" s="383">
        <f t="shared" si="296"/>
        <v>962.5</v>
      </c>
      <c r="AH244" s="383">
        <f t="shared" si="297"/>
        <v>16934.726027397261</v>
      </c>
      <c r="AI244" s="383">
        <f t="shared" si="298"/>
        <v>1881.6362252663623</v>
      </c>
      <c r="AJ244" s="280">
        <f t="shared" si="530"/>
        <v>14133.953576864536</v>
      </c>
      <c r="AL244" s="280">
        <f t="shared" si="341"/>
        <v>14133.953576864536</v>
      </c>
      <c r="AM244" s="372"/>
      <c r="AN244" s="372"/>
      <c r="AO244" s="372"/>
      <c r="AP244" s="363">
        <f t="shared" si="342"/>
        <v>3.4794520547945207</v>
      </c>
      <c r="AQ244" s="363">
        <f t="shared" si="343"/>
        <v>6.5205479452054789</v>
      </c>
      <c r="AR244" s="383">
        <f t="shared" si="344"/>
        <v>962.5</v>
      </c>
      <c r="AS244" s="383">
        <f t="shared" si="345"/>
        <v>15053.089802130899</v>
      </c>
      <c r="AT244" s="365">
        <f t="shared" si="531"/>
        <v>1881.6362252663623</v>
      </c>
      <c r="AU244" s="280">
        <f t="shared" si="336"/>
        <v>12252.317351598174</v>
      </c>
      <c r="AW244" s="372">
        <f t="shared" si="532"/>
        <v>12252.317351598174</v>
      </c>
      <c r="AX244" s="372"/>
      <c r="AY244" s="372"/>
      <c r="AZ244" s="372"/>
      <c r="BA244" s="372">
        <f t="shared" si="533"/>
        <v>4.4794520547945202</v>
      </c>
      <c r="BB244" s="372">
        <f t="shared" si="324"/>
        <v>5.5205479452054798</v>
      </c>
      <c r="BC244" s="372">
        <f t="shared" si="534"/>
        <v>962.5</v>
      </c>
      <c r="BD244" s="372">
        <f t="shared" si="535"/>
        <v>13171.453576864536</v>
      </c>
      <c r="BE244" s="372">
        <f t="shared" si="536"/>
        <v>1881.6362252663623</v>
      </c>
      <c r="BF244" s="372">
        <f t="shared" si="543"/>
        <v>10370.681126331812</v>
      </c>
      <c r="BG244" s="372"/>
      <c r="BH244" s="280">
        <f t="shared" si="325"/>
        <v>10370.681126331812</v>
      </c>
      <c r="BI244" s="372"/>
      <c r="BJ244" s="372"/>
      <c r="BK244" s="372"/>
      <c r="BL244" s="280">
        <f t="shared" si="326"/>
        <v>5.4794520547945202</v>
      </c>
      <c r="BM244" s="372">
        <f t="shared" si="323"/>
        <v>4.5205479452054798</v>
      </c>
      <c r="BN244" s="372">
        <f t="shared" si="537"/>
        <v>962.5</v>
      </c>
      <c r="BO244" s="280">
        <f t="shared" si="327"/>
        <v>9408.1811263318123</v>
      </c>
      <c r="BP244" s="280">
        <f t="shared" si="538"/>
        <v>1881.6362252663623</v>
      </c>
      <c r="BQ244" s="280">
        <f t="shared" si="328"/>
        <v>8489.0449010654502</v>
      </c>
      <c r="BS244" s="367">
        <f t="shared" si="329"/>
        <v>7526.5449010654502</v>
      </c>
      <c r="BT244" s="280">
        <v>8489.0449010654502</v>
      </c>
      <c r="BU244" s="372"/>
      <c r="BV244" s="372"/>
      <c r="BW244" s="372"/>
      <c r="BX244" s="280">
        <f t="shared" si="330"/>
        <v>6.4794520547945202</v>
      </c>
      <c r="BY244" s="365">
        <f t="shared" si="331"/>
        <v>3.5205479452054798</v>
      </c>
      <c r="BZ244" s="280">
        <f t="shared" si="332"/>
        <v>962.5</v>
      </c>
      <c r="CA244" s="280">
        <f t="shared" si="333"/>
        <v>7526.5449010654502</v>
      </c>
      <c r="CB244" s="280">
        <f t="shared" si="334"/>
        <v>1881.6362252663623</v>
      </c>
      <c r="CC244" s="280">
        <f t="shared" si="335"/>
        <v>6607.4086757990881</v>
      </c>
      <c r="CE244" s="280">
        <v>6607.4086757990881</v>
      </c>
      <c r="CF244" s="372"/>
      <c r="CG244" s="372"/>
      <c r="CH244" s="372"/>
      <c r="CI244" s="280">
        <f t="shared" si="539"/>
        <v>7.4821917808219176</v>
      </c>
      <c r="CJ244" s="365">
        <f t="shared" si="458"/>
        <v>2.5178082191780824</v>
      </c>
      <c r="CK244" s="280">
        <f t="shared" si="540"/>
        <v>962.5</v>
      </c>
      <c r="CL244" s="280">
        <f t="shared" si="541"/>
        <v>5644.9086757990881</v>
      </c>
      <c r="CM244" s="280">
        <f>CB244</f>
        <v>1881.6362252663623</v>
      </c>
      <c r="CN244" s="280">
        <f t="shared" si="467"/>
        <v>4725.772450532726</v>
      </c>
      <c r="CP244" s="280">
        <f t="shared" si="462"/>
        <v>4725.772450532726</v>
      </c>
      <c r="CQ244" s="372"/>
      <c r="CR244" s="372"/>
      <c r="CS244" s="372"/>
      <c r="CT244" s="280">
        <f t="shared" si="463"/>
        <v>8.4821917808219176</v>
      </c>
      <c r="CU244" s="365">
        <f t="shared" si="464"/>
        <v>1.5178082191780824</v>
      </c>
      <c r="CV244" s="280">
        <f t="shared" si="465"/>
        <v>962.5</v>
      </c>
      <c r="CW244" s="280">
        <f t="shared" si="466"/>
        <v>3763.272450532726</v>
      </c>
      <c r="CX244" s="280">
        <f t="shared" si="542"/>
        <v>1881.6362252663623</v>
      </c>
      <c r="CY244" s="280">
        <f t="shared" si="481"/>
        <v>2844.1362252663639</v>
      </c>
      <c r="DA244" s="280">
        <f t="shared" si="508"/>
        <v>2844.1362252663639</v>
      </c>
      <c r="DB244" s="372"/>
      <c r="DC244" s="372"/>
      <c r="DD244" s="372"/>
      <c r="DE244" s="280">
        <f t="shared" si="413"/>
        <v>9.4821917808219176</v>
      </c>
      <c r="DF244" s="365">
        <f t="shared" si="414"/>
        <v>0.5178082191780824</v>
      </c>
      <c r="DG244" s="280">
        <f t="shared" si="509"/>
        <v>962.5</v>
      </c>
      <c r="DH244" s="280">
        <f t="shared" si="416"/>
        <v>1881.6362252663639</v>
      </c>
      <c r="DI244" s="280">
        <f>CX244</f>
        <v>1881.6362252663623</v>
      </c>
      <c r="DJ244" s="280">
        <f t="shared" si="417"/>
        <v>962.50000000000159</v>
      </c>
      <c r="DL244" s="367">
        <f t="shared" si="510"/>
        <v>1.5916157281026244E-12</v>
      </c>
    </row>
    <row r="245" spans="1:116" ht="38.25" x14ac:dyDescent="0.25">
      <c r="A245" s="451" t="s">
        <v>434</v>
      </c>
      <c r="B245" s="602" t="s">
        <v>10</v>
      </c>
      <c r="C245" s="391" t="s">
        <v>10</v>
      </c>
      <c r="D245" s="260" t="s">
        <v>1417</v>
      </c>
      <c r="E245" s="290" t="s">
        <v>1211</v>
      </c>
      <c r="F245" s="282">
        <v>43812</v>
      </c>
      <c r="G245" s="357">
        <f t="shared" ref="G245" si="544">($G$3-F245)/365</f>
        <v>-5.7068493150684931</v>
      </c>
      <c r="H245" s="357">
        <f>VLOOKUP(C245,[1]Rates!$C$6:$D$136,2,0)</f>
        <v>10</v>
      </c>
      <c r="I245" s="358">
        <f t="shared" ref="I245" si="545">H245-G245</f>
        <v>15.706849315068492</v>
      </c>
      <c r="J245" s="582"/>
      <c r="K245" s="582"/>
      <c r="L245" s="370"/>
      <c r="M245" s="582"/>
      <c r="N245" s="359"/>
      <c r="O245" s="359"/>
      <c r="P245" s="360"/>
      <c r="Q245" s="361"/>
      <c r="R245" s="359"/>
      <c r="S245" s="359"/>
      <c r="T245" s="359"/>
      <c r="U245" s="410"/>
      <c r="V245" s="374"/>
      <c r="W245" s="371"/>
      <c r="X245" s="371"/>
      <c r="Y245" s="371"/>
      <c r="Z245" s="371"/>
      <c r="AA245" s="280"/>
      <c r="AB245" s="372"/>
      <c r="AC245" s="372"/>
      <c r="AD245" s="372"/>
      <c r="AE245" s="363"/>
      <c r="AF245" s="363"/>
      <c r="AG245" s="383"/>
      <c r="AH245" s="383"/>
      <c r="AI245" s="383"/>
      <c r="AJ245" s="280"/>
      <c r="AL245" s="280"/>
      <c r="AM245" s="372"/>
      <c r="AN245" s="372"/>
      <c r="AO245" s="372"/>
      <c r="AP245" s="363"/>
      <c r="AQ245" s="363"/>
      <c r="AR245" s="383"/>
      <c r="AS245" s="383"/>
      <c r="AT245" s="365"/>
      <c r="AU245" s="280"/>
      <c r="AW245" s="372"/>
      <c r="AX245" s="372"/>
      <c r="AY245" s="372"/>
      <c r="AZ245" s="372"/>
      <c r="BA245" s="372"/>
      <c r="BB245" s="372"/>
      <c r="BC245" s="372"/>
      <c r="BD245" s="372"/>
      <c r="BE245" s="372"/>
      <c r="BF245" s="372"/>
      <c r="BG245" s="372"/>
      <c r="BH245" s="280"/>
      <c r="BI245" s="372"/>
      <c r="BJ245" s="372"/>
      <c r="BK245" s="372"/>
      <c r="BL245" s="280"/>
      <c r="BM245" s="372"/>
      <c r="BN245" s="372"/>
      <c r="BO245" s="280"/>
      <c r="BP245" s="280"/>
      <c r="BQ245" s="280"/>
      <c r="BS245" s="367"/>
      <c r="BT245" s="280"/>
      <c r="BU245" s="372">
        <v>210000</v>
      </c>
      <c r="BV245" s="372"/>
      <c r="BW245" s="280">
        <f>+$BV$1-F245+1</f>
        <v>110</v>
      </c>
      <c r="BX245" s="280"/>
      <c r="BY245" s="280">
        <f>H245-BX245</f>
        <v>10</v>
      </c>
      <c r="BZ245" s="280">
        <f t="shared" ref="BZ245" si="546">+BU245*5%</f>
        <v>10500</v>
      </c>
      <c r="CA245" s="280">
        <f t="shared" ref="CA245" si="547">+BU245-BZ245</f>
        <v>199500</v>
      </c>
      <c r="CB245" s="280">
        <f t="shared" ref="CB245" si="548">+(CA245/BY245*BW245)/365</f>
        <v>6012.3287671232874</v>
      </c>
      <c r="CC245" s="280">
        <f t="shared" ref="CC245" si="549">+BT245+BU245-CB245</f>
        <v>203987.67123287672</v>
      </c>
      <c r="CE245" s="280">
        <v>203987.67123287672</v>
      </c>
      <c r="CF245" s="372"/>
      <c r="CG245" s="372"/>
      <c r="CH245" s="280"/>
      <c r="CI245" s="280">
        <f t="shared" si="539"/>
        <v>0.29863013698630136</v>
      </c>
      <c r="CJ245" s="280">
        <f t="shared" si="458"/>
        <v>9.7013698630136993</v>
      </c>
      <c r="CK245" s="280">
        <f>BZ245</f>
        <v>10500</v>
      </c>
      <c r="CL245" s="280">
        <f>IF(CE245-CK245&lt;=0,0,IF(CJ245&lt;=0,0,CE245-CK245))</f>
        <v>193487.67123287672</v>
      </c>
      <c r="CM245" s="280">
        <f>+(CL245/CJ245)</f>
        <v>19944.365998305562</v>
      </c>
      <c r="CN245" s="280">
        <f t="shared" si="467"/>
        <v>184043.30523457116</v>
      </c>
      <c r="CP245" s="280">
        <f t="shared" si="462"/>
        <v>184043.30523457116</v>
      </c>
      <c r="CQ245" s="372"/>
      <c r="CR245" s="372"/>
      <c r="CS245" s="280"/>
      <c r="CT245" s="280">
        <f t="shared" si="463"/>
        <v>1.2986301369863014</v>
      </c>
      <c r="CU245" s="365">
        <f t="shared" si="464"/>
        <v>8.7013698630136993</v>
      </c>
      <c r="CV245" s="280">
        <f t="shared" si="465"/>
        <v>10500</v>
      </c>
      <c r="CW245" s="280">
        <f t="shared" si="466"/>
        <v>173543.30523457116</v>
      </c>
      <c r="CX245" s="280">
        <f t="shared" si="542"/>
        <v>19944.365998305562</v>
      </c>
      <c r="CY245" s="280">
        <f t="shared" si="481"/>
        <v>164098.93923626561</v>
      </c>
      <c r="DA245" s="280">
        <f t="shared" si="508"/>
        <v>164098.93923626561</v>
      </c>
      <c r="DB245" s="372"/>
      <c r="DC245" s="372"/>
      <c r="DD245" s="280"/>
      <c r="DE245" s="280">
        <f t="shared" si="413"/>
        <v>2.2986301369863016</v>
      </c>
      <c r="DF245" s="365">
        <f t="shared" si="414"/>
        <v>7.7013698630136984</v>
      </c>
      <c r="DG245" s="280">
        <f t="shared" si="509"/>
        <v>10500</v>
      </c>
      <c r="DH245" s="280">
        <f t="shared" si="416"/>
        <v>153598.93923626561</v>
      </c>
      <c r="DI245" s="280">
        <f>CX245</f>
        <v>19944.365998305562</v>
      </c>
      <c r="DJ245" s="280">
        <f t="shared" si="417"/>
        <v>144154.57323796005</v>
      </c>
      <c r="DL245" s="367">
        <f t="shared" si="510"/>
        <v>133654.57323796005</v>
      </c>
    </row>
    <row r="246" spans="1:116" ht="25.5" x14ac:dyDescent="0.25">
      <c r="A246" s="610" t="s">
        <v>526</v>
      </c>
      <c r="B246" s="605" t="s">
        <v>17</v>
      </c>
      <c r="C246" s="584" t="s">
        <v>17</v>
      </c>
      <c r="D246" s="270" t="s">
        <v>1585</v>
      </c>
      <c r="E246" s="291" t="s">
        <v>1038</v>
      </c>
      <c r="F246" s="292">
        <v>42503</v>
      </c>
      <c r="G246" s="413"/>
      <c r="H246" s="357">
        <f>VLOOKUP(C246,[1]Rates!$C$6:$D$136,2,0)</f>
        <v>5</v>
      </c>
      <c r="I246" s="358">
        <f t="shared" ref="I246:I257" si="550">H246-G246</f>
        <v>5</v>
      </c>
      <c r="J246" s="419"/>
      <c r="K246" s="419"/>
      <c r="L246" s="288"/>
      <c r="M246" s="419"/>
      <c r="N246" s="396"/>
      <c r="O246" s="396"/>
      <c r="P246" s="414"/>
      <c r="Q246" s="399"/>
      <c r="R246" s="396"/>
      <c r="S246" s="396"/>
      <c r="T246" s="396"/>
      <c r="U246" s="400"/>
      <c r="V246" s="401"/>
      <c r="W246" s="585"/>
      <c r="X246" s="585"/>
      <c r="Y246" s="585"/>
      <c r="Z246" s="586"/>
      <c r="AA246" s="397"/>
      <c r="AB246" s="421"/>
      <c r="AC246" s="421"/>
      <c r="AD246" s="421"/>
      <c r="AE246" s="403"/>
      <c r="AF246" s="363"/>
      <c r="AG246" s="382"/>
      <c r="AH246" s="383"/>
      <c r="AI246" s="364"/>
      <c r="AJ246" s="383"/>
      <c r="AL246" s="397"/>
      <c r="AM246" s="421">
        <v>14062</v>
      </c>
      <c r="AN246" s="421"/>
      <c r="AO246" s="372">
        <f t="shared" ref="AO246:AO257" si="551">+$AN$1-F246+1</f>
        <v>323</v>
      </c>
      <c r="AP246" s="363">
        <v>0</v>
      </c>
      <c r="AQ246" s="363">
        <f t="shared" ref="AQ246:AQ257" si="552">H246-AP246</f>
        <v>5</v>
      </c>
      <c r="AR246" s="382">
        <f t="shared" ref="AR246:AR257" si="553">+AM246*5%</f>
        <v>703.1</v>
      </c>
      <c r="AS246" s="383">
        <f t="shared" ref="AS246:AS257" si="554">IF(AM246-AR246&lt;=0,0,IF(AQ246&lt;=0,0,AM246-AR246))</f>
        <v>13358.9</v>
      </c>
      <c r="AT246" s="280">
        <f t="shared" ref="AT246:AT257" si="555">+AS246/AQ246*AO246/365</f>
        <v>2364.342301369863</v>
      </c>
      <c r="AU246" s="280">
        <f t="shared" ref="AU246:AU257" si="556">+AL246+AM246-AT246</f>
        <v>11697.657698630137</v>
      </c>
      <c r="AW246" s="372">
        <f t="shared" ref="AW246:AW254" si="557">+AU246</f>
        <v>11697.657698630137</v>
      </c>
      <c r="AX246" s="372"/>
      <c r="AY246" s="372"/>
      <c r="AZ246" s="372"/>
      <c r="BA246" s="372">
        <f t="shared" ref="BA246:BA258" si="558">($AW$4-F246)/365</f>
        <v>0.88219178082191785</v>
      </c>
      <c r="BB246" s="372">
        <f t="shared" ref="BB246:BB261" si="559">H246-BA246</f>
        <v>4.117808219178082</v>
      </c>
      <c r="BC246" s="372">
        <f t="shared" ref="BC246:BC258" si="560">+AR246</f>
        <v>703.1</v>
      </c>
      <c r="BD246" s="383">
        <f t="shared" ref="BD246:BD258" si="561">IF(AW246-BC246&lt;=0,0,IF(BB246&lt;=0,0,AW246-BC246))</f>
        <v>10994.557698630137</v>
      </c>
      <c r="BE246" s="372">
        <f t="shared" ref="BE246:BE258" si="562">+BD246/BB246</f>
        <v>2670.002368596141</v>
      </c>
      <c r="BF246" s="372">
        <f t="shared" ref="BF246:BF261" si="563">+AW246+AX246-BE246</f>
        <v>9027.6553300339965</v>
      </c>
      <c r="BG246" s="372"/>
      <c r="BH246" s="280">
        <f t="shared" ref="BH246:BH274" si="564">+BF246</f>
        <v>9027.6553300339965</v>
      </c>
      <c r="BI246" s="372"/>
      <c r="BJ246" s="372"/>
      <c r="BK246" s="372"/>
      <c r="BL246" s="280">
        <f t="shared" ref="BL246:BL274" si="565">($BH$4-F246)/365</f>
        <v>1.8821917808219177</v>
      </c>
      <c r="BM246" s="372">
        <f t="shared" ref="BM246:BM276" si="566">H246-BL246</f>
        <v>3.117808219178082</v>
      </c>
      <c r="BN246" s="372">
        <f t="shared" ref="BN246:BN258" si="567">+BC246</f>
        <v>703.1</v>
      </c>
      <c r="BO246" s="280">
        <f t="shared" ref="BO246:BO274" si="568">IF(BH246-BN246&lt;=0,0,IF(BM246&lt;=0,0,BH246-BN246))</f>
        <v>8324.5553300339961</v>
      </c>
      <c r="BP246" s="280">
        <f t="shared" ref="BP246:BP258" si="569">+BE246</f>
        <v>2670.002368596141</v>
      </c>
      <c r="BQ246" s="280">
        <f t="shared" ref="BQ246:BQ276" si="570">+BH246+BI246-BP246</f>
        <v>6357.652961437856</v>
      </c>
      <c r="BS246" s="367">
        <f t="shared" ref="BS246:BS273" si="571">+BQ246-BN246</f>
        <v>5654.5529614378556</v>
      </c>
      <c r="BT246" s="280">
        <v>6357.652961437856</v>
      </c>
      <c r="BU246" s="372"/>
      <c r="BV246" s="372"/>
      <c r="BW246" s="372"/>
      <c r="BX246" s="280">
        <f t="shared" ref="BX246:BX273" si="572">($BT$4-F246)/365</f>
        <v>2.882191780821918</v>
      </c>
      <c r="BY246" s="365">
        <f t="shared" ref="BY246:BY273" si="573">H246-BX246</f>
        <v>2.117808219178082</v>
      </c>
      <c r="BZ246" s="280">
        <f t="shared" ref="BZ246:BZ273" si="574">+BN246</f>
        <v>703.1</v>
      </c>
      <c r="CA246" s="280">
        <f t="shared" ref="CA246:CA273" si="575">IF(BT246-BZ246&lt;=0,0,IF(BY246&lt;=0,0,BT246-BZ246))</f>
        <v>5654.5529614378556</v>
      </c>
      <c r="CB246" s="280">
        <f t="shared" ref="CB246:CB273" si="576">BP246</f>
        <v>2670.002368596141</v>
      </c>
      <c r="CC246" s="280">
        <f t="shared" ref="CC246:CC273" si="577">+BT246+BU246-CB246</f>
        <v>3687.650592841715</v>
      </c>
      <c r="CE246" s="280">
        <v>3687.650592841715</v>
      </c>
      <c r="CF246" s="372"/>
      <c r="CG246" s="372"/>
      <c r="CH246" s="372"/>
      <c r="CI246" s="280">
        <f t="shared" ref="CI246:CI273" si="578">($CE$4-F246)/365</f>
        <v>3.8849315068493149</v>
      </c>
      <c r="CJ246" s="365">
        <f t="shared" ref="CJ246:CJ291" si="579">H246-CI246</f>
        <v>1.1150684931506851</v>
      </c>
      <c r="CK246" s="280">
        <f t="shared" ref="CK246:CK273" si="580">+BZ246</f>
        <v>703.1</v>
      </c>
      <c r="CL246" s="280">
        <f t="shared" ref="CL246:CL273" si="581">IF(CE246-CK246&lt;=0,0,IF(CJ246&lt;=0,0,CE246-CK246))</f>
        <v>2984.5505928417151</v>
      </c>
      <c r="CM246" s="280">
        <f t="shared" ref="CM246:CM285" si="582">CB246</f>
        <v>2670.002368596141</v>
      </c>
      <c r="CN246" s="280">
        <f t="shared" ref="CN246:CN291" si="583">+CE246+CF246-CM246</f>
        <v>1017.6482242455741</v>
      </c>
      <c r="CP246" s="280">
        <f t="shared" ref="CP246:CP283" si="584">CN246</f>
        <v>1017.6482242455741</v>
      </c>
      <c r="CQ246" s="372"/>
      <c r="CR246" s="372"/>
      <c r="CS246" s="372"/>
      <c r="CT246" s="280">
        <f t="shared" ref="CT246:CT283" si="585">($CP$4-F246)/365</f>
        <v>4.8849315068493153</v>
      </c>
      <c r="CU246" s="365">
        <f t="shared" ref="CU246:CU283" si="586">H246-CT246</f>
        <v>0.11506849315068468</v>
      </c>
      <c r="CV246" s="280">
        <f t="shared" ref="CV246:CV283" si="587">CK246</f>
        <v>703.1</v>
      </c>
      <c r="CW246" s="280">
        <f t="shared" ref="CW246:CW283" si="588">IF(CP246-CV246&lt;=0,0,IF(CU246&lt;=0,0,CP246-CV246))</f>
        <v>314.54822424557403</v>
      </c>
      <c r="CX246" s="280">
        <v>315</v>
      </c>
      <c r="CY246" s="280">
        <f t="shared" ref="CY246:CY290" si="589">+CP246+CQ246-CX246</f>
        <v>702.64822424557406</v>
      </c>
      <c r="CZ246" s="566"/>
      <c r="DA246" s="280">
        <f t="shared" si="508"/>
        <v>702.64822424557406</v>
      </c>
      <c r="DB246" s="372"/>
      <c r="DC246" s="372"/>
      <c r="DD246" s="372"/>
      <c r="DE246" s="280">
        <f t="shared" si="413"/>
        <v>5.8849315068493153</v>
      </c>
      <c r="DF246" s="365">
        <f t="shared" si="414"/>
        <v>-0.88493150684931532</v>
      </c>
      <c r="DG246" s="280">
        <f t="shared" si="509"/>
        <v>703.1</v>
      </c>
      <c r="DH246" s="280">
        <f t="shared" si="416"/>
        <v>0</v>
      </c>
      <c r="DI246" s="280"/>
      <c r="DJ246" s="280">
        <f t="shared" si="417"/>
        <v>702.64822424557406</v>
      </c>
      <c r="DK246" s="567"/>
      <c r="DL246" s="367">
        <f t="shared" si="510"/>
        <v>-0.45177575442596662</v>
      </c>
    </row>
    <row r="247" spans="1:116" ht="25.5" x14ac:dyDescent="0.25">
      <c r="A247" s="610" t="s">
        <v>526</v>
      </c>
      <c r="B247" s="605" t="s">
        <v>17</v>
      </c>
      <c r="C247" s="584" t="s">
        <v>17</v>
      </c>
      <c r="D247" s="270" t="s">
        <v>1586</v>
      </c>
      <c r="E247" s="291" t="s">
        <v>1039</v>
      </c>
      <c r="F247" s="292">
        <v>42503</v>
      </c>
      <c r="G247" s="413"/>
      <c r="H247" s="357">
        <f>VLOOKUP(C247,[1]Rates!$C$6:$D$136,2,0)</f>
        <v>5</v>
      </c>
      <c r="I247" s="358">
        <f t="shared" ref="I247" si="590">H247-G247</f>
        <v>5</v>
      </c>
      <c r="J247" s="419"/>
      <c r="K247" s="419"/>
      <c r="L247" s="288"/>
      <c r="M247" s="419"/>
      <c r="N247" s="396"/>
      <c r="O247" s="396"/>
      <c r="P247" s="414"/>
      <c r="Q247" s="399"/>
      <c r="R247" s="396"/>
      <c r="S247" s="396"/>
      <c r="T247" s="396"/>
      <c r="U247" s="400"/>
      <c r="V247" s="401"/>
      <c r="W247" s="585"/>
      <c r="X247" s="585"/>
      <c r="Y247" s="585"/>
      <c r="Z247" s="586"/>
      <c r="AA247" s="397"/>
      <c r="AB247" s="421"/>
      <c r="AC247" s="421"/>
      <c r="AD247" s="421"/>
      <c r="AE247" s="403"/>
      <c r="AF247" s="363"/>
      <c r="AG247" s="382"/>
      <c r="AH247" s="383"/>
      <c r="AI247" s="364"/>
      <c r="AJ247" s="383"/>
      <c r="AL247" s="397"/>
      <c r="AM247" s="421">
        <v>25110</v>
      </c>
      <c r="AN247" s="421"/>
      <c r="AO247" s="372">
        <f t="shared" ref="AO247" si="591">+$AN$1-F247+1</f>
        <v>323</v>
      </c>
      <c r="AP247" s="363">
        <v>0</v>
      </c>
      <c r="AQ247" s="363">
        <f t="shared" ref="AQ247" si="592">H247-AP247</f>
        <v>5</v>
      </c>
      <c r="AR247" s="382">
        <f t="shared" ref="AR247" si="593">+AM247*5%</f>
        <v>1255.5</v>
      </c>
      <c r="AS247" s="383">
        <f t="shared" ref="AS247" si="594">IF(AM247-AR247&lt;=0,0,IF(AQ247&lt;=0,0,AM247-AR247))</f>
        <v>23854.5</v>
      </c>
      <c r="AT247" s="280">
        <f t="shared" ref="AT247" si="595">+AS247/AQ247*AO247/365</f>
        <v>4221.9197260273968</v>
      </c>
      <c r="AU247" s="280">
        <f t="shared" ref="AU247" si="596">+AL247+AM247-AT247</f>
        <v>20888.080273972602</v>
      </c>
      <c r="AW247" s="372">
        <f t="shared" si="557"/>
        <v>20888.080273972602</v>
      </c>
      <c r="AX247" s="372"/>
      <c r="AY247" s="372"/>
      <c r="AZ247" s="372"/>
      <c r="BA247" s="372">
        <f t="shared" si="558"/>
        <v>0.88219178082191785</v>
      </c>
      <c r="BB247" s="372">
        <f t="shared" si="559"/>
        <v>4.117808219178082</v>
      </c>
      <c r="BC247" s="372">
        <f t="shared" si="560"/>
        <v>1255.5</v>
      </c>
      <c r="BD247" s="383">
        <f t="shared" si="561"/>
        <v>19632.580273972602</v>
      </c>
      <c r="BE247" s="372">
        <f t="shared" si="562"/>
        <v>4767.7257485029941</v>
      </c>
      <c r="BF247" s="372">
        <f t="shared" si="563"/>
        <v>16120.354525469607</v>
      </c>
      <c r="BG247" s="372"/>
      <c r="BH247" s="280">
        <f t="shared" si="564"/>
        <v>16120.354525469607</v>
      </c>
      <c r="BI247" s="372"/>
      <c r="BJ247" s="372"/>
      <c r="BK247" s="372"/>
      <c r="BL247" s="280">
        <f t="shared" si="565"/>
        <v>1.8821917808219177</v>
      </c>
      <c r="BM247" s="372">
        <f t="shared" si="566"/>
        <v>3.117808219178082</v>
      </c>
      <c r="BN247" s="372">
        <f t="shared" si="567"/>
        <v>1255.5</v>
      </c>
      <c r="BO247" s="280">
        <f t="shared" si="568"/>
        <v>14864.854525469607</v>
      </c>
      <c r="BP247" s="280">
        <f t="shared" si="569"/>
        <v>4767.7257485029941</v>
      </c>
      <c r="BQ247" s="280">
        <f t="shared" si="570"/>
        <v>11352.628776966612</v>
      </c>
      <c r="BS247" s="367">
        <f t="shared" si="571"/>
        <v>10097.128776966612</v>
      </c>
      <c r="BT247" s="280">
        <v>11352.628776966612</v>
      </c>
      <c r="BU247" s="372"/>
      <c r="BV247" s="372"/>
      <c r="BW247" s="372"/>
      <c r="BX247" s="280">
        <f t="shared" si="572"/>
        <v>2.882191780821918</v>
      </c>
      <c r="BY247" s="365">
        <f t="shared" si="573"/>
        <v>2.117808219178082</v>
      </c>
      <c r="BZ247" s="280">
        <f t="shared" si="574"/>
        <v>1255.5</v>
      </c>
      <c r="CA247" s="280">
        <f t="shared" si="575"/>
        <v>10097.128776966612</v>
      </c>
      <c r="CB247" s="280">
        <f t="shared" si="576"/>
        <v>4767.7257485029941</v>
      </c>
      <c r="CC247" s="280">
        <f t="shared" si="577"/>
        <v>6584.9030284636183</v>
      </c>
      <c r="CE247" s="280">
        <v>6584.9030284636183</v>
      </c>
      <c r="CF247" s="372"/>
      <c r="CG247" s="372"/>
      <c r="CH247" s="372"/>
      <c r="CI247" s="280">
        <f t="shared" si="578"/>
        <v>3.8849315068493149</v>
      </c>
      <c r="CJ247" s="365">
        <f t="shared" si="579"/>
        <v>1.1150684931506851</v>
      </c>
      <c r="CK247" s="280">
        <f t="shared" si="580"/>
        <v>1255.5</v>
      </c>
      <c r="CL247" s="280">
        <f t="shared" si="581"/>
        <v>5329.4030284636183</v>
      </c>
      <c r="CM247" s="280">
        <f t="shared" si="582"/>
        <v>4767.7257485029941</v>
      </c>
      <c r="CN247" s="280">
        <f t="shared" si="583"/>
        <v>1817.1772799606242</v>
      </c>
      <c r="CP247" s="280">
        <f t="shared" si="584"/>
        <v>1817.1772799606242</v>
      </c>
      <c r="CQ247" s="372"/>
      <c r="CR247" s="372"/>
      <c r="CS247" s="372"/>
      <c r="CT247" s="280">
        <f t="shared" si="585"/>
        <v>4.8849315068493153</v>
      </c>
      <c r="CU247" s="365">
        <f t="shared" si="586"/>
        <v>0.11506849315068468</v>
      </c>
      <c r="CV247" s="280">
        <f t="shared" si="587"/>
        <v>1255.5</v>
      </c>
      <c r="CW247" s="280">
        <f t="shared" si="588"/>
        <v>561.67727996062422</v>
      </c>
      <c r="CX247" s="280">
        <f>CW247</f>
        <v>561.67727996062422</v>
      </c>
      <c r="CY247" s="280">
        <f t="shared" si="589"/>
        <v>1255.5</v>
      </c>
      <c r="CZ247" s="566"/>
      <c r="DA247" s="280">
        <f t="shared" si="508"/>
        <v>1255.5</v>
      </c>
      <c r="DB247" s="372"/>
      <c r="DC247" s="372"/>
      <c r="DD247" s="372"/>
      <c r="DE247" s="280">
        <f t="shared" si="413"/>
        <v>5.8849315068493153</v>
      </c>
      <c r="DF247" s="365">
        <f t="shared" si="414"/>
        <v>-0.88493150684931532</v>
      </c>
      <c r="DG247" s="280">
        <f t="shared" si="509"/>
        <v>1255.5</v>
      </c>
      <c r="DH247" s="280">
        <f t="shared" si="416"/>
        <v>0</v>
      </c>
      <c r="DI247" s="280"/>
      <c r="DJ247" s="280">
        <f t="shared" si="417"/>
        <v>1255.5</v>
      </c>
      <c r="DK247" s="567"/>
      <c r="DL247" s="367">
        <f t="shared" si="510"/>
        <v>0</v>
      </c>
    </row>
    <row r="248" spans="1:116" ht="25.5" x14ac:dyDescent="0.25">
      <c r="A248" s="610" t="s">
        <v>526</v>
      </c>
      <c r="B248" s="605" t="s">
        <v>17</v>
      </c>
      <c r="C248" s="584" t="s">
        <v>17</v>
      </c>
      <c r="D248" s="270" t="s">
        <v>1587</v>
      </c>
      <c r="E248" s="291" t="s">
        <v>1019</v>
      </c>
      <c r="F248" s="292">
        <v>42482</v>
      </c>
      <c r="G248" s="413"/>
      <c r="H248" s="357">
        <f>VLOOKUP(C248,[1]Rates!$C$6:$D$136,2,0)</f>
        <v>5</v>
      </c>
      <c r="I248" s="358">
        <f t="shared" si="550"/>
        <v>5</v>
      </c>
      <c r="J248" s="419"/>
      <c r="K248" s="419"/>
      <c r="L248" s="288"/>
      <c r="M248" s="419"/>
      <c r="N248" s="396"/>
      <c r="O248" s="396"/>
      <c r="P248" s="414"/>
      <c r="Q248" s="399"/>
      <c r="R248" s="396"/>
      <c r="S248" s="396"/>
      <c r="T248" s="396"/>
      <c r="U248" s="400"/>
      <c r="V248" s="401"/>
      <c r="W248" s="585"/>
      <c r="X248" s="585"/>
      <c r="Y248" s="585"/>
      <c r="Z248" s="586"/>
      <c r="AA248" s="397"/>
      <c r="AB248" s="421"/>
      <c r="AC248" s="421"/>
      <c r="AD248" s="421"/>
      <c r="AE248" s="403"/>
      <c r="AF248" s="363"/>
      <c r="AG248" s="382"/>
      <c r="AH248" s="383"/>
      <c r="AI248" s="364"/>
      <c r="AJ248" s="383"/>
      <c r="AL248" s="397"/>
      <c r="AM248" s="421">
        <v>20953</v>
      </c>
      <c r="AN248" s="421"/>
      <c r="AO248" s="372">
        <f t="shared" si="551"/>
        <v>344</v>
      </c>
      <c r="AP248" s="363">
        <v>0</v>
      </c>
      <c r="AQ248" s="363">
        <f t="shared" si="552"/>
        <v>5</v>
      </c>
      <c r="AR248" s="382">
        <f t="shared" si="553"/>
        <v>1047.6500000000001</v>
      </c>
      <c r="AS248" s="383">
        <f t="shared" si="554"/>
        <v>19905.349999999999</v>
      </c>
      <c r="AT248" s="280">
        <f t="shared" si="555"/>
        <v>3752.0221369863011</v>
      </c>
      <c r="AU248" s="280">
        <f t="shared" si="556"/>
        <v>17200.977863013701</v>
      </c>
      <c r="AW248" s="372">
        <f t="shared" si="557"/>
        <v>17200.977863013701</v>
      </c>
      <c r="AX248" s="372"/>
      <c r="AY248" s="372"/>
      <c r="AZ248" s="372"/>
      <c r="BA248" s="372">
        <f t="shared" si="558"/>
        <v>0.9397260273972603</v>
      </c>
      <c r="BB248" s="372">
        <f t="shared" si="559"/>
        <v>4.0602739726027401</v>
      </c>
      <c r="BC248" s="372">
        <f t="shared" si="560"/>
        <v>1047.6500000000001</v>
      </c>
      <c r="BD248" s="383">
        <f t="shared" si="561"/>
        <v>16153.327863013701</v>
      </c>
      <c r="BE248" s="372">
        <f t="shared" si="562"/>
        <v>3978.3837179487182</v>
      </c>
      <c r="BF248" s="372">
        <f t="shared" si="563"/>
        <v>13222.594145064983</v>
      </c>
      <c r="BG248" s="372"/>
      <c r="BH248" s="280">
        <f t="shared" si="564"/>
        <v>13222.594145064983</v>
      </c>
      <c r="BI248" s="372"/>
      <c r="BJ248" s="372"/>
      <c r="BK248" s="372"/>
      <c r="BL248" s="280">
        <f t="shared" si="565"/>
        <v>1.9397260273972603</v>
      </c>
      <c r="BM248" s="372">
        <f t="shared" si="566"/>
        <v>3.0602739726027397</v>
      </c>
      <c r="BN248" s="372">
        <f t="shared" si="567"/>
        <v>1047.6500000000001</v>
      </c>
      <c r="BO248" s="280">
        <f t="shared" si="568"/>
        <v>12174.944145064983</v>
      </c>
      <c r="BP248" s="280">
        <f t="shared" si="569"/>
        <v>3978.3837179487182</v>
      </c>
      <c r="BQ248" s="280">
        <f t="shared" si="570"/>
        <v>9244.2104271162643</v>
      </c>
      <c r="BS248" s="367">
        <f t="shared" si="571"/>
        <v>8196.5604271162647</v>
      </c>
      <c r="BT248" s="280">
        <v>9244.2104271162643</v>
      </c>
      <c r="BU248" s="372"/>
      <c r="BV248" s="372"/>
      <c r="BW248" s="372"/>
      <c r="BX248" s="280">
        <f t="shared" si="572"/>
        <v>2.9397260273972603</v>
      </c>
      <c r="BY248" s="365">
        <f t="shared" si="573"/>
        <v>2.0602739726027397</v>
      </c>
      <c r="BZ248" s="280">
        <f t="shared" si="574"/>
        <v>1047.6500000000001</v>
      </c>
      <c r="CA248" s="280">
        <f t="shared" si="575"/>
        <v>8196.5604271162647</v>
      </c>
      <c r="CB248" s="280">
        <f t="shared" si="576"/>
        <v>3978.3837179487182</v>
      </c>
      <c r="CC248" s="280">
        <f t="shared" si="577"/>
        <v>5265.8267091675461</v>
      </c>
      <c r="CE248" s="280">
        <v>5265.8267091675461</v>
      </c>
      <c r="CF248" s="372"/>
      <c r="CG248" s="372"/>
      <c r="CH248" s="372"/>
      <c r="CI248" s="280">
        <f t="shared" si="578"/>
        <v>3.9424657534246577</v>
      </c>
      <c r="CJ248" s="365">
        <f t="shared" si="579"/>
        <v>1.0575342465753423</v>
      </c>
      <c r="CK248" s="280">
        <f t="shared" si="580"/>
        <v>1047.6500000000001</v>
      </c>
      <c r="CL248" s="280">
        <f t="shared" si="581"/>
        <v>4218.1767091675465</v>
      </c>
      <c r="CM248" s="280">
        <f t="shared" si="582"/>
        <v>3978.3837179487182</v>
      </c>
      <c r="CN248" s="280">
        <f t="shared" si="583"/>
        <v>1287.442991218828</v>
      </c>
      <c r="CP248" s="280">
        <f t="shared" si="584"/>
        <v>1287.442991218828</v>
      </c>
      <c r="CQ248" s="372"/>
      <c r="CR248" s="372"/>
      <c r="CS248" s="372"/>
      <c r="CT248" s="280">
        <f t="shared" si="585"/>
        <v>4.9424657534246572</v>
      </c>
      <c r="CU248" s="365">
        <f t="shared" si="586"/>
        <v>5.7534246575342785E-2</v>
      </c>
      <c r="CV248" s="280">
        <f t="shared" si="587"/>
        <v>1047.6500000000001</v>
      </c>
      <c r="CW248" s="280">
        <f t="shared" si="588"/>
        <v>239.79299121882786</v>
      </c>
      <c r="CX248" s="280">
        <f>CW248</f>
        <v>239.79299121882786</v>
      </c>
      <c r="CY248" s="280">
        <f t="shared" si="589"/>
        <v>1047.6500000000001</v>
      </c>
      <c r="CZ248" s="566"/>
      <c r="DA248" s="280">
        <f t="shared" si="508"/>
        <v>1047.6500000000001</v>
      </c>
      <c r="DB248" s="372"/>
      <c r="DC248" s="372"/>
      <c r="DD248" s="372"/>
      <c r="DE248" s="280">
        <f t="shared" si="413"/>
        <v>5.9424657534246572</v>
      </c>
      <c r="DF248" s="365">
        <f t="shared" si="414"/>
        <v>-0.94246575342465722</v>
      </c>
      <c r="DG248" s="280">
        <f t="shared" si="509"/>
        <v>1047.6500000000001</v>
      </c>
      <c r="DH248" s="280">
        <f t="shared" si="416"/>
        <v>0</v>
      </c>
      <c r="DI248" s="280"/>
      <c r="DJ248" s="280">
        <f t="shared" si="417"/>
        <v>1047.6500000000001</v>
      </c>
      <c r="DK248" s="567"/>
      <c r="DL248" s="367">
        <f t="shared" si="510"/>
        <v>0</v>
      </c>
    </row>
    <row r="249" spans="1:116" ht="45" x14ac:dyDescent="0.25">
      <c r="A249" s="610" t="s">
        <v>526</v>
      </c>
      <c r="B249" s="605" t="s">
        <v>17</v>
      </c>
      <c r="C249" s="584" t="s">
        <v>17</v>
      </c>
      <c r="D249" s="270" t="s">
        <v>1588</v>
      </c>
      <c r="E249" s="291" t="s">
        <v>1020</v>
      </c>
      <c r="F249" s="292">
        <v>42564</v>
      </c>
      <c r="G249" s="413"/>
      <c r="H249" s="357">
        <f>VLOOKUP(C249,[1]Rates!$C$6:$D$136,2,0)</f>
        <v>5</v>
      </c>
      <c r="I249" s="358">
        <f t="shared" si="550"/>
        <v>5</v>
      </c>
      <c r="J249" s="419"/>
      <c r="K249" s="419"/>
      <c r="L249" s="288"/>
      <c r="M249" s="419"/>
      <c r="N249" s="396"/>
      <c r="O249" s="396"/>
      <c r="P249" s="414"/>
      <c r="Q249" s="399"/>
      <c r="R249" s="396"/>
      <c r="S249" s="396"/>
      <c r="T249" s="396"/>
      <c r="U249" s="400"/>
      <c r="V249" s="401"/>
      <c r="W249" s="585"/>
      <c r="X249" s="585"/>
      <c r="Y249" s="585"/>
      <c r="Z249" s="586"/>
      <c r="AA249" s="397"/>
      <c r="AB249" s="421"/>
      <c r="AC249" s="421"/>
      <c r="AD249" s="421"/>
      <c r="AE249" s="403"/>
      <c r="AF249" s="363"/>
      <c r="AG249" s="382"/>
      <c r="AH249" s="383"/>
      <c r="AI249" s="364"/>
      <c r="AJ249" s="383"/>
      <c r="AL249" s="397"/>
      <c r="AM249" s="421">
        <v>103800</v>
      </c>
      <c r="AN249" s="421"/>
      <c r="AO249" s="372">
        <f t="shared" si="551"/>
        <v>262</v>
      </c>
      <c r="AP249" s="363">
        <v>0</v>
      </c>
      <c r="AQ249" s="363">
        <f t="shared" si="552"/>
        <v>5</v>
      </c>
      <c r="AR249" s="382">
        <f t="shared" si="553"/>
        <v>5190</v>
      </c>
      <c r="AS249" s="383">
        <f t="shared" si="554"/>
        <v>98610</v>
      </c>
      <c r="AT249" s="280">
        <f t="shared" si="555"/>
        <v>14156.613698630137</v>
      </c>
      <c r="AU249" s="280">
        <f t="shared" si="556"/>
        <v>89643.386301369857</v>
      </c>
      <c r="AW249" s="372">
        <f t="shared" si="557"/>
        <v>89643.386301369857</v>
      </c>
      <c r="AX249" s="372"/>
      <c r="AY249" s="372"/>
      <c r="AZ249" s="372"/>
      <c r="BA249" s="372">
        <f t="shared" si="558"/>
        <v>0.71506849315068488</v>
      </c>
      <c r="BB249" s="372">
        <f t="shared" si="559"/>
        <v>4.2849315068493148</v>
      </c>
      <c r="BC249" s="372">
        <f t="shared" si="560"/>
        <v>5190</v>
      </c>
      <c r="BD249" s="383">
        <f t="shared" si="561"/>
        <v>84453.386301369857</v>
      </c>
      <c r="BE249" s="372">
        <f t="shared" si="562"/>
        <v>19709.390025575449</v>
      </c>
      <c r="BF249" s="372">
        <f t="shared" si="563"/>
        <v>69933.996275794401</v>
      </c>
      <c r="BG249" s="372"/>
      <c r="BH249" s="280">
        <f t="shared" si="564"/>
        <v>69933.996275794401</v>
      </c>
      <c r="BI249" s="372"/>
      <c r="BJ249" s="372"/>
      <c r="BK249" s="372"/>
      <c r="BL249" s="280">
        <f t="shared" si="565"/>
        <v>1.715068493150685</v>
      </c>
      <c r="BM249" s="372">
        <f t="shared" si="566"/>
        <v>3.2849315068493148</v>
      </c>
      <c r="BN249" s="372">
        <f t="shared" si="567"/>
        <v>5190</v>
      </c>
      <c r="BO249" s="280">
        <f t="shared" si="568"/>
        <v>64743.996275794401</v>
      </c>
      <c r="BP249" s="280">
        <f t="shared" si="569"/>
        <v>19709.390025575449</v>
      </c>
      <c r="BQ249" s="280">
        <f t="shared" si="570"/>
        <v>50224.606250218952</v>
      </c>
      <c r="BS249" s="367">
        <f t="shared" si="571"/>
        <v>45034.606250218952</v>
      </c>
      <c r="BT249" s="280">
        <v>50224.606250218952</v>
      </c>
      <c r="BU249" s="372"/>
      <c r="BV249" s="372"/>
      <c r="BW249" s="372"/>
      <c r="BX249" s="280">
        <f t="shared" si="572"/>
        <v>2.7150684931506848</v>
      </c>
      <c r="BY249" s="365">
        <f t="shared" si="573"/>
        <v>2.2849315068493152</v>
      </c>
      <c r="BZ249" s="280">
        <f t="shared" si="574"/>
        <v>5190</v>
      </c>
      <c r="CA249" s="280">
        <f t="shared" si="575"/>
        <v>45034.606250218952</v>
      </c>
      <c r="CB249" s="280">
        <f t="shared" si="576"/>
        <v>19709.390025575449</v>
      </c>
      <c r="CC249" s="280">
        <f t="shared" si="577"/>
        <v>30515.216224643504</v>
      </c>
      <c r="CE249" s="280">
        <v>30515.216224643504</v>
      </c>
      <c r="CF249" s="372"/>
      <c r="CG249" s="372"/>
      <c r="CH249" s="372"/>
      <c r="CI249" s="280">
        <f t="shared" si="578"/>
        <v>3.7178082191780821</v>
      </c>
      <c r="CJ249" s="365">
        <f t="shared" si="579"/>
        <v>1.2821917808219179</v>
      </c>
      <c r="CK249" s="280">
        <f t="shared" si="580"/>
        <v>5190</v>
      </c>
      <c r="CL249" s="280">
        <f t="shared" si="581"/>
        <v>25325.216224643504</v>
      </c>
      <c r="CM249" s="280">
        <f t="shared" si="582"/>
        <v>19709.390025575449</v>
      </c>
      <c r="CN249" s="280">
        <f t="shared" si="583"/>
        <v>10805.826199068055</v>
      </c>
      <c r="CP249" s="280">
        <f t="shared" si="584"/>
        <v>10805.826199068055</v>
      </c>
      <c r="CQ249" s="372"/>
      <c r="CR249" s="372"/>
      <c r="CS249" s="372"/>
      <c r="CT249" s="280">
        <f t="shared" si="585"/>
        <v>4.7178082191780826</v>
      </c>
      <c r="CU249" s="365">
        <f t="shared" si="586"/>
        <v>0.28219178082191743</v>
      </c>
      <c r="CV249" s="280">
        <f t="shared" si="587"/>
        <v>5190</v>
      </c>
      <c r="CW249" s="280">
        <f t="shared" si="588"/>
        <v>5615.8261990680548</v>
      </c>
      <c r="CX249" s="280">
        <f>CW249</f>
        <v>5615.8261990680548</v>
      </c>
      <c r="CY249" s="280">
        <f t="shared" si="589"/>
        <v>5190</v>
      </c>
      <c r="CZ249" s="566"/>
      <c r="DA249" s="280">
        <f t="shared" si="508"/>
        <v>5190</v>
      </c>
      <c r="DB249" s="372"/>
      <c r="DC249" s="372"/>
      <c r="DD249" s="372"/>
      <c r="DE249" s="280">
        <f t="shared" si="413"/>
        <v>5.7178082191780826</v>
      </c>
      <c r="DF249" s="365">
        <f t="shared" si="414"/>
        <v>-0.71780821917808257</v>
      </c>
      <c r="DG249" s="280">
        <f t="shared" si="509"/>
        <v>5190</v>
      </c>
      <c r="DH249" s="280">
        <f t="shared" si="416"/>
        <v>0</v>
      </c>
      <c r="DI249" s="280"/>
      <c r="DJ249" s="280">
        <f t="shared" si="417"/>
        <v>5190</v>
      </c>
      <c r="DL249" s="367">
        <f t="shared" si="510"/>
        <v>0</v>
      </c>
    </row>
    <row r="250" spans="1:116" ht="25.5" x14ac:dyDescent="0.25">
      <c r="A250" s="610" t="s">
        <v>526</v>
      </c>
      <c r="B250" s="605" t="s">
        <v>17</v>
      </c>
      <c r="C250" s="584" t="s">
        <v>17</v>
      </c>
      <c r="D250" s="270" t="s">
        <v>1589</v>
      </c>
      <c r="E250" s="291" t="s">
        <v>1021</v>
      </c>
      <c r="F250" s="292">
        <v>42714</v>
      </c>
      <c r="G250" s="413"/>
      <c r="H250" s="357">
        <f>VLOOKUP(C250,[1]Rates!$C$6:$D$136,2,0)</f>
        <v>5</v>
      </c>
      <c r="I250" s="358">
        <f t="shared" si="550"/>
        <v>5</v>
      </c>
      <c r="J250" s="419"/>
      <c r="K250" s="419"/>
      <c r="L250" s="288"/>
      <c r="M250" s="419"/>
      <c r="N250" s="396"/>
      <c r="O250" s="396"/>
      <c r="P250" s="414"/>
      <c r="Q250" s="399"/>
      <c r="R250" s="396"/>
      <c r="S250" s="396"/>
      <c r="T250" s="396"/>
      <c r="U250" s="400"/>
      <c r="V250" s="401"/>
      <c r="W250" s="585"/>
      <c r="X250" s="585"/>
      <c r="Y250" s="585"/>
      <c r="Z250" s="586"/>
      <c r="AA250" s="397"/>
      <c r="AB250" s="421"/>
      <c r="AC250" s="421"/>
      <c r="AD250" s="421"/>
      <c r="AE250" s="403"/>
      <c r="AF250" s="363"/>
      <c r="AG250" s="382"/>
      <c r="AH250" s="383"/>
      <c r="AI250" s="364"/>
      <c r="AJ250" s="383"/>
      <c r="AL250" s="397"/>
      <c r="AM250" s="421">
        <v>15225</v>
      </c>
      <c r="AN250" s="421"/>
      <c r="AO250" s="372">
        <f t="shared" si="551"/>
        <v>112</v>
      </c>
      <c r="AP250" s="363">
        <v>0</v>
      </c>
      <c r="AQ250" s="363">
        <f t="shared" si="552"/>
        <v>5</v>
      </c>
      <c r="AR250" s="382">
        <f t="shared" si="553"/>
        <v>761.25</v>
      </c>
      <c r="AS250" s="383">
        <f t="shared" si="554"/>
        <v>14463.75</v>
      </c>
      <c r="AT250" s="280">
        <f t="shared" si="555"/>
        <v>887.63835616438359</v>
      </c>
      <c r="AU250" s="280">
        <f t="shared" si="556"/>
        <v>14337.361643835617</v>
      </c>
      <c r="AW250" s="372">
        <f t="shared" si="557"/>
        <v>14337.361643835617</v>
      </c>
      <c r="AX250" s="372"/>
      <c r="AY250" s="372"/>
      <c r="AZ250" s="372"/>
      <c r="BA250" s="372">
        <f t="shared" si="558"/>
        <v>0.30410958904109592</v>
      </c>
      <c r="BB250" s="372">
        <f t="shared" si="559"/>
        <v>4.6958904109589037</v>
      </c>
      <c r="BC250" s="372">
        <f t="shared" si="560"/>
        <v>761.25</v>
      </c>
      <c r="BD250" s="383">
        <f t="shared" si="561"/>
        <v>13576.111643835617</v>
      </c>
      <c r="BE250" s="372">
        <f t="shared" si="562"/>
        <v>2891.0622812135357</v>
      </c>
      <c r="BF250" s="372">
        <f t="shared" si="563"/>
        <v>11446.299362622081</v>
      </c>
      <c r="BG250" s="372"/>
      <c r="BH250" s="280">
        <f t="shared" si="564"/>
        <v>11446.299362622081</v>
      </c>
      <c r="BI250" s="372"/>
      <c r="BJ250" s="372"/>
      <c r="BK250" s="372"/>
      <c r="BL250" s="280">
        <f t="shared" si="565"/>
        <v>1.3041095890410959</v>
      </c>
      <c r="BM250" s="372">
        <f t="shared" si="566"/>
        <v>3.6958904109589041</v>
      </c>
      <c r="BN250" s="372">
        <f t="shared" si="567"/>
        <v>761.25</v>
      </c>
      <c r="BO250" s="280">
        <f t="shared" si="568"/>
        <v>10685.049362622081</v>
      </c>
      <c r="BP250" s="280">
        <f t="shared" si="569"/>
        <v>2891.0622812135357</v>
      </c>
      <c r="BQ250" s="280">
        <f t="shared" si="570"/>
        <v>8555.2370814085461</v>
      </c>
      <c r="BS250" s="367">
        <f t="shared" si="571"/>
        <v>7793.9870814085461</v>
      </c>
      <c r="BT250" s="280">
        <v>8555.2370814085461</v>
      </c>
      <c r="BU250" s="372"/>
      <c r="BV250" s="372"/>
      <c r="BW250" s="372"/>
      <c r="BX250" s="280">
        <f t="shared" si="572"/>
        <v>2.3041095890410959</v>
      </c>
      <c r="BY250" s="365">
        <f t="shared" si="573"/>
        <v>2.6958904109589041</v>
      </c>
      <c r="BZ250" s="280">
        <f t="shared" si="574"/>
        <v>761.25</v>
      </c>
      <c r="CA250" s="280">
        <f t="shared" si="575"/>
        <v>7793.9870814085461</v>
      </c>
      <c r="CB250" s="280">
        <f t="shared" si="576"/>
        <v>2891.0622812135357</v>
      </c>
      <c r="CC250" s="280">
        <f t="shared" si="577"/>
        <v>5664.1748001950109</v>
      </c>
      <c r="CE250" s="280">
        <v>5664.1748001950109</v>
      </c>
      <c r="CF250" s="372"/>
      <c r="CG250" s="372"/>
      <c r="CH250" s="372"/>
      <c r="CI250" s="280">
        <f t="shared" si="578"/>
        <v>3.3068493150684932</v>
      </c>
      <c r="CJ250" s="365">
        <f t="shared" si="579"/>
        <v>1.6931506849315068</v>
      </c>
      <c r="CK250" s="280">
        <f t="shared" si="580"/>
        <v>761.25</v>
      </c>
      <c r="CL250" s="280">
        <f t="shared" si="581"/>
        <v>4902.9248001950109</v>
      </c>
      <c r="CM250" s="280">
        <f t="shared" si="582"/>
        <v>2891.0622812135357</v>
      </c>
      <c r="CN250" s="280">
        <f t="shared" si="583"/>
        <v>2773.1125189814752</v>
      </c>
      <c r="CP250" s="280">
        <f t="shared" si="584"/>
        <v>2773.1125189814752</v>
      </c>
      <c r="CQ250" s="372"/>
      <c r="CR250" s="372"/>
      <c r="CS250" s="372"/>
      <c r="CT250" s="280">
        <f t="shared" si="585"/>
        <v>4.3068493150684928</v>
      </c>
      <c r="CU250" s="365">
        <f t="shared" si="586"/>
        <v>0.69315068493150722</v>
      </c>
      <c r="CV250" s="280">
        <f t="shared" si="587"/>
        <v>761.25</v>
      </c>
      <c r="CW250" s="280">
        <f t="shared" si="588"/>
        <v>2011.8625189814752</v>
      </c>
      <c r="CX250" s="280">
        <f>CW250</f>
        <v>2011.8625189814752</v>
      </c>
      <c r="CY250" s="280">
        <f t="shared" si="589"/>
        <v>761.25</v>
      </c>
      <c r="CZ250" s="566"/>
      <c r="DA250" s="280">
        <f t="shared" si="508"/>
        <v>761.25</v>
      </c>
      <c r="DB250" s="372"/>
      <c r="DC250" s="372"/>
      <c r="DD250" s="372"/>
      <c r="DE250" s="280">
        <f t="shared" si="413"/>
        <v>5.3068493150684928</v>
      </c>
      <c r="DF250" s="365">
        <f t="shared" si="414"/>
        <v>-0.30684931506849278</v>
      </c>
      <c r="DG250" s="280">
        <f t="shared" si="509"/>
        <v>761.25</v>
      </c>
      <c r="DH250" s="280">
        <f t="shared" si="416"/>
        <v>0</v>
      </c>
      <c r="DI250" s="280"/>
      <c r="DJ250" s="280">
        <f t="shared" si="417"/>
        <v>761.25</v>
      </c>
      <c r="DL250" s="367">
        <f t="shared" si="510"/>
        <v>0</v>
      </c>
    </row>
    <row r="251" spans="1:116" ht="30" x14ac:dyDescent="0.25">
      <c r="A251" s="610" t="s">
        <v>526</v>
      </c>
      <c r="B251" s="605" t="s">
        <v>17</v>
      </c>
      <c r="C251" s="584" t="s">
        <v>17</v>
      </c>
      <c r="D251" s="270" t="s">
        <v>1590</v>
      </c>
      <c r="E251" s="291" t="s">
        <v>1051</v>
      </c>
      <c r="F251" s="292">
        <v>42825</v>
      </c>
      <c r="G251" s="413"/>
      <c r="H251" s="357">
        <f>VLOOKUP(C251,[1]Rates!$C$6:$D$136,2,0)</f>
        <v>5</v>
      </c>
      <c r="I251" s="358">
        <f t="shared" si="550"/>
        <v>5</v>
      </c>
      <c r="J251" s="419"/>
      <c r="K251" s="419"/>
      <c r="L251" s="288"/>
      <c r="M251" s="419"/>
      <c r="N251" s="396"/>
      <c r="O251" s="396"/>
      <c r="P251" s="414"/>
      <c r="Q251" s="399"/>
      <c r="R251" s="396"/>
      <c r="S251" s="396"/>
      <c r="T251" s="396"/>
      <c r="U251" s="400"/>
      <c r="V251" s="401"/>
      <c r="W251" s="585"/>
      <c r="X251" s="585"/>
      <c r="Y251" s="585"/>
      <c r="Z251" s="586"/>
      <c r="AA251" s="397"/>
      <c r="AB251" s="421"/>
      <c r="AC251" s="421"/>
      <c r="AD251" s="421"/>
      <c r="AE251" s="403"/>
      <c r="AF251" s="363"/>
      <c r="AG251" s="382"/>
      <c r="AH251" s="383"/>
      <c r="AI251" s="364"/>
      <c r="AJ251" s="383"/>
      <c r="AL251" s="397"/>
      <c r="AM251" s="421">
        <v>1290</v>
      </c>
      <c r="AN251" s="421"/>
      <c r="AO251" s="372">
        <f t="shared" si="551"/>
        <v>1</v>
      </c>
      <c r="AP251" s="363">
        <v>0</v>
      </c>
      <c r="AQ251" s="363">
        <f t="shared" si="552"/>
        <v>5</v>
      </c>
      <c r="AR251" s="382">
        <f t="shared" si="553"/>
        <v>64.5</v>
      </c>
      <c r="AS251" s="383">
        <f t="shared" si="554"/>
        <v>1225.5</v>
      </c>
      <c r="AT251" s="280">
        <f t="shared" si="555"/>
        <v>0.67150684931506843</v>
      </c>
      <c r="AU251" s="280">
        <f t="shared" si="556"/>
        <v>1289.3284931506848</v>
      </c>
      <c r="AW251" s="372">
        <f t="shared" si="557"/>
        <v>1289.3284931506848</v>
      </c>
      <c r="AX251" s="372"/>
      <c r="AY251" s="372"/>
      <c r="AZ251" s="372"/>
      <c r="BA251" s="372">
        <f t="shared" si="558"/>
        <v>0</v>
      </c>
      <c r="BB251" s="372">
        <f t="shared" si="559"/>
        <v>5</v>
      </c>
      <c r="BC251" s="372">
        <f t="shared" si="560"/>
        <v>64.5</v>
      </c>
      <c r="BD251" s="383">
        <f t="shared" si="561"/>
        <v>1224.8284931506848</v>
      </c>
      <c r="BE251" s="372">
        <f t="shared" si="562"/>
        <v>244.96569863013696</v>
      </c>
      <c r="BF251" s="372">
        <f t="shared" si="563"/>
        <v>1044.3627945205478</v>
      </c>
      <c r="BG251" s="372"/>
      <c r="BH251" s="280">
        <f t="shared" si="564"/>
        <v>1044.3627945205478</v>
      </c>
      <c r="BI251" s="372"/>
      <c r="BJ251" s="372"/>
      <c r="BK251" s="372"/>
      <c r="BL251" s="280">
        <f t="shared" si="565"/>
        <v>1</v>
      </c>
      <c r="BM251" s="372">
        <f t="shared" si="566"/>
        <v>4</v>
      </c>
      <c r="BN251" s="372">
        <f t="shared" si="567"/>
        <v>64.5</v>
      </c>
      <c r="BO251" s="280">
        <f t="shared" si="568"/>
        <v>979.86279452054782</v>
      </c>
      <c r="BP251" s="280">
        <f t="shared" si="569"/>
        <v>244.96569863013696</v>
      </c>
      <c r="BQ251" s="280">
        <f t="shared" si="570"/>
        <v>799.39709589041081</v>
      </c>
      <c r="BS251" s="367">
        <f t="shared" si="571"/>
        <v>734.89709589041081</v>
      </c>
      <c r="BT251" s="280">
        <v>799.39709589041081</v>
      </c>
      <c r="BU251" s="372"/>
      <c r="BV251" s="372"/>
      <c r="BW251" s="372"/>
      <c r="BX251" s="280">
        <f t="shared" si="572"/>
        <v>2</v>
      </c>
      <c r="BY251" s="365">
        <f t="shared" si="573"/>
        <v>3</v>
      </c>
      <c r="BZ251" s="280">
        <f t="shared" si="574"/>
        <v>64.5</v>
      </c>
      <c r="CA251" s="280">
        <f t="shared" si="575"/>
        <v>734.89709589041081</v>
      </c>
      <c r="CB251" s="280">
        <f t="shared" si="576"/>
        <v>244.96569863013696</v>
      </c>
      <c r="CC251" s="280">
        <f t="shared" si="577"/>
        <v>554.4313972602738</v>
      </c>
      <c r="CE251" s="280">
        <v>554.4313972602738</v>
      </c>
      <c r="CF251" s="372"/>
      <c r="CG251" s="372"/>
      <c r="CH251" s="372"/>
      <c r="CI251" s="280">
        <f t="shared" si="578"/>
        <v>3.0027397260273974</v>
      </c>
      <c r="CJ251" s="365">
        <f t="shared" si="579"/>
        <v>1.9972602739726026</v>
      </c>
      <c r="CK251" s="280">
        <f t="shared" si="580"/>
        <v>64.5</v>
      </c>
      <c r="CL251" s="280">
        <f t="shared" si="581"/>
        <v>489.9313972602738</v>
      </c>
      <c r="CM251" s="280">
        <f t="shared" si="582"/>
        <v>244.96569863013696</v>
      </c>
      <c r="CN251" s="280">
        <f t="shared" si="583"/>
        <v>309.46569863013684</v>
      </c>
      <c r="CP251" s="280">
        <f t="shared" si="584"/>
        <v>309.46569863013684</v>
      </c>
      <c r="CQ251" s="372"/>
      <c r="CR251" s="372"/>
      <c r="CS251" s="372"/>
      <c r="CT251" s="280">
        <f t="shared" si="585"/>
        <v>4.0027397260273974</v>
      </c>
      <c r="CU251" s="365">
        <f t="shared" si="586"/>
        <v>0.99726027397260264</v>
      </c>
      <c r="CV251" s="280">
        <f t="shared" si="587"/>
        <v>64.5</v>
      </c>
      <c r="CW251" s="280">
        <f t="shared" si="588"/>
        <v>244.96569863013684</v>
      </c>
      <c r="CX251" s="280">
        <f>CM251</f>
        <v>244.96569863013696</v>
      </c>
      <c r="CY251" s="280">
        <f t="shared" si="589"/>
        <v>64.499999999999886</v>
      </c>
      <c r="CZ251" s="566"/>
      <c r="DA251" s="280">
        <f t="shared" si="508"/>
        <v>64.499999999999886</v>
      </c>
      <c r="DB251" s="372"/>
      <c r="DC251" s="372"/>
      <c r="DD251" s="372"/>
      <c r="DE251" s="280">
        <f t="shared" si="413"/>
        <v>5.0027397260273974</v>
      </c>
      <c r="DF251" s="365">
        <f t="shared" si="414"/>
        <v>-2.73972602739736E-3</v>
      </c>
      <c r="DG251" s="280">
        <f t="shared" si="509"/>
        <v>64.5</v>
      </c>
      <c r="DH251" s="280">
        <f t="shared" si="416"/>
        <v>0</v>
      </c>
      <c r="DI251" s="280"/>
      <c r="DJ251" s="280">
        <f t="shared" si="417"/>
        <v>64.499999999999886</v>
      </c>
      <c r="DL251" s="367">
        <f t="shared" si="510"/>
        <v>-1.1368683772161603E-13</v>
      </c>
    </row>
    <row r="252" spans="1:116" ht="25.5" x14ac:dyDescent="0.25">
      <c r="A252" s="610" t="s">
        <v>526</v>
      </c>
      <c r="B252" s="605" t="s">
        <v>17</v>
      </c>
      <c r="C252" s="584" t="s">
        <v>17</v>
      </c>
      <c r="D252" s="270" t="s">
        <v>1591</v>
      </c>
      <c r="E252" s="291" t="s">
        <v>1050</v>
      </c>
      <c r="F252" s="292">
        <v>42825</v>
      </c>
      <c r="G252" s="413"/>
      <c r="H252" s="357">
        <f>VLOOKUP(C252,[1]Rates!$C$6:$D$136,2,0)</f>
        <v>5</v>
      </c>
      <c r="I252" s="358">
        <f t="shared" ref="I252" si="597">H252-G252</f>
        <v>5</v>
      </c>
      <c r="J252" s="419"/>
      <c r="K252" s="419"/>
      <c r="L252" s="288"/>
      <c r="M252" s="419"/>
      <c r="N252" s="396"/>
      <c r="O252" s="396"/>
      <c r="P252" s="414"/>
      <c r="Q252" s="399"/>
      <c r="R252" s="396"/>
      <c r="S252" s="396"/>
      <c r="T252" s="396"/>
      <c r="U252" s="400"/>
      <c r="V252" s="401"/>
      <c r="W252" s="585"/>
      <c r="X252" s="585"/>
      <c r="Y252" s="585"/>
      <c r="Z252" s="586"/>
      <c r="AA252" s="397"/>
      <c r="AB252" s="421"/>
      <c r="AC252" s="421"/>
      <c r="AD252" s="421"/>
      <c r="AE252" s="403"/>
      <c r="AF252" s="363"/>
      <c r="AG252" s="382"/>
      <c r="AH252" s="383"/>
      <c r="AI252" s="364"/>
      <c r="AJ252" s="383"/>
      <c r="AL252" s="397"/>
      <c r="AM252" s="421">
        <v>4797</v>
      </c>
      <c r="AN252" s="421"/>
      <c r="AO252" s="372">
        <f t="shared" ref="AO252" si="598">+$AN$1-F252+1</f>
        <v>1</v>
      </c>
      <c r="AP252" s="363">
        <v>0</v>
      </c>
      <c r="AQ252" s="363">
        <f t="shared" ref="AQ252" si="599">H252-AP252</f>
        <v>5</v>
      </c>
      <c r="AR252" s="382">
        <f t="shared" ref="AR252" si="600">+AM252*5%</f>
        <v>239.85000000000002</v>
      </c>
      <c r="AS252" s="383">
        <f t="shared" ref="AS252" si="601">IF(AM252-AR252&lt;=0,0,IF(AQ252&lt;=0,0,AM252-AR252))</f>
        <v>4557.1499999999996</v>
      </c>
      <c r="AT252" s="280">
        <f t="shared" ref="AT252" si="602">+AS252/AQ252*AO252/365</f>
        <v>2.4970684931506848</v>
      </c>
      <c r="AU252" s="280">
        <f t="shared" ref="AU252" si="603">+AL252+AM252-AT252</f>
        <v>4794.5029315068496</v>
      </c>
      <c r="AW252" s="372">
        <f t="shared" si="557"/>
        <v>4794.5029315068496</v>
      </c>
      <c r="AX252" s="372"/>
      <c r="AY252" s="372"/>
      <c r="AZ252" s="372"/>
      <c r="BA252" s="372">
        <f t="shared" si="558"/>
        <v>0</v>
      </c>
      <c r="BB252" s="372">
        <f t="shared" si="559"/>
        <v>5</v>
      </c>
      <c r="BC252" s="372">
        <f t="shared" si="560"/>
        <v>239.85000000000002</v>
      </c>
      <c r="BD252" s="383">
        <f t="shared" si="561"/>
        <v>4554.6529315068492</v>
      </c>
      <c r="BE252" s="372">
        <f t="shared" si="562"/>
        <v>910.93058630136989</v>
      </c>
      <c r="BF252" s="372">
        <f t="shared" si="563"/>
        <v>3883.5723452054799</v>
      </c>
      <c r="BG252" s="372"/>
      <c r="BH252" s="280">
        <f t="shared" si="564"/>
        <v>3883.5723452054799</v>
      </c>
      <c r="BI252" s="372"/>
      <c r="BJ252" s="372"/>
      <c r="BK252" s="372"/>
      <c r="BL252" s="280">
        <f t="shared" si="565"/>
        <v>1</v>
      </c>
      <c r="BM252" s="372">
        <f t="shared" si="566"/>
        <v>4</v>
      </c>
      <c r="BN252" s="372">
        <f t="shared" si="567"/>
        <v>239.85000000000002</v>
      </c>
      <c r="BO252" s="280">
        <f t="shared" si="568"/>
        <v>3643.72234520548</v>
      </c>
      <c r="BP252" s="280">
        <f t="shared" si="569"/>
        <v>910.93058630136989</v>
      </c>
      <c r="BQ252" s="280">
        <f t="shared" si="570"/>
        <v>2972.6417589041102</v>
      </c>
      <c r="BS252" s="367">
        <f t="shared" si="571"/>
        <v>2732.7917589041103</v>
      </c>
      <c r="BT252" s="280">
        <v>2972.6417589041102</v>
      </c>
      <c r="BU252" s="372"/>
      <c r="BV252" s="372"/>
      <c r="BW252" s="372"/>
      <c r="BX252" s="280">
        <f t="shared" si="572"/>
        <v>2</v>
      </c>
      <c r="BY252" s="365">
        <f t="shared" si="573"/>
        <v>3</v>
      </c>
      <c r="BZ252" s="280">
        <f t="shared" si="574"/>
        <v>239.85000000000002</v>
      </c>
      <c r="CA252" s="280">
        <f t="shared" si="575"/>
        <v>2732.7917589041103</v>
      </c>
      <c r="CB252" s="280">
        <f t="shared" si="576"/>
        <v>910.93058630136989</v>
      </c>
      <c r="CC252" s="280">
        <f t="shared" si="577"/>
        <v>2061.7111726027406</v>
      </c>
      <c r="CE252" s="280">
        <v>2061.7111726027406</v>
      </c>
      <c r="CF252" s="372"/>
      <c r="CG252" s="372"/>
      <c r="CH252" s="372"/>
      <c r="CI252" s="280">
        <f t="shared" si="578"/>
        <v>3.0027397260273974</v>
      </c>
      <c r="CJ252" s="365">
        <f t="shared" si="579"/>
        <v>1.9972602739726026</v>
      </c>
      <c r="CK252" s="280">
        <f t="shared" si="580"/>
        <v>239.85000000000002</v>
      </c>
      <c r="CL252" s="280">
        <f t="shared" si="581"/>
        <v>1821.8611726027407</v>
      </c>
      <c r="CM252" s="280">
        <f t="shared" si="582"/>
        <v>910.93058630136989</v>
      </c>
      <c r="CN252" s="280">
        <f t="shared" si="583"/>
        <v>1150.7805863013707</v>
      </c>
      <c r="CP252" s="280">
        <f t="shared" si="584"/>
        <v>1150.7805863013707</v>
      </c>
      <c r="CQ252" s="372"/>
      <c r="CR252" s="372"/>
      <c r="CS252" s="372"/>
      <c r="CT252" s="280">
        <f t="shared" si="585"/>
        <v>4.0027397260273974</v>
      </c>
      <c r="CU252" s="365">
        <f t="shared" si="586"/>
        <v>0.99726027397260264</v>
      </c>
      <c r="CV252" s="280">
        <f t="shared" si="587"/>
        <v>239.85000000000002</v>
      </c>
      <c r="CW252" s="280">
        <f t="shared" si="588"/>
        <v>910.93058630137068</v>
      </c>
      <c r="CX252" s="280">
        <f>CM252</f>
        <v>910.93058630136989</v>
      </c>
      <c r="CY252" s="280">
        <f t="shared" si="589"/>
        <v>239.85000000000082</v>
      </c>
      <c r="CZ252" s="566"/>
      <c r="DA252" s="280">
        <f t="shared" si="508"/>
        <v>239.85000000000082</v>
      </c>
      <c r="DB252" s="372"/>
      <c r="DC252" s="372"/>
      <c r="DD252" s="372"/>
      <c r="DE252" s="280">
        <f t="shared" ref="DE252:DE330" si="604">($DA$4-F252)/365</f>
        <v>5.0027397260273974</v>
      </c>
      <c r="DF252" s="365">
        <f t="shared" ref="DF252:DF330" si="605">H252-DE252</f>
        <v>-2.73972602739736E-3</v>
      </c>
      <c r="DG252" s="280">
        <f t="shared" si="509"/>
        <v>239.85000000000002</v>
      </c>
      <c r="DH252" s="280">
        <f t="shared" ref="DH252:DH330" si="606">IF(DA252-DG252&lt;=0,0,IF(DF252&lt;=0,0,DA252-DG252))</f>
        <v>0</v>
      </c>
      <c r="DI252" s="280"/>
      <c r="DJ252" s="280">
        <f t="shared" ref="DJ252:DJ330" si="607">+DA252+DB252-DI252</f>
        <v>239.85000000000082</v>
      </c>
      <c r="DL252" s="367">
        <f t="shared" ref="DL252:DL330" si="608">DJ252-DG252</f>
        <v>7.9580786405131221E-13</v>
      </c>
    </row>
    <row r="253" spans="1:116" ht="25.5" x14ac:dyDescent="0.25">
      <c r="A253" s="610" t="s">
        <v>526</v>
      </c>
      <c r="B253" s="605" t="s">
        <v>17</v>
      </c>
      <c r="C253" s="584" t="s">
        <v>17</v>
      </c>
      <c r="D253" s="270" t="s">
        <v>1592</v>
      </c>
      <c r="E253" s="291" t="s">
        <v>1022</v>
      </c>
      <c r="F253" s="292">
        <v>42808</v>
      </c>
      <c r="G253" s="413"/>
      <c r="H253" s="357">
        <f>VLOOKUP(C253,[1]Rates!$C$6:$D$136,2,0)</f>
        <v>5</v>
      </c>
      <c r="I253" s="358">
        <f t="shared" si="550"/>
        <v>5</v>
      </c>
      <c r="J253" s="419"/>
      <c r="K253" s="419"/>
      <c r="L253" s="288"/>
      <c r="M253" s="419"/>
      <c r="N253" s="396"/>
      <c r="O253" s="396"/>
      <c r="P253" s="414"/>
      <c r="Q253" s="399"/>
      <c r="R253" s="396"/>
      <c r="S253" s="396"/>
      <c r="T253" s="396"/>
      <c r="U253" s="400"/>
      <c r="V253" s="401"/>
      <c r="W253" s="585"/>
      <c r="X253" s="585"/>
      <c r="Y253" s="585"/>
      <c r="Z253" s="586"/>
      <c r="AA253" s="397"/>
      <c r="AB253" s="421"/>
      <c r="AC253" s="421"/>
      <c r="AD253" s="421"/>
      <c r="AE253" s="403"/>
      <c r="AF253" s="363"/>
      <c r="AG253" s="382"/>
      <c r="AH253" s="383"/>
      <c r="AI253" s="364"/>
      <c r="AJ253" s="383"/>
      <c r="AL253" s="397"/>
      <c r="AM253" s="421">
        <v>71563</v>
      </c>
      <c r="AN253" s="421"/>
      <c r="AO253" s="372">
        <f t="shared" si="551"/>
        <v>18</v>
      </c>
      <c r="AP253" s="363">
        <v>0</v>
      </c>
      <c r="AQ253" s="363">
        <f t="shared" si="552"/>
        <v>5</v>
      </c>
      <c r="AR253" s="382">
        <f t="shared" si="553"/>
        <v>3578.15</v>
      </c>
      <c r="AS253" s="383">
        <f t="shared" si="554"/>
        <v>67984.850000000006</v>
      </c>
      <c r="AT253" s="280">
        <f t="shared" si="555"/>
        <v>670.53550684931508</v>
      </c>
      <c r="AU253" s="280">
        <f t="shared" si="556"/>
        <v>70892.464493150692</v>
      </c>
      <c r="AW253" s="372">
        <f t="shared" si="557"/>
        <v>70892.464493150692</v>
      </c>
      <c r="AX253" s="372"/>
      <c r="AY253" s="372"/>
      <c r="AZ253" s="372"/>
      <c r="BA253" s="372">
        <f t="shared" si="558"/>
        <v>4.6575342465753428E-2</v>
      </c>
      <c r="BB253" s="372">
        <f t="shared" si="559"/>
        <v>4.9534246575342467</v>
      </c>
      <c r="BC253" s="372">
        <f t="shared" si="560"/>
        <v>3578.15</v>
      </c>
      <c r="BD253" s="383">
        <f t="shared" si="561"/>
        <v>67314.314493150698</v>
      </c>
      <c r="BE253" s="372">
        <f t="shared" si="562"/>
        <v>13589.449551991152</v>
      </c>
      <c r="BF253" s="372">
        <f t="shared" si="563"/>
        <v>57303.014941159541</v>
      </c>
      <c r="BG253" s="372"/>
      <c r="BH253" s="280">
        <f t="shared" si="564"/>
        <v>57303.014941159541</v>
      </c>
      <c r="BI253" s="372"/>
      <c r="BJ253" s="372"/>
      <c r="BK253" s="372"/>
      <c r="BL253" s="280">
        <f t="shared" si="565"/>
        <v>1.0465753424657533</v>
      </c>
      <c r="BM253" s="372">
        <f t="shared" si="566"/>
        <v>3.9534246575342467</v>
      </c>
      <c r="BN253" s="372">
        <f t="shared" si="567"/>
        <v>3578.15</v>
      </c>
      <c r="BO253" s="280">
        <f t="shared" si="568"/>
        <v>53724.86494115954</v>
      </c>
      <c r="BP253" s="280">
        <f t="shared" si="569"/>
        <v>13589.449551991152</v>
      </c>
      <c r="BQ253" s="280">
        <f t="shared" si="570"/>
        <v>43713.565389168391</v>
      </c>
      <c r="BS253" s="367">
        <f t="shared" si="571"/>
        <v>40135.415389168389</v>
      </c>
      <c r="BT253" s="280">
        <v>43713.565389168391</v>
      </c>
      <c r="BU253" s="372"/>
      <c r="BV253" s="372"/>
      <c r="BW253" s="372"/>
      <c r="BX253" s="280">
        <f t="shared" si="572"/>
        <v>2.0465753424657533</v>
      </c>
      <c r="BY253" s="365">
        <f t="shared" si="573"/>
        <v>2.9534246575342467</v>
      </c>
      <c r="BZ253" s="280">
        <f t="shared" si="574"/>
        <v>3578.15</v>
      </c>
      <c r="CA253" s="280">
        <f t="shared" si="575"/>
        <v>40135.415389168389</v>
      </c>
      <c r="CB253" s="280">
        <f t="shared" si="576"/>
        <v>13589.449551991152</v>
      </c>
      <c r="CC253" s="280">
        <f t="shared" si="577"/>
        <v>30124.11583717724</v>
      </c>
      <c r="CE253" s="280">
        <v>30124.11583717724</v>
      </c>
      <c r="CF253" s="372"/>
      <c r="CG253" s="372"/>
      <c r="CH253" s="372"/>
      <c r="CI253" s="280">
        <f t="shared" si="578"/>
        <v>3.0493150684931507</v>
      </c>
      <c r="CJ253" s="365">
        <f t="shared" si="579"/>
        <v>1.9506849315068493</v>
      </c>
      <c r="CK253" s="280">
        <f t="shared" si="580"/>
        <v>3578.15</v>
      </c>
      <c r="CL253" s="280">
        <f t="shared" si="581"/>
        <v>26545.965837177238</v>
      </c>
      <c r="CM253" s="280">
        <f t="shared" si="582"/>
        <v>13589.449551991152</v>
      </c>
      <c r="CN253" s="280">
        <f t="shared" si="583"/>
        <v>16534.666285186089</v>
      </c>
      <c r="CP253" s="280">
        <f t="shared" si="584"/>
        <v>16534.666285186089</v>
      </c>
      <c r="CQ253" s="372"/>
      <c r="CR253" s="372"/>
      <c r="CS253" s="372"/>
      <c r="CT253" s="280">
        <f t="shared" si="585"/>
        <v>4.0493150684931507</v>
      </c>
      <c r="CU253" s="365">
        <f t="shared" si="586"/>
        <v>0.9506849315068493</v>
      </c>
      <c r="CV253" s="280">
        <f t="shared" si="587"/>
        <v>3578.15</v>
      </c>
      <c r="CW253" s="280">
        <f t="shared" si="588"/>
        <v>12956.51628518609</v>
      </c>
      <c r="CX253" s="280">
        <f t="shared" ref="CX253:CX258" si="609">CW253</f>
        <v>12956.51628518609</v>
      </c>
      <c r="CY253" s="280">
        <f t="shared" si="589"/>
        <v>3578.1499999999996</v>
      </c>
      <c r="CZ253" s="566"/>
      <c r="DA253" s="280">
        <f t="shared" si="508"/>
        <v>3578.1499999999996</v>
      </c>
      <c r="DB253" s="372"/>
      <c r="DC253" s="372"/>
      <c r="DD253" s="372"/>
      <c r="DE253" s="280">
        <f t="shared" si="604"/>
        <v>5.0493150684931507</v>
      </c>
      <c r="DF253" s="365">
        <f t="shared" si="605"/>
        <v>-4.9315068493150704E-2</v>
      </c>
      <c r="DG253" s="280">
        <f t="shared" si="509"/>
        <v>3578.15</v>
      </c>
      <c r="DH253" s="280">
        <f t="shared" si="606"/>
        <v>0</v>
      </c>
      <c r="DI253" s="280"/>
      <c r="DJ253" s="280">
        <f t="shared" si="607"/>
        <v>3578.1499999999996</v>
      </c>
      <c r="DL253" s="367">
        <f t="shared" si="608"/>
        <v>0</v>
      </c>
    </row>
    <row r="254" spans="1:116" ht="25.5" x14ac:dyDescent="0.25">
      <c r="A254" s="610" t="s">
        <v>526</v>
      </c>
      <c r="B254" s="605" t="s">
        <v>17</v>
      </c>
      <c r="C254" s="584" t="s">
        <v>17</v>
      </c>
      <c r="D254" s="270" t="s">
        <v>1593</v>
      </c>
      <c r="E254" s="291" t="s">
        <v>493</v>
      </c>
      <c r="F254" s="292">
        <v>42824</v>
      </c>
      <c r="G254" s="413"/>
      <c r="H254" s="357">
        <f>VLOOKUP(C254,[1]Rates!$C$6:$D$136,2,0)</f>
        <v>5</v>
      </c>
      <c r="I254" s="358">
        <f t="shared" si="550"/>
        <v>5</v>
      </c>
      <c r="J254" s="419"/>
      <c r="K254" s="419"/>
      <c r="L254" s="288"/>
      <c r="M254" s="419"/>
      <c r="N254" s="396"/>
      <c r="O254" s="396"/>
      <c r="P254" s="414"/>
      <c r="Q254" s="399"/>
      <c r="R254" s="396"/>
      <c r="S254" s="396"/>
      <c r="T254" s="396"/>
      <c r="U254" s="400"/>
      <c r="V254" s="401"/>
      <c r="W254" s="585"/>
      <c r="X254" s="585"/>
      <c r="Y254" s="585"/>
      <c r="Z254" s="586"/>
      <c r="AA254" s="397"/>
      <c r="AB254" s="421"/>
      <c r="AC254" s="421"/>
      <c r="AD254" s="421"/>
      <c r="AE254" s="403"/>
      <c r="AF254" s="363"/>
      <c r="AG254" s="382"/>
      <c r="AH254" s="383"/>
      <c r="AI254" s="364"/>
      <c r="AJ254" s="383"/>
      <c r="AL254" s="397"/>
      <c r="AM254" s="421">
        <v>10228</v>
      </c>
      <c r="AN254" s="421"/>
      <c r="AO254" s="372">
        <f t="shared" si="551"/>
        <v>2</v>
      </c>
      <c r="AP254" s="363">
        <v>0</v>
      </c>
      <c r="AQ254" s="363">
        <f t="shared" si="552"/>
        <v>5</v>
      </c>
      <c r="AR254" s="382">
        <f t="shared" si="553"/>
        <v>511.40000000000003</v>
      </c>
      <c r="AS254" s="383">
        <f t="shared" si="554"/>
        <v>9716.6</v>
      </c>
      <c r="AT254" s="280">
        <f t="shared" si="555"/>
        <v>10.648328767123289</v>
      </c>
      <c r="AU254" s="280">
        <f t="shared" si="556"/>
        <v>10217.351671232876</v>
      </c>
      <c r="AW254" s="372">
        <f t="shared" si="557"/>
        <v>10217.351671232876</v>
      </c>
      <c r="AX254" s="372"/>
      <c r="AY254" s="372"/>
      <c r="AZ254" s="372"/>
      <c r="BA254" s="372">
        <f t="shared" si="558"/>
        <v>2.7397260273972603E-3</v>
      </c>
      <c r="BB254" s="372">
        <f t="shared" si="559"/>
        <v>4.9972602739726026</v>
      </c>
      <c r="BC254" s="372">
        <f t="shared" si="560"/>
        <v>511.40000000000003</v>
      </c>
      <c r="BD254" s="383">
        <f t="shared" si="561"/>
        <v>9705.9516712328768</v>
      </c>
      <c r="BE254" s="372">
        <f t="shared" si="562"/>
        <v>1942.2545833333334</v>
      </c>
      <c r="BF254" s="372">
        <f t="shared" si="563"/>
        <v>8275.0970878995431</v>
      </c>
      <c r="BG254" s="372"/>
      <c r="BH254" s="280">
        <f t="shared" si="564"/>
        <v>8275.0970878995431</v>
      </c>
      <c r="BI254" s="372"/>
      <c r="BJ254" s="372"/>
      <c r="BK254" s="372"/>
      <c r="BL254" s="280">
        <f t="shared" si="565"/>
        <v>1.0027397260273974</v>
      </c>
      <c r="BM254" s="372">
        <f t="shared" si="566"/>
        <v>3.9972602739726026</v>
      </c>
      <c r="BN254" s="372">
        <f t="shared" si="567"/>
        <v>511.40000000000003</v>
      </c>
      <c r="BO254" s="280">
        <f t="shared" si="568"/>
        <v>7763.6970878995435</v>
      </c>
      <c r="BP254" s="280">
        <f t="shared" si="569"/>
        <v>1942.2545833333334</v>
      </c>
      <c r="BQ254" s="280">
        <f t="shared" si="570"/>
        <v>6332.8425045662098</v>
      </c>
      <c r="BS254" s="367">
        <f t="shared" si="571"/>
        <v>5821.4425045662101</v>
      </c>
      <c r="BT254" s="280">
        <v>6332.8425045662098</v>
      </c>
      <c r="BU254" s="372"/>
      <c r="BV254" s="372"/>
      <c r="BW254" s="372"/>
      <c r="BX254" s="280">
        <f t="shared" si="572"/>
        <v>2.0027397260273974</v>
      </c>
      <c r="BY254" s="365">
        <f t="shared" si="573"/>
        <v>2.9972602739726026</v>
      </c>
      <c r="BZ254" s="280">
        <f t="shared" si="574"/>
        <v>511.40000000000003</v>
      </c>
      <c r="CA254" s="280">
        <f t="shared" si="575"/>
        <v>5821.4425045662101</v>
      </c>
      <c r="CB254" s="280">
        <f t="shared" si="576"/>
        <v>1942.2545833333334</v>
      </c>
      <c r="CC254" s="280">
        <f t="shared" si="577"/>
        <v>4390.5879212328764</v>
      </c>
      <c r="CE254" s="280">
        <v>4390.5879212328764</v>
      </c>
      <c r="CF254" s="372"/>
      <c r="CG254" s="372"/>
      <c r="CH254" s="372"/>
      <c r="CI254" s="280">
        <f t="shared" si="578"/>
        <v>3.0054794520547947</v>
      </c>
      <c r="CJ254" s="365">
        <f t="shared" si="579"/>
        <v>1.9945205479452053</v>
      </c>
      <c r="CK254" s="280">
        <f t="shared" si="580"/>
        <v>511.40000000000003</v>
      </c>
      <c r="CL254" s="280">
        <f t="shared" si="581"/>
        <v>3879.1879212328763</v>
      </c>
      <c r="CM254" s="280">
        <f t="shared" si="582"/>
        <v>1942.2545833333334</v>
      </c>
      <c r="CN254" s="280">
        <f t="shared" si="583"/>
        <v>2448.333337899543</v>
      </c>
      <c r="CP254" s="280">
        <f t="shared" si="584"/>
        <v>2448.333337899543</v>
      </c>
      <c r="CQ254" s="372"/>
      <c r="CR254" s="372"/>
      <c r="CS254" s="372"/>
      <c r="CT254" s="280">
        <f t="shared" si="585"/>
        <v>4.0054794520547947</v>
      </c>
      <c r="CU254" s="365">
        <f t="shared" si="586"/>
        <v>0.99452054794520528</v>
      </c>
      <c r="CV254" s="280">
        <f t="shared" si="587"/>
        <v>511.40000000000003</v>
      </c>
      <c r="CW254" s="280">
        <f t="shared" si="588"/>
        <v>1936.9333378995429</v>
      </c>
      <c r="CX254" s="280">
        <f t="shared" si="609"/>
        <v>1936.9333378995429</v>
      </c>
      <c r="CY254" s="280">
        <f t="shared" si="589"/>
        <v>511.40000000000009</v>
      </c>
      <c r="CZ254" s="566"/>
      <c r="DA254" s="280">
        <f t="shared" si="508"/>
        <v>511.40000000000009</v>
      </c>
      <c r="DB254" s="372"/>
      <c r="DC254" s="372"/>
      <c r="DD254" s="372"/>
      <c r="DE254" s="280">
        <f t="shared" si="604"/>
        <v>5.0054794520547947</v>
      </c>
      <c r="DF254" s="365">
        <f t="shared" si="605"/>
        <v>-5.4794520547947201E-3</v>
      </c>
      <c r="DG254" s="280">
        <f t="shared" si="509"/>
        <v>511.40000000000003</v>
      </c>
      <c r="DH254" s="280">
        <f t="shared" si="606"/>
        <v>0</v>
      </c>
      <c r="DI254" s="280"/>
      <c r="DJ254" s="280">
        <f t="shared" si="607"/>
        <v>511.40000000000009</v>
      </c>
      <c r="DL254" s="367">
        <f t="shared" si="608"/>
        <v>0</v>
      </c>
    </row>
    <row r="255" spans="1:116" ht="25.5" x14ac:dyDescent="0.25">
      <c r="A255" s="610" t="s">
        <v>526</v>
      </c>
      <c r="B255" s="605" t="s">
        <v>17</v>
      </c>
      <c r="C255" s="584" t="s">
        <v>17</v>
      </c>
      <c r="D255" s="270" t="s">
        <v>1594</v>
      </c>
      <c r="E255" s="291" t="s">
        <v>1045</v>
      </c>
      <c r="F255" s="292">
        <v>42824</v>
      </c>
      <c r="G255" s="413"/>
      <c r="H255" s="357">
        <f>VLOOKUP(C255,[1]Rates!$C$6:$D$136,2,0)</f>
        <v>5</v>
      </c>
      <c r="I255" s="358">
        <f t="shared" ref="I255:I256" si="610">H255-G255</f>
        <v>5</v>
      </c>
      <c r="J255" s="419"/>
      <c r="K255" s="419"/>
      <c r="L255" s="288"/>
      <c r="M255" s="419"/>
      <c r="N255" s="396"/>
      <c r="O255" s="396"/>
      <c r="P255" s="414"/>
      <c r="Q255" s="399"/>
      <c r="R255" s="396"/>
      <c r="S255" s="396"/>
      <c r="T255" s="396"/>
      <c r="U255" s="400"/>
      <c r="V255" s="401"/>
      <c r="W255" s="585"/>
      <c r="X255" s="585"/>
      <c r="Y255" s="585"/>
      <c r="Z255" s="586"/>
      <c r="AA255" s="397"/>
      <c r="AB255" s="421"/>
      <c r="AC255" s="421"/>
      <c r="AD255" s="421"/>
      <c r="AE255" s="403"/>
      <c r="AF255" s="363"/>
      <c r="AG255" s="382"/>
      <c r="AH255" s="383"/>
      <c r="AI255" s="364"/>
      <c r="AJ255" s="383"/>
      <c r="AL255" s="397"/>
      <c r="AM255" s="421">
        <v>43587</v>
      </c>
      <c r="AN255" s="421"/>
      <c r="AO255" s="372">
        <f t="shared" ref="AO255:AO256" si="611">+$AN$1-F255+1</f>
        <v>2</v>
      </c>
      <c r="AP255" s="363">
        <v>0</v>
      </c>
      <c r="AQ255" s="363">
        <f t="shared" ref="AQ255:AQ256" si="612">H255-AP255</f>
        <v>5</v>
      </c>
      <c r="AR255" s="382">
        <f t="shared" ref="AR255:AR256" si="613">+AM255*5%</f>
        <v>2179.35</v>
      </c>
      <c r="AS255" s="383">
        <f t="shared" ref="AS255" si="614">IF(AM255-AR255&lt;=0,0,IF(AQ255&lt;=0,0,AM255-AR255))</f>
        <v>41407.65</v>
      </c>
      <c r="AT255" s="280">
        <f t="shared" ref="AT255" si="615">+AS255/AQ255*AO255/365</f>
        <v>45.378246575342466</v>
      </c>
      <c r="AU255" s="280">
        <f t="shared" ref="AU255:AU256" si="616">+AL255+AM255-AT255</f>
        <v>43541.621753424661</v>
      </c>
      <c r="AW255" s="372">
        <f t="shared" ref="AW255:AW258" si="617">+AU255</f>
        <v>43541.621753424661</v>
      </c>
      <c r="AX255" s="372"/>
      <c r="AY255" s="372"/>
      <c r="AZ255" s="372"/>
      <c r="BA255" s="372">
        <f t="shared" si="558"/>
        <v>2.7397260273972603E-3</v>
      </c>
      <c r="BB255" s="372">
        <f t="shared" si="559"/>
        <v>4.9972602739726026</v>
      </c>
      <c r="BC255" s="372">
        <f t="shared" si="560"/>
        <v>2179.35</v>
      </c>
      <c r="BD255" s="383">
        <f t="shared" si="561"/>
        <v>41362.271753424662</v>
      </c>
      <c r="BE255" s="372">
        <f t="shared" si="562"/>
        <v>8276.9896875000013</v>
      </c>
      <c r="BF255" s="372">
        <f t="shared" si="563"/>
        <v>35264.632065924656</v>
      </c>
      <c r="BG255" s="372"/>
      <c r="BH255" s="280">
        <f t="shared" si="564"/>
        <v>35264.632065924656</v>
      </c>
      <c r="BI255" s="372"/>
      <c r="BJ255" s="372"/>
      <c r="BK255" s="372"/>
      <c r="BL255" s="280">
        <f t="shared" si="565"/>
        <v>1.0027397260273974</v>
      </c>
      <c r="BM255" s="372">
        <f t="shared" si="566"/>
        <v>3.9972602739726026</v>
      </c>
      <c r="BN255" s="372">
        <f t="shared" si="567"/>
        <v>2179.35</v>
      </c>
      <c r="BO255" s="280">
        <f t="shared" si="568"/>
        <v>33085.282065924657</v>
      </c>
      <c r="BP255" s="280">
        <f t="shared" si="569"/>
        <v>8276.9896875000013</v>
      </c>
      <c r="BQ255" s="280">
        <f t="shared" si="570"/>
        <v>26987.642378424654</v>
      </c>
      <c r="BS255" s="367">
        <f t="shared" si="571"/>
        <v>24808.292378424656</v>
      </c>
      <c r="BT255" s="280">
        <v>26987.642378424654</v>
      </c>
      <c r="BU255" s="372"/>
      <c r="BV255" s="372"/>
      <c r="BW255" s="372"/>
      <c r="BX255" s="280">
        <f t="shared" si="572"/>
        <v>2.0027397260273974</v>
      </c>
      <c r="BY255" s="365">
        <f t="shared" si="573"/>
        <v>2.9972602739726026</v>
      </c>
      <c r="BZ255" s="280">
        <f t="shared" si="574"/>
        <v>2179.35</v>
      </c>
      <c r="CA255" s="280">
        <f t="shared" si="575"/>
        <v>24808.292378424656</v>
      </c>
      <c r="CB255" s="280">
        <f t="shared" si="576"/>
        <v>8276.9896875000013</v>
      </c>
      <c r="CC255" s="280">
        <f t="shared" si="577"/>
        <v>18710.652690924653</v>
      </c>
      <c r="CE255" s="280">
        <v>18710.652690924653</v>
      </c>
      <c r="CF255" s="372"/>
      <c r="CG255" s="372"/>
      <c r="CH255" s="372"/>
      <c r="CI255" s="280">
        <f t="shared" si="578"/>
        <v>3.0054794520547947</v>
      </c>
      <c r="CJ255" s="365">
        <f t="shared" si="579"/>
        <v>1.9945205479452053</v>
      </c>
      <c r="CK255" s="280">
        <f t="shared" si="580"/>
        <v>2179.35</v>
      </c>
      <c r="CL255" s="280">
        <f t="shared" si="581"/>
        <v>16531.302690924655</v>
      </c>
      <c r="CM255" s="280">
        <f t="shared" si="582"/>
        <v>8276.9896875000013</v>
      </c>
      <c r="CN255" s="280">
        <f t="shared" si="583"/>
        <v>10433.663003424652</v>
      </c>
      <c r="CP255" s="280">
        <f t="shared" si="584"/>
        <v>10433.663003424652</v>
      </c>
      <c r="CQ255" s="372"/>
      <c r="CR255" s="372"/>
      <c r="CS255" s="372"/>
      <c r="CT255" s="280">
        <f t="shared" si="585"/>
        <v>4.0054794520547947</v>
      </c>
      <c r="CU255" s="365">
        <f t="shared" si="586"/>
        <v>0.99452054794520528</v>
      </c>
      <c r="CV255" s="280">
        <f t="shared" si="587"/>
        <v>2179.35</v>
      </c>
      <c r="CW255" s="280">
        <f t="shared" si="588"/>
        <v>8254.3130034246515</v>
      </c>
      <c r="CX255" s="280">
        <f t="shared" si="609"/>
        <v>8254.3130034246515</v>
      </c>
      <c r="CY255" s="280">
        <f t="shared" si="589"/>
        <v>2179.3500000000004</v>
      </c>
      <c r="CZ255" s="566"/>
      <c r="DA255" s="280">
        <f t="shared" si="508"/>
        <v>2179.3500000000004</v>
      </c>
      <c r="DB255" s="372"/>
      <c r="DC255" s="372"/>
      <c r="DD255" s="372"/>
      <c r="DE255" s="280">
        <f t="shared" si="604"/>
        <v>5.0054794520547947</v>
      </c>
      <c r="DF255" s="365">
        <f t="shared" si="605"/>
        <v>-5.4794520547947201E-3</v>
      </c>
      <c r="DG255" s="280">
        <f t="shared" si="509"/>
        <v>2179.35</v>
      </c>
      <c r="DH255" s="280">
        <f t="shared" si="606"/>
        <v>0</v>
      </c>
      <c r="DI255" s="280"/>
      <c r="DJ255" s="280">
        <f t="shared" si="607"/>
        <v>2179.3500000000004</v>
      </c>
      <c r="DL255" s="367">
        <f t="shared" si="608"/>
        <v>0</v>
      </c>
    </row>
    <row r="256" spans="1:116" ht="25.5" x14ac:dyDescent="0.25">
      <c r="A256" s="610" t="s">
        <v>526</v>
      </c>
      <c r="B256" s="605" t="s">
        <v>17</v>
      </c>
      <c r="C256" s="584" t="s">
        <v>17</v>
      </c>
      <c r="D256" s="270" t="s">
        <v>1595</v>
      </c>
      <c r="E256" s="291" t="s">
        <v>558</v>
      </c>
      <c r="F256" s="292">
        <v>42774</v>
      </c>
      <c r="G256" s="413"/>
      <c r="H256" s="357">
        <f>VLOOKUP(C256,[1]Rates!$C$6:$D$136,2,0)</f>
        <v>5</v>
      </c>
      <c r="I256" s="358">
        <f t="shared" si="610"/>
        <v>5</v>
      </c>
      <c r="J256" s="419"/>
      <c r="K256" s="419"/>
      <c r="L256" s="288"/>
      <c r="M256" s="419"/>
      <c r="N256" s="396"/>
      <c r="O256" s="396"/>
      <c r="P256" s="414"/>
      <c r="Q256" s="399"/>
      <c r="R256" s="396"/>
      <c r="S256" s="396"/>
      <c r="T256" s="396"/>
      <c r="U256" s="400"/>
      <c r="V256" s="401"/>
      <c r="W256" s="585"/>
      <c r="X256" s="585"/>
      <c r="Y256" s="585"/>
      <c r="Z256" s="586"/>
      <c r="AA256" s="397"/>
      <c r="AB256" s="421"/>
      <c r="AC256" s="421"/>
      <c r="AD256" s="421"/>
      <c r="AE256" s="403"/>
      <c r="AF256" s="363"/>
      <c r="AG256" s="382"/>
      <c r="AH256" s="383"/>
      <c r="AI256" s="364"/>
      <c r="AJ256" s="383"/>
      <c r="AL256" s="397"/>
      <c r="AM256" s="421">
        <v>34000</v>
      </c>
      <c r="AN256" s="421"/>
      <c r="AO256" s="372">
        <f t="shared" si="611"/>
        <v>52</v>
      </c>
      <c r="AP256" s="363">
        <v>0</v>
      </c>
      <c r="AQ256" s="363">
        <f t="shared" si="612"/>
        <v>5</v>
      </c>
      <c r="AR256" s="382">
        <f t="shared" si="613"/>
        <v>1700</v>
      </c>
      <c r="AS256" s="383">
        <f t="shared" ref="AS256" si="618">IF(AM256-AR256&lt;=0,0,IF(AQ256&lt;=0,0,AM256-AR256))</f>
        <v>32300</v>
      </c>
      <c r="AT256" s="280">
        <f t="shared" ref="AT256" si="619">+AS256/AQ256*AO256/365</f>
        <v>920.32876712328766</v>
      </c>
      <c r="AU256" s="280">
        <f t="shared" si="616"/>
        <v>33079.67123287671</v>
      </c>
      <c r="AW256" s="372">
        <f t="shared" si="617"/>
        <v>33079.67123287671</v>
      </c>
      <c r="AX256" s="372"/>
      <c r="AY256" s="372"/>
      <c r="AZ256" s="372"/>
      <c r="BA256" s="372">
        <f t="shared" si="558"/>
        <v>0.13972602739726028</v>
      </c>
      <c r="BB256" s="372">
        <f t="shared" si="559"/>
        <v>4.86027397260274</v>
      </c>
      <c r="BC256" s="372">
        <f t="shared" si="560"/>
        <v>1700</v>
      </c>
      <c r="BD256" s="383">
        <f t="shared" si="561"/>
        <v>31379.67123287671</v>
      </c>
      <c r="BE256" s="372">
        <f t="shared" si="562"/>
        <v>6456.3585118376541</v>
      </c>
      <c r="BF256" s="372">
        <f t="shared" si="563"/>
        <v>26623.312721039056</v>
      </c>
      <c r="BG256" s="372"/>
      <c r="BH256" s="280">
        <f t="shared" si="564"/>
        <v>26623.312721039056</v>
      </c>
      <c r="BI256" s="372"/>
      <c r="BJ256" s="372"/>
      <c r="BK256" s="372"/>
      <c r="BL256" s="280">
        <f t="shared" si="565"/>
        <v>1.1397260273972603</v>
      </c>
      <c r="BM256" s="372">
        <f t="shared" si="566"/>
        <v>3.86027397260274</v>
      </c>
      <c r="BN256" s="372">
        <f t="shared" si="567"/>
        <v>1700</v>
      </c>
      <c r="BO256" s="280">
        <f t="shared" si="568"/>
        <v>24923.312721039056</v>
      </c>
      <c r="BP256" s="280">
        <f t="shared" si="569"/>
        <v>6456.3585118376541</v>
      </c>
      <c r="BQ256" s="280">
        <f t="shared" si="570"/>
        <v>20166.954209201402</v>
      </c>
      <c r="BS256" s="367">
        <f t="shared" si="571"/>
        <v>18466.954209201402</v>
      </c>
      <c r="BT256" s="280">
        <v>20166.954209201402</v>
      </c>
      <c r="BU256" s="372"/>
      <c r="BV256" s="372"/>
      <c r="BW256" s="372"/>
      <c r="BX256" s="280">
        <f t="shared" si="572"/>
        <v>2.1397260273972605</v>
      </c>
      <c r="BY256" s="365">
        <f t="shared" si="573"/>
        <v>2.8602739726027395</v>
      </c>
      <c r="BZ256" s="280">
        <f t="shared" si="574"/>
        <v>1700</v>
      </c>
      <c r="CA256" s="280">
        <f t="shared" si="575"/>
        <v>18466.954209201402</v>
      </c>
      <c r="CB256" s="280">
        <f t="shared" si="576"/>
        <v>6456.3585118376541</v>
      </c>
      <c r="CC256" s="280">
        <f t="shared" si="577"/>
        <v>13710.595697363748</v>
      </c>
      <c r="CE256" s="280">
        <v>13710.595697363748</v>
      </c>
      <c r="CF256" s="372"/>
      <c r="CG256" s="372"/>
      <c r="CH256" s="372"/>
      <c r="CI256" s="280">
        <f t="shared" si="578"/>
        <v>3.1424657534246574</v>
      </c>
      <c r="CJ256" s="365">
        <f t="shared" si="579"/>
        <v>1.8575342465753426</v>
      </c>
      <c r="CK256" s="280">
        <f t="shared" si="580"/>
        <v>1700</v>
      </c>
      <c r="CL256" s="280">
        <f t="shared" si="581"/>
        <v>12010.595697363748</v>
      </c>
      <c r="CM256" s="280">
        <f t="shared" si="582"/>
        <v>6456.3585118376541</v>
      </c>
      <c r="CN256" s="280">
        <f t="shared" si="583"/>
        <v>7254.2371855260935</v>
      </c>
      <c r="CP256" s="280">
        <f t="shared" si="584"/>
        <v>7254.2371855260935</v>
      </c>
      <c r="CQ256" s="372"/>
      <c r="CR256" s="372"/>
      <c r="CS256" s="372"/>
      <c r="CT256" s="280">
        <f t="shared" si="585"/>
        <v>4.1424657534246574</v>
      </c>
      <c r="CU256" s="365">
        <f t="shared" si="586"/>
        <v>0.85753424657534261</v>
      </c>
      <c r="CV256" s="280">
        <f t="shared" si="587"/>
        <v>1700</v>
      </c>
      <c r="CW256" s="280">
        <f t="shared" si="588"/>
        <v>5554.2371855260935</v>
      </c>
      <c r="CX256" s="280">
        <f t="shared" si="609"/>
        <v>5554.2371855260935</v>
      </c>
      <c r="CY256" s="280">
        <f t="shared" si="589"/>
        <v>1700</v>
      </c>
      <c r="CZ256" s="566"/>
      <c r="DA256" s="280">
        <f t="shared" si="508"/>
        <v>1700</v>
      </c>
      <c r="DB256" s="372"/>
      <c r="DC256" s="372"/>
      <c r="DD256" s="372"/>
      <c r="DE256" s="280">
        <f t="shared" si="604"/>
        <v>5.1424657534246574</v>
      </c>
      <c r="DF256" s="365">
        <f t="shared" si="605"/>
        <v>-0.14246575342465739</v>
      </c>
      <c r="DG256" s="280">
        <f t="shared" si="509"/>
        <v>1700</v>
      </c>
      <c r="DH256" s="280">
        <f t="shared" si="606"/>
        <v>0</v>
      </c>
      <c r="DI256" s="280"/>
      <c r="DJ256" s="280">
        <f t="shared" si="607"/>
        <v>1700</v>
      </c>
      <c r="DL256" s="367">
        <f t="shared" si="608"/>
        <v>0</v>
      </c>
    </row>
    <row r="257" spans="1:117" ht="30" x14ac:dyDescent="0.25">
      <c r="A257" s="610" t="s">
        <v>526</v>
      </c>
      <c r="B257" s="605" t="s">
        <v>17</v>
      </c>
      <c r="C257" s="584" t="s">
        <v>17</v>
      </c>
      <c r="D257" s="270" t="s">
        <v>1596</v>
      </c>
      <c r="E257" s="291" t="s">
        <v>1052</v>
      </c>
      <c r="F257" s="292">
        <v>42797</v>
      </c>
      <c r="G257" s="413"/>
      <c r="H257" s="357">
        <f>VLOOKUP(C257,[1]Rates!$C$6:$D$136,2,0)</f>
        <v>5</v>
      </c>
      <c r="I257" s="358">
        <f t="shared" si="550"/>
        <v>5</v>
      </c>
      <c r="J257" s="419"/>
      <c r="K257" s="419"/>
      <c r="L257" s="288"/>
      <c r="M257" s="419"/>
      <c r="N257" s="396"/>
      <c r="O257" s="396"/>
      <c r="P257" s="414"/>
      <c r="Q257" s="399"/>
      <c r="R257" s="396"/>
      <c r="S257" s="396"/>
      <c r="T257" s="396"/>
      <c r="U257" s="400"/>
      <c r="V257" s="401"/>
      <c r="W257" s="585"/>
      <c r="X257" s="585"/>
      <c r="Y257" s="585"/>
      <c r="Z257" s="586"/>
      <c r="AA257" s="397"/>
      <c r="AB257" s="421"/>
      <c r="AC257" s="421"/>
      <c r="AD257" s="421"/>
      <c r="AE257" s="403"/>
      <c r="AF257" s="363"/>
      <c r="AG257" s="382"/>
      <c r="AH257" s="383"/>
      <c r="AI257" s="364"/>
      <c r="AJ257" s="383"/>
      <c r="AL257" s="397"/>
      <c r="AM257" s="421">
        <v>6510</v>
      </c>
      <c r="AN257" s="421"/>
      <c r="AO257" s="372">
        <f t="shared" si="551"/>
        <v>29</v>
      </c>
      <c r="AP257" s="363">
        <v>0</v>
      </c>
      <c r="AQ257" s="363">
        <f t="shared" si="552"/>
        <v>5</v>
      </c>
      <c r="AR257" s="382">
        <f t="shared" si="553"/>
        <v>325.5</v>
      </c>
      <c r="AS257" s="383">
        <f t="shared" si="554"/>
        <v>6184.5</v>
      </c>
      <c r="AT257" s="280">
        <f t="shared" si="555"/>
        <v>98.274246575342488</v>
      </c>
      <c r="AU257" s="280">
        <f t="shared" si="556"/>
        <v>6411.7257534246573</v>
      </c>
      <c r="AW257" s="372">
        <f t="shared" si="617"/>
        <v>6411.7257534246573</v>
      </c>
      <c r="AX257" s="372"/>
      <c r="AY257" s="372"/>
      <c r="AZ257" s="372"/>
      <c r="BA257" s="372">
        <f t="shared" si="558"/>
        <v>7.6712328767123292E-2</v>
      </c>
      <c r="BB257" s="372">
        <f t="shared" si="559"/>
        <v>4.9232876712328766</v>
      </c>
      <c r="BC257" s="372">
        <f t="shared" si="560"/>
        <v>325.5</v>
      </c>
      <c r="BD257" s="383">
        <f t="shared" si="561"/>
        <v>6086.2257534246573</v>
      </c>
      <c r="BE257" s="372">
        <f t="shared" si="562"/>
        <v>1236.2116861435727</v>
      </c>
      <c r="BF257" s="372">
        <f t="shared" si="563"/>
        <v>5175.5140672810849</v>
      </c>
      <c r="BG257" s="372"/>
      <c r="BH257" s="280">
        <f t="shared" si="564"/>
        <v>5175.5140672810849</v>
      </c>
      <c r="BI257" s="372"/>
      <c r="BJ257" s="372"/>
      <c r="BK257" s="372"/>
      <c r="BL257" s="280">
        <f t="shared" si="565"/>
        <v>1.0767123287671232</v>
      </c>
      <c r="BM257" s="372">
        <f t="shared" si="566"/>
        <v>3.9232876712328766</v>
      </c>
      <c r="BN257" s="372">
        <f t="shared" si="567"/>
        <v>325.5</v>
      </c>
      <c r="BO257" s="280">
        <f t="shared" si="568"/>
        <v>4850.0140672810849</v>
      </c>
      <c r="BP257" s="280">
        <f t="shared" si="569"/>
        <v>1236.2116861435727</v>
      </c>
      <c r="BQ257" s="280">
        <f t="shared" si="570"/>
        <v>3939.3023811375124</v>
      </c>
      <c r="BS257" s="367">
        <f t="shared" si="571"/>
        <v>3613.8023811375124</v>
      </c>
      <c r="BT257" s="280">
        <v>3939.3023811375124</v>
      </c>
      <c r="BU257" s="372"/>
      <c r="BV257" s="372"/>
      <c r="BW257" s="372"/>
      <c r="BX257" s="280">
        <f t="shared" si="572"/>
        <v>2.0767123287671234</v>
      </c>
      <c r="BY257" s="365">
        <f t="shared" si="573"/>
        <v>2.9232876712328766</v>
      </c>
      <c r="BZ257" s="280">
        <f t="shared" si="574"/>
        <v>325.5</v>
      </c>
      <c r="CA257" s="280">
        <f t="shared" si="575"/>
        <v>3613.8023811375124</v>
      </c>
      <c r="CB257" s="280">
        <f t="shared" si="576"/>
        <v>1236.2116861435727</v>
      </c>
      <c r="CC257" s="280">
        <f t="shared" si="577"/>
        <v>2703.0906949939399</v>
      </c>
      <c r="CE257" s="280">
        <v>2703.0906949939399</v>
      </c>
      <c r="CF257" s="372"/>
      <c r="CG257" s="372"/>
      <c r="CH257" s="372"/>
      <c r="CI257" s="280">
        <f t="shared" si="578"/>
        <v>3.0794520547945203</v>
      </c>
      <c r="CJ257" s="365">
        <f t="shared" si="579"/>
        <v>1.9205479452054797</v>
      </c>
      <c r="CK257" s="280">
        <f t="shared" si="580"/>
        <v>325.5</v>
      </c>
      <c r="CL257" s="280">
        <f t="shared" si="581"/>
        <v>2377.5906949939399</v>
      </c>
      <c r="CM257" s="280">
        <f t="shared" si="582"/>
        <v>1236.2116861435727</v>
      </c>
      <c r="CN257" s="280">
        <f t="shared" si="583"/>
        <v>1466.8790088503672</v>
      </c>
      <c r="CP257" s="280">
        <f t="shared" si="584"/>
        <v>1466.8790088503672</v>
      </c>
      <c r="CQ257" s="372"/>
      <c r="CR257" s="372"/>
      <c r="CS257" s="372"/>
      <c r="CT257" s="280">
        <f t="shared" si="585"/>
        <v>4.0794520547945208</v>
      </c>
      <c r="CU257" s="365">
        <f t="shared" si="586"/>
        <v>0.92054794520547922</v>
      </c>
      <c r="CV257" s="280">
        <f t="shared" si="587"/>
        <v>325.5</v>
      </c>
      <c r="CW257" s="280">
        <f t="shared" si="588"/>
        <v>1141.3790088503672</v>
      </c>
      <c r="CX257" s="280">
        <f t="shared" si="609"/>
        <v>1141.3790088503672</v>
      </c>
      <c r="CY257" s="280">
        <f t="shared" si="589"/>
        <v>325.5</v>
      </c>
      <c r="CZ257" s="566"/>
      <c r="DA257" s="280">
        <f t="shared" si="508"/>
        <v>325.5</v>
      </c>
      <c r="DB257" s="372"/>
      <c r="DC257" s="372"/>
      <c r="DD257" s="372"/>
      <c r="DE257" s="280">
        <f t="shared" si="604"/>
        <v>5.0794520547945208</v>
      </c>
      <c r="DF257" s="365">
        <f t="shared" si="605"/>
        <v>-7.9452054794520777E-2</v>
      </c>
      <c r="DG257" s="280">
        <f t="shared" si="509"/>
        <v>325.5</v>
      </c>
      <c r="DH257" s="280">
        <f t="shared" si="606"/>
        <v>0</v>
      </c>
      <c r="DI257" s="280"/>
      <c r="DJ257" s="280">
        <f t="shared" si="607"/>
        <v>325.5</v>
      </c>
      <c r="DL257" s="367">
        <f t="shared" si="608"/>
        <v>0</v>
      </c>
    </row>
    <row r="258" spans="1:117" ht="30" x14ac:dyDescent="0.25">
      <c r="A258" s="610" t="s">
        <v>526</v>
      </c>
      <c r="B258" s="605" t="s">
        <v>17</v>
      </c>
      <c r="C258" s="584" t="s">
        <v>17</v>
      </c>
      <c r="D258" s="270" t="s">
        <v>1597</v>
      </c>
      <c r="E258" s="291" t="s">
        <v>1053</v>
      </c>
      <c r="F258" s="292">
        <v>42797</v>
      </c>
      <c r="G258" s="413"/>
      <c r="H258" s="357">
        <f>VLOOKUP(C258,[1]Rates!$C$6:$D$136,2,0)</f>
        <v>5</v>
      </c>
      <c r="I258" s="358">
        <f t="shared" ref="I258" si="620">H258-G258</f>
        <v>5</v>
      </c>
      <c r="J258" s="419"/>
      <c r="K258" s="419"/>
      <c r="L258" s="288"/>
      <c r="M258" s="419"/>
      <c r="N258" s="396"/>
      <c r="O258" s="396"/>
      <c r="P258" s="414"/>
      <c r="Q258" s="399"/>
      <c r="R258" s="396"/>
      <c r="S258" s="396"/>
      <c r="T258" s="396"/>
      <c r="U258" s="400"/>
      <c r="V258" s="401"/>
      <c r="W258" s="585"/>
      <c r="X258" s="585"/>
      <c r="Y258" s="585"/>
      <c r="Z258" s="586"/>
      <c r="AA258" s="397"/>
      <c r="AB258" s="421"/>
      <c r="AC258" s="421"/>
      <c r="AD258" s="421"/>
      <c r="AE258" s="403"/>
      <c r="AF258" s="363"/>
      <c r="AG258" s="382"/>
      <c r="AH258" s="383"/>
      <c r="AI258" s="364"/>
      <c r="AJ258" s="383"/>
      <c r="AL258" s="397"/>
      <c r="AM258" s="421">
        <v>15330</v>
      </c>
      <c r="AN258" s="421"/>
      <c r="AO258" s="372">
        <f t="shared" ref="AO258" si="621">+$AN$1-F258+1</f>
        <v>29</v>
      </c>
      <c r="AP258" s="363">
        <v>0</v>
      </c>
      <c r="AQ258" s="363">
        <f t="shared" ref="AQ258" si="622">H258-AP258</f>
        <v>5</v>
      </c>
      <c r="AR258" s="382">
        <f t="shared" ref="AR258" si="623">+AM258*5%</f>
        <v>766.5</v>
      </c>
      <c r="AS258" s="383">
        <f t="shared" ref="AS258" si="624">IF(AM258-AR258&lt;=0,0,IF(AQ258&lt;=0,0,AM258-AR258))</f>
        <v>14563.5</v>
      </c>
      <c r="AT258" s="280">
        <f t="shared" ref="AT258" si="625">+AS258/AQ258*AO258/365</f>
        <v>231.41999999999996</v>
      </c>
      <c r="AU258" s="280">
        <f t="shared" ref="AU258" si="626">+AL258+AM258-AT258</f>
        <v>15098.58</v>
      </c>
      <c r="AW258" s="372">
        <f t="shared" si="617"/>
        <v>15098.58</v>
      </c>
      <c r="AX258" s="372"/>
      <c r="AY258" s="372"/>
      <c r="AZ258" s="372"/>
      <c r="BA258" s="372">
        <f t="shared" si="558"/>
        <v>7.6712328767123292E-2</v>
      </c>
      <c r="BB258" s="372">
        <f t="shared" si="559"/>
        <v>4.9232876712328766</v>
      </c>
      <c r="BC258" s="372">
        <f t="shared" si="560"/>
        <v>766.5</v>
      </c>
      <c r="BD258" s="383">
        <f t="shared" si="561"/>
        <v>14332.08</v>
      </c>
      <c r="BE258" s="372">
        <f t="shared" si="562"/>
        <v>2911.0791318864776</v>
      </c>
      <c r="BF258" s="372">
        <f t="shared" si="563"/>
        <v>12187.500868113522</v>
      </c>
      <c r="BG258" s="372"/>
      <c r="BH258" s="280">
        <f t="shared" si="564"/>
        <v>12187.500868113522</v>
      </c>
      <c r="BI258" s="372"/>
      <c r="BJ258" s="372"/>
      <c r="BK258" s="372"/>
      <c r="BL258" s="280">
        <f t="shared" si="565"/>
        <v>1.0767123287671232</v>
      </c>
      <c r="BM258" s="372">
        <f t="shared" si="566"/>
        <v>3.9232876712328766</v>
      </c>
      <c r="BN258" s="372">
        <f t="shared" si="567"/>
        <v>766.5</v>
      </c>
      <c r="BO258" s="280">
        <f t="shared" si="568"/>
        <v>11421.000868113522</v>
      </c>
      <c r="BP258" s="280">
        <f t="shared" si="569"/>
        <v>2911.0791318864776</v>
      </c>
      <c r="BQ258" s="280">
        <f t="shared" si="570"/>
        <v>9276.4217362270447</v>
      </c>
      <c r="BS258" s="367">
        <f t="shared" si="571"/>
        <v>8509.9217362270447</v>
      </c>
      <c r="BT258" s="280">
        <v>9276.4217362270447</v>
      </c>
      <c r="BU258" s="372"/>
      <c r="BV258" s="372"/>
      <c r="BW258" s="372"/>
      <c r="BX258" s="280">
        <f t="shared" si="572"/>
        <v>2.0767123287671234</v>
      </c>
      <c r="BY258" s="365">
        <f t="shared" si="573"/>
        <v>2.9232876712328766</v>
      </c>
      <c r="BZ258" s="280">
        <f t="shared" si="574"/>
        <v>766.5</v>
      </c>
      <c r="CA258" s="280">
        <f t="shared" si="575"/>
        <v>8509.9217362270447</v>
      </c>
      <c r="CB258" s="280">
        <f t="shared" si="576"/>
        <v>2911.0791318864776</v>
      </c>
      <c r="CC258" s="280">
        <f t="shared" si="577"/>
        <v>6365.342604340567</v>
      </c>
      <c r="CE258" s="280">
        <v>6365.342604340567</v>
      </c>
      <c r="CF258" s="372"/>
      <c r="CG258" s="372"/>
      <c r="CH258" s="372"/>
      <c r="CI258" s="280">
        <f t="shared" si="578"/>
        <v>3.0794520547945203</v>
      </c>
      <c r="CJ258" s="365">
        <f t="shared" si="579"/>
        <v>1.9205479452054797</v>
      </c>
      <c r="CK258" s="280">
        <f t="shared" si="580"/>
        <v>766.5</v>
      </c>
      <c r="CL258" s="280">
        <f t="shared" si="581"/>
        <v>5598.842604340567</v>
      </c>
      <c r="CM258" s="280">
        <f t="shared" si="582"/>
        <v>2911.0791318864776</v>
      </c>
      <c r="CN258" s="280">
        <f t="shared" si="583"/>
        <v>3454.2634724540894</v>
      </c>
      <c r="CP258" s="280">
        <f t="shared" si="584"/>
        <v>3454.2634724540894</v>
      </c>
      <c r="CQ258" s="372"/>
      <c r="CR258" s="372"/>
      <c r="CS258" s="372"/>
      <c r="CT258" s="280">
        <f t="shared" si="585"/>
        <v>4.0794520547945208</v>
      </c>
      <c r="CU258" s="365">
        <f t="shared" si="586"/>
        <v>0.92054794520547922</v>
      </c>
      <c r="CV258" s="280">
        <f t="shared" si="587"/>
        <v>766.5</v>
      </c>
      <c r="CW258" s="280">
        <f t="shared" si="588"/>
        <v>2687.7634724540894</v>
      </c>
      <c r="CX258" s="280">
        <f t="shared" si="609"/>
        <v>2687.7634724540894</v>
      </c>
      <c r="CY258" s="280">
        <f t="shared" si="589"/>
        <v>766.5</v>
      </c>
      <c r="CZ258" s="566"/>
      <c r="DA258" s="280">
        <f t="shared" si="508"/>
        <v>766.5</v>
      </c>
      <c r="DB258" s="372"/>
      <c r="DC258" s="372"/>
      <c r="DD258" s="372"/>
      <c r="DE258" s="280">
        <f t="shared" si="604"/>
        <v>5.0794520547945208</v>
      </c>
      <c r="DF258" s="365">
        <f t="shared" si="605"/>
        <v>-7.9452054794520777E-2</v>
      </c>
      <c r="DG258" s="280">
        <f t="shared" si="509"/>
        <v>766.5</v>
      </c>
      <c r="DH258" s="280">
        <f t="shared" si="606"/>
        <v>0</v>
      </c>
      <c r="DI258" s="280"/>
      <c r="DJ258" s="280">
        <f t="shared" si="607"/>
        <v>766.5</v>
      </c>
      <c r="DL258" s="367">
        <f t="shared" si="608"/>
        <v>0</v>
      </c>
    </row>
    <row r="259" spans="1:117" ht="25.5" x14ac:dyDescent="0.25">
      <c r="A259" s="610" t="s">
        <v>526</v>
      </c>
      <c r="B259" s="605" t="s">
        <v>17</v>
      </c>
      <c r="C259" s="584" t="s">
        <v>17</v>
      </c>
      <c r="D259" s="270" t="s">
        <v>1598</v>
      </c>
      <c r="E259" s="291" t="s">
        <v>1022</v>
      </c>
      <c r="F259" s="292">
        <v>42880</v>
      </c>
      <c r="G259" s="413"/>
      <c r="H259" s="357">
        <f>VLOOKUP(C259,[1]Rates!$C$6:$D$136,2,0)</f>
        <v>5</v>
      </c>
      <c r="I259" s="358">
        <f t="shared" ref="I259" si="627">H259-G259</f>
        <v>5</v>
      </c>
      <c r="J259" s="419"/>
      <c r="K259" s="419"/>
      <c r="L259" s="288"/>
      <c r="M259" s="419"/>
      <c r="N259" s="396"/>
      <c r="O259" s="396"/>
      <c r="P259" s="414"/>
      <c r="Q259" s="399"/>
      <c r="R259" s="396"/>
      <c r="S259" s="396"/>
      <c r="T259" s="396"/>
      <c r="U259" s="400"/>
      <c r="V259" s="401"/>
      <c r="W259" s="585"/>
      <c r="X259" s="585"/>
      <c r="Y259" s="585"/>
      <c r="Z259" s="586"/>
      <c r="AA259" s="397"/>
      <c r="AB259" s="421"/>
      <c r="AC259" s="421"/>
      <c r="AD259" s="421"/>
      <c r="AE259" s="403"/>
      <c r="AF259" s="363"/>
      <c r="AG259" s="382"/>
      <c r="AH259" s="383"/>
      <c r="AI259" s="364"/>
      <c r="AJ259" s="383"/>
      <c r="AL259" s="397"/>
      <c r="AM259" s="421"/>
      <c r="AN259" s="421"/>
      <c r="AO259" s="421"/>
      <c r="AP259" s="403"/>
      <c r="AQ259" s="363"/>
      <c r="AR259" s="382"/>
      <c r="AS259" s="383"/>
      <c r="AT259" s="280"/>
      <c r="AU259" s="280"/>
      <c r="AW259" s="372"/>
      <c r="AX259" s="372">
        <v>21469</v>
      </c>
      <c r="AY259" s="372"/>
      <c r="AZ259" s="372">
        <f t="shared" ref="AZ259:AZ261" si="628">+$AY$1-F259+1</f>
        <v>311</v>
      </c>
      <c r="BA259" s="372">
        <v>0</v>
      </c>
      <c r="BB259" s="372">
        <f t="shared" si="559"/>
        <v>5</v>
      </c>
      <c r="BC259" s="372">
        <f>+AX259*5%</f>
        <v>1073.45</v>
      </c>
      <c r="BD259" s="383">
        <f t="shared" ref="BD259:BD261" si="629">IF(AX259-BC259&lt;=0,0,IF(BB259&lt;=0,0,AX259-BC259))</f>
        <v>20395.55</v>
      </c>
      <c r="BE259" s="280">
        <f t="shared" ref="BE259:BE261" si="630">+BD259/BB259*AZ259/365</f>
        <v>3475.6252328767123</v>
      </c>
      <c r="BF259" s="372">
        <f t="shared" si="563"/>
        <v>17993.374767123289</v>
      </c>
      <c r="BG259" s="372"/>
      <c r="BH259" s="280">
        <f t="shared" si="564"/>
        <v>17993.374767123289</v>
      </c>
      <c r="BI259" s="372"/>
      <c r="BJ259" s="372"/>
      <c r="BK259" s="372"/>
      <c r="BL259" s="280">
        <f t="shared" si="565"/>
        <v>0.84931506849315064</v>
      </c>
      <c r="BM259" s="372">
        <f t="shared" si="566"/>
        <v>4.1506849315068495</v>
      </c>
      <c r="BN259" s="408">
        <f t="shared" ref="BN259:BN274" si="631">+BC259</f>
        <v>1073.45</v>
      </c>
      <c r="BO259" s="280">
        <f t="shared" si="568"/>
        <v>16919.924767123288</v>
      </c>
      <c r="BP259" s="365">
        <f t="shared" ref="BP259:BP274" si="632">+(BO259/BM259)</f>
        <v>4076.4175181518149</v>
      </c>
      <c r="BQ259" s="280">
        <f t="shared" si="570"/>
        <v>13916.957248971474</v>
      </c>
      <c r="BS259" s="367">
        <f t="shared" si="571"/>
        <v>12843.507248971473</v>
      </c>
      <c r="BT259" s="280">
        <v>13916.957248971474</v>
      </c>
      <c r="BU259" s="372"/>
      <c r="BV259" s="372"/>
      <c r="BW259" s="372"/>
      <c r="BX259" s="280">
        <f t="shared" si="572"/>
        <v>1.8493150684931507</v>
      </c>
      <c r="BY259" s="365">
        <f t="shared" si="573"/>
        <v>3.1506849315068495</v>
      </c>
      <c r="BZ259" s="280">
        <f t="shared" si="574"/>
        <v>1073.45</v>
      </c>
      <c r="CA259" s="280">
        <f t="shared" si="575"/>
        <v>12843.507248971473</v>
      </c>
      <c r="CB259" s="280">
        <f t="shared" si="576"/>
        <v>4076.4175181518149</v>
      </c>
      <c r="CC259" s="280">
        <f t="shared" si="577"/>
        <v>9840.5397308196589</v>
      </c>
      <c r="CE259" s="280">
        <v>9840.5397308196589</v>
      </c>
      <c r="CF259" s="372"/>
      <c r="CG259" s="372"/>
      <c r="CH259" s="372"/>
      <c r="CI259" s="280">
        <f t="shared" si="578"/>
        <v>2.8520547945205479</v>
      </c>
      <c r="CJ259" s="365">
        <f t="shared" si="579"/>
        <v>2.1479452054794521</v>
      </c>
      <c r="CK259" s="280">
        <f t="shared" si="580"/>
        <v>1073.45</v>
      </c>
      <c r="CL259" s="280">
        <f t="shared" si="581"/>
        <v>8767.0897308196581</v>
      </c>
      <c r="CM259" s="280">
        <f t="shared" si="582"/>
        <v>4076.4175181518149</v>
      </c>
      <c r="CN259" s="280">
        <f t="shared" si="583"/>
        <v>5764.122212667844</v>
      </c>
      <c r="CP259" s="280">
        <f t="shared" si="584"/>
        <v>5764.122212667844</v>
      </c>
      <c r="CQ259" s="372"/>
      <c r="CR259" s="372"/>
      <c r="CS259" s="372"/>
      <c r="CT259" s="280">
        <f t="shared" si="585"/>
        <v>3.8520547945205479</v>
      </c>
      <c r="CU259" s="365">
        <f t="shared" si="586"/>
        <v>1.1479452054794521</v>
      </c>
      <c r="CV259" s="280">
        <f t="shared" si="587"/>
        <v>1073.45</v>
      </c>
      <c r="CW259" s="280">
        <f t="shared" si="588"/>
        <v>4690.6722126678442</v>
      </c>
      <c r="CX259" s="280">
        <f t="shared" ref="CX259:CX290" si="633">CM259</f>
        <v>4076.4175181518149</v>
      </c>
      <c r="CY259" s="280">
        <f t="shared" si="589"/>
        <v>1687.7046945160291</v>
      </c>
      <c r="DA259" s="280">
        <f t="shared" si="508"/>
        <v>1687.7046945160291</v>
      </c>
      <c r="DB259" s="372"/>
      <c r="DC259" s="372"/>
      <c r="DD259" s="372"/>
      <c r="DE259" s="280">
        <f t="shared" si="604"/>
        <v>4.8520547945205479</v>
      </c>
      <c r="DF259" s="365">
        <f t="shared" si="605"/>
        <v>0.14794520547945211</v>
      </c>
      <c r="DG259" s="280">
        <f t="shared" si="509"/>
        <v>1073.45</v>
      </c>
      <c r="DH259" s="280">
        <f t="shared" si="606"/>
        <v>614.25469451602908</v>
      </c>
      <c r="DI259" s="280">
        <f>DH259</f>
        <v>614.25469451602908</v>
      </c>
      <c r="DJ259" s="280">
        <f t="shared" si="607"/>
        <v>1073.45</v>
      </c>
      <c r="DL259" s="367">
        <f t="shared" si="608"/>
        <v>0</v>
      </c>
    </row>
    <row r="260" spans="1:117" ht="25.5" x14ac:dyDescent="0.25">
      <c r="A260" s="610" t="s">
        <v>526</v>
      </c>
      <c r="B260" s="605" t="s">
        <v>17</v>
      </c>
      <c r="C260" s="584" t="s">
        <v>17</v>
      </c>
      <c r="D260" s="270" t="s">
        <v>1599</v>
      </c>
      <c r="E260" s="291" t="s">
        <v>1075</v>
      </c>
      <c r="F260" s="292">
        <v>42879</v>
      </c>
      <c r="G260" s="413"/>
      <c r="H260" s="357">
        <f>VLOOKUP(C260,[1]Rates!$C$6:$D$136,2,0)</f>
        <v>5</v>
      </c>
      <c r="I260" s="358">
        <f t="shared" ref="I260" si="634">H260-G260</f>
        <v>5</v>
      </c>
      <c r="J260" s="419"/>
      <c r="K260" s="419"/>
      <c r="L260" s="288"/>
      <c r="M260" s="419"/>
      <c r="N260" s="396"/>
      <c r="O260" s="396"/>
      <c r="P260" s="414"/>
      <c r="Q260" s="399"/>
      <c r="R260" s="396"/>
      <c r="S260" s="396"/>
      <c r="T260" s="396"/>
      <c r="U260" s="400"/>
      <c r="V260" s="401"/>
      <c r="W260" s="585"/>
      <c r="X260" s="585"/>
      <c r="Y260" s="585"/>
      <c r="Z260" s="586"/>
      <c r="AA260" s="397"/>
      <c r="AB260" s="421"/>
      <c r="AC260" s="421"/>
      <c r="AD260" s="421"/>
      <c r="AE260" s="403"/>
      <c r="AF260" s="363"/>
      <c r="AG260" s="382"/>
      <c r="AH260" s="383"/>
      <c r="AI260" s="364"/>
      <c r="AJ260" s="383"/>
      <c r="AL260" s="397"/>
      <c r="AM260" s="421"/>
      <c r="AN260" s="421"/>
      <c r="AO260" s="421"/>
      <c r="AP260" s="403"/>
      <c r="AQ260" s="363"/>
      <c r="AR260" s="382"/>
      <c r="AS260" s="383"/>
      <c r="AT260" s="280"/>
      <c r="AU260" s="280"/>
      <c r="AW260" s="372"/>
      <c r="AX260" s="372">
        <v>9677</v>
      </c>
      <c r="AY260" s="372"/>
      <c r="AZ260" s="372">
        <f t="shared" si="628"/>
        <v>312</v>
      </c>
      <c r="BA260" s="372">
        <v>0</v>
      </c>
      <c r="BB260" s="372">
        <f t="shared" si="559"/>
        <v>5</v>
      </c>
      <c r="BC260" s="372">
        <f>+AX260*5%</f>
        <v>483.85</v>
      </c>
      <c r="BD260" s="383">
        <f t="shared" si="629"/>
        <v>9193.15</v>
      </c>
      <c r="BE260" s="280">
        <f t="shared" si="630"/>
        <v>1571.6508493150684</v>
      </c>
      <c r="BF260" s="372">
        <f t="shared" si="563"/>
        <v>8105.3491506849314</v>
      </c>
      <c r="BG260" s="372"/>
      <c r="BH260" s="280">
        <f t="shared" si="564"/>
        <v>8105.3491506849314</v>
      </c>
      <c r="BI260" s="372"/>
      <c r="BJ260" s="372"/>
      <c r="BK260" s="372"/>
      <c r="BL260" s="280">
        <f t="shared" si="565"/>
        <v>0.852054794520548</v>
      </c>
      <c r="BM260" s="372">
        <f t="shared" si="566"/>
        <v>4.1479452054794521</v>
      </c>
      <c r="BN260" s="408">
        <f t="shared" si="631"/>
        <v>483.85</v>
      </c>
      <c r="BO260" s="280">
        <f t="shared" si="568"/>
        <v>7621.499150684931</v>
      </c>
      <c r="BP260" s="365">
        <f t="shared" si="632"/>
        <v>1837.4155812417437</v>
      </c>
      <c r="BQ260" s="280">
        <f t="shared" si="570"/>
        <v>6267.9335694431875</v>
      </c>
      <c r="BS260" s="367">
        <f t="shared" si="571"/>
        <v>5784.0835694431871</v>
      </c>
      <c r="BT260" s="280">
        <v>6267.9335694431875</v>
      </c>
      <c r="BU260" s="372"/>
      <c r="BV260" s="372"/>
      <c r="BW260" s="372"/>
      <c r="BX260" s="280">
        <f t="shared" si="572"/>
        <v>1.8520547945205479</v>
      </c>
      <c r="BY260" s="365">
        <f t="shared" si="573"/>
        <v>3.1479452054794521</v>
      </c>
      <c r="BZ260" s="280">
        <f t="shared" si="574"/>
        <v>483.85</v>
      </c>
      <c r="CA260" s="280">
        <f t="shared" si="575"/>
        <v>5784.0835694431871</v>
      </c>
      <c r="CB260" s="280">
        <f t="shared" si="576"/>
        <v>1837.4155812417437</v>
      </c>
      <c r="CC260" s="280">
        <f t="shared" si="577"/>
        <v>4430.5179882014436</v>
      </c>
      <c r="CE260" s="280">
        <v>4430.5179882014436</v>
      </c>
      <c r="CF260" s="372"/>
      <c r="CG260" s="372"/>
      <c r="CH260" s="372"/>
      <c r="CI260" s="280">
        <f t="shared" si="578"/>
        <v>2.8547945205479452</v>
      </c>
      <c r="CJ260" s="365">
        <f t="shared" si="579"/>
        <v>2.1452054794520548</v>
      </c>
      <c r="CK260" s="280">
        <f t="shared" si="580"/>
        <v>483.85</v>
      </c>
      <c r="CL260" s="280">
        <f t="shared" si="581"/>
        <v>3946.6679882014437</v>
      </c>
      <c r="CM260" s="280">
        <f t="shared" si="582"/>
        <v>1837.4155812417437</v>
      </c>
      <c r="CN260" s="280">
        <f t="shared" si="583"/>
        <v>2593.1024069596997</v>
      </c>
      <c r="CP260" s="280">
        <f t="shared" si="584"/>
        <v>2593.1024069596997</v>
      </c>
      <c r="CQ260" s="372"/>
      <c r="CR260" s="372"/>
      <c r="CS260" s="372"/>
      <c r="CT260" s="280">
        <f t="shared" si="585"/>
        <v>3.8547945205479452</v>
      </c>
      <c r="CU260" s="365">
        <f t="shared" si="586"/>
        <v>1.1452054794520548</v>
      </c>
      <c r="CV260" s="280">
        <f t="shared" si="587"/>
        <v>483.85</v>
      </c>
      <c r="CW260" s="280">
        <f t="shared" si="588"/>
        <v>2109.2524069596998</v>
      </c>
      <c r="CX260" s="280">
        <f t="shared" si="633"/>
        <v>1837.4155812417437</v>
      </c>
      <c r="CY260" s="280">
        <f t="shared" si="589"/>
        <v>755.68682571795603</v>
      </c>
      <c r="DA260" s="280">
        <f t="shared" si="508"/>
        <v>755.68682571795603</v>
      </c>
      <c r="DB260" s="372"/>
      <c r="DC260" s="372"/>
      <c r="DD260" s="372"/>
      <c r="DE260" s="280">
        <f t="shared" si="604"/>
        <v>4.8547945205479452</v>
      </c>
      <c r="DF260" s="365">
        <f t="shared" si="605"/>
        <v>0.14520547945205475</v>
      </c>
      <c r="DG260" s="280">
        <f t="shared" si="509"/>
        <v>483.85</v>
      </c>
      <c r="DH260" s="280">
        <f t="shared" si="606"/>
        <v>271.836825717956</v>
      </c>
      <c r="DI260" s="280">
        <f t="shared" ref="DI260:DI262" si="635">DH260</f>
        <v>271.836825717956</v>
      </c>
      <c r="DJ260" s="280">
        <f t="shared" si="607"/>
        <v>483.85</v>
      </c>
      <c r="DL260" s="367">
        <f t="shared" si="608"/>
        <v>0</v>
      </c>
    </row>
    <row r="261" spans="1:117" ht="25.5" x14ac:dyDescent="0.25">
      <c r="A261" s="610" t="s">
        <v>526</v>
      </c>
      <c r="B261" s="605" t="s">
        <v>17</v>
      </c>
      <c r="C261" s="584" t="s">
        <v>17</v>
      </c>
      <c r="D261" s="270" t="s">
        <v>1600</v>
      </c>
      <c r="E261" s="291" t="s">
        <v>1076</v>
      </c>
      <c r="F261" s="292">
        <v>42910</v>
      </c>
      <c r="G261" s="413"/>
      <c r="H261" s="357">
        <f>VLOOKUP(C261,[1]Rates!$C$6:$D$136,2,0)</f>
        <v>5</v>
      </c>
      <c r="I261" s="358">
        <f t="shared" ref="I261" si="636">H261-G261</f>
        <v>5</v>
      </c>
      <c r="J261" s="419"/>
      <c r="K261" s="419"/>
      <c r="L261" s="288"/>
      <c r="M261" s="419"/>
      <c r="N261" s="396"/>
      <c r="O261" s="396"/>
      <c r="P261" s="414"/>
      <c r="Q261" s="399"/>
      <c r="R261" s="396"/>
      <c r="S261" s="396"/>
      <c r="T261" s="396"/>
      <c r="U261" s="400"/>
      <c r="V261" s="401"/>
      <c r="W261" s="585"/>
      <c r="X261" s="585"/>
      <c r="Y261" s="585"/>
      <c r="Z261" s="586"/>
      <c r="AA261" s="397"/>
      <c r="AB261" s="421"/>
      <c r="AC261" s="421"/>
      <c r="AD261" s="421"/>
      <c r="AE261" s="403"/>
      <c r="AF261" s="363"/>
      <c r="AG261" s="382"/>
      <c r="AH261" s="383"/>
      <c r="AI261" s="364"/>
      <c r="AJ261" s="383"/>
      <c r="AL261" s="397"/>
      <c r="AM261" s="421"/>
      <c r="AN261" s="421"/>
      <c r="AO261" s="421"/>
      <c r="AP261" s="403"/>
      <c r="AQ261" s="363"/>
      <c r="AR261" s="382"/>
      <c r="AS261" s="383"/>
      <c r="AT261" s="280"/>
      <c r="AU261" s="280"/>
      <c r="AW261" s="372"/>
      <c r="AX261" s="372">
        <v>9901</v>
      </c>
      <c r="AY261" s="372"/>
      <c r="AZ261" s="372">
        <f t="shared" si="628"/>
        <v>281</v>
      </c>
      <c r="BA261" s="372">
        <v>0</v>
      </c>
      <c r="BB261" s="372">
        <f t="shared" si="559"/>
        <v>5</v>
      </c>
      <c r="BC261" s="372">
        <f>+AX261*5%</f>
        <v>495.05</v>
      </c>
      <c r="BD261" s="383">
        <f t="shared" si="629"/>
        <v>9405.9500000000007</v>
      </c>
      <c r="BE261" s="280">
        <f t="shared" si="630"/>
        <v>1448.258602739726</v>
      </c>
      <c r="BF261" s="372">
        <f t="shared" si="563"/>
        <v>8452.7413972602735</v>
      </c>
      <c r="BG261" s="372"/>
      <c r="BH261" s="280">
        <f t="shared" si="564"/>
        <v>8452.7413972602735</v>
      </c>
      <c r="BI261" s="372"/>
      <c r="BJ261" s="372"/>
      <c r="BK261" s="372"/>
      <c r="BL261" s="280">
        <f t="shared" si="565"/>
        <v>0.76712328767123283</v>
      </c>
      <c r="BM261" s="372">
        <f t="shared" si="566"/>
        <v>4.2328767123287676</v>
      </c>
      <c r="BN261" s="408">
        <f t="shared" si="631"/>
        <v>495.05</v>
      </c>
      <c r="BO261" s="280">
        <f t="shared" si="568"/>
        <v>7957.6913972602733</v>
      </c>
      <c r="BP261" s="365">
        <f t="shared" si="632"/>
        <v>1879.972401294498</v>
      </c>
      <c r="BQ261" s="280">
        <f t="shared" si="570"/>
        <v>6572.7689959657755</v>
      </c>
      <c r="BS261" s="367">
        <f t="shared" si="571"/>
        <v>6077.7189959657753</v>
      </c>
      <c r="BT261" s="280">
        <v>6572.7689959657755</v>
      </c>
      <c r="BU261" s="372"/>
      <c r="BV261" s="372"/>
      <c r="BW261" s="372"/>
      <c r="BX261" s="280">
        <f t="shared" si="572"/>
        <v>1.7671232876712328</v>
      </c>
      <c r="BY261" s="365">
        <f t="shared" si="573"/>
        <v>3.2328767123287672</v>
      </c>
      <c r="BZ261" s="280">
        <f t="shared" si="574"/>
        <v>495.05</v>
      </c>
      <c r="CA261" s="280">
        <f t="shared" si="575"/>
        <v>6077.7189959657753</v>
      </c>
      <c r="CB261" s="280">
        <f t="shared" si="576"/>
        <v>1879.972401294498</v>
      </c>
      <c r="CC261" s="280">
        <f t="shared" si="577"/>
        <v>4692.7965946712775</v>
      </c>
      <c r="CE261" s="280">
        <v>4692.7965946712775</v>
      </c>
      <c r="CF261" s="372"/>
      <c r="CG261" s="372"/>
      <c r="CH261" s="372"/>
      <c r="CI261" s="280">
        <f t="shared" si="578"/>
        <v>2.7698630136986302</v>
      </c>
      <c r="CJ261" s="365">
        <f t="shared" si="579"/>
        <v>2.2301369863013698</v>
      </c>
      <c r="CK261" s="280">
        <f t="shared" si="580"/>
        <v>495.05</v>
      </c>
      <c r="CL261" s="280">
        <f t="shared" si="581"/>
        <v>4197.7465946712773</v>
      </c>
      <c r="CM261" s="280">
        <f t="shared" si="582"/>
        <v>1879.972401294498</v>
      </c>
      <c r="CN261" s="280">
        <f t="shared" si="583"/>
        <v>2812.8241933767795</v>
      </c>
      <c r="CP261" s="280">
        <f t="shared" si="584"/>
        <v>2812.8241933767795</v>
      </c>
      <c r="CQ261" s="372"/>
      <c r="CR261" s="372"/>
      <c r="CS261" s="372"/>
      <c r="CT261" s="280">
        <f t="shared" si="585"/>
        <v>3.7698630136986302</v>
      </c>
      <c r="CU261" s="365">
        <f t="shared" si="586"/>
        <v>1.2301369863013698</v>
      </c>
      <c r="CV261" s="280">
        <f t="shared" si="587"/>
        <v>495.05</v>
      </c>
      <c r="CW261" s="280">
        <f t="shared" si="588"/>
        <v>2317.7741933767793</v>
      </c>
      <c r="CX261" s="280">
        <f t="shared" si="633"/>
        <v>1879.972401294498</v>
      </c>
      <c r="CY261" s="280">
        <f t="shared" si="589"/>
        <v>932.85179208228146</v>
      </c>
      <c r="DA261" s="280">
        <f t="shared" si="508"/>
        <v>932.85179208228146</v>
      </c>
      <c r="DB261" s="372"/>
      <c r="DC261" s="372"/>
      <c r="DD261" s="372"/>
      <c r="DE261" s="280">
        <f t="shared" si="604"/>
        <v>4.7698630136986298</v>
      </c>
      <c r="DF261" s="365">
        <f t="shared" si="605"/>
        <v>0.23013698630137025</v>
      </c>
      <c r="DG261" s="280">
        <f t="shared" si="509"/>
        <v>495.05</v>
      </c>
      <c r="DH261" s="280">
        <f t="shared" si="606"/>
        <v>437.80179208228145</v>
      </c>
      <c r="DI261" s="280">
        <f t="shared" si="635"/>
        <v>437.80179208228145</v>
      </c>
      <c r="DJ261" s="280">
        <f t="shared" si="607"/>
        <v>495.05</v>
      </c>
      <c r="DL261" s="367">
        <f t="shared" si="608"/>
        <v>0</v>
      </c>
    </row>
    <row r="262" spans="1:117" ht="25.5" x14ac:dyDescent="0.25">
      <c r="A262" s="610" t="s">
        <v>526</v>
      </c>
      <c r="B262" s="605" t="s">
        <v>17</v>
      </c>
      <c r="C262" s="584" t="s">
        <v>17</v>
      </c>
      <c r="D262" s="270" t="s">
        <v>1601</v>
      </c>
      <c r="E262" s="291" t="s">
        <v>1081</v>
      </c>
      <c r="F262" s="292">
        <v>42879</v>
      </c>
      <c r="G262" s="413"/>
      <c r="H262" s="357">
        <f>VLOOKUP(C262,[1]Rates!$C$6:$D$136,2,0)</f>
        <v>5</v>
      </c>
      <c r="I262" s="358">
        <f t="shared" ref="I262" si="637">H262-G262</f>
        <v>5</v>
      </c>
      <c r="J262" s="419"/>
      <c r="K262" s="419"/>
      <c r="L262" s="288"/>
      <c r="M262" s="419"/>
      <c r="N262" s="396"/>
      <c r="O262" s="396"/>
      <c r="P262" s="414"/>
      <c r="Q262" s="399"/>
      <c r="R262" s="396"/>
      <c r="S262" s="396"/>
      <c r="T262" s="396"/>
      <c r="U262" s="400"/>
      <c r="V262" s="401"/>
      <c r="W262" s="585"/>
      <c r="X262" s="585"/>
      <c r="Y262" s="585"/>
      <c r="Z262" s="586"/>
      <c r="AA262" s="397"/>
      <c r="AB262" s="421"/>
      <c r="AC262" s="421"/>
      <c r="AD262" s="421"/>
      <c r="AE262" s="403"/>
      <c r="AF262" s="363"/>
      <c r="AG262" s="382"/>
      <c r="AH262" s="383"/>
      <c r="AI262" s="364"/>
      <c r="AJ262" s="383"/>
      <c r="AL262" s="397"/>
      <c r="AM262" s="421"/>
      <c r="AN262" s="421"/>
      <c r="AO262" s="421"/>
      <c r="AP262" s="403"/>
      <c r="AQ262" s="363"/>
      <c r="AR262" s="382"/>
      <c r="AS262" s="383"/>
      <c r="AT262" s="280"/>
      <c r="AU262" s="280"/>
      <c r="AW262" s="372"/>
      <c r="AX262" s="372">
        <v>18750</v>
      </c>
      <c r="AY262" s="372"/>
      <c r="AZ262" s="372">
        <f t="shared" ref="AZ262:AZ274" si="638">+$AY$1-F262+1</f>
        <v>312</v>
      </c>
      <c r="BA262" s="372">
        <v>0</v>
      </c>
      <c r="BB262" s="372">
        <f t="shared" ref="BB262" si="639">H262-BA262</f>
        <v>5</v>
      </c>
      <c r="BC262" s="372">
        <f>+AX262*5%</f>
        <v>937.5</v>
      </c>
      <c r="BD262" s="383">
        <f t="shared" ref="BD262" si="640">IF(AX262-BC262&lt;=0,0,IF(BB262&lt;=0,0,AX262-BC262))</f>
        <v>17812.5</v>
      </c>
      <c r="BE262" s="280">
        <f t="shared" ref="BE262" si="641">+BD262/BB262*AZ262/365</f>
        <v>3045.205479452055</v>
      </c>
      <c r="BF262" s="372">
        <f t="shared" ref="BF262" si="642">+AW262+AX262-BE262</f>
        <v>15704.794520547945</v>
      </c>
      <c r="BG262" s="372"/>
      <c r="BH262" s="280">
        <f t="shared" si="564"/>
        <v>15704.794520547945</v>
      </c>
      <c r="BI262" s="372"/>
      <c r="BJ262" s="372"/>
      <c r="BK262" s="372"/>
      <c r="BL262" s="280">
        <f t="shared" si="565"/>
        <v>0.852054794520548</v>
      </c>
      <c r="BM262" s="372">
        <f t="shared" si="566"/>
        <v>4.1479452054794521</v>
      </c>
      <c r="BN262" s="408">
        <f t="shared" si="631"/>
        <v>937.5</v>
      </c>
      <c r="BO262" s="280">
        <f t="shared" si="568"/>
        <v>14767.294520547945</v>
      </c>
      <c r="BP262" s="365">
        <f t="shared" si="632"/>
        <v>3560.1469616908848</v>
      </c>
      <c r="BQ262" s="280">
        <f t="shared" si="570"/>
        <v>12144.647558857059</v>
      </c>
      <c r="BS262" s="367">
        <f t="shared" si="571"/>
        <v>11207.147558857059</v>
      </c>
      <c r="BT262" s="280">
        <v>12144.647558857059</v>
      </c>
      <c r="BU262" s="372"/>
      <c r="BV262" s="372"/>
      <c r="BW262" s="372"/>
      <c r="BX262" s="280">
        <f t="shared" si="572"/>
        <v>1.8520547945205479</v>
      </c>
      <c r="BY262" s="365">
        <f t="shared" si="573"/>
        <v>3.1479452054794521</v>
      </c>
      <c r="BZ262" s="280">
        <f t="shared" si="574"/>
        <v>937.5</v>
      </c>
      <c r="CA262" s="280">
        <f t="shared" si="575"/>
        <v>11207.147558857059</v>
      </c>
      <c r="CB262" s="280">
        <f t="shared" si="576"/>
        <v>3560.1469616908848</v>
      </c>
      <c r="CC262" s="280">
        <f t="shared" si="577"/>
        <v>8584.500597166174</v>
      </c>
      <c r="CE262" s="280">
        <v>8584.500597166174</v>
      </c>
      <c r="CF262" s="372"/>
      <c r="CG262" s="372"/>
      <c r="CH262" s="372"/>
      <c r="CI262" s="280">
        <f t="shared" si="578"/>
        <v>2.8547945205479452</v>
      </c>
      <c r="CJ262" s="365">
        <f t="shared" si="579"/>
        <v>2.1452054794520548</v>
      </c>
      <c r="CK262" s="280">
        <f t="shared" si="580"/>
        <v>937.5</v>
      </c>
      <c r="CL262" s="280">
        <f t="shared" si="581"/>
        <v>7647.000597166174</v>
      </c>
      <c r="CM262" s="280">
        <f t="shared" si="582"/>
        <v>3560.1469616908848</v>
      </c>
      <c r="CN262" s="280">
        <f t="shared" si="583"/>
        <v>5024.3536354752887</v>
      </c>
      <c r="CP262" s="280">
        <f t="shared" si="584"/>
        <v>5024.3536354752887</v>
      </c>
      <c r="CQ262" s="372"/>
      <c r="CR262" s="372"/>
      <c r="CS262" s="372"/>
      <c r="CT262" s="280">
        <f t="shared" si="585"/>
        <v>3.8547945205479452</v>
      </c>
      <c r="CU262" s="365">
        <f t="shared" si="586"/>
        <v>1.1452054794520548</v>
      </c>
      <c r="CV262" s="280">
        <f t="shared" si="587"/>
        <v>937.5</v>
      </c>
      <c r="CW262" s="280">
        <f t="shared" si="588"/>
        <v>4086.8536354752887</v>
      </c>
      <c r="CX262" s="280">
        <f t="shared" si="633"/>
        <v>3560.1469616908848</v>
      </c>
      <c r="CY262" s="280">
        <f t="shared" si="589"/>
        <v>1464.2066737844038</v>
      </c>
      <c r="DA262" s="280">
        <f t="shared" si="508"/>
        <v>1464.2066737844038</v>
      </c>
      <c r="DB262" s="372"/>
      <c r="DC262" s="372"/>
      <c r="DD262" s="372"/>
      <c r="DE262" s="280">
        <f t="shared" si="604"/>
        <v>4.8547945205479452</v>
      </c>
      <c r="DF262" s="365">
        <f t="shared" si="605"/>
        <v>0.14520547945205475</v>
      </c>
      <c r="DG262" s="280">
        <f t="shared" si="509"/>
        <v>937.5</v>
      </c>
      <c r="DH262" s="280">
        <f t="shared" si="606"/>
        <v>526.70667378440385</v>
      </c>
      <c r="DI262" s="280">
        <f t="shared" si="635"/>
        <v>526.70667378440385</v>
      </c>
      <c r="DJ262" s="280">
        <f t="shared" si="607"/>
        <v>937.5</v>
      </c>
      <c r="DL262" s="367">
        <f t="shared" si="608"/>
        <v>0</v>
      </c>
    </row>
    <row r="263" spans="1:117" ht="30" x14ac:dyDescent="0.25">
      <c r="A263" s="610" t="s">
        <v>526</v>
      </c>
      <c r="B263" s="605" t="s">
        <v>17</v>
      </c>
      <c r="C263" s="584" t="s">
        <v>17</v>
      </c>
      <c r="D263" s="270" t="s">
        <v>1602</v>
      </c>
      <c r="E263" s="291" t="s">
        <v>2195</v>
      </c>
      <c r="F263" s="292">
        <v>43180</v>
      </c>
      <c r="G263" s="413"/>
      <c r="H263" s="357">
        <f>VLOOKUP(C263,[1]Rates!$C$6:$D$136,2,0)</f>
        <v>5</v>
      </c>
      <c r="I263" s="358">
        <f t="shared" ref="I263:I269" si="643">H263-G263</f>
        <v>5</v>
      </c>
      <c r="J263" s="419"/>
      <c r="K263" s="419"/>
      <c r="L263" s="288"/>
      <c r="M263" s="419"/>
      <c r="N263" s="396"/>
      <c r="O263" s="396"/>
      <c r="P263" s="414"/>
      <c r="Q263" s="399"/>
      <c r="R263" s="396"/>
      <c r="S263" s="396"/>
      <c r="T263" s="396"/>
      <c r="U263" s="400"/>
      <c r="V263" s="401"/>
      <c r="W263" s="585"/>
      <c r="X263" s="585"/>
      <c r="Y263" s="585"/>
      <c r="Z263" s="586"/>
      <c r="AA263" s="397"/>
      <c r="AB263" s="421"/>
      <c r="AC263" s="421"/>
      <c r="AD263" s="421"/>
      <c r="AE263" s="403"/>
      <c r="AF263" s="363"/>
      <c r="AG263" s="382"/>
      <c r="AH263" s="383"/>
      <c r="AI263" s="364"/>
      <c r="AJ263" s="383"/>
      <c r="AL263" s="397"/>
      <c r="AM263" s="421"/>
      <c r="AN263" s="421"/>
      <c r="AO263" s="421"/>
      <c r="AP263" s="403"/>
      <c r="AQ263" s="363"/>
      <c r="AR263" s="382"/>
      <c r="AS263" s="383"/>
      <c r="AT263" s="280"/>
      <c r="AU263" s="280"/>
      <c r="AW263" s="372"/>
      <c r="AX263" s="372">
        <v>14251.5</v>
      </c>
      <c r="AY263" s="372"/>
      <c r="AZ263" s="372">
        <f t="shared" si="638"/>
        <v>11</v>
      </c>
      <c r="BA263" s="372"/>
      <c r="BB263" s="372">
        <f t="shared" ref="BB263:BB269" si="644">H263-BA263</f>
        <v>5</v>
      </c>
      <c r="BC263" s="372">
        <f t="shared" ref="BC263:BC269" si="645">+AX263*5%</f>
        <v>712.57500000000005</v>
      </c>
      <c r="BD263" s="383">
        <f t="shared" ref="BD263:BD269" si="646">IF(AX263-BC263&lt;=0,0,IF(BB263&lt;=0,0,AX263-BC263))</f>
        <v>13538.924999999999</v>
      </c>
      <c r="BE263" s="280">
        <f t="shared" ref="BE263:BE269" si="647">+BD263/BB263*AZ263/365</f>
        <v>81.60447945205479</v>
      </c>
      <c r="BF263" s="372">
        <f t="shared" ref="BF263:BF269" si="648">+AW263+AX263-BE263</f>
        <v>14169.895520547945</v>
      </c>
      <c r="BG263" s="372"/>
      <c r="BH263" s="280">
        <v>14169.895520547945</v>
      </c>
      <c r="BI263" s="372"/>
      <c r="BJ263" s="372"/>
      <c r="BK263" s="372"/>
      <c r="BL263" s="280">
        <f t="shared" si="565"/>
        <v>2.7397260273972601E-2</v>
      </c>
      <c r="BM263" s="372">
        <f t="shared" si="566"/>
        <v>4.9726027397260273</v>
      </c>
      <c r="BN263" s="408">
        <f t="shared" si="631"/>
        <v>712.57500000000005</v>
      </c>
      <c r="BO263" s="280">
        <f t="shared" si="568"/>
        <v>13457.320520547944</v>
      </c>
      <c r="BP263" s="365">
        <f t="shared" si="632"/>
        <v>2706.2931074380162</v>
      </c>
      <c r="BQ263" s="280">
        <f t="shared" si="570"/>
        <v>11463.602413109929</v>
      </c>
      <c r="BS263" s="367">
        <f t="shared" si="571"/>
        <v>10751.027413109929</v>
      </c>
      <c r="BT263" s="280">
        <v>11463.602413109929</v>
      </c>
      <c r="BU263" s="372"/>
      <c r="BV263" s="372"/>
      <c r="BW263" s="372"/>
      <c r="BX263" s="280">
        <f t="shared" si="572"/>
        <v>1.0273972602739727</v>
      </c>
      <c r="BY263" s="365">
        <f t="shared" si="573"/>
        <v>3.9726027397260273</v>
      </c>
      <c r="BZ263" s="280">
        <f t="shared" si="574"/>
        <v>712.57500000000005</v>
      </c>
      <c r="CA263" s="280">
        <f t="shared" si="575"/>
        <v>10751.027413109929</v>
      </c>
      <c r="CB263" s="280">
        <f t="shared" si="576"/>
        <v>2706.2931074380162</v>
      </c>
      <c r="CC263" s="280">
        <f t="shared" si="577"/>
        <v>8757.3093056719135</v>
      </c>
      <c r="CE263" s="280">
        <v>8757.3093056719135</v>
      </c>
      <c r="CF263" s="372"/>
      <c r="CG263" s="372"/>
      <c r="CH263" s="372"/>
      <c r="CI263" s="280">
        <f t="shared" si="578"/>
        <v>2.0301369863013701</v>
      </c>
      <c r="CJ263" s="365">
        <f t="shared" si="579"/>
        <v>2.9698630136986299</v>
      </c>
      <c r="CK263" s="280">
        <f t="shared" si="580"/>
        <v>712.57500000000005</v>
      </c>
      <c r="CL263" s="280">
        <f t="shared" si="581"/>
        <v>8044.7343056719137</v>
      </c>
      <c r="CM263" s="280">
        <f t="shared" si="582"/>
        <v>2706.2931074380162</v>
      </c>
      <c r="CN263" s="280">
        <f t="shared" si="583"/>
        <v>6051.0161982338977</v>
      </c>
      <c r="CP263" s="280">
        <f t="shared" si="584"/>
        <v>6051.0161982338977</v>
      </c>
      <c r="CQ263" s="372"/>
      <c r="CR263" s="372"/>
      <c r="CS263" s="372"/>
      <c r="CT263" s="280">
        <f t="shared" si="585"/>
        <v>3.0301369863013701</v>
      </c>
      <c r="CU263" s="365">
        <f t="shared" si="586"/>
        <v>1.9698630136986299</v>
      </c>
      <c r="CV263" s="280">
        <f t="shared" si="587"/>
        <v>712.57500000000005</v>
      </c>
      <c r="CW263" s="280">
        <f t="shared" si="588"/>
        <v>5338.4411982338979</v>
      </c>
      <c r="CX263" s="280">
        <f t="shared" si="633"/>
        <v>2706.2931074380162</v>
      </c>
      <c r="CY263" s="280">
        <f t="shared" si="589"/>
        <v>3344.7230907958815</v>
      </c>
      <c r="DA263" s="280">
        <f t="shared" si="508"/>
        <v>3344.7230907958815</v>
      </c>
      <c r="DB263" s="372"/>
      <c r="DC263" s="372"/>
      <c r="DD263" s="372"/>
      <c r="DE263" s="280">
        <f t="shared" si="604"/>
        <v>4.0301369863013701</v>
      </c>
      <c r="DF263" s="365">
        <f t="shared" si="605"/>
        <v>0.96986301369862993</v>
      </c>
      <c r="DG263" s="280">
        <f t="shared" si="509"/>
        <v>712.57500000000005</v>
      </c>
      <c r="DH263" s="280">
        <f t="shared" si="606"/>
        <v>2632.1480907958812</v>
      </c>
      <c r="DI263" s="280">
        <f>DH263</f>
        <v>2632.1480907958812</v>
      </c>
      <c r="DJ263" s="280">
        <f t="shared" si="607"/>
        <v>712.57500000000027</v>
      </c>
      <c r="DL263" s="367">
        <f t="shared" si="608"/>
        <v>0</v>
      </c>
      <c r="DM263" s="566"/>
    </row>
    <row r="264" spans="1:117" ht="30" x14ac:dyDescent="0.25">
      <c r="A264" s="610" t="s">
        <v>526</v>
      </c>
      <c r="B264" s="605" t="s">
        <v>17</v>
      </c>
      <c r="C264" s="584" t="s">
        <v>17</v>
      </c>
      <c r="D264" s="270" t="s">
        <v>1603</v>
      </c>
      <c r="E264" s="291" t="s">
        <v>2196</v>
      </c>
      <c r="F264" s="292">
        <v>43180</v>
      </c>
      <c r="G264" s="413"/>
      <c r="H264" s="357">
        <f>VLOOKUP(C264,[1]Rates!$C$6:$D$136,2,0)</f>
        <v>5</v>
      </c>
      <c r="I264" s="358">
        <f t="shared" ref="I264" si="649">H264-G264</f>
        <v>5</v>
      </c>
      <c r="J264" s="419"/>
      <c r="K264" s="419"/>
      <c r="L264" s="288"/>
      <c r="M264" s="419"/>
      <c r="N264" s="396"/>
      <c r="O264" s="396"/>
      <c r="P264" s="414"/>
      <c r="Q264" s="399"/>
      <c r="R264" s="396"/>
      <c r="S264" s="396"/>
      <c r="T264" s="396"/>
      <c r="U264" s="400"/>
      <c r="V264" s="401"/>
      <c r="W264" s="585"/>
      <c r="X264" s="585"/>
      <c r="Y264" s="585"/>
      <c r="Z264" s="586"/>
      <c r="AA264" s="397"/>
      <c r="AB264" s="421"/>
      <c r="AC264" s="421"/>
      <c r="AD264" s="421"/>
      <c r="AE264" s="403"/>
      <c r="AF264" s="363"/>
      <c r="AG264" s="382"/>
      <c r="AH264" s="383"/>
      <c r="AI264" s="364"/>
      <c r="AJ264" s="383"/>
      <c r="AL264" s="397"/>
      <c r="AM264" s="421"/>
      <c r="AN264" s="421"/>
      <c r="AO264" s="421"/>
      <c r="AP264" s="403"/>
      <c r="AQ264" s="363"/>
      <c r="AR264" s="382"/>
      <c r="AS264" s="383"/>
      <c r="AT264" s="280"/>
      <c r="AU264" s="280"/>
      <c r="AW264" s="372"/>
      <c r="AX264" s="372">
        <v>8755.5</v>
      </c>
      <c r="AY264" s="372"/>
      <c r="AZ264" s="372">
        <f t="shared" ref="AZ264:AZ267" si="650">+$AY$1-F264+1</f>
        <v>11</v>
      </c>
      <c r="BA264" s="372"/>
      <c r="BB264" s="372">
        <f t="shared" si="644"/>
        <v>5</v>
      </c>
      <c r="BC264" s="372">
        <f t="shared" ref="BC264:BC267" si="651">+AX264*5%</f>
        <v>437.77500000000003</v>
      </c>
      <c r="BD264" s="383">
        <f t="shared" ref="BD264:BD267" si="652">IF(AX264-BC264&lt;=0,0,IF(BB264&lt;=0,0,AX264-BC264))</f>
        <v>8317.7250000000004</v>
      </c>
      <c r="BE264" s="280">
        <f t="shared" ref="BE264:BE267" si="653">+BD264/BB264*AZ264/365</f>
        <v>50.134232876712339</v>
      </c>
      <c r="BF264" s="372">
        <f t="shared" ref="BF264:BF267" si="654">+AW264+AX264-BE264</f>
        <v>8705.3657671232868</v>
      </c>
      <c r="BG264" s="372"/>
      <c r="BH264" s="280">
        <v>8705.3657671232868</v>
      </c>
      <c r="BI264" s="372"/>
      <c r="BJ264" s="372"/>
      <c r="BK264" s="372"/>
      <c r="BL264" s="280">
        <f t="shared" ref="BL264:BL266" si="655">($BH$4-F264)/365</f>
        <v>2.7397260273972601E-2</v>
      </c>
      <c r="BM264" s="372">
        <f t="shared" ref="BM264:BM266" si="656">H264-BL264</f>
        <v>4.9726027397260273</v>
      </c>
      <c r="BN264" s="408">
        <f t="shared" ref="BN264:BN266" si="657">+BC264</f>
        <v>437.77500000000003</v>
      </c>
      <c r="BO264" s="280">
        <f t="shared" ref="BO264:BO266" si="658">IF(BH264-BN264&lt;=0,0,IF(BM264&lt;=0,0,BH264-BN264))</f>
        <v>8267.5907671232872</v>
      </c>
      <c r="BP264" s="365">
        <f t="shared" ref="BP264:BP266" si="659">+(BO264/BM264)</f>
        <v>1662.6284462809917</v>
      </c>
      <c r="BQ264" s="280">
        <f t="shared" ref="BQ264:BQ266" si="660">+BH264+BI264-BP264</f>
        <v>7042.737320842295</v>
      </c>
      <c r="BS264" s="367"/>
      <c r="BT264" s="280">
        <v>7042.737320842295</v>
      </c>
      <c r="BU264" s="372"/>
      <c r="BV264" s="372"/>
      <c r="BW264" s="372"/>
      <c r="BX264" s="280">
        <f t="shared" ref="BX264:BX266" si="661">($BT$4-F264)/365</f>
        <v>1.0273972602739727</v>
      </c>
      <c r="BY264" s="365">
        <f t="shared" ref="BY264:BY266" si="662">H264-BX264</f>
        <v>3.9726027397260273</v>
      </c>
      <c r="BZ264" s="280">
        <f t="shared" ref="BZ264:BZ266" si="663">+BN264</f>
        <v>437.77500000000003</v>
      </c>
      <c r="CA264" s="280">
        <f t="shared" ref="CA264:CA266" si="664">IF(BT264-BZ264&lt;=0,0,IF(BY264&lt;=0,0,BT264-BZ264))</f>
        <v>6604.9623208422954</v>
      </c>
      <c r="CB264" s="280">
        <f t="shared" ref="CB264:CB266" si="665">BP264</f>
        <v>1662.6284462809917</v>
      </c>
      <c r="CC264" s="280">
        <f t="shared" ref="CC264:CC266" si="666">+BT264+BU264-CB264</f>
        <v>5380.1088745613033</v>
      </c>
      <c r="CE264" s="280">
        <v>5380.1088745613033</v>
      </c>
      <c r="CF264" s="372"/>
      <c r="CG264" s="372"/>
      <c r="CH264" s="372"/>
      <c r="CI264" s="280">
        <f t="shared" ref="CI264:CI266" si="667">($CE$4-F264)/365</f>
        <v>2.0301369863013701</v>
      </c>
      <c r="CJ264" s="365">
        <f t="shared" ref="CJ264:CJ266" si="668">H264-CI264</f>
        <v>2.9698630136986299</v>
      </c>
      <c r="CK264" s="280">
        <f t="shared" ref="CK264:CK266" si="669">+BZ264</f>
        <v>437.77500000000003</v>
      </c>
      <c r="CL264" s="280">
        <f t="shared" ref="CL264:CL266" si="670">IF(CE264-CK264&lt;=0,0,IF(CJ264&lt;=0,0,CE264-CK264))</f>
        <v>4942.3338745613037</v>
      </c>
      <c r="CM264" s="280">
        <f t="shared" ref="CM264:CM266" si="671">CB264</f>
        <v>1662.6284462809917</v>
      </c>
      <c r="CN264" s="280">
        <f t="shared" ref="CN264:CN266" si="672">+CE264+CF264-CM264</f>
        <v>3717.4804282803116</v>
      </c>
      <c r="CP264" s="280">
        <f t="shared" si="584"/>
        <v>3717.4804282803116</v>
      </c>
      <c r="CQ264" s="372"/>
      <c r="CR264" s="372"/>
      <c r="CS264" s="372"/>
      <c r="CT264" s="280">
        <f t="shared" si="585"/>
        <v>3.0301369863013701</v>
      </c>
      <c r="CU264" s="365">
        <f t="shared" si="586"/>
        <v>1.9698630136986299</v>
      </c>
      <c r="CV264" s="280">
        <f t="shared" si="587"/>
        <v>437.77500000000003</v>
      </c>
      <c r="CW264" s="280">
        <f t="shared" si="588"/>
        <v>3279.7054282803115</v>
      </c>
      <c r="CX264" s="280">
        <f t="shared" si="633"/>
        <v>1662.6284462809917</v>
      </c>
      <c r="CY264" s="280">
        <f t="shared" si="589"/>
        <v>2054.8519819993198</v>
      </c>
      <c r="DA264" s="280">
        <f t="shared" si="508"/>
        <v>2054.8519819993198</v>
      </c>
      <c r="DB264" s="372"/>
      <c r="DC264" s="372"/>
      <c r="DD264" s="372"/>
      <c r="DE264" s="280">
        <f t="shared" si="604"/>
        <v>4.0301369863013701</v>
      </c>
      <c r="DF264" s="365">
        <f t="shared" si="605"/>
        <v>0.96986301369862993</v>
      </c>
      <c r="DG264" s="280">
        <f t="shared" si="509"/>
        <v>437.77500000000003</v>
      </c>
      <c r="DH264" s="280">
        <f t="shared" si="606"/>
        <v>1617.0769819993197</v>
      </c>
      <c r="DI264" s="280">
        <f t="shared" ref="DI264:DI269" si="673">DH264</f>
        <v>1617.0769819993197</v>
      </c>
      <c r="DJ264" s="280">
        <f t="shared" si="607"/>
        <v>437.77500000000009</v>
      </c>
      <c r="DL264" s="367">
        <f t="shared" si="608"/>
        <v>0</v>
      </c>
    </row>
    <row r="265" spans="1:117" ht="30" x14ac:dyDescent="0.25">
      <c r="A265" s="610" t="s">
        <v>526</v>
      </c>
      <c r="B265" s="605" t="s">
        <v>17</v>
      </c>
      <c r="C265" s="584" t="s">
        <v>17</v>
      </c>
      <c r="D265" s="270" t="s">
        <v>1604</v>
      </c>
      <c r="E265" s="291" t="s">
        <v>2196</v>
      </c>
      <c r="F265" s="292">
        <v>43180</v>
      </c>
      <c r="G265" s="413"/>
      <c r="H265" s="357">
        <f>VLOOKUP(C265,[1]Rates!$C$6:$D$136,2,0)</f>
        <v>5</v>
      </c>
      <c r="I265" s="358">
        <f t="shared" ref="I265" si="674">H265-G265</f>
        <v>5</v>
      </c>
      <c r="J265" s="419"/>
      <c r="K265" s="419"/>
      <c r="L265" s="288"/>
      <c r="M265" s="419"/>
      <c r="N265" s="396"/>
      <c r="O265" s="396"/>
      <c r="P265" s="414"/>
      <c r="Q265" s="399"/>
      <c r="R265" s="396"/>
      <c r="S265" s="396"/>
      <c r="T265" s="396"/>
      <c r="U265" s="400"/>
      <c r="V265" s="401"/>
      <c r="W265" s="585"/>
      <c r="X265" s="585"/>
      <c r="Y265" s="585"/>
      <c r="Z265" s="586"/>
      <c r="AA265" s="397"/>
      <c r="AB265" s="421"/>
      <c r="AC265" s="421"/>
      <c r="AD265" s="421"/>
      <c r="AE265" s="403"/>
      <c r="AF265" s="363"/>
      <c r="AG265" s="382"/>
      <c r="AH265" s="383"/>
      <c r="AI265" s="364"/>
      <c r="AJ265" s="383"/>
      <c r="AL265" s="397"/>
      <c r="AM265" s="421"/>
      <c r="AN265" s="421"/>
      <c r="AO265" s="421"/>
      <c r="AP265" s="403"/>
      <c r="AQ265" s="363"/>
      <c r="AR265" s="382"/>
      <c r="AS265" s="383"/>
      <c r="AT265" s="280"/>
      <c r="AU265" s="280"/>
      <c r="AW265" s="372"/>
      <c r="AX265" s="372">
        <v>8755.5</v>
      </c>
      <c r="AY265" s="372"/>
      <c r="AZ265" s="372">
        <f t="shared" si="650"/>
        <v>11</v>
      </c>
      <c r="BA265" s="372"/>
      <c r="BB265" s="372">
        <f t="shared" si="644"/>
        <v>5</v>
      </c>
      <c r="BC265" s="372">
        <f t="shared" si="651"/>
        <v>437.77500000000003</v>
      </c>
      <c r="BD265" s="383">
        <f t="shared" si="652"/>
        <v>8317.7250000000004</v>
      </c>
      <c r="BE265" s="280">
        <f t="shared" si="653"/>
        <v>50.134232876712339</v>
      </c>
      <c r="BF265" s="372">
        <f t="shared" si="654"/>
        <v>8705.3657671232868</v>
      </c>
      <c r="BG265" s="372"/>
      <c r="BH265" s="280">
        <v>8705.3657671232868</v>
      </c>
      <c r="BI265" s="372"/>
      <c r="BJ265" s="372"/>
      <c r="BK265" s="372"/>
      <c r="BL265" s="280">
        <f t="shared" si="655"/>
        <v>2.7397260273972601E-2</v>
      </c>
      <c r="BM265" s="372">
        <f t="shared" si="656"/>
        <v>4.9726027397260273</v>
      </c>
      <c r="BN265" s="408">
        <f t="shared" si="657"/>
        <v>437.77500000000003</v>
      </c>
      <c r="BO265" s="280">
        <f t="shared" si="658"/>
        <v>8267.5907671232872</v>
      </c>
      <c r="BP265" s="365">
        <f t="shared" si="659"/>
        <v>1662.6284462809917</v>
      </c>
      <c r="BQ265" s="280">
        <f t="shared" si="660"/>
        <v>7042.737320842295</v>
      </c>
      <c r="BS265" s="367"/>
      <c r="BT265" s="280">
        <v>7042.737320842295</v>
      </c>
      <c r="BU265" s="372"/>
      <c r="BV265" s="372"/>
      <c r="BW265" s="372"/>
      <c r="BX265" s="280">
        <f t="shared" si="661"/>
        <v>1.0273972602739727</v>
      </c>
      <c r="BY265" s="365">
        <f t="shared" si="662"/>
        <v>3.9726027397260273</v>
      </c>
      <c r="BZ265" s="280">
        <f t="shared" si="663"/>
        <v>437.77500000000003</v>
      </c>
      <c r="CA265" s="280">
        <f t="shared" si="664"/>
        <v>6604.9623208422954</v>
      </c>
      <c r="CB265" s="280">
        <f t="shared" si="665"/>
        <v>1662.6284462809917</v>
      </c>
      <c r="CC265" s="280">
        <f t="shared" si="666"/>
        <v>5380.1088745613033</v>
      </c>
      <c r="CE265" s="280">
        <v>5380.1088745613033</v>
      </c>
      <c r="CF265" s="372"/>
      <c r="CG265" s="372"/>
      <c r="CH265" s="372"/>
      <c r="CI265" s="280">
        <f t="shared" si="667"/>
        <v>2.0301369863013701</v>
      </c>
      <c r="CJ265" s="365">
        <f t="shared" si="668"/>
        <v>2.9698630136986299</v>
      </c>
      <c r="CK265" s="280">
        <f t="shared" si="669"/>
        <v>437.77500000000003</v>
      </c>
      <c r="CL265" s="280">
        <f t="shared" si="670"/>
        <v>4942.3338745613037</v>
      </c>
      <c r="CM265" s="280">
        <f t="shared" si="671"/>
        <v>1662.6284462809917</v>
      </c>
      <c r="CN265" s="280">
        <f t="shared" si="672"/>
        <v>3717.4804282803116</v>
      </c>
      <c r="CP265" s="280">
        <f t="shared" si="584"/>
        <v>3717.4804282803116</v>
      </c>
      <c r="CQ265" s="372"/>
      <c r="CR265" s="372"/>
      <c r="CS265" s="372"/>
      <c r="CT265" s="280">
        <f t="shared" si="585"/>
        <v>3.0301369863013701</v>
      </c>
      <c r="CU265" s="365">
        <f t="shared" si="586"/>
        <v>1.9698630136986299</v>
      </c>
      <c r="CV265" s="280">
        <f t="shared" si="587"/>
        <v>437.77500000000003</v>
      </c>
      <c r="CW265" s="280">
        <f t="shared" si="588"/>
        <v>3279.7054282803115</v>
      </c>
      <c r="CX265" s="280">
        <f t="shared" si="633"/>
        <v>1662.6284462809917</v>
      </c>
      <c r="CY265" s="280">
        <f t="shared" si="589"/>
        <v>2054.8519819993198</v>
      </c>
      <c r="DA265" s="280">
        <f t="shared" si="508"/>
        <v>2054.8519819993198</v>
      </c>
      <c r="DB265" s="372"/>
      <c r="DC265" s="372"/>
      <c r="DD265" s="372"/>
      <c r="DE265" s="280">
        <f t="shared" si="604"/>
        <v>4.0301369863013701</v>
      </c>
      <c r="DF265" s="365">
        <f t="shared" si="605"/>
        <v>0.96986301369862993</v>
      </c>
      <c r="DG265" s="280">
        <f t="shared" si="509"/>
        <v>437.77500000000003</v>
      </c>
      <c r="DH265" s="280">
        <f t="shared" si="606"/>
        <v>1617.0769819993197</v>
      </c>
      <c r="DI265" s="280">
        <f t="shared" si="673"/>
        <v>1617.0769819993197</v>
      </c>
      <c r="DJ265" s="280">
        <f t="shared" si="607"/>
        <v>437.77500000000009</v>
      </c>
      <c r="DL265" s="367">
        <f t="shared" si="608"/>
        <v>0</v>
      </c>
    </row>
    <row r="266" spans="1:117" ht="30" x14ac:dyDescent="0.25">
      <c r="A266" s="610" t="s">
        <v>526</v>
      </c>
      <c r="B266" s="605" t="s">
        <v>17</v>
      </c>
      <c r="C266" s="584" t="s">
        <v>17</v>
      </c>
      <c r="D266" s="270" t="s">
        <v>1605</v>
      </c>
      <c r="E266" s="291" t="s">
        <v>2196</v>
      </c>
      <c r="F266" s="292">
        <v>43180</v>
      </c>
      <c r="G266" s="413"/>
      <c r="H266" s="357">
        <f>VLOOKUP(C266,[1]Rates!$C$6:$D$136,2,0)</f>
        <v>5</v>
      </c>
      <c r="I266" s="358">
        <f t="shared" ref="I266" si="675">H266-G266</f>
        <v>5</v>
      </c>
      <c r="J266" s="419"/>
      <c r="K266" s="419"/>
      <c r="L266" s="288"/>
      <c r="M266" s="419"/>
      <c r="N266" s="396"/>
      <c r="O266" s="396"/>
      <c r="P266" s="414"/>
      <c r="Q266" s="399"/>
      <c r="R266" s="396"/>
      <c r="S266" s="396"/>
      <c r="T266" s="396"/>
      <c r="U266" s="400"/>
      <c r="V266" s="401"/>
      <c r="W266" s="585"/>
      <c r="X266" s="585"/>
      <c r="Y266" s="585"/>
      <c r="Z266" s="586"/>
      <c r="AA266" s="397"/>
      <c r="AB266" s="421"/>
      <c r="AC266" s="421"/>
      <c r="AD266" s="421"/>
      <c r="AE266" s="403"/>
      <c r="AF266" s="363"/>
      <c r="AG266" s="382"/>
      <c r="AH266" s="383"/>
      <c r="AI266" s="364"/>
      <c r="AJ266" s="383"/>
      <c r="AL266" s="397"/>
      <c r="AM266" s="421"/>
      <c r="AN266" s="421"/>
      <c r="AO266" s="421"/>
      <c r="AP266" s="403"/>
      <c r="AQ266" s="363"/>
      <c r="AR266" s="382"/>
      <c r="AS266" s="383"/>
      <c r="AT266" s="280"/>
      <c r="AU266" s="280"/>
      <c r="AW266" s="372"/>
      <c r="AX266" s="372">
        <v>8755.5</v>
      </c>
      <c r="AY266" s="372"/>
      <c r="AZ266" s="372">
        <f t="shared" si="650"/>
        <v>11</v>
      </c>
      <c r="BA266" s="372"/>
      <c r="BB266" s="372">
        <f t="shared" si="644"/>
        <v>5</v>
      </c>
      <c r="BC266" s="372">
        <f t="shared" si="651"/>
        <v>437.77500000000003</v>
      </c>
      <c r="BD266" s="383">
        <f t="shared" si="652"/>
        <v>8317.7250000000004</v>
      </c>
      <c r="BE266" s="280">
        <f t="shared" si="653"/>
        <v>50.134232876712339</v>
      </c>
      <c r="BF266" s="372">
        <f t="shared" si="654"/>
        <v>8705.3657671232868</v>
      </c>
      <c r="BG266" s="372"/>
      <c r="BH266" s="280">
        <v>8705.3657671232868</v>
      </c>
      <c r="BI266" s="372"/>
      <c r="BJ266" s="372"/>
      <c r="BK266" s="372"/>
      <c r="BL266" s="280">
        <f t="shared" si="655"/>
        <v>2.7397260273972601E-2</v>
      </c>
      <c r="BM266" s="372">
        <f t="shared" si="656"/>
        <v>4.9726027397260273</v>
      </c>
      <c r="BN266" s="408">
        <f t="shared" si="657"/>
        <v>437.77500000000003</v>
      </c>
      <c r="BO266" s="280">
        <f t="shared" si="658"/>
        <v>8267.5907671232872</v>
      </c>
      <c r="BP266" s="365">
        <f t="shared" si="659"/>
        <v>1662.6284462809917</v>
      </c>
      <c r="BQ266" s="280">
        <f t="shared" si="660"/>
        <v>7042.737320842295</v>
      </c>
      <c r="BS266" s="367"/>
      <c r="BT266" s="280">
        <v>7042.737320842295</v>
      </c>
      <c r="BU266" s="372"/>
      <c r="BV266" s="372"/>
      <c r="BW266" s="372"/>
      <c r="BX266" s="280">
        <f t="shared" si="661"/>
        <v>1.0273972602739727</v>
      </c>
      <c r="BY266" s="365">
        <f t="shared" si="662"/>
        <v>3.9726027397260273</v>
      </c>
      <c r="BZ266" s="280">
        <f t="shared" si="663"/>
        <v>437.77500000000003</v>
      </c>
      <c r="CA266" s="280">
        <f t="shared" si="664"/>
        <v>6604.9623208422954</v>
      </c>
      <c r="CB266" s="280">
        <f t="shared" si="665"/>
        <v>1662.6284462809917</v>
      </c>
      <c r="CC266" s="280">
        <f t="shared" si="666"/>
        <v>5380.1088745613033</v>
      </c>
      <c r="CE266" s="280">
        <v>5380.1088745613033</v>
      </c>
      <c r="CF266" s="372"/>
      <c r="CG266" s="372"/>
      <c r="CH266" s="372"/>
      <c r="CI266" s="280">
        <f t="shared" si="667"/>
        <v>2.0301369863013701</v>
      </c>
      <c r="CJ266" s="365">
        <f t="shared" si="668"/>
        <v>2.9698630136986299</v>
      </c>
      <c r="CK266" s="280">
        <f t="shared" si="669"/>
        <v>437.77500000000003</v>
      </c>
      <c r="CL266" s="280">
        <f t="shared" si="670"/>
        <v>4942.3338745613037</v>
      </c>
      <c r="CM266" s="280">
        <f t="shared" si="671"/>
        <v>1662.6284462809917</v>
      </c>
      <c r="CN266" s="280">
        <f t="shared" si="672"/>
        <v>3717.4804282803116</v>
      </c>
      <c r="CP266" s="280">
        <f t="shared" si="584"/>
        <v>3717.4804282803116</v>
      </c>
      <c r="CQ266" s="372"/>
      <c r="CR266" s="372"/>
      <c r="CS266" s="372"/>
      <c r="CT266" s="280">
        <f t="shared" si="585"/>
        <v>3.0301369863013701</v>
      </c>
      <c r="CU266" s="365">
        <f t="shared" si="586"/>
        <v>1.9698630136986299</v>
      </c>
      <c r="CV266" s="280">
        <f t="shared" si="587"/>
        <v>437.77500000000003</v>
      </c>
      <c r="CW266" s="280">
        <f t="shared" si="588"/>
        <v>3279.7054282803115</v>
      </c>
      <c r="CX266" s="280">
        <f t="shared" si="633"/>
        <v>1662.6284462809917</v>
      </c>
      <c r="CY266" s="280">
        <f t="shared" si="589"/>
        <v>2054.8519819993198</v>
      </c>
      <c r="DA266" s="280">
        <f t="shared" si="508"/>
        <v>2054.8519819993198</v>
      </c>
      <c r="DB266" s="372"/>
      <c r="DC266" s="372"/>
      <c r="DD266" s="372"/>
      <c r="DE266" s="280">
        <f t="shared" si="604"/>
        <v>4.0301369863013701</v>
      </c>
      <c r="DF266" s="365">
        <f t="shared" si="605"/>
        <v>0.96986301369862993</v>
      </c>
      <c r="DG266" s="280">
        <f t="shared" si="509"/>
        <v>437.77500000000003</v>
      </c>
      <c r="DH266" s="280">
        <f t="shared" si="606"/>
        <v>1617.0769819993197</v>
      </c>
      <c r="DI266" s="280">
        <f t="shared" si="673"/>
        <v>1617.0769819993197</v>
      </c>
      <c r="DJ266" s="280">
        <f t="shared" si="607"/>
        <v>437.77500000000009</v>
      </c>
      <c r="DL266" s="367">
        <f t="shared" si="608"/>
        <v>0</v>
      </c>
    </row>
    <row r="267" spans="1:117" ht="30" x14ac:dyDescent="0.25">
      <c r="A267" s="610" t="s">
        <v>526</v>
      </c>
      <c r="B267" s="605" t="s">
        <v>17</v>
      </c>
      <c r="C267" s="584" t="s">
        <v>17</v>
      </c>
      <c r="D267" s="270" t="s">
        <v>1606</v>
      </c>
      <c r="E267" s="291" t="s">
        <v>2196</v>
      </c>
      <c r="F267" s="292">
        <v>43180</v>
      </c>
      <c r="G267" s="413"/>
      <c r="H267" s="357">
        <f>VLOOKUP(C267,[1]Rates!$C$6:$D$136,2,0)</f>
        <v>5</v>
      </c>
      <c r="I267" s="358">
        <f t="shared" si="643"/>
        <v>5</v>
      </c>
      <c r="J267" s="419"/>
      <c r="K267" s="419"/>
      <c r="L267" s="288"/>
      <c r="M267" s="419"/>
      <c r="N267" s="396"/>
      <c r="O267" s="396"/>
      <c r="P267" s="414"/>
      <c r="Q267" s="399"/>
      <c r="R267" s="396"/>
      <c r="S267" s="396"/>
      <c r="T267" s="396"/>
      <c r="U267" s="400"/>
      <c r="V267" s="401"/>
      <c r="W267" s="585"/>
      <c r="X267" s="585"/>
      <c r="Y267" s="585"/>
      <c r="Z267" s="586"/>
      <c r="AA267" s="397"/>
      <c r="AB267" s="421"/>
      <c r="AC267" s="421"/>
      <c r="AD267" s="421"/>
      <c r="AE267" s="403"/>
      <c r="AF267" s="363"/>
      <c r="AG267" s="382"/>
      <c r="AH267" s="383"/>
      <c r="AI267" s="364"/>
      <c r="AJ267" s="383"/>
      <c r="AL267" s="397"/>
      <c r="AM267" s="421"/>
      <c r="AN267" s="421"/>
      <c r="AO267" s="421"/>
      <c r="AP267" s="403"/>
      <c r="AQ267" s="363"/>
      <c r="AR267" s="382"/>
      <c r="AS267" s="383"/>
      <c r="AT267" s="280"/>
      <c r="AU267" s="280"/>
      <c r="AW267" s="372"/>
      <c r="AX267" s="372">
        <v>17511</v>
      </c>
      <c r="AY267" s="372"/>
      <c r="AZ267" s="372">
        <f t="shared" si="650"/>
        <v>11</v>
      </c>
      <c r="BA267" s="372"/>
      <c r="BB267" s="372">
        <f t="shared" si="644"/>
        <v>5</v>
      </c>
      <c r="BC267" s="372">
        <f t="shared" si="651"/>
        <v>875.55000000000007</v>
      </c>
      <c r="BD267" s="383">
        <f t="shared" si="652"/>
        <v>16635.45</v>
      </c>
      <c r="BE267" s="280">
        <f t="shared" si="653"/>
        <v>100.26846575342468</v>
      </c>
      <c r="BF267" s="372">
        <f t="shared" si="654"/>
        <v>17410.731534246574</v>
      </c>
      <c r="BG267" s="372"/>
      <c r="BH267" s="280">
        <v>17410.731534246574</v>
      </c>
      <c r="BI267" s="372"/>
      <c r="BJ267" s="372"/>
      <c r="BK267" s="372"/>
      <c r="BL267" s="280">
        <f t="shared" si="565"/>
        <v>2.7397260273972601E-2</v>
      </c>
      <c r="BM267" s="372">
        <f t="shared" si="566"/>
        <v>4.9726027397260273</v>
      </c>
      <c r="BN267" s="408">
        <f t="shared" si="631"/>
        <v>875.55000000000007</v>
      </c>
      <c r="BO267" s="280">
        <f t="shared" si="568"/>
        <v>16535.181534246574</v>
      </c>
      <c r="BP267" s="365">
        <f t="shared" si="632"/>
        <v>3325.2568925619835</v>
      </c>
      <c r="BQ267" s="280">
        <f t="shared" si="570"/>
        <v>14085.47464168459</v>
      </c>
      <c r="BS267" s="367">
        <f t="shared" si="571"/>
        <v>13209.924641684591</v>
      </c>
      <c r="BT267" s="280">
        <v>14085.47464168459</v>
      </c>
      <c r="BU267" s="372"/>
      <c r="BV267" s="372"/>
      <c r="BW267" s="372"/>
      <c r="BX267" s="280">
        <f t="shared" si="572"/>
        <v>1.0273972602739727</v>
      </c>
      <c r="BY267" s="365">
        <f t="shared" si="573"/>
        <v>3.9726027397260273</v>
      </c>
      <c r="BZ267" s="280">
        <f t="shared" si="574"/>
        <v>875.55000000000007</v>
      </c>
      <c r="CA267" s="280">
        <f t="shared" si="575"/>
        <v>13209.924641684591</v>
      </c>
      <c r="CB267" s="280">
        <f t="shared" si="576"/>
        <v>3325.2568925619835</v>
      </c>
      <c r="CC267" s="280">
        <f t="shared" si="577"/>
        <v>10760.217749122607</v>
      </c>
      <c r="CE267" s="280">
        <v>10760.217749122607</v>
      </c>
      <c r="CF267" s="372"/>
      <c r="CG267" s="372"/>
      <c r="CH267" s="372"/>
      <c r="CI267" s="280">
        <f t="shared" si="578"/>
        <v>2.0301369863013701</v>
      </c>
      <c r="CJ267" s="365">
        <f t="shared" si="579"/>
        <v>2.9698630136986299</v>
      </c>
      <c r="CK267" s="280">
        <f t="shared" si="580"/>
        <v>875.55000000000007</v>
      </c>
      <c r="CL267" s="280">
        <f t="shared" si="581"/>
        <v>9884.6677491226073</v>
      </c>
      <c r="CM267" s="280">
        <f t="shared" si="582"/>
        <v>3325.2568925619835</v>
      </c>
      <c r="CN267" s="280">
        <f t="shared" si="583"/>
        <v>7434.9608565606231</v>
      </c>
      <c r="CP267" s="280">
        <f t="shared" si="584"/>
        <v>7434.9608565606231</v>
      </c>
      <c r="CQ267" s="372"/>
      <c r="CR267" s="372"/>
      <c r="CS267" s="372"/>
      <c r="CT267" s="280">
        <f t="shared" si="585"/>
        <v>3.0301369863013701</v>
      </c>
      <c r="CU267" s="365">
        <f t="shared" si="586"/>
        <v>1.9698630136986299</v>
      </c>
      <c r="CV267" s="280">
        <f t="shared" si="587"/>
        <v>875.55000000000007</v>
      </c>
      <c r="CW267" s="280">
        <f t="shared" si="588"/>
        <v>6559.410856560623</v>
      </c>
      <c r="CX267" s="280">
        <f t="shared" si="633"/>
        <v>3325.2568925619835</v>
      </c>
      <c r="CY267" s="280">
        <f t="shared" si="589"/>
        <v>4109.7039639986397</v>
      </c>
      <c r="DA267" s="280">
        <f t="shared" si="508"/>
        <v>4109.7039639986397</v>
      </c>
      <c r="DB267" s="372"/>
      <c r="DC267" s="372"/>
      <c r="DD267" s="372"/>
      <c r="DE267" s="280">
        <f t="shared" si="604"/>
        <v>4.0301369863013701</v>
      </c>
      <c r="DF267" s="365">
        <f t="shared" si="605"/>
        <v>0.96986301369862993</v>
      </c>
      <c r="DG267" s="280">
        <f t="shared" si="509"/>
        <v>875.55000000000007</v>
      </c>
      <c r="DH267" s="280">
        <f t="shared" si="606"/>
        <v>3234.1539639986395</v>
      </c>
      <c r="DI267" s="280">
        <f t="shared" si="673"/>
        <v>3234.1539639986395</v>
      </c>
      <c r="DJ267" s="280">
        <f t="shared" si="607"/>
        <v>875.55000000000018</v>
      </c>
      <c r="DL267" s="367">
        <f t="shared" si="608"/>
        <v>0</v>
      </c>
    </row>
    <row r="268" spans="1:117" ht="25.5" x14ac:dyDescent="0.25">
      <c r="A268" s="610" t="s">
        <v>526</v>
      </c>
      <c r="B268" s="605" t="s">
        <v>17</v>
      </c>
      <c r="C268" s="584" t="s">
        <v>17</v>
      </c>
      <c r="D268" s="270" t="s">
        <v>1607</v>
      </c>
      <c r="E268" s="291" t="s">
        <v>1089</v>
      </c>
      <c r="F268" s="292">
        <v>43164</v>
      </c>
      <c r="G268" s="413"/>
      <c r="H268" s="357">
        <f>VLOOKUP(C268,[1]Rates!$C$6:$D$136,2,0)</f>
        <v>5</v>
      </c>
      <c r="I268" s="358">
        <f t="shared" si="643"/>
        <v>5</v>
      </c>
      <c r="J268" s="419"/>
      <c r="K268" s="419"/>
      <c r="L268" s="288"/>
      <c r="M268" s="419"/>
      <c r="N268" s="396"/>
      <c r="O268" s="396"/>
      <c r="P268" s="414"/>
      <c r="Q268" s="399"/>
      <c r="R268" s="396"/>
      <c r="S268" s="396"/>
      <c r="T268" s="396"/>
      <c r="U268" s="400"/>
      <c r="V268" s="401"/>
      <c r="W268" s="585"/>
      <c r="X268" s="585"/>
      <c r="Y268" s="585"/>
      <c r="Z268" s="586"/>
      <c r="AA268" s="397"/>
      <c r="AB268" s="421"/>
      <c r="AC268" s="421"/>
      <c r="AD268" s="421"/>
      <c r="AE268" s="403"/>
      <c r="AF268" s="363"/>
      <c r="AG268" s="382"/>
      <c r="AH268" s="383"/>
      <c r="AI268" s="364"/>
      <c r="AJ268" s="383"/>
      <c r="AL268" s="397"/>
      <c r="AM268" s="421"/>
      <c r="AN268" s="421"/>
      <c r="AO268" s="421"/>
      <c r="AP268" s="403"/>
      <c r="AQ268" s="363"/>
      <c r="AR268" s="382"/>
      <c r="AS268" s="383"/>
      <c r="AT268" s="280"/>
      <c r="AU268" s="280"/>
      <c r="AW268" s="372"/>
      <c r="AX268" s="372">
        <v>60900</v>
      </c>
      <c r="AY268" s="372"/>
      <c r="AZ268" s="372">
        <f t="shared" si="638"/>
        <v>27</v>
      </c>
      <c r="BA268" s="372"/>
      <c r="BB268" s="372">
        <f t="shared" si="644"/>
        <v>5</v>
      </c>
      <c r="BC268" s="372">
        <f t="shared" si="645"/>
        <v>3045</v>
      </c>
      <c r="BD268" s="383">
        <f t="shared" si="646"/>
        <v>57855</v>
      </c>
      <c r="BE268" s="280">
        <f t="shared" si="647"/>
        <v>855.93698630136987</v>
      </c>
      <c r="BF268" s="372">
        <f t="shared" si="648"/>
        <v>60044.063013698629</v>
      </c>
      <c r="BG268" s="372"/>
      <c r="BH268" s="280">
        <f t="shared" si="564"/>
        <v>60044.063013698629</v>
      </c>
      <c r="BI268" s="372"/>
      <c r="BJ268" s="372"/>
      <c r="BK268" s="372"/>
      <c r="BL268" s="280">
        <f t="shared" si="565"/>
        <v>7.1232876712328766E-2</v>
      </c>
      <c r="BM268" s="372">
        <f t="shared" si="566"/>
        <v>4.9287671232876713</v>
      </c>
      <c r="BN268" s="408">
        <f t="shared" si="631"/>
        <v>3045</v>
      </c>
      <c r="BO268" s="280">
        <f t="shared" si="568"/>
        <v>56999.063013698629</v>
      </c>
      <c r="BP268" s="365">
        <f t="shared" si="632"/>
        <v>11564.568093385215</v>
      </c>
      <c r="BQ268" s="280">
        <f t="shared" si="570"/>
        <v>48479.494920313417</v>
      </c>
      <c r="BS268" s="367">
        <f t="shared" si="571"/>
        <v>45434.494920313417</v>
      </c>
      <c r="BT268" s="280">
        <v>48479.494920313417</v>
      </c>
      <c r="BU268" s="372"/>
      <c r="BV268" s="372"/>
      <c r="BW268" s="372"/>
      <c r="BX268" s="280">
        <f t="shared" si="572"/>
        <v>1.0712328767123287</v>
      </c>
      <c r="BY268" s="365">
        <f t="shared" si="573"/>
        <v>3.9287671232876713</v>
      </c>
      <c r="BZ268" s="280">
        <f t="shared" si="574"/>
        <v>3045</v>
      </c>
      <c r="CA268" s="280">
        <f t="shared" si="575"/>
        <v>45434.494920313417</v>
      </c>
      <c r="CB268" s="280">
        <f t="shared" si="576"/>
        <v>11564.568093385215</v>
      </c>
      <c r="CC268" s="280">
        <f t="shared" si="577"/>
        <v>36914.926826928204</v>
      </c>
      <c r="CE268" s="280">
        <v>36914.926826928204</v>
      </c>
      <c r="CF268" s="372"/>
      <c r="CG268" s="372"/>
      <c r="CH268" s="372"/>
      <c r="CI268" s="280">
        <f t="shared" si="578"/>
        <v>2.0739726027397261</v>
      </c>
      <c r="CJ268" s="365">
        <f t="shared" si="579"/>
        <v>2.9260273972602739</v>
      </c>
      <c r="CK268" s="280">
        <f t="shared" si="580"/>
        <v>3045</v>
      </c>
      <c r="CL268" s="280">
        <f t="shared" si="581"/>
        <v>33869.926826928204</v>
      </c>
      <c r="CM268" s="280">
        <f t="shared" si="582"/>
        <v>11564.568093385215</v>
      </c>
      <c r="CN268" s="280">
        <f t="shared" si="583"/>
        <v>25350.358733542991</v>
      </c>
      <c r="CP268" s="280">
        <f t="shared" si="584"/>
        <v>25350.358733542991</v>
      </c>
      <c r="CQ268" s="372"/>
      <c r="CR268" s="372"/>
      <c r="CS268" s="372"/>
      <c r="CT268" s="280">
        <f t="shared" si="585"/>
        <v>3.0739726027397261</v>
      </c>
      <c r="CU268" s="365">
        <f t="shared" si="586"/>
        <v>1.9260273972602739</v>
      </c>
      <c r="CV268" s="280">
        <f t="shared" si="587"/>
        <v>3045</v>
      </c>
      <c r="CW268" s="280">
        <f t="shared" si="588"/>
        <v>22305.358733542991</v>
      </c>
      <c r="CX268" s="280">
        <f t="shared" si="633"/>
        <v>11564.568093385215</v>
      </c>
      <c r="CY268" s="280">
        <f t="shared" si="589"/>
        <v>13785.790640157777</v>
      </c>
      <c r="DA268" s="280">
        <f t="shared" si="508"/>
        <v>13785.790640157777</v>
      </c>
      <c r="DB268" s="372"/>
      <c r="DC268" s="372"/>
      <c r="DD268" s="372"/>
      <c r="DE268" s="280">
        <f t="shared" si="604"/>
        <v>4.0739726027397261</v>
      </c>
      <c r="DF268" s="365">
        <f t="shared" si="605"/>
        <v>0.92602739726027394</v>
      </c>
      <c r="DG268" s="280">
        <f t="shared" si="509"/>
        <v>3045</v>
      </c>
      <c r="DH268" s="280">
        <f t="shared" si="606"/>
        <v>10740.790640157777</v>
      </c>
      <c r="DI268" s="280">
        <f t="shared" si="673"/>
        <v>10740.790640157777</v>
      </c>
      <c r="DJ268" s="280">
        <f t="shared" si="607"/>
        <v>3045</v>
      </c>
      <c r="DL268" s="367">
        <f t="shared" si="608"/>
        <v>0</v>
      </c>
    </row>
    <row r="269" spans="1:117" ht="25.5" x14ac:dyDescent="0.25">
      <c r="A269" s="610" t="s">
        <v>526</v>
      </c>
      <c r="B269" s="605" t="s">
        <v>17</v>
      </c>
      <c r="C269" s="584" t="s">
        <v>17</v>
      </c>
      <c r="D269" s="270" t="s">
        <v>1608</v>
      </c>
      <c r="E269" s="291" t="s">
        <v>931</v>
      </c>
      <c r="F269" s="292">
        <v>43189</v>
      </c>
      <c r="G269" s="413"/>
      <c r="H269" s="357">
        <f>VLOOKUP(C269,[1]Rates!$C$6:$D$136,2,0)</f>
        <v>5</v>
      </c>
      <c r="I269" s="358">
        <f t="shared" si="643"/>
        <v>5</v>
      </c>
      <c r="J269" s="419"/>
      <c r="K269" s="419"/>
      <c r="L269" s="288"/>
      <c r="M269" s="419"/>
      <c r="N269" s="396"/>
      <c r="O269" s="396"/>
      <c r="P269" s="414"/>
      <c r="Q269" s="399"/>
      <c r="R269" s="396"/>
      <c r="S269" s="396"/>
      <c r="T269" s="396"/>
      <c r="U269" s="400"/>
      <c r="V269" s="401"/>
      <c r="W269" s="585"/>
      <c r="X269" s="585"/>
      <c r="Y269" s="585"/>
      <c r="Z269" s="586"/>
      <c r="AA269" s="397"/>
      <c r="AB269" s="421"/>
      <c r="AC269" s="421"/>
      <c r="AD269" s="421"/>
      <c r="AE269" s="403"/>
      <c r="AF269" s="363"/>
      <c r="AG269" s="382"/>
      <c r="AH269" s="383"/>
      <c r="AI269" s="364"/>
      <c r="AJ269" s="383"/>
      <c r="AL269" s="397"/>
      <c r="AM269" s="421"/>
      <c r="AN269" s="421"/>
      <c r="AO269" s="421"/>
      <c r="AP269" s="403"/>
      <c r="AQ269" s="363"/>
      <c r="AR269" s="382"/>
      <c r="AS269" s="383"/>
      <c r="AT269" s="280"/>
      <c r="AU269" s="280"/>
      <c r="AW269" s="372"/>
      <c r="AX269" s="372">
        <v>28906</v>
      </c>
      <c r="AY269" s="372"/>
      <c r="AZ269" s="372">
        <f t="shared" si="638"/>
        <v>2</v>
      </c>
      <c r="BA269" s="372"/>
      <c r="BB269" s="372">
        <f t="shared" si="644"/>
        <v>5</v>
      </c>
      <c r="BC269" s="372">
        <f t="shared" si="645"/>
        <v>1445.3000000000002</v>
      </c>
      <c r="BD269" s="383">
        <f t="shared" si="646"/>
        <v>27460.7</v>
      </c>
      <c r="BE269" s="280">
        <f t="shared" si="647"/>
        <v>30.093917808219182</v>
      </c>
      <c r="BF269" s="372">
        <f t="shared" si="648"/>
        <v>28875.906082191781</v>
      </c>
      <c r="BG269" s="372"/>
      <c r="BH269" s="280">
        <f t="shared" si="564"/>
        <v>28875.906082191781</v>
      </c>
      <c r="BI269" s="372"/>
      <c r="BJ269" s="372"/>
      <c r="BK269" s="372"/>
      <c r="BL269" s="280">
        <f t="shared" si="565"/>
        <v>2.7397260273972603E-3</v>
      </c>
      <c r="BM269" s="372">
        <f t="shared" si="566"/>
        <v>4.9972602739726026</v>
      </c>
      <c r="BN269" s="408">
        <f t="shared" si="631"/>
        <v>1445.3000000000002</v>
      </c>
      <c r="BO269" s="280">
        <f t="shared" si="568"/>
        <v>27430.606082191782</v>
      </c>
      <c r="BP269" s="365">
        <f t="shared" si="632"/>
        <v>5489.1289583333337</v>
      </c>
      <c r="BQ269" s="280">
        <f t="shared" si="570"/>
        <v>23386.777123858446</v>
      </c>
      <c r="BS269" s="367">
        <f t="shared" si="571"/>
        <v>21941.477123858447</v>
      </c>
      <c r="BT269" s="280">
        <v>23386.777123858446</v>
      </c>
      <c r="BU269" s="372"/>
      <c r="BV269" s="372"/>
      <c r="BW269" s="372"/>
      <c r="BX269" s="280">
        <f t="shared" si="572"/>
        <v>1.0027397260273974</v>
      </c>
      <c r="BY269" s="365">
        <f t="shared" si="573"/>
        <v>3.9972602739726026</v>
      </c>
      <c r="BZ269" s="280">
        <f t="shared" si="574"/>
        <v>1445.3000000000002</v>
      </c>
      <c r="CA269" s="280">
        <f t="shared" si="575"/>
        <v>21941.477123858447</v>
      </c>
      <c r="CB269" s="280">
        <f t="shared" si="576"/>
        <v>5489.1289583333337</v>
      </c>
      <c r="CC269" s="280">
        <f t="shared" si="577"/>
        <v>17897.648165525112</v>
      </c>
      <c r="CE269" s="280">
        <v>17897.648165525112</v>
      </c>
      <c r="CF269" s="372"/>
      <c r="CG269" s="372"/>
      <c r="CH269" s="372"/>
      <c r="CI269" s="280">
        <f t="shared" si="578"/>
        <v>2.0054794520547947</v>
      </c>
      <c r="CJ269" s="365">
        <f t="shared" si="579"/>
        <v>2.9945205479452053</v>
      </c>
      <c r="CK269" s="280">
        <f t="shared" si="580"/>
        <v>1445.3000000000002</v>
      </c>
      <c r="CL269" s="280">
        <f t="shared" si="581"/>
        <v>16452.348165525113</v>
      </c>
      <c r="CM269" s="280">
        <f t="shared" si="582"/>
        <v>5489.1289583333337</v>
      </c>
      <c r="CN269" s="280">
        <f t="shared" si="583"/>
        <v>12408.519207191777</v>
      </c>
      <c r="CP269" s="280">
        <f t="shared" si="584"/>
        <v>12408.519207191777</v>
      </c>
      <c r="CQ269" s="372"/>
      <c r="CR269" s="372"/>
      <c r="CS269" s="372"/>
      <c r="CT269" s="280">
        <f t="shared" si="585"/>
        <v>3.0054794520547947</v>
      </c>
      <c r="CU269" s="365">
        <f t="shared" si="586"/>
        <v>1.9945205479452053</v>
      </c>
      <c r="CV269" s="280">
        <f t="shared" si="587"/>
        <v>1445.3000000000002</v>
      </c>
      <c r="CW269" s="280">
        <f t="shared" si="588"/>
        <v>10963.219207191778</v>
      </c>
      <c r="CX269" s="280">
        <f t="shared" si="633"/>
        <v>5489.1289583333337</v>
      </c>
      <c r="CY269" s="280">
        <f t="shared" si="589"/>
        <v>6919.3902488584436</v>
      </c>
      <c r="DA269" s="280">
        <f t="shared" si="508"/>
        <v>6919.3902488584436</v>
      </c>
      <c r="DB269" s="372"/>
      <c r="DC269" s="372"/>
      <c r="DD269" s="372"/>
      <c r="DE269" s="280">
        <f t="shared" si="604"/>
        <v>4.0054794520547947</v>
      </c>
      <c r="DF269" s="365">
        <f t="shared" si="605"/>
        <v>0.99452054794520528</v>
      </c>
      <c r="DG269" s="280">
        <f t="shared" si="509"/>
        <v>1445.3000000000002</v>
      </c>
      <c r="DH269" s="280">
        <f t="shared" si="606"/>
        <v>5474.0902488584434</v>
      </c>
      <c r="DI269" s="280">
        <f t="shared" si="673"/>
        <v>5474.0902488584434</v>
      </c>
      <c r="DJ269" s="280">
        <f t="shared" si="607"/>
        <v>1445.3000000000002</v>
      </c>
      <c r="DL269" s="367">
        <f t="shared" si="608"/>
        <v>0</v>
      </c>
    </row>
    <row r="270" spans="1:117" ht="30" x14ac:dyDescent="0.25">
      <c r="A270" s="610" t="s">
        <v>526</v>
      </c>
      <c r="B270" s="605" t="s">
        <v>17</v>
      </c>
      <c r="C270" s="584" t="s">
        <v>17</v>
      </c>
      <c r="D270" s="270" t="s">
        <v>1609</v>
      </c>
      <c r="E270" s="291" t="s">
        <v>1096</v>
      </c>
      <c r="F270" s="292">
        <v>42835</v>
      </c>
      <c r="G270" s="413"/>
      <c r="H270" s="357">
        <f>VLOOKUP(C270,[1]Rates!$C$6:$D$136,2,0)</f>
        <v>5</v>
      </c>
      <c r="I270" s="358">
        <f t="shared" ref="I270" si="676">H270-G270</f>
        <v>5</v>
      </c>
      <c r="J270" s="419"/>
      <c r="K270" s="419"/>
      <c r="L270" s="288"/>
      <c r="M270" s="419"/>
      <c r="N270" s="396"/>
      <c r="O270" s="396"/>
      <c r="P270" s="414"/>
      <c r="Q270" s="399"/>
      <c r="R270" s="396"/>
      <c r="S270" s="396"/>
      <c r="T270" s="396"/>
      <c r="U270" s="400"/>
      <c r="V270" s="401"/>
      <c r="W270" s="585"/>
      <c r="X270" s="585"/>
      <c r="Y270" s="585"/>
      <c r="Z270" s="586"/>
      <c r="AA270" s="397"/>
      <c r="AB270" s="421"/>
      <c r="AC270" s="421"/>
      <c r="AD270" s="421"/>
      <c r="AE270" s="403"/>
      <c r="AF270" s="363"/>
      <c r="AG270" s="382"/>
      <c r="AH270" s="383"/>
      <c r="AI270" s="364"/>
      <c r="AJ270" s="383"/>
      <c r="AL270" s="397"/>
      <c r="AM270" s="421"/>
      <c r="AN270" s="421"/>
      <c r="AO270" s="421"/>
      <c r="AP270" s="403"/>
      <c r="AQ270" s="363"/>
      <c r="AR270" s="382"/>
      <c r="AS270" s="383"/>
      <c r="AT270" s="280"/>
      <c r="AU270" s="280"/>
      <c r="AW270" s="372"/>
      <c r="AX270" s="372">
        <v>30141</v>
      </c>
      <c r="AY270" s="372"/>
      <c r="AZ270" s="372">
        <f t="shared" si="638"/>
        <v>356</v>
      </c>
      <c r="BA270" s="372"/>
      <c r="BB270" s="372">
        <f t="shared" ref="BB270:BB271" si="677">H270-BA270</f>
        <v>5</v>
      </c>
      <c r="BC270" s="372">
        <f t="shared" ref="BC270:BC271" si="678">+AX270*5%</f>
        <v>1507.0500000000002</v>
      </c>
      <c r="BD270" s="383">
        <f t="shared" ref="BD270:BD271" si="679">IF(AX270-BC270&lt;=0,0,IF(BB270&lt;=0,0,AX270-BC270))</f>
        <v>28633.95</v>
      </c>
      <c r="BE270" s="280">
        <f t="shared" ref="BE270:BE271" si="680">+BD270/BB270*AZ270/365</f>
        <v>5585.5814794520547</v>
      </c>
      <c r="BF270" s="372">
        <f t="shared" ref="BF270:BF271" si="681">+AW270+AX270-BE270</f>
        <v>24555.418520547944</v>
      </c>
      <c r="BG270" s="372"/>
      <c r="BH270" s="280">
        <f t="shared" si="564"/>
        <v>24555.418520547944</v>
      </c>
      <c r="BI270" s="372"/>
      <c r="BJ270" s="372"/>
      <c r="BK270" s="372"/>
      <c r="BL270" s="280">
        <f t="shared" si="565"/>
        <v>0.9726027397260274</v>
      </c>
      <c r="BM270" s="372">
        <f t="shared" si="566"/>
        <v>4.0273972602739727</v>
      </c>
      <c r="BN270" s="408">
        <f t="shared" si="631"/>
        <v>1507.0500000000002</v>
      </c>
      <c r="BO270" s="280">
        <f t="shared" si="568"/>
        <v>23048.368520547945</v>
      </c>
      <c r="BP270" s="365">
        <f t="shared" si="632"/>
        <v>5722.8942244897953</v>
      </c>
      <c r="BQ270" s="280">
        <f t="shared" si="570"/>
        <v>18832.524296058149</v>
      </c>
      <c r="BS270" s="367">
        <f t="shared" si="571"/>
        <v>17325.47429605815</v>
      </c>
      <c r="BT270" s="280">
        <v>18832.524296058149</v>
      </c>
      <c r="BU270" s="372"/>
      <c r="BV270" s="372"/>
      <c r="BW270" s="372"/>
      <c r="BX270" s="280">
        <f t="shared" si="572"/>
        <v>1.9726027397260273</v>
      </c>
      <c r="BY270" s="365">
        <f t="shared" si="573"/>
        <v>3.0273972602739727</v>
      </c>
      <c r="BZ270" s="280">
        <f t="shared" si="574"/>
        <v>1507.0500000000002</v>
      </c>
      <c r="CA270" s="280">
        <f t="shared" si="575"/>
        <v>17325.47429605815</v>
      </c>
      <c r="CB270" s="280">
        <f t="shared" si="576"/>
        <v>5722.8942244897953</v>
      </c>
      <c r="CC270" s="280">
        <f t="shared" si="577"/>
        <v>13109.630071568354</v>
      </c>
      <c r="CE270" s="280">
        <v>13109.630071568354</v>
      </c>
      <c r="CF270" s="372"/>
      <c r="CG270" s="372"/>
      <c r="CH270" s="372"/>
      <c r="CI270" s="280">
        <f t="shared" si="578"/>
        <v>2.9753424657534246</v>
      </c>
      <c r="CJ270" s="365">
        <f t="shared" si="579"/>
        <v>2.0246575342465754</v>
      </c>
      <c r="CK270" s="280">
        <f t="shared" si="580"/>
        <v>1507.0500000000002</v>
      </c>
      <c r="CL270" s="280">
        <f t="shared" si="581"/>
        <v>11602.580071568354</v>
      </c>
      <c r="CM270" s="280">
        <f t="shared" si="582"/>
        <v>5722.8942244897953</v>
      </c>
      <c r="CN270" s="280">
        <f t="shared" si="583"/>
        <v>7386.7358470785584</v>
      </c>
      <c r="CP270" s="280">
        <f t="shared" si="584"/>
        <v>7386.7358470785584</v>
      </c>
      <c r="CQ270" s="372"/>
      <c r="CR270" s="372"/>
      <c r="CS270" s="372"/>
      <c r="CT270" s="280">
        <f t="shared" si="585"/>
        <v>3.9753424657534246</v>
      </c>
      <c r="CU270" s="365">
        <f t="shared" si="586"/>
        <v>1.0246575342465754</v>
      </c>
      <c r="CV270" s="280">
        <f t="shared" si="587"/>
        <v>1507.0500000000002</v>
      </c>
      <c r="CW270" s="280">
        <f t="shared" si="588"/>
        <v>5879.6858470785583</v>
      </c>
      <c r="CX270" s="280">
        <f t="shared" si="633"/>
        <v>5722.8942244897953</v>
      </c>
      <c r="CY270" s="280">
        <f t="shared" si="589"/>
        <v>1663.8416225887631</v>
      </c>
      <c r="DA270" s="280">
        <f t="shared" si="508"/>
        <v>1663.8416225887631</v>
      </c>
      <c r="DB270" s="372"/>
      <c r="DC270" s="372"/>
      <c r="DD270" s="372"/>
      <c r="DE270" s="280">
        <f t="shared" si="604"/>
        <v>4.9753424657534246</v>
      </c>
      <c r="DF270" s="365">
        <f t="shared" si="605"/>
        <v>2.4657534246575352E-2</v>
      </c>
      <c r="DG270" s="280">
        <f t="shared" si="509"/>
        <v>1507.0500000000002</v>
      </c>
      <c r="DH270" s="280">
        <f t="shared" si="606"/>
        <v>156.79162258876295</v>
      </c>
      <c r="DI270" s="280">
        <f>DH270</f>
        <v>156.79162258876295</v>
      </c>
      <c r="DJ270" s="280">
        <f t="shared" si="607"/>
        <v>1507.0500000000002</v>
      </c>
      <c r="DL270" s="367">
        <f t="shared" si="608"/>
        <v>0</v>
      </c>
    </row>
    <row r="271" spans="1:117" ht="25.5" x14ac:dyDescent="0.25">
      <c r="A271" s="610" t="s">
        <v>526</v>
      </c>
      <c r="B271" s="605" t="s">
        <v>17</v>
      </c>
      <c r="C271" s="584" t="s">
        <v>17</v>
      </c>
      <c r="D271" s="270" t="s">
        <v>1610</v>
      </c>
      <c r="E271" s="291"/>
      <c r="F271" s="292">
        <v>42952</v>
      </c>
      <c r="G271" s="413"/>
      <c r="H271" s="357">
        <f>VLOOKUP(C271,[1]Rates!$C$6:$D$136,2,0)</f>
        <v>5</v>
      </c>
      <c r="I271" s="358">
        <f t="shared" ref="I271" si="682">H271-G271</f>
        <v>5</v>
      </c>
      <c r="J271" s="419"/>
      <c r="K271" s="419"/>
      <c r="L271" s="288"/>
      <c r="M271" s="419"/>
      <c r="N271" s="396"/>
      <c r="O271" s="396"/>
      <c r="P271" s="414"/>
      <c r="Q271" s="399"/>
      <c r="R271" s="396"/>
      <c r="S271" s="396"/>
      <c r="T271" s="396"/>
      <c r="U271" s="400"/>
      <c r="V271" s="401"/>
      <c r="W271" s="585"/>
      <c r="X271" s="585"/>
      <c r="Y271" s="585"/>
      <c r="Z271" s="586"/>
      <c r="AA271" s="397"/>
      <c r="AB271" s="421"/>
      <c r="AC271" s="421"/>
      <c r="AD271" s="421"/>
      <c r="AE271" s="403"/>
      <c r="AF271" s="363"/>
      <c r="AG271" s="382"/>
      <c r="AH271" s="383"/>
      <c r="AI271" s="364"/>
      <c r="AJ271" s="383"/>
      <c r="AL271" s="397"/>
      <c r="AM271" s="421"/>
      <c r="AN271" s="421"/>
      <c r="AO271" s="421"/>
      <c r="AP271" s="403"/>
      <c r="AQ271" s="363"/>
      <c r="AR271" s="382"/>
      <c r="AS271" s="383"/>
      <c r="AT271" s="280"/>
      <c r="AU271" s="280"/>
      <c r="AW271" s="372"/>
      <c r="AX271" s="372">
        <v>28080</v>
      </c>
      <c r="AY271" s="372"/>
      <c r="AZ271" s="372">
        <f t="shared" si="638"/>
        <v>239</v>
      </c>
      <c r="BA271" s="372"/>
      <c r="BB271" s="372">
        <f t="shared" si="677"/>
        <v>5</v>
      </c>
      <c r="BC271" s="372">
        <f t="shared" si="678"/>
        <v>1404</v>
      </c>
      <c r="BD271" s="383">
        <f t="shared" si="679"/>
        <v>26676</v>
      </c>
      <c r="BE271" s="280">
        <f t="shared" si="680"/>
        <v>3493.4597260273972</v>
      </c>
      <c r="BF271" s="372">
        <f t="shared" si="681"/>
        <v>24586.540273972601</v>
      </c>
      <c r="BG271" s="372"/>
      <c r="BH271" s="280">
        <f t="shared" si="564"/>
        <v>24586.540273972601</v>
      </c>
      <c r="BI271" s="372"/>
      <c r="BJ271" s="372"/>
      <c r="BK271" s="372"/>
      <c r="BL271" s="280">
        <f t="shared" si="565"/>
        <v>0.65205479452054793</v>
      </c>
      <c r="BM271" s="372">
        <f t="shared" si="566"/>
        <v>4.3479452054794523</v>
      </c>
      <c r="BN271" s="408">
        <f t="shared" si="631"/>
        <v>1404</v>
      </c>
      <c r="BO271" s="280">
        <f t="shared" si="568"/>
        <v>23182.540273972601</v>
      </c>
      <c r="BP271" s="365">
        <f t="shared" si="632"/>
        <v>5331.8381852551975</v>
      </c>
      <c r="BQ271" s="280">
        <f t="shared" si="570"/>
        <v>19254.702088717404</v>
      </c>
      <c r="BS271" s="367">
        <f t="shared" si="571"/>
        <v>17850.702088717404</v>
      </c>
      <c r="BT271" s="280">
        <v>19254.702088717404</v>
      </c>
      <c r="BU271" s="372"/>
      <c r="BV271" s="372"/>
      <c r="BW271" s="372"/>
      <c r="BX271" s="280">
        <f t="shared" si="572"/>
        <v>1.6520547945205479</v>
      </c>
      <c r="BY271" s="365">
        <f t="shared" si="573"/>
        <v>3.3479452054794523</v>
      </c>
      <c r="BZ271" s="280">
        <f t="shared" si="574"/>
        <v>1404</v>
      </c>
      <c r="CA271" s="280">
        <f t="shared" si="575"/>
        <v>17850.702088717404</v>
      </c>
      <c r="CB271" s="280">
        <f t="shared" si="576"/>
        <v>5331.8381852551975</v>
      </c>
      <c r="CC271" s="280">
        <f t="shared" si="577"/>
        <v>13922.863903462207</v>
      </c>
      <c r="CE271" s="280">
        <v>13922.863903462207</v>
      </c>
      <c r="CF271" s="372"/>
      <c r="CG271" s="372"/>
      <c r="CH271" s="372"/>
      <c r="CI271" s="280">
        <f t="shared" si="578"/>
        <v>2.6547945205479451</v>
      </c>
      <c r="CJ271" s="365">
        <f t="shared" si="579"/>
        <v>2.3452054794520549</v>
      </c>
      <c r="CK271" s="280">
        <f t="shared" si="580"/>
        <v>1404</v>
      </c>
      <c r="CL271" s="280">
        <f t="shared" si="581"/>
        <v>12518.863903462207</v>
      </c>
      <c r="CM271" s="280">
        <f t="shared" si="582"/>
        <v>5331.8381852551975</v>
      </c>
      <c r="CN271" s="280">
        <f t="shared" si="583"/>
        <v>8591.025718207009</v>
      </c>
      <c r="CP271" s="280">
        <f t="shared" si="584"/>
        <v>8591.025718207009</v>
      </c>
      <c r="CQ271" s="372"/>
      <c r="CR271" s="372"/>
      <c r="CS271" s="372"/>
      <c r="CT271" s="280">
        <f t="shared" si="585"/>
        <v>3.6547945205479451</v>
      </c>
      <c r="CU271" s="365">
        <f t="shared" si="586"/>
        <v>1.3452054794520549</v>
      </c>
      <c r="CV271" s="280">
        <f t="shared" si="587"/>
        <v>1404</v>
      </c>
      <c r="CW271" s="280">
        <f t="shared" si="588"/>
        <v>7187.025718207009</v>
      </c>
      <c r="CX271" s="280">
        <f t="shared" si="633"/>
        <v>5331.8381852551975</v>
      </c>
      <c r="CY271" s="280">
        <f t="shared" si="589"/>
        <v>3259.1875329518116</v>
      </c>
      <c r="DA271" s="280">
        <f t="shared" si="508"/>
        <v>3259.1875329518116</v>
      </c>
      <c r="DB271" s="372"/>
      <c r="DC271" s="372"/>
      <c r="DD271" s="372"/>
      <c r="DE271" s="280">
        <f t="shared" si="604"/>
        <v>4.6547945205479451</v>
      </c>
      <c r="DF271" s="365">
        <f t="shared" si="605"/>
        <v>0.34520547945205493</v>
      </c>
      <c r="DG271" s="280">
        <f t="shared" si="509"/>
        <v>1404</v>
      </c>
      <c r="DH271" s="280">
        <f t="shared" si="606"/>
        <v>1855.1875329518116</v>
      </c>
      <c r="DI271" s="280">
        <f>DH271</f>
        <v>1855.1875329518116</v>
      </c>
      <c r="DJ271" s="280">
        <f t="shared" si="607"/>
        <v>1404</v>
      </c>
      <c r="DL271" s="367">
        <f t="shared" si="608"/>
        <v>0</v>
      </c>
    </row>
    <row r="272" spans="1:117" ht="25.5" x14ac:dyDescent="0.25">
      <c r="A272" s="610" t="s">
        <v>526</v>
      </c>
      <c r="B272" s="605" t="s">
        <v>17</v>
      </c>
      <c r="C272" s="584" t="s">
        <v>17</v>
      </c>
      <c r="D272" s="270" t="s">
        <v>1611</v>
      </c>
      <c r="E272" s="291" t="s">
        <v>1101</v>
      </c>
      <c r="F272" s="292">
        <v>42855</v>
      </c>
      <c r="G272" s="413"/>
      <c r="H272" s="357">
        <f>VLOOKUP(C272,[1]Rates!$C$6:$D$136,2,0)</f>
        <v>5</v>
      </c>
      <c r="I272" s="358">
        <f t="shared" ref="I272:I274" si="683">H272-G272</f>
        <v>5</v>
      </c>
      <c r="J272" s="419"/>
      <c r="K272" s="419"/>
      <c r="L272" s="288"/>
      <c r="M272" s="419"/>
      <c r="N272" s="396"/>
      <c r="O272" s="396"/>
      <c r="P272" s="414"/>
      <c r="Q272" s="399"/>
      <c r="R272" s="396"/>
      <c r="S272" s="396"/>
      <c r="T272" s="396"/>
      <c r="U272" s="400"/>
      <c r="V272" s="401"/>
      <c r="W272" s="585"/>
      <c r="X272" s="585"/>
      <c r="Y272" s="585"/>
      <c r="Z272" s="586"/>
      <c r="AA272" s="397"/>
      <c r="AB272" s="421"/>
      <c r="AC272" s="421"/>
      <c r="AD272" s="421"/>
      <c r="AE272" s="403"/>
      <c r="AF272" s="363"/>
      <c r="AG272" s="382"/>
      <c r="AH272" s="383"/>
      <c r="AI272" s="364"/>
      <c r="AJ272" s="383"/>
      <c r="AL272" s="397"/>
      <c r="AM272" s="421"/>
      <c r="AN272" s="421"/>
      <c r="AO272" s="421"/>
      <c r="AP272" s="403"/>
      <c r="AQ272" s="363"/>
      <c r="AR272" s="382"/>
      <c r="AS272" s="383"/>
      <c r="AT272" s="280"/>
      <c r="AU272" s="280"/>
      <c r="AW272" s="372"/>
      <c r="AX272" s="372">
        <v>25800</v>
      </c>
      <c r="AY272" s="372"/>
      <c r="AZ272" s="372">
        <f t="shared" si="638"/>
        <v>336</v>
      </c>
      <c r="BA272" s="372"/>
      <c r="BB272" s="372">
        <f t="shared" ref="BB272:BB274" si="684">H272-BA272</f>
        <v>5</v>
      </c>
      <c r="BC272" s="372">
        <f t="shared" ref="BC272:BC274" si="685">+AX272*5%</f>
        <v>1290</v>
      </c>
      <c r="BD272" s="383">
        <f t="shared" ref="BD272:BD273" si="686">IF(AX272-BC272&lt;=0,0,IF(BB272&lt;=0,0,AX272-BC272))</f>
        <v>24510</v>
      </c>
      <c r="BE272" s="280">
        <f t="shared" ref="BE272" si="687">+BD272/BB272*AZ272/365</f>
        <v>4512.5260273972599</v>
      </c>
      <c r="BF272" s="372">
        <f t="shared" ref="BF272" si="688">+AW272+AX272-BE272</f>
        <v>21287.47397260274</v>
      </c>
      <c r="BG272" s="372"/>
      <c r="BH272" s="280">
        <f t="shared" si="564"/>
        <v>21287.47397260274</v>
      </c>
      <c r="BI272" s="372"/>
      <c r="BJ272" s="372"/>
      <c r="BK272" s="372"/>
      <c r="BL272" s="280">
        <f t="shared" si="565"/>
        <v>0.9178082191780822</v>
      </c>
      <c r="BM272" s="372">
        <f t="shared" si="566"/>
        <v>4.0821917808219181</v>
      </c>
      <c r="BN272" s="408">
        <f t="shared" si="631"/>
        <v>1290</v>
      </c>
      <c r="BO272" s="280">
        <f t="shared" si="568"/>
        <v>19997.47397260274</v>
      </c>
      <c r="BP272" s="365">
        <f t="shared" si="632"/>
        <v>4898.7100671140934</v>
      </c>
      <c r="BQ272" s="280">
        <f t="shared" si="570"/>
        <v>16388.763905488646</v>
      </c>
      <c r="BS272" s="367">
        <f t="shared" si="571"/>
        <v>15098.763905488646</v>
      </c>
      <c r="BT272" s="280">
        <v>16388.763905488646</v>
      </c>
      <c r="BU272" s="372"/>
      <c r="BV272" s="372"/>
      <c r="BW272" s="372"/>
      <c r="BX272" s="280">
        <f t="shared" si="572"/>
        <v>1.9178082191780821</v>
      </c>
      <c r="BY272" s="365">
        <f t="shared" si="573"/>
        <v>3.0821917808219181</v>
      </c>
      <c r="BZ272" s="280">
        <f t="shared" si="574"/>
        <v>1290</v>
      </c>
      <c r="CA272" s="280">
        <f t="shared" si="575"/>
        <v>15098.763905488646</v>
      </c>
      <c r="CB272" s="280">
        <f t="shared" si="576"/>
        <v>4898.7100671140934</v>
      </c>
      <c r="CC272" s="280">
        <f t="shared" si="577"/>
        <v>11490.053838374552</v>
      </c>
      <c r="CE272" s="280">
        <v>11490.053838374552</v>
      </c>
      <c r="CF272" s="372"/>
      <c r="CG272" s="372"/>
      <c r="CH272" s="372"/>
      <c r="CI272" s="280">
        <f t="shared" si="578"/>
        <v>2.9205479452054797</v>
      </c>
      <c r="CJ272" s="365">
        <f t="shared" si="579"/>
        <v>2.0794520547945203</v>
      </c>
      <c r="CK272" s="280">
        <f t="shared" si="580"/>
        <v>1290</v>
      </c>
      <c r="CL272" s="280">
        <f t="shared" si="581"/>
        <v>10200.053838374552</v>
      </c>
      <c r="CM272" s="280">
        <f t="shared" si="582"/>
        <v>4898.7100671140934</v>
      </c>
      <c r="CN272" s="280">
        <f t="shared" si="583"/>
        <v>6591.3437712604582</v>
      </c>
      <c r="CP272" s="280">
        <f t="shared" si="584"/>
        <v>6591.3437712604582</v>
      </c>
      <c r="CQ272" s="372"/>
      <c r="CR272" s="372"/>
      <c r="CS272" s="372"/>
      <c r="CT272" s="280">
        <f t="shared" si="585"/>
        <v>3.9205479452054797</v>
      </c>
      <c r="CU272" s="365">
        <f t="shared" si="586"/>
        <v>1.0794520547945203</v>
      </c>
      <c r="CV272" s="280">
        <f t="shared" si="587"/>
        <v>1290</v>
      </c>
      <c r="CW272" s="280">
        <f t="shared" si="588"/>
        <v>5301.3437712604582</v>
      </c>
      <c r="CX272" s="280">
        <f t="shared" si="633"/>
        <v>4898.7100671140934</v>
      </c>
      <c r="CY272" s="280">
        <f t="shared" si="589"/>
        <v>1692.6337041463648</v>
      </c>
      <c r="DA272" s="280">
        <f t="shared" si="508"/>
        <v>1692.6337041463648</v>
      </c>
      <c r="DB272" s="372"/>
      <c r="DC272" s="372"/>
      <c r="DD272" s="372"/>
      <c r="DE272" s="280">
        <f t="shared" si="604"/>
        <v>4.9205479452054792</v>
      </c>
      <c r="DF272" s="365">
        <f t="shared" si="605"/>
        <v>7.9452054794520777E-2</v>
      </c>
      <c r="DG272" s="280">
        <f t="shared" si="509"/>
        <v>1290</v>
      </c>
      <c r="DH272" s="280">
        <f t="shared" si="606"/>
        <v>402.63370414636483</v>
      </c>
      <c r="DI272" s="280">
        <f>DH272</f>
        <v>402.63370414636483</v>
      </c>
      <c r="DJ272" s="280">
        <f t="shared" si="607"/>
        <v>1290</v>
      </c>
      <c r="DL272" s="367">
        <f t="shared" si="608"/>
        <v>0</v>
      </c>
    </row>
    <row r="273" spans="1:116" ht="25.5" x14ac:dyDescent="0.25">
      <c r="A273" s="610" t="s">
        <v>526</v>
      </c>
      <c r="B273" s="605" t="s">
        <v>17</v>
      </c>
      <c r="C273" s="584" t="s">
        <v>17</v>
      </c>
      <c r="D273" s="270" t="s">
        <v>1612</v>
      </c>
      <c r="E273" s="291" t="s">
        <v>1102</v>
      </c>
      <c r="F273" s="292">
        <v>43137</v>
      </c>
      <c r="G273" s="413"/>
      <c r="H273" s="357">
        <f>VLOOKUP(C273,[1]Rates!$C$6:$D$136,2,0)</f>
        <v>5</v>
      </c>
      <c r="I273" s="358">
        <f t="shared" si="683"/>
        <v>5</v>
      </c>
      <c r="J273" s="419"/>
      <c r="K273" s="419"/>
      <c r="L273" s="288"/>
      <c r="M273" s="419"/>
      <c r="N273" s="396"/>
      <c r="O273" s="396"/>
      <c r="P273" s="414"/>
      <c r="Q273" s="399"/>
      <c r="R273" s="396"/>
      <c r="S273" s="396"/>
      <c r="T273" s="396"/>
      <c r="U273" s="400"/>
      <c r="V273" s="401"/>
      <c r="W273" s="585"/>
      <c r="X273" s="585"/>
      <c r="Y273" s="585"/>
      <c r="Z273" s="586"/>
      <c r="AA273" s="397"/>
      <c r="AB273" s="421"/>
      <c r="AC273" s="421"/>
      <c r="AD273" s="421"/>
      <c r="AE273" s="403"/>
      <c r="AF273" s="363"/>
      <c r="AG273" s="382"/>
      <c r="AH273" s="383"/>
      <c r="AI273" s="364"/>
      <c r="AJ273" s="383"/>
      <c r="AL273" s="397"/>
      <c r="AM273" s="421"/>
      <c r="AN273" s="421"/>
      <c r="AO273" s="421"/>
      <c r="AP273" s="403"/>
      <c r="AQ273" s="363"/>
      <c r="AR273" s="382"/>
      <c r="AS273" s="383"/>
      <c r="AT273" s="280"/>
      <c r="AU273" s="280"/>
      <c r="AW273" s="372"/>
      <c r="AX273" s="372">
        <v>23438</v>
      </c>
      <c r="AY273" s="372"/>
      <c r="AZ273" s="372">
        <f t="shared" si="638"/>
        <v>54</v>
      </c>
      <c r="BA273" s="372"/>
      <c r="BB273" s="372">
        <f t="shared" si="684"/>
        <v>5</v>
      </c>
      <c r="BC273" s="372">
        <f t="shared" si="685"/>
        <v>1171.9000000000001</v>
      </c>
      <c r="BD273" s="383">
        <f t="shared" si="686"/>
        <v>22266.1</v>
      </c>
      <c r="BE273" s="280">
        <f t="shared" ref="BE273" si="689">+BD273/BB273*AZ273/365</f>
        <v>658.83254794520542</v>
      </c>
      <c r="BF273" s="372">
        <f t="shared" ref="BF273" si="690">+AW273+AX273-BE273</f>
        <v>22779.167452054793</v>
      </c>
      <c r="BG273" s="372"/>
      <c r="BH273" s="280">
        <f t="shared" si="564"/>
        <v>22779.167452054793</v>
      </c>
      <c r="BI273" s="372"/>
      <c r="BJ273" s="372"/>
      <c r="BK273" s="372"/>
      <c r="BL273" s="280">
        <f t="shared" si="565"/>
        <v>0.14520547945205478</v>
      </c>
      <c r="BM273" s="372">
        <f t="shared" si="566"/>
        <v>4.8547945205479452</v>
      </c>
      <c r="BN273" s="408">
        <f t="shared" si="631"/>
        <v>1171.9000000000001</v>
      </c>
      <c r="BO273" s="280">
        <f t="shared" si="568"/>
        <v>21607.267452054792</v>
      </c>
      <c r="BP273" s="365">
        <f t="shared" si="632"/>
        <v>4450.7068961625273</v>
      </c>
      <c r="BQ273" s="280">
        <f t="shared" si="570"/>
        <v>18328.460555892267</v>
      </c>
      <c r="BS273" s="367">
        <f t="shared" si="571"/>
        <v>17156.560555892265</v>
      </c>
      <c r="BT273" s="280">
        <v>18328.460555892267</v>
      </c>
      <c r="BU273" s="372"/>
      <c r="BV273" s="372"/>
      <c r="BW273" s="372"/>
      <c r="BX273" s="280">
        <f t="shared" si="572"/>
        <v>1.1452054794520548</v>
      </c>
      <c r="BY273" s="365">
        <f t="shared" si="573"/>
        <v>3.8547945205479452</v>
      </c>
      <c r="BZ273" s="280">
        <f t="shared" si="574"/>
        <v>1171.9000000000001</v>
      </c>
      <c r="CA273" s="280">
        <f t="shared" si="575"/>
        <v>17156.560555892265</v>
      </c>
      <c r="CB273" s="280">
        <f t="shared" si="576"/>
        <v>4450.7068961625273</v>
      </c>
      <c r="CC273" s="280">
        <f t="shared" si="577"/>
        <v>13877.75365972974</v>
      </c>
      <c r="CE273" s="280">
        <v>13877.75365972974</v>
      </c>
      <c r="CF273" s="372"/>
      <c r="CG273" s="372"/>
      <c r="CH273" s="372"/>
      <c r="CI273" s="280">
        <f t="shared" si="578"/>
        <v>2.1479452054794521</v>
      </c>
      <c r="CJ273" s="365">
        <f t="shared" si="579"/>
        <v>2.8520547945205479</v>
      </c>
      <c r="CK273" s="280">
        <f t="shared" si="580"/>
        <v>1171.9000000000001</v>
      </c>
      <c r="CL273" s="280">
        <f t="shared" si="581"/>
        <v>12705.853659729741</v>
      </c>
      <c r="CM273" s="280">
        <f t="shared" si="582"/>
        <v>4450.7068961625273</v>
      </c>
      <c r="CN273" s="280">
        <f t="shared" si="583"/>
        <v>9427.0467635672139</v>
      </c>
      <c r="CP273" s="280">
        <f t="shared" si="584"/>
        <v>9427.0467635672139</v>
      </c>
      <c r="CQ273" s="372"/>
      <c r="CR273" s="372"/>
      <c r="CS273" s="372"/>
      <c r="CT273" s="280">
        <f t="shared" si="585"/>
        <v>3.1479452054794521</v>
      </c>
      <c r="CU273" s="365">
        <f t="shared" si="586"/>
        <v>1.8520547945205479</v>
      </c>
      <c r="CV273" s="280">
        <f t="shared" si="587"/>
        <v>1171.9000000000001</v>
      </c>
      <c r="CW273" s="280">
        <f t="shared" si="588"/>
        <v>8255.1467635672143</v>
      </c>
      <c r="CX273" s="280">
        <f t="shared" si="633"/>
        <v>4450.7068961625273</v>
      </c>
      <c r="CY273" s="280">
        <f t="shared" si="589"/>
        <v>4976.3398674046866</v>
      </c>
      <c r="DA273" s="280">
        <f t="shared" si="508"/>
        <v>4976.3398674046866</v>
      </c>
      <c r="DB273" s="372"/>
      <c r="DC273" s="372"/>
      <c r="DD273" s="372"/>
      <c r="DE273" s="280">
        <f t="shared" si="604"/>
        <v>4.1479452054794521</v>
      </c>
      <c r="DF273" s="365">
        <f t="shared" si="605"/>
        <v>0.85205479452054789</v>
      </c>
      <c r="DG273" s="280">
        <f t="shared" si="509"/>
        <v>1171.9000000000001</v>
      </c>
      <c r="DH273" s="280">
        <f t="shared" si="606"/>
        <v>3804.4398674046865</v>
      </c>
      <c r="DI273" s="280">
        <f t="shared" ref="DI273:DI274" si="691">DH273</f>
        <v>3804.4398674046865</v>
      </c>
      <c r="DJ273" s="280">
        <f t="shared" si="607"/>
        <v>1171.9000000000001</v>
      </c>
      <c r="DL273" s="367">
        <f t="shared" si="608"/>
        <v>0</v>
      </c>
    </row>
    <row r="274" spans="1:116" ht="30" x14ac:dyDescent="0.25">
      <c r="A274" s="610" t="s">
        <v>526</v>
      </c>
      <c r="B274" s="605" t="s">
        <v>17</v>
      </c>
      <c r="C274" s="584" t="s">
        <v>17</v>
      </c>
      <c r="D274" s="270" t="s">
        <v>1613</v>
      </c>
      <c r="E274" s="291" t="s">
        <v>1106</v>
      </c>
      <c r="F274" s="292">
        <v>43171</v>
      </c>
      <c r="G274" s="413"/>
      <c r="H274" s="357">
        <f>VLOOKUP(C274,[1]Rates!$C$6:$D$136,2,0)</f>
        <v>5</v>
      </c>
      <c r="I274" s="358">
        <f t="shared" si="683"/>
        <v>5</v>
      </c>
      <c r="J274" s="419"/>
      <c r="K274" s="419"/>
      <c r="L274" s="288"/>
      <c r="M274" s="419"/>
      <c r="N274" s="396"/>
      <c r="O274" s="396"/>
      <c r="P274" s="414"/>
      <c r="Q274" s="399"/>
      <c r="R274" s="396"/>
      <c r="S274" s="396"/>
      <c r="T274" s="396"/>
      <c r="U274" s="400"/>
      <c r="V274" s="401"/>
      <c r="W274" s="585"/>
      <c r="X274" s="585"/>
      <c r="Y274" s="585"/>
      <c r="Z274" s="586"/>
      <c r="AA274" s="397"/>
      <c r="AB274" s="421"/>
      <c r="AC274" s="421"/>
      <c r="AD274" s="421"/>
      <c r="AE274" s="403"/>
      <c r="AF274" s="363"/>
      <c r="AG274" s="382"/>
      <c r="AH274" s="383"/>
      <c r="AI274" s="364"/>
      <c r="AJ274" s="383"/>
      <c r="AL274" s="397"/>
      <c r="AM274" s="421"/>
      <c r="AN274" s="421"/>
      <c r="AO274" s="421"/>
      <c r="AP274" s="403"/>
      <c r="AQ274" s="363"/>
      <c r="AR274" s="382"/>
      <c r="AS274" s="383"/>
      <c r="AT274" s="280"/>
      <c r="AU274" s="280"/>
      <c r="AW274" s="372"/>
      <c r="AX274" s="372">
        <v>24609</v>
      </c>
      <c r="AY274" s="372"/>
      <c r="AZ274" s="372">
        <f t="shared" si="638"/>
        <v>20</v>
      </c>
      <c r="BA274" s="372"/>
      <c r="BB274" s="372">
        <f t="shared" si="684"/>
        <v>5</v>
      </c>
      <c r="BC274" s="372">
        <f t="shared" si="685"/>
        <v>1230.45</v>
      </c>
      <c r="BD274" s="383">
        <f t="shared" ref="BD274" si="692">IF(AX274-BC274&lt;=0,0,IF(BB274&lt;=0,0,AX274-BC274))</f>
        <v>23378.55</v>
      </c>
      <c r="BE274" s="280">
        <f t="shared" ref="BE274" si="693">+BD274/BB274*AZ274/365</f>
        <v>256.20328767123289</v>
      </c>
      <c r="BF274" s="372">
        <f t="shared" ref="BF274" si="694">+AW274+AX274-BE274</f>
        <v>24352.796712328767</v>
      </c>
      <c r="BG274" s="372"/>
      <c r="BH274" s="280">
        <f t="shared" si="564"/>
        <v>24352.796712328767</v>
      </c>
      <c r="BI274" s="372"/>
      <c r="BJ274" s="372"/>
      <c r="BK274" s="372"/>
      <c r="BL274" s="280">
        <f t="shared" si="565"/>
        <v>5.2054794520547946E-2</v>
      </c>
      <c r="BM274" s="372">
        <f t="shared" si="566"/>
        <v>4.9479452054794519</v>
      </c>
      <c r="BN274" s="408">
        <f t="shared" si="631"/>
        <v>1230.45</v>
      </c>
      <c r="BO274" s="280">
        <f t="shared" si="568"/>
        <v>23122.346712328766</v>
      </c>
      <c r="BP274" s="365">
        <f t="shared" si="632"/>
        <v>4673.1210132890365</v>
      </c>
      <c r="BQ274" s="280">
        <f t="shared" si="570"/>
        <v>19679.67569903973</v>
      </c>
      <c r="BS274" s="367">
        <f t="shared" ref="BS274:BS320" si="695">+BQ274-BN274</f>
        <v>18449.225699039729</v>
      </c>
      <c r="BT274" s="280">
        <v>19679.67569903973</v>
      </c>
      <c r="BU274" s="372"/>
      <c r="BV274" s="372"/>
      <c r="BW274" s="372"/>
      <c r="BX274" s="280">
        <f t="shared" ref="BX274:BX320" si="696">($BT$4-F274)/365</f>
        <v>1.0520547945205478</v>
      </c>
      <c r="BY274" s="365">
        <f t="shared" ref="BY274:BY320" si="697">H274-BX274</f>
        <v>3.9479452054794519</v>
      </c>
      <c r="BZ274" s="280">
        <f t="shared" ref="BZ274:BZ320" si="698">+BN274</f>
        <v>1230.45</v>
      </c>
      <c r="CA274" s="280">
        <f t="shared" ref="CA274:CA320" si="699">IF(BT274-BZ274&lt;=0,0,IF(BY274&lt;=0,0,BT274-BZ274))</f>
        <v>18449.225699039729</v>
      </c>
      <c r="CB274" s="280">
        <f t="shared" ref="CB274:CB320" si="700">BP274</f>
        <v>4673.1210132890365</v>
      </c>
      <c r="CC274" s="280">
        <f t="shared" ref="CC274:CC320" si="701">+BT274+BU274-CB274</f>
        <v>15006.554685750692</v>
      </c>
      <c r="CE274" s="280">
        <v>15006.554685750692</v>
      </c>
      <c r="CF274" s="372"/>
      <c r="CG274" s="372"/>
      <c r="CH274" s="372"/>
      <c r="CI274" s="280">
        <f t="shared" ref="CI274:CI290" si="702">($CE$4-F274)/365</f>
        <v>2.0547945205479454</v>
      </c>
      <c r="CJ274" s="365">
        <f t="shared" si="579"/>
        <v>2.9452054794520546</v>
      </c>
      <c r="CK274" s="280">
        <f t="shared" ref="CK274:CK285" si="703">+BZ274</f>
        <v>1230.45</v>
      </c>
      <c r="CL274" s="280">
        <f t="shared" ref="CL274:CL290" si="704">IF(CE274-CK274&lt;=0,0,IF(CJ274&lt;=0,0,CE274-CK274))</f>
        <v>13776.104685750692</v>
      </c>
      <c r="CM274" s="280">
        <f t="shared" si="582"/>
        <v>4673.1210132890365</v>
      </c>
      <c r="CN274" s="280">
        <f t="shared" si="583"/>
        <v>10333.433672461655</v>
      </c>
      <c r="CP274" s="280">
        <f t="shared" si="584"/>
        <v>10333.433672461655</v>
      </c>
      <c r="CQ274" s="372"/>
      <c r="CR274" s="372"/>
      <c r="CS274" s="372"/>
      <c r="CT274" s="280">
        <f t="shared" si="585"/>
        <v>3.0547945205479454</v>
      </c>
      <c r="CU274" s="365">
        <f t="shared" si="586"/>
        <v>1.9452054794520546</v>
      </c>
      <c r="CV274" s="280">
        <f t="shared" si="587"/>
        <v>1230.45</v>
      </c>
      <c r="CW274" s="280">
        <f t="shared" si="588"/>
        <v>9102.9836724616544</v>
      </c>
      <c r="CX274" s="280">
        <f t="shared" si="633"/>
        <v>4673.1210132890365</v>
      </c>
      <c r="CY274" s="280">
        <f t="shared" si="589"/>
        <v>5660.3126591726186</v>
      </c>
      <c r="DA274" s="280">
        <f t="shared" si="508"/>
        <v>5660.3126591726186</v>
      </c>
      <c r="DB274" s="372"/>
      <c r="DC274" s="372"/>
      <c r="DD274" s="372"/>
      <c r="DE274" s="280">
        <f t="shared" si="604"/>
        <v>4.0547945205479454</v>
      </c>
      <c r="DF274" s="365">
        <f t="shared" si="605"/>
        <v>0.94520547945205458</v>
      </c>
      <c r="DG274" s="280">
        <f t="shared" si="509"/>
        <v>1230.45</v>
      </c>
      <c r="DH274" s="280">
        <f t="shared" si="606"/>
        <v>4429.8626591726188</v>
      </c>
      <c r="DI274" s="280">
        <f t="shared" si="691"/>
        <v>4429.8626591726188</v>
      </c>
      <c r="DJ274" s="280">
        <f t="shared" si="607"/>
        <v>1230.4499999999998</v>
      </c>
      <c r="DL274" s="367">
        <f t="shared" si="608"/>
        <v>0</v>
      </c>
    </row>
    <row r="275" spans="1:116" ht="25.5" x14ac:dyDescent="0.25">
      <c r="A275" s="610" t="s">
        <v>526</v>
      </c>
      <c r="B275" s="605" t="s">
        <v>17</v>
      </c>
      <c r="C275" s="584" t="s">
        <v>17</v>
      </c>
      <c r="D275" s="270" t="s">
        <v>1614</v>
      </c>
      <c r="E275" s="291" t="s">
        <v>1158</v>
      </c>
      <c r="F275" s="292">
        <v>43220</v>
      </c>
      <c r="G275" s="413"/>
      <c r="H275" s="357">
        <f>VLOOKUP(C275,[1]Rates!$C$6:$D$136,2,0)</f>
        <v>5</v>
      </c>
      <c r="I275" s="358">
        <f t="shared" ref="I275" si="705">H275-G275</f>
        <v>5</v>
      </c>
      <c r="J275" s="419"/>
      <c r="K275" s="419"/>
      <c r="L275" s="288"/>
      <c r="M275" s="419"/>
      <c r="N275" s="396"/>
      <c r="O275" s="396"/>
      <c r="P275" s="414"/>
      <c r="Q275" s="399"/>
      <c r="R275" s="396"/>
      <c r="S275" s="396"/>
      <c r="T275" s="396"/>
      <c r="U275" s="400"/>
      <c r="V275" s="401"/>
      <c r="W275" s="585"/>
      <c r="X275" s="585"/>
      <c r="Y275" s="585"/>
      <c r="Z275" s="586"/>
      <c r="AA275" s="397"/>
      <c r="AB275" s="421"/>
      <c r="AC275" s="421"/>
      <c r="AD275" s="421"/>
      <c r="AE275" s="403"/>
      <c r="AF275" s="363"/>
      <c r="AG275" s="382"/>
      <c r="AH275" s="383"/>
      <c r="AI275" s="364"/>
      <c r="AJ275" s="383"/>
      <c r="AL275" s="397"/>
      <c r="AM275" s="421"/>
      <c r="AN275" s="421"/>
      <c r="AO275" s="421"/>
      <c r="AP275" s="403"/>
      <c r="AQ275" s="363"/>
      <c r="AR275" s="382"/>
      <c r="AS275" s="383"/>
      <c r="AT275" s="280"/>
      <c r="AU275" s="280"/>
      <c r="AW275" s="372"/>
      <c r="AX275" s="372"/>
      <c r="AY275" s="372"/>
      <c r="AZ275" s="372"/>
      <c r="BA275" s="372"/>
      <c r="BB275" s="372"/>
      <c r="BC275" s="372"/>
      <c r="BD275" s="383"/>
      <c r="BE275" s="280"/>
      <c r="BF275" s="372"/>
      <c r="BG275" s="372"/>
      <c r="BH275" s="280"/>
      <c r="BI275" s="372">
        <v>5450</v>
      </c>
      <c r="BJ275" s="372"/>
      <c r="BK275" s="280">
        <f t="shared" ref="BK275:BK277" si="706">+$BJ$1-F275+1</f>
        <v>336</v>
      </c>
      <c r="BL275" s="280"/>
      <c r="BM275" s="280">
        <f t="shared" si="566"/>
        <v>5</v>
      </c>
      <c r="BN275" s="280">
        <f>+BI275*5%</f>
        <v>272.5</v>
      </c>
      <c r="BO275" s="280">
        <f>+BI275-BN275</f>
        <v>5177.5</v>
      </c>
      <c r="BP275" s="280">
        <f t="shared" ref="BP275:BP276" si="707">+(BO275/BM275*BK275)/365</f>
        <v>953.22739726027396</v>
      </c>
      <c r="BQ275" s="280">
        <f t="shared" si="570"/>
        <v>4496.7726027397257</v>
      </c>
      <c r="BS275" s="367">
        <f t="shared" si="695"/>
        <v>4224.2726027397257</v>
      </c>
      <c r="BT275" s="280">
        <v>4496.7726027397257</v>
      </c>
      <c r="BU275" s="372"/>
      <c r="BV275" s="372"/>
      <c r="BW275" s="280"/>
      <c r="BX275" s="280">
        <f t="shared" si="696"/>
        <v>0.9178082191780822</v>
      </c>
      <c r="BY275" s="365">
        <f t="shared" si="697"/>
        <v>4.0821917808219181</v>
      </c>
      <c r="BZ275" s="280">
        <f t="shared" si="698"/>
        <v>272.5</v>
      </c>
      <c r="CA275" s="280">
        <f t="shared" si="699"/>
        <v>4224.2726027397257</v>
      </c>
      <c r="CB275" s="280">
        <f t="shared" ref="CB275:CB285" si="708">CA275/BY275</f>
        <v>1034.8050335570467</v>
      </c>
      <c r="CC275" s="280">
        <f t="shared" si="701"/>
        <v>3461.9675691826787</v>
      </c>
      <c r="CE275" s="280">
        <v>3461.9675691826787</v>
      </c>
      <c r="CF275" s="372"/>
      <c r="CG275" s="372"/>
      <c r="CH275" s="280"/>
      <c r="CI275" s="280">
        <f t="shared" si="702"/>
        <v>1.9205479452054794</v>
      </c>
      <c r="CJ275" s="365">
        <f t="shared" si="579"/>
        <v>3.0794520547945208</v>
      </c>
      <c r="CK275" s="280">
        <f t="shared" si="703"/>
        <v>272.5</v>
      </c>
      <c r="CL275" s="280">
        <f t="shared" si="704"/>
        <v>3189.4675691826787</v>
      </c>
      <c r="CM275" s="280">
        <f t="shared" si="582"/>
        <v>1034.8050335570467</v>
      </c>
      <c r="CN275" s="280">
        <f t="shared" si="583"/>
        <v>2427.1625356256318</v>
      </c>
      <c r="CP275" s="280">
        <f t="shared" si="584"/>
        <v>2427.1625356256318</v>
      </c>
      <c r="CQ275" s="372"/>
      <c r="CR275" s="372"/>
      <c r="CS275" s="280"/>
      <c r="CT275" s="280">
        <f t="shared" si="585"/>
        <v>2.9205479452054797</v>
      </c>
      <c r="CU275" s="365">
        <f t="shared" si="586"/>
        <v>2.0794520547945203</v>
      </c>
      <c r="CV275" s="280">
        <f t="shared" si="587"/>
        <v>272.5</v>
      </c>
      <c r="CW275" s="280">
        <f t="shared" si="588"/>
        <v>2154.6625356256318</v>
      </c>
      <c r="CX275" s="280">
        <f t="shared" si="633"/>
        <v>1034.8050335570467</v>
      </c>
      <c r="CY275" s="280">
        <f t="shared" si="589"/>
        <v>1392.3575020685851</v>
      </c>
      <c r="DA275" s="280">
        <f t="shared" si="508"/>
        <v>1392.3575020685851</v>
      </c>
      <c r="DB275" s="372"/>
      <c r="DC275" s="372"/>
      <c r="DD275" s="280"/>
      <c r="DE275" s="280">
        <f t="shared" si="604"/>
        <v>3.9205479452054797</v>
      </c>
      <c r="DF275" s="365">
        <f t="shared" si="605"/>
        <v>1.0794520547945203</v>
      </c>
      <c r="DG275" s="280">
        <f t="shared" si="509"/>
        <v>272.5</v>
      </c>
      <c r="DH275" s="280">
        <f t="shared" si="606"/>
        <v>1119.8575020685851</v>
      </c>
      <c r="DI275" s="280">
        <f t="shared" ref="DI275:DI292" si="709">CX275</f>
        <v>1034.8050335570467</v>
      </c>
      <c r="DJ275" s="280">
        <f t="shared" si="607"/>
        <v>357.55246851153834</v>
      </c>
      <c r="DL275" s="367">
        <f t="shared" si="608"/>
        <v>85.052468511538336</v>
      </c>
    </row>
    <row r="276" spans="1:116" ht="25.5" x14ac:dyDescent="0.25">
      <c r="A276" s="610" t="s">
        <v>526</v>
      </c>
      <c r="B276" s="605" t="s">
        <v>17</v>
      </c>
      <c r="C276" s="584" t="s">
        <v>17</v>
      </c>
      <c r="D276" s="270" t="s">
        <v>1615</v>
      </c>
      <c r="E276" s="291" t="s">
        <v>1119</v>
      </c>
      <c r="F276" s="292">
        <v>43196</v>
      </c>
      <c r="G276" s="413"/>
      <c r="H276" s="357">
        <f>VLOOKUP(C276,[1]Rates!$C$6:$D$136,2,0)</f>
        <v>5</v>
      </c>
      <c r="I276" s="358">
        <f t="shared" ref="I276" si="710">H276-G276</f>
        <v>5</v>
      </c>
      <c r="J276" s="419"/>
      <c r="K276" s="419"/>
      <c r="L276" s="288"/>
      <c r="M276" s="419"/>
      <c r="N276" s="396"/>
      <c r="O276" s="396"/>
      <c r="P276" s="414"/>
      <c r="Q276" s="399"/>
      <c r="R276" s="396"/>
      <c r="S276" s="396"/>
      <c r="T276" s="396"/>
      <c r="U276" s="400"/>
      <c r="V276" s="401"/>
      <c r="W276" s="585"/>
      <c r="X276" s="585"/>
      <c r="Y276" s="585"/>
      <c r="Z276" s="586"/>
      <c r="AA276" s="397"/>
      <c r="AB276" s="421"/>
      <c r="AC276" s="421"/>
      <c r="AD276" s="421"/>
      <c r="AE276" s="403"/>
      <c r="AF276" s="363"/>
      <c r="AG276" s="382"/>
      <c r="AH276" s="383"/>
      <c r="AI276" s="364"/>
      <c r="AJ276" s="383"/>
      <c r="AL276" s="397"/>
      <c r="AM276" s="421"/>
      <c r="AN276" s="421"/>
      <c r="AO276" s="421"/>
      <c r="AP276" s="403"/>
      <c r="AQ276" s="363"/>
      <c r="AR276" s="382"/>
      <c r="AS276" s="383"/>
      <c r="AT276" s="280"/>
      <c r="AU276" s="280"/>
      <c r="AW276" s="372"/>
      <c r="AX276" s="372"/>
      <c r="AY276" s="372"/>
      <c r="AZ276" s="372"/>
      <c r="BA276" s="372"/>
      <c r="BB276" s="372"/>
      <c r="BC276" s="372"/>
      <c r="BD276" s="383"/>
      <c r="BE276" s="280"/>
      <c r="BF276" s="372"/>
      <c r="BG276" s="372"/>
      <c r="BH276" s="280"/>
      <c r="BI276" s="372">
        <v>34375</v>
      </c>
      <c r="BJ276" s="372"/>
      <c r="BK276" s="280">
        <f t="shared" si="706"/>
        <v>360</v>
      </c>
      <c r="BL276" s="280"/>
      <c r="BM276" s="280">
        <f t="shared" si="566"/>
        <v>5</v>
      </c>
      <c r="BN276" s="280">
        <f>+BI276*5%</f>
        <v>1718.75</v>
      </c>
      <c r="BO276" s="280">
        <f>+BI276-BN276</f>
        <v>32656.25</v>
      </c>
      <c r="BP276" s="280">
        <f t="shared" si="707"/>
        <v>6441.7808219178078</v>
      </c>
      <c r="BQ276" s="280">
        <f t="shared" si="570"/>
        <v>27933.219178082192</v>
      </c>
      <c r="BS276" s="367">
        <f t="shared" si="695"/>
        <v>26214.469178082192</v>
      </c>
      <c r="BT276" s="280">
        <v>27933.219178082192</v>
      </c>
      <c r="BU276" s="372"/>
      <c r="BV276" s="372"/>
      <c r="BW276" s="280"/>
      <c r="BX276" s="280">
        <f t="shared" si="696"/>
        <v>0.98356164383561639</v>
      </c>
      <c r="BY276" s="365">
        <f t="shared" si="697"/>
        <v>4.0164383561643833</v>
      </c>
      <c r="BZ276" s="280">
        <f t="shared" si="698"/>
        <v>1718.75</v>
      </c>
      <c r="CA276" s="280">
        <f t="shared" si="699"/>
        <v>26214.469178082192</v>
      </c>
      <c r="CB276" s="280">
        <f t="shared" si="708"/>
        <v>6526.7948499317881</v>
      </c>
      <c r="CC276" s="280">
        <f t="shared" si="701"/>
        <v>21406.424328150402</v>
      </c>
      <c r="CE276" s="280">
        <v>21406.424328150402</v>
      </c>
      <c r="CF276" s="372"/>
      <c r="CG276" s="372"/>
      <c r="CH276" s="280"/>
      <c r="CI276" s="280">
        <f t="shared" si="702"/>
        <v>1.9863013698630136</v>
      </c>
      <c r="CJ276" s="365">
        <f t="shared" si="579"/>
        <v>3.0136986301369864</v>
      </c>
      <c r="CK276" s="280">
        <f t="shared" si="703"/>
        <v>1718.75</v>
      </c>
      <c r="CL276" s="280">
        <f t="shared" si="704"/>
        <v>19687.674328150402</v>
      </c>
      <c r="CM276" s="280">
        <f t="shared" si="582"/>
        <v>6526.7948499317881</v>
      </c>
      <c r="CN276" s="280">
        <f t="shared" si="583"/>
        <v>14879.629478218614</v>
      </c>
      <c r="CP276" s="280">
        <f t="shared" si="584"/>
        <v>14879.629478218614</v>
      </c>
      <c r="CQ276" s="372"/>
      <c r="CR276" s="372"/>
      <c r="CS276" s="280"/>
      <c r="CT276" s="280">
        <f t="shared" si="585"/>
        <v>2.9863013698630136</v>
      </c>
      <c r="CU276" s="365">
        <f t="shared" si="586"/>
        <v>2.0136986301369864</v>
      </c>
      <c r="CV276" s="280">
        <f t="shared" si="587"/>
        <v>1718.75</v>
      </c>
      <c r="CW276" s="280">
        <f t="shared" si="588"/>
        <v>13160.879478218614</v>
      </c>
      <c r="CX276" s="280">
        <f t="shared" si="633"/>
        <v>6526.7948499317881</v>
      </c>
      <c r="CY276" s="280">
        <f t="shared" si="589"/>
        <v>8352.834628286826</v>
      </c>
      <c r="DA276" s="280">
        <f t="shared" si="508"/>
        <v>8352.834628286826</v>
      </c>
      <c r="DB276" s="372"/>
      <c r="DC276" s="372"/>
      <c r="DD276" s="280"/>
      <c r="DE276" s="280">
        <f t="shared" si="604"/>
        <v>3.9863013698630136</v>
      </c>
      <c r="DF276" s="365">
        <f t="shared" si="605"/>
        <v>1.0136986301369864</v>
      </c>
      <c r="DG276" s="280">
        <f t="shared" si="509"/>
        <v>1718.75</v>
      </c>
      <c r="DH276" s="280">
        <f t="shared" si="606"/>
        <v>6634.084628286826</v>
      </c>
      <c r="DI276" s="280">
        <f t="shared" si="709"/>
        <v>6526.7948499317881</v>
      </c>
      <c r="DJ276" s="280">
        <f t="shared" si="607"/>
        <v>1826.0397783550379</v>
      </c>
      <c r="DL276" s="367">
        <f t="shared" si="608"/>
        <v>107.28977835503792</v>
      </c>
    </row>
    <row r="277" spans="1:116" ht="25.5" x14ac:dyDescent="0.25">
      <c r="A277" s="610" t="s">
        <v>526</v>
      </c>
      <c r="B277" s="605" t="s">
        <v>17</v>
      </c>
      <c r="C277" s="584" t="s">
        <v>17</v>
      </c>
      <c r="D277" s="270" t="s">
        <v>1616</v>
      </c>
      <c r="E277" s="291" t="s">
        <v>1119</v>
      </c>
      <c r="F277" s="292">
        <v>43200</v>
      </c>
      <c r="G277" s="413"/>
      <c r="H277" s="357">
        <f>VLOOKUP(C277,[1]Rates!$C$6:$D$136,2,0)</f>
        <v>5</v>
      </c>
      <c r="I277" s="358">
        <f t="shared" ref="I277" si="711">H277-G277</f>
        <v>5</v>
      </c>
      <c r="J277" s="419"/>
      <c r="K277" s="419"/>
      <c r="L277" s="288"/>
      <c r="M277" s="419"/>
      <c r="N277" s="396"/>
      <c r="O277" s="396"/>
      <c r="P277" s="414"/>
      <c r="Q277" s="399"/>
      <c r="R277" s="396"/>
      <c r="S277" s="396"/>
      <c r="T277" s="396"/>
      <c r="U277" s="400"/>
      <c r="V277" s="401"/>
      <c r="W277" s="585"/>
      <c r="X277" s="585"/>
      <c r="Y277" s="585"/>
      <c r="Z277" s="586"/>
      <c r="AA277" s="397"/>
      <c r="AB277" s="421"/>
      <c r="AC277" s="421"/>
      <c r="AD277" s="421"/>
      <c r="AE277" s="403"/>
      <c r="AF277" s="363"/>
      <c r="AG277" s="382"/>
      <c r="AH277" s="383"/>
      <c r="AI277" s="364"/>
      <c r="AJ277" s="383"/>
      <c r="AL277" s="397"/>
      <c r="AM277" s="421"/>
      <c r="AN277" s="421"/>
      <c r="AO277" s="421"/>
      <c r="AP277" s="403"/>
      <c r="AQ277" s="363"/>
      <c r="AR277" s="382"/>
      <c r="AS277" s="383"/>
      <c r="AT277" s="280"/>
      <c r="AU277" s="280"/>
      <c r="AW277" s="372"/>
      <c r="AX277" s="372"/>
      <c r="AY277" s="372"/>
      <c r="AZ277" s="372"/>
      <c r="BA277" s="372"/>
      <c r="BB277" s="372"/>
      <c r="BC277" s="372"/>
      <c r="BD277" s="383"/>
      <c r="BE277" s="280"/>
      <c r="BF277" s="372"/>
      <c r="BG277" s="372"/>
      <c r="BH277" s="280"/>
      <c r="BI277" s="372">
        <v>34375</v>
      </c>
      <c r="BJ277" s="372"/>
      <c r="BK277" s="280">
        <f t="shared" si="706"/>
        <v>356</v>
      </c>
      <c r="BL277" s="280"/>
      <c r="BM277" s="280">
        <f t="shared" ref="BM277" si="712">H277-BL277</f>
        <v>5</v>
      </c>
      <c r="BN277" s="280">
        <f>+BI277*5%</f>
        <v>1718.75</v>
      </c>
      <c r="BO277" s="280">
        <f>+BI277-BN277</f>
        <v>32656.25</v>
      </c>
      <c r="BP277" s="280">
        <f t="shared" ref="BP277" si="713">+(BO277/BM277*BK277)/365</f>
        <v>6370.2054794520545</v>
      </c>
      <c r="BQ277" s="280">
        <f t="shared" ref="BQ277" si="714">+BH277+BI277-BP277</f>
        <v>28004.794520547945</v>
      </c>
      <c r="BS277" s="367">
        <f t="shared" si="695"/>
        <v>26286.044520547945</v>
      </c>
      <c r="BT277" s="280">
        <v>28004.794520547945</v>
      </c>
      <c r="BU277" s="372"/>
      <c r="BV277" s="372"/>
      <c r="BW277" s="280"/>
      <c r="BX277" s="280">
        <f t="shared" si="696"/>
        <v>0.9726027397260274</v>
      </c>
      <c r="BY277" s="365">
        <f t="shared" si="697"/>
        <v>4.0273972602739727</v>
      </c>
      <c r="BZ277" s="280">
        <f t="shared" si="698"/>
        <v>1718.75</v>
      </c>
      <c r="CA277" s="280">
        <f t="shared" si="699"/>
        <v>26286.044520547945</v>
      </c>
      <c r="CB277" s="280">
        <f t="shared" si="708"/>
        <v>6526.8069727891152</v>
      </c>
      <c r="CC277" s="280">
        <f t="shared" si="701"/>
        <v>21477.987547758828</v>
      </c>
      <c r="CE277" s="280">
        <v>21477.987547758828</v>
      </c>
      <c r="CF277" s="372"/>
      <c r="CG277" s="372"/>
      <c r="CH277" s="280"/>
      <c r="CI277" s="280">
        <f t="shared" si="702"/>
        <v>1.9753424657534246</v>
      </c>
      <c r="CJ277" s="365">
        <f t="shared" si="579"/>
        <v>3.0246575342465754</v>
      </c>
      <c r="CK277" s="280">
        <f t="shared" si="703"/>
        <v>1718.75</v>
      </c>
      <c r="CL277" s="280">
        <f t="shared" si="704"/>
        <v>19759.237547758828</v>
      </c>
      <c r="CM277" s="280">
        <f t="shared" si="582"/>
        <v>6526.8069727891152</v>
      </c>
      <c r="CN277" s="280">
        <f t="shared" si="583"/>
        <v>14951.180574969712</v>
      </c>
      <c r="CP277" s="280">
        <f t="shared" si="584"/>
        <v>14951.180574969712</v>
      </c>
      <c r="CQ277" s="372"/>
      <c r="CR277" s="372"/>
      <c r="CS277" s="280"/>
      <c r="CT277" s="280">
        <f t="shared" si="585"/>
        <v>2.9753424657534246</v>
      </c>
      <c r="CU277" s="365">
        <f t="shared" si="586"/>
        <v>2.0246575342465754</v>
      </c>
      <c r="CV277" s="280">
        <f t="shared" si="587"/>
        <v>1718.75</v>
      </c>
      <c r="CW277" s="280">
        <f t="shared" si="588"/>
        <v>13232.430574969712</v>
      </c>
      <c r="CX277" s="280">
        <f t="shared" si="633"/>
        <v>6526.8069727891152</v>
      </c>
      <c r="CY277" s="280">
        <f t="shared" si="589"/>
        <v>8424.3736021805962</v>
      </c>
      <c r="DA277" s="280">
        <f t="shared" si="508"/>
        <v>8424.3736021805962</v>
      </c>
      <c r="DB277" s="372"/>
      <c r="DC277" s="372"/>
      <c r="DD277" s="280"/>
      <c r="DE277" s="280">
        <f t="shared" si="604"/>
        <v>3.9753424657534246</v>
      </c>
      <c r="DF277" s="365">
        <f t="shared" si="605"/>
        <v>1.0246575342465754</v>
      </c>
      <c r="DG277" s="280">
        <f t="shared" si="509"/>
        <v>1718.75</v>
      </c>
      <c r="DH277" s="280">
        <f t="shared" si="606"/>
        <v>6705.6236021805962</v>
      </c>
      <c r="DI277" s="280">
        <f t="shared" si="709"/>
        <v>6526.8069727891152</v>
      </c>
      <c r="DJ277" s="280">
        <f t="shared" si="607"/>
        <v>1897.566629391481</v>
      </c>
      <c r="DL277" s="367">
        <f t="shared" si="608"/>
        <v>178.816629391481</v>
      </c>
    </row>
    <row r="278" spans="1:116" ht="25.5" x14ac:dyDescent="0.25">
      <c r="A278" s="610" t="s">
        <v>526</v>
      </c>
      <c r="B278" s="605" t="s">
        <v>17</v>
      </c>
      <c r="C278" s="584" t="s">
        <v>17</v>
      </c>
      <c r="D278" s="270" t="s">
        <v>1426</v>
      </c>
      <c r="E278" s="291" t="s">
        <v>452</v>
      </c>
      <c r="F278" s="292">
        <v>43344</v>
      </c>
      <c r="G278" s="413"/>
      <c r="H278" s="357">
        <f>VLOOKUP(C278,[1]Rates!$C$6:$D$136,2,0)</f>
        <v>5</v>
      </c>
      <c r="I278" s="358">
        <f t="shared" ref="I278" si="715">H278-G278</f>
        <v>5</v>
      </c>
      <c r="J278" s="419"/>
      <c r="K278" s="419"/>
      <c r="L278" s="288"/>
      <c r="M278" s="419"/>
      <c r="N278" s="396"/>
      <c r="O278" s="396"/>
      <c r="P278" s="414"/>
      <c r="Q278" s="399"/>
      <c r="R278" s="396"/>
      <c r="S278" s="396"/>
      <c r="T278" s="396"/>
      <c r="U278" s="400"/>
      <c r="V278" s="401"/>
      <c r="W278" s="585"/>
      <c r="X278" s="585"/>
      <c r="Y278" s="585"/>
      <c r="Z278" s="586"/>
      <c r="AA278" s="397"/>
      <c r="AB278" s="421"/>
      <c r="AC278" s="421"/>
      <c r="AD278" s="421"/>
      <c r="AE278" s="403"/>
      <c r="AF278" s="363"/>
      <c r="AG278" s="382"/>
      <c r="AH278" s="383"/>
      <c r="AI278" s="364"/>
      <c r="AJ278" s="383"/>
      <c r="AL278" s="397"/>
      <c r="AM278" s="421"/>
      <c r="AN278" s="421"/>
      <c r="AO278" s="421"/>
      <c r="AP278" s="403"/>
      <c r="AQ278" s="363"/>
      <c r="AR278" s="382"/>
      <c r="AS278" s="383"/>
      <c r="AT278" s="280"/>
      <c r="AU278" s="280"/>
      <c r="AW278" s="372"/>
      <c r="AX278" s="372"/>
      <c r="AY278" s="372"/>
      <c r="AZ278" s="372"/>
      <c r="BA278" s="372"/>
      <c r="BB278" s="372"/>
      <c r="BC278" s="372"/>
      <c r="BD278" s="383"/>
      <c r="BE278" s="280"/>
      <c r="BF278" s="372"/>
      <c r="BG278" s="372"/>
      <c r="BH278" s="280"/>
      <c r="BI278" s="372">
        <v>38671.870000000003</v>
      </c>
      <c r="BJ278" s="372"/>
      <c r="BK278" s="280">
        <f t="shared" ref="BK278:BK285" si="716">+$BJ$1-F278+1</f>
        <v>212</v>
      </c>
      <c r="BL278" s="280"/>
      <c r="BM278" s="280">
        <f t="shared" ref="BM278:BM284" si="717">H278-BL278</f>
        <v>5</v>
      </c>
      <c r="BN278" s="280">
        <f t="shared" ref="BN278:BN284" si="718">+BI278*5%</f>
        <v>1933.5935000000002</v>
      </c>
      <c r="BO278" s="280">
        <f t="shared" ref="BO278:BO284" si="719">+BI278-BN278</f>
        <v>36738.2765</v>
      </c>
      <c r="BP278" s="280">
        <f t="shared" ref="BP278:BP284" si="720">+(BO278/BM278*BK278)/365</f>
        <v>4267.6792427397259</v>
      </c>
      <c r="BQ278" s="280">
        <f t="shared" ref="BQ278:BQ284" si="721">+BH278+BI278-BP278</f>
        <v>34404.190757260279</v>
      </c>
      <c r="BS278" s="367">
        <f t="shared" si="695"/>
        <v>32470.59725726028</v>
      </c>
      <c r="BT278" s="280">
        <v>34404.190757260279</v>
      </c>
      <c r="BU278" s="372"/>
      <c r="BV278" s="372"/>
      <c r="BW278" s="280"/>
      <c r="BX278" s="280">
        <f t="shared" si="696"/>
        <v>0.57808219178082187</v>
      </c>
      <c r="BY278" s="365">
        <f t="shared" si="697"/>
        <v>4.4219178082191783</v>
      </c>
      <c r="BZ278" s="280">
        <f t="shared" si="698"/>
        <v>1933.5935000000002</v>
      </c>
      <c r="CA278" s="280">
        <f t="shared" si="699"/>
        <v>32470.59725726028</v>
      </c>
      <c r="CB278" s="280">
        <f t="shared" si="708"/>
        <v>7343.1028493804224</v>
      </c>
      <c r="CC278" s="280">
        <f t="shared" si="701"/>
        <v>27061.087907879857</v>
      </c>
      <c r="CE278" s="280">
        <v>27061.087907879857</v>
      </c>
      <c r="CF278" s="372"/>
      <c r="CG278" s="372"/>
      <c r="CH278" s="280"/>
      <c r="CI278" s="280">
        <f t="shared" si="702"/>
        <v>1.5808219178082192</v>
      </c>
      <c r="CJ278" s="365">
        <f t="shared" si="579"/>
        <v>3.419178082191781</v>
      </c>
      <c r="CK278" s="280">
        <f t="shared" si="703"/>
        <v>1933.5935000000002</v>
      </c>
      <c r="CL278" s="280">
        <f t="shared" si="704"/>
        <v>25127.494407879858</v>
      </c>
      <c r="CM278" s="280">
        <f t="shared" si="582"/>
        <v>7343.1028493804224</v>
      </c>
      <c r="CN278" s="280">
        <f t="shared" si="583"/>
        <v>19717.985058499435</v>
      </c>
      <c r="CP278" s="280">
        <f t="shared" si="584"/>
        <v>19717.985058499435</v>
      </c>
      <c r="CQ278" s="372"/>
      <c r="CR278" s="372"/>
      <c r="CS278" s="280"/>
      <c r="CT278" s="280">
        <f t="shared" si="585"/>
        <v>2.580821917808219</v>
      </c>
      <c r="CU278" s="365">
        <f t="shared" si="586"/>
        <v>2.419178082191781</v>
      </c>
      <c r="CV278" s="280">
        <f t="shared" si="587"/>
        <v>1933.5935000000002</v>
      </c>
      <c r="CW278" s="280">
        <f t="shared" si="588"/>
        <v>17784.391558499436</v>
      </c>
      <c r="CX278" s="280">
        <f t="shared" si="633"/>
        <v>7343.1028493804224</v>
      </c>
      <c r="CY278" s="280">
        <f t="shared" si="589"/>
        <v>12374.882209119012</v>
      </c>
      <c r="DA278" s="280">
        <f t="shared" si="508"/>
        <v>12374.882209119012</v>
      </c>
      <c r="DB278" s="372"/>
      <c r="DC278" s="372"/>
      <c r="DD278" s="280"/>
      <c r="DE278" s="280">
        <f t="shared" si="604"/>
        <v>3.580821917808219</v>
      </c>
      <c r="DF278" s="365">
        <f t="shared" si="605"/>
        <v>1.419178082191781</v>
      </c>
      <c r="DG278" s="280">
        <f t="shared" si="509"/>
        <v>1933.5935000000002</v>
      </c>
      <c r="DH278" s="280">
        <f t="shared" si="606"/>
        <v>10441.288709119011</v>
      </c>
      <c r="DI278" s="280">
        <f t="shared" si="709"/>
        <v>7343.1028493804224</v>
      </c>
      <c r="DJ278" s="280">
        <f t="shared" si="607"/>
        <v>5031.7793597385898</v>
      </c>
      <c r="DL278" s="367">
        <f t="shared" si="608"/>
        <v>3098.1858597385899</v>
      </c>
    </row>
    <row r="279" spans="1:116" ht="30" x14ac:dyDescent="0.25">
      <c r="A279" s="610" t="s">
        <v>526</v>
      </c>
      <c r="B279" s="605" t="s">
        <v>17</v>
      </c>
      <c r="C279" s="584" t="s">
        <v>17</v>
      </c>
      <c r="D279" s="270" t="s">
        <v>1617</v>
      </c>
      <c r="E279" s="291" t="s">
        <v>1159</v>
      </c>
      <c r="F279" s="292">
        <v>43552</v>
      </c>
      <c r="G279" s="413"/>
      <c r="H279" s="357">
        <f>VLOOKUP(C279,[1]Rates!$C$6:$D$136,2,0)</f>
        <v>5</v>
      </c>
      <c r="I279" s="358">
        <f t="shared" ref="I279" si="722">H279-G279</f>
        <v>5</v>
      </c>
      <c r="J279" s="419"/>
      <c r="K279" s="419"/>
      <c r="L279" s="288"/>
      <c r="M279" s="419"/>
      <c r="N279" s="396"/>
      <c r="O279" s="396"/>
      <c r="P279" s="414"/>
      <c r="Q279" s="399"/>
      <c r="R279" s="396"/>
      <c r="S279" s="396"/>
      <c r="T279" s="396"/>
      <c r="U279" s="400"/>
      <c r="V279" s="401"/>
      <c r="W279" s="585"/>
      <c r="X279" s="585"/>
      <c r="Y279" s="585"/>
      <c r="Z279" s="586"/>
      <c r="AA279" s="397"/>
      <c r="AB279" s="421"/>
      <c r="AC279" s="421"/>
      <c r="AD279" s="421"/>
      <c r="AE279" s="403"/>
      <c r="AF279" s="363"/>
      <c r="AG279" s="382"/>
      <c r="AH279" s="383"/>
      <c r="AI279" s="364"/>
      <c r="AJ279" s="383"/>
      <c r="AL279" s="397"/>
      <c r="AM279" s="421"/>
      <c r="AN279" s="421"/>
      <c r="AO279" s="421"/>
      <c r="AP279" s="403"/>
      <c r="AQ279" s="363"/>
      <c r="AR279" s="382"/>
      <c r="AS279" s="383"/>
      <c r="AT279" s="280"/>
      <c r="AU279" s="280"/>
      <c r="AW279" s="372"/>
      <c r="AX279" s="372"/>
      <c r="AY279" s="372"/>
      <c r="AZ279" s="372"/>
      <c r="BA279" s="372"/>
      <c r="BB279" s="372"/>
      <c r="BC279" s="372"/>
      <c r="BD279" s="383"/>
      <c r="BE279" s="280"/>
      <c r="BF279" s="372"/>
      <c r="BG279" s="372"/>
      <c r="BH279" s="280"/>
      <c r="BI279" s="372">
        <v>36328.120000000003</v>
      </c>
      <c r="BJ279" s="372"/>
      <c r="BK279" s="280">
        <f t="shared" si="716"/>
        <v>4</v>
      </c>
      <c r="BL279" s="280"/>
      <c r="BM279" s="280">
        <f t="shared" si="717"/>
        <v>5</v>
      </c>
      <c r="BN279" s="280">
        <f t="shared" si="718"/>
        <v>1816.4060000000002</v>
      </c>
      <c r="BO279" s="280">
        <f t="shared" si="719"/>
        <v>34511.714</v>
      </c>
      <c r="BP279" s="280">
        <f t="shared" si="720"/>
        <v>75.642112876712332</v>
      </c>
      <c r="BQ279" s="280">
        <f t="shared" si="721"/>
        <v>36252.477887123292</v>
      </c>
      <c r="BS279" s="367">
        <f t="shared" si="695"/>
        <v>34436.071887123289</v>
      </c>
      <c r="BT279" s="280">
        <v>36252.477887123292</v>
      </c>
      <c r="BU279" s="372"/>
      <c r="BV279" s="372"/>
      <c r="BW279" s="280"/>
      <c r="BX279" s="280">
        <f t="shared" si="696"/>
        <v>8.21917808219178E-3</v>
      </c>
      <c r="BY279" s="365">
        <f t="shared" si="697"/>
        <v>4.9917808219178079</v>
      </c>
      <c r="BZ279" s="280">
        <f t="shared" si="698"/>
        <v>1816.4060000000002</v>
      </c>
      <c r="CA279" s="280">
        <f t="shared" si="699"/>
        <v>34436.071887123289</v>
      </c>
      <c r="CB279" s="280">
        <f t="shared" si="708"/>
        <v>6898.5544669593864</v>
      </c>
      <c r="CC279" s="280">
        <f t="shared" si="701"/>
        <v>29353.923420163905</v>
      </c>
      <c r="CE279" s="280">
        <v>29353.923420163905</v>
      </c>
      <c r="CF279" s="372"/>
      <c r="CG279" s="372"/>
      <c r="CH279" s="280"/>
      <c r="CI279" s="280">
        <f t="shared" si="702"/>
        <v>1.010958904109589</v>
      </c>
      <c r="CJ279" s="365">
        <f t="shared" si="579"/>
        <v>3.989041095890411</v>
      </c>
      <c r="CK279" s="280">
        <f t="shared" si="703"/>
        <v>1816.4060000000002</v>
      </c>
      <c r="CL279" s="280">
        <f t="shared" si="704"/>
        <v>27537.517420163906</v>
      </c>
      <c r="CM279" s="280">
        <f t="shared" si="582"/>
        <v>6898.5544669593864</v>
      </c>
      <c r="CN279" s="280">
        <f t="shared" si="583"/>
        <v>22455.368953204517</v>
      </c>
      <c r="CP279" s="280">
        <f t="shared" si="584"/>
        <v>22455.368953204517</v>
      </c>
      <c r="CQ279" s="372"/>
      <c r="CR279" s="372"/>
      <c r="CS279" s="280"/>
      <c r="CT279" s="280">
        <f t="shared" si="585"/>
        <v>2.010958904109589</v>
      </c>
      <c r="CU279" s="365">
        <f t="shared" si="586"/>
        <v>2.989041095890411</v>
      </c>
      <c r="CV279" s="280">
        <f t="shared" si="587"/>
        <v>1816.4060000000002</v>
      </c>
      <c r="CW279" s="280">
        <f t="shared" si="588"/>
        <v>20638.962953204518</v>
      </c>
      <c r="CX279" s="280">
        <f t="shared" si="633"/>
        <v>6898.5544669593864</v>
      </c>
      <c r="CY279" s="280">
        <f t="shared" si="589"/>
        <v>15556.81448624513</v>
      </c>
      <c r="DA279" s="280">
        <f t="shared" si="508"/>
        <v>15556.81448624513</v>
      </c>
      <c r="DB279" s="372"/>
      <c r="DC279" s="372"/>
      <c r="DD279" s="280"/>
      <c r="DE279" s="280">
        <f t="shared" si="604"/>
        <v>3.010958904109589</v>
      </c>
      <c r="DF279" s="365">
        <f t="shared" si="605"/>
        <v>1.989041095890411</v>
      </c>
      <c r="DG279" s="280">
        <f t="shared" si="509"/>
        <v>1816.4060000000002</v>
      </c>
      <c r="DH279" s="280">
        <f t="shared" si="606"/>
        <v>13740.408486245129</v>
      </c>
      <c r="DI279" s="280">
        <f t="shared" si="709"/>
        <v>6898.5544669593864</v>
      </c>
      <c r="DJ279" s="280">
        <f t="shared" si="607"/>
        <v>8658.2600192857426</v>
      </c>
      <c r="DL279" s="367">
        <f t="shared" si="608"/>
        <v>6841.8540192857427</v>
      </c>
    </row>
    <row r="280" spans="1:116" ht="30" x14ac:dyDescent="0.25">
      <c r="A280" s="610" t="s">
        <v>526</v>
      </c>
      <c r="B280" s="605" t="s">
        <v>17</v>
      </c>
      <c r="C280" s="584" t="s">
        <v>17</v>
      </c>
      <c r="D280" s="270" t="s">
        <v>1618</v>
      </c>
      <c r="E280" s="291" t="s">
        <v>1160</v>
      </c>
      <c r="F280" s="292">
        <v>43552</v>
      </c>
      <c r="G280" s="413"/>
      <c r="H280" s="357">
        <f>VLOOKUP(C280,[1]Rates!$C$6:$D$136,2,0)</f>
        <v>5</v>
      </c>
      <c r="I280" s="358">
        <f t="shared" ref="I280" si="723">H280-G280</f>
        <v>5</v>
      </c>
      <c r="J280" s="419"/>
      <c r="K280" s="419"/>
      <c r="L280" s="288"/>
      <c r="M280" s="419"/>
      <c r="N280" s="396"/>
      <c r="O280" s="396"/>
      <c r="P280" s="414"/>
      <c r="Q280" s="399"/>
      <c r="R280" s="396"/>
      <c r="S280" s="396"/>
      <c r="T280" s="396"/>
      <c r="U280" s="400"/>
      <c r="V280" s="401"/>
      <c r="W280" s="585"/>
      <c r="X280" s="585"/>
      <c r="Y280" s="585"/>
      <c r="Z280" s="586"/>
      <c r="AA280" s="397"/>
      <c r="AB280" s="421"/>
      <c r="AC280" s="421"/>
      <c r="AD280" s="421"/>
      <c r="AE280" s="403"/>
      <c r="AF280" s="363"/>
      <c r="AG280" s="382"/>
      <c r="AH280" s="383"/>
      <c r="AI280" s="364"/>
      <c r="AJ280" s="383"/>
      <c r="AL280" s="397"/>
      <c r="AM280" s="421"/>
      <c r="AN280" s="421"/>
      <c r="AO280" s="421"/>
      <c r="AP280" s="403"/>
      <c r="AQ280" s="363"/>
      <c r="AR280" s="382"/>
      <c r="AS280" s="383"/>
      <c r="AT280" s="280"/>
      <c r="AU280" s="280"/>
      <c r="AW280" s="372"/>
      <c r="AX280" s="372"/>
      <c r="AY280" s="372"/>
      <c r="AZ280" s="372"/>
      <c r="BA280" s="372"/>
      <c r="BB280" s="372"/>
      <c r="BC280" s="372"/>
      <c r="BD280" s="383"/>
      <c r="BE280" s="280"/>
      <c r="BF280" s="372"/>
      <c r="BG280" s="372"/>
      <c r="BH280" s="280"/>
      <c r="BI280" s="372">
        <v>36328.120000000003</v>
      </c>
      <c r="BJ280" s="372"/>
      <c r="BK280" s="280">
        <f t="shared" si="716"/>
        <v>4</v>
      </c>
      <c r="BL280" s="280"/>
      <c r="BM280" s="280">
        <f t="shared" si="717"/>
        <v>5</v>
      </c>
      <c r="BN280" s="280">
        <f t="shared" si="718"/>
        <v>1816.4060000000002</v>
      </c>
      <c r="BO280" s="280">
        <f t="shared" si="719"/>
        <v>34511.714</v>
      </c>
      <c r="BP280" s="280">
        <f t="shared" si="720"/>
        <v>75.642112876712332</v>
      </c>
      <c r="BQ280" s="280">
        <f t="shared" si="721"/>
        <v>36252.477887123292</v>
      </c>
      <c r="BS280" s="367">
        <f t="shared" si="695"/>
        <v>34436.071887123289</v>
      </c>
      <c r="BT280" s="280">
        <v>36252.477887123292</v>
      </c>
      <c r="BU280" s="372"/>
      <c r="BV280" s="372"/>
      <c r="BW280" s="280"/>
      <c r="BX280" s="280">
        <f t="shared" si="696"/>
        <v>8.21917808219178E-3</v>
      </c>
      <c r="BY280" s="365">
        <f t="shared" si="697"/>
        <v>4.9917808219178079</v>
      </c>
      <c r="BZ280" s="280">
        <f t="shared" si="698"/>
        <v>1816.4060000000002</v>
      </c>
      <c r="CA280" s="280">
        <f t="shared" si="699"/>
        <v>34436.071887123289</v>
      </c>
      <c r="CB280" s="280">
        <f t="shared" si="708"/>
        <v>6898.5544669593864</v>
      </c>
      <c r="CC280" s="280">
        <f t="shared" si="701"/>
        <v>29353.923420163905</v>
      </c>
      <c r="CE280" s="280">
        <v>29353.923420163905</v>
      </c>
      <c r="CF280" s="372"/>
      <c r="CG280" s="372"/>
      <c r="CH280" s="280"/>
      <c r="CI280" s="280">
        <f t="shared" si="702"/>
        <v>1.010958904109589</v>
      </c>
      <c r="CJ280" s="365">
        <f t="shared" si="579"/>
        <v>3.989041095890411</v>
      </c>
      <c r="CK280" s="280">
        <f t="shared" si="703"/>
        <v>1816.4060000000002</v>
      </c>
      <c r="CL280" s="280">
        <f t="shared" si="704"/>
        <v>27537.517420163906</v>
      </c>
      <c r="CM280" s="280">
        <f t="shared" si="582"/>
        <v>6898.5544669593864</v>
      </c>
      <c r="CN280" s="280">
        <f t="shared" si="583"/>
        <v>22455.368953204517</v>
      </c>
      <c r="CP280" s="280">
        <f t="shared" si="584"/>
        <v>22455.368953204517</v>
      </c>
      <c r="CQ280" s="372"/>
      <c r="CR280" s="372"/>
      <c r="CS280" s="280"/>
      <c r="CT280" s="280">
        <f t="shared" si="585"/>
        <v>2.010958904109589</v>
      </c>
      <c r="CU280" s="365">
        <f t="shared" si="586"/>
        <v>2.989041095890411</v>
      </c>
      <c r="CV280" s="280">
        <f t="shared" si="587"/>
        <v>1816.4060000000002</v>
      </c>
      <c r="CW280" s="280">
        <f t="shared" si="588"/>
        <v>20638.962953204518</v>
      </c>
      <c r="CX280" s="280">
        <f t="shared" si="633"/>
        <v>6898.5544669593864</v>
      </c>
      <c r="CY280" s="280">
        <f t="shared" si="589"/>
        <v>15556.81448624513</v>
      </c>
      <c r="DA280" s="280">
        <f t="shared" si="508"/>
        <v>15556.81448624513</v>
      </c>
      <c r="DB280" s="372"/>
      <c r="DC280" s="372"/>
      <c r="DD280" s="280"/>
      <c r="DE280" s="280">
        <f t="shared" si="604"/>
        <v>3.010958904109589</v>
      </c>
      <c r="DF280" s="365">
        <f t="shared" si="605"/>
        <v>1.989041095890411</v>
      </c>
      <c r="DG280" s="280">
        <f t="shared" si="509"/>
        <v>1816.4060000000002</v>
      </c>
      <c r="DH280" s="280">
        <f t="shared" si="606"/>
        <v>13740.408486245129</v>
      </c>
      <c r="DI280" s="280">
        <f t="shared" si="709"/>
        <v>6898.5544669593864</v>
      </c>
      <c r="DJ280" s="280">
        <f t="shared" si="607"/>
        <v>8658.2600192857426</v>
      </c>
      <c r="DL280" s="367">
        <f t="shared" si="608"/>
        <v>6841.8540192857427</v>
      </c>
    </row>
    <row r="281" spans="1:116" ht="25.5" x14ac:dyDescent="0.25">
      <c r="A281" s="610" t="s">
        <v>526</v>
      </c>
      <c r="B281" s="605" t="s">
        <v>17</v>
      </c>
      <c r="C281" s="584" t="s">
        <v>17</v>
      </c>
      <c r="D281" s="270" t="s">
        <v>1619</v>
      </c>
      <c r="E281" s="291" t="s">
        <v>1161</v>
      </c>
      <c r="F281" s="292">
        <v>43248</v>
      </c>
      <c r="G281" s="413"/>
      <c r="H281" s="357">
        <f>VLOOKUP(C281,[1]Rates!$C$6:$D$136,2,0)</f>
        <v>5</v>
      </c>
      <c r="I281" s="358">
        <f t="shared" ref="I281:I282" si="724">H281-G281</f>
        <v>5</v>
      </c>
      <c r="J281" s="419"/>
      <c r="K281" s="419"/>
      <c r="L281" s="288"/>
      <c r="M281" s="419"/>
      <c r="N281" s="396"/>
      <c r="O281" s="396"/>
      <c r="P281" s="414"/>
      <c r="Q281" s="399"/>
      <c r="R281" s="396"/>
      <c r="S281" s="396"/>
      <c r="T281" s="396"/>
      <c r="U281" s="400"/>
      <c r="V281" s="401"/>
      <c r="W281" s="585"/>
      <c r="X281" s="585"/>
      <c r="Y281" s="585"/>
      <c r="Z281" s="586"/>
      <c r="AA281" s="397"/>
      <c r="AB281" s="421"/>
      <c r="AC281" s="421"/>
      <c r="AD281" s="421"/>
      <c r="AE281" s="403"/>
      <c r="AF281" s="363"/>
      <c r="AG281" s="382"/>
      <c r="AH281" s="383"/>
      <c r="AI281" s="364"/>
      <c r="AJ281" s="383"/>
      <c r="AL281" s="397"/>
      <c r="AM281" s="421"/>
      <c r="AN281" s="421"/>
      <c r="AO281" s="421"/>
      <c r="AP281" s="403"/>
      <c r="AQ281" s="363"/>
      <c r="AR281" s="382"/>
      <c r="AS281" s="383"/>
      <c r="AT281" s="280"/>
      <c r="AU281" s="280"/>
      <c r="AW281" s="372"/>
      <c r="AX281" s="372"/>
      <c r="AY281" s="372"/>
      <c r="AZ281" s="372"/>
      <c r="BA281" s="372"/>
      <c r="BB281" s="372"/>
      <c r="BC281" s="372"/>
      <c r="BD281" s="383"/>
      <c r="BE281" s="280"/>
      <c r="BF281" s="372"/>
      <c r="BG281" s="372"/>
      <c r="BH281" s="280"/>
      <c r="BI281" s="372">
        <v>19531</v>
      </c>
      <c r="BJ281" s="372"/>
      <c r="BK281" s="280">
        <f t="shared" ref="BK281" si="725">+$BJ$1-F281+1</f>
        <v>308</v>
      </c>
      <c r="BL281" s="280"/>
      <c r="BM281" s="280">
        <f t="shared" ref="BM281" si="726">H281-BL281</f>
        <v>5</v>
      </c>
      <c r="BN281" s="280">
        <f t="shared" ref="BN281" si="727">+BI281*5%</f>
        <v>976.55000000000007</v>
      </c>
      <c r="BO281" s="280">
        <f t="shared" ref="BO281" si="728">+BI281-BN281</f>
        <v>18554.45</v>
      </c>
      <c r="BP281" s="280">
        <f t="shared" ref="BP281" si="729">+(BO281/BM281*BK281)/365</f>
        <v>3131.381150684932</v>
      </c>
      <c r="BQ281" s="280">
        <f t="shared" ref="BQ281" si="730">+BH281+BI281-BP281</f>
        <v>16399.618849315069</v>
      </c>
      <c r="BS281" s="367">
        <f t="shared" si="695"/>
        <v>15423.06884931507</v>
      </c>
      <c r="BT281" s="280">
        <v>16399.618849315069</v>
      </c>
      <c r="BU281" s="372"/>
      <c r="BV281" s="372"/>
      <c r="BW281" s="280"/>
      <c r="BX281" s="280">
        <f t="shared" si="696"/>
        <v>0.84109589041095889</v>
      </c>
      <c r="BY281" s="365">
        <f t="shared" si="697"/>
        <v>4.1589041095890416</v>
      </c>
      <c r="BZ281" s="280">
        <f t="shared" si="698"/>
        <v>976.55000000000007</v>
      </c>
      <c r="CA281" s="280">
        <f t="shared" si="699"/>
        <v>15423.06884931507</v>
      </c>
      <c r="CB281" s="280">
        <f t="shared" si="708"/>
        <v>3708.4454084321474</v>
      </c>
      <c r="CC281" s="280">
        <f t="shared" si="701"/>
        <v>12691.173440882922</v>
      </c>
      <c r="CE281" s="280">
        <v>12691.173440882922</v>
      </c>
      <c r="CF281" s="372"/>
      <c r="CG281" s="372"/>
      <c r="CH281" s="280"/>
      <c r="CI281" s="280">
        <f t="shared" si="702"/>
        <v>1.8438356164383563</v>
      </c>
      <c r="CJ281" s="365">
        <f t="shared" si="579"/>
        <v>3.1561643835616437</v>
      </c>
      <c r="CK281" s="280">
        <f t="shared" si="703"/>
        <v>976.55000000000007</v>
      </c>
      <c r="CL281" s="280">
        <f t="shared" si="704"/>
        <v>11714.623440882922</v>
      </c>
      <c r="CM281" s="280">
        <f t="shared" si="582"/>
        <v>3708.4454084321474</v>
      </c>
      <c r="CN281" s="280">
        <f t="shared" si="583"/>
        <v>8982.7280324507738</v>
      </c>
      <c r="CP281" s="280">
        <f t="shared" si="584"/>
        <v>8982.7280324507738</v>
      </c>
      <c r="CQ281" s="372"/>
      <c r="CR281" s="372"/>
      <c r="CS281" s="280"/>
      <c r="CT281" s="280">
        <f t="shared" si="585"/>
        <v>2.8438356164383563</v>
      </c>
      <c r="CU281" s="365">
        <f t="shared" si="586"/>
        <v>2.1561643835616437</v>
      </c>
      <c r="CV281" s="280">
        <f t="shared" si="587"/>
        <v>976.55000000000007</v>
      </c>
      <c r="CW281" s="280">
        <f t="shared" si="588"/>
        <v>8006.1780324507736</v>
      </c>
      <c r="CX281" s="280">
        <f t="shared" si="633"/>
        <v>3708.4454084321474</v>
      </c>
      <c r="CY281" s="280">
        <f t="shared" si="589"/>
        <v>5274.2826240186259</v>
      </c>
      <c r="DA281" s="280">
        <f t="shared" si="508"/>
        <v>5274.2826240186259</v>
      </c>
      <c r="DB281" s="372"/>
      <c r="DC281" s="372"/>
      <c r="DD281" s="280"/>
      <c r="DE281" s="280">
        <f t="shared" si="604"/>
        <v>3.8438356164383563</v>
      </c>
      <c r="DF281" s="365">
        <f t="shared" si="605"/>
        <v>1.1561643835616437</v>
      </c>
      <c r="DG281" s="280">
        <f t="shared" si="509"/>
        <v>976.55000000000007</v>
      </c>
      <c r="DH281" s="280">
        <f t="shared" si="606"/>
        <v>4297.7326240186258</v>
      </c>
      <c r="DI281" s="280">
        <f t="shared" si="709"/>
        <v>3708.4454084321474</v>
      </c>
      <c r="DJ281" s="280">
        <f t="shared" si="607"/>
        <v>1565.8372155864786</v>
      </c>
      <c r="DL281" s="367">
        <f t="shared" si="608"/>
        <v>589.28721558647851</v>
      </c>
    </row>
    <row r="282" spans="1:116" ht="25.5" x14ac:dyDescent="0.25">
      <c r="A282" s="610" t="s">
        <v>526</v>
      </c>
      <c r="B282" s="605" t="s">
        <v>17</v>
      </c>
      <c r="C282" s="584" t="s">
        <v>17</v>
      </c>
      <c r="D282" s="270" t="s">
        <v>1620</v>
      </c>
      <c r="E282" s="291" t="s">
        <v>1158</v>
      </c>
      <c r="F282" s="292">
        <v>43281</v>
      </c>
      <c r="G282" s="413"/>
      <c r="H282" s="357">
        <f>VLOOKUP(C282,[1]Rates!$C$6:$D$136,2,0)</f>
        <v>5</v>
      </c>
      <c r="I282" s="358">
        <f t="shared" si="724"/>
        <v>5</v>
      </c>
      <c r="J282" s="419"/>
      <c r="K282" s="419"/>
      <c r="L282" s="288"/>
      <c r="M282" s="419"/>
      <c r="N282" s="396"/>
      <c r="O282" s="396"/>
      <c r="P282" s="414"/>
      <c r="Q282" s="399"/>
      <c r="R282" s="396"/>
      <c r="S282" s="396"/>
      <c r="T282" s="396"/>
      <c r="U282" s="400"/>
      <c r="V282" s="401"/>
      <c r="W282" s="585"/>
      <c r="X282" s="585"/>
      <c r="Y282" s="585"/>
      <c r="Z282" s="586"/>
      <c r="AA282" s="397"/>
      <c r="AB282" s="421"/>
      <c r="AC282" s="421"/>
      <c r="AD282" s="421"/>
      <c r="AE282" s="403"/>
      <c r="AF282" s="363"/>
      <c r="AG282" s="382"/>
      <c r="AH282" s="383"/>
      <c r="AI282" s="364"/>
      <c r="AJ282" s="383"/>
      <c r="AL282" s="397"/>
      <c r="AM282" s="421"/>
      <c r="AN282" s="421"/>
      <c r="AO282" s="421"/>
      <c r="AP282" s="403"/>
      <c r="AQ282" s="363"/>
      <c r="AR282" s="382"/>
      <c r="AS282" s="383"/>
      <c r="AT282" s="280"/>
      <c r="AU282" s="280"/>
      <c r="AW282" s="372"/>
      <c r="AX282" s="372"/>
      <c r="AY282" s="372"/>
      <c r="AZ282" s="372"/>
      <c r="BA282" s="372"/>
      <c r="BB282" s="372"/>
      <c r="BC282" s="372"/>
      <c r="BD282" s="383"/>
      <c r="BE282" s="280"/>
      <c r="BF282" s="372"/>
      <c r="BG282" s="372"/>
      <c r="BH282" s="280"/>
      <c r="BI282" s="372">
        <v>13000</v>
      </c>
      <c r="BJ282" s="372"/>
      <c r="BK282" s="280">
        <f t="shared" ref="BK282" si="731">+$BJ$1-F282+1</f>
        <v>275</v>
      </c>
      <c r="BL282" s="280"/>
      <c r="BM282" s="280">
        <f t="shared" ref="BM282" si="732">H282-BL282</f>
        <v>5</v>
      </c>
      <c r="BN282" s="280">
        <f t="shared" ref="BN282" si="733">+BI282*5%</f>
        <v>650</v>
      </c>
      <c r="BO282" s="280">
        <f t="shared" ref="BO282" si="734">+BI282-BN282</f>
        <v>12350</v>
      </c>
      <c r="BP282" s="280">
        <f t="shared" ref="BP282" si="735">+(BO282/BM282*BK282)/365</f>
        <v>1860.958904109589</v>
      </c>
      <c r="BQ282" s="280">
        <f t="shared" ref="BQ282" si="736">+BH282+BI282-BP282</f>
        <v>11139.04109589041</v>
      </c>
      <c r="BS282" s="367">
        <f t="shared" si="695"/>
        <v>10489.04109589041</v>
      </c>
      <c r="BT282" s="280">
        <v>11139.04109589041</v>
      </c>
      <c r="BU282" s="372"/>
      <c r="BV282" s="372"/>
      <c r="BW282" s="280"/>
      <c r="BX282" s="280">
        <f t="shared" si="696"/>
        <v>0.75068493150684934</v>
      </c>
      <c r="BY282" s="365">
        <f t="shared" si="697"/>
        <v>4.2493150684931509</v>
      </c>
      <c r="BZ282" s="280">
        <f t="shared" si="698"/>
        <v>650</v>
      </c>
      <c r="CA282" s="280">
        <f t="shared" si="699"/>
        <v>10489.04109589041</v>
      </c>
      <c r="CB282" s="280">
        <f t="shared" si="708"/>
        <v>2468.4074790457767</v>
      </c>
      <c r="CC282" s="280">
        <f t="shared" si="701"/>
        <v>8670.6336168446342</v>
      </c>
      <c r="CE282" s="280">
        <v>8670.6336168446342</v>
      </c>
      <c r="CF282" s="372"/>
      <c r="CG282" s="372"/>
      <c r="CH282" s="280"/>
      <c r="CI282" s="280">
        <f t="shared" si="702"/>
        <v>1.7534246575342465</v>
      </c>
      <c r="CJ282" s="365">
        <f t="shared" si="579"/>
        <v>3.2465753424657535</v>
      </c>
      <c r="CK282" s="280">
        <f t="shared" si="703"/>
        <v>650</v>
      </c>
      <c r="CL282" s="280">
        <f t="shared" si="704"/>
        <v>8020.6336168446342</v>
      </c>
      <c r="CM282" s="280">
        <f t="shared" si="582"/>
        <v>2468.4074790457767</v>
      </c>
      <c r="CN282" s="280">
        <f t="shared" si="583"/>
        <v>6202.226137798858</v>
      </c>
      <c r="CP282" s="280">
        <f t="shared" si="584"/>
        <v>6202.226137798858</v>
      </c>
      <c r="CQ282" s="372"/>
      <c r="CR282" s="372"/>
      <c r="CS282" s="280"/>
      <c r="CT282" s="280">
        <f t="shared" si="585"/>
        <v>2.7534246575342465</v>
      </c>
      <c r="CU282" s="365">
        <f t="shared" si="586"/>
        <v>2.2465753424657535</v>
      </c>
      <c r="CV282" s="280">
        <f t="shared" si="587"/>
        <v>650</v>
      </c>
      <c r="CW282" s="280">
        <f t="shared" si="588"/>
        <v>5552.226137798858</v>
      </c>
      <c r="CX282" s="280">
        <f t="shared" si="633"/>
        <v>2468.4074790457767</v>
      </c>
      <c r="CY282" s="280">
        <f t="shared" si="589"/>
        <v>3733.8186587530813</v>
      </c>
      <c r="DA282" s="280">
        <f t="shared" si="508"/>
        <v>3733.8186587530813</v>
      </c>
      <c r="DB282" s="372"/>
      <c r="DC282" s="372"/>
      <c r="DD282" s="280"/>
      <c r="DE282" s="280">
        <f t="shared" si="604"/>
        <v>3.7534246575342465</v>
      </c>
      <c r="DF282" s="365">
        <f t="shared" si="605"/>
        <v>1.2465753424657535</v>
      </c>
      <c r="DG282" s="280">
        <f t="shared" si="509"/>
        <v>650</v>
      </c>
      <c r="DH282" s="280">
        <f t="shared" si="606"/>
        <v>3083.8186587530813</v>
      </c>
      <c r="DI282" s="280">
        <f t="shared" si="709"/>
        <v>2468.4074790457767</v>
      </c>
      <c r="DJ282" s="280">
        <f t="shared" si="607"/>
        <v>1265.4111797073047</v>
      </c>
      <c r="DL282" s="367">
        <f t="shared" si="608"/>
        <v>615.41117970730465</v>
      </c>
    </row>
    <row r="283" spans="1:116" ht="25.5" x14ac:dyDescent="0.25">
      <c r="A283" s="610" t="s">
        <v>526</v>
      </c>
      <c r="B283" s="605" t="s">
        <v>17</v>
      </c>
      <c r="C283" s="584" t="s">
        <v>17</v>
      </c>
      <c r="D283" s="270" t="s">
        <v>1621</v>
      </c>
      <c r="E283" s="291" t="s">
        <v>1162</v>
      </c>
      <c r="F283" s="292">
        <v>43225</v>
      </c>
      <c r="G283" s="413"/>
      <c r="H283" s="357">
        <f>VLOOKUP(C283,[1]Rates!$C$6:$D$136,2,0)</f>
        <v>5</v>
      </c>
      <c r="I283" s="358">
        <f t="shared" ref="I283" si="737">H283-G283</f>
        <v>5</v>
      </c>
      <c r="J283" s="419"/>
      <c r="K283" s="419"/>
      <c r="L283" s="288"/>
      <c r="M283" s="419"/>
      <c r="N283" s="396"/>
      <c r="O283" s="396"/>
      <c r="P283" s="414"/>
      <c r="Q283" s="399"/>
      <c r="R283" s="396"/>
      <c r="S283" s="396"/>
      <c r="T283" s="396"/>
      <c r="U283" s="400"/>
      <c r="V283" s="401"/>
      <c r="W283" s="585"/>
      <c r="X283" s="585"/>
      <c r="Y283" s="585"/>
      <c r="Z283" s="586"/>
      <c r="AA283" s="397"/>
      <c r="AB283" s="421"/>
      <c r="AC283" s="421"/>
      <c r="AD283" s="421"/>
      <c r="AE283" s="403"/>
      <c r="AF283" s="363"/>
      <c r="AG283" s="382"/>
      <c r="AH283" s="383"/>
      <c r="AI283" s="364"/>
      <c r="AJ283" s="383"/>
      <c r="AL283" s="397"/>
      <c r="AM283" s="421"/>
      <c r="AN283" s="421"/>
      <c r="AO283" s="421"/>
      <c r="AP283" s="403"/>
      <c r="AQ283" s="363"/>
      <c r="AR283" s="382"/>
      <c r="AS283" s="383"/>
      <c r="AT283" s="280"/>
      <c r="AU283" s="280"/>
      <c r="AW283" s="372"/>
      <c r="AX283" s="372"/>
      <c r="AY283" s="372"/>
      <c r="AZ283" s="372"/>
      <c r="BA283" s="372"/>
      <c r="BB283" s="372"/>
      <c r="BC283" s="372"/>
      <c r="BD283" s="383"/>
      <c r="BE283" s="280"/>
      <c r="BF283" s="372"/>
      <c r="BG283" s="372"/>
      <c r="BH283" s="280"/>
      <c r="BI283" s="372">
        <v>35005</v>
      </c>
      <c r="BJ283" s="372"/>
      <c r="BK283" s="280">
        <f t="shared" si="716"/>
        <v>331</v>
      </c>
      <c r="BL283" s="280"/>
      <c r="BM283" s="280">
        <f t="shared" si="717"/>
        <v>5</v>
      </c>
      <c r="BN283" s="280">
        <f t="shared" si="718"/>
        <v>1750.25</v>
      </c>
      <c r="BO283" s="280">
        <f t="shared" si="719"/>
        <v>33254.75</v>
      </c>
      <c r="BP283" s="280">
        <f t="shared" si="720"/>
        <v>6031.4094520547942</v>
      </c>
      <c r="BQ283" s="280">
        <f t="shared" si="721"/>
        <v>28973.590547945205</v>
      </c>
      <c r="BS283" s="367">
        <f t="shared" si="695"/>
        <v>27223.340547945205</v>
      </c>
      <c r="BT283" s="280">
        <v>28973.590547945205</v>
      </c>
      <c r="BU283" s="372"/>
      <c r="BV283" s="372"/>
      <c r="BW283" s="280"/>
      <c r="BX283" s="280">
        <f t="shared" si="696"/>
        <v>0.90410958904109584</v>
      </c>
      <c r="BY283" s="365">
        <f t="shared" si="697"/>
        <v>4.095890410958904</v>
      </c>
      <c r="BZ283" s="280">
        <f t="shared" si="698"/>
        <v>1750.25</v>
      </c>
      <c r="CA283" s="280">
        <f t="shared" si="699"/>
        <v>27223.340547945205</v>
      </c>
      <c r="CB283" s="280">
        <f t="shared" si="708"/>
        <v>6646.5012040133779</v>
      </c>
      <c r="CC283" s="280">
        <f t="shared" si="701"/>
        <v>22327.089343931828</v>
      </c>
      <c r="CE283" s="280">
        <v>22327.089343931828</v>
      </c>
      <c r="CF283" s="372"/>
      <c r="CG283" s="372"/>
      <c r="CH283" s="280"/>
      <c r="CI283" s="280">
        <f t="shared" si="702"/>
        <v>1.9068493150684931</v>
      </c>
      <c r="CJ283" s="365">
        <f t="shared" si="579"/>
        <v>3.0931506849315067</v>
      </c>
      <c r="CK283" s="280">
        <f t="shared" si="703"/>
        <v>1750.25</v>
      </c>
      <c r="CL283" s="280">
        <f t="shared" si="704"/>
        <v>20576.839343931828</v>
      </c>
      <c r="CM283" s="280">
        <f t="shared" si="582"/>
        <v>6646.5012040133779</v>
      </c>
      <c r="CN283" s="280">
        <f t="shared" si="583"/>
        <v>15680.588139918451</v>
      </c>
      <c r="CP283" s="280">
        <f t="shared" si="584"/>
        <v>15680.588139918451</v>
      </c>
      <c r="CQ283" s="372"/>
      <c r="CR283" s="372"/>
      <c r="CS283" s="280"/>
      <c r="CT283" s="280">
        <f t="shared" si="585"/>
        <v>2.9068493150684933</v>
      </c>
      <c r="CU283" s="365">
        <f t="shared" si="586"/>
        <v>2.0931506849315067</v>
      </c>
      <c r="CV283" s="280">
        <f t="shared" si="587"/>
        <v>1750.25</v>
      </c>
      <c r="CW283" s="280">
        <f t="shared" si="588"/>
        <v>13930.338139918451</v>
      </c>
      <c r="CX283" s="280">
        <f t="shared" si="633"/>
        <v>6646.5012040133779</v>
      </c>
      <c r="CY283" s="280">
        <f t="shared" si="589"/>
        <v>9034.0869359050739</v>
      </c>
      <c r="DA283" s="280">
        <f t="shared" si="508"/>
        <v>9034.0869359050739</v>
      </c>
      <c r="DB283" s="372"/>
      <c r="DC283" s="372"/>
      <c r="DD283" s="280"/>
      <c r="DE283" s="280">
        <f t="shared" si="604"/>
        <v>3.9068493150684933</v>
      </c>
      <c r="DF283" s="365">
        <f t="shared" si="605"/>
        <v>1.0931506849315067</v>
      </c>
      <c r="DG283" s="280">
        <f t="shared" si="509"/>
        <v>1750.25</v>
      </c>
      <c r="DH283" s="280">
        <f t="shared" si="606"/>
        <v>7283.8369359050739</v>
      </c>
      <c r="DI283" s="280">
        <f t="shared" si="709"/>
        <v>6646.5012040133779</v>
      </c>
      <c r="DJ283" s="280">
        <f t="shared" si="607"/>
        <v>2387.585731891696</v>
      </c>
      <c r="DL283" s="367">
        <f t="shared" si="608"/>
        <v>637.33573189169601</v>
      </c>
    </row>
    <row r="284" spans="1:116" ht="25.5" x14ac:dyDescent="0.25">
      <c r="A284" s="610" t="s">
        <v>526</v>
      </c>
      <c r="B284" s="605" t="s">
        <v>17</v>
      </c>
      <c r="C284" s="584" t="s">
        <v>17</v>
      </c>
      <c r="D284" s="270" t="s">
        <v>1622</v>
      </c>
      <c r="E284" s="291" t="s">
        <v>1162</v>
      </c>
      <c r="F284" s="292">
        <v>43225</v>
      </c>
      <c r="G284" s="413"/>
      <c r="H284" s="357">
        <f>VLOOKUP(C284,[1]Rates!$C$6:$D$136,2,0)</f>
        <v>5</v>
      </c>
      <c r="I284" s="358">
        <f t="shared" ref="I284" si="738">H284-G284</f>
        <v>5</v>
      </c>
      <c r="J284" s="419"/>
      <c r="K284" s="419"/>
      <c r="L284" s="288"/>
      <c r="M284" s="419"/>
      <c r="N284" s="396"/>
      <c r="O284" s="396"/>
      <c r="P284" s="414"/>
      <c r="Q284" s="399"/>
      <c r="R284" s="396"/>
      <c r="S284" s="396"/>
      <c r="T284" s="396"/>
      <c r="U284" s="400"/>
      <c r="V284" s="401"/>
      <c r="W284" s="585"/>
      <c r="X284" s="585"/>
      <c r="Y284" s="585"/>
      <c r="Z284" s="586"/>
      <c r="AA284" s="397"/>
      <c r="AB284" s="421"/>
      <c r="AC284" s="421"/>
      <c r="AD284" s="421"/>
      <c r="AE284" s="403"/>
      <c r="AF284" s="363"/>
      <c r="AG284" s="382"/>
      <c r="AH284" s="383"/>
      <c r="AI284" s="364"/>
      <c r="AJ284" s="383"/>
      <c r="AL284" s="397"/>
      <c r="AM284" s="421"/>
      <c r="AN284" s="421"/>
      <c r="AO284" s="421"/>
      <c r="AP284" s="403"/>
      <c r="AQ284" s="363"/>
      <c r="AR284" s="382"/>
      <c r="AS284" s="383"/>
      <c r="AT284" s="280"/>
      <c r="AU284" s="280"/>
      <c r="AW284" s="372"/>
      <c r="AX284" s="372"/>
      <c r="AY284" s="372"/>
      <c r="AZ284" s="372"/>
      <c r="BA284" s="372"/>
      <c r="BB284" s="372"/>
      <c r="BC284" s="372"/>
      <c r="BD284" s="383"/>
      <c r="BE284" s="280"/>
      <c r="BF284" s="372"/>
      <c r="BG284" s="372"/>
      <c r="BH284" s="280"/>
      <c r="BI284" s="372">
        <v>53845</v>
      </c>
      <c r="BJ284" s="372"/>
      <c r="BK284" s="280">
        <f t="shared" si="716"/>
        <v>331</v>
      </c>
      <c r="BL284" s="280"/>
      <c r="BM284" s="280">
        <f t="shared" si="717"/>
        <v>5</v>
      </c>
      <c r="BN284" s="280">
        <f t="shared" si="718"/>
        <v>2692.25</v>
      </c>
      <c r="BO284" s="280">
        <f t="shared" si="719"/>
        <v>51152.75</v>
      </c>
      <c r="BP284" s="280">
        <f t="shared" si="720"/>
        <v>9277.5672602739724</v>
      </c>
      <c r="BQ284" s="280">
        <f t="shared" si="721"/>
        <v>44567.432739726028</v>
      </c>
      <c r="BS284" s="367">
        <f t="shared" si="695"/>
        <v>41875.182739726028</v>
      </c>
      <c r="BT284" s="280">
        <v>44567.432739726028</v>
      </c>
      <c r="BU284" s="372"/>
      <c r="BV284" s="372"/>
      <c r="BW284" s="280"/>
      <c r="BX284" s="280">
        <f t="shared" si="696"/>
        <v>0.90410958904109584</v>
      </c>
      <c r="BY284" s="365">
        <f t="shared" si="697"/>
        <v>4.095890410958904</v>
      </c>
      <c r="BZ284" s="280">
        <f t="shared" si="698"/>
        <v>2692.25</v>
      </c>
      <c r="CA284" s="280">
        <f t="shared" si="699"/>
        <v>41875.182739726028</v>
      </c>
      <c r="CB284" s="280">
        <f t="shared" si="708"/>
        <v>10223.706822742475</v>
      </c>
      <c r="CC284" s="280">
        <f t="shared" si="701"/>
        <v>34343.725916983552</v>
      </c>
      <c r="CE284" s="280">
        <v>34343.725916983552</v>
      </c>
      <c r="CF284" s="372"/>
      <c r="CG284" s="372"/>
      <c r="CH284" s="280"/>
      <c r="CI284" s="280">
        <f t="shared" si="702"/>
        <v>1.9068493150684931</v>
      </c>
      <c r="CJ284" s="365">
        <f t="shared" si="579"/>
        <v>3.0931506849315067</v>
      </c>
      <c r="CK284" s="280">
        <f t="shared" si="703"/>
        <v>2692.25</v>
      </c>
      <c r="CL284" s="280">
        <f t="shared" si="704"/>
        <v>31651.475916983552</v>
      </c>
      <c r="CM284" s="280">
        <f t="shared" si="582"/>
        <v>10223.706822742475</v>
      </c>
      <c r="CN284" s="280">
        <f t="shared" si="583"/>
        <v>24120.019094241077</v>
      </c>
      <c r="CP284" s="280">
        <f t="shared" ref="CP284:CP321" si="739">CN284</f>
        <v>24120.019094241077</v>
      </c>
      <c r="CQ284" s="372"/>
      <c r="CR284" s="372"/>
      <c r="CS284" s="280"/>
      <c r="CT284" s="280">
        <f t="shared" ref="CT284:CT321" si="740">($CP$4-F284)/365</f>
        <v>2.9068493150684933</v>
      </c>
      <c r="CU284" s="365">
        <f t="shared" ref="CU284:CU321" si="741">H284-CT284</f>
        <v>2.0931506849315067</v>
      </c>
      <c r="CV284" s="280">
        <f t="shared" ref="CV284:CV321" si="742">CK284</f>
        <v>2692.25</v>
      </c>
      <c r="CW284" s="280">
        <f t="shared" ref="CW284:CW321" si="743">IF(CP284-CV284&lt;=0,0,IF(CU284&lt;=0,0,CP284-CV284))</f>
        <v>21427.769094241077</v>
      </c>
      <c r="CX284" s="280">
        <f t="shared" si="633"/>
        <v>10223.706822742475</v>
      </c>
      <c r="CY284" s="280">
        <f t="shared" si="589"/>
        <v>13896.312271498602</v>
      </c>
      <c r="DA284" s="280">
        <f t="shared" si="508"/>
        <v>13896.312271498602</v>
      </c>
      <c r="DB284" s="372"/>
      <c r="DC284" s="372"/>
      <c r="DD284" s="280"/>
      <c r="DE284" s="280">
        <f t="shared" si="604"/>
        <v>3.9068493150684933</v>
      </c>
      <c r="DF284" s="365">
        <f t="shared" si="605"/>
        <v>1.0931506849315067</v>
      </c>
      <c r="DG284" s="280">
        <f t="shared" si="509"/>
        <v>2692.25</v>
      </c>
      <c r="DH284" s="280">
        <f t="shared" si="606"/>
        <v>11204.062271498602</v>
      </c>
      <c r="DI284" s="280">
        <f t="shared" si="709"/>
        <v>10223.706822742475</v>
      </c>
      <c r="DJ284" s="280">
        <f t="shared" si="607"/>
        <v>3672.6054487561269</v>
      </c>
      <c r="DL284" s="367">
        <f t="shared" si="608"/>
        <v>980.35544875612686</v>
      </c>
    </row>
    <row r="285" spans="1:116" ht="30" x14ac:dyDescent="0.25">
      <c r="A285" s="610" t="s">
        <v>526</v>
      </c>
      <c r="B285" s="605" t="s">
        <v>17</v>
      </c>
      <c r="C285" s="584" t="s">
        <v>17</v>
      </c>
      <c r="D285" s="270" t="s">
        <v>1623</v>
      </c>
      <c r="E285" s="291" t="s">
        <v>1163</v>
      </c>
      <c r="F285" s="292">
        <v>43300</v>
      </c>
      <c r="G285" s="413"/>
      <c r="H285" s="357">
        <f>VLOOKUP(C285,[1]Rates!$C$6:$D$136,2,0)</f>
        <v>5</v>
      </c>
      <c r="I285" s="358">
        <f t="shared" ref="I285" si="744">H285-G285</f>
        <v>5</v>
      </c>
      <c r="J285" s="419"/>
      <c r="K285" s="419"/>
      <c r="L285" s="288"/>
      <c r="M285" s="419"/>
      <c r="N285" s="396"/>
      <c r="O285" s="396"/>
      <c r="P285" s="414"/>
      <c r="Q285" s="399"/>
      <c r="R285" s="396"/>
      <c r="S285" s="396"/>
      <c r="T285" s="396"/>
      <c r="U285" s="400"/>
      <c r="V285" s="401"/>
      <c r="W285" s="585"/>
      <c r="X285" s="585"/>
      <c r="Y285" s="585"/>
      <c r="Z285" s="586"/>
      <c r="AA285" s="397"/>
      <c r="AB285" s="421"/>
      <c r="AC285" s="421"/>
      <c r="AD285" s="421"/>
      <c r="AE285" s="403"/>
      <c r="AF285" s="363"/>
      <c r="AG285" s="382"/>
      <c r="AH285" s="383"/>
      <c r="AI285" s="364"/>
      <c r="AJ285" s="383"/>
      <c r="AL285" s="397"/>
      <c r="AM285" s="421"/>
      <c r="AN285" s="421"/>
      <c r="AO285" s="421"/>
      <c r="AP285" s="403"/>
      <c r="AQ285" s="363"/>
      <c r="AR285" s="382"/>
      <c r="AS285" s="383"/>
      <c r="AT285" s="280"/>
      <c r="AU285" s="280"/>
      <c r="AW285" s="372"/>
      <c r="AX285" s="372"/>
      <c r="AY285" s="372"/>
      <c r="AZ285" s="372"/>
      <c r="BA285" s="372"/>
      <c r="BB285" s="372"/>
      <c r="BC285" s="372"/>
      <c r="BD285" s="383"/>
      <c r="BE285" s="280"/>
      <c r="BF285" s="372"/>
      <c r="BG285" s="372"/>
      <c r="BH285" s="280"/>
      <c r="BI285" s="372">
        <v>25000</v>
      </c>
      <c r="BJ285" s="372"/>
      <c r="BK285" s="280">
        <f t="shared" si="716"/>
        <v>256</v>
      </c>
      <c r="BL285" s="280"/>
      <c r="BM285" s="280">
        <f t="shared" ref="BM285" si="745">H285-BL285</f>
        <v>5</v>
      </c>
      <c r="BN285" s="280">
        <f t="shared" ref="BN285" si="746">+BI285*5%</f>
        <v>1250</v>
      </c>
      <c r="BO285" s="280">
        <f t="shared" ref="BO285" si="747">+BI285-BN285</f>
        <v>23750</v>
      </c>
      <c r="BP285" s="280">
        <f t="shared" ref="BP285" si="748">+(BO285/BM285*BK285)/365</f>
        <v>3331.5068493150684</v>
      </c>
      <c r="BQ285" s="280">
        <f t="shared" ref="BQ285" si="749">+BH285+BI285-BP285</f>
        <v>21668.493150684932</v>
      </c>
      <c r="BS285" s="367">
        <f t="shared" si="695"/>
        <v>20418.493150684932</v>
      </c>
      <c r="BT285" s="280">
        <v>21668.493150684932</v>
      </c>
      <c r="BU285" s="372"/>
      <c r="BV285" s="372"/>
      <c r="BW285" s="280"/>
      <c r="BX285" s="280">
        <f t="shared" si="696"/>
        <v>0.69863013698630139</v>
      </c>
      <c r="BY285" s="365">
        <f t="shared" si="697"/>
        <v>4.3013698630136989</v>
      </c>
      <c r="BZ285" s="280">
        <f t="shared" si="698"/>
        <v>1250</v>
      </c>
      <c r="CA285" s="280">
        <f t="shared" si="699"/>
        <v>20418.493150684932</v>
      </c>
      <c r="CB285" s="280">
        <f t="shared" si="708"/>
        <v>4746.9745222929932</v>
      </c>
      <c r="CC285" s="280">
        <f t="shared" si="701"/>
        <v>16921.518628391939</v>
      </c>
      <c r="CE285" s="280">
        <v>16921.518628391939</v>
      </c>
      <c r="CF285" s="372"/>
      <c r="CG285" s="372"/>
      <c r="CH285" s="280"/>
      <c r="CI285" s="280">
        <f t="shared" si="702"/>
        <v>1.7013698630136986</v>
      </c>
      <c r="CJ285" s="365">
        <f t="shared" si="579"/>
        <v>3.2986301369863016</v>
      </c>
      <c r="CK285" s="280">
        <f t="shared" si="703"/>
        <v>1250</v>
      </c>
      <c r="CL285" s="280">
        <f t="shared" si="704"/>
        <v>15671.518628391939</v>
      </c>
      <c r="CM285" s="280">
        <f t="shared" si="582"/>
        <v>4746.9745222929932</v>
      </c>
      <c r="CN285" s="280">
        <f t="shared" si="583"/>
        <v>12174.544106098947</v>
      </c>
      <c r="CP285" s="280">
        <f t="shared" si="739"/>
        <v>12174.544106098947</v>
      </c>
      <c r="CQ285" s="372"/>
      <c r="CR285" s="372"/>
      <c r="CS285" s="280"/>
      <c r="CT285" s="280">
        <f t="shared" si="740"/>
        <v>2.7013698630136984</v>
      </c>
      <c r="CU285" s="365">
        <f t="shared" si="741"/>
        <v>2.2986301369863016</v>
      </c>
      <c r="CV285" s="280">
        <f t="shared" si="742"/>
        <v>1250</v>
      </c>
      <c r="CW285" s="280">
        <f t="shared" si="743"/>
        <v>10924.544106098947</v>
      </c>
      <c r="CX285" s="280">
        <f t="shared" si="633"/>
        <v>4746.9745222929932</v>
      </c>
      <c r="CY285" s="280">
        <f t="shared" si="589"/>
        <v>7427.5695838059537</v>
      </c>
      <c r="DA285" s="280">
        <f t="shared" si="508"/>
        <v>7427.5695838059537</v>
      </c>
      <c r="DB285" s="372"/>
      <c r="DC285" s="372"/>
      <c r="DD285" s="280"/>
      <c r="DE285" s="280">
        <f t="shared" si="604"/>
        <v>3.7013698630136984</v>
      </c>
      <c r="DF285" s="365">
        <f t="shared" si="605"/>
        <v>1.2986301369863016</v>
      </c>
      <c r="DG285" s="280">
        <f t="shared" si="509"/>
        <v>1250</v>
      </c>
      <c r="DH285" s="280">
        <f t="shared" si="606"/>
        <v>6177.5695838059537</v>
      </c>
      <c r="DI285" s="280">
        <f t="shared" si="709"/>
        <v>4746.9745222929932</v>
      </c>
      <c r="DJ285" s="280">
        <f t="shared" si="607"/>
        <v>2680.5950615129605</v>
      </c>
      <c r="DL285" s="367">
        <f t="shared" si="608"/>
        <v>1430.5950615129605</v>
      </c>
    </row>
    <row r="286" spans="1:116" ht="25.5" x14ac:dyDescent="0.25">
      <c r="A286" s="610" t="s">
        <v>526</v>
      </c>
      <c r="B286" s="605" t="s">
        <v>17</v>
      </c>
      <c r="C286" s="584" t="s">
        <v>17</v>
      </c>
      <c r="D286" s="270" t="s">
        <v>1624</v>
      </c>
      <c r="E286" s="291" t="s">
        <v>559</v>
      </c>
      <c r="F286" s="292">
        <v>43559</v>
      </c>
      <c r="G286" s="413"/>
      <c r="H286" s="357">
        <f>VLOOKUP(C286,[1]Rates!$C$6:$D$136,2,0)</f>
        <v>5</v>
      </c>
      <c r="I286" s="358">
        <f t="shared" ref="I286" si="750">H286-G286</f>
        <v>5</v>
      </c>
      <c r="J286" s="419"/>
      <c r="K286" s="419"/>
      <c r="L286" s="288"/>
      <c r="M286" s="419"/>
      <c r="N286" s="396"/>
      <c r="O286" s="396"/>
      <c r="P286" s="414"/>
      <c r="Q286" s="399"/>
      <c r="R286" s="396"/>
      <c r="S286" s="396"/>
      <c r="T286" s="396"/>
      <c r="U286" s="400"/>
      <c r="V286" s="401"/>
      <c r="W286" s="585"/>
      <c r="X286" s="585"/>
      <c r="Y286" s="585"/>
      <c r="Z286" s="586"/>
      <c r="AA286" s="397"/>
      <c r="AB286" s="421"/>
      <c r="AC286" s="421"/>
      <c r="AD286" s="421"/>
      <c r="AE286" s="403"/>
      <c r="AF286" s="363"/>
      <c r="AG286" s="382"/>
      <c r="AH286" s="383"/>
      <c r="AI286" s="364"/>
      <c r="AJ286" s="383"/>
      <c r="AL286" s="397"/>
      <c r="AM286" s="421"/>
      <c r="AN286" s="421"/>
      <c r="AO286" s="421"/>
      <c r="AP286" s="403"/>
      <c r="AQ286" s="363"/>
      <c r="AR286" s="382"/>
      <c r="AS286" s="383"/>
      <c r="AT286" s="280"/>
      <c r="AU286" s="280"/>
      <c r="AW286" s="372"/>
      <c r="AX286" s="372"/>
      <c r="AY286" s="372"/>
      <c r="AZ286" s="372"/>
      <c r="BA286" s="372"/>
      <c r="BB286" s="372"/>
      <c r="BC286" s="372"/>
      <c r="BD286" s="383"/>
      <c r="BE286" s="280"/>
      <c r="BF286" s="372"/>
      <c r="BG286" s="372"/>
      <c r="BH286" s="280"/>
      <c r="BI286" s="372"/>
      <c r="BJ286" s="372"/>
      <c r="BK286" s="280"/>
      <c r="BL286" s="280"/>
      <c r="BM286" s="280"/>
      <c r="BN286" s="280"/>
      <c r="BO286" s="280"/>
      <c r="BP286" s="280"/>
      <c r="BQ286" s="280"/>
      <c r="BS286" s="367"/>
      <c r="BT286" s="280"/>
      <c r="BU286" s="372">
        <v>26953</v>
      </c>
      <c r="BV286" s="372"/>
      <c r="BW286" s="280">
        <f>+$BV$1-F286+1</f>
        <v>363</v>
      </c>
      <c r="BX286" s="280"/>
      <c r="BY286" s="280">
        <f>H286-BX286</f>
        <v>5</v>
      </c>
      <c r="BZ286" s="280">
        <f t="shared" ref="BZ286:BZ290" si="751">+BU286*5%</f>
        <v>1347.65</v>
      </c>
      <c r="CA286" s="280">
        <f t="shared" ref="CA286:CA290" si="752">+BU286-BZ286</f>
        <v>25605.35</v>
      </c>
      <c r="CB286" s="280">
        <f t="shared" ref="CB286:CB290" si="753">+(CA286/BY286*BW286)/365</f>
        <v>5093.0093424657534</v>
      </c>
      <c r="CC286" s="280">
        <f t="shared" si="701"/>
        <v>21859.990657534247</v>
      </c>
      <c r="CE286" s="280">
        <v>21859.990657534247</v>
      </c>
      <c r="CF286" s="372"/>
      <c r="CG286" s="372"/>
      <c r="CH286" s="280"/>
      <c r="CI286" s="280">
        <f t="shared" si="702"/>
        <v>0.99178082191780825</v>
      </c>
      <c r="CJ286" s="280">
        <f t="shared" si="579"/>
        <v>4.0082191780821921</v>
      </c>
      <c r="CK286" s="280">
        <f t="shared" ref="CK286:CK290" si="754">BZ286</f>
        <v>1347.65</v>
      </c>
      <c r="CL286" s="280">
        <f t="shared" si="704"/>
        <v>20512.340657534245</v>
      </c>
      <c r="CM286" s="280">
        <f>+(CL286/CJ286)</f>
        <v>5117.5696103896098</v>
      </c>
      <c r="CN286" s="280">
        <f t="shared" si="583"/>
        <v>16742.421047144635</v>
      </c>
      <c r="CP286" s="280">
        <f t="shared" si="739"/>
        <v>16742.421047144635</v>
      </c>
      <c r="CQ286" s="372"/>
      <c r="CR286" s="372"/>
      <c r="CS286" s="280"/>
      <c r="CT286" s="280">
        <f t="shared" si="740"/>
        <v>1.9917808219178081</v>
      </c>
      <c r="CU286" s="365">
        <f t="shared" si="741"/>
        <v>3.0082191780821921</v>
      </c>
      <c r="CV286" s="280">
        <f t="shared" si="742"/>
        <v>1347.65</v>
      </c>
      <c r="CW286" s="280">
        <f t="shared" si="743"/>
        <v>15394.771047144635</v>
      </c>
      <c r="CX286" s="280">
        <f t="shared" si="633"/>
        <v>5117.5696103896098</v>
      </c>
      <c r="CY286" s="280">
        <f t="shared" si="589"/>
        <v>11624.851436755025</v>
      </c>
      <c r="DA286" s="280">
        <f t="shared" si="508"/>
        <v>11624.851436755025</v>
      </c>
      <c r="DB286" s="372"/>
      <c r="DC286" s="372"/>
      <c r="DD286" s="280"/>
      <c r="DE286" s="280">
        <f t="shared" si="604"/>
        <v>2.9917808219178084</v>
      </c>
      <c r="DF286" s="365">
        <f t="shared" si="605"/>
        <v>2.0082191780821916</v>
      </c>
      <c r="DG286" s="280">
        <f t="shared" si="509"/>
        <v>1347.65</v>
      </c>
      <c r="DH286" s="280">
        <f t="shared" si="606"/>
        <v>10277.201436755025</v>
      </c>
      <c r="DI286" s="280">
        <f t="shared" si="709"/>
        <v>5117.5696103896098</v>
      </c>
      <c r="DJ286" s="280">
        <f t="shared" si="607"/>
        <v>6507.2818263654153</v>
      </c>
      <c r="DL286" s="367">
        <f t="shared" si="608"/>
        <v>5159.6318263654157</v>
      </c>
    </row>
    <row r="287" spans="1:116" ht="30" x14ac:dyDescent="0.25">
      <c r="A287" s="610" t="s">
        <v>526</v>
      </c>
      <c r="B287" s="605" t="s">
        <v>17</v>
      </c>
      <c r="C287" s="584" t="s">
        <v>17</v>
      </c>
      <c r="D287" s="270" t="s">
        <v>1625</v>
      </c>
      <c r="E287" s="291" t="s">
        <v>1212</v>
      </c>
      <c r="F287" s="292">
        <v>43580</v>
      </c>
      <c r="G287" s="413"/>
      <c r="H287" s="357">
        <f>VLOOKUP(C287,[1]Rates!$C$6:$D$136,2,0)</f>
        <v>5</v>
      </c>
      <c r="I287" s="358">
        <f t="shared" ref="I287:I292" si="755">H287-G287</f>
        <v>5</v>
      </c>
      <c r="J287" s="419"/>
      <c r="K287" s="419"/>
      <c r="L287" s="288"/>
      <c r="M287" s="419"/>
      <c r="N287" s="396"/>
      <c r="O287" s="396"/>
      <c r="P287" s="414"/>
      <c r="Q287" s="399"/>
      <c r="R287" s="396"/>
      <c r="S287" s="396"/>
      <c r="T287" s="396"/>
      <c r="U287" s="400"/>
      <c r="V287" s="401"/>
      <c r="W287" s="585"/>
      <c r="X287" s="585"/>
      <c r="Y287" s="585"/>
      <c r="Z287" s="586"/>
      <c r="AA287" s="397"/>
      <c r="AB287" s="421"/>
      <c r="AC287" s="421"/>
      <c r="AD287" s="421"/>
      <c r="AE287" s="403"/>
      <c r="AF287" s="363"/>
      <c r="AG287" s="382"/>
      <c r="AH287" s="383"/>
      <c r="AI287" s="364"/>
      <c r="AJ287" s="383"/>
      <c r="AL287" s="397"/>
      <c r="AM287" s="421"/>
      <c r="AN287" s="421"/>
      <c r="AO287" s="421"/>
      <c r="AP287" s="403"/>
      <c r="AQ287" s="363"/>
      <c r="AR287" s="382"/>
      <c r="AS287" s="383"/>
      <c r="AT287" s="280"/>
      <c r="AU287" s="280"/>
      <c r="AW287" s="372"/>
      <c r="AX287" s="372"/>
      <c r="AY287" s="372"/>
      <c r="AZ287" s="372"/>
      <c r="BA287" s="372"/>
      <c r="BB287" s="372"/>
      <c r="BC287" s="372"/>
      <c r="BD287" s="383"/>
      <c r="BE287" s="280"/>
      <c r="BF287" s="372"/>
      <c r="BG287" s="372"/>
      <c r="BH287" s="280"/>
      <c r="BI287" s="372"/>
      <c r="BJ287" s="372"/>
      <c r="BK287" s="280"/>
      <c r="BL287" s="280"/>
      <c r="BM287" s="280"/>
      <c r="BN287" s="280"/>
      <c r="BO287" s="280"/>
      <c r="BP287" s="280"/>
      <c r="BQ287" s="280"/>
      <c r="BS287" s="367"/>
      <c r="BT287" s="280"/>
      <c r="BU287" s="372">
        <v>9738</v>
      </c>
      <c r="BV287" s="372"/>
      <c r="BW287" s="280">
        <f>+$BV$1-F287+1</f>
        <v>342</v>
      </c>
      <c r="BX287" s="280"/>
      <c r="BY287" s="280">
        <f>H287-BX287</f>
        <v>5</v>
      </c>
      <c r="BZ287" s="280">
        <f t="shared" si="751"/>
        <v>486.90000000000003</v>
      </c>
      <c r="CA287" s="280">
        <f t="shared" si="752"/>
        <v>9251.1</v>
      </c>
      <c r="CB287" s="280">
        <f t="shared" si="753"/>
        <v>1733.6307945205479</v>
      </c>
      <c r="CC287" s="280">
        <f t="shared" si="701"/>
        <v>8004.3692054794519</v>
      </c>
      <c r="CE287" s="280">
        <v>8004.3692054794519</v>
      </c>
      <c r="CF287" s="372"/>
      <c r="CG287" s="372"/>
      <c r="CH287" s="280"/>
      <c r="CI287" s="280">
        <f t="shared" si="702"/>
        <v>0.9342465753424658</v>
      </c>
      <c r="CJ287" s="280">
        <f t="shared" si="579"/>
        <v>4.065753424657534</v>
      </c>
      <c r="CK287" s="280">
        <f t="shared" si="754"/>
        <v>486.90000000000003</v>
      </c>
      <c r="CL287" s="280">
        <f t="shared" si="704"/>
        <v>7517.4692054794523</v>
      </c>
      <c r="CM287" s="280">
        <f>+(CL287/CJ287)</f>
        <v>1848.9732210242589</v>
      </c>
      <c r="CN287" s="280">
        <f t="shared" si="583"/>
        <v>6155.3959844551928</v>
      </c>
      <c r="CP287" s="280">
        <f t="shared" si="739"/>
        <v>6155.3959844551928</v>
      </c>
      <c r="CQ287" s="372"/>
      <c r="CR287" s="372"/>
      <c r="CS287" s="280"/>
      <c r="CT287" s="280">
        <f t="shared" si="740"/>
        <v>1.9342465753424658</v>
      </c>
      <c r="CU287" s="365">
        <f t="shared" si="741"/>
        <v>3.065753424657534</v>
      </c>
      <c r="CV287" s="280">
        <f t="shared" si="742"/>
        <v>486.90000000000003</v>
      </c>
      <c r="CW287" s="280">
        <f t="shared" si="743"/>
        <v>5668.4959844551931</v>
      </c>
      <c r="CX287" s="280">
        <f t="shared" si="633"/>
        <v>1848.9732210242589</v>
      </c>
      <c r="CY287" s="280">
        <f t="shared" si="589"/>
        <v>4306.4227634309336</v>
      </c>
      <c r="DA287" s="280">
        <f t="shared" si="508"/>
        <v>4306.4227634309336</v>
      </c>
      <c r="DB287" s="372"/>
      <c r="DC287" s="372"/>
      <c r="DD287" s="280"/>
      <c r="DE287" s="280">
        <f t="shared" si="604"/>
        <v>2.9342465753424656</v>
      </c>
      <c r="DF287" s="365">
        <f t="shared" si="605"/>
        <v>2.0657534246575344</v>
      </c>
      <c r="DG287" s="280">
        <f t="shared" si="509"/>
        <v>486.90000000000003</v>
      </c>
      <c r="DH287" s="280">
        <f t="shared" si="606"/>
        <v>3819.5227634309335</v>
      </c>
      <c r="DI287" s="280">
        <f t="shared" si="709"/>
        <v>1848.9732210242589</v>
      </c>
      <c r="DJ287" s="280">
        <f t="shared" si="607"/>
        <v>2457.4495424066745</v>
      </c>
      <c r="DL287" s="367">
        <f t="shared" si="608"/>
        <v>1970.5495424066744</v>
      </c>
    </row>
    <row r="288" spans="1:116" ht="25.5" x14ac:dyDescent="0.25">
      <c r="A288" s="610" t="s">
        <v>526</v>
      </c>
      <c r="B288" s="605" t="s">
        <v>17</v>
      </c>
      <c r="C288" s="584" t="s">
        <v>17</v>
      </c>
      <c r="D288" s="270" t="s">
        <v>1626</v>
      </c>
      <c r="E288" s="291" t="s">
        <v>1213</v>
      </c>
      <c r="F288" s="292">
        <v>43623</v>
      </c>
      <c r="G288" s="413"/>
      <c r="H288" s="357">
        <f>VLOOKUP(C288,[1]Rates!$C$6:$D$136,2,0)</f>
        <v>5</v>
      </c>
      <c r="I288" s="358">
        <f t="shared" si="755"/>
        <v>5</v>
      </c>
      <c r="J288" s="419"/>
      <c r="K288" s="419"/>
      <c r="L288" s="288"/>
      <c r="M288" s="419"/>
      <c r="N288" s="396"/>
      <c r="O288" s="396"/>
      <c r="P288" s="414"/>
      <c r="Q288" s="399"/>
      <c r="R288" s="396"/>
      <c r="S288" s="396"/>
      <c r="T288" s="396"/>
      <c r="U288" s="400"/>
      <c r="V288" s="401"/>
      <c r="W288" s="585"/>
      <c r="X288" s="585"/>
      <c r="Y288" s="585"/>
      <c r="Z288" s="586"/>
      <c r="AA288" s="397"/>
      <c r="AB288" s="421"/>
      <c r="AC288" s="421"/>
      <c r="AD288" s="421"/>
      <c r="AE288" s="403"/>
      <c r="AF288" s="363"/>
      <c r="AG288" s="382"/>
      <c r="AH288" s="383"/>
      <c r="AI288" s="364"/>
      <c r="AJ288" s="383"/>
      <c r="AL288" s="397"/>
      <c r="AM288" s="421"/>
      <c r="AN288" s="421"/>
      <c r="AO288" s="421"/>
      <c r="AP288" s="403"/>
      <c r="AQ288" s="363"/>
      <c r="AR288" s="382"/>
      <c r="AS288" s="383"/>
      <c r="AT288" s="280"/>
      <c r="AU288" s="280"/>
      <c r="AW288" s="372"/>
      <c r="AX288" s="372"/>
      <c r="AY288" s="372"/>
      <c r="AZ288" s="372"/>
      <c r="BA288" s="372"/>
      <c r="BB288" s="372"/>
      <c r="BC288" s="372"/>
      <c r="BD288" s="383"/>
      <c r="BE288" s="280"/>
      <c r="BF288" s="372"/>
      <c r="BG288" s="372"/>
      <c r="BH288" s="280"/>
      <c r="BI288" s="372"/>
      <c r="BJ288" s="372"/>
      <c r="BK288" s="280"/>
      <c r="BL288" s="280"/>
      <c r="BM288" s="280"/>
      <c r="BN288" s="280"/>
      <c r="BO288" s="280"/>
      <c r="BP288" s="280"/>
      <c r="BQ288" s="280"/>
      <c r="BS288" s="367"/>
      <c r="BT288" s="280"/>
      <c r="BU288" s="372">
        <v>30335.16</v>
      </c>
      <c r="BV288" s="372"/>
      <c r="BW288" s="280">
        <f>+$BV$1-F288+1</f>
        <v>299</v>
      </c>
      <c r="BX288" s="280"/>
      <c r="BY288" s="280">
        <f>H288-BX288</f>
        <v>5</v>
      </c>
      <c r="BZ288" s="280">
        <f t="shared" si="751"/>
        <v>1516.758</v>
      </c>
      <c r="CA288" s="280">
        <f t="shared" si="752"/>
        <v>28818.401999999998</v>
      </c>
      <c r="CB288" s="280">
        <f t="shared" si="753"/>
        <v>4721.4806564383553</v>
      </c>
      <c r="CC288" s="280">
        <f t="shared" si="701"/>
        <v>25613.679343561646</v>
      </c>
      <c r="CE288" s="280">
        <v>25613.679343561646</v>
      </c>
      <c r="CF288" s="372"/>
      <c r="CG288" s="372"/>
      <c r="CH288" s="280"/>
      <c r="CI288" s="280">
        <f t="shared" si="702"/>
        <v>0.81643835616438354</v>
      </c>
      <c r="CJ288" s="280">
        <f t="shared" si="579"/>
        <v>4.1835616438356169</v>
      </c>
      <c r="CK288" s="280">
        <f t="shared" si="754"/>
        <v>1516.758</v>
      </c>
      <c r="CL288" s="280">
        <f t="shared" si="704"/>
        <v>24096.921343561644</v>
      </c>
      <c r="CM288" s="280">
        <f>+(CL288/CJ288)</f>
        <v>5759.9058876227891</v>
      </c>
      <c r="CN288" s="280">
        <f t="shared" si="583"/>
        <v>19853.773455938855</v>
      </c>
      <c r="CP288" s="280">
        <f t="shared" si="739"/>
        <v>19853.773455938855</v>
      </c>
      <c r="CQ288" s="372"/>
      <c r="CR288" s="372"/>
      <c r="CS288" s="280"/>
      <c r="CT288" s="280">
        <f t="shared" si="740"/>
        <v>1.8164383561643835</v>
      </c>
      <c r="CU288" s="365">
        <f t="shared" si="741"/>
        <v>3.1835616438356165</v>
      </c>
      <c r="CV288" s="280">
        <f t="shared" si="742"/>
        <v>1516.758</v>
      </c>
      <c r="CW288" s="280">
        <f t="shared" si="743"/>
        <v>18337.015455938854</v>
      </c>
      <c r="CX288" s="280">
        <f t="shared" si="633"/>
        <v>5759.9058876227891</v>
      </c>
      <c r="CY288" s="280">
        <f t="shared" si="589"/>
        <v>14093.867568316065</v>
      </c>
      <c r="DA288" s="280">
        <f t="shared" si="508"/>
        <v>14093.867568316065</v>
      </c>
      <c r="DB288" s="372"/>
      <c r="DC288" s="372"/>
      <c r="DD288" s="280"/>
      <c r="DE288" s="280">
        <f t="shared" si="604"/>
        <v>2.8164383561643835</v>
      </c>
      <c r="DF288" s="365">
        <f t="shared" si="605"/>
        <v>2.1835616438356165</v>
      </c>
      <c r="DG288" s="280">
        <f t="shared" si="509"/>
        <v>1516.758</v>
      </c>
      <c r="DH288" s="280">
        <f t="shared" si="606"/>
        <v>12577.109568316066</v>
      </c>
      <c r="DI288" s="280">
        <f t="shared" si="709"/>
        <v>5759.9058876227891</v>
      </c>
      <c r="DJ288" s="280">
        <f t="shared" si="607"/>
        <v>8333.9616806932754</v>
      </c>
      <c r="DL288" s="367">
        <f t="shared" si="608"/>
        <v>6817.2036806932756</v>
      </c>
    </row>
    <row r="289" spans="1:116" ht="30" x14ac:dyDescent="0.25">
      <c r="A289" s="610" t="s">
        <v>526</v>
      </c>
      <c r="B289" s="605" t="s">
        <v>17</v>
      </c>
      <c r="C289" s="584" t="s">
        <v>17</v>
      </c>
      <c r="D289" s="270" t="s">
        <v>1627</v>
      </c>
      <c r="E289" s="291" t="s">
        <v>1214</v>
      </c>
      <c r="F289" s="292">
        <v>43612</v>
      </c>
      <c r="G289" s="413"/>
      <c r="H289" s="357">
        <f>VLOOKUP(C289,[1]Rates!$C$6:$D$136,2,0)</f>
        <v>5</v>
      </c>
      <c r="I289" s="358">
        <f t="shared" si="755"/>
        <v>5</v>
      </c>
      <c r="J289" s="419"/>
      <c r="K289" s="419"/>
      <c r="L289" s="288"/>
      <c r="M289" s="419"/>
      <c r="N289" s="396"/>
      <c r="O289" s="396"/>
      <c r="P289" s="414"/>
      <c r="Q289" s="399"/>
      <c r="R289" s="396"/>
      <c r="S289" s="396"/>
      <c r="T289" s="396"/>
      <c r="U289" s="400"/>
      <c r="V289" s="401"/>
      <c r="W289" s="585"/>
      <c r="X289" s="585"/>
      <c r="Y289" s="585"/>
      <c r="Z289" s="586"/>
      <c r="AA289" s="397"/>
      <c r="AB289" s="421"/>
      <c r="AC289" s="421"/>
      <c r="AD289" s="421"/>
      <c r="AE289" s="403"/>
      <c r="AF289" s="363"/>
      <c r="AG289" s="382"/>
      <c r="AH289" s="383"/>
      <c r="AI289" s="364"/>
      <c r="AJ289" s="383"/>
      <c r="AL289" s="397"/>
      <c r="AM289" s="421"/>
      <c r="AN289" s="421"/>
      <c r="AO289" s="421"/>
      <c r="AP289" s="403"/>
      <c r="AQ289" s="363"/>
      <c r="AR289" s="382"/>
      <c r="AS289" s="383"/>
      <c r="AT289" s="280"/>
      <c r="AU289" s="280"/>
      <c r="AW289" s="372"/>
      <c r="AX289" s="372"/>
      <c r="AY289" s="372"/>
      <c r="AZ289" s="372"/>
      <c r="BA289" s="372"/>
      <c r="BB289" s="372"/>
      <c r="BC289" s="372"/>
      <c r="BD289" s="383"/>
      <c r="BE289" s="280"/>
      <c r="BF289" s="372"/>
      <c r="BG289" s="372"/>
      <c r="BH289" s="280"/>
      <c r="BI289" s="372"/>
      <c r="BJ289" s="372"/>
      <c r="BK289" s="280"/>
      <c r="BL289" s="280"/>
      <c r="BM289" s="280"/>
      <c r="BN289" s="280"/>
      <c r="BO289" s="280"/>
      <c r="BP289" s="280"/>
      <c r="BQ289" s="280"/>
      <c r="BS289" s="367"/>
      <c r="BT289" s="280"/>
      <c r="BU289" s="372">
        <v>42578.12</v>
      </c>
      <c r="BV289" s="372"/>
      <c r="BW289" s="280">
        <f>+$BV$1-F289+1</f>
        <v>310</v>
      </c>
      <c r="BX289" s="280"/>
      <c r="BY289" s="280">
        <f>H289-BX289</f>
        <v>5</v>
      </c>
      <c r="BZ289" s="280">
        <f t="shared" si="751"/>
        <v>2128.9060000000004</v>
      </c>
      <c r="CA289" s="280">
        <f t="shared" si="752"/>
        <v>40449.214</v>
      </c>
      <c r="CB289" s="280">
        <f t="shared" si="753"/>
        <v>6870.8253917808224</v>
      </c>
      <c r="CC289" s="280">
        <f t="shared" si="701"/>
        <v>35707.294608219177</v>
      </c>
      <c r="CE289" s="280">
        <v>35707.294608219177</v>
      </c>
      <c r="CF289" s="372"/>
      <c r="CG289" s="372"/>
      <c r="CH289" s="280"/>
      <c r="CI289" s="280">
        <f t="shared" si="702"/>
        <v>0.84657534246575339</v>
      </c>
      <c r="CJ289" s="280">
        <f t="shared" si="579"/>
        <v>4.1534246575342468</v>
      </c>
      <c r="CK289" s="280">
        <f t="shared" si="754"/>
        <v>2128.9060000000004</v>
      </c>
      <c r="CL289" s="280">
        <f t="shared" si="704"/>
        <v>33578.388608219175</v>
      </c>
      <c r="CM289" s="280">
        <f>+(CL289/CJ289)</f>
        <v>8084.5064920844316</v>
      </c>
      <c r="CN289" s="280">
        <f t="shared" si="583"/>
        <v>27622.788116134747</v>
      </c>
      <c r="CP289" s="280">
        <f t="shared" si="739"/>
        <v>27622.788116134747</v>
      </c>
      <c r="CQ289" s="372"/>
      <c r="CR289" s="372"/>
      <c r="CS289" s="280"/>
      <c r="CT289" s="280">
        <f t="shared" si="740"/>
        <v>1.8465753424657534</v>
      </c>
      <c r="CU289" s="365">
        <f t="shared" si="741"/>
        <v>3.1534246575342468</v>
      </c>
      <c r="CV289" s="280">
        <f t="shared" si="742"/>
        <v>2128.9060000000004</v>
      </c>
      <c r="CW289" s="280">
        <f t="shared" si="743"/>
        <v>25493.882116134748</v>
      </c>
      <c r="CX289" s="280">
        <f t="shared" si="633"/>
        <v>8084.5064920844316</v>
      </c>
      <c r="CY289" s="280">
        <f t="shared" si="589"/>
        <v>19538.281624050316</v>
      </c>
      <c r="DA289" s="280">
        <f t="shared" si="508"/>
        <v>19538.281624050316</v>
      </c>
      <c r="DB289" s="372"/>
      <c r="DC289" s="372"/>
      <c r="DD289" s="280"/>
      <c r="DE289" s="280">
        <f t="shared" si="604"/>
        <v>2.8465753424657536</v>
      </c>
      <c r="DF289" s="365">
        <f t="shared" si="605"/>
        <v>2.1534246575342464</v>
      </c>
      <c r="DG289" s="280">
        <f t="shared" si="509"/>
        <v>2128.9060000000004</v>
      </c>
      <c r="DH289" s="280">
        <f t="shared" si="606"/>
        <v>17409.375624050317</v>
      </c>
      <c r="DI289" s="280">
        <f t="shared" si="709"/>
        <v>8084.5064920844316</v>
      </c>
      <c r="DJ289" s="280">
        <f t="shared" si="607"/>
        <v>11453.775131965886</v>
      </c>
      <c r="DL289" s="367">
        <f t="shared" si="608"/>
        <v>9324.8691319658847</v>
      </c>
    </row>
    <row r="290" spans="1:116" ht="25.5" x14ac:dyDescent="0.25">
      <c r="A290" s="610" t="s">
        <v>526</v>
      </c>
      <c r="B290" s="605" t="s">
        <v>17</v>
      </c>
      <c r="C290" s="584" t="s">
        <v>17</v>
      </c>
      <c r="D290" s="270" t="s">
        <v>1628</v>
      </c>
      <c r="E290" s="291" t="s">
        <v>1215</v>
      </c>
      <c r="F290" s="292">
        <v>43607</v>
      </c>
      <c r="G290" s="413"/>
      <c r="H290" s="357">
        <f>VLOOKUP(C290,[1]Rates!$C$6:$D$136,2,0)</f>
        <v>5</v>
      </c>
      <c r="I290" s="358">
        <f t="shared" si="755"/>
        <v>5</v>
      </c>
      <c r="J290" s="419"/>
      <c r="K290" s="419"/>
      <c r="L290" s="288"/>
      <c r="M290" s="419"/>
      <c r="N290" s="396"/>
      <c r="O290" s="396"/>
      <c r="P290" s="414"/>
      <c r="Q290" s="399"/>
      <c r="R290" s="396"/>
      <c r="S290" s="396"/>
      <c r="T290" s="396"/>
      <c r="U290" s="400"/>
      <c r="V290" s="401"/>
      <c r="W290" s="585"/>
      <c r="X290" s="585"/>
      <c r="Y290" s="585"/>
      <c r="Z290" s="586"/>
      <c r="AA290" s="397"/>
      <c r="AB290" s="421"/>
      <c r="AC290" s="421"/>
      <c r="AD290" s="421"/>
      <c r="AE290" s="403"/>
      <c r="AF290" s="363"/>
      <c r="AG290" s="382"/>
      <c r="AH290" s="383"/>
      <c r="AI290" s="364"/>
      <c r="AJ290" s="383"/>
      <c r="AL290" s="397"/>
      <c r="AM290" s="421"/>
      <c r="AN290" s="421"/>
      <c r="AO290" s="421"/>
      <c r="AP290" s="403"/>
      <c r="AQ290" s="363"/>
      <c r="AR290" s="382"/>
      <c r="AS290" s="383"/>
      <c r="AT290" s="280"/>
      <c r="AU290" s="280"/>
      <c r="AW290" s="372"/>
      <c r="AX290" s="372"/>
      <c r="AY290" s="372"/>
      <c r="AZ290" s="372"/>
      <c r="BA290" s="372"/>
      <c r="BB290" s="372"/>
      <c r="BC290" s="372"/>
      <c r="BD290" s="383"/>
      <c r="BE290" s="280"/>
      <c r="BF290" s="372"/>
      <c r="BG290" s="372"/>
      <c r="BH290" s="280"/>
      <c r="BI290" s="372"/>
      <c r="BJ290" s="372"/>
      <c r="BK290" s="280"/>
      <c r="BL290" s="280"/>
      <c r="BM290" s="280"/>
      <c r="BN290" s="280"/>
      <c r="BO290" s="280"/>
      <c r="BP290" s="280"/>
      <c r="BQ290" s="280"/>
      <c r="BS290" s="367"/>
      <c r="BT290" s="280"/>
      <c r="BU290" s="372">
        <v>44922</v>
      </c>
      <c r="BV290" s="372"/>
      <c r="BW290" s="280">
        <f>+$BV$1-F290+1</f>
        <v>315</v>
      </c>
      <c r="BX290" s="280"/>
      <c r="BY290" s="280">
        <f>H290-BX290</f>
        <v>5</v>
      </c>
      <c r="BZ290" s="280">
        <f t="shared" si="751"/>
        <v>2246.1</v>
      </c>
      <c r="CA290" s="280">
        <f t="shared" si="752"/>
        <v>42675.9</v>
      </c>
      <c r="CB290" s="280">
        <f t="shared" si="753"/>
        <v>7365.9772602739731</v>
      </c>
      <c r="CC290" s="280">
        <f t="shared" si="701"/>
        <v>37556.022739726024</v>
      </c>
      <c r="CE290" s="280">
        <v>37556.022739726024</v>
      </c>
      <c r="CF290" s="372"/>
      <c r="CG290" s="372"/>
      <c r="CH290" s="280"/>
      <c r="CI290" s="280">
        <f t="shared" si="702"/>
        <v>0.86027397260273974</v>
      </c>
      <c r="CJ290" s="280">
        <f t="shared" si="579"/>
        <v>4.13972602739726</v>
      </c>
      <c r="CK290" s="280">
        <f t="shared" si="754"/>
        <v>2246.1</v>
      </c>
      <c r="CL290" s="280">
        <f t="shared" si="704"/>
        <v>35309.922739726026</v>
      </c>
      <c r="CM290" s="280">
        <f>+(CL290/CJ290)</f>
        <v>8529.5313037723354</v>
      </c>
      <c r="CN290" s="280">
        <f t="shared" si="583"/>
        <v>29026.491435953689</v>
      </c>
      <c r="CP290" s="280">
        <f t="shared" si="739"/>
        <v>29026.491435953689</v>
      </c>
      <c r="CQ290" s="372"/>
      <c r="CR290" s="372"/>
      <c r="CS290" s="280"/>
      <c r="CT290" s="280">
        <f t="shared" si="740"/>
        <v>1.8602739726027397</v>
      </c>
      <c r="CU290" s="365">
        <f t="shared" si="741"/>
        <v>3.13972602739726</v>
      </c>
      <c r="CV290" s="280">
        <f t="shared" si="742"/>
        <v>2246.1</v>
      </c>
      <c r="CW290" s="280">
        <f t="shared" si="743"/>
        <v>26780.39143595369</v>
      </c>
      <c r="CX290" s="280">
        <f t="shared" si="633"/>
        <v>8529.5313037723354</v>
      </c>
      <c r="CY290" s="280">
        <f t="shared" si="589"/>
        <v>20496.960132181353</v>
      </c>
      <c r="DA290" s="280">
        <f t="shared" si="508"/>
        <v>20496.960132181353</v>
      </c>
      <c r="DB290" s="372"/>
      <c r="DC290" s="372"/>
      <c r="DD290" s="280"/>
      <c r="DE290" s="280">
        <f t="shared" si="604"/>
        <v>2.8602739726027395</v>
      </c>
      <c r="DF290" s="365">
        <f t="shared" si="605"/>
        <v>2.1397260273972605</v>
      </c>
      <c r="DG290" s="280">
        <f t="shared" si="509"/>
        <v>2246.1</v>
      </c>
      <c r="DH290" s="280">
        <f t="shared" si="606"/>
        <v>18250.860132181355</v>
      </c>
      <c r="DI290" s="280">
        <f t="shared" si="709"/>
        <v>8529.5313037723354</v>
      </c>
      <c r="DJ290" s="280">
        <f t="shared" si="607"/>
        <v>11967.428828409018</v>
      </c>
      <c r="DL290" s="367">
        <f t="shared" si="608"/>
        <v>9721.3288284090177</v>
      </c>
    </row>
    <row r="291" spans="1:116" ht="30" x14ac:dyDescent="0.25">
      <c r="A291" s="610" t="s">
        <v>526</v>
      </c>
      <c r="B291" s="605" t="s">
        <v>17</v>
      </c>
      <c r="C291" s="584" t="s">
        <v>17</v>
      </c>
      <c r="D291" s="270" t="s">
        <v>2285</v>
      </c>
      <c r="E291" s="291" t="s">
        <v>1260</v>
      </c>
      <c r="F291" s="415">
        <v>44098</v>
      </c>
      <c r="G291" s="413"/>
      <c r="H291" s="357">
        <f>VLOOKUP(C291,[1]Rates!$C$6:$D$136,2,0)</f>
        <v>5</v>
      </c>
      <c r="I291" s="358">
        <f t="shared" si="755"/>
        <v>5</v>
      </c>
      <c r="J291" s="419"/>
      <c r="K291" s="419"/>
      <c r="L291" s="288"/>
      <c r="M291" s="419"/>
      <c r="N291" s="396"/>
      <c r="O291" s="396"/>
      <c r="P291" s="414"/>
      <c r="Q291" s="399"/>
      <c r="R291" s="396"/>
      <c r="S291" s="396"/>
      <c r="T291" s="396"/>
      <c r="U291" s="400"/>
      <c r="V291" s="401"/>
      <c r="W291" s="585"/>
      <c r="X291" s="585"/>
      <c r="Y291" s="585"/>
      <c r="Z291" s="586"/>
      <c r="AA291" s="397"/>
      <c r="AB291" s="421"/>
      <c r="AC291" s="421"/>
      <c r="AD291" s="421"/>
      <c r="AE291" s="403"/>
      <c r="AF291" s="363"/>
      <c r="AG291" s="382"/>
      <c r="AH291" s="383"/>
      <c r="AI291" s="364"/>
      <c r="AJ291" s="383"/>
      <c r="AL291" s="397"/>
      <c r="AM291" s="421"/>
      <c r="AN291" s="421"/>
      <c r="AO291" s="421"/>
      <c r="AP291" s="403"/>
      <c r="AQ291" s="363"/>
      <c r="AR291" s="382"/>
      <c r="AS291" s="383"/>
      <c r="AT291" s="280"/>
      <c r="AU291" s="280"/>
      <c r="AW291" s="372"/>
      <c r="AX291" s="372"/>
      <c r="AY291" s="372"/>
      <c r="AZ291" s="372"/>
      <c r="BA291" s="372"/>
      <c r="BB291" s="372"/>
      <c r="BC291" s="372"/>
      <c r="BD291" s="383"/>
      <c r="BE291" s="280"/>
      <c r="BF291" s="372"/>
      <c r="BG291" s="372"/>
      <c r="BH291" s="280"/>
      <c r="BI291" s="372"/>
      <c r="BJ291" s="372"/>
      <c r="BK291" s="280"/>
      <c r="BL291" s="280"/>
      <c r="BM291" s="280"/>
      <c r="BN291" s="280"/>
      <c r="BO291" s="280"/>
      <c r="BP291" s="280"/>
      <c r="BQ291" s="280"/>
      <c r="BS291" s="367"/>
      <c r="BT291" s="280"/>
      <c r="BU291" s="372"/>
      <c r="BV291" s="372"/>
      <c r="BW291" s="280"/>
      <c r="BX291" s="280"/>
      <c r="BY291" s="280"/>
      <c r="BZ291" s="280"/>
      <c r="CA291" s="280"/>
      <c r="CB291" s="280"/>
      <c r="CC291" s="280"/>
      <c r="CE291" s="280"/>
      <c r="CF291" s="372">
        <v>18500</v>
      </c>
      <c r="CG291" s="372"/>
      <c r="CH291" s="280">
        <f t="shared" ref="CH291" si="756">$CG$1-F291</f>
        <v>188</v>
      </c>
      <c r="CI291" s="280"/>
      <c r="CJ291" s="280">
        <f t="shared" si="579"/>
        <v>5</v>
      </c>
      <c r="CK291" s="280">
        <f t="shared" ref="CK291" si="757">+CF291*5%</f>
        <v>925</v>
      </c>
      <c r="CL291" s="280">
        <f t="shared" ref="CL291" si="758">+CF291-CK291</f>
        <v>17575</v>
      </c>
      <c r="CM291" s="280">
        <f t="shared" ref="CM291" si="759">+(CL291/CJ291*CH291)/365</f>
        <v>1810.4657534246576</v>
      </c>
      <c r="CN291" s="280">
        <f t="shared" si="583"/>
        <v>16689.534246575342</v>
      </c>
      <c r="CP291" s="280">
        <f t="shared" si="739"/>
        <v>16689.534246575342</v>
      </c>
      <c r="CQ291" s="372"/>
      <c r="CR291" s="372"/>
      <c r="CS291" s="280"/>
      <c r="CT291" s="280">
        <f t="shared" si="740"/>
        <v>0.51506849315068493</v>
      </c>
      <c r="CU291" s="365">
        <f t="shared" si="741"/>
        <v>4.484931506849315</v>
      </c>
      <c r="CV291" s="280">
        <f t="shared" si="742"/>
        <v>925</v>
      </c>
      <c r="CW291" s="280">
        <f t="shared" si="743"/>
        <v>15764.534246575342</v>
      </c>
      <c r="CX291" s="280">
        <f>CW291/CU291</f>
        <v>3515</v>
      </c>
      <c r="CY291" s="280">
        <f t="shared" ref="CY291:CY295" si="760">+CP291+CQ291-CX291</f>
        <v>13174.534246575342</v>
      </c>
      <c r="DA291" s="280">
        <f t="shared" si="508"/>
        <v>13174.534246575342</v>
      </c>
      <c r="DB291" s="372"/>
      <c r="DC291" s="372"/>
      <c r="DD291" s="280"/>
      <c r="DE291" s="280">
        <f t="shared" si="604"/>
        <v>1.515068493150685</v>
      </c>
      <c r="DF291" s="365">
        <f t="shared" si="605"/>
        <v>3.484931506849315</v>
      </c>
      <c r="DG291" s="280">
        <f t="shared" si="509"/>
        <v>925</v>
      </c>
      <c r="DH291" s="280">
        <f t="shared" si="606"/>
        <v>12249.534246575342</v>
      </c>
      <c r="DI291" s="280">
        <f t="shared" si="709"/>
        <v>3515</v>
      </c>
      <c r="DJ291" s="280">
        <f t="shared" si="607"/>
        <v>9659.534246575342</v>
      </c>
      <c r="DL291" s="367">
        <f t="shared" si="608"/>
        <v>8734.534246575342</v>
      </c>
    </row>
    <row r="292" spans="1:116" ht="30" x14ac:dyDescent="0.25">
      <c r="A292" s="610" t="s">
        <v>526</v>
      </c>
      <c r="B292" s="605" t="s">
        <v>17</v>
      </c>
      <c r="C292" s="584" t="s">
        <v>17</v>
      </c>
      <c r="D292" s="270" t="s">
        <v>2286</v>
      </c>
      <c r="E292" s="291" t="s">
        <v>1260</v>
      </c>
      <c r="F292" s="415">
        <v>44162</v>
      </c>
      <c r="G292" s="413"/>
      <c r="H292" s="357">
        <f>VLOOKUP(C292,[1]Rates!$C$6:$D$136,2,0)</f>
        <v>5</v>
      </c>
      <c r="I292" s="358">
        <f t="shared" si="755"/>
        <v>5</v>
      </c>
      <c r="J292" s="419"/>
      <c r="K292" s="419"/>
      <c r="L292" s="288"/>
      <c r="M292" s="419"/>
      <c r="N292" s="396"/>
      <c r="O292" s="396"/>
      <c r="P292" s="414"/>
      <c r="Q292" s="399"/>
      <c r="R292" s="396"/>
      <c r="S292" s="396"/>
      <c r="T292" s="396"/>
      <c r="U292" s="400"/>
      <c r="V292" s="401"/>
      <c r="W292" s="585"/>
      <c r="X292" s="585"/>
      <c r="Y292" s="585"/>
      <c r="Z292" s="586"/>
      <c r="AA292" s="397"/>
      <c r="AB292" s="421"/>
      <c r="AC292" s="421"/>
      <c r="AD292" s="421"/>
      <c r="AE292" s="403"/>
      <c r="AF292" s="363"/>
      <c r="AG292" s="382"/>
      <c r="AH292" s="383"/>
      <c r="AI292" s="364"/>
      <c r="AJ292" s="383"/>
      <c r="AL292" s="397"/>
      <c r="AM292" s="421"/>
      <c r="AN292" s="421"/>
      <c r="AO292" s="421"/>
      <c r="AP292" s="403"/>
      <c r="AQ292" s="363"/>
      <c r="AR292" s="382"/>
      <c r="AS292" s="383"/>
      <c r="AT292" s="280"/>
      <c r="AU292" s="280"/>
      <c r="AW292" s="372"/>
      <c r="AX292" s="372"/>
      <c r="AY292" s="372"/>
      <c r="AZ292" s="372"/>
      <c r="BA292" s="372"/>
      <c r="BB292" s="372"/>
      <c r="BC292" s="372"/>
      <c r="BD292" s="383"/>
      <c r="BE292" s="280"/>
      <c r="BF292" s="372"/>
      <c r="BG292" s="372"/>
      <c r="BH292" s="280"/>
      <c r="BI292" s="372"/>
      <c r="BJ292" s="372"/>
      <c r="BK292" s="280"/>
      <c r="BL292" s="280"/>
      <c r="BM292" s="280"/>
      <c r="BN292" s="280"/>
      <c r="BO292" s="280"/>
      <c r="BP292" s="280"/>
      <c r="BQ292" s="280"/>
      <c r="BS292" s="367"/>
      <c r="BT292" s="280"/>
      <c r="BU292" s="372"/>
      <c r="BV292" s="372"/>
      <c r="BW292" s="280"/>
      <c r="BX292" s="280"/>
      <c r="BY292" s="280"/>
      <c r="BZ292" s="280"/>
      <c r="CA292" s="280"/>
      <c r="CB292" s="280"/>
      <c r="CC292" s="280"/>
      <c r="CE292" s="280"/>
      <c r="CF292" s="372">
        <v>74000</v>
      </c>
      <c r="CG292" s="372"/>
      <c r="CH292" s="280">
        <f t="shared" ref="CH292" si="761">$CG$1-F292</f>
        <v>124</v>
      </c>
      <c r="CI292" s="280"/>
      <c r="CJ292" s="280">
        <f t="shared" ref="CJ292" si="762">H292-CI292</f>
        <v>5</v>
      </c>
      <c r="CK292" s="280">
        <f t="shared" ref="CK292" si="763">+CF292*5%</f>
        <v>3700</v>
      </c>
      <c r="CL292" s="280">
        <f t="shared" ref="CL292" si="764">+CF292-CK292</f>
        <v>70300</v>
      </c>
      <c r="CM292" s="280">
        <f t="shared" ref="CM292" si="765">+(CL292/CJ292*CH292)/365</f>
        <v>4776.5479452054797</v>
      </c>
      <c r="CN292" s="280">
        <f t="shared" ref="CN292" si="766">+CE292+CF292-CM292</f>
        <v>69223.452054794514</v>
      </c>
      <c r="CP292" s="280">
        <f t="shared" si="739"/>
        <v>69223.452054794514</v>
      </c>
      <c r="CQ292" s="372"/>
      <c r="CR292" s="372"/>
      <c r="CS292" s="280"/>
      <c r="CT292" s="280">
        <f t="shared" si="740"/>
        <v>0.33972602739726027</v>
      </c>
      <c r="CU292" s="365">
        <f t="shared" si="741"/>
        <v>4.6602739726027398</v>
      </c>
      <c r="CV292" s="280">
        <f t="shared" si="742"/>
        <v>3700</v>
      </c>
      <c r="CW292" s="280">
        <f t="shared" si="743"/>
        <v>65523.452054794514</v>
      </c>
      <c r="CX292" s="280">
        <f>CW292/CU292</f>
        <v>14059.999999999998</v>
      </c>
      <c r="CY292" s="280">
        <f t="shared" si="760"/>
        <v>55163.452054794514</v>
      </c>
      <c r="DA292" s="280">
        <f t="shared" si="508"/>
        <v>55163.452054794514</v>
      </c>
      <c r="DB292" s="372"/>
      <c r="DC292" s="372"/>
      <c r="DD292" s="280"/>
      <c r="DE292" s="280">
        <f t="shared" si="604"/>
        <v>1.3397260273972602</v>
      </c>
      <c r="DF292" s="365">
        <f t="shared" si="605"/>
        <v>3.6602739726027398</v>
      </c>
      <c r="DG292" s="280">
        <f t="shared" si="509"/>
        <v>3700</v>
      </c>
      <c r="DH292" s="280">
        <f t="shared" si="606"/>
        <v>51463.452054794514</v>
      </c>
      <c r="DI292" s="280">
        <f t="shared" si="709"/>
        <v>14059.999999999998</v>
      </c>
      <c r="DJ292" s="280">
        <f t="shared" si="607"/>
        <v>41103.452054794514</v>
      </c>
      <c r="DL292" s="367">
        <f t="shared" si="608"/>
        <v>37403.452054794514</v>
      </c>
    </row>
    <row r="293" spans="1:116" ht="30" x14ac:dyDescent="0.25">
      <c r="A293" s="610" t="s">
        <v>526</v>
      </c>
      <c r="B293" s="605" t="s">
        <v>17</v>
      </c>
      <c r="C293" s="584" t="s">
        <v>17</v>
      </c>
      <c r="D293" s="270" t="s">
        <v>2328</v>
      </c>
      <c r="E293" s="291" t="s">
        <v>2330</v>
      </c>
      <c r="F293" s="416">
        <v>44516</v>
      </c>
      <c r="G293" s="413"/>
      <c r="H293" s="357">
        <f>VLOOKUP(C293,[1]Rates!$C$6:$D$136,2,0)</f>
        <v>5</v>
      </c>
      <c r="I293" s="358">
        <f t="shared" ref="I293" si="767">H293-G293</f>
        <v>5</v>
      </c>
      <c r="J293" s="419"/>
      <c r="K293" s="419"/>
      <c r="L293" s="288"/>
      <c r="M293" s="419"/>
      <c r="N293" s="396"/>
      <c r="O293" s="396"/>
      <c r="P293" s="414"/>
      <c r="Q293" s="399"/>
      <c r="R293" s="396"/>
      <c r="S293" s="396"/>
      <c r="T293" s="396"/>
      <c r="U293" s="400"/>
      <c r="V293" s="401"/>
      <c r="W293" s="585"/>
      <c r="X293" s="585"/>
      <c r="Y293" s="585"/>
      <c r="Z293" s="586"/>
      <c r="AA293" s="397"/>
      <c r="AB293" s="421"/>
      <c r="AC293" s="421"/>
      <c r="AD293" s="421"/>
      <c r="AE293" s="403"/>
      <c r="AF293" s="363"/>
      <c r="AG293" s="382"/>
      <c r="AH293" s="383"/>
      <c r="AI293" s="364"/>
      <c r="AJ293" s="383"/>
      <c r="AL293" s="397"/>
      <c r="AM293" s="421"/>
      <c r="AN293" s="421"/>
      <c r="AO293" s="421"/>
      <c r="AP293" s="403"/>
      <c r="AQ293" s="363"/>
      <c r="AR293" s="382"/>
      <c r="AS293" s="383"/>
      <c r="AT293" s="280"/>
      <c r="AU293" s="280"/>
      <c r="AW293" s="372"/>
      <c r="AX293" s="372"/>
      <c r="AY293" s="372"/>
      <c r="AZ293" s="372"/>
      <c r="BA293" s="372"/>
      <c r="BB293" s="372"/>
      <c r="BC293" s="372"/>
      <c r="BD293" s="383"/>
      <c r="BE293" s="280"/>
      <c r="BF293" s="372"/>
      <c r="BG293" s="372"/>
      <c r="BH293" s="280"/>
      <c r="BI293" s="372"/>
      <c r="BJ293" s="372"/>
      <c r="BK293" s="280"/>
      <c r="BL293" s="280"/>
      <c r="BM293" s="280"/>
      <c r="BN293" s="280"/>
      <c r="BO293" s="280"/>
      <c r="BP293" s="280"/>
      <c r="BQ293" s="280"/>
      <c r="BS293" s="367"/>
      <c r="BT293" s="280"/>
      <c r="BU293" s="372"/>
      <c r="BV293" s="372"/>
      <c r="BW293" s="280"/>
      <c r="BX293" s="280"/>
      <c r="BY293" s="280"/>
      <c r="BZ293" s="280"/>
      <c r="CA293" s="280"/>
      <c r="CB293" s="280"/>
      <c r="CC293" s="280"/>
      <c r="CE293" s="280"/>
      <c r="CF293" s="372"/>
      <c r="CG293" s="372"/>
      <c r="CH293" s="280"/>
      <c r="CI293" s="280"/>
      <c r="CJ293" s="280"/>
      <c r="CK293" s="280"/>
      <c r="CL293" s="280"/>
      <c r="CM293" s="280"/>
      <c r="CN293" s="280"/>
      <c r="CP293" s="280"/>
      <c r="CQ293" s="372">
        <v>72295</v>
      </c>
      <c r="CR293" s="372"/>
      <c r="CS293" s="280">
        <f>$CR$1-F293</f>
        <v>135</v>
      </c>
      <c r="CT293" s="280"/>
      <c r="CU293" s="280">
        <f>H293-CT293</f>
        <v>5</v>
      </c>
      <c r="CV293" s="280">
        <f t="shared" ref="CV293:CV295" si="768">+CQ293*5%</f>
        <v>3614.75</v>
      </c>
      <c r="CW293" s="280">
        <f t="shared" ref="CW293:CW295" si="769">+CQ293-CV293</f>
        <v>68680.25</v>
      </c>
      <c r="CX293" s="280">
        <f t="shared" ref="CX293:CX295" si="770">+(CW293/CU293*CS293)/365</f>
        <v>5080.4568493150682</v>
      </c>
      <c r="CY293" s="280">
        <f t="shared" si="760"/>
        <v>67214.543150684927</v>
      </c>
      <c r="DA293" s="280">
        <f t="shared" si="508"/>
        <v>67214.543150684927</v>
      </c>
      <c r="DB293" s="372"/>
      <c r="DC293" s="372"/>
      <c r="DD293" s="280"/>
      <c r="DE293" s="359">
        <f t="shared" si="604"/>
        <v>0.36986301369863012</v>
      </c>
      <c r="DF293" s="365">
        <f t="shared" si="605"/>
        <v>4.6301369863013697</v>
      </c>
      <c r="DG293" s="280">
        <f t="shared" ref="DG293:DG298" si="771">+DA293*5%</f>
        <v>3360.7271575342465</v>
      </c>
      <c r="DH293" s="280">
        <f t="shared" si="606"/>
        <v>63853.815993150682</v>
      </c>
      <c r="DI293" s="280">
        <f t="shared" ref="DI293:DI298" si="772">DH293/DF293</f>
        <v>13790.912921597634</v>
      </c>
      <c r="DJ293" s="280">
        <f t="shared" si="607"/>
        <v>53423.630229087292</v>
      </c>
      <c r="DL293" s="367">
        <f t="shared" si="608"/>
        <v>50062.903071553046</v>
      </c>
    </row>
    <row r="294" spans="1:116" ht="45" x14ac:dyDescent="0.25">
      <c r="A294" s="610" t="s">
        <v>526</v>
      </c>
      <c r="B294" s="605" t="s">
        <v>17</v>
      </c>
      <c r="C294" s="584" t="s">
        <v>17</v>
      </c>
      <c r="D294" s="270" t="s">
        <v>2329</v>
      </c>
      <c r="E294" s="291" t="s">
        <v>2331</v>
      </c>
      <c r="F294" s="416">
        <v>44534</v>
      </c>
      <c r="G294" s="413"/>
      <c r="H294" s="357">
        <f>VLOOKUP(C294,[1]Rates!$C$6:$D$136,2,0)</f>
        <v>5</v>
      </c>
      <c r="I294" s="358">
        <f t="shared" ref="I294" si="773">H294-G294</f>
        <v>5</v>
      </c>
      <c r="J294" s="419"/>
      <c r="K294" s="419"/>
      <c r="L294" s="288"/>
      <c r="M294" s="419"/>
      <c r="N294" s="396"/>
      <c r="O294" s="396"/>
      <c r="P294" s="414"/>
      <c r="Q294" s="399"/>
      <c r="R294" s="396"/>
      <c r="S294" s="396"/>
      <c r="T294" s="396"/>
      <c r="U294" s="400"/>
      <c r="V294" s="401"/>
      <c r="W294" s="585"/>
      <c r="X294" s="585"/>
      <c r="Y294" s="585"/>
      <c r="Z294" s="586"/>
      <c r="AA294" s="397"/>
      <c r="AB294" s="421"/>
      <c r="AC294" s="421"/>
      <c r="AD294" s="421"/>
      <c r="AE294" s="403"/>
      <c r="AF294" s="363"/>
      <c r="AG294" s="382"/>
      <c r="AH294" s="383"/>
      <c r="AI294" s="364"/>
      <c r="AJ294" s="383"/>
      <c r="AL294" s="397"/>
      <c r="AM294" s="421"/>
      <c r="AN294" s="421"/>
      <c r="AO294" s="421"/>
      <c r="AP294" s="403"/>
      <c r="AQ294" s="363"/>
      <c r="AR294" s="382"/>
      <c r="AS294" s="383"/>
      <c r="AT294" s="280"/>
      <c r="AU294" s="280"/>
      <c r="AW294" s="372"/>
      <c r="AX294" s="372"/>
      <c r="AY294" s="372"/>
      <c r="AZ294" s="372"/>
      <c r="BA294" s="372"/>
      <c r="BB294" s="372"/>
      <c r="BC294" s="372"/>
      <c r="BD294" s="383"/>
      <c r="BE294" s="280"/>
      <c r="BF294" s="372"/>
      <c r="BG294" s="372"/>
      <c r="BH294" s="280"/>
      <c r="BI294" s="372"/>
      <c r="BJ294" s="372"/>
      <c r="BK294" s="280"/>
      <c r="BL294" s="280"/>
      <c r="BM294" s="280"/>
      <c r="BN294" s="280"/>
      <c r="BO294" s="280"/>
      <c r="BP294" s="280"/>
      <c r="BQ294" s="280"/>
      <c r="BS294" s="367"/>
      <c r="BT294" s="280"/>
      <c r="BU294" s="372"/>
      <c r="BV294" s="372"/>
      <c r="BW294" s="280"/>
      <c r="BX294" s="280"/>
      <c r="BY294" s="280"/>
      <c r="BZ294" s="280"/>
      <c r="CA294" s="280"/>
      <c r="CB294" s="280"/>
      <c r="CC294" s="280"/>
      <c r="CE294" s="280"/>
      <c r="CF294" s="372"/>
      <c r="CG294" s="372"/>
      <c r="CH294" s="280"/>
      <c r="CI294" s="280"/>
      <c r="CJ294" s="280"/>
      <c r="CK294" s="280"/>
      <c r="CL294" s="280"/>
      <c r="CM294" s="280"/>
      <c r="CN294" s="280"/>
      <c r="CP294" s="280"/>
      <c r="CQ294" s="372">
        <v>41015.620000000003</v>
      </c>
      <c r="CR294" s="372"/>
      <c r="CS294" s="280">
        <f>$CR$1-F294</f>
        <v>117</v>
      </c>
      <c r="CT294" s="280"/>
      <c r="CU294" s="280">
        <f>H294-CT294</f>
        <v>5</v>
      </c>
      <c r="CV294" s="280">
        <f t="shared" si="768"/>
        <v>2050.7810000000004</v>
      </c>
      <c r="CW294" s="280">
        <f t="shared" si="769"/>
        <v>38964.839</v>
      </c>
      <c r="CX294" s="280">
        <f t="shared" si="770"/>
        <v>2498.0198153424658</v>
      </c>
      <c r="CY294" s="280">
        <f t="shared" si="760"/>
        <v>38517.600184657538</v>
      </c>
      <c r="DA294" s="280">
        <f t="shared" si="508"/>
        <v>38517.600184657538</v>
      </c>
      <c r="DB294" s="372"/>
      <c r="DC294" s="372"/>
      <c r="DD294" s="280"/>
      <c r="DE294" s="359">
        <f t="shared" si="604"/>
        <v>0.32054794520547947</v>
      </c>
      <c r="DF294" s="365">
        <f t="shared" si="605"/>
        <v>4.6794520547945204</v>
      </c>
      <c r="DG294" s="280">
        <f t="shared" si="771"/>
        <v>1925.880009232877</v>
      </c>
      <c r="DH294" s="280">
        <f t="shared" si="606"/>
        <v>36591.720175424663</v>
      </c>
      <c r="DI294" s="280">
        <f t="shared" si="772"/>
        <v>7819.6591709777531</v>
      </c>
      <c r="DJ294" s="280">
        <f t="shared" si="607"/>
        <v>30697.941013679785</v>
      </c>
      <c r="DL294" s="367">
        <f t="shared" si="608"/>
        <v>28772.061004446907</v>
      </c>
    </row>
    <row r="295" spans="1:116" ht="30" x14ac:dyDescent="0.25">
      <c r="A295" s="610" t="s">
        <v>526</v>
      </c>
      <c r="B295" s="605" t="s">
        <v>17</v>
      </c>
      <c r="C295" s="584" t="s">
        <v>17</v>
      </c>
      <c r="D295" s="270" t="s">
        <v>2358</v>
      </c>
      <c r="E295" s="291" t="s">
        <v>2356</v>
      </c>
      <c r="F295" s="416">
        <v>44572</v>
      </c>
      <c r="G295" s="413"/>
      <c r="H295" s="357">
        <f>VLOOKUP(C295,[1]Rates!$C$6:$D$136,2,0)</f>
        <v>5</v>
      </c>
      <c r="I295" s="358">
        <f t="shared" ref="I295:I317" si="774">H295-G295</f>
        <v>5</v>
      </c>
      <c r="J295" s="419"/>
      <c r="K295" s="419"/>
      <c r="L295" s="288"/>
      <c r="M295" s="419"/>
      <c r="N295" s="396"/>
      <c r="O295" s="396"/>
      <c r="P295" s="414"/>
      <c r="Q295" s="399"/>
      <c r="R295" s="396"/>
      <c r="S295" s="396"/>
      <c r="T295" s="396"/>
      <c r="U295" s="400"/>
      <c r="V295" s="401"/>
      <c r="W295" s="585"/>
      <c r="X295" s="585"/>
      <c r="Y295" s="585"/>
      <c r="Z295" s="586"/>
      <c r="AA295" s="397"/>
      <c r="AB295" s="421"/>
      <c r="AC295" s="421"/>
      <c r="AD295" s="421"/>
      <c r="AE295" s="403"/>
      <c r="AF295" s="363"/>
      <c r="AG295" s="382"/>
      <c r="AH295" s="383"/>
      <c r="AI295" s="364"/>
      <c r="AJ295" s="383"/>
      <c r="AL295" s="397"/>
      <c r="AM295" s="421"/>
      <c r="AN295" s="421"/>
      <c r="AO295" s="421"/>
      <c r="AP295" s="403"/>
      <c r="AQ295" s="363"/>
      <c r="AR295" s="382"/>
      <c r="AS295" s="383"/>
      <c r="AT295" s="280"/>
      <c r="AU295" s="280"/>
      <c r="AW295" s="372"/>
      <c r="AX295" s="372"/>
      <c r="AY295" s="372"/>
      <c r="AZ295" s="372"/>
      <c r="BA295" s="372"/>
      <c r="BB295" s="372"/>
      <c r="BC295" s="372"/>
      <c r="BD295" s="383"/>
      <c r="BE295" s="280"/>
      <c r="BF295" s="372"/>
      <c r="BG295" s="372"/>
      <c r="BH295" s="280"/>
      <c r="BI295" s="372"/>
      <c r="BJ295" s="372"/>
      <c r="BK295" s="280"/>
      <c r="BL295" s="280"/>
      <c r="BM295" s="280"/>
      <c r="BN295" s="280"/>
      <c r="BO295" s="280"/>
      <c r="BP295" s="280"/>
      <c r="BQ295" s="280"/>
      <c r="BS295" s="367"/>
      <c r="BT295" s="280"/>
      <c r="BU295" s="372"/>
      <c r="BV295" s="372"/>
      <c r="BW295" s="280"/>
      <c r="BX295" s="280"/>
      <c r="BY295" s="280"/>
      <c r="BZ295" s="280"/>
      <c r="CA295" s="280"/>
      <c r="CB295" s="280"/>
      <c r="CC295" s="280"/>
      <c r="CE295" s="280"/>
      <c r="CF295" s="372"/>
      <c r="CG295" s="372"/>
      <c r="CH295" s="280"/>
      <c r="CI295" s="280"/>
      <c r="CJ295" s="280"/>
      <c r="CK295" s="280"/>
      <c r="CL295" s="280"/>
      <c r="CM295" s="280"/>
      <c r="CN295" s="280"/>
      <c r="CP295" s="280"/>
      <c r="CQ295" s="372">
        <v>12890.63</v>
      </c>
      <c r="CR295" s="372"/>
      <c r="CS295" s="280">
        <f>$CR$1-F295</f>
        <v>79</v>
      </c>
      <c r="CT295" s="280"/>
      <c r="CU295" s="280">
        <f>H295-CT295</f>
        <v>5</v>
      </c>
      <c r="CV295" s="280">
        <f t="shared" si="768"/>
        <v>644.53150000000005</v>
      </c>
      <c r="CW295" s="280">
        <f t="shared" si="769"/>
        <v>12246.0985</v>
      </c>
      <c r="CX295" s="280">
        <f t="shared" si="770"/>
        <v>530.10508575342465</v>
      </c>
      <c r="CY295" s="280">
        <f t="shared" si="760"/>
        <v>12360.524914246575</v>
      </c>
      <c r="DA295" s="280">
        <f t="shared" si="508"/>
        <v>12360.524914246575</v>
      </c>
      <c r="DB295" s="372"/>
      <c r="DC295" s="372"/>
      <c r="DD295" s="280"/>
      <c r="DE295" s="359">
        <f t="shared" si="604"/>
        <v>0.21643835616438356</v>
      </c>
      <c r="DF295" s="365">
        <f t="shared" si="605"/>
        <v>4.7835616438356166</v>
      </c>
      <c r="DG295" s="280">
        <f t="shared" si="771"/>
        <v>618.02624571232877</v>
      </c>
      <c r="DH295" s="280">
        <f t="shared" si="606"/>
        <v>11742.498668534246</v>
      </c>
      <c r="DI295" s="280">
        <f t="shared" si="772"/>
        <v>2454.7606036741122</v>
      </c>
      <c r="DJ295" s="280">
        <f t="shared" si="607"/>
        <v>9905.7643105724619</v>
      </c>
      <c r="DL295" s="367">
        <f t="shared" si="608"/>
        <v>9287.7380648601338</v>
      </c>
    </row>
    <row r="296" spans="1:116" ht="30" x14ac:dyDescent="0.25">
      <c r="A296" s="610" t="s">
        <v>526</v>
      </c>
      <c r="B296" s="605" t="s">
        <v>17</v>
      </c>
      <c r="C296" s="584" t="s">
        <v>17</v>
      </c>
      <c r="D296" s="270" t="s">
        <v>2359</v>
      </c>
      <c r="E296" s="291" t="s">
        <v>2357</v>
      </c>
      <c r="F296" s="416">
        <v>44572</v>
      </c>
      <c r="G296" s="413"/>
      <c r="H296" s="357">
        <f>VLOOKUP(C296,[1]Rates!$C$6:$D$136,2,0)</f>
        <v>5</v>
      </c>
      <c r="I296" s="358">
        <f t="shared" si="774"/>
        <v>5</v>
      </c>
      <c r="J296" s="419"/>
      <c r="K296" s="419"/>
      <c r="L296" s="288"/>
      <c r="M296" s="419"/>
      <c r="N296" s="396"/>
      <c r="O296" s="396"/>
      <c r="P296" s="414"/>
      <c r="Q296" s="399"/>
      <c r="R296" s="396"/>
      <c r="S296" s="396"/>
      <c r="T296" s="396"/>
      <c r="U296" s="400"/>
      <c r="V296" s="401"/>
      <c r="W296" s="585"/>
      <c r="X296" s="585"/>
      <c r="Y296" s="585"/>
      <c r="Z296" s="586"/>
      <c r="AA296" s="397"/>
      <c r="AB296" s="421"/>
      <c r="AC296" s="421"/>
      <c r="AD296" s="421"/>
      <c r="AE296" s="403"/>
      <c r="AF296" s="363"/>
      <c r="AG296" s="382"/>
      <c r="AH296" s="383"/>
      <c r="AI296" s="364"/>
      <c r="AJ296" s="383"/>
      <c r="AL296" s="397"/>
      <c r="AM296" s="421"/>
      <c r="AN296" s="421"/>
      <c r="AO296" s="421"/>
      <c r="AP296" s="403"/>
      <c r="AQ296" s="363"/>
      <c r="AR296" s="382"/>
      <c r="AS296" s="383"/>
      <c r="AT296" s="280"/>
      <c r="AU296" s="280"/>
      <c r="AW296" s="372"/>
      <c r="AX296" s="372"/>
      <c r="AY296" s="372"/>
      <c r="AZ296" s="372"/>
      <c r="BA296" s="372"/>
      <c r="BB296" s="372"/>
      <c r="BC296" s="372"/>
      <c r="BD296" s="383"/>
      <c r="BE296" s="280"/>
      <c r="BF296" s="372"/>
      <c r="BG296" s="372"/>
      <c r="BH296" s="280"/>
      <c r="BI296" s="372"/>
      <c r="BJ296" s="372"/>
      <c r="BK296" s="280"/>
      <c r="BL296" s="280"/>
      <c r="BM296" s="280"/>
      <c r="BN296" s="280"/>
      <c r="BO296" s="280"/>
      <c r="BP296" s="280"/>
      <c r="BQ296" s="280"/>
      <c r="BS296" s="367"/>
      <c r="BT296" s="280"/>
      <c r="BU296" s="372"/>
      <c r="BV296" s="372"/>
      <c r="BW296" s="280"/>
      <c r="BX296" s="280"/>
      <c r="BY296" s="280"/>
      <c r="BZ296" s="280"/>
      <c r="CA296" s="280"/>
      <c r="CB296" s="280"/>
      <c r="CC296" s="280"/>
      <c r="CE296" s="280"/>
      <c r="CF296" s="372"/>
      <c r="CG296" s="372"/>
      <c r="CH296" s="280"/>
      <c r="CI296" s="280"/>
      <c r="CJ296" s="280"/>
      <c r="CK296" s="280"/>
      <c r="CL296" s="280"/>
      <c r="CM296" s="280"/>
      <c r="CN296" s="280"/>
      <c r="CP296" s="280"/>
      <c r="CQ296" s="372">
        <v>4067.8</v>
      </c>
      <c r="CR296" s="372"/>
      <c r="CS296" s="280">
        <f t="shared" ref="CS296:CS297" si="775">$CR$1-F296</f>
        <v>79</v>
      </c>
      <c r="CT296" s="280"/>
      <c r="CU296" s="280">
        <f t="shared" ref="CU296:CU317" si="776">H296-CT296</f>
        <v>5</v>
      </c>
      <c r="CV296" s="280">
        <f t="shared" ref="CV296:CV297" si="777">+CQ296*5%</f>
        <v>203.39000000000001</v>
      </c>
      <c r="CW296" s="280">
        <f t="shared" ref="CW296:CW297" si="778">+CQ296-CV296</f>
        <v>3864.4100000000003</v>
      </c>
      <c r="CX296" s="280">
        <f t="shared" ref="CX296:CX297" si="779">+(CW296/CU296*CS296)/365</f>
        <v>167.28130958904111</v>
      </c>
      <c r="CY296" s="280">
        <f t="shared" ref="CY296:CY317" si="780">+CP296+CQ296-CX296</f>
        <v>3900.5186904109592</v>
      </c>
      <c r="DA296" s="280">
        <f t="shared" si="508"/>
        <v>3900.5186904109592</v>
      </c>
      <c r="DB296" s="372"/>
      <c r="DC296" s="372"/>
      <c r="DD296" s="280"/>
      <c r="DE296" s="359">
        <f t="shared" si="604"/>
        <v>0.21643835616438356</v>
      </c>
      <c r="DF296" s="365">
        <f t="shared" si="605"/>
        <v>4.7835616438356166</v>
      </c>
      <c r="DG296" s="280">
        <f t="shared" si="771"/>
        <v>195.02593452054796</v>
      </c>
      <c r="DH296" s="280">
        <f t="shared" si="606"/>
        <v>3705.492755890411</v>
      </c>
      <c r="DI296" s="280">
        <f t="shared" si="772"/>
        <v>774.63050166093933</v>
      </c>
      <c r="DJ296" s="280">
        <f t="shared" si="607"/>
        <v>3125.8881887500197</v>
      </c>
      <c r="DL296" s="367">
        <f t="shared" si="608"/>
        <v>2930.8622542294715</v>
      </c>
    </row>
    <row r="297" spans="1:116" ht="30" x14ac:dyDescent="0.25">
      <c r="A297" s="610" t="s">
        <v>526</v>
      </c>
      <c r="B297" s="605" t="s">
        <v>17</v>
      </c>
      <c r="C297" s="584" t="s">
        <v>17</v>
      </c>
      <c r="D297" s="270" t="s">
        <v>2360</v>
      </c>
      <c r="E297" s="291" t="s">
        <v>1260</v>
      </c>
      <c r="F297" s="416">
        <v>44641</v>
      </c>
      <c r="G297" s="413"/>
      <c r="H297" s="357">
        <f>VLOOKUP(C297,[1]Rates!$C$6:$D$136,2,0)</f>
        <v>5</v>
      </c>
      <c r="I297" s="358">
        <f t="shared" si="774"/>
        <v>5</v>
      </c>
      <c r="J297" s="419"/>
      <c r="K297" s="419"/>
      <c r="L297" s="288"/>
      <c r="M297" s="419"/>
      <c r="N297" s="396"/>
      <c r="O297" s="396"/>
      <c r="P297" s="414"/>
      <c r="Q297" s="399"/>
      <c r="R297" s="396"/>
      <c r="S297" s="396"/>
      <c r="T297" s="396"/>
      <c r="U297" s="400"/>
      <c r="V297" s="401"/>
      <c r="W297" s="585"/>
      <c r="X297" s="585"/>
      <c r="Y297" s="585"/>
      <c r="Z297" s="586"/>
      <c r="AA297" s="397"/>
      <c r="AB297" s="421"/>
      <c r="AC297" s="421"/>
      <c r="AD297" s="421"/>
      <c r="AE297" s="403"/>
      <c r="AF297" s="363"/>
      <c r="AG297" s="382"/>
      <c r="AH297" s="383"/>
      <c r="AI297" s="364"/>
      <c r="AJ297" s="383"/>
      <c r="AL297" s="397"/>
      <c r="AM297" s="421"/>
      <c r="AN297" s="421"/>
      <c r="AO297" s="421"/>
      <c r="AP297" s="403"/>
      <c r="AQ297" s="363"/>
      <c r="AR297" s="382"/>
      <c r="AS297" s="383"/>
      <c r="AT297" s="280"/>
      <c r="AU297" s="280"/>
      <c r="AW297" s="372"/>
      <c r="AX297" s="372"/>
      <c r="AY297" s="372"/>
      <c r="AZ297" s="372"/>
      <c r="BA297" s="372"/>
      <c r="BB297" s="372"/>
      <c r="BC297" s="372"/>
      <c r="BD297" s="383"/>
      <c r="BE297" s="280"/>
      <c r="BF297" s="372"/>
      <c r="BG297" s="372"/>
      <c r="BH297" s="280"/>
      <c r="BI297" s="372"/>
      <c r="BJ297" s="372"/>
      <c r="BK297" s="280"/>
      <c r="BL297" s="280"/>
      <c r="BM297" s="280"/>
      <c r="BN297" s="280"/>
      <c r="BO297" s="280"/>
      <c r="BP297" s="280"/>
      <c r="BQ297" s="280"/>
      <c r="BS297" s="367"/>
      <c r="BT297" s="280"/>
      <c r="BU297" s="372"/>
      <c r="BV297" s="372"/>
      <c r="BW297" s="280"/>
      <c r="BX297" s="280"/>
      <c r="BY297" s="280"/>
      <c r="BZ297" s="280"/>
      <c r="CA297" s="280"/>
      <c r="CB297" s="280"/>
      <c r="CC297" s="280"/>
      <c r="CE297" s="280"/>
      <c r="CF297" s="372"/>
      <c r="CG297" s="372"/>
      <c r="CH297" s="280"/>
      <c r="CI297" s="280"/>
      <c r="CJ297" s="280"/>
      <c r="CK297" s="280"/>
      <c r="CL297" s="280"/>
      <c r="CM297" s="280"/>
      <c r="CN297" s="280"/>
      <c r="CP297" s="280"/>
      <c r="CQ297" s="372">
        <v>76800</v>
      </c>
      <c r="CR297" s="372"/>
      <c r="CS297" s="280">
        <f t="shared" si="775"/>
        <v>10</v>
      </c>
      <c r="CT297" s="280"/>
      <c r="CU297" s="280">
        <f t="shared" si="776"/>
        <v>5</v>
      </c>
      <c r="CV297" s="280">
        <f t="shared" si="777"/>
        <v>3840</v>
      </c>
      <c r="CW297" s="280">
        <f t="shared" si="778"/>
        <v>72960</v>
      </c>
      <c r="CX297" s="280">
        <f t="shared" si="779"/>
        <v>399.78082191780823</v>
      </c>
      <c r="CY297" s="280">
        <f t="shared" si="780"/>
        <v>76400.219178082189</v>
      </c>
      <c r="DA297" s="280">
        <f t="shared" si="508"/>
        <v>76400.219178082189</v>
      </c>
      <c r="DB297" s="372"/>
      <c r="DC297" s="372"/>
      <c r="DD297" s="280"/>
      <c r="DE297" s="359">
        <f t="shared" si="604"/>
        <v>2.7397260273972601E-2</v>
      </c>
      <c r="DF297" s="365">
        <f t="shared" si="605"/>
        <v>4.9726027397260273</v>
      </c>
      <c r="DG297" s="280">
        <f t="shared" si="771"/>
        <v>3820.0109589041094</v>
      </c>
      <c r="DH297" s="280">
        <f t="shared" si="606"/>
        <v>72580.208219178079</v>
      </c>
      <c r="DI297" s="280">
        <f t="shared" si="772"/>
        <v>14596.019834710743</v>
      </c>
      <c r="DJ297" s="280">
        <f t="shared" si="607"/>
        <v>61804.199343371445</v>
      </c>
      <c r="DL297" s="367">
        <f t="shared" si="608"/>
        <v>57984.188384467336</v>
      </c>
    </row>
    <row r="298" spans="1:116" ht="25.5" x14ac:dyDescent="0.25">
      <c r="A298" s="610" t="s">
        <v>526</v>
      </c>
      <c r="B298" s="605" t="s">
        <v>17</v>
      </c>
      <c r="C298" s="584" t="s">
        <v>17</v>
      </c>
      <c r="D298" s="270" t="s">
        <v>2370</v>
      </c>
      <c r="E298" s="291" t="s">
        <v>1234</v>
      </c>
      <c r="F298" s="416">
        <v>44442</v>
      </c>
      <c r="G298" s="413"/>
      <c r="H298" s="357">
        <f>VLOOKUP(C298,[1]Rates!$C$6:$D$136,2,0)</f>
        <v>5</v>
      </c>
      <c r="I298" s="358">
        <f t="shared" ref="I298" si="781">H298-G298</f>
        <v>5</v>
      </c>
      <c r="J298" s="419"/>
      <c r="K298" s="419"/>
      <c r="L298" s="288"/>
      <c r="M298" s="419"/>
      <c r="N298" s="396"/>
      <c r="O298" s="396"/>
      <c r="P298" s="414"/>
      <c r="Q298" s="399"/>
      <c r="R298" s="396"/>
      <c r="S298" s="396"/>
      <c r="T298" s="396"/>
      <c r="U298" s="400"/>
      <c r="V298" s="401"/>
      <c r="W298" s="585"/>
      <c r="X298" s="585"/>
      <c r="Y298" s="585"/>
      <c r="Z298" s="586"/>
      <c r="AA298" s="397"/>
      <c r="AB298" s="421"/>
      <c r="AC298" s="421"/>
      <c r="AD298" s="421"/>
      <c r="AE298" s="403"/>
      <c r="AF298" s="363"/>
      <c r="AG298" s="382"/>
      <c r="AH298" s="383"/>
      <c r="AI298" s="364"/>
      <c r="AJ298" s="383"/>
      <c r="AL298" s="397"/>
      <c r="AM298" s="421"/>
      <c r="AN298" s="421"/>
      <c r="AO298" s="421"/>
      <c r="AP298" s="403"/>
      <c r="AQ298" s="363"/>
      <c r="AR298" s="382"/>
      <c r="AS298" s="383"/>
      <c r="AT298" s="280"/>
      <c r="AU298" s="280"/>
      <c r="AW298" s="372"/>
      <c r="AX298" s="372"/>
      <c r="AY298" s="372"/>
      <c r="AZ298" s="372"/>
      <c r="BA298" s="372"/>
      <c r="BB298" s="372"/>
      <c r="BC298" s="372"/>
      <c r="BD298" s="383"/>
      <c r="BE298" s="280"/>
      <c r="BF298" s="372"/>
      <c r="BG298" s="372"/>
      <c r="BH298" s="280"/>
      <c r="BI298" s="372"/>
      <c r="BJ298" s="372"/>
      <c r="BK298" s="280"/>
      <c r="BL298" s="280"/>
      <c r="BM298" s="280"/>
      <c r="BN298" s="280"/>
      <c r="BO298" s="280"/>
      <c r="BP298" s="280"/>
      <c r="BQ298" s="280"/>
      <c r="BS298" s="367"/>
      <c r="BT298" s="280"/>
      <c r="BU298" s="372"/>
      <c r="BV298" s="372"/>
      <c r="BW298" s="280"/>
      <c r="BX298" s="280"/>
      <c r="BY298" s="280"/>
      <c r="BZ298" s="280"/>
      <c r="CA298" s="280"/>
      <c r="CB298" s="280"/>
      <c r="CC298" s="280"/>
      <c r="CE298" s="280"/>
      <c r="CF298" s="372"/>
      <c r="CG298" s="372"/>
      <c r="CH298" s="280"/>
      <c r="CI298" s="280"/>
      <c r="CJ298" s="280"/>
      <c r="CK298" s="280"/>
      <c r="CL298" s="280"/>
      <c r="CM298" s="280"/>
      <c r="CN298" s="280"/>
      <c r="CP298" s="280"/>
      <c r="CQ298" s="372">
        <v>22109</v>
      </c>
      <c r="CR298" s="372"/>
      <c r="CS298" s="280">
        <f t="shared" ref="CS298" si="782">$CR$1-F298</f>
        <v>209</v>
      </c>
      <c r="CT298" s="280"/>
      <c r="CU298" s="280">
        <f t="shared" ref="CU298" si="783">H298-CT298</f>
        <v>5</v>
      </c>
      <c r="CV298" s="280">
        <f t="shared" ref="CV298" si="784">+CQ298*5%</f>
        <v>1105.45</v>
      </c>
      <c r="CW298" s="280">
        <f t="shared" ref="CW298" si="785">+CQ298-CV298</f>
        <v>21003.55</v>
      </c>
      <c r="CX298" s="280">
        <f t="shared" ref="CX298" si="786">+(CW298/CU298*CS298)/365</f>
        <v>2405.3380547945208</v>
      </c>
      <c r="CY298" s="280">
        <f t="shared" ref="CY298" si="787">+CP298+CQ298-CX298</f>
        <v>19703.66194520548</v>
      </c>
      <c r="DA298" s="280">
        <f t="shared" si="508"/>
        <v>19703.66194520548</v>
      </c>
      <c r="DB298" s="372"/>
      <c r="DC298" s="372"/>
      <c r="DD298" s="280"/>
      <c r="DE298" s="359">
        <f t="shared" si="604"/>
        <v>0.57260273972602738</v>
      </c>
      <c r="DF298" s="365">
        <f t="shared" si="605"/>
        <v>4.4273972602739722</v>
      </c>
      <c r="DG298" s="280">
        <f t="shared" si="771"/>
        <v>985.18309726027405</v>
      </c>
      <c r="DH298" s="280">
        <f t="shared" si="606"/>
        <v>18718.478847945207</v>
      </c>
      <c r="DI298" s="280">
        <f t="shared" si="772"/>
        <v>4227.8742447401</v>
      </c>
      <c r="DJ298" s="280">
        <f t="shared" si="607"/>
        <v>15475.78770046538</v>
      </c>
      <c r="DL298" s="367">
        <f t="shared" si="608"/>
        <v>14490.604603205105</v>
      </c>
    </row>
    <row r="299" spans="1:116" ht="25.5" x14ac:dyDescent="0.25">
      <c r="A299" s="610" t="s">
        <v>526</v>
      </c>
      <c r="B299" s="605" t="s">
        <v>17</v>
      </c>
      <c r="C299" s="584" t="s">
        <v>17</v>
      </c>
      <c r="D299" s="270" t="s">
        <v>2393</v>
      </c>
      <c r="E299" s="291" t="s">
        <v>1234</v>
      </c>
      <c r="F299" s="416">
        <v>44702</v>
      </c>
      <c r="G299" s="413"/>
      <c r="H299" s="357">
        <f>VLOOKUP(C299,[1]Rates!$C$6:$D$136,2,0)</f>
        <v>5</v>
      </c>
      <c r="I299" s="358">
        <f t="shared" ref="I299:I302" si="788">H299-G299</f>
        <v>5</v>
      </c>
      <c r="J299" s="419"/>
      <c r="K299" s="419"/>
      <c r="L299" s="288"/>
      <c r="M299" s="419"/>
      <c r="N299" s="396"/>
      <c r="O299" s="396"/>
      <c r="P299" s="414"/>
      <c r="Q299" s="399"/>
      <c r="R299" s="396"/>
      <c r="S299" s="396"/>
      <c r="T299" s="396"/>
      <c r="U299" s="400"/>
      <c r="V299" s="401"/>
      <c r="W299" s="585"/>
      <c r="X299" s="585"/>
      <c r="Y299" s="585"/>
      <c r="Z299" s="586"/>
      <c r="AA299" s="397"/>
      <c r="AB299" s="421"/>
      <c r="AC299" s="421"/>
      <c r="AD299" s="421"/>
      <c r="AE299" s="403"/>
      <c r="AF299" s="363"/>
      <c r="AG299" s="382"/>
      <c r="AH299" s="383"/>
      <c r="AI299" s="364"/>
      <c r="AJ299" s="383"/>
      <c r="AL299" s="397"/>
      <c r="AM299" s="421"/>
      <c r="AN299" s="421"/>
      <c r="AO299" s="421"/>
      <c r="AP299" s="403"/>
      <c r="AQ299" s="363"/>
      <c r="AR299" s="382"/>
      <c r="AS299" s="383"/>
      <c r="AT299" s="280"/>
      <c r="AU299" s="280"/>
      <c r="AW299" s="372"/>
      <c r="AX299" s="372"/>
      <c r="AY299" s="372"/>
      <c r="AZ299" s="372"/>
      <c r="BA299" s="372"/>
      <c r="BB299" s="372"/>
      <c r="BC299" s="372"/>
      <c r="BD299" s="383"/>
      <c r="BE299" s="280"/>
      <c r="BF299" s="372"/>
      <c r="BG299" s="372"/>
      <c r="BH299" s="280"/>
      <c r="BI299" s="372"/>
      <c r="BJ299" s="372"/>
      <c r="BK299" s="280"/>
      <c r="BL299" s="280"/>
      <c r="BM299" s="280"/>
      <c r="BN299" s="280"/>
      <c r="BO299" s="280"/>
      <c r="BP299" s="280"/>
      <c r="BQ299" s="280"/>
      <c r="BS299" s="367"/>
      <c r="BT299" s="280"/>
      <c r="BU299" s="372"/>
      <c r="BV299" s="372"/>
      <c r="BW299" s="280"/>
      <c r="BX299" s="280"/>
      <c r="BY299" s="280"/>
      <c r="BZ299" s="280"/>
      <c r="CA299" s="280"/>
      <c r="CB299" s="280"/>
      <c r="CC299" s="280"/>
      <c r="CE299" s="280"/>
      <c r="CF299" s="372"/>
      <c r="CG299" s="372"/>
      <c r="CH299" s="280"/>
      <c r="CI299" s="280"/>
      <c r="CJ299" s="280"/>
      <c r="CK299" s="280"/>
      <c r="CL299" s="280"/>
      <c r="CM299" s="280"/>
      <c r="CN299" s="280"/>
      <c r="CP299" s="280"/>
      <c r="CQ299" s="372"/>
      <c r="CR299" s="372"/>
      <c r="CS299" s="280"/>
      <c r="CT299" s="280"/>
      <c r="CU299" s="280"/>
      <c r="CV299" s="280"/>
      <c r="CW299" s="280"/>
      <c r="CX299" s="280"/>
      <c r="CY299" s="280"/>
      <c r="DA299" s="280"/>
      <c r="DB299" s="372">
        <v>26953.13</v>
      </c>
      <c r="DC299" s="280"/>
      <c r="DD299" s="280">
        <f t="shared" ref="DD299:DD313" si="789">$DC$1-F299+1</f>
        <v>315</v>
      </c>
      <c r="DE299" s="280"/>
      <c r="DF299" s="365">
        <f t="shared" si="605"/>
        <v>5</v>
      </c>
      <c r="DG299" s="280">
        <f t="shared" ref="DG299:DG313" si="790">DB299*5%</f>
        <v>1347.6565000000001</v>
      </c>
      <c r="DH299" s="280">
        <f t="shared" ref="DH299:DH313" si="791">DB299-DG299</f>
        <v>25605.4735</v>
      </c>
      <c r="DI299" s="280">
        <f t="shared" ref="DI299:DI313" si="792">DH299/DF299/365*DD299</f>
        <v>4419.5748780821914</v>
      </c>
      <c r="DJ299" s="280">
        <f t="shared" ref="DJ299:DJ313" si="793">DB299-DI299</f>
        <v>22533.555121917809</v>
      </c>
      <c r="DL299" s="367">
        <f t="shared" si="608"/>
        <v>21185.898621917808</v>
      </c>
    </row>
    <row r="300" spans="1:116" ht="45" x14ac:dyDescent="0.25">
      <c r="A300" s="610" t="s">
        <v>526</v>
      </c>
      <c r="B300" s="605" t="s">
        <v>17</v>
      </c>
      <c r="C300" s="584" t="s">
        <v>17</v>
      </c>
      <c r="D300" s="270" t="s">
        <v>2394</v>
      </c>
      <c r="E300" s="291" t="s">
        <v>2391</v>
      </c>
      <c r="F300" s="416">
        <v>44714</v>
      </c>
      <c r="G300" s="413"/>
      <c r="H300" s="357">
        <f>VLOOKUP(C300,[1]Rates!$C$6:$D$136,2,0)</f>
        <v>5</v>
      </c>
      <c r="I300" s="358">
        <f t="shared" si="788"/>
        <v>5</v>
      </c>
      <c r="J300" s="419"/>
      <c r="K300" s="419"/>
      <c r="L300" s="288"/>
      <c r="M300" s="419"/>
      <c r="N300" s="396"/>
      <c r="O300" s="396"/>
      <c r="P300" s="414"/>
      <c r="Q300" s="399"/>
      <c r="R300" s="396"/>
      <c r="S300" s="396"/>
      <c r="T300" s="396"/>
      <c r="U300" s="400"/>
      <c r="V300" s="401"/>
      <c r="W300" s="585"/>
      <c r="X300" s="585"/>
      <c r="Y300" s="585"/>
      <c r="Z300" s="586"/>
      <c r="AA300" s="397"/>
      <c r="AB300" s="421"/>
      <c r="AC300" s="421"/>
      <c r="AD300" s="421"/>
      <c r="AE300" s="403"/>
      <c r="AF300" s="363"/>
      <c r="AG300" s="382"/>
      <c r="AH300" s="383"/>
      <c r="AI300" s="364"/>
      <c r="AJ300" s="383"/>
      <c r="AL300" s="397"/>
      <c r="AM300" s="421"/>
      <c r="AN300" s="421"/>
      <c r="AO300" s="421"/>
      <c r="AP300" s="403"/>
      <c r="AQ300" s="363"/>
      <c r="AR300" s="382"/>
      <c r="AS300" s="383"/>
      <c r="AT300" s="280"/>
      <c r="AU300" s="280"/>
      <c r="AW300" s="372"/>
      <c r="AX300" s="372"/>
      <c r="AY300" s="372"/>
      <c r="AZ300" s="372"/>
      <c r="BA300" s="372"/>
      <c r="BB300" s="372"/>
      <c r="BC300" s="372"/>
      <c r="BD300" s="383"/>
      <c r="BE300" s="280"/>
      <c r="BF300" s="372"/>
      <c r="BG300" s="372"/>
      <c r="BH300" s="280"/>
      <c r="BI300" s="372"/>
      <c r="BJ300" s="372"/>
      <c r="BK300" s="280"/>
      <c r="BL300" s="280"/>
      <c r="BM300" s="280"/>
      <c r="BN300" s="280"/>
      <c r="BO300" s="280"/>
      <c r="BP300" s="280"/>
      <c r="BQ300" s="280"/>
      <c r="BS300" s="367"/>
      <c r="BT300" s="280"/>
      <c r="BU300" s="372"/>
      <c r="BV300" s="372"/>
      <c r="BW300" s="280"/>
      <c r="BX300" s="280"/>
      <c r="BY300" s="280"/>
      <c r="BZ300" s="280"/>
      <c r="CA300" s="280"/>
      <c r="CB300" s="280"/>
      <c r="CC300" s="280"/>
      <c r="CE300" s="280"/>
      <c r="CF300" s="372"/>
      <c r="CG300" s="372"/>
      <c r="CH300" s="280"/>
      <c r="CI300" s="280"/>
      <c r="CJ300" s="280"/>
      <c r="CK300" s="280"/>
      <c r="CL300" s="280"/>
      <c r="CM300" s="280"/>
      <c r="CN300" s="280"/>
      <c r="CP300" s="280"/>
      <c r="CQ300" s="372"/>
      <c r="CR300" s="372"/>
      <c r="CS300" s="280"/>
      <c r="CT300" s="280"/>
      <c r="CU300" s="280"/>
      <c r="CV300" s="280"/>
      <c r="CW300" s="280"/>
      <c r="CX300" s="280"/>
      <c r="CY300" s="280"/>
      <c r="DA300" s="280"/>
      <c r="DB300" s="372">
        <v>42578.12</v>
      </c>
      <c r="DC300" s="280"/>
      <c r="DD300" s="280">
        <f t="shared" si="789"/>
        <v>303</v>
      </c>
      <c r="DE300" s="280"/>
      <c r="DF300" s="365">
        <f t="shared" si="605"/>
        <v>5</v>
      </c>
      <c r="DG300" s="280">
        <f t="shared" si="790"/>
        <v>2128.9060000000004</v>
      </c>
      <c r="DH300" s="280">
        <f t="shared" si="791"/>
        <v>40449.214</v>
      </c>
      <c r="DI300" s="280">
        <f t="shared" si="792"/>
        <v>6715.6777216438359</v>
      </c>
      <c r="DJ300" s="280">
        <f t="shared" si="793"/>
        <v>35862.442278356168</v>
      </c>
      <c r="DL300" s="367">
        <f t="shared" si="608"/>
        <v>33733.536278356165</v>
      </c>
    </row>
    <row r="301" spans="1:116" ht="45" x14ac:dyDescent="0.25">
      <c r="A301" s="610" t="s">
        <v>526</v>
      </c>
      <c r="B301" s="605" t="s">
        <v>17</v>
      </c>
      <c r="C301" s="584" t="s">
        <v>17</v>
      </c>
      <c r="D301" s="270" t="s">
        <v>2395</v>
      </c>
      <c r="E301" s="291" t="s">
        <v>2392</v>
      </c>
      <c r="F301" s="416">
        <v>44714</v>
      </c>
      <c r="G301" s="413"/>
      <c r="H301" s="357">
        <f>VLOOKUP(C301,[1]Rates!$C$6:$D$136,2,0)</f>
        <v>5</v>
      </c>
      <c r="I301" s="358">
        <f t="shared" si="788"/>
        <v>5</v>
      </c>
      <c r="J301" s="419"/>
      <c r="K301" s="419"/>
      <c r="L301" s="288"/>
      <c r="M301" s="419"/>
      <c r="N301" s="396"/>
      <c r="O301" s="396"/>
      <c r="P301" s="414"/>
      <c r="Q301" s="399"/>
      <c r="R301" s="396"/>
      <c r="S301" s="396"/>
      <c r="T301" s="396"/>
      <c r="U301" s="400"/>
      <c r="V301" s="401"/>
      <c r="W301" s="585"/>
      <c r="X301" s="585"/>
      <c r="Y301" s="585"/>
      <c r="Z301" s="586"/>
      <c r="AA301" s="397"/>
      <c r="AB301" s="421"/>
      <c r="AC301" s="421"/>
      <c r="AD301" s="421"/>
      <c r="AE301" s="403"/>
      <c r="AF301" s="363"/>
      <c r="AG301" s="382"/>
      <c r="AH301" s="383"/>
      <c r="AI301" s="364"/>
      <c r="AJ301" s="383"/>
      <c r="AL301" s="397"/>
      <c r="AM301" s="421"/>
      <c r="AN301" s="421"/>
      <c r="AO301" s="421"/>
      <c r="AP301" s="403"/>
      <c r="AQ301" s="363"/>
      <c r="AR301" s="382"/>
      <c r="AS301" s="383"/>
      <c r="AT301" s="280"/>
      <c r="AU301" s="280"/>
      <c r="AW301" s="372"/>
      <c r="AX301" s="372"/>
      <c r="AY301" s="372"/>
      <c r="AZ301" s="372"/>
      <c r="BA301" s="372"/>
      <c r="BB301" s="372"/>
      <c r="BC301" s="372"/>
      <c r="BD301" s="383"/>
      <c r="BE301" s="280"/>
      <c r="BF301" s="372"/>
      <c r="BG301" s="372"/>
      <c r="BH301" s="280"/>
      <c r="BI301" s="372"/>
      <c r="BJ301" s="372"/>
      <c r="BK301" s="280"/>
      <c r="BL301" s="280"/>
      <c r="BM301" s="280"/>
      <c r="BN301" s="280"/>
      <c r="BO301" s="280"/>
      <c r="BP301" s="280"/>
      <c r="BQ301" s="280"/>
      <c r="BS301" s="367"/>
      <c r="BT301" s="280"/>
      <c r="BU301" s="372"/>
      <c r="BV301" s="372"/>
      <c r="BW301" s="280"/>
      <c r="BX301" s="280"/>
      <c r="BY301" s="280"/>
      <c r="BZ301" s="280"/>
      <c r="CA301" s="280"/>
      <c r="CB301" s="280"/>
      <c r="CC301" s="280"/>
      <c r="CE301" s="280"/>
      <c r="CF301" s="372"/>
      <c r="CG301" s="372"/>
      <c r="CH301" s="280"/>
      <c r="CI301" s="280"/>
      <c r="CJ301" s="280"/>
      <c r="CK301" s="280"/>
      <c r="CL301" s="280"/>
      <c r="CM301" s="280"/>
      <c r="CN301" s="280"/>
      <c r="CP301" s="280"/>
      <c r="CQ301" s="372"/>
      <c r="CR301" s="372"/>
      <c r="CS301" s="280"/>
      <c r="CT301" s="280"/>
      <c r="CU301" s="280"/>
      <c r="CV301" s="280"/>
      <c r="CW301" s="280"/>
      <c r="CX301" s="280"/>
      <c r="CY301" s="280"/>
      <c r="DA301" s="280"/>
      <c r="DB301" s="372">
        <v>36875</v>
      </c>
      <c r="DC301" s="280"/>
      <c r="DD301" s="280">
        <f t="shared" si="789"/>
        <v>303</v>
      </c>
      <c r="DE301" s="280"/>
      <c r="DF301" s="365">
        <f t="shared" si="605"/>
        <v>5</v>
      </c>
      <c r="DG301" s="280">
        <f t="shared" si="790"/>
        <v>1843.75</v>
      </c>
      <c r="DH301" s="280">
        <f t="shared" si="791"/>
        <v>35031.25</v>
      </c>
      <c r="DI301" s="280">
        <f t="shared" si="792"/>
        <v>5816.1472602739732</v>
      </c>
      <c r="DJ301" s="280">
        <f t="shared" si="793"/>
        <v>31058.852739726026</v>
      </c>
      <c r="DL301" s="367">
        <f t="shared" si="608"/>
        <v>29215.102739726026</v>
      </c>
    </row>
    <row r="302" spans="1:116" ht="45" x14ac:dyDescent="0.25">
      <c r="A302" s="610" t="s">
        <v>526</v>
      </c>
      <c r="B302" s="605" t="s">
        <v>17</v>
      </c>
      <c r="C302" s="584" t="s">
        <v>17</v>
      </c>
      <c r="D302" s="270" t="s">
        <v>2394</v>
      </c>
      <c r="E302" s="291" t="s">
        <v>2391</v>
      </c>
      <c r="F302" s="416">
        <v>44714</v>
      </c>
      <c r="G302" s="413"/>
      <c r="H302" s="357">
        <f>VLOOKUP(C302,[1]Rates!$C$6:$D$136,2,0)</f>
        <v>5</v>
      </c>
      <c r="I302" s="358">
        <f t="shared" si="788"/>
        <v>5</v>
      </c>
      <c r="J302" s="419"/>
      <c r="K302" s="419"/>
      <c r="L302" s="288"/>
      <c r="M302" s="419"/>
      <c r="N302" s="396"/>
      <c r="O302" s="396"/>
      <c r="P302" s="414"/>
      <c r="Q302" s="399"/>
      <c r="R302" s="396"/>
      <c r="S302" s="396"/>
      <c r="T302" s="396"/>
      <c r="U302" s="400"/>
      <c r="V302" s="401"/>
      <c r="W302" s="585"/>
      <c r="X302" s="585"/>
      <c r="Y302" s="585"/>
      <c r="Z302" s="586"/>
      <c r="AA302" s="397"/>
      <c r="AB302" s="421"/>
      <c r="AC302" s="421"/>
      <c r="AD302" s="421"/>
      <c r="AE302" s="403"/>
      <c r="AF302" s="363"/>
      <c r="AG302" s="382"/>
      <c r="AH302" s="383"/>
      <c r="AI302" s="364"/>
      <c r="AJ302" s="383"/>
      <c r="AL302" s="397"/>
      <c r="AM302" s="421"/>
      <c r="AN302" s="421"/>
      <c r="AO302" s="421"/>
      <c r="AP302" s="403"/>
      <c r="AQ302" s="363"/>
      <c r="AR302" s="382"/>
      <c r="AS302" s="383"/>
      <c r="AT302" s="280"/>
      <c r="AU302" s="280"/>
      <c r="AW302" s="372"/>
      <c r="AX302" s="372"/>
      <c r="AY302" s="372"/>
      <c r="AZ302" s="372"/>
      <c r="BA302" s="372"/>
      <c r="BB302" s="372"/>
      <c r="BC302" s="372"/>
      <c r="BD302" s="383"/>
      <c r="BE302" s="280"/>
      <c r="BF302" s="372"/>
      <c r="BG302" s="372"/>
      <c r="BH302" s="280"/>
      <c r="BI302" s="372"/>
      <c r="BJ302" s="372"/>
      <c r="BK302" s="280"/>
      <c r="BL302" s="280"/>
      <c r="BM302" s="280"/>
      <c r="BN302" s="280"/>
      <c r="BO302" s="280"/>
      <c r="BP302" s="280"/>
      <c r="BQ302" s="280"/>
      <c r="BS302" s="367"/>
      <c r="BT302" s="280"/>
      <c r="BU302" s="372"/>
      <c r="BV302" s="372"/>
      <c r="BW302" s="280"/>
      <c r="BX302" s="280"/>
      <c r="BY302" s="280"/>
      <c r="BZ302" s="280"/>
      <c r="CA302" s="280"/>
      <c r="CB302" s="280"/>
      <c r="CC302" s="280"/>
      <c r="CE302" s="280"/>
      <c r="CF302" s="372"/>
      <c r="CG302" s="372"/>
      <c r="CH302" s="280"/>
      <c r="CI302" s="280"/>
      <c r="CJ302" s="280"/>
      <c r="CK302" s="280"/>
      <c r="CL302" s="280"/>
      <c r="CM302" s="280"/>
      <c r="CN302" s="280"/>
      <c r="CP302" s="280"/>
      <c r="CQ302" s="372"/>
      <c r="CR302" s="372"/>
      <c r="CS302" s="280"/>
      <c r="CT302" s="280"/>
      <c r="CU302" s="280"/>
      <c r="CV302" s="280"/>
      <c r="CW302" s="280"/>
      <c r="CX302" s="280"/>
      <c r="CY302" s="280"/>
      <c r="DA302" s="280"/>
      <c r="DB302" s="372">
        <v>42578.12</v>
      </c>
      <c r="DC302" s="280"/>
      <c r="DD302" s="280">
        <f t="shared" si="789"/>
        <v>303</v>
      </c>
      <c r="DE302" s="280"/>
      <c r="DF302" s="365">
        <f t="shared" si="605"/>
        <v>5</v>
      </c>
      <c r="DG302" s="280">
        <f t="shared" si="790"/>
        <v>2128.9060000000004</v>
      </c>
      <c r="DH302" s="280">
        <f t="shared" si="791"/>
        <v>40449.214</v>
      </c>
      <c r="DI302" s="280">
        <f t="shared" si="792"/>
        <v>6715.6777216438359</v>
      </c>
      <c r="DJ302" s="280">
        <f t="shared" si="793"/>
        <v>35862.442278356168</v>
      </c>
      <c r="DL302" s="367">
        <f t="shared" si="608"/>
        <v>33733.536278356165</v>
      </c>
    </row>
    <row r="303" spans="1:116" ht="25.5" x14ac:dyDescent="0.25">
      <c r="A303" s="610" t="s">
        <v>526</v>
      </c>
      <c r="B303" s="605" t="s">
        <v>17</v>
      </c>
      <c r="C303" s="584" t="s">
        <v>17</v>
      </c>
      <c r="D303" s="270" t="s">
        <v>2404</v>
      </c>
      <c r="E303" s="291" t="s">
        <v>1234</v>
      </c>
      <c r="F303" s="416">
        <v>44662</v>
      </c>
      <c r="G303" s="413"/>
      <c r="H303" s="357">
        <f>VLOOKUP(C303,[1]Rates!$C$6:$D$136,2,0)</f>
        <v>5</v>
      </c>
      <c r="I303" s="358">
        <f t="shared" ref="I303" si="794">H303-G303</f>
        <v>5</v>
      </c>
      <c r="J303" s="419"/>
      <c r="K303" s="419"/>
      <c r="L303" s="288"/>
      <c r="M303" s="419"/>
      <c r="N303" s="396"/>
      <c r="O303" s="396"/>
      <c r="P303" s="414"/>
      <c r="Q303" s="399"/>
      <c r="R303" s="396"/>
      <c r="S303" s="396"/>
      <c r="T303" s="396"/>
      <c r="U303" s="400"/>
      <c r="V303" s="401"/>
      <c r="W303" s="585"/>
      <c r="X303" s="585"/>
      <c r="Y303" s="585"/>
      <c r="Z303" s="586"/>
      <c r="AA303" s="397"/>
      <c r="AB303" s="421"/>
      <c r="AC303" s="421"/>
      <c r="AD303" s="421"/>
      <c r="AE303" s="403"/>
      <c r="AF303" s="363"/>
      <c r="AG303" s="382"/>
      <c r="AH303" s="383"/>
      <c r="AI303" s="364"/>
      <c r="AJ303" s="383"/>
      <c r="AL303" s="397"/>
      <c r="AM303" s="421"/>
      <c r="AN303" s="421"/>
      <c r="AO303" s="421"/>
      <c r="AP303" s="403"/>
      <c r="AQ303" s="363"/>
      <c r="AR303" s="382"/>
      <c r="AS303" s="383"/>
      <c r="AT303" s="280"/>
      <c r="AU303" s="280"/>
      <c r="AW303" s="372"/>
      <c r="AX303" s="372"/>
      <c r="AY303" s="372"/>
      <c r="AZ303" s="372"/>
      <c r="BA303" s="372"/>
      <c r="BB303" s="372"/>
      <c r="BC303" s="372"/>
      <c r="BD303" s="383"/>
      <c r="BE303" s="280"/>
      <c r="BF303" s="372"/>
      <c r="BG303" s="372"/>
      <c r="BH303" s="280"/>
      <c r="BI303" s="372"/>
      <c r="BJ303" s="372"/>
      <c r="BK303" s="280"/>
      <c r="BL303" s="280"/>
      <c r="BM303" s="280"/>
      <c r="BN303" s="280"/>
      <c r="BO303" s="280"/>
      <c r="BP303" s="280"/>
      <c r="BQ303" s="280"/>
      <c r="BS303" s="367"/>
      <c r="BT303" s="280"/>
      <c r="BU303" s="372"/>
      <c r="BV303" s="372"/>
      <c r="BW303" s="280"/>
      <c r="BX303" s="280"/>
      <c r="BY303" s="280"/>
      <c r="BZ303" s="280"/>
      <c r="CA303" s="280"/>
      <c r="CB303" s="280"/>
      <c r="CC303" s="280"/>
      <c r="CE303" s="280"/>
      <c r="CF303" s="372"/>
      <c r="CG303" s="372"/>
      <c r="CH303" s="280"/>
      <c r="CI303" s="280"/>
      <c r="CJ303" s="280"/>
      <c r="CK303" s="280"/>
      <c r="CL303" s="280"/>
      <c r="CM303" s="280"/>
      <c r="CN303" s="280"/>
      <c r="CP303" s="280"/>
      <c r="CQ303" s="372"/>
      <c r="CR303" s="372"/>
      <c r="CS303" s="280"/>
      <c r="CT303" s="280"/>
      <c r="CU303" s="280"/>
      <c r="CV303" s="280"/>
      <c r="CW303" s="280"/>
      <c r="CX303" s="280"/>
      <c r="CY303" s="280"/>
      <c r="DA303" s="280"/>
      <c r="DB303" s="372">
        <v>107812</v>
      </c>
      <c r="DC303" s="280"/>
      <c r="DD303" s="280">
        <f t="shared" si="789"/>
        <v>355</v>
      </c>
      <c r="DE303" s="280"/>
      <c r="DF303" s="365">
        <f t="shared" si="605"/>
        <v>5</v>
      </c>
      <c r="DG303" s="280">
        <f t="shared" si="790"/>
        <v>5390.6</v>
      </c>
      <c r="DH303" s="280">
        <f t="shared" si="791"/>
        <v>102421.4</v>
      </c>
      <c r="DI303" s="280">
        <f t="shared" si="792"/>
        <v>19923.066849315066</v>
      </c>
      <c r="DJ303" s="280">
        <f t="shared" si="793"/>
        <v>87888.933150684927</v>
      </c>
      <c r="DL303" s="367"/>
    </row>
    <row r="304" spans="1:116" ht="45" x14ac:dyDescent="0.25">
      <c r="A304" s="610" t="s">
        <v>526</v>
      </c>
      <c r="B304" s="605" t="s">
        <v>17</v>
      </c>
      <c r="C304" s="584" t="s">
        <v>17</v>
      </c>
      <c r="D304" s="270" t="s">
        <v>2405</v>
      </c>
      <c r="E304" s="291" t="s">
        <v>2403</v>
      </c>
      <c r="F304" s="416">
        <v>44812</v>
      </c>
      <c r="G304" s="413"/>
      <c r="H304" s="357">
        <f>VLOOKUP(C304,[1]Rates!$C$6:$D$136,2,0)</f>
        <v>5</v>
      </c>
      <c r="I304" s="358">
        <f t="shared" ref="I304" si="795">H304-G304</f>
        <v>5</v>
      </c>
      <c r="J304" s="419"/>
      <c r="K304" s="419"/>
      <c r="L304" s="288"/>
      <c r="M304" s="419"/>
      <c r="N304" s="396"/>
      <c r="O304" s="396"/>
      <c r="P304" s="414"/>
      <c r="Q304" s="399"/>
      <c r="R304" s="396"/>
      <c r="S304" s="396"/>
      <c r="T304" s="396"/>
      <c r="U304" s="400"/>
      <c r="V304" s="401"/>
      <c r="W304" s="585"/>
      <c r="X304" s="585"/>
      <c r="Y304" s="585"/>
      <c r="Z304" s="586"/>
      <c r="AA304" s="397"/>
      <c r="AB304" s="421"/>
      <c r="AC304" s="421"/>
      <c r="AD304" s="421"/>
      <c r="AE304" s="403"/>
      <c r="AF304" s="363"/>
      <c r="AG304" s="382"/>
      <c r="AH304" s="383"/>
      <c r="AI304" s="364"/>
      <c r="AJ304" s="383"/>
      <c r="AL304" s="397"/>
      <c r="AM304" s="421"/>
      <c r="AN304" s="421"/>
      <c r="AO304" s="421"/>
      <c r="AP304" s="403"/>
      <c r="AQ304" s="363"/>
      <c r="AR304" s="382"/>
      <c r="AS304" s="383"/>
      <c r="AT304" s="280"/>
      <c r="AU304" s="280"/>
      <c r="AW304" s="372"/>
      <c r="AX304" s="372"/>
      <c r="AY304" s="372"/>
      <c r="AZ304" s="372"/>
      <c r="BA304" s="372"/>
      <c r="BB304" s="372"/>
      <c r="BC304" s="372"/>
      <c r="BD304" s="383"/>
      <c r="BE304" s="280"/>
      <c r="BF304" s="372"/>
      <c r="BG304" s="372"/>
      <c r="BH304" s="280"/>
      <c r="BI304" s="372"/>
      <c r="BJ304" s="372"/>
      <c r="BK304" s="280"/>
      <c r="BL304" s="280"/>
      <c r="BM304" s="280"/>
      <c r="BN304" s="280"/>
      <c r="BO304" s="280"/>
      <c r="BP304" s="280"/>
      <c r="BQ304" s="280"/>
      <c r="BS304" s="367"/>
      <c r="BT304" s="280"/>
      <c r="BU304" s="372"/>
      <c r="BV304" s="372"/>
      <c r="BW304" s="280"/>
      <c r="BX304" s="280"/>
      <c r="BY304" s="280"/>
      <c r="BZ304" s="280"/>
      <c r="CA304" s="280"/>
      <c r="CB304" s="280"/>
      <c r="CC304" s="280"/>
      <c r="CE304" s="280"/>
      <c r="CF304" s="372"/>
      <c r="CG304" s="372"/>
      <c r="CH304" s="280"/>
      <c r="CI304" s="280"/>
      <c r="CJ304" s="280"/>
      <c r="CK304" s="280"/>
      <c r="CL304" s="280"/>
      <c r="CM304" s="280"/>
      <c r="CN304" s="280"/>
      <c r="CP304" s="280"/>
      <c r="CQ304" s="372"/>
      <c r="CR304" s="372"/>
      <c r="CS304" s="280"/>
      <c r="CT304" s="280"/>
      <c r="CU304" s="280"/>
      <c r="CV304" s="280"/>
      <c r="CW304" s="280"/>
      <c r="CX304" s="280"/>
      <c r="CY304" s="280"/>
      <c r="DA304" s="280"/>
      <c r="DB304" s="372">
        <v>34140</v>
      </c>
      <c r="DC304" s="280"/>
      <c r="DD304" s="280">
        <f t="shared" si="789"/>
        <v>205</v>
      </c>
      <c r="DE304" s="280"/>
      <c r="DF304" s="365">
        <f t="shared" si="605"/>
        <v>5</v>
      </c>
      <c r="DG304" s="280">
        <f t="shared" si="790"/>
        <v>1707</v>
      </c>
      <c r="DH304" s="280">
        <f t="shared" si="791"/>
        <v>32433</v>
      </c>
      <c r="DI304" s="280">
        <f t="shared" si="792"/>
        <v>3643.1589041095895</v>
      </c>
      <c r="DJ304" s="280">
        <f t="shared" si="793"/>
        <v>30496.84109589041</v>
      </c>
      <c r="DL304" s="367"/>
    </row>
    <row r="305" spans="1:116" ht="45" x14ac:dyDescent="0.25">
      <c r="A305" s="610" t="s">
        <v>526</v>
      </c>
      <c r="B305" s="605" t="s">
        <v>17</v>
      </c>
      <c r="C305" s="584" t="s">
        <v>17</v>
      </c>
      <c r="D305" s="270" t="s">
        <v>2405</v>
      </c>
      <c r="E305" s="291" t="s">
        <v>2403</v>
      </c>
      <c r="F305" s="416">
        <v>44812</v>
      </c>
      <c r="G305" s="413"/>
      <c r="H305" s="357">
        <f>VLOOKUP(C305,[1]Rates!$C$6:$D$136,2,0)</f>
        <v>5</v>
      </c>
      <c r="I305" s="358">
        <f t="shared" ref="I305" si="796">H305-G305</f>
        <v>5</v>
      </c>
      <c r="J305" s="419"/>
      <c r="K305" s="419"/>
      <c r="L305" s="288"/>
      <c r="M305" s="419"/>
      <c r="N305" s="396"/>
      <c r="O305" s="396"/>
      <c r="P305" s="414"/>
      <c r="Q305" s="399"/>
      <c r="R305" s="396"/>
      <c r="S305" s="396"/>
      <c r="T305" s="396"/>
      <c r="U305" s="400"/>
      <c r="V305" s="401"/>
      <c r="W305" s="585"/>
      <c r="X305" s="585"/>
      <c r="Y305" s="585"/>
      <c r="Z305" s="586"/>
      <c r="AA305" s="397"/>
      <c r="AB305" s="421"/>
      <c r="AC305" s="421"/>
      <c r="AD305" s="421"/>
      <c r="AE305" s="403"/>
      <c r="AF305" s="363"/>
      <c r="AG305" s="382"/>
      <c r="AH305" s="383"/>
      <c r="AI305" s="364"/>
      <c r="AJ305" s="383"/>
      <c r="AL305" s="397"/>
      <c r="AM305" s="421"/>
      <c r="AN305" s="421"/>
      <c r="AO305" s="421"/>
      <c r="AP305" s="403"/>
      <c r="AQ305" s="363"/>
      <c r="AR305" s="382"/>
      <c r="AS305" s="383"/>
      <c r="AT305" s="280"/>
      <c r="AU305" s="280"/>
      <c r="AW305" s="372"/>
      <c r="AX305" s="372"/>
      <c r="AY305" s="372"/>
      <c r="AZ305" s="372"/>
      <c r="BA305" s="372"/>
      <c r="BB305" s="372"/>
      <c r="BC305" s="372"/>
      <c r="BD305" s="383"/>
      <c r="BE305" s="280"/>
      <c r="BF305" s="372"/>
      <c r="BG305" s="372"/>
      <c r="BH305" s="280"/>
      <c r="BI305" s="372"/>
      <c r="BJ305" s="372"/>
      <c r="BK305" s="280"/>
      <c r="BL305" s="280"/>
      <c r="BM305" s="280"/>
      <c r="BN305" s="280"/>
      <c r="BO305" s="280"/>
      <c r="BP305" s="280"/>
      <c r="BQ305" s="280"/>
      <c r="BS305" s="367"/>
      <c r="BT305" s="280"/>
      <c r="BU305" s="372"/>
      <c r="BV305" s="372"/>
      <c r="BW305" s="280"/>
      <c r="BX305" s="280"/>
      <c r="BY305" s="280"/>
      <c r="BZ305" s="280"/>
      <c r="CA305" s="280"/>
      <c r="CB305" s="280"/>
      <c r="CC305" s="280"/>
      <c r="CE305" s="280"/>
      <c r="CF305" s="372"/>
      <c r="CG305" s="372"/>
      <c r="CH305" s="280"/>
      <c r="CI305" s="280"/>
      <c r="CJ305" s="280"/>
      <c r="CK305" s="280"/>
      <c r="CL305" s="280"/>
      <c r="CM305" s="280"/>
      <c r="CN305" s="280"/>
      <c r="CP305" s="280"/>
      <c r="CQ305" s="372"/>
      <c r="CR305" s="372"/>
      <c r="CS305" s="280"/>
      <c r="CT305" s="280"/>
      <c r="CU305" s="280"/>
      <c r="CV305" s="280"/>
      <c r="CW305" s="280"/>
      <c r="CX305" s="280"/>
      <c r="CY305" s="280"/>
      <c r="DA305" s="280"/>
      <c r="DB305" s="372">
        <v>34140</v>
      </c>
      <c r="DC305" s="280"/>
      <c r="DD305" s="280">
        <f t="shared" si="789"/>
        <v>205</v>
      </c>
      <c r="DE305" s="280"/>
      <c r="DF305" s="365">
        <f t="shared" si="605"/>
        <v>5</v>
      </c>
      <c r="DG305" s="280">
        <f t="shared" si="790"/>
        <v>1707</v>
      </c>
      <c r="DH305" s="280">
        <f t="shared" si="791"/>
        <v>32433</v>
      </c>
      <c r="DI305" s="280">
        <f t="shared" si="792"/>
        <v>3643.1589041095895</v>
      </c>
      <c r="DJ305" s="280">
        <f t="shared" si="793"/>
        <v>30496.84109589041</v>
      </c>
      <c r="DL305" s="367"/>
    </row>
    <row r="306" spans="1:116" ht="30" x14ac:dyDescent="0.25">
      <c r="A306" s="610" t="s">
        <v>526</v>
      </c>
      <c r="B306" s="605" t="s">
        <v>17</v>
      </c>
      <c r="C306" s="584" t="s">
        <v>17</v>
      </c>
      <c r="D306" s="270" t="s">
        <v>2360</v>
      </c>
      <c r="E306" s="291" t="s">
        <v>1260</v>
      </c>
      <c r="F306" s="416">
        <v>44704</v>
      </c>
      <c r="G306" s="413"/>
      <c r="H306" s="357">
        <f>VLOOKUP(C306,[1]Rates!$C$6:$D$136,2,0)</f>
        <v>5</v>
      </c>
      <c r="I306" s="358">
        <f t="shared" ref="I306:I307" si="797">H306-G306</f>
        <v>5</v>
      </c>
      <c r="J306" s="419"/>
      <c r="K306" s="419"/>
      <c r="L306" s="288"/>
      <c r="M306" s="419"/>
      <c r="N306" s="396"/>
      <c r="O306" s="396"/>
      <c r="P306" s="414"/>
      <c r="Q306" s="399"/>
      <c r="R306" s="396"/>
      <c r="S306" s="396"/>
      <c r="T306" s="396"/>
      <c r="U306" s="400"/>
      <c r="V306" s="401"/>
      <c r="W306" s="585"/>
      <c r="X306" s="585"/>
      <c r="Y306" s="585"/>
      <c r="Z306" s="586"/>
      <c r="AA306" s="397"/>
      <c r="AB306" s="421"/>
      <c r="AC306" s="421"/>
      <c r="AD306" s="421"/>
      <c r="AE306" s="403"/>
      <c r="AF306" s="363"/>
      <c r="AG306" s="382"/>
      <c r="AH306" s="383"/>
      <c r="AI306" s="364"/>
      <c r="AJ306" s="383"/>
      <c r="AL306" s="397"/>
      <c r="AM306" s="421"/>
      <c r="AN306" s="421"/>
      <c r="AO306" s="421"/>
      <c r="AP306" s="403"/>
      <c r="AQ306" s="363"/>
      <c r="AR306" s="382"/>
      <c r="AS306" s="383"/>
      <c r="AT306" s="280"/>
      <c r="AU306" s="280"/>
      <c r="AW306" s="372"/>
      <c r="AX306" s="372"/>
      <c r="AY306" s="372"/>
      <c r="AZ306" s="372"/>
      <c r="BA306" s="372"/>
      <c r="BB306" s="372"/>
      <c r="BC306" s="372"/>
      <c r="BD306" s="383"/>
      <c r="BE306" s="280"/>
      <c r="BF306" s="372"/>
      <c r="BG306" s="372"/>
      <c r="BH306" s="280"/>
      <c r="BI306" s="372"/>
      <c r="BJ306" s="372"/>
      <c r="BK306" s="280"/>
      <c r="BL306" s="280"/>
      <c r="BM306" s="280"/>
      <c r="BN306" s="280"/>
      <c r="BO306" s="280"/>
      <c r="BP306" s="280"/>
      <c r="BQ306" s="280"/>
      <c r="BS306" s="367"/>
      <c r="BT306" s="280"/>
      <c r="BU306" s="372"/>
      <c r="BV306" s="372"/>
      <c r="BW306" s="280"/>
      <c r="BX306" s="280"/>
      <c r="BY306" s="280"/>
      <c r="BZ306" s="280"/>
      <c r="CA306" s="280"/>
      <c r="CB306" s="280"/>
      <c r="CC306" s="280"/>
      <c r="CE306" s="280"/>
      <c r="CF306" s="372"/>
      <c r="CG306" s="372"/>
      <c r="CH306" s="280"/>
      <c r="CI306" s="280"/>
      <c r="CJ306" s="280"/>
      <c r="CK306" s="280"/>
      <c r="CL306" s="280"/>
      <c r="CM306" s="280"/>
      <c r="CN306" s="280"/>
      <c r="CP306" s="280"/>
      <c r="CQ306" s="372"/>
      <c r="CR306" s="372"/>
      <c r="CS306" s="280"/>
      <c r="CT306" s="280"/>
      <c r="CU306" s="280"/>
      <c r="CV306" s="280"/>
      <c r="CW306" s="280"/>
      <c r="CX306" s="280"/>
      <c r="CY306" s="280"/>
      <c r="DA306" s="280"/>
      <c r="DB306" s="372">
        <v>19200</v>
      </c>
      <c r="DC306" s="280"/>
      <c r="DD306" s="280">
        <f t="shared" si="789"/>
        <v>313</v>
      </c>
      <c r="DE306" s="280"/>
      <c r="DF306" s="365">
        <f t="shared" si="605"/>
        <v>5</v>
      </c>
      <c r="DG306" s="280">
        <f t="shared" si="790"/>
        <v>960</v>
      </c>
      <c r="DH306" s="280">
        <f t="shared" si="791"/>
        <v>18240</v>
      </c>
      <c r="DI306" s="280">
        <f t="shared" si="792"/>
        <v>3128.2849315068493</v>
      </c>
      <c r="DJ306" s="280">
        <f t="shared" si="793"/>
        <v>16071.715068493151</v>
      </c>
      <c r="DL306" s="367"/>
    </row>
    <row r="307" spans="1:116" ht="25.5" x14ac:dyDescent="0.25">
      <c r="A307" s="610" t="s">
        <v>526</v>
      </c>
      <c r="B307" s="605" t="s">
        <v>17</v>
      </c>
      <c r="C307" s="584" t="s">
        <v>17</v>
      </c>
      <c r="D307" s="270" t="s">
        <v>2428</v>
      </c>
      <c r="E307" s="291" t="s">
        <v>2429</v>
      </c>
      <c r="F307" s="416">
        <v>44733</v>
      </c>
      <c r="G307" s="413"/>
      <c r="H307" s="357">
        <f>VLOOKUP(C307,[1]Rates!$C$6:$D$136,2,0)</f>
        <v>5</v>
      </c>
      <c r="I307" s="358">
        <f t="shared" si="797"/>
        <v>5</v>
      </c>
      <c r="J307" s="419"/>
      <c r="K307" s="419"/>
      <c r="L307" s="288"/>
      <c r="M307" s="419"/>
      <c r="N307" s="396"/>
      <c r="O307" s="396"/>
      <c r="P307" s="414"/>
      <c r="Q307" s="399"/>
      <c r="R307" s="396"/>
      <c r="S307" s="396"/>
      <c r="T307" s="396"/>
      <c r="U307" s="400"/>
      <c r="V307" s="401"/>
      <c r="W307" s="585"/>
      <c r="X307" s="585"/>
      <c r="Y307" s="585"/>
      <c r="Z307" s="586"/>
      <c r="AA307" s="397"/>
      <c r="AB307" s="421"/>
      <c r="AC307" s="421"/>
      <c r="AD307" s="421"/>
      <c r="AE307" s="403"/>
      <c r="AF307" s="363"/>
      <c r="AG307" s="382"/>
      <c r="AH307" s="383"/>
      <c r="AI307" s="364"/>
      <c r="AJ307" s="383"/>
      <c r="AL307" s="397"/>
      <c r="AM307" s="421"/>
      <c r="AN307" s="421"/>
      <c r="AO307" s="421"/>
      <c r="AP307" s="403"/>
      <c r="AQ307" s="363"/>
      <c r="AR307" s="382"/>
      <c r="AS307" s="383"/>
      <c r="AT307" s="280"/>
      <c r="AU307" s="280"/>
      <c r="AW307" s="372"/>
      <c r="AX307" s="372"/>
      <c r="AY307" s="372"/>
      <c r="AZ307" s="372"/>
      <c r="BA307" s="372"/>
      <c r="BB307" s="372"/>
      <c r="BC307" s="372"/>
      <c r="BD307" s="383"/>
      <c r="BE307" s="280"/>
      <c r="BF307" s="372"/>
      <c r="BG307" s="372"/>
      <c r="BH307" s="280"/>
      <c r="BI307" s="372"/>
      <c r="BJ307" s="372"/>
      <c r="BK307" s="280"/>
      <c r="BL307" s="280"/>
      <c r="BM307" s="280"/>
      <c r="BN307" s="280"/>
      <c r="BO307" s="280"/>
      <c r="BP307" s="280"/>
      <c r="BQ307" s="280"/>
      <c r="BS307" s="367"/>
      <c r="BT307" s="280"/>
      <c r="BU307" s="372"/>
      <c r="BV307" s="372"/>
      <c r="BW307" s="280"/>
      <c r="BX307" s="280"/>
      <c r="BY307" s="280"/>
      <c r="BZ307" s="280"/>
      <c r="CA307" s="280"/>
      <c r="CB307" s="280"/>
      <c r="CC307" s="280"/>
      <c r="CE307" s="280"/>
      <c r="CF307" s="372"/>
      <c r="CG307" s="372"/>
      <c r="CH307" s="280"/>
      <c r="CI307" s="280"/>
      <c r="CJ307" s="280"/>
      <c r="CK307" s="280"/>
      <c r="CL307" s="280"/>
      <c r="CM307" s="280"/>
      <c r="CN307" s="280"/>
      <c r="CP307" s="280"/>
      <c r="CQ307" s="372"/>
      <c r="CR307" s="372"/>
      <c r="CS307" s="280"/>
      <c r="CT307" s="280"/>
      <c r="CU307" s="280"/>
      <c r="CV307" s="280"/>
      <c r="CW307" s="280"/>
      <c r="CX307" s="280"/>
      <c r="CY307" s="280"/>
      <c r="DA307" s="280"/>
      <c r="DB307" s="372">
        <v>26953.119999999999</v>
      </c>
      <c r="DC307" s="280"/>
      <c r="DD307" s="280">
        <f t="shared" si="789"/>
        <v>284</v>
      </c>
      <c r="DE307" s="280"/>
      <c r="DF307" s="365">
        <f t="shared" si="605"/>
        <v>5</v>
      </c>
      <c r="DG307" s="280">
        <f t="shared" si="790"/>
        <v>1347.6559999999999</v>
      </c>
      <c r="DH307" s="280">
        <f t="shared" si="791"/>
        <v>25605.464</v>
      </c>
      <c r="DI307" s="280">
        <f t="shared" si="792"/>
        <v>3984.6311101369865</v>
      </c>
      <c r="DJ307" s="280">
        <f t="shared" si="793"/>
        <v>22968.488889863012</v>
      </c>
      <c r="DL307" s="367"/>
    </row>
    <row r="308" spans="1:116" ht="30" x14ac:dyDescent="0.25">
      <c r="A308" s="610" t="s">
        <v>526</v>
      </c>
      <c r="B308" s="605" t="s">
        <v>17</v>
      </c>
      <c r="C308" s="584" t="s">
        <v>17</v>
      </c>
      <c r="D308" s="270" t="s">
        <v>2486</v>
      </c>
      <c r="E308" s="291" t="s">
        <v>2487</v>
      </c>
      <c r="F308" s="416">
        <v>44971</v>
      </c>
      <c r="G308" s="413"/>
      <c r="H308" s="357">
        <f>VLOOKUP(C308,[1]Rates!$C$6:$D$136,2,0)</f>
        <v>5</v>
      </c>
      <c r="I308" s="358">
        <f t="shared" ref="I308:I313" si="798">H308-G308</f>
        <v>5</v>
      </c>
      <c r="J308" s="419"/>
      <c r="K308" s="419"/>
      <c r="L308" s="288"/>
      <c r="M308" s="419"/>
      <c r="N308" s="396"/>
      <c r="O308" s="396"/>
      <c r="P308" s="414"/>
      <c r="Q308" s="399"/>
      <c r="R308" s="396"/>
      <c r="S308" s="396"/>
      <c r="T308" s="396"/>
      <c r="U308" s="400"/>
      <c r="V308" s="401"/>
      <c r="W308" s="585"/>
      <c r="X308" s="585"/>
      <c r="Y308" s="585"/>
      <c r="Z308" s="586"/>
      <c r="AA308" s="397"/>
      <c r="AB308" s="421"/>
      <c r="AC308" s="421"/>
      <c r="AD308" s="421"/>
      <c r="AE308" s="403"/>
      <c r="AF308" s="363"/>
      <c r="AG308" s="382"/>
      <c r="AH308" s="383"/>
      <c r="AI308" s="364"/>
      <c r="AJ308" s="383"/>
      <c r="AL308" s="397"/>
      <c r="AM308" s="421"/>
      <c r="AN308" s="421"/>
      <c r="AO308" s="421"/>
      <c r="AP308" s="403"/>
      <c r="AQ308" s="363"/>
      <c r="AR308" s="382"/>
      <c r="AS308" s="383"/>
      <c r="AT308" s="280"/>
      <c r="AU308" s="280"/>
      <c r="AW308" s="372"/>
      <c r="AX308" s="372"/>
      <c r="AY308" s="372"/>
      <c r="AZ308" s="372"/>
      <c r="BA308" s="372"/>
      <c r="BB308" s="372"/>
      <c r="BC308" s="372"/>
      <c r="BD308" s="383"/>
      <c r="BE308" s="280"/>
      <c r="BF308" s="372"/>
      <c r="BG308" s="372"/>
      <c r="BH308" s="280"/>
      <c r="BI308" s="372"/>
      <c r="BJ308" s="372"/>
      <c r="BK308" s="280"/>
      <c r="BL308" s="280"/>
      <c r="BM308" s="280"/>
      <c r="BN308" s="280"/>
      <c r="BO308" s="280"/>
      <c r="BP308" s="280"/>
      <c r="BQ308" s="280"/>
      <c r="BS308" s="367"/>
      <c r="BT308" s="280"/>
      <c r="BU308" s="372"/>
      <c r="BV308" s="372"/>
      <c r="BW308" s="280"/>
      <c r="BX308" s="280"/>
      <c r="BY308" s="280"/>
      <c r="BZ308" s="280"/>
      <c r="CA308" s="280"/>
      <c r="CB308" s="280"/>
      <c r="CC308" s="280"/>
      <c r="CE308" s="280"/>
      <c r="CF308" s="372"/>
      <c r="CG308" s="372"/>
      <c r="CH308" s="280"/>
      <c r="CI308" s="280"/>
      <c r="CJ308" s="280"/>
      <c r="CK308" s="280"/>
      <c r="CL308" s="280"/>
      <c r="CM308" s="280"/>
      <c r="CN308" s="280"/>
      <c r="CP308" s="280"/>
      <c r="CQ308" s="372"/>
      <c r="CR308" s="372"/>
      <c r="CS308" s="280"/>
      <c r="CT308" s="280"/>
      <c r="CU308" s="280"/>
      <c r="CV308" s="280"/>
      <c r="CW308" s="280"/>
      <c r="CX308" s="280"/>
      <c r="CY308" s="280"/>
      <c r="DA308" s="280"/>
      <c r="DB308" s="372">
        <v>38400</v>
      </c>
      <c r="DC308" s="280"/>
      <c r="DD308" s="280">
        <f t="shared" si="789"/>
        <v>46</v>
      </c>
      <c r="DE308" s="280"/>
      <c r="DF308" s="365">
        <f t="shared" si="605"/>
        <v>5</v>
      </c>
      <c r="DG308" s="280">
        <f t="shared" si="790"/>
        <v>1920</v>
      </c>
      <c r="DH308" s="280">
        <f t="shared" si="791"/>
        <v>36480</v>
      </c>
      <c r="DI308" s="280">
        <f t="shared" si="792"/>
        <v>919.49589041095885</v>
      </c>
      <c r="DJ308" s="280">
        <f t="shared" si="793"/>
        <v>37480.504109589041</v>
      </c>
      <c r="DL308" s="367"/>
    </row>
    <row r="309" spans="1:116" ht="25.5" x14ac:dyDescent="0.25">
      <c r="A309" s="610" t="s">
        <v>526</v>
      </c>
      <c r="B309" s="605" t="s">
        <v>17</v>
      </c>
      <c r="C309" s="584" t="s">
        <v>17</v>
      </c>
      <c r="D309" s="270" t="s">
        <v>2525</v>
      </c>
      <c r="E309" s="291" t="s">
        <v>2526</v>
      </c>
      <c r="F309" s="416">
        <v>44711</v>
      </c>
      <c r="G309" s="413"/>
      <c r="H309" s="357">
        <f>VLOOKUP(C309,[1]Rates!$C$6:$D$136,2,0)</f>
        <v>5</v>
      </c>
      <c r="I309" s="358">
        <f t="shared" ref="I309" si="799">H309-G309</f>
        <v>5</v>
      </c>
      <c r="J309" s="419"/>
      <c r="K309" s="419"/>
      <c r="L309" s="288"/>
      <c r="M309" s="419"/>
      <c r="N309" s="396"/>
      <c r="O309" s="396"/>
      <c r="P309" s="414"/>
      <c r="Q309" s="399"/>
      <c r="R309" s="396"/>
      <c r="S309" s="396"/>
      <c r="T309" s="396"/>
      <c r="U309" s="400"/>
      <c r="V309" s="401"/>
      <c r="W309" s="585"/>
      <c r="X309" s="585"/>
      <c r="Y309" s="585"/>
      <c r="Z309" s="586"/>
      <c r="AA309" s="397"/>
      <c r="AB309" s="421"/>
      <c r="AC309" s="421"/>
      <c r="AD309" s="421"/>
      <c r="AE309" s="403"/>
      <c r="AF309" s="363"/>
      <c r="AG309" s="382"/>
      <c r="AH309" s="383"/>
      <c r="AI309" s="364"/>
      <c r="AJ309" s="383"/>
      <c r="AL309" s="397"/>
      <c r="AM309" s="421"/>
      <c r="AN309" s="421"/>
      <c r="AO309" s="421"/>
      <c r="AP309" s="403"/>
      <c r="AQ309" s="363"/>
      <c r="AR309" s="382"/>
      <c r="AS309" s="383"/>
      <c r="AT309" s="280"/>
      <c r="AU309" s="280"/>
      <c r="AW309" s="372"/>
      <c r="AX309" s="372"/>
      <c r="AY309" s="372"/>
      <c r="AZ309" s="372"/>
      <c r="BA309" s="372"/>
      <c r="BB309" s="372"/>
      <c r="BC309" s="372"/>
      <c r="BD309" s="383"/>
      <c r="BE309" s="280"/>
      <c r="BF309" s="372"/>
      <c r="BG309" s="372"/>
      <c r="BH309" s="280"/>
      <c r="BI309" s="372"/>
      <c r="BJ309" s="372"/>
      <c r="BK309" s="280"/>
      <c r="BL309" s="280"/>
      <c r="BM309" s="280"/>
      <c r="BN309" s="280"/>
      <c r="BO309" s="280"/>
      <c r="BP309" s="280"/>
      <c r="BQ309" s="280"/>
      <c r="BS309" s="367"/>
      <c r="BT309" s="280"/>
      <c r="BU309" s="372"/>
      <c r="BV309" s="372"/>
      <c r="BW309" s="280"/>
      <c r="BX309" s="280"/>
      <c r="BY309" s="280"/>
      <c r="BZ309" s="280"/>
      <c r="CA309" s="280"/>
      <c r="CB309" s="280"/>
      <c r="CC309" s="280"/>
      <c r="CE309" s="280"/>
      <c r="CF309" s="372"/>
      <c r="CG309" s="372"/>
      <c r="CH309" s="280"/>
      <c r="CI309" s="280"/>
      <c r="CJ309" s="280"/>
      <c r="CK309" s="280"/>
      <c r="CL309" s="280"/>
      <c r="CM309" s="280"/>
      <c r="CN309" s="280"/>
      <c r="CP309" s="280"/>
      <c r="CQ309" s="372"/>
      <c r="CR309" s="372"/>
      <c r="CS309" s="280"/>
      <c r="CT309" s="280"/>
      <c r="CU309" s="280"/>
      <c r="CV309" s="280"/>
      <c r="CW309" s="280"/>
      <c r="CX309" s="280"/>
      <c r="CY309" s="280"/>
      <c r="DA309" s="280"/>
      <c r="DB309" s="372">
        <v>24993.74</v>
      </c>
      <c r="DC309" s="280"/>
      <c r="DD309" s="280">
        <f t="shared" ref="DD309:DD312" si="800">$DC$1-F309+1</f>
        <v>306</v>
      </c>
      <c r="DE309" s="280"/>
      <c r="DF309" s="365">
        <f t="shared" ref="DF309:DF312" si="801">H309-DE309</f>
        <v>5</v>
      </c>
      <c r="DG309" s="280">
        <f t="shared" ref="DG309:DG312" si="802">DB309*5%</f>
        <v>1249.6870000000001</v>
      </c>
      <c r="DH309" s="280">
        <f t="shared" ref="DH309:DH312" si="803">DB309-DG309</f>
        <v>23744.053</v>
      </c>
      <c r="DI309" s="280">
        <f t="shared" ref="DI309:DI312" si="804">DH309/DF309/365*DD309</f>
        <v>3981.1946399999997</v>
      </c>
      <c r="DJ309" s="280">
        <f t="shared" ref="DJ309:DJ312" si="805">DB309-DI309</f>
        <v>21012.545360000004</v>
      </c>
      <c r="DL309" s="367"/>
    </row>
    <row r="310" spans="1:116" ht="25.5" x14ac:dyDescent="0.25">
      <c r="A310" s="610" t="s">
        <v>526</v>
      </c>
      <c r="B310" s="605" t="s">
        <v>17</v>
      </c>
      <c r="C310" s="584" t="s">
        <v>17</v>
      </c>
      <c r="D310" s="270" t="s">
        <v>2527</v>
      </c>
      <c r="E310" s="291" t="s">
        <v>2528</v>
      </c>
      <c r="F310" s="416">
        <v>44711</v>
      </c>
      <c r="G310" s="413"/>
      <c r="H310" s="357">
        <f>VLOOKUP(C310,[1]Rates!$C$6:$D$136,2,0)</f>
        <v>5</v>
      </c>
      <c r="I310" s="358">
        <f t="shared" ref="I310:I312" si="806">H310-G310</f>
        <v>5</v>
      </c>
      <c r="J310" s="419"/>
      <c r="K310" s="419"/>
      <c r="L310" s="288"/>
      <c r="M310" s="419"/>
      <c r="N310" s="396"/>
      <c r="O310" s="396"/>
      <c r="P310" s="414"/>
      <c r="Q310" s="399"/>
      <c r="R310" s="396"/>
      <c r="S310" s="396"/>
      <c r="T310" s="396"/>
      <c r="U310" s="400"/>
      <c r="V310" s="401"/>
      <c r="W310" s="585"/>
      <c r="X310" s="585"/>
      <c r="Y310" s="585"/>
      <c r="Z310" s="586"/>
      <c r="AA310" s="397"/>
      <c r="AB310" s="421"/>
      <c r="AC310" s="421"/>
      <c r="AD310" s="421"/>
      <c r="AE310" s="403"/>
      <c r="AF310" s="363"/>
      <c r="AG310" s="382"/>
      <c r="AH310" s="383"/>
      <c r="AI310" s="364"/>
      <c r="AJ310" s="383"/>
      <c r="AL310" s="397"/>
      <c r="AM310" s="421"/>
      <c r="AN310" s="421"/>
      <c r="AO310" s="421"/>
      <c r="AP310" s="403"/>
      <c r="AQ310" s="363"/>
      <c r="AR310" s="382"/>
      <c r="AS310" s="383"/>
      <c r="AT310" s="280"/>
      <c r="AU310" s="280"/>
      <c r="AW310" s="372"/>
      <c r="AX310" s="372"/>
      <c r="AY310" s="372"/>
      <c r="AZ310" s="372"/>
      <c r="BA310" s="372"/>
      <c r="BB310" s="372"/>
      <c r="BC310" s="372"/>
      <c r="BD310" s="383"/>
      <c r="BE310" s="280"/>
      <c r="BF310" s="372"/>
      <c r="BG310" s="372"/>
      <c r="BH310" s="280"/>
      <c r="BI310" s="372"/>
      <c r="BJ310" s="372"/>
      <c r="BK310" s="280"/>
      <c r="BL310" s="280"/>
      <c r="BM310" s="280"/>
      <c r="BN310" s="280"/>
      <c r="BO310" s="280"/>
      <c r="BP310" s="280"/>
      <c r="BQ310" s="280"/>
      <c r="BS310" s="367"/>
      <c r="BT310" s="280"/>
      <c r="BU310" s="372"/>
      <c r="BV310" s="372"/>
      <c r="BW310" s="280"/>
      <c r="BX310" s="280"/>
      <c r="BY310" s="280"/>
      <c r="BZ310" s="280"/>
      <c r="CA310" s="280"/>
      <c r="CB310" s="280"/>
      <c r="CC310" s="280"/>
      <c r="CE310" s="280"/>
      <c r="CF310" s="372"/>
      <c r="CG310" s="372"/>
      <c r="CH310" s="280"/>
      <c r="CI310" s="280"/>
      <c r="CJ310" s="280"/>
      <c r="CK310" s="280"/>
      <c r="CL310" s="280"/>
      <c r="CM310" s="280"/>
      <c r="CN310" s="280"/>
      <c r="CP310" s="280"/>
      <c r="CQ310" s="372"/>
      <c r="CR310" s="372"/>
      <c r="CS310" s="280"/>
      <c r="CT310" s="280"/>
      <c r="CU310" s="280"/>
      <c r="CV310" s="280"/>
      <c r="CW310" s="280"/>
      <c r="CX310" s="280"/>
      <c r="CY310" s="280"/>
      <c r="DA310" s="280"/>
      <c r="DB310" s="372">
        <v>12330.5</v>
      </c>
      <c r="DC310" s="280"/>
      <c r="DD310" s="280">
        <f t="shared" si="800"/>
        <v>306</v>
      </c>
      <c r="DE310" s="280"/>
      <c r="DF310" s="365">
        <f t="shared" si="801"/>
        <v>5</v>
      </c>
      <c r="DG310" s="280">
        <f t="shared" si="802"/>
        <v>616.52500000000009</v>
      </c>
      <c r="DH310" s="280">
        <f t="shared" si="803"/>
        <v>11713.975</v>
      </c>
      <c r="DI310" s="280">
        <f t="shared" si="804"/>
        <v>1964.0966301369865</v>
      </c>
      <c r="DJ310" s="280">
        <f t="shared" si="805"/>
        <v>10366.403369863014</v>
      </c>
      <c r="DL310" s="367"/>
    </row>
    <row r="311" spans="1:116" ht="45" x14ac:dyDescent="0.25">
      <c r="A311" s="610" t="s">
        <v>526</v>
      </c>
      <c r="B311" s="605" t="s">
        <v>17</v>
      </c>
      <c r="C311" s="584" t="s">
        <v>17</v>
      </c>
      <c r="D311" s="270" t="s">
        <v>2529</v>
      </c>
      <c r="E311" s="291" t="s">
        <v>2530</v>
      </c>
      <c r="F311" s="416">
        <v>44704</v>
      </c>
      <c r="G311" s="413"/>
      <c r="H311" s="357">
        <f>VLOOKUP(C311,[1]Rates!$C$6:$D$136,2,0)</f>
        <v>5</v>
      </c>
      <c r="I311" s="358">
        <f t="shared" si="806"/>
        <v>5</v>
      </c>
      <c r="J311" s="419"/>
      <c r="K311" s="419"/>
      <c r="L311" s="288"/>
      <c r="M311" s="419"/>
      <c r="N311" s="396"/>
      <c r="O311" s="396"/>
      <c r="P311" s="414"/>
      <c r="Q311" s="399"/>
      <c r="R311" s="396"/>
      <c r="S311" s="396"/>
      <c r="T311" s="396"/>
      <c r="U311" s="400"/>
      <c r="V311" s="401"/>
      <c r="W311" s="585"/>
      <c r="X311" s="585"/>
      <c r="Y311" s="585"/>
      <c r="Z311" s="586"/>
      <c r="AA311" s="397"/>
      <c r="AB311" s="421"/>
      <c r="AC311" s="421"/>
      <c r="AD311" s="421"/>
      <c r="AE311" s="403"/>
      <c r="AF311" s="363"/>
      <c r="AG311" s="382"/>
      <c r="AH311" s="383"/>
      <c r="AI311" s="364"/>
      <c r="AJ311" s="383"/>
      <c r="AL311" s="397"/>
      <c r="AM311" s="421"/>
      <c r="AN311" s="421"/>
      <c r="AO311" s="421"/>
      <c r="AP311" s="403"/>
      <c r="AQ311" s="363"/>
      <c r="AR311" s="382"/>
      <c r="AS311" s="383"/>
      <c r="AT311" s="280"/>
      <c r="AU311" s="280"/>
      <c r="AW311" s="372"/>
      <c r="AX311" s="372"/>
      <c r="AY311" s="372"/>
      <c r="AZ311" s="372"/>
      <c r="BA311" s="372"/>
      <c r="BB311" s="372"/>
      <c r="BC311" s="372"/>
      <c r="BD311" s="383"/>
      <c r="BE311" s="280"/>
      <c r="BF311" s="372"/>
      <c r="BG311" s="372"/>
      <c r="BH311" s="280"/>
      <c r="BI311" s="372"/>
      <c r="BJ311" s="372"/>
      <c r="BK311" s="280"/>
      <c r="BL311" s="280"/>
      <c r="BM311" s="280"/>
      <c r="BN311" s="280"/>
      <c r="BO311" s="280"/>
      <c r="BP311" s="280"/>
      <c r="BQ311" s="280"/>
      <c r="BS311" s="367"/>
      <c r="BT311" s="280"/>
      <c r="BU311" s="372"/>
      <c r="BV311" s="372"/>
      <c r="BW311" s="280"/>
      <c r="BX311" s="280"/>
      <c r="BY311" s="280"/>
      <c r="BZ311" s="280"/>
      <c r="CA311" s="280"/>
      <c r="CB311" s="280"/>
      <c r="CC311" s="280"/>
      <c r="CE311" s="280"/>
      <c r="CF311" s="372"/>
      <c r="CG311" s="372"/>
      <c r="CH311" s="280"/>
      <c r="CI311" s="280"/>
      <c r="CJ311" s="280"/>
      <c r="CK311" s="280"/>
      <c r="CL311" s="280"/>
      <c r="CM311" s="280"/>
      <c r="CN311" s="280"/>
      <c r="CP311" s="280"/>
      <c r="CQ311" s="372"/>
      <c r="CR311" s="372"/>
      <c r="CS311" s="280"/>
      <c r="CT311" s="280"/>
      <c r="CU311" s="280"/>
      <c r="CV311" s="280"/>
      <c r="CW311" s="280"/>
      <c r="CX311" s="280"/>
      <c r="CY311" s="280"/>
      <c r="DA311" s="280"/>
      <c r="DB311" s="372">
        <v>28125</v>
      </c>
      <c r="DC311" s="280"/>
      <c r="DD311" s="280">
        <f t="shared" si="800"/>
        <v>313</v>
      </c>
      <c r="DE311" s="280"/>
      <c r="DF311" s="365">
        <f t="shared" si="801"/>
        <v>5</v>
      </c>
      <c r="DG311" s="280">
        <f t="shared" si="802"/>
        <v>1406.25</v>
      </c>
      <c r="DH311" s="280">
        <f t="shared" si="803"/>
        <v>26718.75</v>
      </c>
      <c r="DI311" s="280">
        <f t="shared" si="804"/>
        <v>4582.4486301369861</v>
      </c>
      <c r="DJ311" s="280">
        <f t="shared" si="805"/>
        <v>23542.551369863013</v>
      </c>
      <c r="DL311" s="367"/>
    </row>
    <row r="312" spans="1:116" ht="45" x14ac:dyDescent="0.25">
      <c r="A312" s="610" t="s">
        <v>526</v>
      </c>
      <c r="B312" s="605" t="s">
        <v>17</v>
      </c>
      <c r="C312" s="584" t="s">
        <v>17</v>
      </c>
      <c r="D312" s="270" t="s">
        <v>2529</v>
      </c>
      <c r="E312" s="291" t="s">
        <v>2530</v>
      </c>
      <c r="F312" s="416">
        <v>44704</v>
      </c>
      <c r="G312" s="413"/>
      <c r="H312" s="357">
        <f>VLOOKUP(C312,[1]Rates!$C$6:$D$136,2,0)</f>
        <v>5</v>
      </c>
      <c r="I312" s="358">
        <f t="shared" si="806"/>
        <v>5</v>
      </c>
      <c r="J312" s="419"/>
      <c r="K312" s="419"/>
      <c r="L312" s="288"/>
      <c r="M312" s="419"/>
      <c r="N312" s="396"/>
      <c r="O312" s="396"/>
      <c r="P312" s="414"/>
      <c r="Q312" s="399"/>
      <c r="R312" s="396"/>
      <c r="S312" s="396"/>
      <c r="T312" s="396"/>
      <c r="U312" s="400"/>
      <c r="V312" s="401"/>
      <c r="W312" s="585"/>
      <c r="X312" s="585"/>
      <c r="Y312" s="585"/>
      <c r="Z312" s="586"/>
      <c r="AA312" s="397"/>
      <c r="AB312" s="421"/>
      <c r="AC312" s="421"/>
      <c r="AD312" s="421"/>
      <c r="AE312" s="403"/>
      <c r="AF312" s="363"/>
      <c r="AG312" s="382"/>
      <c r="AH312" s="383"/>
      <c r="AI312" s="364"/>
      <c r="AJ312" s="383"/>
      <c r="AL312" s="397"/>
      <c r="AM312" s="421"/>
      <c r="AN312" s="421"/>
      <c r="AO312" s="421"/>
      <c r="AP312" s="403"/>
      <c r="AQ312" s="363"/>
      <c r="AR312" s="382"/>
      <c r="AS312" s="383"/>
      <c r="AT312" s="280"/>
      <c r="AU312" s="280"/>
      <c r="AW312" s="372"/>
      <c r="AX312" s="372"/>
      <c r="AY312" s="372"/>
      <c r="AZ312" s="372"/>
      <c r="BA312" s="372"/>
      <c r="BB312" s="372"/>
      <c r="BC312" s="372"/>
      <c r="BD312" s="383"/>
      <c r="BE312" s="280"/>
      <c r="BF312" s="372"/>
      <c r="BG312" s="372"/>
      <c r="BH312" s="280"/>
      <c r="BI312" s="372"/>
      <c r="BJ312" s="372"/>
      <c r="BK312" s="280"/>
      <c r="BL312" s="280"/>
      <c r="BM312" s="280"/>
      <c r="BN312" s="280"/>
      <c r="BO312" s="280"/>
      <c r="BP312" s="280"/>
      <c r="BQ312" s="280"/>
      <c r="BS312" s="367"/>
      <c r="BT312" s="280"/>
      <c r="BU312" s="372"/>
      <c r="BV312" s="372"/>
      <c r="BW312" s="280"/>
      <c r="BX312" s="280"/>
      <c r="BY312" s="280"/>
      <c r="BZ312" s="280"/>
      <c r="CA312" s="280"/>
      <c r="CB312" s="280"/>
      <c r="CC312" s="280"/>
      <c r="CE312" s="280"/>
      <c r="CF312" s="372"/>
      <c r="CG312" s="372"/>
      <c r="CH312" s="280"/>
      <c r="CI312" s="280"/>
      <c r="CJ312" s="280"/>
      <c r="CK312" s="280"/>
      <c r="CL312" s="280"/>
      <c r="CM312" s="280"/>
      <c r="CN312" s="280"/>
      <c r="CP312" s="280"/>
      <c r="CQ312" s="372"/>
      <c r="CR312" s="372"/>
      <c r="CS312" s="280"/>
      <c r="CT312" s="280"/>
      <c r="CU312" s="280"/>
      <c r="CV312" s="280"/>
      <c r="CW312" s="280"/>
      <c r="CX312" s="280"/>
      <c r="CY312" s="280"/>
      <c r="DA312" s="280"/>
      <c r="DB312" s="372">
        <v>28125</v>
      </c>
      <c r="DC312" s="280"/>
      <c r="DD312" s="280">
        <f t="shared" si="800"/>
        <v>313</v>
      </c>
      <c r="DE312" s="280"/>
      <c r="DF312" s="365">
        <f t="shared" si="801"/>
        <v>5</v>
      </c>
      <c r="DG312" s="280">
        <f t="shared" si="802"/>
        <v>1406.25</v>
      </c>
      <c r="DH312" s="280">
        <f t="shared" si="803"/>
        <v>26718.75</v>
      </c>
      <c r="DI312" s="280">
        <f t="shared" si="804"/>
        <v>4582.4486301369861</v>
      </c>
      <c r="DJ312" s="280">
        <f t="shared" si="805"/>
        <v>23542.551369863013</v>
      </c>
      <c r="DL312" s="367"/>
    </row>
    <row r="313" spans="1:116" ht="30" x14ac:dyDescent="0.25">
      <c r="A313" s="610" t="s">
        <v>526</v>
      </c>
      <c r="B313" s="605" t="s">
        <v>17</v>
      </c>
      <c r="C313" s="584" t="s">
        <v>17</v>
      </c>
      <c r="D313" s="270" t="s">
        <v>2488</v>
      </c>
      <c r="E313" s="291" t="s">
        <v>2487</v>
      </c>
      <c r="F313" s="416">
        <v>44971</v>
      </c>
      <c r="G313" s="413"/>
      <c r="H313" s="357">
        <f>VLOOKUP(C313,[1]Rates!$C$6:$D$136,2,0)</f>
        <v>5</v>
      </c>
      <c r="I313" s="358">
        <f t="shared" si="798"/>
        <v>5</v>
      </c>
      <c r="J313" s="419"/>
      <c r="K313" s="419"/>
      <c r="L313" s="288"/>
      <c r="M313" s="419"/>
      <c r="N313" s="396"/>
      <c r="O313" s="396"/>
      <c r="P313" s="414"/>
      <c r="Q313" s="399"/>
      <c r="R313" s="396"/>
      <c r="S313" s="396"/>
      <c r="T313" s="396"/>
      <c r="U313" s="400"/>
      <c r="V313" s="401"/>
      <c r="W313" s="585"/>
      <c r="X313" s="585"/>
      <c r="Y313" s="585"/>
      <c r="Z313" s="586"/>
      <c r="AA313" s="397"/>
      <c r="AB313" s="421"/>
      <c r="AC313" s="421"/>
      <c r="AD313" s="421"/>
      <c r="AE313" s="403"/>
      <c r="AF313" s="363"/>
      <c r="AG313" s="382"/>
      <c r="AH313" s="383"/>
      <c r="AI313" s="364"/>
      <c r="AJ313" s="383"/>
      <c r="AL313" s="397"/>
      <c r="AM313" s="421"/>
      <c r="AN313" s="421"/>
      <c r="AO313" s="421"/>
      <c r="AP313" s="403"/>
      <c r="AQ313" s="363"/>
      <c r="AR313" s="382"/>
      <c r="AS313" s="383"/>
      <c r="AT313" s="280"/>
      <c r="AU313" s="280"/>
      <c r="AW313" s="372"/>
      <c r="AX313" s="372"/>
      <c r="AY313" s="372"/>
      <c r="AZ313" s="372"/>
      <c r="BA313" s="372"/>
      <c r="BB313" s="372"/>
      <c r="BC313" s="372"/>
      <c r="BD313" s="383"/>
      <c r="BE313" s="280"/>
      <c r="BF313" s="372"/>
      <c r="BG313" s="372"/>
      <c r="BH313" s="280"/>
      <c r="BI313" s="372"/>
      <c r="BJ313" s="372"/>
      <c r="BK313" s="280"/>
      <c r="BL313" s="280"/>
      <c r="BM313" s="280"/>
      <c r="BN313" s="280"/>
      <c r="BO313" s="280"/>
      <c r="BP313" s="280"/>
      <c r="BQ313" s="280"/>
      <c r="BS313" s="367"/>
      <c r="BT313" s="280"/>
      <c r="BU313" s="372"/>
      <c r="BV313" s="372"/>
      <c r="BW313" s="280"/>
      <c r="BX313" s="280"/>
      <c r="BY313" s="280"/>
      <c r="BZ313" s="280"/>
      <c r="CA313" s="280"/>
      <c r="CB313" s="280"/>
      <c r="CC313" s="280"/>
      <c r="CE313" s="280"/>
      <c r="CF313" s="372"/>
      <c r="CG313" s="372"/>
      <c r="CH313" s="280"/>
      <c r="CI313" s="280"/>
      <c r="CJ313" s="280"/>
      <c r="CK313" s="280"/>
      <c r="CL313" s="280"/>
      <c r="CM313" s="280"/>
      <c r="CN313" s="280"/>
      <c r="CP313" s="280"/>
      <c r="CQ313" s="372"/>
      <c r="CR313" s="372"/>
      <c r="CS313" s="280"/>
      <c r="CT313" s="280"/>
      <c r="CU313" s="280"/>
      <c r="CV313" s="280"/>
      <c r="CW313" s="280"/>
      <c r="CX313" s="280"/>
      <c r="CY313" s="280"/>
      <c r="DA313" s="280"/>
      <c r="DB313" s="372">
        <v>19200</v>
      </c>
      <c r="DC313" s="280"/>
      <c r="DD313" s="280">
        <f t="shared" si="789"/>
        <v>46</v>
      </c>
      <c r="DE313" s="280"/>
      <c r="DF313" s="365">
        <f t="shared" si="605"/>
        <v>5</v>
      </c>
      <c r="DG313" s="280">
        <f t="shared" si="790"/>
        <v>960</v>
      </c>
      <c r="DH313" s="280">
        <f t="shared" si="791"/>
        <v>18240</v>
      </c>
      <c r="DI313" s="280">
        <f t="shared" si="792"/>
        <v>459.74794520547943</v>
      </c>
      <c r="DJ313" s="280">
        <f t="shared" si="793"/>
        <v>18740.252054794521</v>
      </c>
      <c r="DL313" s="367"/>
    </row>
    <row r="314" spans="1:116" ht="25.5" x14ac:dyDescent="0.25">
      <c r="A314" s="611" t="s">
        <v>610</v>
      </c>
      <c r="B314" s="606" t="s">
        <v>11</v>
      </c>
      <c r="C314" s="511" t="s">
        <v>12</v>
      </c>
      <c r="D314" s="512" t="s">
        <v>1629</v>
      </c>
      <c r="E314" s="587" t="s">
        <v>564</v>
      </c>
      <c r="F314" s="513">
        <v>38443</v>
      </c>
      <c r="G314" s="217">
        <f t="shared" ref="G314:G317" si="807">($G$3-F314)/365</f>
        <v>9.0027397260273965</v>
      </c>
      <c r="H314" s="217">
        <f>VLOOKUP(C314,[1]Rates!$C$6:$D$136,2,0)</f>
        <v>10</v>
      </c>
      <c r="I314" s="514">
        <f t="shared" si="774"/>
        <v>0.99726027397260353</v>
      </c>
      <c r="J314" s="588">
        <v>1076236</v>
      </c>
      <c r="K314" s="588"/>
      <c r="L314" s="589">
        <f t="shared" ref="L314:L317" si="808">+J314-K314</f>
        <v>1076236</v>
      </c>
      <c r="M314" s="588">
        <v>1022424.2</v>
      </c>
      <c r="N314" s="515">
        <f t="shared" ref="N314:N317" si="809">J314-M314</f>
        <v>53811.800000000047</v>
      </c>
      <c r="O314" s="515"/>
      <c r="P314" s="516">
        <f t="shared" ref="P314:P317" si="810">ROUND(I314,0)</f>
        <v>1</v>
      </c>
      <c r="Q314" s="517">
        <f t="shared" ref="Q314:Q317" si="811">J314*5%</f>
        <v>53811.8</v>
      </c>
      <c r="R314" s="515">
        <f t="shared" ref="R314:R317" si="812">IF(N314-Q314&lt;=0,0,IF(P314&lt;=0,0,N314-Q314))</f>
        <v>4.3655745685100555E-11</v>
      </c>
      <c r="S314" s="515">
        <f t="shared" ref="S314:S317" si="813">R314/P314</f>
        <v>4.3655745685100555E-11</v>
      </c>
      <c r="T314" s="515">
        <f t="shared" ref="T314:T317" si="814">IF(P314&lt;=0,Q314-N314,IF(N314&lt;=Q314,Q314-N314,0))</f>
        <v>-4.3655745685100555E-11</v>
      </c>
      <c r="U314" s="518">
        <f t="shared" ref="U314:U317" si="815">N314+T314</f>
        <v>53811.8</v>
      </c>
      <c r="V314" s="519">
        <f t="shared" ref="V314:V317" si="816">+U314-S314</f>
        <v>53811.799999999959</v>
      </c>
      <c r="W314" s="590"/>
      <c r="X314" s="590"/>
      <c r="Y314" s="590"/>
      <c r="Z314" s="590"/>
      <c r="AA314" s="520">
        <f t="shared" ref="AA314:AA317" si="817">V314</f>
        <v>53811.799999999959</v>
      </c>
      <c r="AB314" s="591"/>
      <c r="AC314" s="591"/>
      <c r="AD314" s="591"/>
      <c r="AE314" s="521">
        <f t="shared" ref="AE314:AE317" si="818">($G$4-F314)/365</f>
        <v>10.002739726027396</v>
      </c>
      <c r="AF314" s="522">
        <v>0</v>
      </c>
      <c r="AG314" s="214">
        <f t="shared" ref="AG314:AG317" si="819">Q314</f>
        <v>53811.8</v>
      </c>
      <c r="AH314" s="214">
        <f t="shared" ref="AH314:AH317" si="820">IF(N314-Q314&lt;=0,0,IF(AF314&lt;=0,0,N314-Q314))</f>
        <v>0</v>
      </c>
      <c r="AI314" s="214">
        <v>0</v>
      </c>
      <c r="AJ314" s="523">
        <f t="shared" ref="AJ314:AJ317" si="821">AA314-AI314</f>
        <v>53811.799999999959</v>
      </c>
      <c r="AK314" s="592"/>
      <c r="AL314" s="520">
        <f t="shared" ref="AL314:AL317" si="822">+AJ314</f>
        <v>53811.799999999959</v>
      </c>
      <c r="AM314" s="591"/>
      <c r="AN314" s="591"/>
      <c r="AO314" s="591"/>
      <c r="AP314" s="521">
        <f t="shared" ref="AP314:AP317" si="823">($AL$4-F314)/365</f>
        <v>11.005479452054795</v>
      </c>
      <c r="AQ314" s="522">
        <f t="shared" ref="AQ314:AQ317" si="824">H314-AP314</f>
        <v>-1.0054794520547947</v>
      </c>
      <c r="AR314" s="214">
        <f t="shared" ref="AR314:AR317" si="825">+AG314</f>
        <v>53811.8</v>
      </c>
      <c r="AS314" s="214">
        <f t="shared" ref="AS314:AS317" si="826">IF(AA314-AG314&lt;=0,0,IF(AQ314&lt;=0,0,AA314-AG314))</f>
        <v>0</v>
      </c>
      <c r="AT314" s="524">
        <f t="shared" ref="AT314:AT317" si="827">+AI314</f>
        <v>0</v>
      </c>
      <c r="AU314" s="523">
        <f t="shared" ref="AU314:AU317" si="828">+AL314+AM314-AT314</f>
        <v>53811.799999999959</v>
      </c>
      <c r="AV314" s="592"/>
      <c r="AW314" s="210">
        <f t="shared" ref="AW314:AW317" si="829">+AU314</f>
        <v>53811.799999999959</v>
      </c>
      <c r="AX314" s="210"/>
      <c r="AY314" s="210"/>
      <c r="AZ314" s="210"/>
      <c r="BA314" s="210">
        <f t="shared" ref="BA314:BA317" si="830">($AW$4-F314)/365</f>
        <v>12.005479452054795</v>
      </c>
      <c r="BB314" s="210">
        <f t="shared" ref="BB314:BB317" si="831">H314-BA314</f>
        <v>-2.0054794520547947</v>
      </c>
      <c r="BC314" s="210">
        <f t="shared" ref="BC314:BC317" si="832">+AR314</f>
        <v>53811.8</v>
      </c>
      <c r="BD314" s="210">
        <f t="shared" ref="BD314:BD317" si="833">IF(AL314-AR314&lt;=0,0,IF(BB314&lt;=0,0,AL314-AR314))</f>
        <v>0</v>
      </c>
      <c r="BE314" s="210">
        <f t="shared" ref="BE314:BE317" si="834">+AT314</f>
        <v>0</v>
      </c>
      <c r="BF314" s="210">
        <f t="shared" ref="BF314:BF317" si="835">+AW314+AX314-BE314</f>
        <v>53811.799999999959</v>
      </c>
      <c r="BG314" s="210"/>
      <c r="BH314" s="523">
        <f t="shared" ref="BH314:BH317" si="836">+BF314</f>
        <v>53811.799999999959</v>
      </c>
      <c r="BI314" s="210"/>
      <c r="BJ314" s="210"/>
      <c r="BK314" s="210"/>
      <c r="BL314" s="523">
        <f t="shared" ref="BL314:BL317" si="837">($BH$4-F314)/365</f>
        <v>13.005479452054795</v>
      </c>
      <c r="BM314" s="210">
        <f t="shared" ref="BM314:BM317" si="838">H314-BL314</f>
        <v>-3.0054794520547947</v>
      </c>
      <c r="BN314" s="210">
        <f t="shared" ref="BN314:BN317" si="839">+BC314</f>
        <v>53811.8</v>
      </c>
      <c r="BO314" s="523">
        <f t="shared" ref="BO314:BO317" si="840">IF(BH314-BN314&lt;=0,0,IF(BM314&lt;=0,0,BH314-BN314))</f>
        <v>0</v>
      </c>
      <c r="BP314" s="523">
        <f>+BE314</f>
        <v>0</v>
      </c>
      <c r="BQ314" s="523">
        <f t="shared" ref="BQ314:BQ317" si="841">+BH314+BI314-BP314</f>
        <v>53811.799999999959</v>
      </c>
      <c r="BR314" s="592"/>
      <c r="BS314" s="534">
        <f t="shared" ref="BS314:BS317" si="842">+BQ314-BN314</f>
        <v>0</v>
      </c>
      <c r="BT314" s="523">
        <v>53811.799999999959</v>
      </c>
      <c r="BU314" s="210"/>
      <c r="BV314" s="210"/>
      <c r="BW314" s="210"/>
      <c r="BX314" s="523">
        <f t="shared" ref="BX314:BX317" si="843">($BT$4-F314)/365</f>
        <v>14.005479452054795</v>
      </c>
      <c r="BY314" s="524">
        <f t="shared" ref="BY314:BY317" si="844">H314-BX314</f>
        <v>-4.0054794520547947</v>
      </c>
      <c r="BZ314" s="523">
        <f t="shared" ref="BZ314:BZ317" si="845">+BN314</f>
        <v>53811.8</v>
      </c>
      <c r="CA314" s="523">
        <f t="shared" ref="CA314:CA317" si="846">IF(BT314-BZ314&lt;=0,0,IF(BY314&lt;=0,0,BT314-BZ314))</f>
        <v>0</v>
      </c>
      <c r="CB314" s="523">
        <f t="shared" ref="CB314:CB316" si="847">BP314</f>
        <v>0</v>
      </c>
      <c r="CC314" s="523">
        <f t="shared" ref="CC314:CC317" si="848">+BT314+BU314-CB314</f>
        <v>53811.799999999959</v>
      </c>
      <c r="CD314" s="592"/>
      <c r="CE314" s="523">
        <v>53811.799999999959</v>
      </c>
      <c r="CF314" s="210"/>
      <c r="CG314" s="210"/>
      <c r="CH314" s="210"/>
      <c r="CI314" s="523">
        <f t="shared" ref="CI314:CI317" si="849">($CE$4-F314)/365</f>
        <v>15.008219178082191</v>
      </c>
      <c r="CJ314" s="524">
        <f t="shared" ref="CJ314:CJ317" si="850">H314-CI314</f>
        <v>-5.0082191780821912</v>
      </c>
      <c r="CK314" s="523">
        <f t="shared" ref="CK314:CK317" si="851">+BZ314</f>
        <v>53811.8</v>
      </c>
      <c r="CL314" s="523">
        <f t="shared" ref="CL314:CL317" si="852">IF(CE314-CK314&lt;=0,0,IF(CJ314&lt;=0,0,CE314-CK314))</f>
        <v>0</v>
      </c>
      <c r="CM314" s="523">
        <f t="shared" ref="CM314:CM317" si="853">CB314</f>
        <v>0</v>
      </c>
      <c r="CN314" s="523">
        <f t="shared" ref="CN314:CN317" si="854">+CE314+CF314-CM314</f>
        <v>53811.799999999959</v>
      </c>
      <c r="CO314" s="592"/>
      <c r="CP314" s="523">
        <f t="shared" ref="CP314:CP317" si="855">CN314</f>
        <v>53811.799999999959</v>
      </c>
      <c r="CQ314" s="210"/>
      <c r="CR314" s="210"/>
      <c r="CS314" s="210"/>
      <c r="CT314" s="523">
        <f t="shared" ref="CT314:CT317" si="856">($CP$4-F314)/365</f>
        <v>16.008219178082193</v>
      </c>
      <c r="CU314" s="524">
        <f t="shared" si="776"/>
        <v>-6.008219178082193</v>
      </c>
      <c r="CV314" s="523">
        <f t="shared" ref="CV314:CV317" si="857">CK314</f>
        <v>53811.8</v>
      </c>
      <c r="CW314" s="523">
        <f t="shared" ref="CW314:CW317" si="858">IF(CP314-CV314&lt;=0,0,IF(CU314&lt;=0,0,CP314-CV314))</f>
        <v>0</v>
      </c>
      <c r="CX314" s="523">
        <f t="shared" ref="CX314:CX317" si="859">CM314/4*3</f>
        <v>0</v>
      </c>
      <c r="CY314" s="523">
        <f t="shared" si="780"/>
        <v>53811.799999999959</v>
      </c>
      <c r="DA314" s="523">
        <f t="shared" ref="DA314:DA362" si="860">CY314</f>
        <v>53811.799999999959</v>
      </c>
      <c r="DB314" s="210"/>
      <c r="DC314" s="210"/>
      <c r="DD314" s="210"/>
      <c r="DE314" s="280">
        <f t="shared" si="604"/>
        <v>17.008219178082193</v>
      </c>
      <c r="DF314" s="365">
        <f t="shared" si="605"/>
        <v>-7.008219178082193</v>
      </c>
      <c r="DG314" s="523">
        <f t="shared" ref="DG314:DG360" si="861">CV314</f>
        <v>53811.8</v>
      </c>
      <c r="DH314" s="280">
        <f t="shared" si="606"/>
        <v>0</v>
      </c>
      <c r="DI314" s="280">
        <f>CX314</f>
        <v>0</v>
      </c>
      <c r="DJ314" s="523">
        <f t="shared" si="607"/>
        <v>53811.799999999959</v>
      </c>
      <c r="DL314" s="367">
        <f t="shared" si="608"/>
        <v>0</v>
      </c>
    </row>
    <row r="315" spans="1:116" ht="25.5" x14ac:dyDescent="0.25">
      <c r="A315" s="612" t="s">
        <v>610</v>
      </c>
      <c r="B315" s="607" t="s">
        <v>11</v>
      </c>
      <c r="C315" s="525" t="s">
        <v>12</v>
      </c>
      <c r="D315" s="526" t="s">
        <v>1630</v>
      </c>
      <c r="E315" s="215" t="s">
        <v>565</v>
      </c>
      <c r="F315" s="528">
        <v>39391</v>
      </c>
      <c r="G315" s="205">
        <f t="shared" si="807"/>
        <v>6.4054794520547942</v>
      </c>
      <c r="H315" s="205">
        <f>VLOOKUP(C315,[1]Rates!$C$6:$D$136,2,0)</f>
        <v>10</v>
      </c>
      <c r="I315" s="529">
        <f t="shared" si="774"/>
        <v>3.5945205479452058</v>
      </c>
      <c r="J315" s="589">
        <v>778405</v>
      </c>
      <c r="K315" s="589"/>
      <c r="L315" s="593">
        <f t="shared" si="808"/>
        <v>778405</v>
      </c>
      <c r="M315" s="589">
        <v>312062.21899999998</v>
      </c>
      <c r="N315" s="206">
        <f t="shared" si="809"/>
        <v>466342.78100000002</v>
      </c>
      <c r="O315" s="206"/>
      <c r="P315" s="530">
        <f t="shared" si="810"/>
        <v>4</v>
      </c>
      <c r="Q315" s="531">
        <f t="shared" si="811"/>
        <v>38920.25</v>
      </c>
      <c r="R315" s="206">
        <f t="shared" si="812"/>
        <v>427422.53100000002</v>
      </c>
      <c r="S315" s="206">
        <f t="shared" si="813"/>
        <v>106855.63275</v>
      </c>
      <c r="T315" s="206">
        <f t="shared" si="814"/>
        <v>0</v>
      </c>
      <c r="U315" s="532">
        <f t="shared" si="815"/>
        <v>466342.78100000002</v>
      </c>
      <c r="V315" s="533">
        <f t="shared" si="816"/>
        <v>359487.14825000003</v>
      </c>
      <c r="W315" s="209"/>
      <c r="X315" s="209"/>
      <c r="Y315" s="209"/>
      <c r="Z315" s="209"/>
      <c r="AA315" s="523">
        <f t="shared" si="817"/>
        <v>359487.14825000003</v>
      </c>
      <c r="AB315" s="210"/>
      <c r="AC315" s="210"/>
      <c r="AD315" s="210"/>
      <c r="AE315" s="522">
        <f t="shared" si="818"/>
        <v>7.4054794520547942</v>
      </c>
      <c r="AF315" s="522">
        <f t="shared" ref="AF315:AF317" si="862">H315-AE315</f>
        <v>2.5945205479452058</v>
      </c>
      <c r="AG315" s="214">
        <f t="shared" si="819"/>
        <v>38920.25</v>
      </c>
      <c r="AH315" s="214">
        <f t="shared" si="820"/>
        <v>427422.53100000002</v>
      </c>
      <c r="AI315" s="214">
        <f t="shared" ref="AI315:AI317" si="863">S315</f>
        <v>106855.63275</v>
      </c>
      <c r="AJ315" s="523">
        <f t="shared" si="821"/>
        <v>252631.51550000004</v>
      </c>
      <c r="AK315" s="592"/>
      <c r="AL315" s="523">
        <f t="shared" si="822"/>
        <v>252631.51550000004</v>
      </c>
      <c r="AM315" s="210"/>
      <c r="AN315" s="210"/>
      <c r="AO315" s="210"/>
      <c r="AP315" s="522">
        <f t="shared" si="823"/>
        <v>8.4082191780821915</v>
      </c>
      <c r="AQ315" s="522">
        <f t="shared" si="824"/>
        <v>1.5917808219178085</v>
      </c>
      <c r="AR315" s="214">
        <f t="shared" si="825"/>
        <v>38920.25</v>
      </c>
      <c r="AS315" s="214">
        <f t="shared" si="826"/>
        <v>320566.89825000003</v>
      </c>
      <c r="AT315" s="524">
        <f t="shared" si="827"/>
        <v>106855.63275</v>
      </c>
      <c r="AU315" s="523">
        <f t="shared" si="828"/>
        <v>145775.88275000005</v>
      </c>
      <c r="AV315" s="592"/>
      <c r="AW315" s="210">
        <f t="shared" si="829"/>
        <v>145775.88275000005</v>
      </c>
      <c r="AX315" s="210"/>
      <c r="AY315" s="210"/>
      <c r="AZ315" s="210"/>
      <c r="BA315" s="210">
        <f t="shared" si="830"/>
        <v>9.4082191780821915</v>
      </c>
      <c r="BB315" s="210">
        <f t="shared" si="831"/>
        <v>0.59178082191780845</v>
      </c>
      <c r="BC315" s="210">
        <f t="shared" si="832"/>
        <v>38920.25</v>
      </c>
      <c r="BD315" s="210">
        <f t="shared" si="833"/>
        <v>213711.26550000004</v>
      </c>
      <c r="BE315" s="210">
        <f t="shared" si="834"/>
        <v>106855.63275</v>
      </c>
      <c r="BF315" s="210">
        <f t="shared" si="835"/>
        <v>38920.250000000044</v>
      </c>
      <c r="BG315" s="210"/>
      <c r="BH315" s="523">
        <f t="shared" si="836"/>
        <v>38920.250000000044</v>
      </c>
      <c r="BI315" s="210"/>
      <c r="BJ315" s="210"/>
      <c r="BK315" s="210"/>
      <c r="BL315" s="523">
        <f t="shared" si="837"/>
        <v>10.408219178082192</v>
      </c>
      <c r="BM315" s="210">
        <f t="shared" si="838"/>
        <v>-0.40821917808219155</v>
      </c>
      <c r="BN315" s="210">
        <f t="shared" si="839"/>
        <v>38920.25</v>
      </c>
      <c r="BO315" s="523">
        <f t="shared" si="840"/>
        <v>0</v>
      </c>
      <c r="BP315" s="523">
        <f t="shared" ref="BP315:BP316" si="864">+BH315-BN315</f>
        <v>0</v>
      </c>
      <c r="BQ315" s="523">
        <f t="shared" si="841"/>
        <v>38920.250000000044</v>
      </c>
      <c r="BR315" s="592"/>
      <c r="BS315" s="534">
        <f t="shared" si="842"/>
        <v>0</v>
      </c>
      <c r="BT315" s="523">
        <v>38920.250000000044</v>
      </c>
      <c r="BU315" s="210"/>
      <c r="BV315" s="210"/>
      <c r="BW315" s="210"/>
      <c r="BX315" s="523">
        <f t="shared" si="843"/>
        <v>11.408219178082192</v>
      </c>
      <c r="BY315" s="524">
        <f t="shared" si="844"/>
        <v>-1.4082191780821915</v>
      </c>
      <c r="BZ315" s="523">
        <f t="shared" si="845"/>
        <v>38920.25</v>
      </c>
      <c r="CA315" s="523">
        <f t="shared" si="846"/>
        <v>0</v>
      </c>
      <c r="CB315" s="523">
        <f t="shared" si="847"/>
        <v>0</v>
      </c>
      <c r="CC315" s="523">
        <f t="shared" si="848"/>
        <v>38920.250000000044</v>
      </c>
      <c r="CD315" s="592"/>
      <c r="CE315" s="523">
        <v>38920.250000000044</v>
      </c>
      <c r="CF315" s="210"/>
      <c r="CG315" s="210"/>
      <c r="CH315" s="210"/>
      <c r="CI315" s="523">
        <f t="shared" si="849"/>
        <v>12.41095890410959</v>
      </c>
      <c r="CJ315" s="524">
        <f t="shared" si="850"/>
        <v>-2.4109589041095898</v>
      </c>
      <c r="CK315" s="523">
        <f t="shared" si="851"/>
        <v>38920.25</v>
      </c>
      <c r="CL315" s="523">
        <f t="shared" si="852"/>
        <v>0</v>
      </c>
      <c r="CM315" s="523">
        <f t="shared" si="853"/>
        <v>0</v>
      </c>
      <c r="CN315" s="523">
        <f t="shared" si="854"/>
        <v>38920.250000000044</v>
      </c>
      <c r="CO315" s="592"/>
      <c r="CP315" s="523">
        <f t="shared" si="855"/>
        <v>38920.250000000044</v>
      </c>
      <c r="CQ315" s="210"/>
      <c r="CR315" s="210"/>
      <c r="CS315" s="210"/>
      <c r="CT315" s="523">
        <f t="shared" si="856"/>
        <v>13.41095890410959</v>
      </c>
      <c r="CU315" s="524">
        <f t="shared" si="776"/>
        <v>-3.4109589041095898</v>
      </c>
      <c r="CV315" s="523">
        <f t="shared" si="857"/>
        <v>38920.25</v>
      </c>
      <c r="CW315" s="523">
        <f t="shared" si="858"/>
        <v>0</v>
      </c>
      <c r="CX315" s="523">
        <f t="shared" si="859"/>
        <v>0</v>
      </c>
      <c r="CY315" s="523">
        <f t="shared" si="780"/>
        <v>38920.250000000044</v>
      </c>
      <c r="DA315" s="523">
        <f t="shared" si="860"/>
        <v>38920.250000000044</v>
      </c>
      <c r="DB315" s="210"/>
      <c r="DC315" s="210"/>
      <c r="DD315" s="210"/>
      <c r="DE315" s="280">
        <f t="shared" si="604"/>
        <v>14.41095890410959</v>
      </c>
      <c r="DF315" s="365">
        <f t="shared" si="605"/>
        <v>-4.4109589041095898</v>
      </c>
      <c r="DG315" s="523">
        <f t="shared" si="861"/>
        <v>38920.25</v>
      </c>
      <c r="DH315" s="280">
        <f t="shared" si="606"/>
        <v>0</v>
      </c>
      <c r="DI315" s="280">
        <f>CX315</f>
        <v>0</v>
      </c>
      <c r="DJ315" s="523">
        <f t="shared" si="607"/>
        <v>38920.250000000044</v>
      </c>
      <c r="DL315" s="367">
        <f t="shared" si="608"/>
        <v>0</v>
      </c>
    </row>
    <row r="316" spans="1:116" ht="25.5" x14ac:dyDescent="0.25">
      <c r="A316" s="612" t="s">
        <v>610</v>
      </c>
      <c r="B316" s="607" t="s">
        <v>11</v>
      </c>
      <c r="C316" s="525" t="s">
        <v>12</v>
      </c>
      <c r="D316" s="526" t="s">
        <v>1631</v>
      </c>
      <c r="E316" s="215" t="s">
        <v>566</v>
      </c>
      <c r="F316" s="528">
        <v>39539</v>
      </c>
      <c r="G316" s="205">
        <f t="shared" si="807"/>
        <v>6</v>
      </c>
      <c r="H316" s="205">
        <f>VLOOKUP(C316,[1]Rates!$C$6:$D$136,2,0)</f>
        <v>10</v>
      </c>
      <c r="I316" s="529">
        <f t="shared" si="774"/>
        <v>4</v>
      </c>
      <c r="J316" s="589">
        <v>2119779</v>
      </c>
      <c r="K316" s="589"/>
      <c r="L316" s="594">
        <f t="shared" si="808"/>
        <v>2119779</v>
      </c>
      <c r="M316" s="589">
        <v>856448.04279999994</v>
      </c>
      <c r="N316" s="206">
        <f t="shared" si="809"/>
        <v>1263330.9572000001</v>
      </c>
      <c r="O316" s="206"/>
      <c r="P316" s="530">
        <f t="shared" si="810"/>
        <v>4</v>
      </c>
      <c r="Q316" s="531">
        <f t="shared" si="811"/>
        <v>105988.95000000001</v>
      </c>
      <c r="R316" s="206">
        <f t="shared" si="812"/>
        <v>1157342.0072000001</v>
      </c>
      <c r="S316" s="206">
        <f t="shared" si="813"/>
        <v>289335.50180000003</v>
      </c>
      <c r="T316" s="206">
        <f t="shared" si="814"/>
        <v>0</v>
      </c>
      <c r="U316" s="532">
        <f t="shared" si="815"/>
        <v>1263330.9572000001</v>
      </c>
      <c r="V316" s="533">
        <f t="shared" si="816"/>
        <v>973995.45540000009</v>
      </c>
      <c r="W316" s="209"/>
      <c r="X316" s="209"/>
      <c r="Y316" s="209"/>
      <c r="Z316" s="209"/>
      <c r="AA316" s="523">
        <f t="shared" si="817"/>
        <v>973995.45540000009</v>
      </c>
      <c r="AB316" s="210"/>
      <c r="AC316" s="210"/>
      <c r="AD316" s="210"/>
      <c r="AE316" s="522">
        <f t="shared" si="818"/>
        <v>7</v>
      </c>
      <c r="AF316" s="522">
        <f t="shared" si="862"/>
        <v>3</v>
      </c>
      <c r="AG316" s="214">
        <f t="shared" si="819"/>
        <v>105988.95000000001</v>
      </c>
      <c r="AH316" s="214">
        <f t="shared" si="820"/>
        <v>1157342.0072000001</v>
      </c>
      <c r="AI316" s="214">
        <f t="shared" si="863"/>
        <v>289335.50180000003</v>
      </c>
      <c r="AJ316" s="523">
        <f t="shared" si="821"/>
        <v>684659.95360000012</v>
      </c>
      <c r="AK316" s="592"/>
      <c r="AL316" s="523">
        <f t="shared" si="822"/>
        <v>684659.95360000012</v>
      </c>
      <c r="AM316" s="210"/>
      <c r="AN316" s="210"/>
      <c r="AO316" s="210"/>
      <c r="AP316" s="522">
        <f t="shared" si="823"/>
        <v>8.0027397260273965</v>
      </c>
      <c r="AQ316" s="522">
        <f t="shared" si="824"/>
        <v>1.9972602739726035</v>
      </c>
      <c r="AR316" s="214">
        <f t="shared" si="825"/>
        <v>105988.95000000001</v>
      </c>
      <c r="AS316" s="214">
        <f t="shared" si="826"/>
        <v>868006.50540000014</v>
      </c>
      <c r="AT316" s="524">
        <f t="shared" si="827"/>
        <v>289335.50180000003</v>
      </c>
      <c r="AU316" s="523">
        <f t="shared" si="828"/>
        <v>395324.4518000001</v>
      </c>
      <c r="AV316" s="592"/>
      <c r="AW316" s="210">
        <f t="shared" si="829"/>
        <v>395324.4518000001</v>
      </c>
      <c r="AX316" s="210"/>
      <c r="AY316" s="210"/>
      <c r="AZ316" s="210"/>
      <c r="BA316" s="210">
        <f t="shared" si="830"/>
        <v>9.0027397260273965</v>
      </c>
      <c r="BB316" s="210">
        <f t="shared" si="831"/>
        <v>0.99726027397260353</v>
      </c>
      <c r="BC316" s="210">
        <f t="shared" si="832"/>
        <v>105988.95000000001</v>
      </c>
      <c r="BD316" s="210">
        <f t="shared" si="833"/>
        <v>578671.00360000017</v>
      </c>
      <c r="BE316" s="210">
        <f t="shared" si="834"/>
        <v>289335.50180000003</v>
      </c>
      <c r="BF316" s="210">
        <f t="shared" si="835"/>
        <v>105988.95000000007</v>
      </c>
      <c r="BG316" s="210"/>
      <c r="BH316" s="523">
        <f t="shared" si="836"/>
        <v>105988.95000000007</v>
      </c>
      <c r="BI316" s="210"/>
      <c r="BJ316" s="210"/>
      <c r="BK316" s="210"/>
      <c r="BL316" s="523">
        <f t="shared" si="837"/>
        <v>10.002739726027396</v>
      </c>
      <c r="BM316" s="210">
        <f t="shared" si="838"/>
        <v>-2.7397260273964719E-3</v>
      </c>
      <c r="BN316" s="210">
        <f t="shared" si="839"/>
        <v>105988.95000000001</v>
      </c>
      <c r="BO316" s="523">
        <f t="shared" si="840"/>
        <v>0</v>
      </c>
      <c r="BP316" s="523">
        <f t="shared" si="864"/>
        <v>0</v>
      </c>
      <c r="BQ316" s="523">
        <f t="shared" si="841"/>
        <v>105988.95000000007</v>
      </c>
      <c r="BR316" s="592"/>
      <c r="BS316" s="534">
        <f t="shared" si="842"/>
        <v>0</v>
      </c>
      <c r="BT316" s="523">
        <v>105988.95000000007</v>
      </c>
      <c r="BU316" s="210"/>
      <c r="BV316" s="210"/>
      <c r="BW316" s="210"/>
      <c r="BX316" s="523">
        <f t="shared" si="843"/>
        <v>11.002739726027396</v>
      </c>
      <c r="BY316" s="524">
        <f t="shared" si="844"/>
        <v>-1.0027397260273965</v>
      </c>
      <c r="BZ316" s="523">
        <f t="shared" si="845"/>
        <v>105988.95000000001</v>
      </c>
      <c r="CA316" s="523">
        <f t="shared" si="846"/>
        <v>0</v>
      </c>
      <c r="CB316" s="523">
        <f t="shared" si="847"/>
        <v>0</v>
      </c>
      <c r="CC316" s="523">
        <f t="shared" si="848"/>
        <v>105988.95000000007</v>
      </c>
      <c r="CD316" s="592"/>
      <c r="CE316" s="523">
        <v>105988.95000000007</v>
      </c>
      <c r="CF316" s="210"/>
      <c r="CG316" s="210"/>
      <c r="CH316" s="210"/>
      <c r="CI316" s="523">
        <f t="shared" si="849"/>
        <v>12.005479452054795</v>
      </c>
      <c r="CJ316" s="524">
        <f t="shared" si="850"/>
        <v>-2.0054794520547947</v>
      </c>
      <c r="CK316" s="523">
        <f t="shared" si="851"/>
        <v>105988.95000000001</v>
      </c>
      <c r="CL316" s="523">
        <f t="shared" si="852"/>
        <v>0</v>
      </c>
      <c r="CM316" s="523">
        <f t="shared" si="853"/>
        <v>0</v>
      </c>
      <c r="CN316" s="523">
        <f t="shared" si="854"/>
        <v>105988.95000000007</v>
      </c>
      <c r="CO316" s="592"/>
      <c r="CP316" s="523">
        <f t="shared" si="855"/>
        <v>105988.95000000007</v>
      </c>
      <c r="CQ316" s="210"/>
      <c r="CR316" s="210"/>
      <c r="CS316" s="210"/>
      <c r="CT316" s="523">
        <f t="shared" si="856"/>
        <v>13.005479452054795</v>
      </c>
      <c r="CU316" s="524">
        <f t="shared" si="776"/>
        <v>-3.0054794520547947</v>
      </c>
      <c r="CV316" s="523">
        <f t="shared" si="857"/>
        <v>105988.95000000001</v>
      </c>
      <c r="CW316" s="523">
        <f t="shared" si="858"/>
        <v>0</v>
      </c>
      <c r="CX316" s="523">
        <f t="shared" si="859"/>
        <v>0</v>
      </c>
      <c r="CY316" s="523">
        <f t="shared" si="780"/>
        <v>105988.95000000007</v>
      </c>
      <c r="DA316" s="523">
        <f t="shared" si="860"/>
        <v>105988.95000000007</v>
      </c>
      <c r="DB316" s="210"/>
      <c r="DC316" s="210"/>
      <c r="DD316" s="210"/>
      <c r="DE316" s="280">
        <f t="shared" si="604"/>
        <v>14.005479452054795</v>
      </c>
      <c r="DF316" s="365">
        <f t="shared" si="605"/>
        <v>-4.0054794520547947</v>
      </c>
      <c r="DG316" s="523">
        <f t="shared" si="861"/>
        <v>105988.95000000001</v>
      </c>
      <c r="DH316" s="280">
        <f t="shared" si="606"/>
        <v>0</v>
      </c>
      <c r="DI316" s="280">
        <f>CX316</f>
        <v>0</v>
      </c>
      <c r="DJ316" s="523">
        <f t="shared" si="607"/>
        <v>105988.95000000007</v>
      </c>
      <c r="DL316" s="367">
        <f t="shared" si="608"/>
        <v>0</v>
      </c>
    </row>
    <row r="317" spans="1:116" ht="25.5" x14ac:dyDescent="0.25">
      <c r="A317" s="612" t="s">
        <v>610</v>
      </c>
      <c r="B317" s="607" t="s">
        <v>11</v>
      </c>
      <c r="C317" s="525" t="s">
        <v>12</v>
      </c>
      <c r="D317" s="526" t="s">
        <v>1634</v>
      </c>
      <c r="E317" s="215" t="s">
        <v>564</v>
      </c>
      <c r="F317" s="528">
        <v>39903</v>
      </c>
      <c r="G317" s="205">
        <f t="shared" si="807"/>
        <v>5.0027397260273974</v>
      </c>
      <c r="H317" s="205">
        <f>VLOOKUP(C317,[1]Rates!$C$6:$D$136,2,0)</f>
        <v>10</v>
      </c>
      <c r="I317" s="529">
        <f t="shared" si="774"/>
        <v>4.9972602739726026</v>
      </c>
      <c r="J317" s="589">
        <v>1767640</v>
      </c>
      <c r="K317" s="589"/>
      <c r="L317" s="594">
        <f t="shared" si="808"/>
        <v>1767640</v>
      </c>
      <c r="M317" s="589">
        <v>509987.44799999997</v>
      </c>
      <c r="N317" s="206">
        <f t="shared" si="809"/>
        <v>1257652.5520000001</v>
      </c>
      <c r="O317" s="206"/>
      <c r="P317" s="530">
        <f t="shared" si="810"/>
        <v>5</v>
      </c>
      <c r="Q317" s="531">
        <f t="shared" si="811"/>
        <v>88382</v>
      </c>
      <c r="R317" s="206">
        <f t="shared" si="812"/>
        <v>1169270.5520000001</v>
      </c>
      <c r="S317" s="206">
        <f t="shared" si="813"/>
        <v>233854.11040000003</v>
      </c>
      <c r="T317" s="206">
        <f t="shared" si="814"/>
        <v>0</v>
      </c>
      <c r="U317" s="532">
        <f t="shared" si="815"/>
        <v>1257652.5520000001</v>
      </c>
      <c r="V317" s="533">
        <f t="shared" si="816"/>
        <v>1023798.4416000001</v>
      </c>
      <c r="W317" s="209"/>
      <c r="X317" s="209"/>
      <c r="Y317" s="209"/>
      <c r="Z317" s="209"/>
      <c r="AA317" s="523">
        <f t="shared" si="817"/>
        <v>1023798.4416000001</v>
      </c>
      <c r="AB317" s="210"/>
      <c r="AC317" s="210"/>
      <c r="AD317" s="210"/>
      <c r="AE317" s="522">
        <f t="shared" si="818"/>
        <v>6.0027397260273974</v>
      </c>
      <c r="AF317" s="522">
        <f t="shared" si="862"/>
        <v>3.9972602739726026</v>
      </c>
      <c r="AG317" s="214">
        <f t="shared" si="819"/>
        <v>88382</v>
      </c>
      <c r="AH317" s="214">
        <f t="shared" si="820"/>
        <v>1169270.5520000001</v>
      </c>
      <c r="AI317" s="214">
        <f t="shared" si="863"/>
        <v>233854.11040000003</v>
      </c>
      <c r="AJ317" s="523">
        <f t="shared" si="821"/>
        <v>789944.33120000013</v>
      </c>
      <c r="AK317" s="592"/>
      <c r="AL317" s="523">
        <f t="shared" si="822"/>
        <v>789944.33120000013</v>
      </c>
      <c r="AM317" s="210"/>
      <c r="AN317" s="210"/>
      <c r="AO317" s="210"/>
      <c r="AP317" s="522">
        <f t="shared" si="823"/>
        <v>7.0054794520547947</v>
      </c>
      <c r="AQ317" s="522">
        <f t="shared" si="824"/>
        <v>2.9945205479452053</v>
      </c>
      <c r="AR317" s="214">
        <f t="shared" si="825"/>
        <v>88382</v>
      </c>
      <c r="AS317" s="214">
        <f t="shared" si="826"/>
        <v>935416.44160000014</v>
      </c>
      <c r="AT317" s="524">
        <f t="shared" si="827"/>
        <v>233854.11040000003</v>
      </c>
      <c r="AU317" s="523">
        <f t="shared" si="828"/>
        <v>556090.22080000013</v>
      </c>
      <c r="AV317" s="592"/>
      <c r="AW317" s="210">
        <f t="shared" si="829"/>
        <v>556090.22080000013</v>
      </c>
      <c r="AX317" s="210"/>
      <c r="AY317" s="210"/>
      <c r="AZ317" s="210"/>
      <c r="BA317" s="210">
        <f t="shared" si="830"/>
        <v>8.0054794520547947</v>
      </c>
      <c r="BB317" s="210">
        <f t="shared" si="831"/>
        <v>1.9945205479452053</v>
      </c>
      <c r="BC317" s="210">
        <f t="shared" si="832"/>
        <v>88382</v>
      </c>
      <c r="BD317" s="210">
        <f t="shared" si="833"/>
        <v>701562.33120000013</v>
      </c>
      <c r="BE317" s="210">
        <f t="shared" si="834"/>
        <v>233854.11040000003</v>
      </c>
      <c r="BF317" s="210">
        <f t="shared" si="835"/>
        <v>322236.11040000012</v>
      </c>
      <c r="BG317" s="210"/>
      <c r="BH317" s="523">
        <f t="shared" si="836"/>
        <v>322236.11040000012</v>
      </c>
      <c r="BI317" s="210"/>
      <c r="BJ317" s="210"/>
      <c r="BK317" s="210"/>
      <c r="BL317" s="523">
        <f t="shared" si="837"/>
        <v>9.0054794520547947</v>
      </c>
      <c r="BM317" s="210">
        <f t="shared" si="838"/>
        <v>0.99452054794520528</v>
      </c>
      <c r="BN317" s="210">
        <f t="shared" si="839"/>
        <v>88382</v>
      </c>
      <c r="BO317" s="523">
        <f t="shared" si="840"/>
        <v>233854.11040000012</v>
      </c>
      <c r="BP317" s="523">
        <f t="shared" ref="BP317" si="865">+BE317</f>
        <v>233854.11040000003</v>
      </c>
      <c r="BQ317" s="523">
        <f t="shared" si="841"/>
        <v>88382.000000000087</v>
      </c>
      <c r="BR317" s="592"/>
      <c r="BS317" s="534">
        <f t="shared" si="842"/>
        <v>0</v>
      </c>
      <c r="BT317" s="523">
        <v>88382.000000000087</v>
      </c>
      <c r="BU317" s="210"/>
      <c r="BV317" s="210"/>
      <c r="BW317" s="210"/>
      <c r="BX317" s="523">
        <f t="shared" si="843"/>
        <v>10.005479452054795</v>
      </c>
      <c r="BY317" s="524">
        <f t="shared" si="844"/>
        <v>-5.4794520547947201E-3</v>
      </c>
      <c r="BZ317" s="523">
        <f t="shared" si="845"/>
        <v>88382</v>
      </c>
      <c r="CA317" s="523">
        <f t="shared" si="846"/>
        <v>0</v>
      </c>
      <c r="CB317" s="523"/>
      <c r="CC317" s="523">
        <f t="shared" si="848"/>
        <v>88382.000000000087</v>
      </c>
      <c r="CD317" s="592"/>
      <c r="CE317" s="523">
        <v>88382.000000000087</v>
      </c>
      <c r="CF317" s="210"/>
      <c r="CG317" s="210"/>
      <c r="CH317" s="210"/>
      <c r="CI317" s="523">
        <f t="shared" si="849"/>
        <v>11.008219178082191</v>
      </c>
      <c r="CJ317" s="524">
        <f t="shared" si="850"/>
        <v>-1.0082191780821912</v>
      </c>
      <c r="CK317" s="523">
        <f t="shared" si="851"/>
        <v>88382</v>
      </c>
      <c r="CL317" s="523">
        <f t="shared" si="852"/>
        <v>0</v>
      </c>
      <c r="CM317" s="523">
        <f t="shared" si="853"/>
        <v>0</v>
      </c>
      <c r="CN317" s="523">
        <f t="shared" si="854"/>
        <v>88382.000000000087</v>
      </c>
      <c r="CO317" s="592"/>
      <c r="CP317" s="523">
        <f t="shared" si="855"/>
        <v>88382.000000000087</v>
      </c>
      <c r="CQ317" s="210"/>
      <c r="CR317" s="210"/>
      <c r="CS317" s="210"/>
      <c r="CT317" s="523">
        <f t="shared" si="856"/>
        <v>12.008219178082191</v>
      </c>
      <c r="CU317" s="524">
        <f t="shared" si="776"/>
        <v>-2.0082191780821912</v>
      </c>
      <c r="CV317" s="523">
        <f t="shared" si="857"/>
        <v>88382</v>
      </c>
      <c r="CW317" s="523">
        <f t="shared" si="858"/>
        <v>0</v>
      </c>
      <c r="CX317" s="523">
        <f t="shared" si="859"/>
        <v>0</v>
      </c>
      <c r="CY317" s="523">
        <f t="shared" si="780"/>
        <v>88382.000000000087</v>
      </c>
      <c r="DA317" s="523">
        <f t="shared" si="860"/>
        <v>88382.000000000087</v>
      </c>
      <c r="DB317" s="210"/>
      <c r="DC317" s="210"/>
      <c r="DD317" s="210"/>
      <c r="DE317" s="280">
        <f t="shared" si="604"/>
        <v>13.008219178082191</v>
      </c>
      <c r="DF317" s="365">
        <f t="shared" si="605"/>
        <v>-3.0082191780821912</v>
      </c>
      <c r="DG317" s="523">
        <f t="shared" si="861"/>
        <v>88382</v>
      </c>
      <c r="DH317" s="280">
        <f t="shared" si="606"/>
        <v>0</v>
      </c>
      <c r="DI317" s="280">
        <f>CX317</f>
        <v>0</v>
      </c>
      <c r="DJ317" s="523">
        <f t="shared" si="607"/>
        <v>88382.000000000087</v>
      </c>
      <c r="DL317" s="367">
        <f t="shared" si="608"/>
        <v>0</v>
      </c>
    </row>
    <row r="318" spans="1:116" ht="25.5" x14ac:dyDescent="0.25">
      <c r="A318" s="451" t="s">
        <v>610</v>
      </c>
      <c r="B318" s="602" t="s">
        <v>11</v>
      </c>
      <c r="C318" s="355" t="s">
        <v>12</v>
      </c>
      <c r="D318" s="269" t="s">
        <v>1676</v>
      </c>
      <c r="E318" s="290" t="s">
        <v>600</v>
      </c>
      <c r="F318" s="282">
        <v>40999</v>
      </c>
      <c r="G318" s="357">
        <f t="shared" ref="G318:G321" si="866">($G$3-F318)/365</f>
        <v>2</v>
      </c>
      <c r="H318" s="357">
        <f>VLOOKUP(C318,[1]Rates!$C$6:$D$136,2,0)</f>
        <v>10</v>
      </c>
      <c r="I318" s="358">
        <f t="shared" ref="I318:I321" si="867">H318-G318</f>
        <v>8</v>
      </c>
      <c r="J318" s="288">
        <v>6400</v>
      </c>
      <c r="K318" s="288"/>
      <c r="L318" s="370">
        <f t="shared" ref="L318:L331" si="868">+J318-K318</f>
        <v>6400</v>
      </c>
      <c r="M318" s="288">
        <v>811.07287671232871</v>
      </c>
      <c r="N318" s="359">
        <f t="shared" ref="N318:N321" si="869">J318-M318</f>
        <v>5588.9271232876708</v>
      </c>
      <c r="O318" s="359"/>
      <c r="P318" s="360">
        <f t="shared" ref="P318:P321" si="870">ROUND(I318,0)</f>
        <v>8</v>
      </c>
      <c r="Q318" s="361">
        <f t="shared" ref="Q318:Q321" si="871">J318*5%</f>
        <v>320</v>
      </c>
      <c r="R318" s="359">
        <f t="shared" ref="R318:R331" si="872">IF(N318-Q318&lt;=0,0,IF(P318&lt;=0,0,N318-Q318))</f>
        <v>5268.9271232876708</v>
      </c>
      <c r="S318" s="359">
        <f t="shared" ref="S318:S321" si="873">R318/P318</f>
        <v>658.61589041095885</v>
      </c>
      <c r="T318" s="359">
        <f t="shared" ref="T318:T331" si="874">IF(P318&lt;=0,Q318-N318,IF(N318&lt;=Q318,Q318-N318,0))</f>
        <v>0</v>
      </c>
      <c r="U318" s="410">
        <f t="shared" ref="U318:U331" si="875">N318+T318</f>
        <v>5588.9271232876708</v>
      </c>
      <c r="V318" s="374">
        <f t="shared" ref="V318:V326" si="876">+U318-S318</f>
        <v>4930.311232876712</v>
      </c>
      <c r="W318" s="371"/>
      <c r="X318" s="371"/>
      <c r="Y318" s="371"/>
      <c r="Z318" s="371"/>
      <c r="AA318" s="280">
        <f t="shared" ref="AA318:AA331" si="877">V318</f>
        <v>4930.311232876712</v>
      </c>
      <c r="AB318" s="372"/>
      <c r="AC318" s="372"/>
      <c r="AD318" s="372"/>
      <c r="AE318" s="363">
        <f t="shared" ref="AE318:AE331" si="878">($G$4-F318)/365</f>
        <v>3</v>
      </c>
      <c r="AF318" s="363">
        <f t="shared" ref="AF318:AF338" si="879">H318-AE318</f>
        <v>7</v>
      </c>
      <c r="AG318" s="383">
        <f t="shared" ref="AG318:AG322" si="880">Q318</f>
        <v>320</v>
      </c>
      <c r="AH318" s="383">
        <f t="shared" ref="AH318:AH322" si="881">IF(N318-Q318&lt;=0,0,IF(AF318&lt;=0,0,N318-Q318))</f>
        <v>5268.9271232876708</v>
      </c>
      <c r="AI318" s="383">
        <f t="shared" ref="AI318:AI322" si="882">S318</f>
        <v>658.61589041095885</v>
      </c>
      <c r="AJ318" s="280">
        <f t="shared" ref="AJ318:AJ319" si="883">AA318-AI318</f>
        <v>4271.6953424657531</v>
      </c>
      <c r="AL318" s="280">
        <f t="shared" ref="AL318:AL338" si="884">+AJ318</f>
        <v>4271.6953424657531</v>
      </c>
      <c r="AM318" s="372"/>
      <c r="AN318" s="372"/>
      <c r="AO318" s="372"/>
      <c r="AP318" s="363">
        <f t="shared" ref="AP318:AP338" si="885">($AL$4-F318)/365</f>
        <v>4.0027397260273974</v>
      </c>
      <c r="AQ318" s="363">
        <f t="shared" ref="AQ318:AQ343" si="886">H318-AP318</f>
        <v>5.9972602739726026</v>
      </c>
      <c r="AR318" s="383">
        <f t="shared" ref="AR318:AR338" si="887">+AG318</f>
        <v>320</v>
      </c>
      <c r="AS318" s="383">
        <f t="shared" ref="AS318:AS331" si="888">IF(AA318-AG318&lt;=0,0,IF(AQ318&lt;=0,0,AA318-AG318))</f>
        <v>4610.311232876712</v>
      </c>
      <c r="AT318" s="365">
        <f t="shared" ref="AT318:AT330" si="889">+AI318</f>
        <v>658.61589041095885</v>
      </c>
      <c r="AU318" s="280">
        <f t="shared" ref="AU318:AU343" si="890">+AL318+AM318-AT318</f>
        <v>3613.0794520547943</v>
      </c>
      <c r="AW318" s="372">
        <f t="shared" ref="AW318:AW338" si="891">+AU318</f>
        <v>3613.0794520547943</v>
      </c>
      <c r="AX318" s="372"/>
      <c r="AY318" s="372"/>
      <c r="AZ318" s="372"/>
      <c r="BA318" s="372">
        <f t="shared" ref="BA318:BA330" si="892">($AW$4-F318)/365</f>
        <v>5.0027397260273974</v>
      </c>
      <c r="BB318" s="372">
        <f t="shared" ref="BB318:BB344" si="893">H318-BA318</f>
        <v>4.9972602739726026</v>
      </c>
      <c r="BC318" s="372">
        <f t="shared" ref="BC318:BC339" si="894">+AR318</f>
        <v>320</v>
      </c>
      <c r="BD318" s="372">
        <f t="shared" ref="BD318:BD330" si="895">IF(AL318-AR318&lt;=0,0,IF(BB318&lt;=0,0,AL318-AR318))</f>
        <v>3951.6953424657531</v>
      </c>
      <c r="BE318" s="372">
        <f t="shared" ref="BE318:BE330" si="896">+AT318</f>
        <v>658.61589041095885</v>
      </c>
      <c r="BF318" s="372">
        <f t="shared" ref="BF318:BF343" si="897">+AW318+AX318-BE318</f>
        <v>2954.4635616438354</v>
      </c>
      <c r="BG318" s="372"/>
      <c r="BH318" s="280">
        <f t="shared" ref="BH318:BH334" si="898">+BF318</f>
        <v>2954.4635616438354</v>
      </c>
      <c r="BI318" s="372"/>
      <c r="BJ318" s="372"/>
      <c r="BK318" s="372"/>
      <c r="BL318" s="280">
        <f t="shared" ref="BL318:BL334" si="899">($BH$4-F318)/365</f>
        <v>6.0027397260273974</v>
      </c>
      <c r="BM318" s="372">
        <f t="shared" ref="BM318:BM331" si="900">H318-BL318</f>
        <v>3.9972602739726026</v>
      </c>
      <c r="BN318" s="372">
        <f t="shared" ref="BN318:BN330" si="901">+BC318</f>
        <v>320</v>
      </c>
      <c r="BO318" s="280">
        <f t="shared" ref="BO318:BO334" si="902">IF(BH318-BN318&lt;=0,0,IF(BM318&lt;=0,0,BH318-BN318))</f>
        <v>2634.4635616438354</v>
      </c>
      <c r="BP318" s="280">
        <f t="shared" ref="BP318:BP334" si="903">+BE318</f>
        <v>658.61589041095885</v>
      </c>
      <c r="BQ318" s="280">
        <f t="shared" ref="BQ318:BQ334" si="904">+BH318+BI318-BP318</f>
        <v>2295.8476712328766</v>
      </c>
      <c r="BS318" s="367">
        <f t="shared" si="695"/>
        <v>1975.8476712328766</v>
      </c>
      <c r="BT318" s="280">
        <v>2295.8476712328766</v>
      </c>
      <c r="BU318" s="372"/>
      <c r="BV318" s="372"/>
      <c r="BW318" s="372"/>
      <c r="BX318" s="280">
        <f t="shared" si="696"/>
        <v>7.0027397260273974</v>
      </c>
      <c r="BY318" s="365">
        <f t="shared" si="697"/>
        <v>2.9972602739726026</v>
      </c>
      <c r="BZ318" s="280">
        <f t="shared" si="698"/>
        <v>320</v>
      </c>
      <c r="CA318" s="280">
        <f t="shared" si="699"/>
        <v>1975.8476712328766</v>
      </c>
      <c r="CB318" s="280">
        <f t="shared" si="700"/>
        <v>658.61589041095885</v>
      </c>
      <c r="CC318" s="280">
        <f t="shared" si="701"/>
        <v>1637.2317808219177</v>
      </c>
      <c r="CE318" s="280">
        <v>1637.2317808219177</v>
      </c>
      <c r="CF318" s="372"/>
      <c r="CG318" s="372"/>
      <c r="CH318" s="372"/>
      <c r="CI318" s="280">
        <f t="shared" ref="CI318:CI330" si="905">($CE$4-F318)/365</f>
        <v>8.0054794520547947</v>
      </c>
      <c r="CJ318" s="365">
        <f t="shared" ref="CJ318:CJ331" si="906">H318-CI318</f>
        <v>1.9945205479452053</v>
      </c>
      <c r="CK318" s="280">
        <f t="shared" ref="CK318:CK330" si="907">+BZ318</f>
        <v>320</v>
      </c>
      <c r="CL318" s="280">
        <f t="shared" ref="CL318:CL335" si="908">IF(CE318-CK318&lt;=0,0,IF(CJ318&lt;=0,0,CE318-CK318))</f>
        <v>1317.2317808219177</v>
      </c>
      <c r="CM318" s="280">
        <f t="shared" ref="CM318:CM319" si="909">CB318</f>
        <v>658.61589041095885</v>
      </c>
      <c r="CN318" s="280">
        <f t="shared" ref="CN318:CN340" si="910">+CE318+CF318-CM318</f>
        <v>978.61589041095885</v>
      </c>
      <c r="CP318" s="280">
        <f t="shared" si="739"/>
        <v>978.61589041095885</v>
      </c>
      <c r="CQ318" s="372"/>
      <c r="CR318" s="372"/>
      <c r="CS318" s="372"/>
      <c r="CT318" s="280">
        <f t="shared" si="740"/>
        <v>9.0054794520547947</v>
      </c>
      <c r="CU318" s="365">
        <f t="shared" si="741"/>
        <v>0.99452054794520528</v>
      </c>
      <c r="CV318" s="280">
        <f t="shared" si="742"/>
        <v>320</v>
      </c>
      <c r="CW318" s="280">
        <f t="shared" si="743"/>
        <v>658.61589041095885</v>
      </c>
      <c r="CX318" s="280">
        <f t="shared" ref="CX318:CX341" si="911">CM318</f>
        <v>658.61589041095885</v>
      </c>
      <c r="CY318" s="280">
        <f t="shared" ref="CY318:CY337" si="912">+CP318+CQ318-CX318</f>
        <v>320</v>
      </c>
      <c r="CZ318" s="566"/>
      <c r="DA318" s="280">
        <f t="shared" si="860"/>
        <v>320</v>
      </c>
      <c r="DB318" s="372"/>
      <c r="DC318" s="372"/>
      <c r="DD318" s="372"/>
      <c r="DE318" s="280">
        <f t="shared" si="604"/>
        <v>10.005479452054795</v>
      </c>
      <c r="DF318" s="365">
        <f t="shared" si="605"/>
        <v>-5.4794520547947201E-3</v>
      </c>
      <c r="DG318" s="280">
        <f t="shared" si="861"/>
        <v>320</v>
      </c>
      <c r="DH318" s="280">
        <f t="shared" si="606"/>
        <v>0</v>
      </c>
      <c r="DI318" s="280"/>
      <c r="DJ318" s="280">
        <f t="shared" si="607"/>
        <v>320</v>
      </c>
      <c r="DL318" s="367">
        <f t="shared" si="608"/>
        <v>0</v>
      </c>
    </row>
    <row r="319" spans="1:116" ht="30" x14ac:dyDescent="0.25">
      <c r="A319" s="451" t="s">
        <v>610</v>
      </c>
      <c r="B319" s="602" t="s">
        <v>11</v>
      </c>
      <c r="C319" s="355" t="s">
        <v>12</v>
      </c>
      <c r="D319" s="269" t="s">
        <v>1677</v>
      </c>
      <c r="E319" s="290" t="s">
        <v>601</v>
      </c>
      <c r="F319" s="282">
        <v>41045</v>
      </c>
      <c r="G319" s="357">
        <f t="shared" si="866"/>
        <v>1.8739726027397261</v>
      </c>
      <c r="H319" s="357">
        <f>VLOOKUP(C319,[1]Rates!$C$6:$D$136,2,0)</f>
        <v>10</v>
      </c>
      <c r="I319" s="358">
        <f t="shared" si="867"/>
        <v>8.1260273972602732</v>
      </c>
      <c r="J319" s="288">
        <v>39637</v>
      </c>
      <c r="K319" s="288"/>
      <c r="L319" s="370">
        <f t="shared" si="868"/>
        <v>39637</v>
      </c>
      <c r="M319" s="288">
        <v>4708.7127082191782</v>
      </c>
      <c r="N319" s="359">
        <f t="shared" si="869"/>
        <v>34928.28729178082</v>
      </c>
      <c r="O319" s="359"/>
      <c r="P319" s="360">
        <f t="shared" si="870"/>
        <v>8</v>
      </c>
      <c r="Q319" s="361">
        <f t="shared" si="871"/>
        <v>1981.8500000000001</v>
      </c>
      <c r="R319" s="359">
        <f t="shared" si="872"/>
        <v>32946.437291780821</v>
      </c>
      <c r="S319" s="359">
        <f t="shared" si="873"/>
        <v>4118.3046614726027</v>
      </c>
      <c r="T319" s="359">
        <f t="shared" si="874"/>
        <v>0</v>
      </c>
      <c r="U319" s="410">
        <f t="shared" si="875"/>
        <v>34928.28729178082</v>
      </c>
      <c r="V319" s="374">
        <f t="shared" si="876"/>
        <v>30809.982630308215</v>
      </c>
      <c r="W319" s="371"/>
      <c r="X319" s="371"/>
      <c r="Y319" s="371"/>
      <c r="Z319" s="371"/>
      <c r="AA319" s="280">
        <f t="shared" si="877"/>
        <v>30809.982630308215</v>
      </c>
      <c r="AB319" s="372"/>
      <c r="AC319" s="372"/>
      <c r="AD319" s="372"/>
      <c r="AE319" s="363">
        <f t="shared" si="878"/>
        <v>2.8739726027397259</v>
      </c>
      <c r="AF319" s="363">
        <f t="shared" si="879"/>
        <v>7.1260273972602741</v>
      </c>
      <c r="AG319" s="383">
        <f t="shared" si="880"/>
        <v>1981.8500000000001</v>
      </c>
      <c r="AH319" s="383">
        <f t="shared" si="881"/>
        <v>32946.437291780821</v>
      </c>
      <c r="AI319" s="383">
        <f t="shared" si="882"/>
        <v>4118.3046614726027</v>
      </c>
      <c r="AJ319" s="280">
        <f t="shared" si="883"/>
        <v>26691.677968835611</v>
      </c>
      <c r="AL319" s="280">
        <f t="shared" si="884"/>
        <v>26691.677968835611</v>
      </c>
      <c r="AM319" s="372"/>
      <c r="AN319" s="372"/>
      <c r="AO319" s="372"/>
      <c r="AP319" s="363">
        <f t="shared" si="885"/>
        <v>3.8767123287671232</v>
      </c>
      <c r="AQ319" s="363">
        <f t="shared" si="886"/>
        <v>6.1232876712328768</v>
      </c>
      <c r="AR319" s="383">
        <f t="shared" si="887"/>
        <v>1981.8500000000001</v>
      </c>
      <c r="AS319" s="383">
        <f t="shared" si="888"/>
        <v>28828.132630308217</v>
      </c>
      <c r="AT319" s="365">
        <f t="shared" si="889"/>
        <v>4118.3046614726027</v>
      </c>
      <c r="AU319" s="280">
        <f t="shared" si="890"/>
        <v>22573.373307363006</v>
      </c>
      <c r="AW319" s="372">
        <f t="shared" si="891"/>
        <v>22573.373307363006</v>
      </c>
      <c r="AX319" s="372"/>
      <c r="AY319" s="372"/>
      <c r="AZ319" s="372"/>
      <c r="BA319" s="372">
        <f t="shared" si="892"/>
        <v>4.8767123287671232</v>
      </c>
      <c r="BB319" s="372">
        <f t="shared" si="893"/>
        <v>5.1232876712328768</v>
      </c>
      <c r="BC319" s="372">
        <f t="shared" si="894"/>
        <v>1981.8500000000001</v>
      </c>
      <c r="BD319" s="372">
        <f t="shared" si="895"/>
        <v>24709.827968835612</v>
      </c>
      <c r="BE319" s="372">
        <f t="shared" si="896"/>
        <v>4118.3046614726027</v>
      </c>
      <c r="BF319" s="372">
        <f t="shared" si="897"/>
        <v>18455.068645890402</v>
      </c>
      <c r="BG319" s="372"/>
      <c r="BH319" s="280">
        <f t="shared" si="898"/>
        <v>18455.068645890402</v>
      </c>
      <c r="BI319" s="372"/>
      <c r="BJ319" s="372"/>
      <c r="BK319" s="372"/>
      <c r="BL319" s="280">
        <f t="shared" si="899"/>
        <v>5.8767123287671232</v>
      </c>
      <c r="BM319" s="372">
        <f t="shared" si="900"/>
        <v>4.1232876712328768</v>
      </c>
      <c r="BN319" s="372">
        <f t="shared" si="901"/>
        <v>1981.8500000000001</v>
      </c>
      <c r="BO319" s="280">
        <f t="shared" si="902"/>
        <v>16473.218645890403</v>
      </c>
      <c r="BP319" s="280">
        <f t="shared" si="903"/>
        <v>4118.3046614726027</v>
      </c>
      <c r="BQ319" s="280">
        <f t="shared" si="904"/>
        <v>14336.763984417799</v>
      </c>
      <c r="BS319" s="367">
        <f t="shared" si="695"/>
        <v>12354.913984417799</v>
      </c>
      <c r="BT319" s="280">
        <v>14336.763984417799</v>
      </c>
      <c r="BU319" s="372"/>
      <c r="BV319" s="372"/>
      <c r="BW319" s="372"/>
      <c r="BX319" s="280">
        <f t="shared" si="696"/>
        <v>6.8767123287671232</v>
      </c>
      <c r="BY319" s="365">
        <f t="shared" si="697"/>
        <v>3.1232876712328768</v>
      </c>
      <c r="BZ319" s="280">
        <f t="shared" si="698"/>
        <v>1981.8500000000001</v>
      </c>
      <c r="CA319" s="280">
        <f t="shared" si="699"/>
        <v>12354.913984417799</v>
      </c>
      <c r="CB319" s="280">
        <f t="shared" si="700"/>
        <v>4118.3046614726027</v>
      </c>
      <c r="CC319" s="280">
        <f t="shared" si="701"/>
        <v>10218.459322945197</v>
      </c>
      <c r="CE319" s="280">
        <v>10218.459322945197</v>
      </c>
      <c r="CF319" s="372"/>
      <c r="CG319" s="372"/>
      <c r="CH319" s="372"/>
      <c r="CI319" s="280">
        <f t="shared" si="905"/>
        <v>7.8794520547945206</v>
      </c>
      <c r="CJ319" s="365">
        <f t="shared" si="906"/>
        <v>2.1205479452054794</v>
      </c>
      <c r="CK319" s="280">
        <f t="shared" si="907"/>
        <v>1981.8500000000001</v>
      </c>
      <c r="CL319" s="280">
        <f t="shared" si="908"/>
        <v>8236.6093229451963</v>
      </c>
      <c r="CM319" s="280">
        <f t="shared" si="909"/>
        <v>4118.3046614726027</v>
      </c>
      <c r="CN319" s="280">
        <f t="shared" si="910"/>
        <v>6100.1546614725939</v>
      </c>
      <c r="CP319" s="280">
        <f t="shared" si="739"/>
        <v>6100.1546614725939</v>
      </c>
      <c r="CQ319" s="372"/>
      <c r="CR319" s="372"/>
      <c r="CS319" s="372"/>
      <c r="CT319" s="280">
        <f t="shared" si="740"/>
        <v>8.8794520547945197</v>
      </c>
      <c r="CU319" s="365">
        <f t="shared" si="741"/>
        <v>1.1205479452054803</v>
      </c>
      <c r="CV319" s="280">
        <f t="shared" si="742"/>
        <v>1981.8500000000001</v>
      </c>
      <c r="CW319" s="280">
        <f t="shared" si="743"/>
        <v>4118.3046614725936</v>
      </c>
      <c r="CX319" s="280">
        <f t="shared" si="911"/>
        <v>4118.3046614726027</v>
      </c>
      <c r="CY319" s="280">
        <f t="shared" si="912"/>
        <v>1981.8499999999913</v>
      </c>
      <c r="DA319" s="280">
        <f t="shared" si="860"/>
        <v>1981.8499999999913</v>
      </c>
      <c r="DB319" s="372"/>
      <c r="DC319" s="372"/>
      <c r="DD319" s="372"/>
      <c r="DE319" s="280">
        <f t="shared" si="604"/>
        <v>9.8794520547945197</v>
      </c>
      <c r="DF319" s="365">
        <f t="shared" si="605"/>
        <v>0.12054794520548029</v>
      </c>
      <c r="DG319" s="280">
        <f t="shared" si="861"/>
        <v>1981.8500000000001</v>
      </c>
      <c r="DH319" s="280">
        <f t="shared" si="606"/>
        <v>0</v>
      </c>
      <c r="DI319" s="280"/>
      <c r="DJ319" s="280">
        <f t="shared" si="607"/>
        <v>1981.8499999999913</v>
      </c>
      <c r="DL319" s="367">
        <f t="shared" si="608"/>
        <v>-8.8675733422860503E-12</v>
      </c>
    </row>
    <row r="320" spans="1:116" ht="30" x14ac:dyDescent="0.25">
      <c r="A320" s="451" t="s">
        <v>610</v>
      </c>
      <c r="B320" s="602" t="s">
        <v>11</v>
      </c>
      <c r="C320" s="355" t="s">
        <v>12</v>
      </c>
      <c r="D320" s="269" t="s">
        <v>1679</v>
      </c>
      <c r="E320" s="290" t="s">
        <v>603</v>
      </c>
      <c r="F320" s="282">
        <v>41037</v>
      </c>
      <c r="G320" s="357">
        <f t="shared" si="866"/>
        <v>1.8958904109589041</v>
      </c>
      <c r="H320" s="357">
        <f>VLOOKUP(C320,[1]Rates!$C$6:$D$136,2,0)</f>
        <v>10</v>
      </c>
      <c r="I320" s="358">
        <f t="shared" si="867"/>
        <v>8.1041095890410961</v>
      </c>
      <c r="J320" s="288">
        <v>29198</v>
      </c>
      <c r="K320" s="288"/>
      <c r="L320" s="370">
        <f t="shared" si="868"/>
        <v>29198</v>
      </c>
      <c r="M320" s="288">
        <v>3509.1116334246572</v>
      </c>
      <c r="N320" s="359">
        <f t="shared" si="869"/>
        <v>25688.888366575342</v>
      </c>
      <c r="O320" s="359"/>
      <c r="P320" s="360">
        <f t="shared" si="870"/>
        <v>8</v>
      </c>
      <c r="Q320" s="361">
        <f t="shared" si="871"/>
        <v>1459.9</v>
      </c>
      <c r="R320" s="359">
        <f t="shared" si="872"/>
        <v>24228.98836657534</v>
      </c>
      <c r="S320" s="359">
        <f t="shared" si="873"/>
        <v>3028.6235458219176</v>
      </c>
      <c r="T320" s="359">
        <f t="shared" si="874"/>
        <v>0</v>
      </c>
      <c r="U320" s="410">
        <f t="shared" si="875"/>
        <v>25688.888366575342</v>
      </c>
      <c r="V320" s="374">
        <f t="shared" si="876"/>
        <v>22660.264820753426</v>
      </c>
      <c r="W320" s="371"/>
      <c r="X320" s="371"/>
      <c r="Y320" s="371"/>
      <c r="Z320" s="371"/>
      <c r="AA320" s="280">
        <f t="shared" si="877"/>
        <v>22660.264820753426</v>
      </c>
      <c r="AB320" s="372"/>
      <c r="AC320" s="372"/>
      <c r="AD320" s="372"/>
      <c r="AE320" s="363">
        <f t="shared" si="878"/>
        <v>2.8958904109589043</v>
      </c>
      <c r="AF320" s="363">
        <f t="shared" si="879"/>
        <v>7.1041095890410961</v>
      </c>
      <c r="AG320" s="383">
        <f t="shared" si="880"/>
        <v>1459.9</v>
      </c>
      <c r="AH320" s="383">
        <f t="shared" si="881"/>
        <v>24228.98836657534</v>
      </c>
      <c r="AI320" s="383">
        <f t="shared" si="882"/>
        <v>3028.6235458219176</v>
      </c>
      <c r="AJ320" s="280">
        <f>AA320-AI320</f>
        <v>19631.64127493151</v>
      </c>
      <c r="AL320" s="280">
        <f t="shared" si="884"/>
        <v>19631.64127493151</v>
      </c>
      <c r="AM320" s="372"/>
      <c r="AN320" s="372"/>
      <c r="AO320" s="372"/>
      <c r="AP320" s="363">
        <f t="shared" si="885"/>
        <v>3.8986301369863012</v>
      </c>
      <c r="AQ320" s="363">
        <f t="shared" si="886"/>
        <v>6.1013698630136988</v>
      </c>
      <c r="AR320" s="383">
        <f t="shared" si="887"/>
        <v>1459.9</v>
      </c>
      <c r="AS320" s="383">
        <f t="shared" si="888"/>
        <v>21200.364820753424</v>
      </c>
      <c r="AT320" s="365">
        <f t="shared" si="889"/>
        <v>3028.6235458219176</v>
      </c>
      <c r="AU320" s="280">
        <f t="shared" si="890"/>
        <v>16603.017729109593</v>
      </c>
      <c r="AW320" s="372">
        <f t="shared" si="891"/>
        <v>16603.017729109593</v>
      </c>
      <c r="AX320" s="372"/>
      <c r="AY320" s="372"/>
      <c r="AZ320" s="372"/>
      <c r="BA320" s="372">
        <f t="shared" si="892"/>
        <v>4.8986301369863012</v>
      </c>
      <c r="BB320" s="372">
        <f t="shared" si="893"/>
        <v>5.1013698630136988</v>
      </c>
      <c r="BC320" s="372">
        <f t="shared" si="894"/>
        <v>1459.9</v>
      </c>
      <c r="BD320" s="372">
        <f t="shared" si="895"/>
        <v>18171.741274931508</v>
      </c>
      <c r="BE320" s="372">
        <f t="shared" si="896"/>
        <v>3028.6235458219176</v>
      </c>
      <c r="BF320" s="372">
        <f t="shared" si="897"/>
        <v>13574.394183287675</v>
      </c>
      <c r="BG320" s="372"/>
      <c r="BH320" s="280">
        <f t="shared" si="898"/>
        <v>13574.394183287675</v>
      </c>
      <c r="BI320" s="372"/>
      <c r="BJ320" s="372"/>
      <c r="BK320" s="372"/>
      <c r="BL320" s="280">
        <f t="shared" si="899"/>
        <v>5.8986301369863012</v>
      </c>
      <c r="BM320" s="372">
        <f t="shared" si="900"/>
        <v>4.1013698630136988</v>
      </c>
      <c r="BN320" s="372">
        <f t="shared" si="901"/>
        <v>1459.9</v>
      </c>
      <c r="BO320" s="280">
        <f t="shared" si="902"/>
        <v>12114.494183287676</v>
      </c>
      <c r="BP320" s="280">
        <f t="shared" si="903"/>
        <v>3028.6235458219176</v>
      </c>
      <c r="BQ320" s="280">
        <f t="shared" si="904"/>
        <v>10545.770637465757</v>
      </c>
      <c r="BS320" s="367">
        <f t="shared" si="695"/>
        <v>9085.8706374657577</v>
      </c>
      <c r="BT320" s="280">
        <v>10545.770637465757</v>
      </c>
      <c r="BU320" s="372"/>
      <c r="BV320" s="372"/>
      <c r="BW320" s="372"/>
      <c r="BX320" s="280">
        <f t="shared" si="696"/>
        <v>6.8986301369863012</v>
      </c>
      <c r="BY320" s="365">
        <f t="shared" si="697"/>
        <v>3.1013698630136988</v>
      </c>
      <c r="BZ320" s="280">
        <f t="shared" si="698"/>
        <v>1459.9</v>
      </c>
      <c r="CA320" s="280">
        <f t="shared" si="699"/>
        <v>9085.8706374657577</v>
      </c>
      <c r="CB320" s="280">
        <f t="shared" si="700"/>
        <v>3028.6235458219176</v>
      </c>
      <c r="CC320" s="280">
        <f t="shared" si="701"/>
        <v>7517.1470916438393</v>
      </c>
      <c r="CE320" s="280">
        <v>7517.1470916438393</v>
      </c>
      <c r="CF320" s="372"/>
      <c r="CG320" s="372"/>
      <c r="CH320" s="372"/>
      <c r="CI320" s="280">
        <f t="shared" si="905"/>
        <v>7.9013698630136986</v>
      </c>
      <c r="CJ320" s="365">
        <f t="shared" si="906"/>
        <v>2.0986301369863014</v>
      </c>
      <c r="CK320" s="280">
        <f t="shared" si="907"/>
        <v>1459.9</v>
      </c>
      <c r="CL320" s="280">
        <f t="shared" si="908"/>
        <v>6057.2470916438397</v>
      </c>
      <c r="CM320" s="280">
        <f t="shared" ref="CM320:CM347" si="913">CB320</f>
        <v>3028.6235458219176</v>
      </c>
      <c r="CN320" s="280">
        <f t="shared" si="910"/>
        <v>4488.5235458219213</v>
      </c>
      <c r="CP320" s="280">
        <f t="shared" si="739"/>
        <v>4488.5235458219213</v>
      </c>
      <c r="CQ320" s="372"/>
      <c r="CR320" s="372"/>
      <c r="CS320" s="372"/>
      <c r="CT320" s="280">
        <f t="shared" si="740"/>
        <v>8.9013698630136986</v>
      </c>
      <c r="CU320" s="365">
        <f t="shared" si="741"/>
        <v>1.0986301369863014</v>
      </c>
      <c r="CV320" s="280">
        <f t="shared" si="742"/>
        <v>1459.9</v>
      </c>
      <c r="CW320" s="280">
        <f t="shared" si="743"/>
        <v>3028.6235458219212</v>
      </c>
      <c r="CX320" s="280">
        <f t="shared" si="911"/>
        <v>3028.6235458219176</v>
      </c>
      <c r="CY320" s="280">
        <f t="shared" si="912"/>
        <v>1459.9000000000037</v>
      </c>
      <c r="DA320" s="280">
        <f t="shared" si="860"/>
        <v>1459.9000000000037</v>
      </c>
      <c r="DB320" s="372"/>
      <c r="DC320" s="372"/>
      <c r="DD320" s="372"/>
      <c r="DE320" s="280">
        <f t="shared" si="604"/>
        <v>9.9013698630136986</v>
      </c>
      <c r="DF320" s="365">
        <f t="shared" si="605"/>
        <v>9.8630136986301409E-2</v>
      </c>
      <c r="DG320" s="280">
        <f t="shared" si="861"/>
        <v>1459.9</v>
      </c>
      <c r="DH320" s="280">
        <f t="shared" si="606"/>
        <v>3.637978807091713E-12</v>
      </c>
      <c r="DI320" s="280"/>
      <c r="DJ320" s="280">
        <f t="shared" si="607"/>
        <v>1459.9000000000037</v>
      </c>
      <c r="DL320" s="367">
        <f t="shared" si="608"/>
        <v>3.637978807091713E-12</v>
      </c>
    </row>
    <row r="321" spans="1:116" ht="30" x14ac:dyDescent="0.25">
      <c r="A321" s="451" t="s">
        <v>610</v>
      </c>
      <c r="B321" s="602" t="s">
        <v>11</v>
      </c>
      <c r="C321" s="355" t="s">
        <v>12</v>
      </c>
      <c r="D321" s="269" t="s">
        <v>1682</v>
      </c>
      <c r="E321" s="290" t="s">
        <v>606</v>
      </c>
      <c r="F321" s="282">
        <v>41059</v>
      </c>
      <c r="G321" s="357">
        <f t="shared" si="866"/>
        <v>1.8356164383561644</v>
      </c>
      <c r="H321" s="357">
        <f>VLOOKUP(C321,[1]Rates!$C$6:$D$136,2,0)</f>
        <v>10</v>
      </c>
      <c r="I321" s="358">
        <f t="shared" si="867"/>
        <v>8.1643835616438363</v>
      </c>
      <c r="J321" s="288">
        <v>23000</v>
      </c>
      <c r="K321" s="288"/>
      <c r="L321" s="370">
        <f t="shared" si="868"/>
        <v>23000</v>
      </c>
      <c r="M321" s="288">
        <v>2676.4627397260274</v>
      </c>
      <c r="N321" s="359">
        <f t="shared" si="869"/>
        <v>20323.537260273974</v>
      </c>
      <c r="O321" s="359"/>
      <c r="P321" s="360">
        <f t="shared" si="870"/>
        <v>8</v>
      </c>
      <c r="Q321" s="361">
        <f t="shared" si="871"/>
        <v>1150</v>
      </c>
      <c r="R321" s="359">
        <f t="shared" si="872"/>
        <v>19173.537260273974</v>
      </c>
      <c r="S321" s="359">
        <f t="shared" si="873"/>
        <v>2396.6921575342467</v>
      </c>
      <c r="T321" s="359">
        <f t="shared" si="874"/>
        <v>0</v>
      </c>
      <c r="U321" s="410">
        <f t="shared" si="875"/>
        <v>20323.537260273974</v>
      </c>
      <c r="V321" s="374">
        <f t="shared" si="876"/>
        <v>17926.845102739728</v>
      </c>
      <c r="W321" s="371"/>
      <c r="X321" s="371"/>
      <c r="Y321" s="371"/>
      <c r="Z321" s="371"/>
      <c r="AA321" s="280">
        <f t="shared" si="877"/>
        <v>17926.845102739728</v>
      </c>
      <c r="AB321" s="372"/>
      <c r="AC321" s="372"/>
      <c r="AD321" s="372"/>
      <c r="AE321" s="363">
        <f t="shared" si="878"/>
        <v>2.8356164383561642</v>
      </c>
      <c r="AF321" s="363">
        <f t="shared" si="879"/>
        <v>7.1643835616438363</v>
      </c>
      <c r="AG321" s="383">
        <f t="shared" si="880"/>
        <v>1150</v>
      </c>
      <c r="AH321" s="383">
        <f t="shared" si="881"/>
        <v>19173.537260273974</v>
      </c>
      <c r="AI321" s="383">
        <f t="shared" si="882"/>
        <v>2396.6921575342467</v>
      </c>
      <c r="AJ321" s="280">
        <f>AA321-AI321</f>
        <v>15530.152945205482</v>
      </c>
      <c r="AL321" s="280">
        <f t="shared" si="884"/>
        <v>15530.152945205482</v>
      </c>
      <c r="AM321" s="372"/>
      <c r="AN321" s="372"/>
      <c r="AO321" s="372"/>
      <c r="AP321" s="363">
        <f t="shared" si="885"/>
        <v>3.8383561643835615</v>
      </c>
      <c r="AQ321" s="363">
        <f t="shared" si="886"/>
        <v>6.161643835616438</v>
      </c>
      <c r="AR321" s="383">
        <f t="shared" si="887"/>
        <v>1150</v>
      </c>
      <c r="AS321" s="383">
        <f t="shared" si="888"/>
        <v>16776.845102739728</v>
      </c>
      <c r="AT321" s="365">
        <f t="shared" si="889"/>
        <v>2396.6921575342467</v>
      </c>
      <c r="AU321" s="280">
        <f t="shared" si="890"/>
        <v>13133.460787671236</v>
      </c>
      <c r="AW321" s="372">
        <f t="shared" si="891"/>
        <v>13133.460787671236</v>
      </c>
      <c r="AX321" s="372"/>
      <c r="AY321" s="372"/>
      <c r="AZ321" s="372"/>
      <c r="BA321" s="372">
        <f t="shared" si="892"/>
        <v>4.838356164383562</v>
      </c>
      <c r="BB321" s="372">
        <f t="shared" si="893"/>
        <v>5.161643835616438</v>
      </c>
      <c r="BC321" s="372">
        <f t="shared" si="894"/>
        <v>1150</v>
      </c>
      <c r="BD321" s="372">
        <f t="shared" si="895"/>
        <v>14380.152945205482</v>
      </c>
      <c r="BE321" s="372">
        <f t="shared" si="896"/>
        <v>2396.6921575342467</v>
      </c>
      <c r="BF321" s="372">
        <f t="shared" si="897"/>
        <v>10736.76863013699</v>
      </c>
      <c r="BG321" s="372"/>
      <c r="BH321" s="280">
        <f t="shared" si="898"/>
        <v>10736.76863013699</v>
      </c>
      <c r="BI321" s="372"/>
      <c r="BJ321" s="372"/>
      <c r="BK321" s="372"/>
      <c r="BL321" s="280">
        <f t="shared" si="899"/>
        <v>5.838356164383562</v>
      </c>
      <c r="BM321" s="372">
        <f t="shared" si="900"/>
        <v>4.161643835616438</v>
      </c>
      <c r="BN321" s="372">
        <f t="shared" si="901"/>
        <v>1150</v>
      </c>
      <c r="BO321" s="280">
        <f t="shared" si="902"/>
        <v>9586.7686301369904</v>
      </c>
      <c r="BP321" s="280">
        <f t="shared" si="903"/>
        <v>2396.6921575342467</v>
      </c>
      <c r="BQ321" s="280">
        <f t="shared" si="904"/>
        <v>8340.0764726027446</v>
      </c>
      <c r="BS321" s="367">
        <f t="shared" ref="BS321:BS355" si="914">+BQ321-BN321</f>
        <v>7190.0764726027446</v>
      </c>
      <c r="BT321" s="280">
        <v>8340.0764726027446</v>
      </c>
      <c r="BU321" s="372"/>
      <c r="BV321" s="372"/>
      <c r="BW321" s="372"/>
      <c r="BX321" s="280">
        <f t="shared" ref="BX321:BX355" si="915">($BT$4-F321)/365</f>
        <v>6.838356164383562</v>
      </c>
      <c r="BY321" s="365">
        <f t="shared" ref="BY321:BY355" si="916">H321-BX321</f>
        <v>3.161643835616438</v>
      </c>
      <c r="BZ321" s="280">
        <f t="shared" ref="BZ321:BZ355" si="917">+BN321</f>
        <v>1150</v>
      </c>
      <c r="CA321" s="280">
        <f t="shared" ref="CA321:CA355" si="918">IF(BT321-BZ321&lt;=0,0,IF(BY321&lt;=0,0,BT321-BZ321))</f>
        <v>7190.0764726027446</v>
      </c>
      <c r="CB321" s="280">
        <f t="shared" ref="CB321:CB346" si="919">BP321</f>
        <v>2396.6921575342467</v>
      </c>
      <c r="CC321" s="280">
        <f t="shared" ref="CC321:CC357" si="920">+BT321+BU321-CB321</f>
        <v>5943.3843150684979</v>
      </c>
      <c r="CE321" s="280">
        <v>5943.3843150684979</v>
      </c>
      <c r="CF321" s="372"/>
      <c r="CG321" s="372"/>
      <c r="CH321" s="372"/>
      <c r="CI321" s="280">
        <f t="shared" si="905"/>
        <v>7.8410958904109593</v>
      </c>
      <c r="CJ321" s="365">
        <f t="shared" si="906"/>
        <v>2.1589041095890407</v>
      </c>
      <c r="CK321" s="280">
        <f t="shared" si="907"/>
        <v>1150</v>
      </c>
      <c r="CL321" s="280">
        <f t="shared" si="908"/>
        <v>4793.3843150684979</v>
      </c>
      <c r="CM321" s="280">
        <f t="shared" si="913"/>
        <v>2396.6921575342467</v>
      </c>
      <c r="CN321" s="280">
        <f t="shared" si="910"/>
        <v>3546.6921575342512</v>
      </c>
      <c r="CP321" s="280">
        <f t="shared" si="739"/>
        <v>3546.6921575342512</v>
      </c>
      <c r="CQ321" s="372"/>
      <c r="CR321" s="372"/>
      <c r="CS321" s="372"/>
      <c r="CT321" s="280">
        <f t="shared" si="740"/>
        <v>8.8410958904109584</v>
      </c>
      <c r="CU321" s="365">
        <f t="shared" si="741"/>
        <v>1.1589041095890416</v>
      </c>
      <c r="CV321" s="280">
        <f t="shared" si="742"/>
        <v>1150</v>
      </c>
      <c r="CW321" s="280">
        <f t="shared" si="743"/>
        <v>2396.6921575342512</v>
      </c>
      <c r="CX321" s="280">
        <f t="shared" si="911"/>
        <v>2396.6921575342467</v>
      </c>
      <c r="CY321" s="280">
        <f t="shared" si="912"/>
        <v>1150.0000000000045</v>
      </c>
      <c r="DA321" s="280">
        <f t="shared" si="860"/>
        <v>1150.0000000000045</v>
      </c>
      <c r="DB321" s="372"/>
      <c r="DC321" s="372"/>
      <c r="DD321" s="372"/>
      <c r="DE321" s="280">
        <f t="shared" si="604"/>
        <v>9.8410958904109584</v>
      </c>
      <c r="DF321" s="365">
        <f t="shared" si="605"/>
        <v>0.15890410958904155</v>
      </c>
      <c r="DG321" s="280">
        <f t="shared" si="861"/>
        <v>1150</v>
      </c>
      <c r="DH321" s="280">
        <f t="shared" si="606"/>
        <v>4.5474735088646412E-12</v>
      </c>
      <c r="DI321" s="280"/>
      <c r="DJ321" s="280">
        <f t="shared" si="607"/>
        <v>1150.0000000000045</v>
      </c>
      <c r="DL321" s="367">
        <f t="shared" si="608"/>
        <v>4.5474735088646412E-12</v>
      </c>
    </row>
    <row r="322" spans="1:116" ht="25.5" x14ac:dyDescent="0.25">
      <c r="A322" s="451" t="s">
        <v>610</v>
      </c>
      <c r="B322" s="602" t="s">
        <v>11</v>
      </c>
      <c r="C322" s="355" t="s">
        <v>12</v>
      </c>
      <c r="D322" s="269" t="s">
        <v>1684</v>
      </c>
      <c r="E322" s="290" t="s">
        <v>608</v>
      </c>
      <c r="F322" s="282">
        <v>41458</v>
      </c>
      <c r="G322" s="357">
        <f t="shared" ref="G322:G324" si="921">($G$3-F322)/365</f>
        <v>0.74246575342465748</v>
      </c>
      <c r="H322" s="357">
        <f>VLOOKUP(C322,[1]Rates!$C$6:$D$136,2,0)</f>
        <v>10</v>
      </c>
      <c r="I322" s="358">
        <f t="shared" ref="I322:I331" si="922">H322-G322</f>
        <v>9.257534246575343</v>
      </c>
      <c r="J322" s="288">
        <v>10200</v>
      </c>
      <c r="K322" s="288"/>
      <c r="L322" s="370">
        <f t="shared" si="868"/>
        <v>10200</v>
      </c>
      <c r="M322" s="288">
        <v>481.14936986301365</v>
      </c>
      <c r="N322" s="359">
        <f t="shared" ref="N322:N331" si="923">J322-M322</f>
        <v>9718.8506301369871</v>
      </c>
      <c r="O322" s="359"/>
      <c r="P322" s="360">
        <f t="shared" ref="P322:P331" si="924">ROUND(I322,0)</f>
        <v>9</v>
      </c>
      <c r="Q322" s="361">
        <f t="shared" ref="Q322:Q331" si="925">J322*5%</f>
        <v>510</v>
      </c>
      <c r="R322" s="359">
        <f t="shared" si="872"/>
        <v>9208.8506301369871</v>
      </c>
      <c r="S322" s="359">
        <f t="shared" ref="S322:S324" si="926">R322/P322</f>
        <v>1023.2056255707763</v>
      </c>
      <c r="T322" s="359">
        <f t="shared" si="874"/>
        <v>0</v>
      </c>
      <c r="U322" s="410">
        <f t="shared" si="875"/>
        <v>9718.8506301369871</v>
      </c>
      <c r="V322" s="374">
        <f t="shared" si="876"/>
        <v>8695.6450045662114</v>
      </c>
      <c r="W322" s="371"/>
      <c r="X322" s="371"/>
      <c r="Y322" s="371"/>
      <c r="Z322" s="371"/>
      <c r="AA322" s="280">
        <f t="shared" si="877"/>
        <v>8695.6450045662114</v>
      </c>
      <c r="AB322" s="372"/>
      <c r="AC322" s="372"/>
      <c r="AD322" s="372"/>
      <c r="AE322" s="363">
        <f t="shared" si="878"/>
        <v>1.7424657534246575</v>
      </c>
      <c r="AF322" s="363">
        <f t="shared" si="879"/>
        <v>8.257534246575343</v>
      </c>
      <c r="AG322" s="383">
        <f t="shared" si="880"/>
        <v>510</v>
      </c>
      <c r="AH322" s="383">
        <f t="shared" si="881"/>
        <v>9208.8506301369871</v>
      </c>
      <c r="AI322" s="383">
        <f t="shared" si="882"/>
        <v>1023.2056255707763</v>
      </c>
      <c r="AJ322" s="280">
        <f t="shared" ref="AJ322:AJ331" si="927">AA322-AI322</f>
        <v>7672.4393789954347</v>
      </c>
      <c r="AL322" s="280">
        <f t="shared" si="884"/>
        <v>7672.4393789954347</v>
      </c>
      <c r="AM322" s="372"/>
      <c r="AN322" s="372"/>
      <c r="AO322" s="372"/>
      <c r="AP322" s="363">
        <f t="shared" si="885"/>
        <v>2.7452054794520548</v>
      </c>
      <c r="AQ322" s="363">
        <f t="shared" si="886"/>
        <v>7.2547945205479447</v>
      </c>
      <c r="AR322" s="383">
        <f t="shared" si="887"/>
        <v>510</v>
      </c>
      <c r="AS322" s="383">
        <f t="shared" si="888"/>
        <v>8185.6450045662114</v>
      </c>
      <c r="AT322" s="365">
        <f t="shared" si="889"/>
        <v>1023.2056255707763</v>
      </c>
      <c r="AU322" s="280">
        <f t="shared" si="890"/>
        <v>6649.2337534246581</v>
      </c>
      <c r="AW322" s="372">
        <f t="shared" si="891"/>
        <v>6649.2337534246581</v>
      </c>
      <c r="AX322" s="372"/>
      <c r="AY322" s="372"/>
      <c r="AZ322" s="372"/>
      <c r="BA322" s="372">
        <f t="shared" si="892"/>
        <v>3.7452054794520548</v>
      </c>
      <c r="BB322" s="372">
        <f t="shared" si="893"/>
        <v>6.2547945205479447</v>
      </c>
      <c r="BC322" s="372">
        <f t="shared" si="894"/>
        <v>510</v>
      </c>
      <c r="BD322" s="372">
        <f t="shared" si="895"/>
        <v>7162.4393789954347</v>
      </c>
      <c r="BE322" s="372">
        <f t="shared" si="896"/>
        <v>1023.2056255707763</v>
      </c>
      <c r="BF322" s="372">
        <f t="shared" si="897"/>
        <v>5626.0281278538814</v>
      </c>
      <c r="BG322" s="372"/>
      <c r="BH322" s="280">
        <f t="shared" si="898"/>
        <v>5626.0281278538814</v>
      </c>
      <c r="BI322" s="372"/>
      <c r="BJ322" s="372"/>
      <c r="BK322" s="372"/>
      <c r="BL322" s="280">
        <f t="shared" si="899"/>
        <v>4.7452054794520544</v>
      </c>
      <c r="BM322" s="372">
        <f t="shared" si="900"/>
        <v>5.2547945205479456</v>
      </c>
      <c r="BN322" s="372">
        <f t="shared" si="901"/>
        <v>510</v>
      </c>
      <c r="BO322" s="280">
        <f t="shared" si="902"/>
        <v>5116.0281278538814</v>
      </c>
      <c r="BP322" s="280">
        <f t="shared" si="903"/>
        <v>1023.2056255707763</v>
      </c>
      <c r="BQ322" s="280">
        <f t="shared" si="904"/>
        <v>4602.8225022831048</v>
      </c>
      <c r="BS322" s="367">
        <f t="shared" si="914"/>
        <v>4092.8225022831048</v>
      </c>
      <c r="BT322" s="280">
        <v>4602.8225022831048</v>
      </c>
      <c r="BU322" s="372"/>
      <c r="BV322" s="372"/>
      <c r="BW322" s="372"/>
      <c r="BX322" s="280">
        <f t="shared" si="915"/>
        <v>5.7452054794520544</v>
      </c>
      <c r="BY322" s="365">
        <f t="shared" si="916"/>
        <v>4.2547945205479456</v>
      </c>
      <c r="BZ322" s="280">
        <f t="shared" si="917"/>
        <v>510</v>
      </c>
      <c r="CA322" s="280">
        <f t="shared" si="918"/>
        <v>4092.8225022831048</v>
      </c>
      <c r="CB322" s="280">
        <f t="shared" si="919"/>
        <v>1023.2056255707763</v>
      </c>
      <c r="CC322" s="280">
        <f t="shared" si="920"/>
        <v>3579.6168767123286</v>
      </c>
      <c r="CE322" s="280">
        <v>3579.6168767123286</v>
      </c>
      <c r="CF322" s="372"/>
      <c r="CG322" s="372"/>
      <c r="CH322" s="372"/>
      <c r="CI322" s="280">
        <f t="shared" si="905"/>
        <v>6.7479452054794518</v>
      </c>
      <c r="CJ322" s="365">
        <f t="shared" si="906"/>
        <v>3.2520547945205482</v>
      </c>
      <c r="CK322" s="280">
        <f t="shared" si="907"/>
        <v>510</v>
      </c>
      <c r="CL322" s="280">
        <f t="shared" si="908"/>
        <v>3069.6168767123286</v>
      </c>
      <c r="CM322" s="280">
        <f t="shared" si="913"/>
        <v>1023.2056255707763</v>
      </c>
      <c r="CN322" s="280">
        <f t="shared" si="910"/>
        <v>2556.4112511415524</v>
      </c>
      <c r="CP322" s="280">
        <f t="shared" ref="CP322:CP360" si="928">CN322</f>
        <v>2556.4112511415524</v>
      </c>
      <c r="CQ322" s="372"/>
      <c r="CR322" s="372"/>
      <c r="CS322" s="372"/>
      <c r="CT322" s="280">
        <f t="shared" ref="CT322:CT360" si="929">($CP$4-F322)/365</f>
        <v>7.7479452054794518</v>
      </c>
      <c r="CU322" s="365">
        <f t="shared" ref="CU322:CU360" si="930">H322-CT322</f>
        <v>2.2520547945205482</v>
      </c>
      <c r="CV322" s="280">
        <f t="shared" ref="CV322:CV360" si="931">CK322</f>
        <v>510</v>
      </c>
      <c r="CW322" s="280">
        <f t="shared" ref="CW322:CW360" si="932">IF(CP322-CV322&lt;=0,0,IF(CU322&lt;=0,0,CP322-CV322))</f>
        <v>2046.4112511415524</v>
      </c>
      <c r="CX322" s="280">
        <f t="shared" si="911"/>
        <v>1023.2056255707763</v>
      </c>
      <c r="CY322" s="280">
        <f t="shared" si="912"/>
        <v>1533.2056255707762</v>
      </c>
      <c r="DA322" s="280">
        <f t="shared" si="860"/>
        <v>1533.2056255707762</v>
      </c>
      <c r="DB322" s="372"/>
      <c r="DC322" s="372"/>
      <c r="DD322" s="372"/>
      <c r="DE322" s="280">
        <f t="shared" si="604"/>
        <v>8.7479452054794518</v>
      </c>
      <c r="DF322" s="365">
        <f t="shared" si="605"/>
        <v>1.2520547945205482</v>
      </c>
      <c r="DG322" s="280">
        <f t="shared" si="861"/>
        <v>510</v>
      </c>
      <c r="DH322" s="280">
        <f t="shared" si="606"/>
        <v>1023.2056255707762</v>
      </c>
      <c r="DI322" s="280">
        <f t="shared" ref="DI322:DI360" si="933">CX322</f>
        <v>1023.2056255707763</v>
      </c>
      <c r="DJ322" s="280">
        <f t="shared" si="607"/>
        <v>509.99999999999989</v>
      </c>
      <c r="DL322" s="367">
        <f t="shared" si="608"/>
        <v>0</v>
      </c>
    </row>
    <row r="323" spans="1:116" ht="25.5" x14ac:dyDescent="0.25">
      <c r="A323" s="451" t="s">
        <v>610</v>
      </c>
      <c r="B323" s="602" t="s">
        <v>11</v>
      </c>
      <c r="C323" s="355" t="s">
        <v>12</v>
      </c>
      <c r="D323" s="269" t="s">
        <v>1685</v>
      </c>
      <c r="E323" s="290" t="s">
        <v>609</v>
      </c>
      <c r="F323" s="282">
        <v>41524</v>
      </c>
      <c r="G323" s="357">
        <f t="shared" si="921"/>
        <v>0.56164383561643838</v>
      </c>
      <c r="H323" s="357">
        <f>VLOOKUP(C323,[1]Rates!$C$6:$D$136,2,0)</f>
        <v>10</v>
      </c>
      <c r="I323" s="358">
        <f t="shared" si="922"/>
        <v>9.4383561643835616</v>
      </c>
      <c r="J323" s="288">
        <v>5800</v>
      </c>
      <c r="K323" s="288"/>
      <c r="L323" s="370">
        <f t="shared" si="868"/>
        <v>5800</v>
      </c>
      <c r="M323" s="288">
        <v>207.20778082191779</v>
      </c>
      <c r="N323" s="359">
        <f t="shared" si="923"/>
        <v>5592.7922191780826</v>
      </c>
      <c r="O323" s="359"/>
      <c r="P323" s="360">
        <f t="shared" si="924"/>
        <v>9</v>
      </c>
      <c r="Q323" s="361">
        <f t="shared" si="925"/>
        <v>290</v>
      </c>
      <c r="R323" s="359">
        <f t="shared" si="872"/>
        <v>5302.7922191780826</v>
      </c>
      <c r="S323" s="359">
        <f t="shared" si="926"/>
        <v>589.1991354642314</v>
      </c>
      <c r="T323" s="359">
        <f t="shared" si="874"/>
        <v>0</v>
      </c>
      <c r="U323" s="410">
        <f t="shared" si="875"/>
        <v>5592.7922191780826</v>
      </c>
      <c r="V323" s="374">
        <f t="shared" si="876"/>
        <v>5003.5930837138512</v>
      </c>
      <c r="W323" s="371"/>
      <c r="X323" s="371"/>
      <c r="Y323" s="371"/>
      <c r="Z323" s="371"/>
      <c r="AA323" s="280">
        <f t="shared" si="877"/>
        <v>5003.5930837138512</v>
      </c>
      <c r="AB323" s="372"/>
      <c r="AC323" s="372"/>
      <c r="AD323" s="372"/>
      <c r="AE323" s="363">
        <f t="shared" si="878"/>
        <v>1.5616438356164384</v>
      </c>
      <c r="AF323" s="363">
        <f t="shared" si="879"/>
        <v>8.4383561643835616</v>
      </c>
      <c r="AG323" s="383">
        <f t="shared" ref="AG323:AG331" si="934">Q323</f>
        <v>290</v>
      </c>
      <c r="AH323" s="383">
        <f t="shared" ref="AH323:AH331" si="935">IF(N323-Q323&lt;=0,0,IF(AF323&lt;=0,0,N323-Q323))</f>
        <v>5302.7922191780826</v>
      </c>
      <c r="AI323" s="383">
        <f t="shared" ref="AI323:AI324" si="936">S323</f>
        <v>589.1991354642314</v>
      </c>
      <c r="AJ323" s="280">
        <f t="shared" si="927"/>
        <v>4414.3939482496198</v>
      </c>
      <c r="AL323" s="280">
        <f t="shared" si="884"/>
        <v>4414.3939482496198</v>
      </c>
      <c r="AM323" s="372"/>
      <c r="AN323" s="372"/>
      <c r="AO323" s="372"/>
      <c r="AP323" s="363">
        <f t="shared" si="885"/>
        <v>2.5643835616438357</v>
      </c>
      <c r="AQ323" s="363">
        <f t="shared" si="886"/>
        <v>7.4356164383561643</v>
      </c>
      <c r="AR323" s="383">
        <f t="shared" si="887"/>
        <v>290</v>
      </c>
      <c r="AS323" s="383">
        <f t="shared" si="888"/>
        <v>4713.5930837138512</v>
      </c>
      <c r="AT323" s="365">
        <f t="shared" si="889"/>
        <v>589.1991354642314</v>
      </c>
      <c r="AU323" s="280">
        <f t="shared" si="890"/>
        <v>3825.1948127853884</v>
      </c>
      <c r="AW323" s="372">
        <f t="shared" si="891"/>
        <v>3825.1948127853884</v>
      </c>
      <c r="AX323" s="372"/>
      <c r="AY323" s="372"/>
      <c r="AZ323" s="372"/>
      <c r="BA323" s="372">
        <f t="shared" si="892"/>
        <v>3.5643835616438357</v>
      </c>
      <c r="BB323" s="372">
        <f t="shared" si="893"/>
        <v>6.4356164383561643</v>
      </c>
      <c r="BC323" s="372">
        <f t="shared" si="894"/>
        <v>290</v>
      </c>
      <c r="BD323" s="372">
        <f t="shared" si="895"/>
        <v>4124.3939482496198</v>
      </c>
      <c r="BE323" s="372">
        <f t="shared" si="896"/>
        <v>589.1991354642314</v>
      </c>
      <c r="BF323" s="372">
        <f t="shared" si="897"/>
        <v>3235.995677321157</v>
      </c>
      <c r="BG323" s="372"/>
      <c r="BH323" s="280">
        <f t="shared" si="898"/>
        <v>3235.995677321157</v>
      </c>
      <c r="BI323" s="372"/>
      <c r="BJ323" s="372"/>
      <c r="BK323" s="372"/>
      <c r="BL323" s="280">
        <f t="shared" si="899"/>
        <v>4.5643835616438357</v>
      </c>
      <c r="BM323" s="372">
        <f t="shared" si="900"/>
        <v>5.4356164383561643</v>
      </c>
      <c r="BN323" s="372">
        <f t="shared" si="901"/>
        <v>290</v>
      </c>
      <c r="BO323" s="280">
        <f t="shared" si="902"/>
        <v>2945.995677321157</v>
      </c>
      <c r="BP323" s="280">
        <f t="shared" si="903"/>
        <v>589.1991354642314</v>
      </c>
      <c r="BQ323" s="280">
        <f t="shared" si="904"/>
        <v>2646.7965418569256</v>
      </c>
      <c r="BS323" s="367">
        <f t="shared" si="914"/>
        <v>2356.7965418569256</v>
      </c>
      <c r="BT323" s="280">
        <v>2646.7965418569256</v>
      </c>
      <c r="BU323" s="372"/>
      <c r="BV323" s="372"/>
      <c r="BW323" s="372"/>
      <c r="BX323" s="280">
        <f t="shared" si="915"/>
        <v>5.5643835616438357</v>
      </c>
      <c r="BY323" s="365">
        <f t="shared" si="916"/>
        <v>4.4356164383561643</v>
      </c>
      <c r="BZ323" s="280">
        <f t="shared" si="917"/>
        <v>290</v>
      </c>
      <c r="CA323" s="280">
        <f t="shared" si="918"/>
        <v>2356.7965418569256</v>
      </c>
      <c r="CB323" s="280">
        <f t="shared" si="919"/>
        <v>589.1991354642314</v>
      </c>
      <c r="CC323" s="280">
        <f t="shared" si="920"/>
        <v>2057.5974063926942</v>
      </c>
      <c r="CE323" s="280">
        <v>2057.5974063926942</v>
      </c>
      <c r="CF323" s="372"/>
      <c r="CG323" s="372"/>
      <c r="CH323" s="372"/>
      <c r="CI323" s="280">
        <f t="shared" si="905"/>
        <v>6.5671232876712331</v>
      </c>
      <c r="CJ323" s="365">
        <f t="shared" si="906"/>
        <v>3.4328767123287669</v>
      </c>
      <c r="CK323" s="280">
        <f t="shared" si="907"/>
        <v>290</v>
      </c>
      <c r="CL323" s="280">
        <f t="shared" si="908"/>
        <v>1767.5974063926942</v>
      </c>
      <c r="CM323" s="280">
        <f t="shared" si="913"/>
        <v>589.1991354642314</v>
      </c>
      <c r="CN323" s="280">
        <f t="shared" si="910"/>
        <v>1468.3982709284628</v>
      </c>
      <c r="CP323" s="280">
        <f t="shared" si="928"/>
        <v>1468.3982709284628</v>
      </c>
      <c r="CQ323" s="372"/>
      <c r="CR323" s="372"/>
      <c r="CS323" s="372"/>
      <c r="CT323" s="280">
        <f t="shared" si="929"/>
        <v>7.5671232876712331</v>
      </c>
      <c r="CU323" s="365">
        <f t="shared" si="930"/>
        <v>2.4328767123287669</v>
      </c>
      <c r="CV323" s="280">
        <f t="shared" si="931"/>
        <v>290</v>
      </c>
      <c r="CW323" s="280">
        <f t="shared" si="932"/>
        <v>1178.3982709284628</v>
      </c>
      <c r="CX323" s="280">
        <f t="shared" si="911"/>
        <v>589.1991354642314</v>
      </c>
      <c r="CY323" s="280">
        <f t="shared" si="912"/>
        <v>879.1991354642314</v>
      </c>
      <c r="DA323" s="280">
        <f t="shared" si="860"/>
        <v>879.1991354642314</v>
      </c>
      <c r="DB323" s="372"/>
      <c r="DC323" s="372"/>
      <c r="DD323" s="372"/>
      <c r="DE323" s="280">
        <f t="shared" si="604"/>
        <v>8.5671232876712331</v>
      </c>
      <c r="DF323" s="365">
        <f t="shared" si="605"/>
        <v>1.4328767123287669</v>
      </c>
      <c r="DG323" s="280">
        <f t="shared" si="861"/>
        <v>290</v>
      </c>
      <c r="DH323" s="280">
        <f t="shared" si="606"/>
        <v>589.1991354642314</v>
      </c>
      <c r="DI323" s="280">
        <f t="shared" si="933"/>
        <v>589.1991354642314</v>
      </c>
      <c r="DJ323" s="280">
        <f t="shared" si="607"/>
        <v>290</v>
      </c>
      <c r="DL323" s="367">
        <f t="shared" si="608"/>
        <v>0</v>
      </c>
    </row>
    <row r="324" spans="1:116" ht="25.5" x14ac:dyDescent="0.25">
      <c r="A324" s="451" t="s">
        <v>610</v>
      </c>
      <c r="B324" s="602" t="s">
        <v>11</v>
      </c>
      <c r="C324" s="355" t="s">
        <v>12</v>
      </c>
      <c r="D324" s="269" t="s">
        <v>1686</v>
      </c>
      <c r="E324" s="290" t="s">
        <v>609</v>
      </c>
      <c r="F324" s="282">
        <v>41526</v>
      </c>
      <c r="G324" s="357">
        <f t="shared" si="921"/>
        <v>0.55616438356164388</v>
      </c>
      <c r="H324" s="357">
        <f>VLOOKUP(C324,[1]Rates!$C$6:$D$136,2,0)</f>
        <v>10</v>
      </c>
      <c r="I324" s="358">
        <f t="shared" si="922"/>
        <v>9.4438356164383563</v>
      </c>
      <c r="J324" s="288">
        <v>11600</v>
      </c>
      <c r="K324" s="288"/>
      <c r="L324" s="370">
        <f t="shared" si="868"/>
        <v>11600</v>
      </c>
      <c r="M324" s="288">
        <v>410.39210958904107</v>
      </c>
      <c r="N324" s="359">
        <f t="shared" si="923"/>
        <v>11189.607890410958</v>
      </c>
      <c r="O324" s="359"/>
      <c r="P324" s="360">
        <f t="shared" si="924"/>
        <v>9</v>
      </c>
      <c r="Q324" s="361">
        <f t="shared" si="925"/>
        <v>580</v>
      </c>
      <c r="R324" s="359">
        <f t="shared" si="872"/>
        <v>10609.607890410958</v>
      </c>
      <c r="S324" s="359">
        <f t="shared" si="926"/>
        <v>1178.845321156773</v>
      </c>
      <c r="T324" s="359">
        <f t="shared" si="874"/>
        <v>0</v>
      </c>
      <c r="U324" s="410">
        <f t="shared" si="875"/>
        <v>11189.607890410958</v>
      </c>
      <c r="V324" s="374">
        <f t="shared" si="876"/>
        <v>10010.762569254184</v>
      </c>
      <c r="W324" s="371"/>
      <c r="X324" s="371"/>
      <c r="Y324" s="371"/>
      <c r="Z324" s="371"/>
      <c r="AA324" s="280">
        <f t="shared" si="877"/>
        <v>10010.762569254184</v>
      </c>
      <c r="AB324" s="372"/>
      <c r="AC324" s="372"/>
      <c r="AD324" s="372"/>
      <c r="AE324" s="363">
        <f t="shared" si="878"/>
        <v>1.5561643835616439</v>
      </c>
      <c r="AF324" s="363">
        <f t="shared" si="879"/>
        <v>8.4438356164383563</v>
      </c>
      <c r="AG324" s="383">
        <f t="shared" si="934"/>
        <v>580</v>
      </c>
      <c r="AH324" s="383">
        <f t="shared" si="935"/>
        <v>10609.607890410958</v>
      </c>
      <c r="AI324" s="383">
        <f t="shared" si="936"/>
        <v>1178.845321156773</v>
      </c>
      <c r="AJ324" s="280">
        <f t="shared" si="927"/>
        <v>8831.9172480974121</v>
      </c>
      <c r="AL324" s="280">
        <f t="shared" si="884"/>
        <v>8831.9172480974121</v>
      </c>
      <c r="AM324" s="372"/>
      <c r="AN324" s="372"/>
      <c r="AO324" s="372"/>
      <c r="AP324" s="363">
        <f t="shared" si="885"/>
        <v>2.558904109589041</v>
      </c>
      <c r="AQ324" s="363">
        <f t="shared" si="886"/>
        <v>7.441095890410959</v>
      </c>
      <c r="AR324" s="383">
        <f t="shared" si="887"/>
        <v>580</v>
      </c>
      <c r="AS324" s="383">
        <f t="shared" si="888"/>
        <v>9430.7625692541842</v>
      </c>
      <c r="AT324" s="365">
        <f t="shared" si="889"/>
        <v>1178.845321156773</v>
      </c>
      <c r="AU324" s="280">
        <f t="shared" si="890"/>
        <v>7653.0719269406391</v>
      </c>
      <c r="AW324" s="372">
        <f t="shared" si="891"/>
        <v>7653.0719269406391</v>
      </c>
      <c r="AX324" s="372"/>
      <c r="AY324" s="372"/>
      <c r="AZ324" s="372"/>
      <c r="BA324" s="372">
        <f t="shared" si="892"/>
        <v>3.558904109589041</v>
      </c>
      <c r="BB324" s="372">
        <f t="shared" si="893"/>
        <v>6.441095890410959</v>
      </c>
      <c r="BC324" s="372">
        <f t="shared" si="894"/>
        <v>580</v>
      </c>
      <c r="BD324" s="372">
        <f t="shared" si="895"/>
        <v>8251.9172480974121</v>
      </c>
      <c r="BE324" s="372">
        <f t="shared" si="896"/>
        <v>1178.845321156773</v>
      </c>
      <c r="BF324" s="372">
        <f t="shared" si="897"/>
        <v>6474.226605783866</v>
      </c>
      <c r="BG324" s="372"/>
      <c r="BH324" s="280">
        <f t="shared" si="898"/>
        <v>6474.226605783866</v>
      </c>
      <c r="BI324" s="372"/>
      <c r="BJ324" s="372"/>
      <c r="BK324" s="372"/>
      <c r="BL324" s="280">
        <f t="shared" si="899"/>
        <v>4.558904109589041</v>
      </c>
      <c r="BM324" s="372">
        <f t="shared" si="900"/>
        <v>5.441095890410959</v>
      </c>
      <c r="BN324" s="372">
        <f t="shared" si="901"/>
        <v>580</v>
      </c>
      <c r="BO324" s="280">
        <f t="shared" si="902"/>
        <v>5894.226605783866</v>
      </c>
      <c r="BP324" s="280">
        <f t="shared" si="903"/>
        <v>1178.845321156773</v>
      </c>
      <c r="BQ324" s="280">
        <f t="shared" si="904"/>
        <v>5295.381284627093</v>
      </c>
      <c r="BS324" s="367">
        <f t="shared" si="914"/>
        <v>4715.381284627093</v>
      </c>
      <c r="BT324" s="280">
        <v>5295.381284627093</v>
      </c>
      <c r="BU324" s="372"/>
      <c r="BV324" s="372"/>
      <c r="BW324" s="372"/>
      <c r="BX324" s="280">
        <f t="shared" si="915"/>
        <v>5.558904109589041</v>
      </c>
      <c r="BY324" s="365">
        <f t="shared" si="916"/>
        <v>4.441095890410959</v>
      </c>
      <c r="BZ324" s="280">
        <f t="shared" si="917"/>
        <v>580</v>
      </c>
      <c r="CA324" s="280">
        <f t="shared" si="918"/>
        <v>4715.381284627093</v>
      </c>
      <c r="CB324" s="280">
        <f t="shared" si="919"/>
        <v>1178.845321156773</v>
      </c>
      <c r="CC324" s="280">
        <f t="shared" si="920"/>
        <v>4116.53596347032</v>
      </c>
      <c r="CE324" s="280">
        <v>4116.53596347032</v>
      </c>
      <c r="CF324" s="372"/>
      <c r="CG324" s="372"/>
      <c r="CH324" s="372"/>
      <c r="CI324" s="280">
        <f t="shared" si="905"/>
        <v>6.5616438356164384</v>
      </c>
      <c r="CJ324" s="365">
        <f t="shared" si="906"/>
        <v>3.4383561643835616</v>
      </c>
      <c r="CK324" s="280">
        <f t="shared" si="907"/>
        <v>580</v>
      </c>
      <c r="CL324" s="280">
        <f t="shared" si="908"/>
        <v>3536.53596347032</v>
      </c>
      <c r="CM324" s="280">
        <f t="shared" si="913"/>
        <v>1178.845321156773</v>
      </c>
      <c r="CN324" s="280">
        <f t="shared" si="910"/>
        <v>2937.690642313547</v>
      </c>
      <c r="CP324" s="280">
        <f t="shared" si="928"/>
        <v>2937.690642313547</v>
      </c>
      <c r="CQ324" s="372"/>
      <c r="CR324" s="372"/>
      <c r="CS324" s="372"/>
      <c r="CT324" s="280">
        <f t="shared" si="929"/>
        <v>7.5616438356164384</v>
      </c>
      <c r="CU324" s="365">
        <f t="shared" si="930"/>
        <v>2.4383561643835616</v>
      </c>
      <c r="CV324" s="280">
        <f t="shared" si="931"/>
        <v>580</v>
      </c>
      <c r="CW324" s="280">
        <f t="shared" si="932"/>
        <v>2357.690642313547</v>
      </c>
      <c r="CX324" s="280">
        <f t="shared" si="911"/>
        <v>1178.845321156773</v>
      </c>
      <c r="CY324" s="280">
        <f t="shared" si="912"/>
        <v>1758.8453211567739</v>
      </c>
      <c r="DA324" s="280">
        <f t="shared" si="860"/>
        <v>1758.8453211567739</v>
      </c>
      <c r="DB324" s="372"/>
      <c r="DC324" s="372"/>
      <c r="DD324" s="372"/>
      <c r="DE324" s="280">
        <f t="shared" si="604"/>
        <v>8.5616438356164384</v>
      </c>
      <c r="DF324" s="365">
        <f t="shared" si="605"/>
        <v>1.4383561643835616</v>
      </c>
      <c r="DG324" s="280">
        <f t="shared" si="861"/>
        <v>580</v>
      </c>
      <c r="DH324" s="280">
        <f t="shared" si="606"/>
        <v>1178.8453211567739</v>
      </c>
      <c r="DI324" s="280">
        <f t="shared" si="933"/>
        <v>1178.845321156773</v>
      </c>
      <c r="DJ324" s="280">
        <f t="shared" si="607"/>
        <v>580.00000000000091</v>
      </c>
      <c r="DL324" s="367">
        <f t="shared" si="608"/>
        <v>9.0949470177292824E-13</v>
      </c>
    </row>
    <row r="325" spans="1:116" ht="30" x14ac:dyDescent="0.25">
      <c r="A325" s="451" t="s">
        <v>610</v>
      </c>
      <c r="B325" s="602" t="s">
        <v>11</v>
      </c>
      <c r="C325" s="355" t="s">
        <v>12</v>
      </c>
      <c r="D325" s="269" t="s">
        <v>1687</v>
      </c>
      <c r="E325" s="290" t="s">
        <v>617</v>
      </c>
      <c r="F325" s="278">
        <v>41898</v>
      </c>
      <c r="G325" s="357">
        <v>0</v>
      </c>
      <c r="H325" s="357">
        <f>VLOOKUP(C325,[1]Rates!$C$6:$D$136,2,0)</f>
        <v>10</v>
      </c>
      <c r="I325" s="358">
        <f t="shared" si="922"/>
        <v>10</v>
      </c>
      <c r="J325" s="288">
        <v>80624</v>
      </c>
      <c r="K325" s="288"/>
      <c r="L325" s="370">
        <f t="shared" si="868"/>
        <v>80624</v>
      </c>
      <c r="M325" s="288">
        <v>0</v>
      </c>
      <c r="N325" s="359">
        <f t="shared" si="923"/>
        <v>80624</v>
      </c>
      <c r="O325" s="280">
        <f t="shared" ref="O325:O331" si="937">+$O$4-F325+1</f>
        <v>197</v>
      </c>
      <c r="P325" s="360">
        <f t="shared" si="924"/>
        <v>10</v>
      </c>
      <c r="Q325" s="361">
        <f t="shared" si="925"/>
        <v>4031.2000000000003</v>
      </c>
      <c r="R325" s="359">
        <f t="shared" si="872"/>
        <v>76592.800000000003</v>
      </c>
      <c r="S325" s="359">
        <f t="shared" ref="S325:S331" si="938">(R325/P325)/365*O325</f>
        <v>4133.9127671232882</v>
      </c>
      <c r="T325" s="359">
        <f t="shared" si="874"/>
        <v>0</v>
      </c>
      <c r="U325" s="410">
        <f t="shared" si="875"/>
        <v>80624</v>
      </c>
      <c r="V325" s="374">
        <f t="shared" si="876"/>
        <v>76490.087232876715</v>
      </c>
      <c r="W325" s="371"/>
      <c r="X325" s="371"/>
      <c r="Y325" s="371"/>
      <c r="Z325" s="371"/>
      <c r="AA325" s="280">
        <f t="shared" si="877"/>
        <v>76490.087232876715</v>
      </c>
      <c r="AB325" s="372"/>
      <c r="AC325" s="372"/>
      <c r="AD325" s="372"/>
      <c r="AE325" s="363">
        <f t="shared" si="878"/>
        <v>0.53698630136986303</v>
      </c>
      <c r="AF325" s="363">
        <f t="shared" si="879"/>
        <v>9.463013698630137</v>
      </c>
      <c r="AG325" s="383">
        <f t="shared" si="934"/>
        <v>4031.2000000000003</v>
      </c>
      <c r="AH325" s="383">
        <f t="shared" si="935"/>
        <v>76592.800000000003</v>
      </c>
      <c r="AI325" s="280">
        <f t="shared" ref="AI325:AI331" si="939">AH325/AF325</f>
        <v>8093.9119861030695</v>
      </c>
      <c r="AJ325" s="280">
        <f t="shared" si="927"/>
        <v>68396.175246773651</v>
      </c>
      <c r="AL325" s="280">
        <f t="shared" si="884"/>
        <v>68396.175246773651</v>
      </c>
      <c r="AM325" s="372"/>
      <c r="AN325" s="372"/>
      <c r="AO325" s="372"/>
      <c r="AP325" s="363">
        <f t="shared" si="885"/>
        <v>1.5397260273972602</v>
      </c>
      <c r="AQ325" s="363">
        <f t="shared" si="886"/>
        <v>8.4602739726027405</v>
      </c>
      <c r="AR325" s="383">
        <f t="shared" si="887"/>
        <v>4031.2000000000003</v>
      </c>
      <c r="AS325" s="383">
        <f t="shared" si="888"/>
        <v>72458.887232876717</v>
      </c>
      <c r="AT325" s="365">
        <f t="shared" si="889"/>
        <v>8093.9119861030695</v>
      </c>
      <c r="AU325" s="280">
        <f t="shared" si="890"/>
        <v>60302.263260670581</v>
      </c>
      <c r="AW325" s="372">
        <f t="shared" si="891"/>
        <v>60302.263260670581</v>
      </c>
      <c r="AX325" s="372"/>
      <c r="AY325" s="372"/>
      <c r="AZ325" s="372"/>
      <c r="BA325" s="372">
        <f t="shared" si="892"/>
        <v>2.5397260273972604</v>
      </c>
      <c r="BB325" s="372">
        <f t="shared" si="893"/>
        <v>7.4602739726027396</v>
      </c>
      <c r="BC325" s="372">
        <f t="shared" si="894"/>
        <v>4031.2000000000003</v>
      </c>
      <c r="BD325" s="372">
        <f t="shared" si="895"/>
        <v>64364.975246773654</v>
      </c>
      <c r="BE325" s="372">
        <f t="shared" si="896"/>
        <v>8093.9119861030695</v>
      </c>
      <c r="BF325" s="372">
        <f t="shared" si="897"/>
        <v>52208.351274567511</v>
      </c>
      <c r="BG325" s="372"/>
      <c r="BH325" s="280">
        <f t="shared" si="898"/>
        <v>52208.351274567511</v>
      </c>
      <c r="BI325" s="372"/>
      <c r="BJ325" s="372"/>
      <c r="BK325" s="372"/>
      <c r="BL325" s="280">
        <f t="shared" si="899"/>
        <v>3.5397260273972604</v>
      </c>
      <c r="BM325" s="372">
        <f t="shared" si="900"/>
        <v>6.4602739726027396</v>
      </c>
      <c r="BN325" s="372">
        <f t="shared" si="901"/>
        <v>4031.2000000000003</v>
      </c>
      <c r="BO325" s="280">
        <f t="shared" si="902"/>
        <v>48177.151274567514</v>
      </c>
      <c r="BP325" s="280">
        <f t="shared" si="903"/>
        <v>8093.9119861030695</v>
      </c>
      <c r="BQ325" s="280">
        <f t="shared" si="904"/>
        <v>44114.43928846444</v>
      </c>
      <c r="BS325" s="367">
        <f t="shared" si="914"/>
        <v>40083.239288464443</v>
      </c>
      <c r="BT325" s="280">
        <v>44114.43928846444</v>
      </c>
      <c r="BU325" s="372"/>
      <c r="BV325" s="372"/>
      <c r="BW325" s="372"/>
      <c r="BX325" s="280">
        <f t="shared" si="915"/>
        <v>4.5397260273972604</v>
      </c>
      <c r="BY325" s="365">
        <f t="shared" si="916"/>
        <v>5.4602739726027396</v>
      </c>
      <c r="BZ325" s="280">
        <f t="shared" si="917"/>
        <v>4031.2000000000003</v>
      </c>
      <c r="CA325" s="280">
        <f t="shared" si="918"/>
        <v>40083.239288464443</v>
      </c>
      <c r="CB325" s="280">
        <f t="shared" si="919"/>
        <v>8093.9119861030695</v>
      </c>
      <c r="CC325" s="280">
        <f t="shared" si="920"/>
        <v>36020.52730236137</v>
      </c>
      <c r="CE325" s="280">
        <v>36020.52730236137</v>
      </c>
      <c r="CF325" s="372"/>
      <c r="CG325" s="372"/>
      <c r="CH325" s="372"/>
      <c r="CI325" s="280">
        <f t="shared" si="905"/>
        <v>5.5424657534246577</v>
      </c>
      <c r="CJ325" s="365">
        <f t="shared" si="906"/>
        <v>4.4575342465753423</v>
      </c>
      <c r="CK325" s="280">
        <f t="shared" si="907"/>
        <v>4031.2000000000003</v>
      </c>
      <c r="CL325" s="280">
        <f t="shared" si="908"/>
        <v>31989.327302361369</v>
      </c>
      <c r="CM325" s="280">
        <f t="shared" si="913"/>
        <v>8093.9119861030695</v>
      </c>
      <c r="CN325" s="280">
        <f t="shared" si="910"/>
        <v>27926.6153162583</v>
      </c>
      <c r="CP325" s="280">
        <f t="shared" si="928"/>
        <v>27926.6153162583</v>
      </c>
      <c r="CQ325" s="372"/>
      <c r="CR325" s="372"/>
      <c r="CS325" s="372"/>
      <c r="CT325" s="280">
        <f t="shared" si="929"/>
        <v>6.5424657534246577</v>
      </c>
      <c r="CU325" s="365">
        <f t="shared" si="930"/>
        <v>3.4575342465753423</v>
      </c>
      <c r="CV325" s="280">
        <f t="shared" si="931"/>
        <v>4031.2000000000003</v>
      </c>
      <c r="CW325" s="280">
        <f t="shared" si="932"/>
        <v>23895.415316258299</v>
      </c>
      <c r="CX325" s="280">
        <f t="shared" si="911"/>
        <v>8093.9119861030695</v>
      </c>
      <c r="CY325" s="280">
        <f t="shared" si="912"/>
        <v>19832.703330155229</v>
      </c>
      <c r="DA325" s="280">
        <f t="shared" si="860"/>
        <v>19832.703330155229</v>
      </c>
      <c r="DB325" s="372"/>
      <c r="DC325" s="372"/>
      <c r="DD325" s="372"/>
      <c r="DE325" s="280">
        <f t="shared" si="604"/>
        <v>7.5424657534246577</v>
      </c>
      <c r="DF325" s="365">
        <f t="shared" si="605"/>
        <v>2.4575342465753423</v>
      </c>
      <c r="DG325" s="280">
        <f t="shared" si="861"/>
        <v>4031.2000000000003</v>
      </c>
      <c r="DH325" s="280">
        <f t="shared" si="606"/>
        <v>15801.503330155228</v>
      </c>
      <c r="DI325" s="280">
        <f t="shared" si="933"/>
        <v>8093.9119861030695</v>
      </c>
      <c r="DJ325" s="280">
        <f t="shared" si="607"/>
        <v>11738.791344052159</v>
      </c>
      <c r="DL325" s="367">
        <f t="shared" si="608"/>
        <v>7707.5913440521581</v>
      </c>
    </row>
    <row r="326" spans="1:116" ht="25.5" x14ac:dyDescent="0.25">
      <c r="A326" s="451" t="s">
        <v>610</v>
      </c>
      <c r="B326" s="602" t="s">
        <v>11</v>
      </c>
      <c r="C326" s="355" t="s">
        <v>12</v>
      </c>
      <c r="D326" s="269" t="s">
        <v>1688</v>
      </c>
      <c r="E326" s="290" t="s">
        <v>611</v>
      </c>
      <c r="F326" s="278">
        <v>42024</v>
      </c>
      <c r="G326" s="357">
        <v>0</v>
      </c>
      <c r="H326" s="357">
        <f>VLOOKUP(C326,[1]Rates!$C$6:$D$136,2,0)</f>
        <v>10</v>
      </c>
      <c r="I326" s="358">
        <f t="shared" si="922"/>
        <v>10</v>
      </c>
      <c r="J326" s="288">
        <v>50718</v>
      </c>
      <c r="K326" s="288"/>
      <c r="L326" s="370">
        <f t="shared" si="868"/>
        <v>50718</v>
      </c>
      <c r="M326" s="288">
        <v>0</v>
      </c>
      <c r="N326" s="359">
        <f t="shared" si="923"/>
        <v>50718</v>
      </c>
      <c r="O326" s="280">
        <f t="shared" si="937"/>
        <v>71</v>
      </c>
      <c r="P326" s="360">
        <f t="shared" si="924"/>
        <v>10</v>
      </c>
      <c r="Q326" s="361">
        <f t="shared" si="925"/>
        <v>2535.9</v>
      </c>
      <c r="R326" s="359">
        <f t="shared" si="872"/>
        <v>48182.1</v>
      </c>
      <c r="S326" s="359">
        <f t="shared" si="938"/>
        <v>937.24084931506854</v>
      </c>
      <c r="T326" s="359">
        <f t="shared" si="874"/>
        <v>0</v>
      </c>
      <c r="U326" s="410">
        <f t="shared" si="875"/>
        <v>50718</v>
      </c>
      <c r="V326" s="374">
        <f t="shared" si="876"/>
        <v>49780.759150684935</v>
      </c>
      <c r="W326" s="371"/>
      <c r="X326" s="371"/>
      <c r="Y326" s="371"/>
      <c r="Z326" s="371"/>
      <c r="AA326" s="280">
        <f t="shared" si="877"/>
        <v>49780.759150684935</v>
      </c>
      <c r="AB326" s="372"/>
      <c r="AC326" s="372"/>
      <c r="AD326" s="372"/>
      <c r="AE326" s="363">
        <f t="shared" si="878"/>
        <v>0.19178082191780821</v>
      </c>
      <c r="AF326" s="363">
        <f t="shared" si="879"/>
        <v>9.8082191780821919</v>
      </c>
      <c r="AG326" s="383">
        <f t="shared" si="934"/>
        <v>2535.9</v>
      </c>
      <c r="AH326" s="383">
        <f t="shared" si="935"/>
        <v>48182.1</v>
      </c>
      <c r="AI326" s="280">
        <f t="shared" si="939"/>
        <v>4912.4208100558653</v>
      </c>
      <c r="AJ326" s="280">
        <f t="shared" si="927"/>
        <v>44868.338340629067</v>
      </c>
      <c r="AL326" s="280">
        <f t="shared" si="884"/>
        <v>44868.338340629067</v>
      </c>
      <c r="AM326" s="372"/>
      <c r="AN326" s="372"/>
      <c r="AO326" s="372"/>
      <c r="AP326" s="363">
        <f t="shared" si="885"/>
        <v>1.1945205479452055</v>
      </c>
      <c r="AQ326" s="363">
        <f t="shared" si="886"/>
        <v>8.8054794520547937</v>
      </c>
      <c r="AR326" s="383">
        <f t="shared" si="887"/>
        <v>2535.9</v>
      </c>
      <c r="AS326" s="383">
        <f t="shared" si="888"/>
        <v>47244.859150684933</v>
      </c>
      <c r="AT326" s="365">
        <f t="shared" si="889"/>
        <v>4912.4208100558653</v>
      </c>
      <c r="AU326" s="280">
        <f t="shared" si="890"/>
        <v>39955.917530573199</v>
      </c>
      <c r="AW326" s="372">
        <f t="shared" si="891"/>
        <v>39955.917530573199</v>
      </c>
      <c r="AX326" s="372"/>
      <c r="AY326" s="372"/>
      <c r="AZ326" s="372"/>
      <c r="BA326" s="372">
        <f t="shared" si="892"/>
        <v>2.1945205479452055</v>
      </c>
      <c r="BB326" s="372">
        <f t="shared" si="893"/>
        <v>7.8054794520547945</v>
      </c>
      <c r="BC326" s="372">
        <f t="shared" si="894"/>
        <v>2535.9</v>
      </c>
      <c r="BD326" s="372">
        <f t="shared" si="895"/>
        <v>42332.438340629065</v>
      </c>
      <c r="BE326" s="372">
        <f t="shared" si="896"/>
        <v>4912.4208100558653</v>
      </c>
      <c r="BF326" s="372">
        <f t="shared" si="897"/>
        <v>35043.496720517331</v>
      </c>
      <c r="BG326" s="372"/>
      <c r="BH326" s="280">
        <f t="shared" si="898"/>
        <v>35043.496720517331</v>
      </c>
      <c r="BI326" s="372"/>
      <c r="BJ326" s="372"/>
      <c r="BK326" s="372"/>
      <c r="BL326" s="280">
        <f t="shared" si="899"/>
        <v>3.1945205479452055</v>
      </c>
      <c r="BM326" s="372">
        <f t="shared" si="900"/>
        <v>6.8054794520547945</v>
      </c>
      <c r="BN326" s="372">
        <f t="shared" si="901"/>
        <v>2535.9</v>
      </c>
      <c r="BO326" s="280">
        <f t="shared" si="902"/>
        <v>32507.596720517329</v>
      </c>
      <c r="BP326" s="280">
        <f t="shared" si="903"/>
        <v>4912.4208100558653</v>
      </c>
      <c r="BQ326" s="280">
        <f t="shared" si="904"/>
        <v>30131.075910461466</v>
      </c>
      <c r="BS326" s="367">
        <f t="shared" si="914"/>
        <v>27595.175910461465</v>
      </c>
      <c r="BT326" s="280">
        <v>30131.075910461466</v>
      </c>
      <c r="BU326" s="372"/>
      <c r="BV326" s="372"/>
      <c r="BW326" s="372"/>
      <c r="BX326" s="280">
        <f t="shared" si="915"/>
        <v>4.1945205479452055</v>
      </c>
      <c r="BY326" s="365">
        <f t="shared" si="916"/>
        <v>5.8054794520547945</v>
      </c>
      <c r="BZ326" s="280">
        <f t="shared" si="917"/>
        <v>2535.9</v>
      </c>
      <c r="CA326" s="280">
        <f t="shared" si="918"/>
        <v>27595.175910461465</v>
      </c>
      <c r="CB326" s="280">
        <f t="shared" si="919"/>
        <v>4912.4208100558653</v>
      </c>
      <c r="CC326" s="280">
        <f t="shared" si="920"/>
        <v>25218.655100405602</v>
      </c>
      <c r="CE326" s="280">
        <v>25218.655100405602</v>
      </c>
      <c r="CF326" s="372"/>
      <c r="CG326" s="372"/>
      <c r="CH326" s="372"/>
      <c r="CI326" s="280">
        <f t="shared" si="905"/>
        <v>5.1972602739726028</v>
      </c>
      <c r="CJ326" s="365">
        <f t="shared" si="906"/>
        <v>4.8027397260273972</v>
      </c>
      <c r="CK326" s="280">
        <f t="shared" si="907"/>
        <v>2535.9</v>
      </c>
      <c r="CL326" s="280">
        <f t="shared" si="908"/>
        <v>22682.7551004056</v>
      </c>
      <c r="CM326" s="280">
        <f t="shared" si="913"/>
        <v>4912.4208100558653</v>
      </c>
      <c r="CN326" s="280">
        <f t="shared" si="910"/>
        <v>20306.234290349737</v>
      </c>
      <c r="CP326" s="280">
        <f t="shared" si="928"/>
        <v>20306.234290349737</v>
      </c>
      <c r="CQ326" s="372"/>
      <c r="CR326" s="372"/>
      <c r="CS326" s="372"/>
      <c r="CT326" s="280">
        <f t="shared" si="929"/>
        <v>6.1972602739726028</v>
      </c>
      <c r="CU326" s="365">
        <f t="shared" si="930"/>
        <v>3.8027397260273972</v>
      </c>
      <c r="CV326" s="280">
        <f t="shared" si="931"/>
        <v>2535.9</v>
      </c>
      <c r="CW326" s="280">
        <f t="shared" si="932"/>
        <v>17770.334290349736</v>
      </c>
      <c r="CX326" s="280">
        <f t="shared" si="911"/>
        <v>4912.4208100558653</v>
      </c>
      <c r="CY326" s="280">
        <f t="shared" si="912"/>
        <v>15393.813480293873</v>
      </c>
      <c r="DA326" s="280">
        <f t="shared" si="860"/>
        <v>15393.813480293873</v>
      </c>
      <c r="DB326" s="372"/>
      <c r="DC326" s="372"/>
      <c r="DD326" s="372"/>
      <c r="DE326" s="280">
        <f t="shared" si="604"/>
        <v>7.1972602739726028</v>
      </c>
      <c r="DF326" s="365">
        <f t="shared" si="605"/>
        <v>2.8027397260273972</v>
      </c>
      <c r="DG326" s="280">
        <f t="shared" si="861"/>
        <v>2535.9</v>
      </c>
      <c r="DH326" s="280">
        <f t="shared" si="606"/>
        <v>12857.913480293873</v>
      </c>
      <c r="DI326" s="280">
        <f t="shared" si="933"/>
        <v>4912.4208100558653</v>
      </c>
      <c r="DJ326" s="280">
        <f t="shared" si="607"/>
        <v>10481.392670238009</v>
      </c>
      <c r="DL326" s="367">
        <f t="shared" si="608"/>
        <v>7945.4926702380089</v>
      </c>
    </row>
    <row r="327" spans="1:116" ht="25.5" x14ac:dyDescent="0.25">
      <c r="A327" s="451" t="s">
        <v>610</v>
      </c>
      <c r="B327" s="602" t="s">
        <v>11</v>
      </c>
      <c r="C327" s="355" t="s">
        <v>12</v>
      </c>
      <c r="D327" s="269" t="s">
        <v>1689</v>
      </c>
      <c r="E327" s="290" t="s">
        <v>612</v>
      </c>
      <c r="F327" s="278">
        <v>42063</v>
      </c>
      <c r="G327" s="357">
        <v>0</v>
      </c>
      <c r="H327" s="357">
        <f>VLOOKUP(C327,[1]Rates!$C$6:$D$136,2,0)</f>
        <v>10</v>
      </c>
      <c r="I327" s="358">
        <f t="shared" si="922"/>
        <v>10</v>
      </c>
      <c r="J327" s="288">
        <v>35500</v>
      </c>
      <c r="K327" s="288"/>
      <c r="L327" s="370">
        <f t="shared" si="868"/>
        <v>35500</v>
      </c>
      <c r="M327" s="288">
        <v>0</v>
      </c>
      <c r="N327" s="359">
        <f t="shared" si="923"/>
        <v>35500</v>
      </c>
      <c r="O327" s="280">
        <f t="shared" si="937"/>
        <v>32</v>
      </c>
      <c r="P327" s="360">
        <f t="shared" si="924"/>
        <v>10</v>
      </c>
      <c r="Q327" s="361">
        <f t="shared" si="925"/>
        <v>1775</v>
      </c>
      <c r="R327" s="359">
        <f t="shared" si="872"/>
        <v>33725</v>
      </c>
      <c r="S327" s="359">
        <f t="shared" si="938"/>
        <v>295.67123287671234</v>
      </c>
      <c r="T327" s="359">
        <f t="shared" si="874"/>
        <v>0</v>
      </c>
      <c r="U327" s="410">
        <f t="shared" si="875"/>
        <v>35500</v>
      </c>
      <c r="V327" s="374">
        <f t="shared" ref="V327:V331" si="940">+U327-S327</f>
        <v>35204.32876712329</v>
      </c>
      <c r="W327" s="371"/>
      <c r="X327" s="371"/>
      <c r="Y327" s="371"/>
      <c r="Z327" s="371"/>
      <c r="AA327" s="280">
        <f t="shared" si="877"/>
        <v>35204.32876712329</v>
      </c>
      <c r="AB327" s="372"/>
      <c r="AC327" s="372"/>
      <c r="AD327" s="372"/>
      <c r="AE327" s="363">
        <f t="shared" si="878"/>
        <v>8.4931506849315067E-2</v>
      </c>
      <c r="AF327" s="363">
        <f t="shared" si="879"/>
        <v>9.9150684931506845</v>
      </c>
      <c r="AG327" s="383">
        <f t="shared" si="934"/>
        <v>1775</v>
      </c>
      <c r="AH327" s="383">
        <f t="shared" si="935"/>
        <v>33725</v>
      </c>
      <c r="AI327" s="280">
        <f t="shared" si="939"/>
        <v>3401.3885051119096</v>
      </c>
      <c r="AJ327" s="280">
        <f t="shared" si="927"/>
        <v>31802.94026201138</v>
      </c>
      <c r="AL327" s="280">
        <f t="shared" si="884"/>
        <v>31802.94026201138</v>
      </c>
      <c r="AM327" s="372"/>
      <c r="AN327" s="372"/>
      <c r="AO327" s="372"/>
      <c r="AP327" s="363">
        <f t="shared" si="885"/>
        <v>1.0876712328767124</v>
      </c>
      <c r="AQ327" s="363">
        <f t="shared" si="886"/>
        <v>8.912328767123288</v>
      </c>
      <c r="AR327" s="383">
        <f t="shared" si="887"/>
        <v>1775</v>
      </c>
      <c r="AS327" s="383">
        <f t="shared" si="888"/>
        <v>33429.32876712329</v>
      </c>
      <c r="AT327" s="365">
        <f t="shared" si="889"/>
        <v>3401.3885051119096</v>
      </c>
      <c r="AU327" s="280">
        <f t="shared" si="890"/>
        <v>28401.551756899469</v>
      </c>
      <c r="AW327" s="372">
        <f t="shared" si="891"/>
        <v>28401.551756899469</v>
      </c>
      <c r="AX327" s="372"/>
      <c r="AY327" s="372"/>
      <c r="AZ327" s="372"/>
      <c r="BA327" s="372">
        <f t="shared" si="892"/>
        <v>2.0876712328767124</v>
      </c>
      <c r="BB327" s="372">
        <f t="shared" si="893"/>
        <v>7.912328767123288</v>
      </c>
      <c r="BC327" s="372">
        <f t="shared" si="894"/>
        <v>1775</v>
      </c>
      <c r="BD327" s="372">
        <f t="shared" si="895"/>
        <v>30027.94026201138</v>
      </c>
      <c r="BE327" s="372">
        <f t="shared" si="896"/>
        <v>3401.3885051119096</v>
      </c>
      <c r="BF327" s="372">
        <f t="shared" si="897"/>
        <v>25000.163251787559</v>
      </c>
      <c r="BG327" s="372"/>
      <c r="BH327" s="280">
        <f t="shared" si="898"/>
        <v>25000.163251787559</v>
      </c>
      <c r="BI327" s="372"/>
      <c r="BJ327" s="372"/>
      <c r="BK327" s="372"/>
      <c r="BL327" s="280">
        <f t="shared" si="899"/>
        <v>3.0876712328767124</v>
      </c>
      <c r="BM327" s="372">
        <f t="shared" si="900"/>
        <v>6.912328767123288</v>
      </c>
      <c r="BN327" s="372">
        <f t="shared" si="901"/>
        <v>1775</v>
      </c>
      <c r="BO327" s="280">
        <f t="shared" si="902"/>
        <v>23225.163251787559</v>
      </c>
      <c r="BP327" s="280">
        <f t="shared" si="903"/>
        <v>3401.3885051119096</v>
      </c>
      <c r="BQ327" s="280">
        <f t="shared" si="904"/>
        <v>21598.774746675648</v>
      </c>
      <c r="BS327" s="367">
        <f t="shared" si="914"/>
        <v>19823.774746675648</v>
      </c>
      <c r="BT327" s="280">
        <v>21598.774746675648</v>
      </c>
      <c r="BU327" s="372"/>
      <c r="BV327" s="372"/>
      <c r="BW327" s="372"/>
      <c r="BX327" s="280">
        <f t="shared" si="915"/>
        <v>4.087671232876712</v>
      </c>
      <c r="BY327" s="365">
        <f t="shared" si="916"/>
        <v>5.912328767123288</v>
      </c>
      <c r="BZ327" s="280">
        <f t="shared" si="917"/>
        <v>1775</v>
      </c>
      <c r="CA327" s="280">
        <f t="shared" si="918"/>
        <v>19823.774746675648</v>
      </c>
      <c r="CB327" s="280">
        <f t="shared" si="919"/>
        <v>3401.3885051119096</v>
      </c>
      <c r="CC327" s="280">
        <f t="shared" si="920"/>
        <v>18197.386241563738</v>
      </c>
      <c r="CE327" s="280">
        <v>18197.386241563738</v>
      </c>
      <c r="CF327" s="372"/>
      <c r="CG327" s="372"/>
      <c r="CH327" s="372"/>
      <c r="CI327" s="280">
        <f t="shared" si="905"/>
        <v>5.0904109589041093</v>
      </c>
      <c r="CJ327" s="365">
        <f t="shared" si="906"/>
        <v>4.9095890410958907</v>
      </c>
      <c r="CK327" s="280">
        <f t="shared" si="907"/>
        <v>1775</v>
      </c>
      <c r="CL327" s="280">
        <f t="shared" si="908"/>
        <v>16422.386241563738</v>
      </c>
      <c r="CM327" s="280">
        <f t="shared" si="913"/>
        <v>3401.3885051119096</v>
      </c>
      <c r="CN327" s="280">
        <f t="shared" si="910"/>
        <v>14795.997736451827</v>
      </c>
      <c r="CP327" s="280">
        <f t="shared" si="928"/>
        <v>14795.997736451827</v>
      </c>
      <c r="CQ327" s="372"/>
      <c r="CR327" s="372"/>
      <c r="CS327" s="372"/>
      <c r="CT327" s="280">
        <f t="shared" si="929"/>
        <v>6.0904109589041093</v>
      </c>
      <c r="CU327" s="365">
        <f t="shared" si="930"/>
        <v>3.9095890410958907</v>
      </c>
      <c r="CV327" s="280">
        <f t="shared" si="931"/>
        <v>1775</v>
      </c>
      <c r="CW327" s="280">
        <f t="shared" si="932"/>
        <v>13020.997736451827</v>
      </c>
      <c r="CX327" s="280">
        <f t="shared" si="911"/>
        <v>3401.3885051119096</v>
      </c>
      <c r="CY327" s="280">
        <f t="shared" si="912"/>
        <v>11394.609231339917</v>
      </c>
      <c r="DA327" s="280">
        <f t="shared" si="860"/>
        <v>11394.609231339917</v>
      </c>
      <c r="DB327" s="372"/>
      <c r="DC327" s="372"/>
      <c r="DD327" s="372"/>
      <c r="DE327" s="280">
        <f t="shared" si="604"/>
        <v>7.0904109589041093</v>
      </c>
      <c r="DF327" s="365">
        <f t="shared" si="605"/>
        <v>2.9095890410958907</v>
      </c>
      <c r="DG327" s="280">
        <f t="shared" si="861"/>
        <v>1775</v>
      </c>
      <c r="DH327" s="280">
        <f t="shared" si="606"/>
        <v>9619.6092313399167</v>
      </c>
      <c r="DI327" s="280">
        <f t="shared" si="933"/>
        <v>3401.3885051119096</v>
      </c>
      <c r="DJ327" s="280">
        <f t="shared" si="607"/>
        <v>7993.2207262280072</v>
      </c>
      <c r="DL327" s="367">
        <f t="shared" si="608"/>
        <v>6218.2207262280072</v>
      </c>
    </row>
    <row r="328" spans="1:116" ht="30" x14ac:dyDescent="0.25">
      <c r="A328" s="451" t="s">
        <v>610</v>
      </c>
      <c r="B328" s="602" t="s">
        <v>11</v>
      </c>
      <c r="C328" s="355" t="s">
        <v>12</v>
      </c>
      <c r="D328" s="269" t="s">
        <v>1690</v>
      </c>
      <c r="E328" s="290" t="s">
        <v>613</v>
      </c>
      <c r="F328" s="278">
        <v>42094</v>
      </c>
      <c r="G328" s="357">
        <v>0</v>
      </c>
      <c r="H328" s="357">
        <f>VLOOKUP(C328,[1]Rates!$C$6:$D$136,2,0)</f>
        <v>10</v>
      </c>
      <c r="I328" s="358">
        <f t="shared" si="922"/>
        <v>10</v>
      </c>
      <c r="J328" s="288">
        <v>46981</v>
      </c>
      <c r="K328" s="288"/>
      <c r="L328" s="370">
        <f t="shared" si="868"/>
        <v>46981</v>
      </c>
      <c r="M328" s="288">
        <v>0</v>
      </c>
      <c r="N328" s="359">
        <f t="shared" si="923"/>
        <v>46981</v>
      </c>
      <c r="O328" s="280">
        <f t="shared" si="937"/>
        <v>1</v>
      </c>
      <c r="P328" s="360">
        <f t="shared" si="924"/>
        <v>10</v>
      </c>
      <c r="Q328" s="361">
        <f t="shared" si="925"/>
        <v>2349.0500000000002</v>
      </c>
      <c r="R328" s="359">
        <f t="shared" si="872"/>
        <v>44631.95</v>
      </c>
      <c r="S328" s="359">
        <f t="shared" si="938"/>
        <v>12.227931506849314</v>
      </c>
      <c r="T328" s="359">
        <f t="shared" si="874"/>
        <v>0</v>
      </c>
      <c r="U328" s="410">
        <f t="shared" si="875"/>
        <v>46981</v>
      </c>
      <c r="V328" s="374">
        <f t="shared" si="940"/>
        <v>46968.772068493148</v>
      </c>
      <c r="W328" s="371"/>
      <c r="X328" s="371"/>
      <c r="Y328" s="371"/>
      <c r="Z328" s="371"/>
      <c r="AA328" s="280">
        <f t="shared" si="877"/>
        <v>46968.772068493148</v>
      </c>
      <c r="AB328" s="372"/>
      <c r="AC328" s="372"/>
      <c r="AD328" s="372"/>
      <c r="AE328" s="363">
        <f t="shared" si="878"/>
        <v>0</v>
      </c>
      <c r="AF328" s="363">
        <f t="shared" si="879"/>
        <v>10</v>
      </c>
      <c r="AG328" s="383">
        <f t="shared" si="934"/>
        <v>2349.0500000000002</v>
      </c>
      <c r="AH328" s="383">
        <f t="shared" si="935"/>
        <v>44631.95</v>
      </c>
      <c r="AI328" s="280">
        <f t="shared" si="939"/>
        <v>4463.1949999999997</v>
      </c>
      <c r="AJ328" s="280">
        <f t="shared" si="927"/>
        <v>42505.577068493149</v>
      </c>
      <c r="AL328" s="280">
        <f t="shared" si="884"/>
        <v>42505.577068493149</v>
      </c>
      <c r="AM328" s="372"/>
      <c r="AN328" s="372"/>
      <c r="AO328" s="372"/>
      <c r="AP328" s="363">
        <f t="shared" si="885"/>
        <v>1.0027397260273974</v>
      </c>
      <c r="AQ328" s="363">
        <f t="shared" si="886"/>
        <v>8.9972602739726035</v>
      </c>
      <c r="AR328" s="383">
        <f t="shared" si="887"/>
        <v>2349.0500000000002</v>
      </c>
      <c r="AS328" s="383">
        <f t="shared" si="888"/>
        <v>44619.722068493145</v>
      </c>
      <c r="AT328" s="365">
        <f t="shared" si="889"/>
        <v>4463.1949999999997</v>
      </c>
      <c r="AU328" s="280">
        <f t="shared" si="890"/>
        <v>38042.382068493149</v>
      </c>
      <c r="AW328" s="372">
        <f t="shared" si="891"/>
        <v>38042.382068493149</v>
      </c>
      <c r="AX328" s="372"/>
      <c r="AY328" s="372"/>
      <c r="AZ328" s="372"/>
      <c r="BA328" s="372">
        <f t="shared" si="892"/>
        <v>2.0027397260273974</v>
      </c>
      <c r="BB328" s="372">
        <f t="shared" si="893"/>
        <v>7.9972602739726026</v>
      </c>
      <c r="BC328" s="372">
        <f t="shared" si="894"/>
        <v>2349.0500000000002</v>
      </c>
      <c r="BD328" s="372">
        <f t="shared" si="895"/>
        <v>40156.527068493146</v>
      </c>
      <c r="BE328" s="372">
        <f t="shared" si="896"/>
        <v>4463.1949999999997</v>
      </c>
      <c r="BF328" s="372">
        <f t="shared" si="897"/>
        <v>33579.187068493149</v>
      </c>
      <c r="BG328" s="372"/>
      <c r="BH328" s="280">
        <f t="shared" si="898"/>
        <v>33579.187068493149</v>
      </c>
      <c r="BI328" s="372"/>
      <c r="BJ328" s="372"/>
      <c r="BK328" s="372"/>
      <c r="BL328" s="280">
        <f t="shared" si="899"/>
        <v>3.0027397260273974</v>
      </c>
      <c r="BM328" s="372">
        <f t="shared" si="900"/>
        <v>6.9972602739726026</v>
      </c>
      <c r="BN328" s="372">
        <f t="shared" si="901"/>
        <v>2349.0500000000002</v>
      </c>
      <c r="BO328" s="280">
        <f t="shared" si="902"/>
        <v>31230.13706849315</v>
      </c>
      <c r="BP328" s="280">
        <f t="shared" si="903"/>
        <v>4463.1949999999997</v>
      </c>
      <c r="BQ328" s="280">
        <f t="shared" si="904"/>
        <v>29115.992068493149</v>
      </c>
      <c r="BS328" s="367">
        <f t="shared" si="914"/>
        <v>26766.94206849315</v>
      </c>
      <c r="BT328" s="280">
        <v>29115.992068493149</v>
      </c>
      <c r="BU328" s="372"/>
      <c r="BV328" s="372"/>
      <c r="BW328" s="372"/>
      <c r="BX328" s="280">
        <f t="shared" si="915"/>
        <v>4.0027397260273974</v>
      </c>
      <c r="BY328" s="365">
        <f t="shared" si="916"/>
        <v>5.9972602739726026</v>
      </c>
      <c r="BZ328" s="280">
        <f t="shared" si="917"/>
        <v>2349.0500000000002</v>
      </c>
      <c r="CA328" s="280">
        <f t="shared" si="918"/>
        <v>26766.94206849315</v>
      </c>
      <c r="CB328" s="280">
        <f t="shared" si="919"/>
        <v>4463.1949999999997</v>
      </c>
      <c r="CC328" s="280">
        <f t="shared" si="920"/>
        <v>24652.79706849315</v>
      </c>
      <c r="CE328" s="280">
        <v>24652.79706849315</v>
      </c>
      <c r="CF328" s="372"/>
      <c r="CG328" s="372"/>
      <c r="CH328" s="372"/>
      <c r="CI328" s="280">
        <f t="shared" si="905"/>
        <v>5.0054794520547947</v>
      </c>
      <c r="CJ328" s="365">
        <f t="shared" si="906"/>
        <v>4.9945205479452053</v>
      </c>
      <c r="CK328" s="280">
        <f t="shared" si="907"/>
        <v>2349.0500000000002</v>
      </c>
      <c r="CL328" s="280">
        <f t="shared" si="908"/>
        <v>22303.74706849315</v>
      </c>
      <c r="CM328" s="280">
        <f t="shared" si="913"/>
        <v>4463.1949999999997</v>
      </c>
      <c r="CN328" s="280">
        <f t="shared" si="910"/>
        <v>20189.60206849315</v>
      </c>
      <c r="CP328" s="280">
        <f t="shared" si="928"/>
        <v>20189.60206849315</v>
      </c>
      <c r="CQ328" s="372"/>
      <c r="CR328" s="372"/>
      <c r="CS328" s="372"/>
      <c r="CT328" s="280">
        <f t="shared" si="929"/>
        <v>6.0054794520547947</v>
      </c>
      <c r="CU328" s="365">
        <f t="shared" si="930"/>
        <v>3.9945205479452053</v>
      </c>
      <c r="CV328" s="280">
        <f t="shared" si="931"/>
        <v>2349.0500000000002</v>
      </c>
      <c r="CW328" s="280">
        <f t="shared" si="932"/>
        <v>17840.552068493151</v>
      </c>
      <c r="CX328" s="280">
        <f t="shared" si="911"/>
        <v>4463.1949999999997</v>
      </c>
      <c r="CY328" s="280">
        <f t="shared" si="912"/>
        <v>15726.40706849315</v>
      </c>
      <c r="DA328" s="280">
        <f t="shared" si="860"/>
        <v>15726.40706849315</v>
      </c>
      <c r="DB328" s="372"/>
      <c r="DC328" s="372"/>
      <c r="DD328" s="372"/>
      <c r="DE328" s="280">
        <f t="shared" si="604"/>
        <v>7.0054794520547947</v>
      </c>
      <c r="DF328" s="365">
        <f t="shared" si="605"/>
        <v>2.9945205479452053</v>
      </c>
      <c r="DG328" s="280">
        <f t="shared" si="861"/>
        <v>2349.0500000000002</v>
      </c>
      <c r="DH328" s="280">
        <f t="shared" si="606"/>
        <v>13377.357068493151</v>
      </c>
      <c r="DI328" s="280">
        <f t="shared" si="933"/>
        <v>4463.1949999999997</v>
      </c>
      <c r="DJ328" s="280">
        <f t="shared" si="607"/>
        <v>11263.212068493151</v>
      </c>
      <c r="DL328" s="367">
        <f t="shared" si="608"/>
        <v>8914.1620684931513</v>
      </c>
    </row>
    <row r="329" spans="1:116" ht="25.5" x14ac:dyDescent="0.25">
      <c r="A329" s="451" t="s">
        <v>610</v>
      </c>
      <c r="B329" s="602" t="s">
        <v>11</v>
      </c>
      <c r="C329" s="355" t="s">
        <v>12</v>
      </c>
      <c r="D329" s="269" t="s">
        <v>1691</v>
      </c>
      <c r="E329" s="290" t="s">
        <v>614</v>
      </c>
      <c r="F329" s="278">
        <v>41954</v>
      </c>
      <c r="G329" s="357">
        <v>0</v>
      </c>
      <c r="H329" s="357">
        <f>VLOOKUP(C329,[1]Rates!$C$6:$D$136,2,0)</f>
        <v>10</v>
      </c>
      <c r="I329" s="358">
        <f t="shared" si="922"/>
        <v>10</v>
      </c>
      <c r="J329" s="288">
        <v>7400</v>
      </c>
      <c r="K329" s="288"/>
      <c r="L329" s="370">
        <f t="shared" si="868"/>
        <v>7400</v>
      </c>
      <c r="M329" s="288">
        <v>0</v>
      </c>
      <c r="N329" s="359">
        <f t="shared" si="923"/>
        <v>7400</v>
      </c>
      <c r="O329" s="280">
        <f t="shared" si="937"/>
        <v>141</v>
      </c>
      <c r="P329" s="360">
        <f t="shared" si="924"/>
        <v>10</v>
      </c>
      <c r="Q329" s="361">
        <f t="shared" si="925"/>
        <v>370</v>
      </c>
      <c r="R329" s="359">
        <f t="shared" si="872"/>
        <v>7030</v>
      </c>
      <c r="S329" s="359">
        <f t="shared" si="938"/>
        <v>271.56986301369864</v>
      </c>
      <c r="T329" s="359">
        <f t="shared" si="874"/>
        <v>0</v>
      </c>
      <c r="U329" s="410">
        <f t="shared" si="875"/>
        <v>7400</v>
      </c>
      <c r="V329" s="374">
        <f t="shared" si="940"/>
        <v>7128.4301369863015</v>
      </c>
      <c r="W329" s="371"/>
      <c r="X329" s="371"/>
      <c r="Y329" s="371"/>
      <c r="Z329" s="371"/>
      <c r="AA329" s="280">
        <f t="shared" si="877"/>
        <v>7128.4301369863015</v>
      </c>
      <c r="AB329" s="372"/>
      <c r="AC329" s="372"/>
      <c r="AD329" s="372"/>
      <c r="AE329" s="363">
        <f t="shared" si="878"/>
        <v>0.38356164383561642</v>
      </c>
      <c r="AF329" s="363">
        <f t="shared" si="879"/>
        <v>9.6164383561643838</v>
      </c>
      <c r="AG329" s="383">
        <f t="shared" si="934"/>
        <v>370</v>
      </c>
      <c r="AH329" s="383">
        <f t="shared" si="935"/>
        <v>7030</v>
      </c>
      <c r="AI329" s="280">
        <f t="shared" si="939"/>
        <v>731.03988603988603</v>
      </c>
      <c r="AJ329" s="280">
        <f t="shared" si="927"/>
        <v>6397.3902509464151</v>
      </c>
      <c r="AL329" s="280">
        <f t="shared" si="884"/>
        <v>6397.3902509464151</v>
      </c>
      <c r="AM329" s="372"/>
      <c r="AN329" s="372"/>
      <c r="AO329" s="372"/>
      <c r="AP329" s="363">
        <f t="shared" si="885"/>
        <v>1.3863013698630138</v>
      </c>
      <c r="AQ329" s="363">
        <f t="shared" si="886"/>
        <v>8.6136986301369856</v>
      </c>
      <c r="AR329" s="383">
        <f t="shared" si="887"/>
        <v>370</v>
      </c>
      <c r="AS329" s="383">
        <f t="shared" si="888"/>
        <v>6758.4301369863015</v>
      </c>
      <c r="AT329" s="365">
        <f t="shared" si="889"/>
        <v>731.03988603988603</v>
      </c>
      <c r="AU329" s="280">
        <f t="shared" si="890"/>
        <v>5666.3503649065287</v>
      </c>
      <c r="AW329" s="372">
        <f t="shared" si="891"/>
        <v>5666.3503649065287</v>
      </c>
      <c r="AX329" s="372"/>
      <c r="AY329" s="372"/>
      <c r="AZ329" s="372"/>
      <c r="BA329" s="372">
        <f t="shared" si="892"/>
        <v>2.3863013698630136</v>
      </c>
      <c r="BB329" s="372">
        <f t="shared" si="893"/>
        <v>7.6136986301369864</v>
      </c>
      <c r="BC329" s="372">
        <f t="shared" si="894"/>
        <v>370</v>
      </c>
      <c r="BD329" s="372">
        <f t="shared" si="895"/>
        <v>6027.3902509464151</v>
      </c>
      <c r="BE329" s="372">
        <f t="shared" si="896"/>
        <v>731.03988603988603</v>
      </c>
      <c r="BF329" s="372">
        <f t="shared" si="897"/>
        <v>4935.3104788666424</v>
      </c>
      <c r="BG329" s="372"/>
      <c r="BH329" s="280">
        <f t="shared" si="898"/>
        <v>4935.3104788666424</v>
      </c>
      <c r="BI329" s="372"/>
      <c r="BJ329" s="372"/>
      <c r="BK329" s="372"/>
      <c r="BL329" s="280">
        <f t="shared" si="899"/>
        <v>3.3863013698630136</v>
      </c>
      <c r="BM329" s="372">
        <f t="shared" si="900"/>
        <v>6.6136986301369864</v>
      </c>
      <c r="BN329" s="372">
        <f t="shared" si="901"/>
        <v>370</v>
      </c>
      <c r="BO329" s="280">
        <f t="shared" si="902"/>
        <v>4565.3104788666424</v>
      </c>
      <c r="BP329" s="280">
        <f t="shared" si="903"/>
        <v>731.03988603988603</v>
      </c>
      <c r="BQ329" s="280">
        <f t="shared" si="904"/>
        <v>4204.270592826756</v>
      </c>
      <c r="BS329" s="367">
        <f t="shared" si="914"/>
        <v>3834.270592826756</v>
      </c>
      <c r="BT329" s="280">
        <v>4204.270592826756</v>
      </c>
      <c r="BU329" s="372"/>
      <c r="BV329" s="372"/>
      <c r="BW329" s="372"/>
      <c r="BX329" s="280">
        <f t="shared" si="915"/>
        <v>4.3863013698630136</v>
      </c>
      <c r="BY329" s="365">
        <f t="shared" si="916"/>
        <v>5.6136986301369864</v>
      </c>
      <c r="BZ329" s="280">
        <f t="shared" si="917"/>
        <v>370</v>
      </c>
      <c r="CA329" s="280">
        <f t="shared" si="918"/>
        <v>3834.270592826756</v>
      </c>
      <c r="CB329" s="280">
        <f t="shared" si="919"/>
        <v>731.03988603988603</v>
      </c>
      <c r="CC329" s="280">
        <f t="shared" si="920"/>
        <v>3473.2307067868701</v>
      </c>
      <c r="CE329" s="280">
        <v>3473.2307067868701</v>
      </c>
      <c r="CF329" s="372"/>
      <c r="CG329" s="372"/>
      <c r="CH329" s="372"/>
      <c r="CI329" s="280">
        <f t="shared" si="905"/>
        <v>5.3890410958904109</v>
      </c>
      <c r="CJ329" s="365">
        <f t="shared" si="906"/>
        <v>4.6109589041095891</v>
      </c>
      <c r="CK329" s="280">
        <f t="shared" si="907"/>
        <v>370</v>
      </c>
      <c r="CL329" s="280">
        <f t="shared" si="908"/>
        <v>3103.2307067868701</v>
      </c>
      <c r="CM329" s="280">
        <f t="shared" si="913"/>
        <v>731.03988603988603</v>
      </c>
      <c r="CN329" s="280">
        <f t="shared" si="910"/>
        <v>2742.1908207469842</v>
      </c>
      <c r="CP329" s="280">
        <f t="shared" si="928"/>
        <v>2742.1908207469842</v>
      </c>
      <c r="CQ329" s="372"/>
      <c r="CR329" s="372"/>
      <c r="CS329" s="372"/>
      <c r="CT329" s="280">
        <f t="shared" si="929"/>
        <v>6.3890410958904109</v>
      </c>
      <c r="CU329" s="365">
        <f t="shared" si="930"/>
        <v>3.6109589041095891</v>
      </c>
      <c r="CV329" s="280">
        <f t="shared" si="931"/>
        <v>370</v>
      </c>
      <c r="CW329" s="280">
        <f t="shared" si="932"/>
        <v>2372.1908207469842</v>
      </c>
      <c r="CX329" s="280">
        <f t="shared" si="911"/>
        <v>731.03988603988603</v>
      </c>
      <c r="CY329" s="280">
        <f t="shared" si="912"/>
        <v>2011.1509347070983</v>
      </c>
      <c r="DA329" s="280">
        <f t="shared" si="860"/>
        <v>2011.1509347070983</v>
      </c>
      <c r="DB329" s="372"/>
      <c r="DC329" s="372"/>
      <c r="DD329" s="372"/>
      <c r="DE329" s="280">
        <f t="shared" si="604"/>
        <v>7.3890410958904109</v>
      </c>
      <c r="DF329" s="365">
        <f t="shared" si="605"/>
        <v>2.6109589041095891</v>
      </c>
      <c r="DG329" s="280">
        <f t="shared" si="861"/>
        <v>370</v>
      </c>
      <c r="DH329" s="280">
        <f t="shared" si="606"/>
        <v>1641.1509347070983</v>
      </c>
      <c r="DI329" s="280">
        <f t="shared" si="933"/>
        <v>731.03988603988603</v>
      </c>
      <c r="DJ329" s="280">
        <f t="shared" si="607"/>
        <v>1280.1110486672123</v>
      </c>
      <c r="DL329" s="367">
        <f t="shared" si="608"/>
        <v>910.11104866721234</v>
      </c>
    </row>
    <row r="330" spans="1:116" ht="30" x14ac:dyDescent="0.25">
      <c r="A330" s="451" t="s">
        <v>610</v>
      </c>
      <c r="B330" s="602" t="s">
        <v>11</v>
      </c>
      <c r="C330" s="355" t="s">
        <v>12</v>
      </c>
      <c r="D330" s="269" t="s">
        <v>1692</v>
      </c>
      <c r="E330" s="290" t="s">
        <v>615</v>
      </c>
      <c r="F330" s="278">
        <v>41937</v>
      </c>
      <c r="G330" s="357">
        <v>0</v>
      </c>
      <c r="H330" s="357">
        <f>VLOOKUP(C330,[1]Rates!$C$6:$D$136,2,0)</f>
        <v>10</v>
      </c>
      <c r="I330" s="358">
        <f t="shared" si="922"/>
        <v>10</v>
      </c>
      <c r="J330" s="288">
        <v>15000</v>
      </c>
      <c r="K330" s="288"/>
      <c r="L330" s="370">
        <f t="shared" si="868"/>
        <v>15000</v>
      </c>
      <c r="M330" s="288">
        <v>0</v>
      </c>
      <c r="N330" s="359">
        <f t="shared" si="923"/>
        <v>15000</v>
      </c>
      <c r="O330" s="280">
        <f t="shared" si="937"/>
        <v>158</v>
      </c>
      <c r="P330" s="360">
        <f t="shared" si="924"/>
        <v>10</v>
      </c>
      <c r="Q330" s="361">
        <f t="shared" si="925"/>
        <v>750</v>
      </c>
      <c r="R330" s="359">
        <f t="shared" si="872"/>
        <v>14250</v>
      </c>
      <c r="S330" s="359">
        <f t="shared" si="938"/>
        <v>616.84931506849318</v>
      </c>
      <c r="T330" s="359">
        <f t="shared" si="874"/>
        <v>0</v>
      </c>
      <c r="U330" s="410">
        <f t="shared" si="875"/>
        <v>15000</v>
      </c>
      <c r="V330" s="374">
        <f t="shared" si="940"/>
        <v>14383.150684931506</v>
      </c>
      <c r="W330" s="371"/>
      <c r="X330" s="371"/>
      <c r="Y330" s="371"/>
      <c r="Z330" s="371"/>
      <c r="AA330" s="280">
        <f t="shared" si="877"/>
        <v>14383.150684931506</v>
      </c>
      <c r="AB330" s="372"/>
      <c r="AC330" s="372"/>
      <c r="AD330" s="372"/>
      <c r="AE330" s="363">
        <f t="shared" si="878"/>
        <v>0.43013698630136987</v>
      </c>
      <c r="AF330" s="363">
        <f t="shared" si="879"/>
        <v>9.5698630136986296</v>
      </c>
      <c r="AG330" s="383">
        <f t="shared" si="934"/>
        <v>750</v>
      </c>
      <c r="AH330" s="383">
        <f t="shared" si="935"/>
        <v>14250</v>
      </c>
      <c r="AI330" s="280">
        <f t="shared" si="939"/>
        <v>1489.049527626682</v>
      </c>
      <c r="AJ330" s="280">
        <f t="shared" si="927"/>
        <v>12894.101157304824</v>
      </c>
      <c r="AL330" s="280">
        <f t="shared" si="884"/>
        <v>12894.101157304824</v>
      </c>
      <c r="AM330" s="372"/>
      <c r="AN330" s="372"/>
      <c r="AO330" s="372"/>
      <c r="AP330" s="363">
        <f t="shared" si="885"/>
        <v>1.4328767123287671</v>
      </c>
      <c r="AQ330" s="363">
        <f t="shared" si="886"/>
        <v>8.5671232876712331</v>
      </c>
      <c r="AR330" s="383">
        <f t="shared" si="887"/>
        <v>750</v>
      </c>
      <c r="AS330" s="383">
        <f t="shared" si="888"/>
        <v>13633.150684931506</v>
      </c>
      <c r="AT330" s="365">
        <f t="shared" si="889"/>
        <v>1489.049527626682</v>
      </c>
      <c r="AU330" s="280">
        <f t="shared" si="890"/>
        <v>11405.051629678142</v>
      </c>
      <c r="AW330" s="372">
        <f t="shared" si="891"/>
        <v>11405.051629678142</v>
      </c>
      <c r="AX330" s="372"/>
      <c r="AY330" s="372"/>
      <c r="AZ330" s="372"/>
      <c r="BA330" s="372">
        <f t="shared" si="892"/>
        <v>2.4328767123287673</v>
      </c>
      <c r="BB330" s="372">
        <f t="shared" si="893"/>
        <v>7.5671232876712331</v>
      </c>
      <c r="BC330" s="372">
        <f t="shared" si="894"/>
        <v>750</v>
      </c>
      <c r="BD330" s="372">
        <f t="shared" si="895"/>
        <v>12144.101157304824</v>
      </c>
      <c r="BE330" s="372">
        <f t="shared" si="896"/>
        <v>1489.049527626682</v>
      </c>
      <c r="BF330" s="372">
        <f t="shared" si="897"/>
        <v>9916.0021020514614</v>
      </c>
      <c r="BG330" s="372"/>
      <c r="BH330" s="280">
        <f t="shared" si="898"/>
        <v>9916.0021020514614</v>
      </c>
      <c r="BI330" s="372"/>
      <c r="BJ330" s="372"/>
      <c r="BK330" s="372"/>
      <c r="BL330" s="280">
        <f t="shared" si="899"/>
        <v>3.4328767123287673</v>
      </c>
      <c r="BM330" s="372">
        <f t="shared" si="900"/>
        <v>6.5671232876712331</v>
      </c>
      <c r="BN330" s="372">
        <f t="shared" si="901"/>
        <v>750</v>
      </c>
      <c r="BO330" s="280">
        <f t="shared" si="902"/>
        <v>9166.0021020514614</v>
      </c>
      <c r="BP330" s="280">
        <f t="shared" si="903"/>
        <v>1489.049527626682</v>
      </c>
      <c r="BQ330" s="280">
        <f t="shared" si="904"/>
        <v>8426.9525744247803</v>
      </c>
      <c r="BS330" s="367">
        <f t="shared" si="914"/>
        <v>7676.9525744247803</v>
      </c>
      <c r="BT330" s="280">
        <v>8426.9525744247803</v>
      </c>
      <c r="BU330" s="372"/>
      <c r="BV330" s="372"/>
      <c r="BW330" s="372"/>
      <c r="BX330" s="280">
        <f t="shared" si="915"/>
        <v>4.4328767123287669</v>
      </c>
      <c r="BY330" s="365">
        <f t="shared" si="916"/>
        <v>5.5671232876712331</v>
      </c>
      <c r="BZ330" s="280">
        <f t="shared" si="917"/>
        <v>750</v>
      </c>
      <c r="CA330" s="280">
        <f t="shared" si="918"/>
        <v>7676.9525744247803</v>
      </c>
      <c r="CB330" s="280">
        <f t="shared" si="919"/>
        <v>1489.049527626682</v>
      </c>
      <c r="CC330" s="280">
        <f t="shared" si="920"/>
        <v>6937.9030467980983</v>
      </c>
      <c r="CE330" s="280">
        <v>6937.9030467980983</v>
      </c>
      <c r="CF330" s="372"/>
      <c r="CG330" s="372"/>
      <c r="CH330" s="372"/>
      <c r="CI330" s="280">
        <f t="shared" si="905"/>
        <v>5.4356164383561643</v>
      </c>
      <c r="CJ330" s="365">
        <f t="shared" si="906"/>
        <v>4.5643835616438357</v>
      </c>
      <c r="CK330" s="280">
        <f t="shared" si="907"/>
        <v>750</v>
      </c>
      <c r="CL330" s="280">
        <f t="shared" si="908"/>
        <v>6187.9030467980983</v>
      </c>
      <c r="CM330" s="280">
        <f t="shared" si="913"/>
        <v>1489.049527626682</v>
      </c>
      <c r="CN330" s="280">
        <f t="shared" si="910"/>
        <v>5448.8535191714163</v>
      </c>
      <c r="CP330" s="280">
        <f t="shared" si="928"/>
        <v>5448.8535191714163</v>
      </c>
      <c r="CQ330" s="372"/>
      <c r="CR330" s="372"/>
      <c r="CS330" s="372"/>
      <c r="CT330" s="280">
        <f t="shared" si="929"/>
        <v>6.4356164383561643</v>
      </c>
      <c r="CU330" s="365">
        <f t="shared" si="930"/>
        <v>3.5643835616438357</v>
      </c>
      <c r="CV330" s="280">
        <f t="shared" si="931"/>
        <v>750</v>
      </c>
      <c r="CW330" s="280">
        <f t="shared" si="932"/>
        <v>4698.8535191714163</v>
      </c>
      <c r="CX330" s="280">
        <f t="shared" si="911"/>
        <v>1489.049527626682</v>
      </c>
      <c r="CY330" s="280">
        <f t="shared" si="912"/>
        <v>3959.8039915447343</v>
      </c>
      <c r="DA330" s="280">
        <f t="shared" si="860"/>
        <v>3959.8039915447343</v>
      </c>
      <c r="DB330" s="372"/>
      <c r="DC330" s="372"/>
      <c r="DD330" s="372"/>
      <c r="DE330" s="280">
        <f t="shared" si="604"/>
        <v>7.4356164383561643</v>
      </c>
      <c r="DF330" s="365">
        <f t="shared" si="605"/>
        <v>2.5643835616438357</v>
      </c>
      <c r="DG330" s="280">
        <f t="shared" si="861"/>
        <v>750</v>
      </c>
      <c r="DH330" s="280">
        <f t="shared" si="606"/>
        <v>3209.8039915447343</v>
      </c>
      <c r="DI330" s="280">
        <f t="shared" si="933"/>
        <v>1489.049527626682</v>
      </c>
      <c r="DJ330" s="280">
        <f t="shared" si="607"/>
        <v>2470.7544639180524</v>
      </c>
      <c r="DL330" s="367">
        <f t="shared" si="608"/>
        <v>1720.7544639180524</v>
      </c>
    </row>
    <row r="331" spans="1:116" ht="25.5" x14ac:dyDescent="0.25">
      <c r="A331" s="451" t="s">
        <v>610</v>
      </c>
      <c r="B331" s="602" t="s">
        <v>11</v>
      </c>
      <c r="C331" s="355" t="s">
        <v>12</v>
      </c>
      <c r="D331" s="269" t="s">
        <v>1693</v>
      </c>
      <c r="E331" s="290" t="s">
        <v>616</v>
      </c>
      <c r="F331" s="278">
        <v>41974</v>
      </c>
      <c r="G331" s="357">
        <v>0</v>
      </c>
      <c r="H331" s="357">
        <f>VLOOKUP(C331,[1]Rates!$C$6:$D$136,2,0)</f>
        <v>10</v>
      </c>
      <c r="I331" s="358">
        <f t="shared" si="922"/>
        <v>10</v>
      </c>
      <c r="J331" s="582">
        <v>8600</v>
      </c>
      <c r="K331" s="582"/>
      <c r="L331" s="370">
        <f t="shared" si="868"/>
        <v>8600</v>
      </c>
      <c r="M331" s="582">
        <v>0</v>
      </c>
      <c r="N331" s="359">
        <f t="shared" si="923"/>
        <v>8600</v>
      </c>
      <c r="O331" s="280">
        <f t="shared" si="937"/>
        <v>121</v>
      </c>
      <c r="P331" s="360">
        <f t="shared" si="924"/>
        <v>10</v>
      </c>
      <c r="Q331" s="361">
        <f t="shared" si="925"/>
        <v>430</v>
      </c>
      <c r="R331" s="359">
        <f t="shared" si="872"/>
        <v>8170</v>
      </c>
      <c r="S331" s="359">
        <f t="shared" si="938"/>
        <v>270.84109589041094</v>
      </c>
      <c r="T331" s="359">
        <f t="shared" si="874"/>
        <v>0</v>
      </c>
      <c r="U331" s="410">
        <f t="shared" si="875"/>
        <v>8600</v>
      </c>
      <c r="V331" s="374">
        <f t="shared" si="940"/>
        <v>8329.1589041095885</v>
      </c>
      <c r="W331" s="371"/>
      <c r="X331" s="371"/>
      <c r="Y331" s="371"/>
      <c r="Z331" s="371"/>
      <c r="AA331" s="280">
        <f t="shared" si="877"/>
        <v>8329.1589041095885</v>
      </c>
      <c r="AB331" s="372"/>
      <c r="AC331" s="372"/>
      <c r="AD331" s="372"/>
      <c r="AE331" s="363">
        <f t="shared" si="878"/>
        <v>0.32876712328767121</v>
      </c>
      <c r="AF331" s="363">
        <f t="shared" si="879"/>
        <v>9.6712328767123292</v>
      </c>
      <c r="AG331" s="383">
        <f t="shared" si="934"/>
        <v>430</v>
      </c>
      <c r="AH331" s="383">
        <f t="shared" si="935"/>
        <v>8170</v>
      </c>
      <c r="AI331" s="280">
        <f t="shared" si="939"/>
        <v>844.77337110481585</v>
      </c>
      <c r="AJ331" s="280">
        <f t="shared" si="927"/>
        <v>7484.3855330047727</v>
      </c>
      <c r="AL331" s="280">
        <f t="shared" si="884"/>
        <v>7484.3855330047727</v>
      </c>
      <c r="AM331" s="372"/>
      <c r="AN331" s="372"/>
      <c r="AO331" s="372"/>
      <c r="AP331" s="363">
        <f t="shared" si="885"/>
        <v>1.3315068493150686</v>
      </c>
      <c r="AQ331" s="363">
        <f t="shared" si="886"/>
        <v>8.668493150684931</v>
      </c>
      <c r="AR331" s="383">
        <f t="shared" si="887"/>
        <v>430</v>
      </c>
      <c r="AS331" s="383">
        <f t="shared" si="888"/>
        <v>7899.1589041095885</v>
      </c>
      <c r="AT331" s="365">
        <f t="shared" ref="AT331" si="941">+AI331</f>
        <v>844.77337110481585</v>
      </c>
      <c r="AU331" s="280">
        <f t="shared" si="890"/>
        <v>6639.6121618999568</v>
      </c>
      <c r="AW331" s="372">
        <f t="shared" si="891"/>
        <v>6639.6121618999568</v>
      </c>
      <c r="AX331" s="372"/>
      <c r="AY331" s="372"/>
      <c r="AZ331" s="372"/>
      <c r="BA331" s="372">
        <f t="shared" ref="BA331:BA344" si="942">($AW$4-F331)/365</f>
        <v>2.3315068493150686</v>
      </c>
      <c r="BB331" s="372">
        <f t="shared" si="893"/>
        <v>7.668493150684931</v>
      </c>
      <c r="BC331" s="372">
        <f t="shared" si="894"/>
        <v>430</v>
      </c>
      <c r="BD331" s="372">
        <f t="shared" ref="BD331:BD336" si="943">IF(AL331-AR331&lt;=0,0,IF(BB331&lt;=0,0,AL331-AR331))</f>
        <v>7054.3855330047727</v>
      </c>
      <c r="BE331" s="372">
        <f t="shared" ref="BE331:BE338" si="944">+AT331</f>
        <v>844.77337110481585</v>
      </c>
      <c r="BF331" s="372">
        <f t="shared" si="897"/>
        <v>5794.838790795141</v>
      </c>
      <c r="BG331" s="372"/>
      <c r="BH331" s="280">
        <f t="shared" si="898"/>
        <v>5794.838790795141</v>
      </c>
      <c r="BI331" s="372"/>
      <c r="BJ331" s="372"/>
      <c r="BK331" s="372"/>
      <c r="BL331" s="280">
        <f t="shared" si="899"/>
        <v>3.3315068493150686</v>
      </c>
      <c r="BM331" s="372">
        <f t="shared" si="900"/>
        <v>6.668493150684931</v>
      </c>
      <c r="BN331" s="372">
        <f t="shared" ref="BN331:BN344" si="945">+BC331</f>
        <v>430</v>
      </c>
      <c r="BO331" s="280">
        <f t="shared" si="902"/>
        <v>5364.838790795141</v>
      </c>
      <c r="BP331" s="280">
        <f t="shared" si="903"/>
        <v>844.77337110481585</v>
      </c>
      <c r="BQ331" s="280">
        <f t="shared" si="904"/>
        <v>4950.0654196903251</v>
      </c>
      <c r="BS331" s="367">
        <f t="shared" si="914"/>
        <v>4520.0654196903251</v>
      </c>
      <c r="BT331" s="280">
        <v>4950.0654196903251</v>
      </c>
      <c r="BU331" s="372"/>
      <c r="BV331" s="372"/>
      <c r="BW331" s="372"/>
      <c r="BX331" s="280">
        <f t="shared" si="915"/>
        <v>4.3315068493150681</v>
      </c>
      <c r="BY331" s="365">
        <f t="shared" si="916"/>
        <v>5.6684931506849319</v>
      </c>
      <c r="BZ331" s="280">
        <f t="shared" si="917"/>
        <v>430</v>
      </c>
      <c r="CA331" s="280">
        <f t="shared" si="918"/>
        <v>4520.0654196903251</v>
      </c>
      <c r="CB331" s="280">
        <f t="shared" si="919"/>
        <v>844.77337110481585</v>
      </c>
      <c r="CC331" s="280">
        <f t="shared" si="920"/>
        <v>4105.2920485855093</v>
      </c>
      <c r="CE331" s="280">
        <v>4105.2920485855093</v>
      </c>
      <c r="CF331" s="372"/>
      <c r="CG331" s="372"/>
      <c r="CH331" s="372"/>
      <c r="CI331" s="280">
        <f t="shared" ref="CI331:CI360" si="946">($CE$4-F331)/365</f>
        <v>5.3342465753424655</v>
      </c>
      <c r="CJ331" s="365">
        <f t="shared" si="906"/>
        <v>4.6657534246575345</v>
      </c>
      <c r="CK331" s="280">
        <f t="shared" ref="CK331:CK355" si="947">+BZ331</f>
        <v>430</v>
      </c>
      <c r="CL331" s="280">
        <f t="shared" si="908"/>
        <v>3675.2920485855093</v>
      </c>
      <c r="CM331" s="280">
        <f t="shared" si="913"/>
        <v>844.77337110481585</v>
      </c>
      <c r="CN331" s="280">
        <f t="shared" si="910"/>
        <v>3260.5186774806934</v>
      </c>
      <c r="CP331" s="280">
        <f t="shared" si="928"/>
        <v>3260.5186774806934</v>
      </c>
      <c r="CQ331" s="372"/>
      <c r="CR331" s="372"/>
      <c r="CS331" s="372"/>
      <c r="CT331" s="280">
        <f t="shared" si="929"/>
        <v>6.3342465753424655</v>
      </c>
      <c r="CU331" s="365">
        <f t="shared" si="930"/>
        <v>3.6657534246575345</v>
      </c>
      <c r="CV331" s="280">
        <f t="shared" si="931"/>
        <v>430</v>
      </c>
      <c r="CW331" s="280">
        <f t="shared" si="932"/>
        <v>2830.5186774806934</v>
      </c>
      <c r="CX331" s="280">
        <f t="shared" si="911"/>
        <v>844.77337110481585</v>
      </c>
      <c r="CY331" s="280">
        <f t="shared" si="912"/>
        <v>2415.7453063758776</v>
      </c>
      <c r="DA331" s="280">
        <f t="shared" si="860"/>
        <v>2415.7453063758776</v>
      </c>
      <c r="DB331" s="372"/>
      <c r="DC331" s="372"/>
      <c r="DD331" s="372"/>
      <c r="DE331" s="280">
        <f t="shared" ref="DE331:DE404" si="948">($DA$4-F331)/365</f>
        <v>7.3342465753424655</v>
      </c>
      <c r="DF331" s="365">
        <f t="shared" ref="DF331:DF404" si="949">H331-DE331</f>
        <v>2.6657534246575345</v>
      </c>
      <c r="DG331" s="280">
        <f t="shared" si="861"/>
        <v>430</v>
      </c>
      <c r="DH331" s="280">
        <f t="shared" ref="DH331:DH404" si="950">IF(DA331-DG331&lt;=0,0,IF(DF331&lt;=0,0,DA331-DG331))</f>
        <v>1985.7453063758776</v>
      </c>
      <c r="DI331" s="280">
        <f t="shared" si="933"/>
        <v>844.77337110481585</v>
      </c>
      <c r="DJ331" s="280">
        <f t="shared" ref="DJ331:DJ404" si="951">+DA331+DB331-DI331</f>
        <v>1570.9719352710617</v>
      </c>
      <c r="DL331" s="367">
        <f t="shared" ref="DL331:DL404" si="952">DJ331-DG331</f>
        <v>1140.9719352710617</v>
      </c>
    </row>
    <row r="332" spans="1:116" ht="30" x14ac:dyDescent="0.25">
      <c r="A332" s="451" t="s">
        <v>610</v>
      </c>
      <c r="B332" s="602" t="s">
        <v>11</v>
      </c>
      <c r="C332" s="355" t="s">
        <v>12</v>
      </c>
      <c r="D332" s="269" t="s">
        <v>1694</v>
      </c>
      <c r="E332" s="290" t="s">
        <v>976</v>
      </c>
      <c r="F332" s="278">
        <v>42188</v>
      </c>
      <c r="G332" s="357"/>
      <c r="H332" s="357">
        <f>VLOOKUP(C332,[1]Rates!$C$6:$D$136,2,0)</f>
        <v>10</v>
      </c>
      <c r="I332" s="358">
        <f t="shared" ref="I332:I333" si="953">H332-G332</f>
        <v>10</v>
      </c>
      <c r="J332" s="582"/>
      <c r="K332" s="582"/>
      <c r="L332" s="370"/>
      <c r="M332" s="582"/>
      <c r="N332" s="359"/>
      <c r="O332" s="357"/>
      <c r="P332" s="357"/>
      <c r="Q332" s="358"/>
      <c r="R332" s="582"/>
      <c r="S332" s="582"/>
      <c r="T332" s="370"/>
      <c r="U332" s="582"/>
      <c r="V332" s="359"/>
      <c r="W332" s="357"/>
      <c r="X332" s="357"/>
      <c r="Y332" s="358"/>
      <c r="Z332" s="371"/>
      <c r="AA332" s="582"/>
      <c r="AB332" s="372">
        <v>5700</v>
      </c>
      <c r="AC332" s="421"/>
      <c r="AD332" s="421">
        <f t="shared" ref="AD332:AD338" si="954">+$AD$1-F332+1</f>
        <v>273</v>
      </c>
      <c r="AE332" s="363">
        <v>0</v>
      </c>
      <c r="AF332" s="363">
        <f t="shared" si="879"/>
        <v>10</v>
      </c>
      <c r="AG332" s="382">
        <f t="shared" ref="AG332:AG338" si="955">AB332*5%</f>
        <v>285</v>
      </c>
      <c r="AH332" s="383">
        <f t="shared" ref="AH332:AH338" si="956">IF(AB332-AG332&lt;=0,0,IF(AF332&lt;=0,0,AB332-AG332))</f>
        <v>5415</v>
      </c>
      <c r="AI332" s="364">
        <f t="shared" ref="AI332:AI338" si="957">(AH332/AF332)/365*AD332</f>
        <v>405.01232876712328</v>
      </c>
      <c r="AJ332" s="383">
        <f t="shared" ref="AJ332:AJ338" si="958">AB332-AI332</f>
        <v>5294.9876712328769</v>
      </c>
      <c r="AL332" s="582">
        <f t="shared" si="884"/>
        <v>5294.9876712328769</v>
      </c>
      <c r="AM332" s="372"/>
      <c r="AN332" s="421"/>
      <c r="AO332" s="421"/>
      <c r="AP332" s="363">
        <f t="shared" si="885"/>
        <v>0.74520547945205484</v>
      </c>
      <c r="AQ332" s="363">
        <f t="shared" si="886"/>
        <v>9.2547945205479447</v>
      </c>
      <c r="AR332" s="382">
        <f t="shared" si="887"/>
        <v>285</v>
      </c>
      <c r="AS332" s="383">
        <f t="shared" ref="AS332:AS338" si="959">IF(AB332-AG332&lt;=0,0,IF(AQ332&lt;=0,0,AB332-AG332))</f>
        <v>5415</v>
      </c>
      <c r="AT332" s="393">
        <f t="shared" ref="AT332:AT338" si="960">+AH332/AF332</f>
        <v>541.5</v>
      </c>
      <c r="AU332" s="280">
        <f t="shared" si="890"/>
        <v>4753.4876712328769</v>
      </c>
      <c r="AW332" s="372">
        <f t="shared" si="891"/>
        <v>4753.4876712328769</v>
      </c>
      <c r="AX332" s="372"/>
      <c r="AY332" s="372"/>
      <c r="AZ332" s="372"/>
      <c r="BA332" s="372">
        <f t="shared" si="942"/>
        <v>1.7452054794520548</v>
      </c>
      <c r="BB332" s="372">
        <f t="shared" si="893"/>
        <v>8.2547945205479447</v>
      </c>
      <c r="BC332" s="372">
        <f t="shared" si="894"/>
        <v>285</v>
      </c>
      <c r="BD332" s="372">
        <f t="shared" si="943"/>
        <v>5009.9876712328769</v>
      </c>
      <c r="BE332" s="372">
        <f t="shared" si="944"/>
        <v>541.5</v>
      </c>
      <c r="BF332" s="372">
        <f t="shared" si="897"/>
        <v>4211.9876712328769</v>
      </c>
      <c r="BG332" s="372"/>
      <c r="BH332" s="280">
        <f t="shared" si="898"/>
        <v>4211.9876712328769</v>
      </c>
      <c r="BI332" s="372"/>
      <c r="BJ332" s="372"/>
      <c r="BK332" s="372"/>
      <c r="BL332" s="280">
        <f t="shared" si="899"/>
        <v>2.7452054794520548</v>
      </c>
      <c r="BM332" s="372">
        <f t="shared" ref="BM332:BM348" si="961">H332-BL332</f>
        <v>7.2547945205479447</v>
      </c>
      <c r="BN332" s="372">
        <f t="shared" si="945"/>
        <v>285</v>
      </c>
      <c r="BO332" s="280">
        <f t="shared" si="902"/>
        <v>3926.9876712328769</v>
      </c>
      <c r="BP332" s="280">
        <f t="shared" si="903"/>
        <v>541.5</v>
      </c>
      <c r="BQ332" s="280">
        <f t="shared" si="904"/>
        <v>3670.4876712328769</v>
      </c>
      <c r="BS332" s="367">
        <f t="shared" si="914"/>
        <v>3385.4876712328769</v>
      </c>
      <c r="BT332" s="280">
        <v>3670.4876712328769</v>
      </c>
      <c r="BU332" s="372"/>
      <c r="BV332" s="372"/>
      <c r="BW332" s="372"/>
      <c r="BX332" s="280">
        <f t="shared" si="915"/>
        <v>3.7452054794520548</v>
      </c>
      <c r="BY332" s="365">
        <f t="shared" si="916"/>
        <v>6.2547945205479447</v>
      </c>
      <c r="BZ332" s="280">
        <f t="shared" si="917"/>
        <v>285</v>
      </c>
      <c r="CA332" s="280">
        <f t="shared" si="918"/>
        <v>3385.4876712328769</v>
      </c>
      <c r="CB332" s="280">
        <f t="shared" si="919"/>
        <v>541.5</v>
      </c>
      <c r="CC332" s="280">
        <f t="shared" si="920"/>
        <v>3128.9876712328769</v>
      </c>
      <c r="CE332" s="280">
        <v>3128.9876712328769</v>
      </c>
      <c r="CF332" s="372"/>
      <c r="CG332" s="372"/>
      <c r="CH332" s="372"/>
      <c r="CI332" s="280">
        <f t="shared" si="946"/>
        <v>4.7479452054794518</v>
      </c>
      <c r="CJ332" s="365">
        <f t="shared" ref="CJ332:CJ360" si="962">H332-CI332</f>
        <v>5.2520547945205482</v>
      </c>
      <c r="CK332" s="280">
        <f t="shared" si="947"/>
        <v>285</v>
      </c>
      <c r="CL332" s="280">
        <f t="shared" si="908"/>
        <v>2843.9876712328769</v>
      </c>
      <c r="CM332" s="280">
        <f t="shared" si="913"/>
        <v>541.5</v>
      </c>
      <c r="CN332" s="280">
        <f t="shared" si="910"/>
        <v>2587.4876712328769</v>
      </c>
      <c r="CP332" s="280">
        <f t="shared" si="928"/>
        <v>2587.4876712328769</v>
      </c>
      <c r="CQ332" s="372"/>
      <c r="CR332" s="372"/>
      <c r="CS332" s="372"/>
      <c r="CT332" s="280">
        <f t="shared" si="929"/>
        <v>5.7479452054794518</v>
      </c>
      <c r="CU332" s="365">
        <f t="shared" si="930"/>
        <v>4.2520547945205482</v>
      </c>
      <c r="CV332" s="280">
        <f t="shared" si="931"/>
        <v>285</v>
      </c>
      <c r="CW332" s="280">
        <f t="shared" si="932"/>
        <v>2302.4876712328769</v>
      </c>
      <c r="CX332" s="280">
        <f t="shared" si="911"/>
        <v>541.5</v>
      </c>
      <c r="CY332" s="280">
        <f t="shared" si="912"/>
        <v>2045.9876712328769</v>
      </c>
      <c r="DA332" s="280">
        <f t="shared" si="860"/>
        <v>2045.9876712328769</v>
      </c>
      <c r="DB332" s="372"/>
      <c r="DC332" s="372"/>
      <c r="DD332" s="372"/>
      <c r="DE332" s="280">
        <f t="shared" si="948"/>
        <v>6.7479452054794518</v>
      </c>
      <c r="DF332" s="365">
        <f t="shared" si="949"/>
        <v>3.2520547945205482</v>
      </c>
      <c r="DG332" s="280">
        <f t="shared" si="861"/>
        <v>285</v>
      </c>
      <c r="DH332" s="280">
        <f t="shared" si="950"/>
        <v>1760.9876712328769</v>
      </c>
      <c r="DI332" s="280">
        <f t="shared" si="933"/>
        <v>541.5</v>
      </c>
      <c r="DJ332" s="280">
        <f t="shared" si="951"/>
        <v>1504.4876712328769</v>
      </c>
      <c r="DL332" s="367">
        <f t="shared" si="952"/>
        <v>1219.4876712328769</v>
      </c>
    </row>
    <row r="333" spans="1:116" ht="25.5" x14ac:dyDescent="0.25">
      <c r="A333" s="451" t="s">
        <v>610</v>
      </c>
      <c r="B333" s="602" t="s">
        <v>11</v>
      </c>
      <c r="C333" s="355" t="s">
        <v>12</v>
      </c>
      <c r="D333" s="269" t="s">
        <v>1695</v>
      </c>
      <c r="E333" s="290" t="s">
        <v>946</v>
      </c>
      <c r="F333" s="278">
        <v>42187</v>
      </c>
      <c r="G333" s="357"/>
      <c r="H333" s="357">
        <f>VLOOKUP(C333,[1]Rates!$C$6:$D$136,2,0)</f>
        <v>10</v>
      </c>
      <c r="I333" s="358">
        <f t="shared" si="953"/>
        <v>10</v>
      </c>
      <c r="J333" s="582"/>
      <c r="K333" s="582"/>
      <c r="L333" s="370"/>
      <c r="M333" s="582"/>
      <c r="N333" s="359"/>
      <c r="O333" s="280"/>
      <c r="P333" s="360"/>
      <c r="Q333" s="361"/>
      <c r="R333" s="359"/>
      <c r="S333" s="359"/>
      <c r="T333" s="359"/>
      <c r="U333" s="410"/>
      <c r="V333" s="374"/>
      <c r="W333" s="371"/>
      <c r="X333" s="371"/>
      <c r="Y333" s="371"/>
      <c r="Z333" s="371"/>
      <c r="AA333" s="280"/>
      <c r="AB333" s="372">
        <v>84816</v>
      </c>
      <c r="AC333" s="421"/>
      <c r="AD333" s="421">
        <f t="shared" si="954"/>
        <v>274</v>
      </c>
      <c r="AE333" s="363">
        <v>0</v>
      </c>
      <c r="AF333" s="363">
        <f t="shared" si="879"/>
        <v>10</v>
      </c>
      <c r="AG333" s="382">
        <f t="shared" si="955"/>
        <v>4240.8</v>
      </c>
      <c r="AH333" s="383">
        <f t="shared" si="956"/>
        <v>80575.199999999997</v>
      </c>
      <c r="AI333" s="364">
        <f t="shared" si="957"/>
        <v>6048.6588493150675</v>
      </c>
      <c r="AJ333" s="383">
        <f t="shared" si="958"/>
        <v>78767.341150684937</v>
      </c>
      <c r="AL333" s="280">
        <f t="shared" si="884"/>
        <v>78767.341150684937</v>
      </c>
      <c r="AM333" s="372"/>
      <c r="AN333" s="421"/>
      <c r="AO333" s="421"/>
      <c r="AP333" s="363">
        <f t="shared" si="885"/>
        <v>0.74794520547945209</v>
      </c>
      <c r="AQ333" s="363">
        <f t="shared" si="886"/>
        <v>9.2520547945205482</v>
      </c>
      <c r="AR333" s="382">
        <f t="shared" si="887"/>
        <v>4240.8</v>
      </c>
      <c r="AS333" s="383">
        <f t="shared" si="959"/>
        <v>80575.199999999997</v>
      </c>
      <c r="AT333" s="393">
        <f t="shared" si="960"/>
        <v>8057.5199999999995</v>
      </c>
      <c r="AU333" s="280">
        <f t="shared" si="890"/>
        <v>70709.821150684933</v>
      </c>
      <c r="AW333" s="372">
        <f t="shared" si="891"/>
        <v>70709.821150684933</v>
      </c>
      <c r="AX333" s="372"/>
      <c r="AY333" s="372"/>
      <c r="AZ333" s="372"/>
      <c r="BA333" s="372">
        <f t="shared" si="942"/>
        <v>1.747945205479452</v>
      </c>
      <c r="BB333" s="372">
        <f t="shared" si="893"/>
        <v>8.2520547945205482</v>
      </c>
      <c r="BC333" s="372">
        <f t="shared" si="894"/>
        <v>4240.8</v>
      </c>
      <c r="BD333" s="372">
        <f t="shared" si="943"/>
        <v>74526.541150684934</v>
      </c>
      <c r="BE333" s="372">
        <f t="shared" si="944"/>
        <v>8057.5199999999995</v>
      </c>
      <c r="BF333" s="372">
        <f t="shared" si="897"/>
        <v>62652.301150684936</v>
      </c>
      <c r="BG333" s="372"/>
      <c r="BH333" s="280">
        <f t="shared" si="898"/>
        <v>62652.301150684936</v>
      </c>
      <c r="BI333" s="372"/>
      <c r="BJ333" s="372"/>
      <c r="BK333" s="372"/>
      <c r="BL333" s="280">
        <f t="shared" si="899"/>
        <v>2.7479452054794522</v>
      </c>
      <c r="BM333" s="372">
        <f t="shared" si="961"/>
        <v>7.2520547945205482</v>
      </c>
      <c r="BN333" s="372">
        <f t="shared" si="945"/>
        <v>4240.8</v>
      </c>
      <c r="BO333" s="280">
        <f t="shared" si="902"/>
        <v>58411.501150684933</v>
      </c>
      <c r="BP333" s="280">
        <f t="shared" si="903"/>
        <v>8057.5199999999995</v>
      </c>
      <c r="BQ333" s="280">
        <f t="shared" si="904"/>
        <v>54594.781150684939</v>
      </c>
      <c r="BS333" s="367">
        <f t="shared" si="914"/>
        <v>50353.981150684936</v>
      </c>
      <c r="BT333" s="280">
        <v>54594.781150684939</v>
      </c>
      <c r="BU333" s="372"/>
      <c r="BV333" s="372"/>
      <c r="BW333" s="372"/>
      <c r="BX333" s="280">
        <f t="shared" si="915"/>
        <v>3.7479452054794522</v>
      </c>
      <c r="BY333" s="365">
        <f t="shared" si="916"/>
        <v>6.2520547945205482</v>
      </c>
      <c r="BZ333" s="280">
        <f t="shared" si="917"/>
        <v>4240.8</v>
      </c>
      <c r="CA333" s="280">
        <f t="shared" si="918"/>
        <v>50353.981150684936</v>
      </c>
      <c r="CB333" s="280">
        <f t="shared" si="919"/>
        <v>8057.5199999999995</v>
      </c>
      <c r="CC333" s="280">
        <f t="shared" si="920"/>
        <v>46537.261150684943</v>
      </c>
      <c r="CE333" s="280">
        <v>46537.261150684943</v>
      </c>
      <c r="CF333" s="372"/>
      <c r="CG333" s="372"/>
      <c r="CH333" s="372"/>
      <c r="CI333" s="280">
        <f t="shared" si="946"/>
        <v>4.7506849315068491</v>
      </c>
      <c r="CJ333" s="365">
        <f t="shared" si="962"/>
        <v>5.2493150684931509</v>
      </c>
      <c r="CK333" s="280">
        <f t="shared" si="947"/>
        <v>4240.8</v>
      </c>
      <c r="CL333" s="280">
        <f t="shared" si="908"/>
        <v>42296.46115068494</v>
      </c>
      <c r="CM333" s="280">
        <f t="shared" si="913"/>
        <v>8057.5199999999995</v>
      </c>
      <c r="CN333" s="280">
        <f t="shared" si="910"/>
        <v>38479.741150684946</v>
      </c>
      <c r="CP333" s="280">
        <f t="shared" si="928"/>
        <v>38479.741150684946</v>
      </c>
      <c r="CQ333" s="372"/>
      <c r="CR333" s="372"/>
      <c r="CS333" s="372"/>
      <c r="CT333" s="280">
        <f t="shared" si="929"/>
        <v>5.7506849315068491</v>
      </c>
      <c r="CU333" s="365">
        <f t="shared" si="930"/>
        <v>4.2493150684931509</v>
      </c>
      <c r="CV333" s="280">
        <f t="shared" si="931"/>
        <v>4240.8</v>
      </c>
      <c r="CW333" s="280">
        <f t="shared" si="932"/>
        <v>34238.941150684943</v>
      </c>
      <c r="CX333" s="280">
        <f t="shared" si="911"/>
        <v>8057.5199999999995</v>
      </c>
      <c r="CY333" s="280">
        <f t="shared" si="912"/>
        <v>30422.221150684945</v>
      </c>
      <c r="DA333" s="280">
        <f t="shared" si="860"/>
        <v>30422.221150684945</v>
      </c>
      <c r="DB333" s="372"/>
      <c r="DC333" s="372"/>
      <c r="DD333" s="372"/>
      <c r="DE333" s="280">
        <f t="shared" si="948"/>
        <v>6.7506849315068491</v>
      </c>
      <c r="DF333" s="365">
        <f t="shared" si="949"/>
        <v>3.2493150684931509</v>
      </c>
      <c r="DG333" s="280">
        <f t="shared" si="861"/>
        <v>4240.8</v>
      </c>
      <c r="DH333" s="280">
        <f t="shared" si="950"/>
        <v>26181.421150684946</v>
      </c>
      <c r="DI333" s="280">
        <f t="shared" si="933"/>
        <v>8057.5199999999995</v>
      </c>
      <c r="DJ333" s="280">
        <f t="shared" si="951"/>
        <v>22364.701150684945</v>
      </c>
      <c r="DL333" s="367">
        <f t="shared" si="952"/>
        <v>18123.901150684946</v>
      </c>
    </row>
    <row r="334" spans="1:116" ht="25.5" x14ac:dyDescent="0.25">
      <c r="A334" s="451" t="s">
        <v>610</v>
      </c>
      <c r="B334" s="602" t="s">
        <v>11</v>
      </c>
      <c r="C334" s="355" t="s">
        <v>12</v>
      </c>
      <c r="D334" s="269" t="s">
        <v>1696</v>
      </c>
      <c r="E334" s="290" t="s">
        <v>947</v>
      </c>
      <c r="F334" s="278">
        <v>42136</v>
      </c>
      <c r="G334" s="357"/>
      <c r="H334" s="357">
        <f>VLOOKUP(C334,[1]Rates!$C$6:$D$136,2,0)</f>
        <v>10</v>
      </c>
      <c r="I334" s="358">
        <f t="shared" ref="I334:I343" si="963">H334-G334</f>
        <v>10</v>
      </c>
      <c r="J334" s="582"/>
      <c r="K334" s="582"/>
      <c r="L334" s="370"/>
      <c r="M334" s="582"/>
      <c r="N334" s="359"/>
      <c r="O334" s="280"/>
      <c r="P334" s="360"/>
      <c r="Q334" s="361"/>
      <c r="R334" s="359"/>
      <c r="S334" s="359"/>
      <c r="T334" s="359"/>
      <c r="U334" s="410"/>
      <c r="V334" s="374"/>
      <c r="W334" s="371"/>
      <c r="X334" s="371"/>
      <c r="Y334" s="371"/>
      <c r="Z334" s="371"/>
      <c r="AA334" s="280"/>
      <c r="AB334" s="372">
        <v>28000</v>
      </c>
      <c r="AC334" s="421"/>
      <c r="AD334" s="421">
        <f t="shared" si="954"/>
        <v>325</v>
      </c>
      <c r="AE334" s="363">
        <v>0</v>
      </c>
      <c r="AF334" s="363">
        <f t="shared" si="879"/>
        <v>10</v>
      </c>
      <c r="AG334" s="382">
        <f t="shared" si="955"/>
        <v>1400</v>
      </c>
      <c r="AH334" s="383">
        <f t="shared" si="956"/>
        <v>26600</v>
      </c>
      <c r="AI334" s="364">
        <f t="shared" si="957"/>
        <v>2368.4931506849316</v>
      </c>
      <c r="AJ334" s="383">
        <f t="shared" si="958"/>
        <v>25631.506849315068</v>
      </c>
      <c r="AL334" s="280">
        <f t="shared" si="884"/>
        <v>25631.506849315068</v>
      </c>
      <c r="AM334" s="372"/>
      <c r="AN334" s="421"/>
      <c r="AO334" s="421"/>
      <c r="AP334" s="363">
        <f t="shared" si="885"/>
        <v>0.88767123287671235</v>
      </c>
      <c r="AQ334" s="363">
        <f t="shared" si="886"/>
        <v>9.1123287671232873</v>
      </c>
      <c r="AR334" s="382">
        <f t="shared" si="887"/>
        <v>1400</v>
      </c>
      <c r="AS334" s="383">
        <f t="shared" si="959"/>
        <v>26600</v>
      </c>
      <c r="AT334" s="393">
        <f t="shared" si="960"/>
        <v>2660</v>
      </c>
      <c r="AU334" s="280">
        <f t="shared" si="890"/>
        <v>22971.506849315068</v>
      </c>
      <c r="AW334" s="372">
        <f t="shared" si="891"/>
        <v>22971.506849315068</v>
      </c>
      <c r="AX334" s="372"/>
      <c r="AY334" s="372"/>
      <c r="AZ334" s="372"/>
      <c r="BA334" s="372">
        <f t="shared" si="942"/>
        <v>1.8876712328767122</v>
      </c>
      <c r="BB334" s="372">
        <f t="shared" si="893"/>
        <v>8.1123287671232873</v>
      </c>
      <c r="BC334" s="372">
        <f t="shared" si="894"/>
        <v>1400</v>
      </c>
      <c r="BD334" s="372">
        <f t="shared" si="943"/>
        <v>24231.506849315068</v>
      </c>
      <c r="BE334" s="372">
        <f t="shared" si="944"/>
        <v>2660</v>
      </c>
      <c r="BF334" s="372">
        <f t="shared" si="897"/>
        <v>20311.506849315068</v>
      </c>
      <c r="BG334" s="372"/>
      <c r="BH334" s="280">
        <f t="shared" si="898"/>
        <v>20311.506849315068</v>
      </c>
      <c r="BI334" s="372"/>
      <c r="BJ334" s="372"/>
      <c r="BK334" s="372"/>
      <c r="BL334" s="280">
        <f t="shared" si="899"/>
        <v>2.8876712328767122</v>
      </c>
      <c r="BM334" s="372">
        <f t="shared" si="961"/>
        <v>7.1123287671232873</v>
      </c>
      <c r="BN334" s="372">
        <f t="shared" si="945"/>
        <v>1400</v>
      </c>
      <c r="BO334" s="280">
        <f t="shared" si="902"/>
        <v>18911.506849315068</v>
      </c>
      <c r="BP334" s="280">
        <f t="shared" si="903"/>
        <v>2660</v>
      </c>
      <c r="BQ334" s="280">
        <f t="shared" si="904"/>
        <v>17651.506849315068</v>
      </c>
      <c r="BS334" s="367">
        <f t="shared" si="914"/>
        <v>16251.506849315068</v>
      </c>
      <c r="BT334" s="280">
        <v>17651.506849315068</v>
      </c>
      <c r="BU334" s="372"/>
      <c r="BV334" s="372"/>
      <c r="BW334" s="372"/>
      <c r="BX334" s="280">
        <f t="shared" si="915"/>
        <v>3.8876712328767122</v>
      </c>
      <c r="BY334" s="365">
        <f t="shared" si="916"/>
        <v>6.1123287671232873</v>
      </c>
      <c r="BZ334" s="280">
        <f t="shared" si="917"/>
        <v>1400</v>
      </c>
      <c r="CA334" s="280">
        <f t="shared" si="918"/>
        <v>16251.506849315068</v>
      </c>
      <c r="CB334" s="280">
        <f t="shared" si="919"/>
        <v>2660</v>
      </c>
      <c r="CC334" s="280">
        <f t="shared" si="920"/>
        <v>14991.506849315068</v>
      </c>
      <c r="CE334" s="280">
        <v>14991.506849315068</v>
      </c>
      <c r="CF334" s="372"/>
      <c r="CG334" s="372"/>
      <c r="CH334" s="372"/>
      <c r="CI334" s="280">
        <f t="shared" si="946"/>
        <v>4.8904109589041092</v>
      </c>
      <c r="CJ334" s="365">
        <f t="shared" si="962"/>
        <v>5.1095890410958908</v>
      </c>
      <c r="CK334" s="280">
        <f t="shared" si="947"/>
        <v>1400</v>
      </c>
      <c r="CL334" s="280">
        <f t="shared" si="908"/>
        <v>13591.506849315068</v>
      </c>
      <c r="CM334" s="280">
        <f t="shared" si="913"/>
        <v>2660</v>
      </c>
      <c r="CN334" s="280">
        <f t="shared" si="910"/>
        <v>12331.506849315068</v>
      </c>
      <c r="CP334" s="280">
        <f t="shared" si="928"/>
        <v>12331.506849315068</v>
      </c>
      <c r="CQ334" s="372"/>
      <c r="CR334" s="372"/>
      <c r="CS334" s="372"/>
      <c r="CT334" s="280">
        <f t="shared" si="929"/>
        <v>5.8904109589041092</v>
      </c>
      <c r="CU334" s="365">
        <f t="shared" si="930"/>
        <v>4.1095890410958908</v>
      </c>
      <c r="CV334" s="280">
        <f t="shared" si="931"/>
        <v>1400</v>
      </c>
      <c r="CW334" s="280">
        <f t="shared" si="932"/>
        <v>10931.506849315068</v>
      </c>
      <c r="CX334" s="280">
        <f t="shared" si="911"/>
        <v>2660</v>
      </c>
      <c r="CY334" s="280">
        <f t="shared" si="912"/>
        <v>9671.5068493150684</v>
      </c>
      <c r="DA334" s="280">
        <f t="shared" si="860"/>
        <v>9671.5068493150684</v>
      </c>
      <c r="DB334" s="372"/>
      <c r="DC334" s="372"/>
      <c r="DD334" s="372"/>
      <c r="DE334" s="280">
        <f t="shared" si="948"/>
        <v>6.8904109589041092</v>
      </c>
      <c r="DF334" s="365">
        <f t="shared" si="949"/>
        <v>3.1095890410958908</v>
      </c>
      <c r="DG334" s="280">
        <f t="shared" si="861"/>
        <v>1400</v>
      </c>
      <c r="DH334" s="280">
        <f t="shared" si="950"/>
        <v>8271.5068493150684</v>
      </c>
      <c r="DI334" s="280">
        <f t="shared" si="933"/>
        <v>2660</v>
      </c>
      <c r="DJ334" s="280">
        <f t="shared" si="951"/>
        <v>7011.5068493150684</v>
      </c>
      <c r="DL334" s="367">
        <f t="shared" si="952"/>
        <v>5611.5068493150684</v>
      </c>
    </row>
    <row r="335" spans="1:116" ht="25.5" x14ac:dyDescent="0.25">
      <c r="A335" s="451" t="s">
        <v>610</v>
      </c>
      <c r="B335" s="602" t="s">
        <v>11</v>
      </c>
      <c r="C335" s="355" t="s">
        <v>12</v>
      </c>
      <c r="D335" s="269" t="s">
        <v>1697</v>
      </c>
      <c r="E335" s="290" t="s">
        <v>948</v>
      </c>
      <c r="F335" s="278">
        <v>42184</v>
      </c>
      <c r="G335" s="357"/>
      <c r="H335" s="357">
        <f>VLOOKUP(C335,[1]Rates!$C$6:$D$136,2,0)</f>
        <v>10</v>
      </c>
      <c r="I335" s="358">
        <f t="shared" si="963"/>
        <v>10</v>
      </c>
      <c r="J335" s="582"/>
      <c r="K335" s="582"/>
      <c r="L335" s="370"/>
      <c r="M335" s="582"/>
      <c r="N335" s="359"/>
      <c r="O335" s="280"/>
      <c r="P335" s="360"/>
      <c r="Q335" s="361"/>
      <c r="R335" s="359"/>
      <c r="S335" s="359"/>
      <c r="T335" s="359"/>
      <c r="U335" s="410"/>
      <c r="V335" s="374"/>
      <c r="W335" s="371"/>
      <c r="X335" s="371"/>
      <c r="Y335" s="371"/>
      <c r="Z335" s="371"/>
      <c r="AA335" s="280"/>
      <c r="AB335" s="372">
        <v>50000</v>
      </c>
      <c r="AC335" s="421"/>
      <c r="AD335" s="421">
        <f t="shared" si="954"/>
        <v>277</v>
      </c>
      <c r="AE335" s="363">
        <v>0</v>
      </c>
      <c r="AF335" s="363">
        <f t="shared" si="879"/>
        <v>10</v>
      </c>
      <c r="AG335" s="382">
        <f t="shared" si="955"/>
        <v>2500</v>
      </c>
      <c r="AH335" s="383">
        <f t="shared" si="956"/>
        <v>47500</v>
      </c>
      <c r="AI335" s="364">
        <f t="shared" si="957"/>
        <v>3604.794520547945</v>
      </c>
      <c r="AJ335" s="383">
        <f t="shared" si="958"/>
        <v>46395.205479452052</v>
      </c>
      <c r="AL335" s="280">
        <f t="shared" si="884"/>
        <v>46395.205479452052</v>
      </c>
      <c r="AM335" s="372"/>
      <c r="AN335" s="421"/>
      <c r="AO335" s="421"/>
      <c r="AP335" s="363">
        <f t="shared" si="885"/>
        <v>0.75616438356164384</v>
      </c>
      <c r="AQ335" s="363">
        <f t="shared" si="886"/>
        <v>9.2438356164383571</v>
      </c>
      <c r="AR335" s="382">
        <f t="shared" si="887"/>
        <v>2500</v>
      </c>
      <c r="AS335" s="383">
        <f t="shared" si="959"/>
        <v>47500</v>
      </c>
      <c r="AT335" s="393">
        <f t="shared" si="960"/>
        <v>4750</v>
      </c>
      <c r="AU335" s="280">
        <f t="shared" si="890"/>
        <v>41645.205479452052</v>
      </c>
      <c r="AW335" s="372">
        <f t="shared" si="891"/>
        <v>41645.205479452052</v>
      </c>
      <c r="AX335" s="372"/>
      <c r="AY335" s="372"/>
      <c r="AZ335" s="372"/>
      <c r="BA335" s="372">
        <f t="shared" si="942"/>
        <v>1.7561643835616438</v>
      </c>
      <c r="BB335" s="372">
        <f t="shared" si="893"/>
        <v>8.2438356164383571</v>
      </c>
      <c r="BC335" s="372">
        <f t="shared" si="894"/>
        <v>2500</v>
      </c>
      <c r="BD335" s="372">
        <f t="shared" si="943"/>
        <v>43895.205479452052</v>
      </c>
      <c r="BE335" s="372">
        <f t="shared" si="944"/>
        <v>4750</v>
      </c>
      <c r="BF335" s="372">
        <f t="shared" si="897"/>
        <v>36895.205479452052</v>
      </c>
      <c r="BG335" s="372"/>
      <c r="BH335" s="280">
        <f t="shared" ref="BH335:BH346" si="964">+BF335</f>
        <v>36895.205479452052</v>
      </c>
      <c r="BI335" s="372"/>
      <c r="BJ335" s="372"/>
      <c r="BK335" s="372"/>
      <c r="BL335" s="280">
        <f t="shared" ref="BL335:BL346" si="965">($BH$4-F335)/365</f>
        <v>2.7561643835616438</v>
      </c>
      <c r="BM335" s="372">
        <f t="shared" si="961"/>
        <v>7.2438356164383562</v>
      </c>
      <c r="BN335" s="372">
        <f t="shared" si="945"/>
        <v>2500</v>
      </c>
      <c r="BO335" s="280">
        <f t="shared" ref="BO335:BO346" si="966">IF(BH335-BN335&lt;=0,0,IF(BM335&lt;=0,0,BH335-BN335))</f>
        <v>34395.205479452052</v>
      </c>
      <c r="BP335" s="280">
        <f t="shared" ref="BP335:BP344" si="967">+BE335</f>
        <v>4750</v>
      </c>
      <c r="BQ335" s="280">
        <f t="shared" ref="BQ335:BQ348" si="968">+BH335+BI335-BP335</f>
        <v>32145.205479452052</v>
      </c>
      <c r="BS335" s="367">
        <f t="shared" si="914"/>
        <v>29645.205479452052</v>
      </c>
      <c r="BT335" s="280">
        <v>32145.205479452052</v>
      </c>
      <c r="BU335" s="372"/>
      <c r="BV335" s="372"/>
      <c r="BW335" s="372"/>
      <c r="BX335" s="280">
        <f t="shared" si="915"/>
        <v>3.7561643835616438</v>
      </c>
      <c r="BY335" s="365">
        <f t="shared" si="916"/>
        <v>6.2438356164383562</v>
      </c>
      <c r="BZ335" s="280">
        <f t="shared" si="917"/>
        <v>2500</v>
      </c>
      <c r="CA335" s="280">
        <f t="shared" si="918"/>
        <v>29645.205479452052</v>
      </c>
      <c r="CB335" s="280">
        <f t="shared" si="919"/>
        <v>4750</v>
      </c>
      <c r="CC335" s="280">
        <f t="shared" si="920"/>
        <v>27395.205479452052</v>
      </c>
      <c r="CE335" s="280">
        <v>27395.205479452052</v>
      </c>
      <c r="CF335" s="372"/>
      <c r="CG335" s="372"/>
      <c r="CH335" s="372"/>
      <c r="CI335" s="280">
        <f t="shared" si="946"/>
        <v>4.7589041095890412</v>
      </c>
      <c r="CJ335" s="365">
        <f t="shared" si="962"/>
        <v>5.2410958904109588</v>
      </c>
      <c r="CK335" s="280">
        <f t="shared" si="947"/>
        <v>2500</v>
      </c>
      <c r="CL335" s="280">
        <f t="shared" si="908"/>
        <v>24895.205479452052</v>
      </c>
      <c r="CM335" s="280">
        <f t="shared" si="913"/>
        <v>4750</v>
      </c>
      <c r="CN335" s="280">
        <f t="shared" si="910"/>
        <v>22645.205479452052</v>
      </c>
      <c r="CP335" s="280">
        <f t="shared" si="928"/>
        <v>22645.205479452052</v>
      </c>
      <c r="CQ335" s="372"/>
      <c r="CR335" s="372"/>
      <c r="CS335" s="372"/>
      <c r="CT335" s="280">
        <f t="shared" si="929"/>
        <v>5.7589041095890412</v>
      </c>
      <c r="CU335" s="365">
        <f t="shared" si="930"/>
        <v>4.2410958904109588</v>
      </c>
      <c r="CV335" s="280">
        <f t="shared" si="931"/>
        <v>2500</v>
      </c>
      <c r="CW335" s="280">
        <f t="shared" si="932"/>
        <v>20145.205479452052</v>
      </c>
      <c r="CX335" s="280">
        <f t="shared" si="911"/>
        <v>4750</v>
      </c>
      <c r="CY335" s="280">
        <f t="shared" si="912"/>
        <v>17895.205479452052</v>
      </c>
      <c r="DA335" s="280">
        <f t="shared" si="860"/>
        <v>17895.205479452052</v>
      </c>
      <c r="DB335" s="372"/>
      <c r="DC335" s="372"/>
      <c r="DD335" s="372"/>
      <c r="DE335" s="280">
        <f t="shared" si="948"/>
        <v>6.7589041095890412</v>
      </c>
      <c r="DF335" s="365">
        <f t="shared" si="949"/>
        <v>3.2410958904109588</v>
      </c>
      <c r="DG335" s="280">
        <f t="shared" si="861"/>
        <v>2500</v>
      </c>
      <c r="DH335" s="280">
        <f t="shared" si="950"/>
        <v>15395.205479452052</v>
      </c>
      <c r="DI335" s="280">
        <f t="shared" si="933"/>
        <v>4750</v>
      </c>
      <c r="DJ335" s="280">
        <f t="shared" si="951"/>
        <v>13145.205479452052</v>
      </c>
      <c r="DL335" s="367">
        <f t="shared" si="952"/>
        <v>10645.205479452052</v>
      </c>
    </row>
    <row r="336" spans="1:116" ht="30" x14ac:dyDescent="0.25">
      <c r="A336" s="451" t="s">
        <v>610</v>
      </c>
      <c r="B336" s="602" t="s">
        <v>11</v>
      </c>
      <c r="C336" s="355" t="s">
        <v>12</v>
      </c>
      <c r="D336" s="269" t="s">
        <v>1698</v>
      </c>
      <c r="E336" s="290" t="s">
        <v>949</v>
      </c>
      <c r="F336" s="278">
        <v>42294</v>
      </c>
      <c r="G336" s="357"/>
      <c r="H336" s="357">
        <f>VLOOKUP(C336,[1]Rates!$C$6:$D$136,2,0)</f>
        <v>10</v>
      </c>
      <c r="I336" s="358">
        <f t="shared" si="963"/>
        <v>10</v>
      </c>
      <c r="J336" s="582"/>
      <c r="K336" s="582"/>
      <c r="L336" s="370"/>
      <c r="M336" s="582"/>
      <c r="N336" s="359"/>
      <c r="O336" s="280"/>
      <c r="P336" s="360"/>
      <c r="Q336" s="361"/>
      <c r="R336" s="359"/>
      <c r="S336" s="359"/>
      <c r="T336" s="359"/>
      <c r="U336" s="410"/>
      <c r="V336" s="374"/>
      <c r="W336" s="371"/>
      <c r="X336" s="371"/>
      <c r="Y336" s="371"/>
      <c r="Z336" s="371"/>
      <c r="AA336" s="280"/>
      <c r="AB336" s="372">
        <v>41200</v>
      </c>
      <c r="AC336" s="421"/>
      <c r="AD336" s="421">
        <f t="shared" si="954"/>
        <v>167</v>
      </c>
      <c r="AE336" s="363">
        <v>0</v>
      </c>
      <c r="AF336" s="363">
        <f t="shared" si="879"/>
        <v>10</v>
      </c>
      <c r="AG336" s="382">
        <f t="shared" si="955"/>
        <v>2060</v>
      </c>
      <c r="AH336" s="383">
        <f t="shared" si="956"/>
        <v>39140</v>
      </c>
      <c r="AI336" s="364">
        <f t="shared" si="957"/>
        <v>1790.7890410958903</v>
      </c>
      <c r="AJ336" s="383">
        <f t="shared" si="958"/>
        <v>39409.210958904107</v>
      </c>
      <c r="AL336" s="280">
        <f t="shared" si="884"/>
        <v>39409.210958904107</v>
      </c>
      <c r="AM336" s="372"/>
      <c r="AN336" s="421"/>
      <c r="AO336" s="421"/>
      <c r="AP336" s="394">
        <f t="shared" si="885"/>
        <v>0.45479452054794522</v>
      </c>
      <c r="AQ336" s="394">
        <f t="shared" si="886"/>
        <v>9.5452054794520542</v>
      </c>
      <c r="AR336" s="382">
        <f t="shared" si="887"/>
        <v>2060</v>
      </c>
      <c r="AS336" s="383">
        <f t="shared" si="959"/>
        <v>39140</v>
      </c>
      <c r="AT336" s="393">
        <f t="shared" si="960"/>
        <v>3914</v>
      </c>
      <c r="AU336" s="280">
        <f t="shared" si="890"/>
        <v>35495.210958904107</v>
      </c>
      <c r="AW336" s="372">
        <f t="shared" si="891"/>
        <v>35495.210958904107</v>
      </c>
      <c r="AX336" s="372"/>
      <c r="AY336" s="372"/>
      <c r="AZ336" s="372"/>
      <c r="BA336" s="372">
        <f t="shared" si="942"/>
        <v>1.4547945205479451</v>
      </c>
      <c r="BB336" s="372">
        <f t="shared" si="893"/>
        <v>8.5452054794520542</v>
      </c>
      <c r="BC336" s="372">
        <f t="shared" si="894"/>
        <v>2060</v>
      </c>
      <c r="BD336" s="372">
        <f t="shared" si="943"/>
        <v>37349.210958904107</v>
      </c>
      <c r="BE336" s="372">
        <f t="shared" si="944"/>
        <v>3914</v>
      </c>
      <c r="BF336" s="372">
        <f t="shared" si="897"/>
        <v>31581.210958904107</v>
      </c>
      <c r="BG336" s="372"/>
      <c r="BH336" s="280">
        <f t="shared" si="964"/>
        <v>31581.210958904107</v>
      </c>
      <c r="BI336" s="372"/>
      <c r="BJ336" s="372"/>
      <c r="BK336" s="372"/>
      <c r="BL336" s="280">
        <f t="shared" si="965"/>
        <v>2.4547945205479453</v>
      </c>
      <c r="BM336" s="372">
        <f t="shared" si="961"/>
        <v>7.5452054794520542</v>
      </c>
      <c r="BN336" s="372">
        <f t="shared" si="945"/>
        <v>2060</v>
      </c>
      <c r="BO336" s="280">
        <f t="shared" si="966"/>
        <v>29521.210958904107</v>
      </c>
      <c r="BP336" s="280">
        <f t="shared" si="967"/>
        <v>3914</v>
      </c>
      <c r="BQ336" s="280">
        <f t="shared" si="968"/>
        <v>27667.210958904107</v>
      </c>
      <c r="BS336" s="367">
        <f t="shared" si="914"/>
        <v>25607.210958904107</v>
      </c>
      <c r="BT336" s="280">
        <v>27667.210958904107</v>
      </c>
      <c r="BU336" s="372"/>
      <c r="BV336" s="372"/>
      <c r="BW336" s="372"/>
      <c r="BX336" s="280">
        <f t="shared" si="915"/>
        <v>3.4547945205479453</v>
      </c>
      <c r="BY336" s="365">
        <f t="shared" si="916"/>
        <v>6.5452054794520542</v>
      </c>
      <c r="BZ336" s="280">
        <f t="shared" si="917"/>
        <v>2060</v>
      </c>
      <c r="CA336" s="280">
        <f t="shared" si="918"/>
        <v>25607.210958904107</v>
      </c>
      <c r="CB336" s="280">
        <f t="shared" si="919"/>
        <v>3914</v>
      </c>
      <c r="CC336" s="280">
        <f t="shared" si="920"/>
        <v>23753.210958904107</v>
      </c>
      <c r="CE336" s="280">
        <v>23753.210958904107</v>
      </c>
      <c r="CF336" s="372"/>
      <c r="CG336" s="372"/>
      <c r="CH336" s="372"/>
      <c r="CI336" s="280">
        <f t="shared" si="946"/>
        <v>4.4575342465753423</v>
      </c>
      <c r="CJ336" s="365">
        <f t="shared" si="962"/>
        <v>5.5424657534246577</v>
      </c>
      <c r="CK336" s="280">
        <f t="shared" si="947"/>
        <v>2060</v>
      </c>
      <c r="CL336" s="280">
        <f t="shared" ref="CL336:CL360" si="969">IF(CE336-CK336&lt;=0,0,IF(CJ336&lt;=0,0,CE336-CK336))</f>
        <v>21693.210958904107</v>
      </c>
      <c r="CM336" s="280">
        <f t="shared" si="913"/>
        <v>3914</v>
      </c>
      <c r="CN336" s="280">
        <f t="shared" si="910"/>
        <v>19839.210958904107</v>
      </c>
      <c r="CP336" s="280">
        <f t="shared" si="928"/>
        <v>19839.210958904107</v>
      </c>
      <c r="CQ336" s="372"/>
      <c r="CR336" s="372"/>
      <c r="CS336" s="372"/>
      <c r="CT336" s="280">
        <f t="shared" si="929"/>
        <v>5.4575342465753423</v>
      </c>
      <c r="CU336" s="365">
        <f t="shared" si="930"/>
        <v>4.5424657534246577</v>
      </c>
      <c r="CV336" s="280">
        <f t="shared" si="931"/>
        <v>2060</v>
      </c>
      <c r="CW336" s="280">
        <f t="shared" si="932"/>
        <v>17779.210958904107</v>
      </c>
      <c r="CX336" s="280">
        <f t="shared" si="911"/>
        <v>3914</v>
      </c>
      <c r="CY336" s="280">
        <f t="shared" si="912"/>
        <v>15925.210958904107</v>
      </c>
      <c r="DA336" s="280">
        <f t="shared" si="860"/>
        <v>15925.210958904107</v>
      </c>
      <c r="DB336" s="372"/>
      <c r="DC336" s="372"/>
      <c r="DD336" s="372"/>
      <c r="DE336" s="280">
        <f t="shared" si="948"/>
        <v>6.4575342465753423</v>
      </c>
      <c r="DF336" s="365">
        <f t="shared" si="949"/>
        <v>3.5424657534246577</v>
      </c>
      <c r="DG336" s="280">
        <f t="shared" si="861"/>
        <v>2060</v>
      </c>
      <c r="DH336" s="280">
        <f t="shared" si="950"/>
        <v>13865.210958904107</v>
      </c>
      <c r="DI336" s="280">
        <f t="shared" si="933"/>
        <v>3914</v>
      </c>
      <c r="DJ336" s="280">
        <f t="shared" si="951"/>
        <v>12011.210958904107</v>
      </c>
      <c r="DL336" s="367">
        <f t="shared" si="952"/>
        <v>9951.2109589041065</v>
      </c>
    </row>
    <row r="337" spans="1:116" ht="25.5" x14ac:dyDescent="0.25">
      <c r="A337" s="451" t="s">
        <v>610</v>
      </c>
      <c r="B337" s="602" t="s">
        <v>11</v>
      </c>
      <c r="C337" s="355" t="s">
        <v>12</v>
      </c>
      <c r="D337" s="269" t="s">
        <v>1699</v>
      </c>
      <c r="E337" s="290" t="s">
        <v>950</v>
      </c>
      <c r="F337" s="278">
        <v>42424</v>
      </c>
      <c r="G337" s="357"/>
      <c r="H337" s="357">
        <f>VLOOKUP(C337,[1]Rates!$C$6:$D$136,2,0)</f>
        <v>10</v>
      </c>
      <c r="I337" s="358">
        <f t="shared" si="963"/>
        <v>10</v>
      </c>
      <c r="J337" s="582"/>
      <c r="K337" s="582"/>
      <c r="L337" s="370"/>
      <c r="M337" s="582"/>
      <c r="N337" s="359"/>
      <c r="O337" s="280"/>
      <c r="P337" s="360"/>
      <c r="Q337" s="361"/>
      <c r="R337" s="359"/>
      <c r="S337" s="359"/>
      <c r="T337" s="359"/>
      <c r="U337" s="410"/>
      <c r="V337" s="374"/>
      <c r="W337" s="371"/>
      <c r="X337" s="371"/>
      <c r="Y337" s="371"/>
      <c r="Z337" s="371"/>
      <c r="AA337" s="280"/>
      <c r="AB337" s="372">
        <v>19836</v>
      </c>
      <c r="AC337" s="421"/>
      <c r="AD337" s="421">
        <f t="shared" si="954"/>
        <v>37</v>
      </c>
      <c r="AE337" s="363">
        <v>0</v>
      </c>
      <c r="AF337" s="363">
        <f t="shared" si="879"/>
        <v>10</v>
      </c>
      <c r="AG337" s="382">
        <f t="shared" si="955"/>
        <v>991.80000000000007</v>
      </c>
      <c r="AH337" s="383">
        <f t="shared" si="956"/>
        <v>18844.2</v>
      </c>
      <c r="AI337" s="364">
        <f t="shared" si="957"/>
        <v>191.02339726027398</v>
      </c>
      <c r="AJ337" s="383">
        <f t="shared" si="958"/>
        <v>19644.976602739727</v>
      </c>
      <c r="AL337" s="280">
        <f t="shared" si="884"/>
        <v>19644.976602739727</v>
      </c>
      <c r="AM337" s="372"/>
      <c r="AN337" s="421"/>
      <c r="AO337" s="421"/>
      <c r="AP337" s="394">
        <f t="shared" si="885"/>
        <v>9.8630136986301367E-2</v>
      </c>
      <c r="AQ337" s="394">
        <f t="shared" si="886"/>
        <v>9.9013698630136986</v>
      </c>
      <c r="AR337" s="382">
        <f t="shared" si="887"/>
        <v>991.80000000000007</v>
      </c>
      <c r="AS337" s="383">
        <f t="shared" si="959"/>
        <v>18844.2</v>
      </c>
      <c r="AT337" s="393">
        <f t="shared" si="960"/>
        <v>1884.42</v>
      </c>
      <c r="AU337" s="280">
        <f t="shared" si="890"/>
        <v>17760.556602739729</v>
      </c>
      <c r="AW337" s="372">
        <f t="shared" si="891"/>
        <v>17760.556602739729</v>
      </c>
      <c r="AX337" s="372"/>
      <c r="AY337" s="372"/>
      <c r="AZ337" s="372"/>
      <c r="BA337" s="372">
        <f t="shared" si="942"/>
        <v>1.0986301369863014</v>
      </c>
      <c r="BB337" s="372">
        <f t="shared" si="893"/>
        <v>8.9013698630136986</v>
      </c>
      <c r="BC337" s="372">
        <f t="shared" si="894"/>
        <v>991.80000000000007</v>
      </c>
      <c r="BD337" s="372">
        <f>IF(AM337-AR337&lt;=0,0,IF(BB337&lt;=0,0,AM337-AR337))</f>
        <v>0</v>
      </c>
      <c r="BE337" s="372">
        <f t="shared" si="944"/>
        <v>1884.42</v>
      </c>
      <c r="BF337" s="372">
        <f t="shared" si="897"/>
        <v>15876.136602739729</v>
      </c>
      <c r="BG337" s="372"/>
      <c r="BH337" s="280">
        <f t="shared" si="964"/>
        <v>15876.136602739729</v>
      </c>
      <c r="BI337" s="372"/>
      <c r="BJ337" s="372"/>
      <c r="BK337" s="372"/>
      <c r="BL337" s="280">
        <f t="shared" si="965"/>
        <v>2.0986301369863014</v>
      </c>
      <c r="BM337" s="372">
        <f t="shared" si="961"/>
        <v>7.9013698630136986</v>
      </c>
      <c r="BN337" s="372">
        <f t="shared" si="945"/>
        <v>991.80000000000007</v>
      </c>
      <c r="BO337" s="280">
        <f t="shared" si="966"/>
        <v>14884.33660273973</v>
      </c>
      <c r="BP337" s="280">
        <f t="shared" si="967"/>
        <v>1884.42</v>
      </c>
      <c r="BQ337" s="280">
        <f t="shared" si="968"/>
        <v>13991.716602739729</v>
      </c>
      <c r="BS337" s="367">
        <f t="shared" si="914"/>
        <v>12999.91660273973</v>
      </c>
      <c r="BT337" s="280">
        <v>13991.716602739729</v>
      </c>
      <c r="BU337" s="372"/>
      <c r="BV337" s="372"/>
      <c r="BW337" s="372"/>
      <c r="BX337" s="280">
        <f t="shared" si="915"/>
        <v>3.0986301369863014</v>
      </c>
      <c r="BY337" s="365">
        <f t="shared" si="916"/>
        <v>6.9013698630136986</v>
      </c>
      <c r="BZ337" s="280">
        <f t="shared" si="917"/>
        <v>991.80000000000007</v>
      </c>
      <c r="CA337" s="280">
        <f t="shared" si="918"/>
        <v>12999.91660273973</v>
      </c>
      <c r="CB337" s="280">
        <f t="shared" si="919"/>
        <v>1884.42</v>
      </c>
      <c r="CC337" s="280">
        <f t="shared" si="920"/>
        <v>12107.296602739729</v>
      </c>
      <c r="CE337" s="280">
        <v>12107.296602739729</v>
      </c>
      <c r="CF337" s="372"/>
      <c r="CG337" s="372"/>
      <c r="CH337" s="372"/>
      <c r="CI337" s="280">
        <f t="shared" si="946"/>
        <v>4.1013698630136988</v>
      </c>
      <c r="CJ337" s="365">
        <f t="shared" si="962"/>
        <v>5.8986301369863012</v>
      </c>
      <c r="CK337" s="280">
        <f t="shared" si="947"/>
        <v>991.80000000000007</v>
      </c>
      <c r="CL337" s="280">
        <f t="shared" si="969"/>
        <v>11115.496602739729</v>
      </c>
      <c r="CM337" s="280">
        <f t="shared" si="913"/>
        <v>1884.42</v>
      </c>
      <c r="CN337" s="280">
        <f t="shared" si="910"/>
        <v>10222.876602739729</v>
      </c>
      <c r="CP337" s="280">
        <f t="shared" si="928"/>
        <v>10222.876602739729</v>
      </c>
      <c r="CQ337" s="372"/>
      <c r="CR337" s="372"/>
      <c r="CS337" s="372"/>
      <c r="CT337" s="280">
        <f t="shared" si="929"/>
        <v>5.1013698630136988</v>
      </c>
      <c r="CU337" s="365">
        <f t="shared" si="930"/>
        <v>4.8986301369863012</v>
      </c>
      <c r="CV337" s="280">
        <f t="shared" si="931"/>
        <v>991.80000000000007</v>
      </c>
      <c r="CW337" s="280">
        <f t="shared" si="932"/>
        <v>9231.0766027397294</v>
      </c>
      <c r="CX337" s="280">
        <f t="shared" si="911"/>
        <v>1884.42</v>
      </c>
      <c r="CY337" s="280">
        <f t="shared" si="912"/>
        <v>8338.4566027397286</v>
      </c>
      <c r="DA337" s="280">
        <f t="shared" si="860"/>
        <v>8338.4566027397286</v>
      </c>
      <c r="DB337" s="372"/>
      <c r="DC337" s="372"/>
      <c r="DD337" s="372"/>
      <c r="DE337" s="280">
        <f t="shared" si="948"/>
        <v>6.1013698630136988</v>
      </c>
      <c r="DF337" s="365">
        <f t="shared" si="949"/>
        <v>3.8986301369863012</v>
      </c>
      <c r="DG337" s="280">
        <f t="shared" si="861"/>
        <v>991.80000000000007</v>
      </c>
      <c r="DH337" s="280">
        <f t="shared" si="950"/>
        <v>7346.6566027397284</v>
      </c>
      <c r="DI337" s="280">
        <f t="shared" si="933"/>
        <v>1884.42</v>
      </c>
      <c r="DJ337" s="280">
        <f t="shared" si="951"/>
        <v>6454.0366027397286</v>
      </c>
      <c r="DL337" s="367">
        <f t="shared" si="952"/>
        <v>5462.2366027397284</v>
      </c>
    </row>
    <row r="338" spans="1:116" ht="30" x14ac:dyDescent="0.25">
      <c r="A338" s="451" t="s">
        <v>610</v>
      </c>
      <c r="B338" s="602" t="s">
        <v>11</v>
      </c>
      <c r="C338" s="355" t="s">
        <v>12</v>
      </c>
      <c r="D338" s="269" t="s">
        <v>1700</v>
      </c>
      <c r="E338" s="290" t="s">
        <v>951</v>
      </c>
      <c r="F338" s="278">
        <v>42382</v>
      </c>
      <c r="G338" s="357"/>
      <c r="H338" s="357">
        <f>VLOOKUP(C338,[1]Rates!$C$6:$D$136,2,0)</f>
        <v>10</v>
      </c>
      <c r="I338" s="358">
        <f t="shared" si="963"/>
        <v>10</v>
      </c>
      <c r="J338" s="582"/>
      <c r="K338" s="582"/>
      <c r="L338" s="370"/>
      <c r="M338" s="582"/>
      <c r="N338" s="359"/>
      <c r="O338" s="280"/>
      <c r="P338" s="360"/>
      <c r="Q338" s="361"/>
      <c r="R338" s="359"/>
      <c r="S338" s="359"/>
      <c r="T338" s="359"/>
      <c r="U338" s="410"/>
      <c r="V338" s="374"/>
      <c r="W338" s="371"/>
      <c r="X338" s="371"/>
      <c r="Y338" s="371"/>
      <c r="Z338" s="371"/>
      <c r="AA338" s="280"/>
      <c r="AB338" s="372">
        <v>3400</v>
      </c>
      <c r="AC338" s="421"/>
      <c r="AD338" s="421">
        <f t="shared" si="954"/>
        <v>79</v>
      </c>
      <c r="AE338" s="363">
        <v>0</v>
      </c>
      <c r="AF338" s="363">
        <f t="shared" si="879"/>
        <v>10</v>
      </c>
      <c r="AG338" s="382">
        <f t="shared" si="955"/>
        <v>170</v>
      </c>
      <c r="AH338" s="383">
        <f t="shared" si="956"/>
        <v>3230</v>
      </c>
      <c r="AI338" s="364">
        <f t="shared" si="957"/>
        <v>69.909589041095899</v>
      </c>
      <c r="AJ338" s="383">
        <f t="shared" si="958"/>
        <v>3330.0904109589042</v>
      </c>
      <c r="AL338" s="280">
        <f t="shared" si="884"/>
        <v>3330.0904109589042</v>
      </c>
      <c r="AM338" s="372"/>
      <c r="AN338" s="421"/>
      <c r="AO338" s="421"/>
      <c r="AP338" s="394">
        <f t="shared" si="885"/>
        <v>0.21369863013698631</v>
      </c>
      <c r="AQ338" s="394">
        <f t="shared" si="886"/>
        <v>9.786301369863013</v>
      </c>
      <c r="AR338" s="382">
        <f t="shared" si="887"/>
        <v>170</v>
      </c>
      <c r="AS338" s="383">
        <f t="shared" si="959"/>
        <v>3230</v>
      </c>
      <c r="AT338" s="393">
        <f t="shared" si="960"/>
        <v>323</v>
      </c>
      <c r="AU338" s="280">
        <f t="shared" si="890"/>
        <v>3007.0904109589042</v>
      </c>
      <c r="AW338" s="372">
        <f t="shared" si="891"/>
        <v>3007.0904109589042</v>
      </c>
      <c r="AX338" s="372"/>
      <c r="AY338" s="372"/>
      <c r="AZ338" s="372"/>
      <c r="BA338" s="372">
        <f t="shared" si="942"/>
        <v>1.2136986301369863</v>
      </c>
      <c r="BB338" s="372">
        <f t="shared" si="893"/>
        <v>8.786301369863013</v>
      </c>
      <c r="BC338" s="372">
        <f t="shared" si="894"/>
        <v>170</v>
      </c>
      <c r="BD338" s="372">
        <f>IF(AL338-AR338&lt;=0,0,IF(BB338&lt;=0,0,AL338-AR338))</f>
        <v>3160.0904109589042</v>
      </c>
      <c r="BE338" s="372">
        <f t="shared" si="944"/>
        <v>323</v>
      </c>
      <c r="BF338" s="372">
        <f t="shared" si="897"/>
        <v>2684.0904109589042</v>
      </c>
      <c r="BG338" s="372"/>
      <c r="BH338" s="280">
        <f t="shared" si="964"/>
        <v>2684.0904109589042</v>
      </c>
      <c r="BI338" s="372"/>
      <c r="BJ338" s="372"/>
      <c r="BK338" s="372"/>
      <c r="BL338" s="280">
        <f t="shared" si="965"/>
        <v>2.2136986301369861</v>
      </c>
      <c r="BM338" s="372">
        <f t="shared" si="961"/>
        <v>7.7863013698630139</v>
      </c>
      <c r="BN338" s="372">
        <f t="shared" si="945"/>
        <v>170</v>
      </c>
      <c r="BO338" s="280">
        <f t="shared" si="966"/>
        <v>2514.0904109589042</v>
      </c>
      <c r="BP338" s="280">
        <f t="shared" si="967"/>
        <v>323</v>
      </c>
      <c r="BQ338" s="280">
        <f t="shared" si="968"/>
        <v>2361.0904109589042</v>
      </c>
      <c r="BS338" s="367">
        <f t="shared" si="914"/>
        <v>2191.0904109589042</v>
      </c>
      <c r="BT338" s="280">
        <v>2361.0904109589042</v>
      </c>
      <c r="BU338" s="372"/>
      <c r="BV338" s="372"/>
      <c r="BW338" s="372"/>
      <c r="BX338" s="280">
        <f t="shared" si="915"/>
        <v>3.2136986301369861</v>
      </c>
      <c r="BY338" s="365">
        <f t="shared" si="916"/>
        <v>6.7863013698630139</v>
      </c>
      <c r="BZ338" s="280">
        <f t="shared" si="917"/>
        <v>170</v>
      </c>
      <c r="CA338" s="280">
        <f t="shared" si="918"/>
        <v>2191.0904109589042</v>
      </c>
      <c r="CB338" s="280">
        <f t="shared" si="919"/>
        <v>323</v>
      </c>
      <c r="CC338" s="280">
        <f t="shared" si="920"/>
        <v>2038.0904109589042</v>
      </c>
      <c r="CE338" s="280">
        <v>2038.0904109589042</v>
      </c>
      <c r="CF338" s="372"/>
      <c r="CG338" s="372"/>
      <c r="CH338" s="372"/>
      <c r="CI338" s="280">
        <f t="shared" si="946"/>
        <v>4.2164383561643834</v>
      </c>
      <c r="CJ338" s="365">
        <f t="shared" si="962"/>
        <v>5.7835616438356166</v>
      </c>
      <c r="CK338" s="280">
        <f t="shared" si="947"/>
        <v>170</v>
      </c>
      <c r="CL338" s="280">
        <f t="shared" si="969"/>
        <v>1868.0904109589042</v>
      </c>
      <c r="CM338" s="280">
        <f t="shared" si="913"/>
        <v>323</v>
      </c>
      <c r="CN338" s="280">
        <f t="shared" si="910"/>
        <v>1715.0904109589042</v>
      </c>
      <c r="CP338" s="280">
        <f t="shared" si="928"/>
        <v>1715.0904109589042</v>
      </c>
      <c r="CQ338" s="372"/>
      <c r="CR338" s="372"/>
      <c r="CS338" s="372"/>
      <c r="CT338" s="280">
        <f t="shared" si="929"/>
        <v>5.2164383561643834</v>
      </c>
      <c r="CU338" s="365">
        <f t="shared" si="930"/>
        <v>4.7835616438356166</v>
      </c>
      <c r="CV338" s="280">
        <f t="shared" si="931"/>
        <v>170</v>
      </c>
      <c r="CW338" s="280">
        <f t="shared" si="932"/>
        <v>1545.0904109589042</v>
      </c>
      <c r="CX338" s="280">
        <f t="shared" si="911"/>
        <v>323</v>
      </c>
      <c r="CY338" s="280">
        <f t="shared" ref="CY338:CY362" si="970">+CP338+CQ338-CX338</f>
        <v>1392.0904109589042</v>
      </c>
      <c r="DA338" s="280">
        <f t="shared" si="860"/>
        <v>1392.0904109589042</v>
      </c>
      <c r="DB338" s="372"/>
      <c r="DC338" s="372"/>
      <c r="DD338" s="372"/>
      <c r="DE338" s="280">
        <f t="shared" si="948"/>
        <v>6.2164383561643834</v>
      </c>
      <c r="DF338" s="365">
        <f t="shared" si="949"/>
        <v>3.7835616438356166</v>
      </c>
      <c r="DG338" s="280">
        <f t="shared" si="861"/>
        <v>170</v>
      </c>
      <c r="DH338" s="280">
        <f t="shared" si="950"/>
        <v>1222.0904109589042</v>
      </c>
      <c r="DI338" s="280">
        <f t="shared" si="933"/>
        <v>323</v>
      </c>
      <c r="DJ338" s="280">
        <f t="shared" si="951"/>
        <v>1069.0904109589042</v>
      </c>
      <c r="DL338" s="367">
        <f t="shared" si="952"/>
        <v>899.09041095890416</v>
      </c>
    </row>
    <row r="339" spans="1:116" ht="30" x14ac:dyDescent="0.25">
      <c r="A339" s="451" t="s">
        <v>610</v>
      </c>
      <c r="B339" s="602" t="s">
        <v>11</v>
      </c>
      <c r="C339" s="355" t="s">
        <v>12</v>
      </c>
      <c r="D339" s="269" t="s">
        <v>1701</v>
      </c>
      <c r="E339" s="290" t="s">
        <v>1040</v>
      </c>
      <c r="F339" s="278">
        <v>42528</v>
      </c>
      <c r="G339" s="357"/>
      <c r="H339" s="357">
        <f>VLOOKUP(C339,[1]Rates!$C$6:$D$136,2,0)</f>
        <v>10</v>
      </c>
      <c r="I339" s="358">
        <f t="shared" si="963"/>
        <v>10</v>
      </c>
      <c r="J339" s="582"/>
      <c r="K339" s="582"/>
      <c r="L339" s="370"/>
      <c r="M339" s="582"/>
      <c r="N339" s="359"/>
      <c r="O339" s="280"/>
      <c r="P339" s="360"/>
      <c r="Q339" s="361"/>
      <c r="R339" s="359"/>
      <c r="S339" s="359"/>
      <c r="T339" s="359"/>
      <c r="U339" s="410"/>
      <c r="V339" s="374"/>
      <c r="W339" s="371"/>
      <c r="X339" s="371"/>
      <c r="Y339" s="371"/>
      <c r="Z339" s="371"/>
      <c r="AA339" s="280"/>
      <c r="AB339" s="372"/>
      <c r="AC339" s="421"/>
      <c r="AD339" s="421"/>
      <c r="AE339" s="363"/>
      <c r="AF339" s="363"/>
      <c r="AG339" s="382"/>
      <c r="AH339" s="383"/>
      <c r="AI339" s="364"/>
      <c r="AJ339" s="383"/>
      <c r="AL339" s="280"/>
      <c r="AM339" s="280">
        <v>39865</v>
      </c>
      <c r="AN339" s="280"/>
      <c r="AO339" s="372">
        <f t="shared" ref="AO339:AO343" si="971">+$AN$1-F339+1</f>
        <v>298</v>
      </c>
      <c r="AP339" s="363">
        <v>0</v>
      </c>
      <c r="AQ339" s="363">
        <f t="shared" si="886"/>
        <v>10</v>
      </c>
      <c r="AR339" s="382">
        <f t="shared" ref="AR339:AR343" si="972">+AM339*5%</f>
        <v>1993.25</v>
      </c>
      <c r="AS339" s="383">
        <f t="shared" ref="AS339:AS343" si="973">IF(AM339-AR339&lt;=0,0,IF(AQ339&lt;=0,0,AM339-AR339))</f>
        <v>37871.75</v>
      </c>
      <c r="AT339" s="280">
        <f t="shared" ref="AT339:AT343" si="974">+AS339/AQ339*AO339/365</f>
        <v>3091.9949315068498</v>
      </c>
      <c r="AU339" s="280">
        <f t="shared" si="890"/>
        <v>36773.005068493148</v>
      </c>
      <c r="AW339" s="372">
        <f t="shared" ref="AW339:AW344" si="975">+AU339</f>
        <v>36773.005068493148</v>
      </c>
      <c r="AX339" s="372"/>
      <c r="AY339" s="372"/>
      <c r="AZ339" s="372"/>
      <c r="BA339" s="372">
        <f t="shared" si="942"/>
        <v>0.81369863013698629</v>
      </c>
      <c r="BB339" s="372">
        <f t="shared" si="893"/>
        <v>9.1863013698630134</v>
      </c>
      <c r="BC339" s="372">
        <f t="shared" si="894"/>
        <v>1993.25</v>
      </c>
      <c r="BD339" s="383">
        <f t="shared" ref="BD339:BD344" si="976">IF(AW339-BC339&lt;=0,0,IF(BB339&lt;=0,0,AW339-BC339))</f>
        <v>34779.755068493148</v>
      </c>
      <c r="BE339" s="372">
        <f t="shared" ref="BE339:BE344" si="977">+BD339/BB339</f>
        <v>3786.0455114822544</v>
      </c>
      <c r="BF339" s="372">
        <f t="shared" si="897"/>
        <v>32986.959557010894</v>
      </c>
      <c r="BG339" s="372"/>
      <c r="BH339" s="280">
        <f t="shared" si="964"/>
        <v>32986.959557010894</v>
      </c>
      <c r="BI339" s="372"/>
      <c r="BJ339" s="372"/>
      <c r="BK339" s="372"/>
      <c r="BL339" s="280">
        <f t="shared" si="965"/>
        <v>1.8136986301369864</v>
      </c>
      <c r="BM339" s="372">
        <f t="shared" si="961"/>
        <v>8.1863013698630134</v>
      </c>
      <c r="BN339" s="372">
        <f t="shared" si="945"/>
        <v>1993.25</v>
      </c>
      <c r="BO339" s="280">
        <f t="shared" si="966"/>
        <v>30993.709557010894</v>
      </c>
      <c r="BP339" s="280">
        <f t="shared" si="967"/>
        <v>3786.0455114822544</v>
      </c>
      <c r="BQ339" s="280">
        <f t="shared" si="968"/>
        <v>29200.91404552864</v>
      </c>
      <c r="BS339" s="367">
        <f t="shared" si="914"/>
        <v>27207.66404552864</v>
      </c>
      <c r="BT339" s="280">
        <v>29200.91404552864</v>
      </c>
      <c r="BU339" s="372"/>
      <c r="BV339" s="372"/>
      <c r="BW339" s="372"/>
      <c r="BX339" s="280">
        <f t="shared" si="915"/>
        <v>2.8136986301369862</v>
      </c>
      <c r="BY339" s="365">
        <f t="shared" si="916"/>
        <v>7.1863013698630134</v>
      </c>
      <c r="BZ339" s="280">
        <f t="shared" si="917"/>
        <v>1993.25</v>
      </c>
      <c r="CA339" s="280">
        <f t="shared" si="918"/>
        <v>27207.66404552864</v>
      </c>
      <c r="CB339" s="280">
        <f t="shared" si="919"/>
        <v>3786.0455114822544</v>
      </c>
      <c r="CC339" s="280">
        <f t="shared" si="920"/>
        <v>25414.868534046385</v>
      </c>
      <c r="CE339" s="280">
        <v>25414.868534046385</v>
      </c>
      <c r="CF339" s="372"/>
      <c r="CG339" s="372"/>
      <c r="CH339" s="372"/>
      <c r="CI339" s="280">
        <f t="shared" si="946"/>
        <v>3.8164383561643835</v>
      </c>
      <c r="CJ339" s="365">
        <f t="shared" si="962"/>
        <v>6.1835616438356169</v>
      </c>
      <c r="CK339" s="280">
        <f t="shared" si="947"/>
        <v>1993.25</v>
      </c>
      <c r="CL339" s="280">
        <f t="shared" si="969"/>
        <v>23421.618534046385</v>
      </c>
      <c r="CM339" s="280">
        <f t="shared" si="913"/>
        <v>3786.0455114822544</v>
      </c>
      <c r="CN339" s="280">
        <f t="shared" si="910"/>
        <v>21628.823022564131</v>
      </c>
      <c r="CP339" s="280">
        <f t="shared" si="928"/>
        <v>21628.823022564131</v>
      </c>
      <c r="CQ339" s="372"/>
      <c r="CR339" s="372"/>
      <c r="CS339" s="372"/>
      <c r="CT339" s="280">
        <f t="shared" si="929"/>
        <v>4.816438356164384</v>
      </c>
      <c r="CU339" s="365">
        <f t="shared" si="930"/>
        <v>5.183561643835616</v>
      </c>
      <c r="CV339" s="280">
        <f t="shared" si="931"/>
        <v>1993.25</v>
      </c>
      <c r="CW339" s="280">
        <f t="shared" si="932"/>
        <v>19635.573022564131</v>
      </c>
      <c r="CX339" s="280">
        <f t="shared" si="911"/>
        <v>3786.0455114822544</v>
      </c>
      <c r="CY339" s="280">
        <f t="shared" si="970"/>
        <v>17842.777511081877</v>
      </c>
      <c r="DA339" s="280">
        <f t="shared" si="860"/>
        <v>17842.777511081877</v>
      </c>
      <c r="DB339" s="372"/>
      <c r="DC339" s="372"/>
      <c r="DD339" s="372"/>
      <c r="DE339" s="280">
        <f t="shared" si="948"/>
        <v>5.816438356164384</v>
      </c>
      <c r="DF339" s="365">
        <f t="shared" si="949"/>
        <v>4.183561643835616</v>
      </c>
      <c r="DG339" s="280">
        <f t="shared" si="861"/>
        <v>1993.25</v>
      </c>
      <c r="DH339" s="280">
        <f t="shared" si="950"/>
        <v>15849.527511081877</v>
      </c>
      <c r="DI339" s="280">
        <f t="shared" si="933"/>
        <v>3786.0455114822544</v>
      </c>
      <c r="DJ339" s="280">
        <f t="shared" si="951"/>
        <v>14056.731999599622</v>
      </c>
      <c r="DL339" s="367">
        <f t="shared" si="952"/>
        <v>12063.481999599622</v>
      </c>
    </row>
    <row r="340" spans="1:116" ht="30" x14ac:dyDescent="0.25">
      <c r="A340" s="451" t="s">
        <v>610</v>
      </c>
      <c r="B340" s="602" t="s">
        <v>11</v>
      </c>
      <c r="C340" s="355" t="s">
        <v>12</v>
      </c>
      <c r="D340" s="269" t="s">
        <v>1702</v>
      </c>
      <c r="E340" s="290" t="s">
        <v>1041</v>
      </c>
      <c r="F340" s="278">
        <v>42528</v>
      </c>
      <c r="G340" s="357"/>
      <c r="H340" s="357">
        <f>VLOOKUP(C340,[1]Rates!$C$6:$D$136,2,0)</f>
        <v>10</v>
      </c>
      <c r="I340" s="358">
        <f t="shared" ref="I340" si="978">H340-G340</f>
        <v>10</v>
      </c>
      <c r="J340" s="582"/>
      <c r="K340" s="582"/>
      <c r="L340" s="370"/>
      <c r="M340" s="582"/>
      <c r="N340" s="359"/>
      <c r="O340" s="280"/>
      <c r="P340" s="360"/>
      <c r="Q340" s="361"/>
      <c r="R340" s="359"/>
      <c r="S340" s="359"/>
      <c r="T340" s="359"/>
      <c r="U340" s="410"/>
      <c r="V340" s="374"/>
      <c r="W340" s="371"/>
      <c r="X340" s="371"/>
      <c r="Y340" s="371"/>
      <c r="Z340" s="371"/>
      <c r="AA340" s="280"/>
      <c r="AB340" s="372"/>
      <c r="AC340" s="421"/>
      <c r="AD340" s="421"/>
      <c r="AE340" s="363"/>
      <c r="AF340" s="363"/>
      <c r="AG340" s="382"/>
      <c r="AH340" s="383"/>
      <c r="AI340" s="364"/>
      <c r="AJ340" s="383"/>
      <c r="AL340" s="280"/>
      <c r="AM340" s="280">
        <v>9917</v>
      </c>
      <c r="AN340" s="280"/>
      <c r="AO340" s="372">
        <f t="shared" ref="AO340" si="979">+$AN$1-F340+1</f>
        <v>298</v>
      </c>
      <c r="AP340" s="363">
        <v>0</v>
      </c>
      <c r="AQ340" s="363">
        <f t="shared" ref="AQ340" si="980">H340-AP340</f>
        <v>10</v>
      </c>
      <c r="AR340" s="382">
        <f t="shared" ref="AR340" si="981">+AM340*5%</f>
        <v>495.85</v>
      </c>
      <c r="AS340" s="383">
        <f t="shared" ref="AS340" si="982">IF(AM340-AR340&lt;=0,0,IF(AQ340&lt;=0,0,AM340-AR340))</f>
        <v>9421.15</v>
      </c>
      <c r="AT340" s="280">
        <f t="shared" ref="AT340" si="983">+AS340/AQ340*AO340/365</f>
        <v>769.17882191780825</v>
      </c>
      <c r="AU340" s="280">
        <f t="shared" ref="AU340" si="984">+AL340+AM340-AT340</f>
        <v>9147.8211780821912</v>
      </c>
      <c r="AW340" s="372">
        <f t="shared" si="975"/>
        <v>9147.8211780821912</v>
      </c>
      <c r="AX340" s="372"/>
      <c r="AY340" s="372"/>
      <c r="AZ340" s="372"/>
      <c r="BA340" s="372">
        <f t="shared" si="942"/>
        <v>0.81369863013698629</v>
      </c>
      <c r="BB340" s="372">
        <f t="shared" si="893"/>
        <v>9.1863013698630134</v>
      </c>
      <c r="BC340" s="372">
        <f t="shared" ref="BC340:BC344" si="985">+AR340</f>
        <v>495.85</v>
      </c>
      <c r="BD340" s="383">
        <f t="shared" si="976"/>
        <v>8651.9711780821908</v>
      </c>
      <c r="BE340" s="372">
        <f t="shared" si="977"/>
        <v>941.83402326274972</v>
      </c>
      <c r="BF340" s="372">
        <f t="shared" si="897"/>
        <v>8205.9871548194424</v>
      </c>
      <c r="BG340" s="372"/>
      <c r="BH340" s="280">
        <f t="shared" si="964"/>
        <v>8205.9871548194424</v>
      </c>
      <c r="BI340" s="372"/>
      <c r="BJ340" s="372"/>
      <c r="BK340" s="372"/>
      <c r="BL340" s="280">
        <f t="shared" si="965"/>
        <v>1.8136986301369864</v>
      </c>
      <c r="BM340" s="372">
        <f t="shared" si="961"/>
        <v>8.1863013698630134</v>
      </c>
      <c r="BN340" s="372">
        <f t="shared" si="945"/>
        <v>495.85</v>
      </c>
      <c r="BO340" s="280">
        <f t="shared" si="966"/>
        <v>7710.137154819442</v>
      </c>
      <c r="BP340" s="280">
        <f t="shared" si="967"/>
        <v>941.83402326274972</v>
      </c>
      <c r="BQ340" s="280">
        <f t="shared" si="968"/>
        <v>7264.1531315566926</v>
      </c>
      <c r="BS340" s="367">
        <f t="shared" si="914"/>
        <v>6768.3031315566923</v>
      </c>
      <c r="BT340" s="280">
        <v>7264.1531315566926</v>
      </c>
      <c r="BU340" s="372"/>
      <c r="BV340" s="372"/>
      <c r="BW340" s="372"/>
      <c r="BX340" s="280">
        <f t="shared" si="915"/>
        <v>2.8136986301369862</v>
      </c>
      <c r="BY340" s="365">
        <f t="shared" si="916"/>
        <v>7.1863013698630134</v>
      </c>
      <c r="BZ340" s="280">
        <f t="shared" si="917"/>
        <v>495.85</v>
      </c>
      <c r="CA340" s="280">
        <f t="shared" si="918"/>
        <v>6768.3031315566923</v>
      </c>
      <c r="CB340" s="280">
        <f t="shared" si="919"/>
        <v>941.83402326274972</v>
      </c>
      <c r="CC340" s="280">
        <f t="shared" si="920"/>
        <v>6322.3191082939429</v>
      </c>
      <c r="CE340" s="280">
        <v>6322.3191082939429</v>
      </c>
      <c r="CF340" s="372"/>
      <c r="CG340" s="372"/>
      <c r="CH340" s="372"/>
      <c r="CI340" s="280">
        <f t="shared" si="946"/>
        <v>3.8164383561643835</v>
      </c>
      <c r="CJ340" s="365">
        <f t="shared" si="962"/>
        <v>6.1835616438356169</v>
      </c>
      <c r="CK340" s="280">
        <f t="shared" si="947"/>
        <v>495.85</v>
      </c>
      <c r="CL340" s="280">
        <f t="shared" si="969"/>
        <v>5826.4691082939426</v>
      </c>
      <c r="CM340" s="280">
        <f t="shared" si="913"/>
        <v>941.83402326274972</v>
      </c>
      <c r="CN340" s="280">
        <f t="shared" si="910"/>
        <v>5380.4850850311932</v>
      </c>
      <c r="CP340" s="280">
        <f t="shared" si="928"/>
        <v>5380.4850850311932</v>
      </c>
      <c r="CQ340" s="372"/>
      <c r="CR340" s="372"/>
      <c r="CS340" s="372"/>
      <c r="CT340" s="280">
        <f t="shared" si="929"/>
        <v>4.816438356164384</v>
      </c>
      <c r="CU340" s="365">
        <f t="shared" si="930"/>
        <v>5.183561643835616</v>
      </c>
      <c r="CV340" s="280">
        <f t="shared" si="931"/>
        <v>495.85</v>
      </c>
      <c r="CW340" s="280">
        <f t="shared" si="932"/>
        <v>4884.6350850311928</v>
      </c>
      <c r="CX340" s="280">
        <f t="shared" si="911"/>
        <v>941.83402326274972</v>
      </c>
      <c r="CY340" s="280">
        <f t="shared" si="970"/>
        <v>4438.6510617684435</v>
      </c>
      <c r="DA340" s="280">
        <f t="shared" si="860"/>
        <v>4438.6510617684435</v>
      </c>
      <c r="DB340" s="372"/>
      <c r="DC340" s="372"/>
      <c r="DD340" s="372"/>
      <c r="DE340" s="280">
        <f t="shared" si="948"/>
        <v>5.816438356164384</v>
      </c>
      <c r="DF340" s="365">
        <f t="shared" si="949"/>
        <v>4.183561643835616</v>
      </c>
      <c r="DG340" s="280">
        <f t="shared" si="861"/>
        <v>495.85</v>
      </c>
      <c r="DH340" s="280">
        <f t="shared" si="950"/>
        <v>3942.8010617684436</v>
      </c>
      <c r="DI340" s="280">
        <f t="shared" si="933"/>
        <v>941.83402326274972</v>
      </c>
      <c r="DJ340" s="280">
        <f t="shared" si="951"/>
        <v>3496.8170385056937</v>
      </c>
      <c r="DL340" s="367">
        <f t="shared" si="952"/>
        <v>3000.9670385056938</v>
      </c>
    </row>
    <row r="341" spans="1:116" ht="30" x14ac:dyDescent="0.25">
      <c r="A341" s="451" t="s">
        <v>610</v>
      </c>
      <c r="B341" s="602" t="s">
        <v>11</v>
      </c>
      <c r="C341" s="355" t="s">
        <v>12</v>
      </c>
      <c r="D341" s="269" t="s">
        <v>1703</v>
      </c>
      <c r="E341" s="290" t="s">
        <v>1042</v>
      </c>
      <c r="F341" s="278">
        <v>42528</v>
      </c>
      <c r="G341" s="357"/>
      <c r="H341" s="357">
        <f>VLOOKUP(C341,[1]Rates!$C$6:$D$136,2,0)</f>
        <v>10</v>
      </c>
      <c r="I341" s="358">
        <f t="shared" ref="I341" si="986">H341-G341</f>
        <v>10</v>
      </c>
      <c r="J341" s="582"/>
      <c r="K341" s="582"/>
      <c r="L341" s="370"/>
      <c r="M341" s="582"/>
      <c r="N341" s="359"/>
      <c r="O341" s="280"/>
      <c r="P341" s="360"/>
      <c r="Q341" s="361"/>
      <c r="R341" s="359"/>
      <c r="S341" s="359"/>
      <c r="T341" s="359"/>
      <c r="U341" s="410"/>
      <c r="V341" s="374"/>
      <c r="W341" s="371"/>
      <c r="X341" s="371"/>
      <c r="Y341" s="371"/>
      <c r="Z341" s="371"/>
      <c r="AA341" s="280"/>
      <c r="AB341" s="372"/>
      <c r="AC341" s="421"/>
      <c r="AD341" s="421"/>
      <c r="AE341" s="363"/>
      <c r="AF341" s="363"/>
      <c r="AG341" s="382"/>
      <c r="AH341" s="383"/>
      <c r="AI341" s="364"/>
      <c r="AJ341" s="383"/>
      <c r="AL341" s="280"/>
      <c r="AM341" s="280">
        <v>17637</v>
      </c>
      <c r="AN341" s="280"/>
      <c r="AO341" s="372">
        <f t="shared" ref="AO341" si="987">+$AN$1-F341+1</f>
        <v>298</v>
      </c>
      <c r="AP341" s="363">
        <v>0</v>
      </c>
      <c r="AQ341" s="363">
        <f t="shared" ref="AQ341" si="988">H341-AP341</f>
        <v>10</v>
      </c>
      <c r="AR341" s="382">
        <f t="shared" ref="AR341" si="989">+AM341*5%</f>
        <v>881.85</v>
      </c>
      <c r="AS341" s="383">
        <f t="shared" ref="AS341" si="990">IF(AM341-AR341&lt;=0,0,IF(AQ341&lt;=0,0,AM341-AR341))</f>
        <v>16755.150000000001</v>
      </c>
      <c r="AT341" s="280">
        <f t="shared" ref="AT341" si="991">+AS341/AQ341*AO341/365</f>
        <v>1367.9547123287673</v>
      </c>
      <c r="AU341" s="280">
        <f t="shared" ref="AU341" si="992">+AL341+AM341-AT341</f>
        <v>16269.045287671233</v>
      </c>
      <c r="AW341" s="372">
        <f t="shared" si="975"/>
        <v>16269.045287671233</v>
      </c>
      <c r="AX341" s="372"/>
      <c r="AY341" s="372"/>
      <c r="AZ341" s="372"/>
      <c r="BA341" s="372">
        <f t="shared" si="942"/>
        <v>0.81369863013698629</v>
      </c>
      <c r="BB341" s="372">
        <f t="shared" si="893"/>
        <v>9.1863013698630134</v>
      </c>
      <c r="BC341" s="372">
        <f t="shared" si="985"/>
        <v>881.85</v>
      </c>
      <c r="BD341" s="383">
        <f t="shared" si="976"/>
        <v>15387.195287671233</v>
      </c>
      <c r="BE341" s="372">
        <f t="shared" si="977"/>
        <v>1675.015293766776</v>
      </c>
      <c r="BF341" s="372">
        <f t="shared" si="897"/>
        <v>14594.029993904458</v>
      </c>
      <c r="BG341" s="372"/>
      <c r="BH341" s="280">
        <f t="shared" si="964"/>
        <v>14594.029993904458</v>
      </c>
      <c r="BI341" s="372"/>
      <c r="BJ341" s="372"/>
      <c r="BK341" s="372"/>
      <c r="BL341" s="280">
        <f t="shared" si="965"/>
        <v>1.8136986301369864</v>
      </c>
      <c r="BM341" s="372">
        <f t="shared" si="961"/>
        <v>8.1863013698630134</v>
      </c>
      <c r="BN341" s="372">
        <f t="shared" si="945"/>
        <v>881.85</v>
      </c>
      <c r="BO341" s="280">
        <f t="shared" si="966"/>
        <v>13712.179993904458</v>
      </c>
      <c r="BP341" s="280">
        <f t="shared" si="967"/>
        <v>1675.015293766776</v>
      </c>
      <c r="BQ341" s="280">
        <f t="shared" si="968"/>
        <v>12919.014700137683</v>
      </c>
      <c r="BS341" s="367">
        <f t="shared" si="914"/>
        <v>12037.164700137682</v>
      </c>
      <c r="BT341" s="280">
        <v>12919.014700137683</v>
      </c>
      <c r="BU341" s="372"/>
      <c r="BV341" s="372"/>
      <c r="BW341" s="372"/>
      <c r="BX341" s="280">
        <f t="shared" si="915"/>
        <v>2.8136986301369862</v>
      </c>
      <c r="BY341" s="365">
        <f t="shared" si="916"/>
        <v>7.1863013698630134</v>
      </c>
      <c r="BZ341" s="280">
        <f t="shared" si="917"/>
        <v>881.85</v>
      </c>
      <c r="CA341" s="280">
        <f t="shared" si="918"/>
        <v>12037.164700137682</v>
      </c>
      <c r="CB341" s="280">
        <f t="shared" si="919"/>
        <v>1675.015293766776</v>
      </c>
      <c r="CC341" s="280">
        <f t="shared" si="920"/>
        <v>11243.999406370907</v>
      </c>
      <c r="CE341" s="280">
        <v>11243.999406370907</v>
      </c>
      <c r="CF341" s="372"/>
      <c r="CG341" s="372"/>
      <c r="CH341" s="372"/>
      <c r="CI341" s="280">
        <f t="shared" si="946"/>
        <v>3.8164383561643835</v>
      </c>
      <c r="CJ341" s="365">
        <f t="shared" si="962"/>
        <v>6.1835616438356169</v>
      </c>
      <c r="CK341" s="280">
        <f t="shared" si="947"/>
        <v>881.85</v>
      </c>
      <c r="CL341" s="280">
        <f t="shared" si="969"/>
        <v>10362.149406370907</v>
      </c>
      <c r="CM341" s="280">
        <f t="shared" si="913"/>
        <v>1675.015293766776</v>
      </c>
      <c r="CN341" s="280">
        <f t="shared" ref="CN341:CN360" si="993">+CE341+CF341-CM341</f>
        <v>9568.984112604132</v>
      </c>
      <c r="CP341" s="280">
        <f t="shared" si="928"/>
        <v>9568.984112604132</v>
      </c>
      <c r="CQ341" s="372"/>
      <c r="CR341" s="372"/>
      <c r="CS341" s="372"/>
      <c r="CT341" s="280">
        <f t="shared" si="929"/>
        <v>4.816438356164384</v>
      </c>
      <c r="CU341" s="365">
        <f t="shared" si="930"/>
        <v>5.183561643835616</v>
      </c>
      <c r="CV341" s="280">
        <f t="shared" si="931"/>
        <v>881.85</v>
      </c>
      <c r="CW341" s="280">
        <f t="shared" si="932"/>
        <v>8687.1341126041316</v>
      </c>
      <c r="CX341" s="280">
        <f t="shared" si="911"/>
        <v>1675.015293766776</v>
      </c>
      <c r="CY341" s="280">
        <f t="shared" si="970"/>
        <v>7893.9688188373557</v>
      </c>
      <c r="DA341" s="280">
        <f t="shared" si="860"/>
        <v>7893.9688188373557</v>
      </c>
      <c r="DB341" s="372"/>
      <c r="DC341" s="372"/>
      <c r="DD341" s="372"/>
      <c r="DE341" s="280">
        <f t="shared" si="948"/>
        <v>5.816438356164384</v>
      </c>
      <c r="DF341" s="365">
        <f t="shared" si="949"/>
        <v>4.183561643835616</v>
      </c>
      <c r="DG341" s="280">
        <f t="shared" si="861"/>
        <v>881.85</v>
      </c>
      <c r="DH341" s="280">
        <f t="shared" si="950"/>
        <v>7012.1188188373553</v>
      </c>
      <c r="DI341" s="280">
        <f t="shared" si="933"/>
        <v>1675.015293766776</v>
      </c>
      <c r="DJ341" s="280">
        <f t="shared" si="951"/>
        <v>6218.9535250705794</v>
      </c>
      <c r="DL341" s="367">
        <f t="shared" si="952"/>
        <v>5337.1035250705791</v>
      </c>
    </row>
    <row r="342" spans="1:116" ht="45" x14ac:dyDescent="0.25">
      <c r="A342" s="451" t="s">
        <v>610</v>
      </c>
      <c r="B342" s="602" t="s">
        <v>11</v>
      </c>
      <c r="C342" s="355" t="s">
        <v>12</v>
      </c>
      <c r="D342" s="269" t="s">
        <v>1704</v>
      </c>
      <c r="E342" s="290" t="s">
        <v>1013</v>
      </c>
      <c r="F342" s="278">
        <v>42556</v>
      </c>
      <c r="G342" s="357"/>
      <c r="H342" s="357">
        <f>VLOOKUP(C342,[1]Rates!$C$6:$D$136,2,0)</f>
        <v>10</v>
      </c>
      <c r="I342" s="358">
        <f t="shared" si="963"/>
        <v>10</v>
      </c>
      <c r="J342" s="582"/>
      <c r="K342" s="582"/>
      <c r="L342" s="370"/>
      <c r="M342" s="582"/>
      <c r="N342" s="359"/>
      <c r="O342" s="280"/>
      <c r="P342" s="360"/>
      <c r="Q342" s="361"/>
      <c r="R342" s="359"/>
      <c r="S342" s="359"/>
      <c r="T342" s="359"/>
      <c r="U342" s="410"/>
      <c r="V342" s="374"/>
      <c r="W342" s="371"/>
      <c r="X342" s="371"/>
      <c r="Y342" s="371"/>
      <c r="Z342" s="371"/>
      <c r="AA342" s="280"/>
      <c r="AB342" s="372"/>
      <c r="AC342" s="421"/>
      <c r="AD342" s="421"/>
      <c r="AE342" s="363"/>
      <c r="AF342" s="363"/>
      <c r="AG342" s="382"/>
      <c r="AH342" s="383"/>
      <c r="AI342" s="364"/>
      <c r="AJ342" s="383"/>
      <c r="AL342" s="280"/>
      <c r="AM342" s="280">
        <v>74754</v>
      </c>
      <c r="AN342" s="280"/>
      <c r="AO342" s="372">
        <f t="shared" si="971"/>
        <v>270</v>
      </c>
      <c r="AP342" s="363">
        <v>0</v>
      </c>
      <c r="AQ342" s="363">
        <f t="shared" si="886"/>
        <v>10</v>
      </c>
      <c r="AR342" s="382">
        <f t="shared" si="972"/>
        <v>3737.7000000000003</v>
      </c>
      <c r="AS342" s="383">
        <f t="shared" si="973"/>
        <v>71016.3</v>
      </c>
      <c r="AT342" s="280">
        <f t="shared" si="974"/>
        <v>5253.2605479452059</v>
      </c>
      <c r="AU342" s="280">
        <f t="shared" si="890"/>
        <v>69500.739452054797</v>
      </c>
      <c r="AW342" s="372">
        <f t="shared" si="975"/>
        <v>69500.739452054797</v>
      </c>
      <c r="AX342" s="372"/>
      <c r="AY342" s="372"/>
      <c r="AZ342" s="372"/>
      <c r="BA342" s="372">
        <f t="shared" si="942"/>
        <v>0.73698630136986298</v>
      </c>
      <c r="BB342" s="372">
        <f t="shared" si="893"/>
        <v>9.2630136986301377</v>
      </c>
      <c r="BC342" s="372">
        <f t="shared" si="985"/>
        <v>3737.7000000000003</v>
      </c>
      <c r="BD342" s="383">
        <f t="shared" si="976"/>
        <v>65763.0394520548</v>
      </c>
      <c r="BE342" s="372">
        <f t="shared" si="977"/>
        <v>7099.529547471162</v>
      </c>
      <c r="BF342" s="372">
        <f t="shared" si="897"/>
        <v>62401.209904583637</v>
      </c>
      <c r="BG342" s="372"/>
      <c r="BH342" s="280">
        <f t="shared" si="964"/>
        <v>62401.209904583637</v>
      </c>
      <c r="BI342" s="372"/>
      <c r="BJ342" s="372"/>
      <c r="BK342" s="372"/>
      <c r="BL342" s="280">
        <f t="shared" si="965"/>
        <v>1.736986301369863</v>
      </c>
      <c r="BM342" s="372">
        <f t="shared" si="961"/>
        <v>8.2630136986301377</v>
      </c>
      <c r="BN342" s="372">
        <f t="shared" si="945"/>
        <v>3737.7000000000003</v>
      </c>
      <c r="BO342" s="280">
        <f t="shared" si="966"/>
        <v>58663.50990458364</v>
      </c>
      <c r="BP342" s="280">
        <f t="shared" si="967"/>
        <v>7099.529547471162</v>
      </c>
      <c r="BQ342" s="280">
        <f t="shared" si="968"/>
        <v>55301.680357112476</v>
      </c>
      <c r="BS342" s="367">
        <f t="shared" si="914"/>
        <v>51563.980357112479</v>
      </c>
      <c r="BT342" s="280">
        <v>55301.680357112476</v>
      </c>
      <c r="BU342" s="372"/>
      <c r="BV342" s="372"/>
      <c r="BW342" s="372"/>
      <c r="BX342" s="280">
        <f t="shared" si="915"/>
        <v>2.7369863013698632</v>
      </c>
      <c r="BY342" s="365">
        <f t="shared" si="916"/>
        <v>7.2630136986301368</v>
      </c>
      <c r="BZ342" s="280">
        <f t="shared" si="917"/>
        <v>3737.7000000000003</v>
      </c>
      <c r="CA342" s="280">
        <f t="shared" si="918"/>
        <v>51563.980357112479</v>
      </c>
      <c r="CB342" s="280">
        <f t="shared" si="919"/>
        <v>7099.529547471162</v>
      </c>
      <c r="CC342" s="280">
        <f t="shared" si="920"/>
        <v>48202.150809641316</v>
      </c>
      <c r="CE342" s="280">
        <v>48202.150809641316</v>
      </c>
      <c r="CF342" s="372"/>
      <c r="CG342" s="372"/>
      <c r="CH342" s="372"/>
      <c r="CI342" s="280">
        <f t="shared" si="946"/>
        <v>3.7397260273972601</v>
      </c>
      <c r="CJ342" s="365">
        <f t="shared" si="962"/>
        <v>6.2602739726027394</v>
      </c>
      <c r="CK342" s="280">
        <f t="shared" si="947"/>
        <v>3737.7000000000003</v>
      </c>
      <c r="CL342" s="280">
        <f t="shared" si="969"/>
        <v>44464.450809641319</v>
      </c>
      <c r="CM342" s="280">
        <f t="shared" si="913"/>
        <v>7099.529547471162</v>
      </c>
      <c r="CN342" s="280">
        <f t="shared" si="993"/>
        <v>41102.621262170156</v>
      </c>
      <c r="CP342" s="280">
        <f t="shared" si="928"/>
        <v>41102.621262170156</v>
      </c>
      <c r="CQ342" s="372"/>
      <c r="CR342" s="372"/>
      <c r="CS342" s="372"/>
      <c r="CT342" s="280">
        <f t="shared" si="929"/>
        <v>4.7397260273972606</v>
      </c>
      <c r="CU342" s="365">
        <f t="shared" si="930"/>
        <v>5.2602739726027394</v>
      </c>
      <c r="CV342" s="280">
        <f t="shared" si="931"/>
        <v>3737.7000000000003</v>
      </c>
      <c r="CW342" s="280">
        <f t="shared" si="932"/>
        <v>37364.921262170159</v>
      </c>
      <c r="CX342" s="280">
        <f t="shared" ref="CX342:CX360" si="994">CM342</f>
        <v>7099.529547471162</v>
      </c>
      <c r="CY342" s="280">
        <f t="shared" si="970"/>
        <v>34003.091714698996</v>
      </c>
      <c r="DA342" s="280">
        <f t="shared" si="860"/>
        <v>34003.091714698996</v>
      </c>
      <c r="DB342" s="372"/>
      <c r="DC342" s="372"/>
      <c r="DD342" s="372"/>
      <c r="DE342" s="280">
        <f t="shared" si="948"/>
        <v>5.7397260273972606</v>
      </c>
      <c r="DF342" s="365">
        <f t="shared" si="949"/>
        <v>4.2602739726027394</v>
      </c>
      <c r="DG342" s="280">
        <f t="shared" si="861"/>
        <v>3737.7000000000003</v>
      </c>
      <c r="DH342" s="280">
        <f t="shared" si="950"/>
        <v>30265.391714698995</v>
      </c>
      <c r="DI342" s="280">
        <f t="shared" si="933"/>
        <v>7099.529547471162</v>
      </c>
      <c r="DJ342" s="280">
        <f t="shared" si="951"/>
        <v>26903.562167227836</v>
      </c>
      <c r="DL342" s="367">
        <f t="shared" si="952"/>
        <v>23165.862167227835</v>
      </c>
    </row>
    <row r="343" spans="1:116" ht="30" x14ac:dyDescent="0.25">
      <c r="A343" s="451" t="s">
        <v>610</v>
      </c>
      <c r="B343" s="602" t="s">
        <v>11</v>
      </c>
      <c r="C343" s="355" t="s">
        <v>12</v>
      </c>
      <c r="D343" s="269" t="s">
        <v>1705</v>
      </c>
      <c r="E343" s="290" t="s">
        <v>1035</v>
      </c>
      <c r="F343" s="278">
        <v>42691</v>
      </c>
      <c r="G343" s="357"/>
      <c r="H343" s="357">
        <f>VLOOKUP(C343,[1]Rates!$C$6:$D$136,2,0)</f>
        <v>10</v>
      </c>
      <c r="I343" s="358">
        <f t="shared" si="963"/>
        <v>10</v>
      </c>
      <c r="J343" s="582"/>
      <c r="K343" s="582"/>
      <c r="L343" s="370"/>
      <c r="M343" s="582"/>
      <c r="N343" s="359"/>
      <c r="O343" s="280"/>
      <c r="P343" s="360"/>
      <c r="Q343" s="361"/>
      <c r="R343" s="359"/>
      <c r="S343" s="359"/>
      <c r="T343" s="359"/>
      <c r="U343" s="410"/>
      <c r="V343" s="374"/>
      <c r="W343" s="371"/>
      <c r="X343" s="371"/>
      <c r="Y343" s="371"/>
      <c r="Z343" s="371"/>
      <c r="AA343" s="280"/>
      <c r="AB343" s="372"/>
      <c r="AC343" s="421"/>
      <c r="AD343" s="421"/>
      <c r="AE343" s="363"/>
      <c r="AF343" s="363"/>
      <c r="AG343" s="382"/>
      <c r="AH343" s="383"/>
      <c r="AI343" s="364"/>
      <c r="AJ343" s="383"/>
      <c r="AL343" s="280"/>
      <c r="AM343" s="280">
        <v>5725</v>
      </c>
      <c r="AN343" s="280"/>
      <c r="AO343" s="372">
        <f t="shared" si="971"/>
        <v>135</v>
      </c>
      <c r="AP343" s="363">
        <v>0</v>
      </c>
      <c r="AQ343" s="363">
        <f t="shared" si="886"/>
        <v>10</v>
      </c>
      <c r="AR343" s="382">
        <f t="shared" si="972"/>
        <v>286.25</v>
      </c>
      <c r="AS343" s="383">
        <f t="shared" si="973"/>
        <v>5438.75</v>
      </c>
      <c r="AT343" s="280">
        <f t="shared" si="974"/>
        <v>201.15924657534248</v>
      </c>
      <c r="AU343" s="280">
        <f t="shared" si="890"/>
        <v>5523.8407534246571</v>
      </c>
      <c r="AW343" s="372">
        <f t="shared" si="975"/>
        <v>5523.8407534246571</v>
      </c>
      <c r="AX343" s="372"/>
      <c r="AY343" s="372"/>
      <c r="AZ343" s="372"/>
      <c r="BA343" s="372">
        <f t="shared" si="942"/>
        <v>0.36712328767123287</v>
      </c>
      <c r="BB343" s="372">
        <f t="shared" si="893"/>
        <v>9.632876712328768</v>
      </c>
      <c r="BC343" s="372">
        <f t="shared" si="985"/>
        <v>286.25</v>
      </c>
      <c r="BD343" s="383">
        <f t="shared" si="976"/>
        <v>5237.5907534246571</v>
      </c>
      <c r="BE343" s="372">
        <f t="shared" si="977"/>
        <v>543.72031427758805</v>
      </c>
      <c r="BF343" s="372">
        <f t="shared" si="897"/>
        <v>4980.1204391470692</v>
      </c>
      <c r="BG343" s="372"/>
      <c r="BH343" s="280">
        <f t="shared" si="964"/>
        <v>4980.1204391470692</v>
      </c>
      <c r="BI343" s="372"/>
      <c r="BJ343" s="372"/>
      <c r="BK343" s="372"/>
      <c r="BL343" s="280">
        <f t="shared" si="965"/>
        <v>1.3671232876712329</v>
      </c>
      <c r="BM343" s="372">
        <f t="shared" si="961"/>
        <v>8.6328767123287662</v>
      </c>
      <c r="BN343" s="372">
        <f t="shared" si="945"/>
        <v>286.25</v>
      </c>
      <c r="BO343" s="280">
        <f t="shared" si="966"/>
        <v>4693.8704391470692</v>
      </c>
      <c r="BP343" s="280">
        <f t="shared" si="967"/>
        <v>543.72031427758805</v>
      </c>
      <c r="BQ343" s="280">
        <f t="shared" si="968"/>
        <v>4436.4001248694813</v>
      </c>
      <c r="BS343" s="367">
        <f t="shared" si="914"/>
        <v>4150.1501248694813</v>
      </c>
      <c r="BT343" s="280">
        <v>4436.4001248694813</v>
      </c>
      <c r="BU343" s="372"/>
      <c r="BV343" s="372"/>
      <c r="BW343" s="372"/>
      <c r="BX343" s="280">
        <f t="shared" si="915"/>
        <v>2.3671232876712329</v>
      </c>
      <c r="BY343" s="365">
        <f t="shared" si="916"/>
        <v>7.6328767123287671</v>
      </c>
      <c r="BZ343" s="280">
        <f t="shared" si="917"/>
        <v>286.25</v>
      </c>
      <c r="CA343" s="280">
        <f t="shared" si="918"/>
        <v>4150.1501248694813</v>
      </c>
      <c r="CB343" s="280">
        <f t="shared" si="919"/>
        <v>543.72031427758805</v>
      </c>
      <c r="CC343" s="280">
        <f t="shared" si="920"/>
        <v>3892.6798105918933</v>
      </c>
      <c r="CE343" s="280">
        <v>3892.6798105918933</v>
      </c>
      <c r="CF343" s="372"/>
      <c r="CG343" s="372"/>
      <c r="CH343" s="372"/>
      <c r="CI343" s="280">
        <f t="shared" si="946"/>
        <v>3.3698630136986303</v>
      </c>
      <c r="CJ343" s="365">
        <f t="shared" si="962"/>
        <v>6.6301369863013697</v>
      </c>
      <c r="CK343" s="280">
        <f t="shared" si="947"/>
        <v>286.25</v>
      </c>
      <c r="CL343" s="280">
        <f t="shared" si="969"/>
        <v>3606.4298105918933</v>
      </c>
      <c r="CM343" s="280">
        <f t="shared" si="913"/>
        <v>543.72031427758805</v>
      </c>
      <c r="CN343" s="280">
        <f t="shared" si="993"/>
        <v>3348.9594963143054</v>
      </c>
      <c r="CP343" s="280">
        <f t="shared" si="928"/>
        <v>3348.9594963143054</v>
      </c>
      <c r="CQ343" s="372"/>
      <c r="CR343" s="372"/>
      <c r="CS343" s="372"/>
      <c r="CT343" s="280">
        <f t="shared" si="929"/>
        <v>4.3698630136986303</v>
      </c>
      <c r="CU343" s="365">
        <f t="shared" si="930"/>
        <v>5.6301369863013697</v>
      </c>
      <c r="CV343" s="280">
        <f t="shared" si="931"/>
        <v>286.25</v>
      </c>
      <c r="CW343" s="280">
        <f t="shared" si="932"/>
        <v>3062.7094963143054</v>
      </c>
      <c r="CX343" s="280">
        <f t="shared" si="994"/>
        <v>543.72031427758805</v>
      </c>
      <c r="CY343" s="280">
        <f t="shared" si="970"/>
        <v>2805.2391820367175</v>
      </c>
      <c r="DA343" s="280">
        <f t="shared" si="860"/>
        <v>2805.2391820367175</v>
      </c>
      <c r="DB343" s="372"/>
      <c r="DC343" s="372"/>
      <c r="DD343" s="372"/>
      <c r="DE343" s="280">
        <f t="shared" si="948"/>
        <v>5.3698630136986303</v>
      </c>
      <c r="DF343" s="365">
        <f t="shared" si="949"/>
        <v>4.6301369863013697</v>
      </c>
      <c r="DG343" s="280">
        <f t="shared" si="861"/>
        <v>286.25</v>
      </c>
      <c r="DH343" s="280">
        <f t="shared" si="950"/>
        <v>2518.9891820367175</v>
      </c>
      <c r="DI343" s="280">
        <f t="shared" si="933"/>
        <v>543.72031427758805</v>
      </c>
      <c r="DJ343" s="280">
        <f t="shared" si="951"/>
        <v>2261.5188677591295</v>
      </c>
      <c r="DL343" s="367">
        <f t="shared" si="952"/>
        <v>1975.2688677591295</v>
      </c>
    </row>
    <row r="344" spans="1:116" ht="25.5" x14ac:dyDescent="0.25">
      <c r="A344" s="451" t="s">
        <v>610</v>
      </c>
      <c r="B344" s="602" t="s">
        <v>11</v>
      </c>
      <c r="C344" s="355" t="s">
        <v>12</v>
      </c>
      <c r="D344" s="269" t="s">
        <v>1706</v>
      </c>
      <c r="E344" s="290" t="s">
        <v>1034</v>
      </c>
      <c r="F344" s="278">
        <v>42691</v>
      </c>
      <c r="G344" s="357"/>
      <c r="H344" s="357">
        <f>VLOOKUP(C344,[1]Rates!$C$6:$D$136,2,0)</f>
        <v>10</v>
      </c>
      <c r="I344" s="358">
        <f t="shared" ref="I344:I346" si="995">H344-G344</f>
        <v>10</v>
      </c>
      <c r="J344" s="582"/>
      <c r="K344" s="582"/>
      <c r="L344" s="370"/>
      <c r="M344" s="582"/>
      <c r="N344" s="359"/>
      <c r="O344" s="280"/>
      <c r="P344" s="360"/>
      <c r="Q344" s="361"/>
      <c r="R344" s="359"/>
      <c r="S344" s="359"/>
      <c r="T344" s="359"/>
      <c r="U344" s="410"/>
      <c r="V344" s="374"/>
      <c r="W344" s="371"/>
      <c r="X344" s="371"/>
      <c r="Y344" s="371"/>
      <c r="Z344" s="371"/>
      <c r="AA344" s="280"/>
      <c r="AB344" s="372"/>
      <c r="AC344" s="421"/>
      <c r="AD344" s="421"/>
      <c r="AE344" s="363"/>
      <c r="AF344" s="363"/>
      <c r="AG344" s="382"/>
      <c r="AH344" s="383"/>
      <c r="AI344" s="364"/>
      <c r="AJ344" s="383"/>
      <c r="AL344" s="280"/>
      <c r="AM344" s="280">
        <v>11450</v>
      </c>
      <c r="AN344" s="280"/>
      <c r="AO344" s="372">
        <f t="shared" ref="AO344" si="996">+$AN$1-F344+1</f>
        <v>135</v>
      </c>
      <c r="AP344" s="363">
        <v>0</v>
      </c>
      <c r="AQ344" s="363">
        <f t="shared" ref="AQ344" si="997">H344-AP344</f>
        <v>10</v>
      </c>
      <c r="AR344" s="382">
        <f t="shared" ref="AR344" si="998">+AM344*5%</f>
        <v>572.5</v>
      </c>
      <c r="AS344" s="383">
        <f t="shared" ref="AS344" si="999">IF(AM344-AR344&lt;=0,0,IF(AQ344&lt;=0,0,AM344-AR344))</f>
        <v>10877.5</v>
      </c>
      <c r="AT344" s="280">
        <f t="shared" ref="AT344" si="1000">+AS344/AQ344*AO344/365</f>
        <v>402.31849315068496</v>
      </c>
      <c r="AU344" s="280">
        <f t="shared" ref="AU344" si="1001">+AL344+AM344-AT344</f>
        <v>11047.681506849314</v>
      </c>
      <c r="AW344" s="372">
        <f t="shared" si="975"/>
        <v>11047.681506849314</v>
      </c>
      <c r="AX344" s="372"/>
      <c r="AY344" s="372"/>
      <c r="AZ344" s="372"/>
      <c r="BA344" s="372">
        <f t="shared" si="942"/>
        <v>0.36712328767123287</v>
      </c>
      <c r="BB344" s="372">
        <f t="shared" si="893"/>
        <v>9.632876712328768</v>
      </c>
      <c r="BC344" s="372">
        <f t="shared" si="985"/>
        <v>572.5</v>
      </c>
      <c r="BD344" s="383">
        <f t="shared" si="976"/>
        <v>10475.181506849314</v>
      </c>
      <c r="BE344" s="372">
        <f t="shared" si="977"/>
        <v>1087.4406285551761</v>
      </c>
      <c r="BF344" s="372">
        <f t="shared" ref="BF344:BF345" si="1002">+AW344+AX344-BE344</f>
        <v>9960.2408782941384</v>
      </c>
      <c r="BG344" s="372"/>
      <c r="BH344" s="280">
        <f t="shared" si="964"/>
        <v>9960.2408782941384</v>
      </c>
      <c r="BI344" s="372"/>
      <c r="BJ344" s="372"/>
      <c r="BK344" s="372"/>
      <c r="BL344" s="280">
        <f t="shared" si="965"/>
        <v>1.3671232876712329</v>
      </c>
      <c r="BM344" s="372">
        <f t="shared" si="961"/>
        <v>8.6328767123287662</v>
      </c>
      <c r="BN344" s="372">
        <f t="shared" si="945"/>
        <v>572.5</v>
      </c>
      <c r="BO344" s="280">
        <f t="shared" si="966"/>
        <v>9387.7408782941384</v>
      </c>
      <c r="BP344" s="280">
        <f t="shared" si="967"/>
        <v>1087.4406285551761</v>
      </c>
      <c r="BQ344" s="280">
        <f t="shared" si="968"/>
        <v>8872.8002497389625</v>
      </c>
      <c r="BS344" s="367">
        <f t="shared" si="914"/>
        <v>8300.3002497389625</v>
      </c>
      <c r="BT344" s="280">
        <v>8872.8002497389625</v>
      </c>
      <c r="BU344" s="372"/>
      <c r="BV344" s="372"/>
      <c r="BW344" s="372"/>
      <c r="BX344" s="280">
        <f t="shared" si="915"/>
        <v>2.3671232876712329</v>
      </c>
      <c r="BY344" s="365">
        <f t="shared" si="916"/>
        <v>7.6328767123287671</v>
      </c>
      <c r="BZ344" s="280">
        <f t="shared" si="917"/>
        <v>572.5</v>
      </c>
      <c r="CA344" s="280">
        <f t="shared" si="918"/>
        <v>8300.3002497389625</v>
      </c>
      <c r="CB344" s="280">
        <f t="shared" si="919"/>
        <v>1087.4406285551761</v>
      </c>
      <c r="CC344" s="280">
        <f t="shared" si="920"/>
        <v>7785.3596211837867</v>
      </c>
      <c r="CE344" s="280">
        <v>7785.3596211837867</v>
      </c>
      <c r="CF344" s="372"/>
      <c r="CG344" s="372"/>
      <c r="CH344" s="372"/>
      <c r="CI344" s="280">
        <f t="shared" si="946"/>
        <v>3.3698630136986303</v>
      </c>
      <c r="CJ344" s="365">
        <f t="shared" si="962"/>
        <v>6.6301369863013697</v>
      </c>
      <c r="CK344" s="280">
        <f t="shared" si="947"/>
        <v>572.5</v>
      </c>
      <c r="CL344" s="280">
        <f t="shared" si="969"/>
        <v>7212.8596211837867</v>
      </c>
      <c r="CM344" s="280">
        <f t="shared" si="913"/>
        <v>1087.4406285551761</v>
      </c>
      <c r="CN344" s="280">
        <f t="shared" si="993"/>
        <v>6697.9189926286108</v>
      </c>
      <c r="CP344" s="280">
        <f t="shared" si="928"/>
        <v>6697.9189926286108</v>
      </c>
      <c r="CQ344" s="372"/>
      <c r="CR344" s="372"/>
      <c r="CS344" s="372"/>
      <c r="CT344" s="280">
        <f t="shared" si="929"/>
        <v>4.3698630136986303</v>
      </c>
      <c r="CU344" s="365">
        <f t="shared" si="930"/>
        <v>5.6301369863013697</v>
      </c>
      <c r="CV344" s="280">
        <f t="shared" si="931"/>
        <v>572.5</v>
      </c>
      <c r="CW344" s="280">
        <f t="shared" si="932"/>
        <v>6125.4189926286108</v>
      </c>
      <c r="CX344" s="280">
        <f t="shared" si="994"/>
        <v>1087.4406285551761</v>
      </c>
      <c r="CY344" s="280">
        <f t="shared" si="970"/>
        <v>5610.4783640734349</v>
      </c>
      <c r="DA344" s="280">
        <f t="shared" si="860"/>
        <v>5610.4783640734349</v>
      </c>
      <c r="DB344" s="372"/>
      <c r="DC344" s="372"/>
      <c r="DD344" s="372"/>
      <c r="DE344" s="280">
        <f t="shared" si="948"/>
        <v>5.3698630136986303</v>
      </c>
      <c r="DF344" s="365">
        <f t="shared" si="949"/>
        <v>4.6301369863013697</v>
      </c>
      <c r="DG344" s="280">
        <f t="shared" si="861"/>
        <v>572.5</v>
      </c>
      <c r="DH344" s="280">
        <f t="shared" si="950"/>
        <v>5037.9783640734349</v>
      </c>
      <c r="DI344" s="280">
        <f t="shared" si="933"/>
        <v>1087.4406285551761</v>
      </c>
      <c r="DJ344" s="280">
        <f t="shared" si="951"/>
        <v>4523.0377355182591</v>
      </c>
      <c r="DL344" s="367">
        <f t="shared" si="952"/>
        <v>3950.5377355182591</v>
      </c>
    </row>
    <row r="345" spans="1:116" ht="25.5" x14ac:dyDescent="0.25">
      <c r="A345" s="451" t="s">
        <v>610</v>
      </c>
      <c r="B345" s="602" t="s">
        <v>11</v>
      </c>
      <c r="C345" s="355" t="s">
        <v>12</v>
      </c>
      <c r="D345" s="269" t="s">
        <v>1707</v>
      </c>
      <c r="E345" s="290" t="s">
        <v>608</v>
      </c>
      <c r="F345" s="278">
        <v>42891</v>
      </c>
      <c r="G345" s="357"/>
      <c r="H345" s="357">
        <f>VLOOKUP(C345,[1]Rates!$C$6:$D$136,2,0)</f>
        <v>10</v>
      </c>
      <c r="I345" s="358">
        <f t="shared" si="995"/>
        <v>10</v>
      </c>
      <c r="J345" s="582"/>
      <c r="K345" s="582"/>
      <c r="L345" s="370"/>
      <c r="M345" s="582"/>
      <c r="N345" s="359"/>
      <c r="O345" s="280"/>
      <c r="P345" s="360"/>
      <c r="Q345" s="361"/>
      <c r="R345" s="359"/>
      <c r="S345" s="359"/>
      <c r="T345" s="359"/>
      <c r="U345" s="410"/>
      <c r="V345" s="374"/>
      <c r="W345" s="371"/>
      <c r="X345" s="371"/>
      <c r="Y345" s="371"/>
      <c r="Z345" s="371"/>
      <c r="AA345" s="280"/>
      <c r="AB345" s="372"/>
      <c r="AC345" s="421"/>
      <c r="AD345" s="421"/>
      <c r="AE345" s="363"/>
      <c r="AF345" s="363"/>
      <c r="AG345" s="382"/>
      <c r="AH345" s="383"/>
      <c r="AI345" s="364"/>
      <c r="AJ345" s="383"/>
      <c r="AL345" s="280"/>
      <c r="AM345" s="280"/>
      <c r="AN345" s="280"/>
      <c r="AO345" s="372"/>
      <c r="AP345" s="363"/>
      <c r="AQ345" s="363"/>
      <c r="AR345" s="382"/>
      <c r="AS345" s="383"/>
      <c r="AT345" s="280"/>
      <c r="AU345" s="280"/>
      <c r="AW345" s="372"/>
      <c r="AX345" s="372">
        <v>17290</v>
      </c>
      <c r="AY345" s="372"/>
      <c r="AZ345" s="372">
        <f>+$AY$1-F345+1</f>
        <v>300</v>
      </c>
      <c r="BA345" s="372">
        <v>0</v>
      </c>
      <c r="BB345" s="372">
        <f t="shared" ref="BB345" si="1003">H345-BA345</f>
        <v>10</v>
      </c>
      <c r="BC345" s="372">
        <f t="shared" ref="BC345" si="1004">+AX345*5%</f>
        <v>864.5</v>
      </c>
      <c r="BD345" s="383">
        <f t="shared" ref="BD345" si="1005">IF(AX345-BC345&lt;=0,0,IF(BB345&lt;=0,0,AX345-BC345))</f>
        <v>16425.5</v>
      </c>
      <c r="BE345" s="280">
        <f t="shared" ref="BE345" si="1006">+BD345/BB345*AZ345/365</f>
        <v>1350.041095890411</v>
      </c>
      <c r="BF345" s="372">
        <f t="shared" si="1002"/>
        <v>15939.95890410959</v>
      </c>
      <c r="BG345" s="372"/>
      <c r="BH345" s="280">
        <f t="shared" si="964"/>
        <v>15939.95890410959</v>
      </c>
      <c r="BI345" s="372"/>
      <c r="BJ345" s="372"/>
      <c r="BK345" s="372"/>
      <c r="BL345" s="280">
        <f t="shared" si="965"/>
        <v>0.81917808219178079</v>
      </c>
      <c r="BM345" s="372">
        <f t="shared" si="961"/>
        <v>9.1808219178082187</v>
      </c>
      <c r="BN345" s="408">
        <f t="shared" ref="BN345:BN346" si="1007">+BC345</f>
        <v>864.5</v>
      </c>
      <c r="BO345" s="280">
        <f t="shared" si="966"/>
        <v>15075.45890410959</v>
      </c>
      <c r="BP345" s="365">
        <f>+(BO345/BM345)</f>
        <v>1642.0598328857059</v>
      </c>
      <c r="BQ345" s="280">
        <f t="shared" si="968"/>
        <v>14297.899071223885</v>
      </c>
      <c r="BS345" s="367">
        <f t="shared" si="914"/>
        <v>13433.399071223885</v>
      </c>
      <c r="BT345" s="280">
        <v>14297.899071223885</v>
      </c>
      <c r="BU345" s="372"/>
      <c r="BV345" s="372"/>
      <c r="BW345" s="372"/>
      <c r="BX345" s="280">
        <f t="shared" si="915"/>
        <v>1.8191780821917809</v>
      </c>
      <c r="BY345" s="365">
        <f t="shared" si="916"/>
        <v>8.1808219178082187</v>
      </c>
      <c r="BZ345" s="280">
        <f t="shared" si="917"/>
        <v>864.5</v>
      </c>
      <c r="CA345" s="280">
        <f t="shared" si="918"/>
        <v>13433.399071223885</v>
      </c>
      <c r="CB345" s="280">
        <f t="shared" si="919"/>
        <v>1642.0598328857059</v>
      </c>
      <c r="CC345" s="280">
        <f t="shared" si="920"/>
        <v>12655.83923833818</v>
      </c>
      <c r="CE345" s="280">
        <v>12655.83923833818</v>
      </c>
      <c r="CF345" s="372"/>
      <c r="CG345" s="372"/>
      <c r="CH345" s="372"/>
      <c r="CI345" s="280">
        <f t="shared" si="946"/>
        <v>2.8219178082191783</v>
      </c>
      <c r="CJ345" s="365">
        <f t="shared" si="962"/>
        <v>7.1780821917808222</v>
      </c>
      <c r="CK345" s="280">
        <f t="shared" si="947"/>
        <v>864.5</v>
      </c>
      <c r="CL345" s="280">
        <f t="shared" si="969"/>
        <v>11791.33923833818</v>
      </c>
      <c r="CM345" s="280">
        <f t="shared" si="913"/>
        <v>1642.0598328857059</v>
      </c>
      <c r="CN345" s="280">
        <f t="shared" si="993"/>
        <v>11013.779405452475</v>
      </c>
      <c r="CP345" s="280">
        <f t="shared" si="928"/>
        <v>11013.779405452475</v>
      </c>
      <c r="CQ345" s="372"/>
      <c r="CR345" s="372"/>
      <c r="CS345" s="372"/>
      <c r="CT345" s="280">
        <f t="shared" si="929"/>
        <v>3.8219178082191783</v>
      </c>
      <c r="CU345" s="365">
        <f t="shared" si="930"/>
        <v>6.1780821917808222</v>
      </c>
      <c r="CV345" s="280">
        <f t="shared" si="931"/>
        <v>864.5</v>
      </c>
      <c r="CW345" s="280">
        <f t="shared" si="932"/>
        <v>10149.279405452475</v>
      </c>
      <c r="CX345" s="280">
        <f t="shared" si="994"/>
        <v>1642.0598328857059</v>
      </c>
      <c r="CY345" s="280">
        <f t="shared" si="970"/>
        <v>9371.7195725667698</v>
      </c>
      <c r="DA345" s="280">
        <f t="shared" si="860"/>
        <v>9371.7195725667698</v>
      </c>
      <c r="DB345" s="372"/>
      <c r="DC345" s="372"/>
      <c r="DD345" s="372"/>
      <c r="DE345" s="280">
        <f t="shared" si="948"/>
        <v>4.8219178082191778</v>
      </c>
      <c r="DF345" s="365">
        <f t="shared" si="949"/>
        <v>5.1780821917808222</v>
      </c>
      <c r="DG345" s="280">
        <f t="shared" si="861"/>
        <v>864.5</v>
      </c>
      <c r="DH345" s="280">
        <f t="shared" si="950"/>
        <v>8507.2195725667698</v>
      </c>
      <c r="DI345" s="280">
        <f t="shared" si="933"/>
        <v>1642.0598328857059</v>
      </c>
      <c r="DJ345" s="280">
        <f t="shared" si="951"/>
        <v>7729.6597396810639</v>
      </c>
      <c r="DL345" s="367">
        <f t="shared" si="952"/>
        <v>6865.1597396810639</v>
      </c>
    </row>
    <row r="346" spans="1:116" ht="25.5" x14ac:dyDescent="0.25">
      <c r="A346" s="451" t="s">
        <v>610</v>
      </c>
      <c r="B346" s="602" t="s">
        <v>11</v>
      </c>
      <c r="C346" s="355" t="s">
        <v>12</v>
      </c>
      <c r="D346" s="269" t="s">
        <v>1708</v>
      </c>
      <c r="E346" s="290" t="s">
        <v>1088</v>
      </c>
      <c r="F346" s="278">
        <v>43148</v>
      </c>
      <c r="G346" s="357"/>
      <c r="H346" s="357">
        <f>VLOOKUP(C346,[1]Rates!$C$6:$D$136,2,0)</f>
        <v>10</v>
      </c>
      <c r="I346" s="358">
        <f t="shared" si="995"/>
        <v>10</v>
      </c>
      <c r="J346" s="582"/>
      <c r="K346" s="582"/>
      <c r="L346" s="370"/>
      <c r="M346" s="582"/>
      <c r="N346" s="359"/>
      <c r="O346" s="280"/>
      <c r="P346" s="360"/>
      <c r="Q346" s="361"/>
      <c r="R346" s="359"/>
      <c r="S346" s="359"/>
      <c r="T346" s="359"/>
      <c r="U346" s="410"/>
      <c r="V346" s="374"/>
      <c r="W346" s="371"/>
      <c r="X346" s="371"/>
      <c r="Y346" s="371"/>
      <c r="Z346" s="371"/>
      <c r="AA346" s="280"/>
      <c r="AB346" s="372"/>
      <c r="AC346" s="421"/>
      <c r="AD346" s="421"/>
      <c r="AE346" s="363"/>
      <c r="AF346" s="363"/>
      <c r="AG346" s="382"/>
      <c r="AH346" s="383"/>
      <c r="AI346" s="364"/>
      <c r="AJ346" s="383"/>
      <c r="AL346" s="280"/>
      <c r="AM346" s="280"/>
      <c r="AN346" s="280"/>
      <c r="AO346" s="372"/>
      <c r="AP346" s="363"/>
      <c r="AQ346" s="363"/>
      <c r="AR346" s="382"/>
      <c r="AS346" s="383"/>
      <c r="AT346" s="280"/>
      <c r="AU346" s="280"/>
      <c r="AW346" s="372"/>
      <c r="AX346" s="372">
        <v>48000</v>
      </c>
      <c r="AY346" s="372"/>
      <c r="AZ346" s="372">
        <f>+$AY$1-F346+1</f>
        <v>43</v>
      </c>
      <c r="BA346" s="372">
        <v>0</v>
      </c>
      <c r="BB346" s="372">
        <f t="shared" ref="BB346" si="1008">H346-BA346</f>
        <v>10</v>
      </c>
      <c r="BC346" s="372">
        <f t="shared" ref="BC346" si="1009">+AX346*5%</f>
        <v>2400</v>
      </c>
      <c r="BD346" s="383">
        <f t="shared" ref="BD346" si="1010">IF(AX346-BC346&lt;=0,0,IF(BB346&lt;=0,0,AX346-BC346))</f>
        <v>45600</v>
      </c>
      <c r="BE346" s="280">
        <f t="shared" ref="BE346" si="1011">+BD346/BB346*AZ346/365</f>
        <v>537.20547945205476</v>
      </c>
      <c r="BF346" s="372">
        <f t="shared" ref="BF346" si="1012">+AW346+AX346-BE346</f>
        <v>47462.794520547948</v>
      </c>
      <c r="BG346" s="372"/>
      <c r="BH346" s="280">
        <f t="shared" si="964"/>
        <v>47462.794520547948</v>
      </c>
      <c r="BI346" s="372"/>
      <c r="BJ346" s="372"/>
      <c r="BK346" s="372"/>
      <c r="BL346" s="280">
        <f t="shared" si="965"/>
        <v>0.11506849315068493</v>
      </c>
      <c r="BM346" s="372">
        <f t="shared" si="961"/>
        <v>9.8849315068493144</v>
      </c>
      <c r="BN346" s="408">
        <f t="shared" si="1007"/>
        <v>2400</v>
      </c>
      <c r="BO346" s="280">
        <f t="shared" si="966"/>
        <v>45062.794520547948</v>
      </c>
      <c r="BP346" s="365">
        <f>+(BO346/BM346)</f>
        <v>4558.7361419068739</v>
      </c>
      <c r="BQ346" s="280">
        <f t="shared" si="968"/>
        <v>42904.058378641072</v>
      </c>
      <c r="BS346" s="367">
        <f t="shared" si="914"/>
        <v>40504.058378641072</v>
      </c>
      <c r="BT346" s="280">
        <v>42904.058378641072</v>
      </c>
      <c r="BU346" s="372"/>
      <c r="BV346" s="372"/>
      <c r="BW346" s="372"/>
      <c r="BX346" s="280">
        <f t="shared" si="915"/>
        <v>1.1150684931506849</v>
      </c>
      <c r="BY346" s="365">
        <f t="shared" si="916"/>
        <v>8.8849315068493144</v>
      </c>
      <c r="BZ346" s="280">
        <f t="shared" si="917"/>
        <v>2400</v>
      </c>
      <c r="CA346" s="280">
        <f t="shared" si="918"/>
        <v>40504.058378641072</v>
      </c>
      <c r="CB346" s="280">
        <f t="shared" si="919"/>
        <v>4558.7361419068739</v>
      </c>
      <c r="CC346" s="280">
        <f t="shared" si="920"/>
        <v>38345.322236734195</v>
      </c>
      <c r="CE346" s="280">
        <v>38345.322236734195</v>
      </c>
      <c r="CF346" s="372"/>
      <c r="CG346" s="372"/>
      <c r="CH346" s="372"/>
      <c r="CI346" s="280">
        <f t="shared" si="946"/>
        <v>2.117808219178082</v>
      </c>
      <c r="CJ346" s="365">
        <f t="shared" si="962"/>
        <v>7.882191780821918</v>
      </c>
      <c r="CK346" s="280">
        <f t="shared" si="947"/>
        <v>2400</v>
      </c>
      <c r="CL346" s="280">
        <f t="shared" si="969"/>
        <v>35945.322236734195</v>
      </c>
      <c r="CM346" s="280">
        <f t="shared" si="913"/>
        <v>4558.7361419068739</v>
      </c>
      <c r="CN346" s="280">
        <f t="shared" si="993"/>
        <v>33786.586094827318</v>
      </c>
      <c r="CP346" s="280">
        <f t="shared" si="928"/>
        <v>33786.586094827318</v>
      </c>
      <c r="CQ346" s="372"/>
      <c r="CR346" s="372"/>
      <c r="CS346" s="372"/>
      <c r="CT346" s="280">
        <f t="shared" si="929"/>
        <v>3.117808219178082</v>
      </c>
      <c r="CU346" s="365">
        <f t="shared" si="930"/>
        <v>6.882191780821918</v>
      </c>
      <c r="CV346" s="280">
        <f t="shared" si="931"/>
        <v>2400</v>
      </c>
      <c r="CW346" s="280">
        <f t="shared" si="932"/>
        <v>31386.586094827318</v>
      </c>
      <c r="CX346" s="280">
        <f t="shared" si="994"/>
        <v>4558.7361419068739</v>
      </c>
      <c r="CY346" s="280">
        <f t="shared" si="970"/>
        <v>29227.849952920446</v>
      </c>
      <c r="DA346" s="280">
        <f t="shared" si="860"/>
        <v>29227.849952920446</v>
      </c>
      <c r="DB346" s="372"/>
      <c r="DC346" s="372"/>
      <c r="DD346" s="372"/>
      <c r="DE346" s="280">
        <f t="shared" si="948"/>
        <v>4.117808219178082</v>
      </c>
      <c r="DF346" s="365">
        <f t="shared" si="949"/>
        <v>5.882191780821918</v>
      </c>
      <c r="DG346" s="280">
        <f t="shared" si="861"/>
        <v>2400</v>
      </c>
      <c r="DH346" s="280">
        <f t="shared" si="950"/>
        <v>26827.849952920446</v>
      </c>
      <c r="DI346" s="280">
        <f t="shared" si="933"/>
        <v>4558.7361419068739</v>
      </c>
      <c r="DJ346" s="280">
        <f t="shared" si="951"/>
        <v>24669.113811013573</v>
      </c>
      <c r="DL346" s="367">
        <f t="shared" si="952"/>
        <v>22269.113811013573</v>
      </c>
    </row>
    <row r="347" spans="1:116" ht="25.5" x14ac:dyDescent="0.25">
      <c r="A347" s="451" t="s">
        <v>610</v>
      </c>
      <c r="B347" s="602" t="s">
        <v>11</v>
      </c>
      <c r="C347" s="355" t="s">
        <v>12</v>
      </c>
      <c r="D347" s="269" t="s">
        <v>1709</v>
      </c>
      <c r="E347" s="417" t="s">
        <v>578</v>
      </c>
      <c r="F347" s="278">
        <v>43295</v>
      </c>
      <c r="G347" s="357"/>
      <c r="H347" s="357">
        <f>VLOOKUP(C347,[1]Rates!$C$6:$D$136,2,0)</f>
        <v>10</v>
      </c>
      <c r="I347" s="358">
        <f t="shared" ref="I347:I351" si="1013">H347-G347</f>
        <v>10</v>
      </c>
      <c r="J347" s="582"/>
      <c r="K347" s="582"/>
      <c r="L347" s="370"/>
      <c r="M347" s="582"/>
      <c r="N347" s="359"/>
      <c r="O347" s="280"/>
      <c r="P347" s="360"/>
      <c r="Q347" s="361"/>
      <c r="R347" s="359"/>
      <c r="S347" s="359"/>
      <c r="T347" s="359"/>
      <c r="U347" s="410"/>
      <c r="V347" s="374"/>
      <c r="W347" s="371"/>
      <c r="X347" s="371"/>
      <c r="Y347" s="371"/>
      <c r="Z347" s="371"/>
      <c r="AA347" s="280"/>
      <c r="AB347" s="372"/>
      <c r="AC347" s="421"/>
      <c r="AD347" s="421"/>
      <c r="AE347" s="363"/>
      <c r="AF347" s="363"/>
      <c r="AG347" s="382"/>
      <c r="AH347" s="383"/>
      <c r="AI347" s="364"/>
      <c r="AJ347" s="383"/>
      <c r="AL347" s="280"/>
      <c r="AM347" s="280"/>
      <c r="AN347" s="280"/>
      <c r="AO347" s="372"/>
      <c r="AP347" s="363"/>
      <c r="AQ347" s="363"/>
      <c r="AR347" s="382"/>
      <c r="AS347" s="383"/>
      <c r="AT347" s="280"/>
      <c r="AU347" s="280"/>
      <c r="AW347" s="372"/>
      <c r="AX347" s="372"/>
      <c r="AY347" s="372"/>
      <c r="AZ347" s="372"/>
      <c r="BA347" s="372"/>
      <c r="BB347" s="372"/>
      <c r="BC347" s="372"/>
      <c r="BD347" s="383"/>
      <c r="BE347" s="280"/>
      <c r="BF347" s="372"/>
      <c r="BG347" s="372"/>
      <c r="BH347" s="280"/>
      <c r="BI347" s="372">
        <v>61000.05</v>
      </c>
      <c r="BJ347" s="372"/>
      <c r="BK347" s="280">
        <f>+$BJ$1-F347+1</f>
        <v>261</v>
      </c>
      <c r="BL347" s="280"/>
      <c r="BM347" s="280">
        <f t="shared" si="961"/>
        <v>10</v>
      </c>
      <c r="BN347" s="280">
        <f>+BI347*5%</f>
        <v>3050.0025000000005</v>
      </c>
      <c r="BO347" s="280">
        <f>+BI347-BN347</f>
        <v>57950.047500000001</v>
      </c>
      <c r="BP347" s="280">
        <f t="shared" ref="BP347:BP348" si="1014">+(BO347/BM347*BK347)/365</f>
        <v>4143.8253143835618</v>
      </c>
      <c r="BQ347" s="280">
        <f t="shared" si="968"/>
        <v>56856.224685616442</v>
      </c>
      <c r="BS347" s="367">
        <f t="shared" si="914"/>
        <v>53806.22218561644</v>
      </c>
      <c r="BT347" s="280">
        <v>56856.224685616442</v>
      </c>
      <c r="BU347" s="372"/>
      <c r="BV347" s="372"/>
      <c r="BW347" s="280"/>
      <c r="BX347" s="280">
        <f t="shared" si="915"/>
        <v>0.71232876712328763</v>
      </c>
      <c r="BY347" s="365">
        <f t="shared" si="916"/>
        <v>9.287671232876713</v>
      </c>
      <c r="BZ347" s="280">
        <f t="shared" si="917"/>
        <v>3050.0025000000005</v>
      </c>
      <c r="CA347" s="280">
        <f t="shared" si="918"/>
        <v>53806.22218561644</v>
      </c>
      <c r="CB347" s="280">
        <f t="shared" ref="CB347:CB355" si="1015">CA347/BY347</f>
        <v>5793.2953090707961</v>
      </c>
      <c r="CC347" s="280">
        <f t="shared" si="920"/>
        <v>51062.929376545646</v>
      </c>
      <c r="CE347" s="280">
        <v>51062.929376545646</v>
      </c>
      <c r="CF347" s="372"/>
      <c r="CG347" s="372"/>
      <c r="CH347" s="280"/>
      <c r="CI347" s="280">
        <f t="shared" si="946"/>
        <v>1.715068493150685</v>
      </c>
      <c r="CJ347" s="365">
        <f t="shared" si="962"/>
        <v>8.2849315068493148</v>
      </c>
      <c r="CK347" s="280">
        <f t="shared" si="947"/>
        <v>3050.0025000000005</v>
      </c>
      <c r="CL347" s="280">
        <f t="shared" si="969"/>
        <v>48012.926876545644</v>
      </c>
      <c r="CM347" s="280">
        <f t="shared" si="913"/>
        <v>5793.2953090707961</v>
      </c>
      <c r="CN347" s="280">
        <f t="shared" si="993"/>
        <v>45269.63406747485</v>
      </c>
      <c r="CP347" s="280">
        <f t="shared" si="928"/>
        <v>45269.63406747485</v>
      </c>
      <c r="CQ347" s="372"/>
      <c r="CR347" s="372"/>
      <c r="CS347" s="280"/>
      <c r="CT347" s="280">
        <f t="shared" si="929"/>
        <v>2.7150684931506848</v>
      </c>
      <c r="CU347" s="365">
        <f t="shared" si="930"/>
        <v>7.2849315068493148</v>
      </c>
      <c r="CV347" s="280">
        <f t="shared" si="931"/>
        <v>3050.0025000000005</v>
      </c>
      <c r="CW347" s="280">
        <f t="shared" si="932"/>
        <v>42219.631567474848</v>
      </c>
      <c r="CX347" s="280">
        <f t="shared" si="994"/>
        <v>5793.2953090707961</v>
      </c>
      <c r="CY347" s="280">
        <f t="shared" si="970"/>
        <v>39476.338758404054</v>
      </c>
      <c r="DA347" s="280">
        <f t="shared" si="860"/>
        <v>39476.338758404054</v>
      </c>
      <c r="DB347" s="372"/>
      <c r="DC347" s="372"/>
      <c r="DD347" s="280"/>
      <c r="DE347" s="280">
        <f t="shared" si="948"/>
        <v>3.7150684931506848</v>
      </c>
      <c r="DF347" s="365">
        <f t="shared" si="949"/>
        <v>6.2849315068493148</v>
      </c>
      <c r="DG347" s="280">
        <f t="shared" si="861"/>
        <v>3050.0025000000005</v>
      </c>
      <c r="DH347" s="280">
        <f t="shared" si="950"/>
        <v>36426.336258404051</v>
      </c>
      <c r="DI347" s="280">
        <f t="shared" si="933"/>
        <v>5793.2953090707961</v>
      </c>
      <c r="DJ347" s="280">
        <f t="shared" si="951"/>
        <v>33683.043449333258</v>
      </c>
      <c r="DL347" s="367">
        <f t="shared" si="952"/>
        <v>30633.040949333255</v>
      </c>
    </row>
    <row r="348" spans="1:116" ht="25.5" x14ac:dyDescent="0.25">
      <c r="A348" s="451" t="s">
        <v>610</v>
      </c>
      <c r="B348" s="602" t="s">
        <v>11</v>
      </c>
      <c r="C348" s="355" t="s">
        <v>12</v>
      </c>
      <c r="D348" s="269" t="s">
        <v>1683</v>
      </c>
      <c r="E348" s="417" t="s">
        <v>607</v>
      </c>
      <c r="F348" s="278">
        <v>43344</v>
      </c>
      <c r="G348" s="357"/>
      <c r="H348" s="357">
        <f>VLOOKUP(C348,[1]Rates!$C$6:$D$136,2,0)</f>
        <v>10</v>
      </c>
      <c r="I348" s="358">
        <f t="shared" si="1013"/>
        <v>10</v>
      </c>
      <c r="J348" s="582"/>
      <c r="K348" s="582"/>
      <c r="L348" s="370"/>
      <c r="M348" s="582"/>
      <c r="N348" s="359"/>
      <c r="O348" s="280"/>
      <c r="P348" s="360"/>
      <c r="Q348" s="361"/>
      <c r="R348" s="359"/>
      <c r="S348" s="359"/>
      <c r="T348" s="359"/>
      <c r="U348" s="410"/>
      <c r="V348" s="374"/>
      <c r="W348" s="371"/>
      <c r="X348" s="371"/>
      <c r="Y348" s="371"/>
      <c r="Z348" s="371"/>
      <c r="AA348" s="280"/>
      <c r="AB348" s="372"/>
      <c r="AC348" s="421"/>
      <c r="AD348" s="421"/>
      <c r="AE348" s="363"/>
      <c r="AF348" s="363"/>
      <c r="AG348" s="382"/>
      <c r="AH348" s="383"/>
      <c r="AI348" s="364"/>
      <c r="AJ348" s="383"/>
      <c r="AL348" s="280"/>
      <c r="AM348" s="280"/>
      <c r="AN348" s="280"/>
      <c r="AO348" s="372"/>
      <c r="AP348" s="363"/>
      <c r="AQ348" s="363"/>
      <c r="AR348" s="382"/>
      <c r="AS348" s="383"/>
      <c r="AT348" s="280"/>
      <c r="AU348" s="280"/>
      <c r="AW348" s="372"/>
      <c r="AX348" s="372"/>
      <c r="AY348" s="372"/>
      <c r="AZ348" s="372"/>
      <c r="BA348" s="372"/>
      <c r="BB348" s="372"/>
      <c r="BC348" s="372"/>
      <c r="BD348" s="383"/>
      <c r="BE348" s="280"/>
      <c r="BF348" s="372"/>
      <c r="BG348" s="372"/>
      <c r="BH348" s="280"/>
      <c r="BI348" s="372">
        <v>101000</v>
      </c>
      <c r="BJ348" s="372"/>
      <c r="BK348" s="280">
        <f>+$BJ$1-F348+1</f>
        <v>212</v>
      </c>
      <c r="BL348" s="280"/>
      <c r="BM348" s="280">
        <f t="shared" si="961"/>
        <v>10</v>
      </c>
      <c r="BN348" s="280">
        <f>+BI348*5%</f>
        <v>5050</v>
      </c>
      <c r="BO348" s="280">
        <f>+BI348-BN348</f>
        <v>95950</v>
      </c>
      <c r="BP348" s="280">
        <f t="shared" si="1014"/>
        <v>5572.9863013698632</v>
      </c>
      <c r="BQ348" s="280">
        <f t="shared" si="968"/>
        <v>95427.013698630137</v>
      </c>
      <c r="BS348" s="367">
        <f t="shared" si="914"/>
        <v>90377.013698630137</v>
      </c>
      <c r="BT348" s="280">
        <v>95427.013698630137</v>
      </c>
      <c r="BU348" s="372"/>
      <c r="BV348" s="372"/>
      <c r="BW348" s="280"/>
      <c r="BX348" s="280">
        <f t="shared" si="915"/>
        <v>0.57808219178082187</v>
      </c>
      <c r="BY348" s="365">
        <f t="shared" si="916"/>
        <v>9.4219178082191775</v>
      </c>
      <c r="BZ348" s="280">
        <f t="shared" si="917"/>
        <v>5050</v>
      </c>
      <c r="CA348" s="280">
        <f t="shared" si="918"/>
        <v>90377.013698630137</v>
      </c>
      <c r="CB348" s="280">
        <f t="shared" si="1015"/>
        <v>9592.209944751381</v>
      </c>
      <c r="CC348" s="280">
        <f t="shared" si="920"/>
        <v>85834.803753878761</v>
      </c>
      <c r="CE348" s="280">
        <v>85834.803753878761</v>
      </c>
      <c r="CF348" s="372"/>
      <c r="CG348" s="372"/>
      <c r="CH348" s="280"/>
      <c r="CI348" s="280">
        <f t="shared" si="946"/>
        <v>1.5808219178082192</v>
      </c>
      <c r="CJ348" s="365">
        <f t="shared" si="962"/>
        <v>8.419178082191781</v>
      </c>
      <c r="CK348" s="280">
        <f t="shared" si="947"/>
        <v>5050</v>
      </c>
      <c r="CL348" s="280">
        <f t="shared" si="969"/>
        <v>80784.803753878761</v>
      </c>
      <c r="CM348" s="280">
        <f t="shared" ref="CM348:CM355" si="1016">CB348</f>
        <v>9592.209944751381</v>
      </c>
      <c r="CN348" s="280">
        <f t="shared" si="993"/>
        <v>76242.593809127386</v>
      </c>
      <c r="CP348" s="280">
        <f t="shared" si="928"/>
        <v>76242.593809127386</v>
      </c>
      <c r="CQ348" s="372"/>
      <c r="CR348" s="372"/>
      <c r="CS348" s="280"/>
      <c r="CT348" s="280">
        <f t="shared" si="929"/>
        <v>2.580821917808219</v>
      </c>
      <c r="CU348" s="365">
        <f t="shared" si="930"/>
        <v>7.419178082191781</v>
      </c>
      <c r="CV348" s="280">
        <f t="shared" si="931"/>
        <v>5050</v>
      </c>
      <c r="CW348" s="280">
        <f t="shared" si="932"/>
        <v>71192.593809127386</v>
      </c>
      <c r="CX348" s="280">
        <f t="shared" si="994"/>
        <v>9592.209944751381</v>
      </c>
      <c r="CY348" s="280">
        <f t="shared" si="970"/>
        <v>66650.38386437601</v>
      </c>
      <c r="DA348" s="280">
        <f t="shared" si="860"/>
        <v>66650.38386437601</v>
      </c>
      <c r="DB348" s="372"/>
      <c r="DC348" s="372"/>
      <c r="DD348" s="280"/>
      <c r="DE348" s="280">
        <f t="shared" si="948"/>
        <v>3.580821917808219</v>
      </c>
      <c r="DF348" s="365">
        <f t="shared" si="949"/>
        <v>6.419178082191781</v>
      </c>
      <c r="DG348" s="280">
        <f t="shared" si="861"/>
        <v>5050</v>
      </c>
      <c r="DH348" s="280">
        <f t="shared" si="950"/>
        <v>61600.38386437601</v>
      </c>
      <c r="DI348" s="280">
        <f t="shared" si="933"/>
        <v>9592.209944751381</v>
      </c>
      <c r="DJ348" s="280">
        <f t="shared" si="951"/>
        <v>57058.173919624627</v>
      </c>
      <c r="DL348" s="367">
        <f t="shared" si="952"/>
        <v>52008.173919624627</v>
      </c>
    </row>
    <row r="349" spans="1:116" ht="25.5" x14ac:dyDescent="0.25">
      <c r="A349" s="451" t="s">
        <v>610</v>
      </c>
      <c r="B349" s="602" t="s">
        <v>11</v>
      </c>
      <c r="C349" s="355" t="s">
        <v>12</v>
      </c>
      <c r="D349" s="269" t="s">
        <v>1710</v>
      </c>
      <c r="E349" s="417"/>
      <c r="F349" s="278">
        <v>43279</v>
      </c>
      <c r="G349" s="357"/>
      <c r="H349" s="357">
        <f>VLOOKUP(C349,[1]Rates!$C$6:$D$136,2,0)</f>
        <v>10</v>
      </c>
      <c r="I349" s="358">
        <f t="shared" si="1013"/>
        <v>10</v>
      </c>
      <c r="J349" s="582"/>
      <c r="K349" s="582"/>
      <c r="L349" s="370"/>
      <c r="M349" s="582"/>
      <c r="N349" s="359"/>
      <c r="O349" s="280"/>
      <c r="P349" s="360"/>
      <c r="Q349" s="361"/>
      <c r="R349" s="359"/>
      <c r="S349" s="359"/>
      <c r="T349" s="359"/>
      <c r="U349" s="410"/>
      <c r="V349" s="374"/>
      <c r="W349" s="371"/>
      <c r="X349" s="371"/>
      <c r="Y349" s="371"/>
      <c r="Z349" s="371"/>
      <c r="AA349" s="280"/>
      <c r="AB349" s="372"/>
      <c r="AC349" s="421"/>
      <c r="AD349" s="421"/>
      <c r="AE349" s="363"/>
      <c r="AF349" s="363"/>
      <c r="AG349" s="382"/>
      <c r="AH349" s="383"/>
      <c r="AI349" s="364"/>
      <c r="AJ349" s="383"/>
      <c r="AL349" s="280"/>
      <c r="AM349" s="280"/>
      <c r="AN349" s="280"/>
      <c r="AO349" s="372"/>
      <c r="AP349" s="363"/>
      <c r="AQ349" s="363"/>
      <c r="AR349" s="382"/>
      <c r="AS349" s="383"/>
      <c r="AT349" s="280"/>
      <c r="AU349" s="280"/>
      <c r="AW349" s="372"/>
      <c r="AX349" s="372"/>
      <c r="AY349" s="372"/>
      <c r="AZ349" s="372"/>
      <c r="BA349" s="372"/>
      <c r="BB349" s="372"/>
      <c r="BC349" s="372"/>
      <c r="BD349" s="383"/>
      <c r="BE349" s="280"/>
      <c r="BF349" s="372"/>
      <c r="BG349" s="372"/>
      <c r="BH349" s="280"/>
      <c r="BI349" s="372">
        <v>17750</v>
      </c>
      <c r="BJ349" s="372"/>
      <c r="BK349" s="280">
        <f t="shared" ref="BK349:BK355" si="1017">+$BJ$1-F349+1</f>
        <v>277</v>
      </c>
      <c r="BL349" s="280"/>
      <c r="BM349" s="280">
        <f t="shared" ref="BM349:BM355" si="1018">H349-BL349</f>
        <v>10</v>
      </c>
      <c r="BN349" s="280">
        <f t="shared" ref="BN349:BN355" si="1019">+BI349*5%</f>
        <v>887.5</v>
      </c>
      <c r="BO349" s="280">
        <f t="shared" ref="BO349:BO355" si="1020">+BI349-BN349</f>
        <v>16862.5</v>
      </c>
      <c r="BP349" s="280">
        <f t="shared" ref="BP349:BP351" si="1021">+(BO349/BM349*BK349)/365</f>
        <v>1279.7020547945206</v>
      </c>
      <c r="BQ349" s="280">
        <f t="shared" ref="BQ349:BQ351" si="1022">+BH349+BI349-BP349</f>
        <v>16470.297945205479</v>
      </c>
      <c r="BS349" s="367">
        <f t="shared" si="914"/>
        <v>15582.797945205479</v>
      </c>
      <c r="BT349" s="280">
        <v>16470.297945205479</v>
      </c>
      <c r="BU349" s="372"/>
      <c r="BV349" s="372"/>
      <c r="BW349" s="280"/>
      <c r="BX349" s="280">
        <f t="shared" si="915"/>
        <v>0.75616438356164384</v>
      </c>
      <c r="BY349" s="365">
        <f t="shared" si="916"/>
        <v>9.2438356164383571</v>
      </c>
      <c r="BZ349" s="280">
        <f t="shared" si="917"/>
        <v>887.5</v>
      </c>
      <c r="CA349" s="280">
        <f t="shared" si="918"/>
        <v>15582.797945205479</v>
      </c>
      <c r="CB349" s="280">
        <f t="shared" si="1015"/>
        <v>1685.7502222880851</v>
      </c>
      <c r="CC349" s="280">
        <f t="shared" si="920"/>
        <v>14784.547722917394</v>
      </c>
      <c r="CE349" s="280">
        <v>14784.547722917394</v>
      </c>
      <c r="CF349" s="372"/>
      <c r="CG349" s="372"/>
      <c r="CH349" s="280"/>
      <c r="CI349" s="280">
        <f t="shared" si="946"/>
        <v>1.7589041095890412</v>
      </c>
      <c r="CJ349" s="365">
        <f t="shared" si="962"/>
        <v>8.2410958904109588</v>
      </c>
      <c r="CK349" s="280">
        <f t="shared" si="947"/>
        <v>887.5</v>
      </c>
      <c r="CL349" s="280">
        <f t="shared" si="969"/>
        <v>13897.047722917394</v>
      </c>
      <c r="CM349" s="280">
        <f t="shared" si="1016"/>
        <v>1685.7502222880851</v>
      </c>
      <c r="CN349" s="280">
        <f t="shared" si="993"/>
        <v>13098.797500629309</v>
      </c>
      <c r="CP349" s="280">
        <f t="shared" si="928"/>
        <v>13098.797500629309</v>
      </c>
      <c r="CQ349" s="372"/>
      <c r="CR349" s="372"/>
      <c r="CS349" s="280"/>
      <c r="CT349" s="280">
        <f t="shared" si="929"/>
        <v>2.7589041095890412</v>
      </c>
      <c r="CU349" s="365">
        <f t="shared" si="930"/>
        <v>7.2410958904109588</v>
      </c>
      <c r="CV349" s="280">
        <f t="shared" si="931"/>
        <v>887.5</v>
      </c>
      <c r="CW349" s="280">
        <f t="shared" si="932"/>
        <v>12211.297500629309</v>
      </c>
      <c r="CX349" s="280">
        <f t="shared" si="994"/>
        <v>1685.7502222880851</v>
      </c>
      <c r="CY349" s="280">
        <f t="shared" si="970"/>
        <v>11413.047278341224</v>
      </c>
      <c r="DA349" s="280">
        <f t="shared" si="860"/>
        <v>11413.047278341224</v>
      </c>
      <c r="DB349" s="372"/>
      <c r="DC349" s="372"/>
      <c r="DD349" s="280"/>
      <c r="DE349" s="280">
        <f t="shared" si="948"/>
        <v>3.7589041095890412</v>
      </c>
      <c r="DF349" s="365">
        <f t="shared" si="949"/>
        <v>6.2410958904109588</v>
      </c>
      <c r="DG349" s="280">
        <f t="shared" si="861"/>
        <v>887.5</v>
      </c>
      <c r="DH349" s="280">
        <f t="shared" si="950"/>
        <v>10525.547278341224</v>
      </c>
      <c r="DI349" s="280">
        <f t="shared" si="933"/>
        <v>1685.7502222880851</v>
      </c>
      <c r="DJ349" s="280">
        <f t="shared" si="951"/>
        <v>9727.2970560531394</v>
      </c>
      <c r="DL349" s="367">
        <f t="shared" si="952"/>
        <v>8839.7970560531394</v>
      </c>
    </row>
    <row r="350" spans="1:116" ht="25.5" x14ac:dyDescent="0.25">
      <c r="A350" s="451" t="s">
        <v>610</v>
      </c>
      <c r="B350" s="602" t="s">
        <v>11</v>
      </c>
      <c r="C350" s="355" t="s">
        <v>12</v>
      </c>
      <c r="D350" s="269" t="s">
        <v>1711</v>
      </c>
      <c r="E350" s="417"/>
      <c r="F350" s="278">
        <v>43235</v>
      </c>
      <c r="G350" s="357"/>
      <c r="H350" s="357">
        <f>VLOOKUP(C350,[1]Rates!$C$6:$D$136,2,0)</f>
        <v>10</v>
      </c>
      <c r="I350" s="358">
        <f t="shared" si="1013"/>
        <v>10</v>
      </c>
      <c r="J350" s="582"/>
      <c r="K350" s="582"/>
      <c r="L350" s="370"/>
      <c r="M350" s="582"/>
      <c r="N350" s="359"/>
      <c r="O350" s="280"/>
      <c r="P350" s="360"/>
      <c r="Q350" s="361"/>
      <c r="R350" s="359"/>
      <c r="S350" s="359"/>
      <c r="T350" s="359"/>
      <c r="U350" s="410"/>
      <c r="V350" s="374"/>
      <c r="W350" s="371"/>
      <c r="X350" s="371"/>
      <c r="Y350" s="371"/>
      <c r="Z350" s="371"/>
      <c r="AA350" s="280"/>
      <c r="AB350" s="372"/>
      <c r="AC350" s="421"/>
      <c r="AD350" s="421"/>
      <c r="AE350" s="363"/>
      <c r="AF350" s="363"/>
      <c r="AG350" s="382"/>
      <c r="AH350" s="383"/>
      <c r="AI350" s="364"/>
      <c r="AJ350" s="383"/>
      <c r="AL350" s="280"/>
      <c r="AM350" s="280"/>
      <c r="AN350" s="280"/>
      <c r="AO350" s="372"/>
      <c r="AP350" s="363"/>
      <c r="AQ350" s="363"/>
      <c r="AR350" s="382"/>
      <c r="AS350" s="383"/>
      <c r="AT350" s="280"/>
      <c r="AU350" s="280"/>
      <c r="AW350" s="372"/>
      <c r="AX350" s="372"/>
      <c r="AY350" s="372"/>
      <c r="AZ350" s="372"/>
      <c r="BA350" s="372"/>
      <c r="BB350" s="372"/>
      <c r="BC350" s="372"/>
      <c r="BD350" s="383"/>
      <c r="BE350" s="280"/>
      <c r="BF350" s="372"/>
      <c r="BG350" s="372"/>
      <c r="BH350" s="280"/>
      <c r="BI350" s="372">
        <v>19200</v>
      </c>
      <c r="BJ350" s="372"/>
      <c r="BK350" s="280">
        <f t="shared" si="1017"/>
        <v>321</v>
      </c>
      <c r="BL350" s="280"/>
      <c r="BM350" s="280">
        <f t="shared" si="1018"/>
        <v>10</v>
      </c>
      <c r="BN350" s="280">
        <f t="shared" si="1019"/>
        <v>960</v>
      </c>
      <c r="BO350" s="280">
        <f t="shared" si="1020"/>
        <v>18240</v>
      </c>
      <c r="BP350" s="280">
        <f t="shared" si="1021"/>
        <v>1604.1205479452055</v>
      </c>
      <c r="BQ350" s="280">
        <f t="shared" si="1022"/>
        <v>17595.879452054796</v>
      </c>
      <c r="BS350" s="367">
        <f t="shared" si="914"/>
        <v>16635.879452054796</v>
      </c>
      <c r="BT350" s="280">
        <v>17595.879452054796</v>
      </c>
      <c r="BU350" s="372"/>
      <c r="BV350" s="372"/>
      <c r="BW350" s="280"/>
      <c r="BX350" s="280">
        <f t="shared" si="915"/>
        <v>0.87671232876712324</v>
      </c>
      <c r="BY350" s="365">
        <f t="shared" si="916"/>
        <v>9.1232876712328768</v>
      </c>
      <c r="BZ350" s="280">
        <f t="shared" si="917"/>
        <v>960</v>
      </c>
      <c r="CA350" s="280">
        <f t="shared" si="918"/>
        <v>16635.879452054796</v>
      </c>
      <c r="CB350" s="280">
        <f t="shared" si="1015"/>
        <v>1823.4522522522525</v>
      </c>
      <c r="CC350" s="280">
        <f t="shared" si="920"/>
        <v>15772.427199802543</v>
      </c>
      <c r="CE350" s="280">
        <v>15772.427199802543</v>
      </c>
      <c r="CF350" s="372"/>
      <c r="CG350" s="372"/>
      <c r="CH350" s="280"/>
      <c r="CI350" s="280">
        <f t="shared" si="946"/>
        <v>1.8794520547945206</v>
      </c>
      <c r="CJ350" s="365">
        <f t="shared" si="962"/>
        <v>8.1205479452054803</v>
      </c>
      <c r="CK350" s="280">
        <f t="shared" si="947"/>
        <v>960</v>
      </c>
      <c r="CL350" s="280">
        <f t="shared" si="969"/>
        <v>14812.427199802543</v>
      </c>
      <c r="CM350" s="280">
        <f t="shared" si="1016"/>
        <v>1823.4522522522525</v>
      </c>
      <c r="CN350" s="280">
        <f t="shared" si="993"/>
        <v>13948.97494755029</v>
      </c>
      <c r="CP350" s="280">
        <f t="shared" si="928"/>
        <v>13948.97494755029</v>
      </c>
      <c r="CQ350" s="372"/>
      <c r="CR350" s="372"/>
      <c r="CS350" s="280"/>
      <c r="CT350" s="280">
        <f t="shared" si="929"/>
        <v>2.8794520547945206</v>
      </c>
      <c r="CU350" s="365">
        <f t="shared" si="930"/>
        <v>7.1205479452054794</v>
      </c>
      <c r="CV350" s="280">
        <f t="shared" si="931"/>
        <v>960</v>
      </c>
      <c r="CW350" s="280">
        <f t="shared" si="932"/>
        <v>12988.97494755029</v>
      </c>
      <c r="CX350" s="280">
        <f t="shared" si="994"/>
        <v>1823.4522522522525</v>
      </c>
      <c r="CY350" s="280">
        <f t="shared" si="970"/>
        <v>12125.522695298037</v>
      </c>
      <c r="DA350" s="280">
        <f t="shared" si="860"/>
        <v>12125.522695298037</v>
      </c>
      <c r="DB350" s="372"/>
      <c r="DC350" s="372"/>
      <c r="DD350" s="280"/>
      <c r="DE350" s="280">
        <f t="shared" si="948"/>
        <v>3.8794520547945206</v>
      </c>
      <c r="DF350" s="365">
        <f t="shared" si="949"/>
        <v>6.1205479452054794</v>
      </c>
      <c r="DG350" s="280">
        <f t="shared" si="861"/>
        <v>960</v>
      </c>
      <c r="DH350" s="280">
        <f t="shared" si="950"/>
        <v>11165.522695298037</v>
      </c>
      <c r="DI350" s="280">
        <f t="shared" si="933"/>
        <v>1823.4522522522525</v>
      </c>
      <c r="DJ350" s="280">
        <f t="shared" si="951"/>
        <v>10302.070443045784</v>
      </c>
      <c r="DL350" s="367">
        <f t="shared" si="952"/>
        <v>9342.0704430457845</v>
      </c>
    </row>
    <row r="351" spans="1:116" ht="25.5" x14ac:dyDescent="0.25">
      <c r="A351" s="451" t="s">
        <v>610</v>
      </c>
      <c r="B351" s="602" t="s">
        <v>11</v>
      </c>
      <c r="C351" s="355" t="s">
        <v>12</v>
      </c>
      <c r="D351" s="269" t="s">
        <v>1712</v>
      </c>
      <c r="E351" s="417"/>
      <c r="F351" s="278">
        <v>43621</v>
      </c>
      <c r="G351" s="357"/>
      <c r="H351" s="357">
        <f>VLOOKUP(C351,[1]Rates!$C$6:$D$136,2,0)</f>
        <v>10</v>
      </c>
      <c r="I351" s="358">
        <f t="shared" si="1013"/>
        <v>10</v>
      </c>
      <c r="J351" s="582"/>
      <c r="K351" s="582"/>
      <c r="L351" s="370"/>
      <c r="M351" s="582"/>
      <c r="N351" s="359"/>
      <c r="O351" s="280"/>
      <c r="P351" s="360"/>
      <c r="Q351" s="361"/>
      <c r="R351" s="359"/>
      <c r="S351" s="359"/>
      <c r="T351" s="359"/>
      <c r="U351" s="410"/>
      <c r="V351" s="374"/>
      <c r="W351" s="371"/>
      <c r="X351" s="371"/>
      <c r="Y351" s="371"/>
      <c r="Z351" s="371"/>
      <c r="AA351" s="280"/>
      <c r="AB351" s="372"/>
      <c r="AC351" s="421"/>
      <c r="AD351" s="421"/>
      <c r="AE351" s="363"/>
      <c r="AF351" s="363"/>
      <c r="AG351" s="382"/>
      <c r="AH351" s="383"/>
      <c r="AI351" s="364"/>
      <c r="AJ351" s="383"/>
      <c r="AL351" s="280"/>
      <c r="AM351" s="280"/>
      <c r="AN351" s="280"/>
      <c r="AO351" s="372"/>
      <c r="AP351" s="363"/>
      <c r="AQ351" s="363"/>
      <c r="AR351" s="382"/>
      <c r="AS351" s="383"/>
      <c r="AT351" s="280"/>
      <c r="AU351" s="280"/>
      <c r="AW351" s="372"/>
      <c r="AX351" s="372"/>
      <c r="AY351" s="372"/>
      <c r="AZ351" s="372"/>
      <c r="BA351" s="372"/>
      <c r="BB351" s="372"/>
      <c r="BC351" s="372"/>
      <c r="BD351" s="383"/>
      <c r="BE351" s="280"/>
      <c r="BF351" s="372"/>
      <c r="BG351" s="372"/>
      <c r="BH351" s="280"/>
      <c r="BI351" s="372">
        <v>120460</v>
      </c>
      <c r="BJ351" s="372"/>
      <c r="BK351" s="280">
        <f t="shared" si="1017"/>
        <v>-65</v>
      </c>
      <c r="BL351" s="280"/>
      <c r="BM351" s="280">
        <f t="shared" si="1018"/>
        <v>10</v>
      </c>
      <c r="BN351" s="280">
        <f t="shared" si="1019"/>
        <v>6023</v>
      </c>
      <c r="BO351" s="280">
        <f t="shared" si="1020"/>
        <v>114437</v>
      </c>
      <c r="BP351" s="280">
        <f t="shared" si="1021"/>
        <v>-2037.9191780821918</v>
      </c>
      <c r="BQ351" s="280">
        <f t="shared" si="1022"/>
        <v>122497.91917808219</v>
      </c>
      <c r="BS351" s="367">
        <f t="shared" si="914"/>
        <v>116474.91917808219</v>
      </c>
      <c r="BT351" s="280">
        <v>122497.91917808219</v>
      </c>
      <c r="BU351" s="372"/>
      <c r="BV351" s="372"/>
      <c r="BW351" s="280"/>
      <c r="BX351" s="280">
        <f t="shared" si="915"/>
        <v>-0.18082191780821918</v>
      </c>
      <c r="BY351" s="365">
        <f t="shared" si="916"/>
        <v>10.180821917808219</v>
      </c>
      <c r="BZ351" s="280">
        <f t="shared" si="917"/>
        <v>6023</v>
      </c>
      <c r="CA351" s="280">
        <f t="shared" si="918"/>
        <v>116474.91917808219</v>
      </c>
      <c r="CB351" s="280">
        <f t="shared" si="1015"/>
        <v>11440.620425188374</v>
      </c>
      <c r="CC351" s="280">
        <f t="shared" si="920"/>
        <v>111057.29875289381</v>
      </c>
      <c r="CE351" s="280">
        <v>111057.29875289381</v>
      </c>
      <c r="CF351" s="372"/>
      <c r="CG351" s="372"/>
      <c r="CH351" s="280"/>
      <c r="CI351" s="280">
        <f t="shared" si="946"/>
        <v>0.82191780821917804</v>
      </c>
      <c r="CJ351" s="365">
        <f t="shared" si="962"/>
        <v>9.1780821917808222</v>
      </c>
      <c r="CK351" s="280">
        <f t="shared" si="947"/>
        <v>6023</v>
      </c>
      <c r="CL351" s="280">
        <f t="shared" si="969"/>
        <v>105034.29875289381</v>
      </c>
      <c r="CM351" s="280">
        <f t="shared" si="1016"/>
        <v>11440.620425188374</v>
      </c>
      <c r="CN351" s="280">
        <f t="shared" si="993"/>
        <v>99616.678327705435</v>
      </c>
      <c r="CP351" s="280">
        <f t="shared" si="928"/>
        <v>99616.678327705435</v>
      </c>
      <c r="CQ351" s="372"/>
      <c r="CR351" s="372"/>
      <c r="CS351" s="280"/>
      <c r="CT351" s="280">
        <f t="shared" si="929"/>
        <v>1.821917808219178</v>
      </c>
      <c r="CU351" s="365">
        <f t="shared" si="930"/>
        <v>8.1780821917808222</v>
      </c>
      <c r="CV351" s="280">
        <f t="shared" si="931"/>
        <v>6023</v>
      </c>
      <c r="CW351" s="280">
        <f t="shared" si="932"/>
        <v>93593.678327705435</v>
      </c>
      <c r="CX351" s="280">
        <f t="shared" si="994"/>
        <v>11440.620425188374</v>
      </c>
      <c r="CY351" s="280">
        <f t="shared" si="970"/>
        <v>88176.057902517059</v>
      </c>
      <c r="DA351" s="280">
        <f t="shared" si="860"/>
        <v>88176.057902517059</v>
      </c>
      <c r="DB351" s="372"/>
      <c r="DC351" s="372"/>
      <c r="DD351" s="280"/>
      <c r="DE351" s="280">
        <f t="shared" si="948"/>
        <v>2.8219178082191783</v>
      </c>
      <c r="DF351" s="365">
        <f t="shared" si="949"/>
        <v>7.1780821917808222</v>
      </c>
      <c r="DG351" s="280">
        <f t="shared" si="861"/>
        <v>6023</v>
      </c>
      <c r="DH351" s="280">
        <f t="shared" si="950"/>
        <v>82153.057902517059</v>
      </c>
      <c r="DI351" s="280">
        <f t="shared" si="933"/>
        <v>11440.620425188374</v>
      </c>
      <c r="DJ351" s="280">
        <f t="shared" si="951"/>
        <v>76735.437477328684</v>
      </c>
      <c r="DL351" s="367">
        <f t="shared" si="952"/>
        <v>70712.437477328684</v>
      </c>
    </row>
    <row r="352" spans="1:116" ht="25.5" x14ac:dyDescent="0.25">
      <c r="A352" s="451" t="s">
        <v>610</v>
      </c>
      <c r="B352" s="602" t="s">
        <v>11</v>
      </c>
      <c r="C352" s="355" t="s">
        <v>12</v>
      </c>
      <c r="D352" s="269" t="s">
        <v>1713</v>
      </c>
      <c r="E352" s="417" t="s">
        <v>607</v>
      </c>
      <c r="F352" s="278">
        <v>43510</v>
      </c>
      <c r="G352" s="357"/>
      <c r="H352" s="357">
        <f>VLOOKUP(C352,[1]Rates!$C$6:$D$136,2,0)</f>
        <v>10</v>
      </c>
      <c r="I352" s="358">
        <f t="shared" ref="I352" si="1023">H352-G352</f>
        <v>10</v>
      </c>
      <c r="J352" s="582"/>
      <c r="K352" s="582"/>
      <c r="L352" s="370"/>
      <c r="M352" s="582"/>
      <c r="N352" s="359"/>
      <c r="O352" s="280"/>
      <c r="P352" s="360"/>
      <c r="Q352" s="361"/>
      <c r="R352" s="359"/>
      <c r="S352" s="359"/>
      <c r="T352" s="359"/>
      <c r="U352" s="410"/>
      <c r="V352" s="374"/>
      <c r="W352" s="371"/>
      <c r="X352" s="371"/>
      <c r="Y352" s="371"/>
      <c r="Z352" s="371"/>
      <c r="AA352" s="280"/>
      <c r="AB352" s="372"/>
      <c r="AC352" s="421"/>
      <c r="AD352" s="421"/>
      <c r="AE352" s="363"/>
      <c r="AF352" s="363"/>
      <c r="AG352" s="382"/>
      <c r="AH352" s="383"/>
      <c r="AI352" s="364"/>
      <c r="AJ352" s="383"/>
      <c r="AL352" s="280"/>
      <c r="AM352" s="280"/>
      <c r="AN352" s="280"/>
      <c r="AO352" s="372"/>
      <c r="AP352" s="363"/>
      <c r="AQ352" s="363"/>
      <c r="AR352" s="382"/>
      <c r="AS352" s="383"/>
      <c r="AT352" s="280"/>
      <c r="AU352" s="280"/>
      <c r="AW352" s="372"/>
      <c r="AX352" s="372"/>
      <c r="AY352" s="372"/>
      <c r="AZ352" s="372"/>
      <c r="BA352" s="372"/>
      <c r="BB352" s="372"/>
      <c r="BC352" s="372"/>
      <c r="BD352" s="383"/>
      <c r="BE352" s="280"/>
      <c r="BF352" s="372"/>
      <c r="BG352" s="372"/>
      <c r="BH352" s="280"/>
      <c r="BI352" s="372">
        <v>5541</v>
      </c>
      <c r="BJ352" s="372"/>
      <c r="BK352" s="280">
        <f t="shared" si="1017"/>
        <v>46</v>
      </c>
      <c r="BL352" s="280"/>
      <c r="BM352" s="280">
        <f t="shared" si="1018"/>
        <v>10</v>
      </c>
      <c r="BN352" s="280">
        <f t="shared" si="1019"/>
        <v>277.05</v>
      </c>
      <c r="BO352" s="280">
        <f t="shared" si="1020"/>
        <v>5263.95</v>
      </c>
      <c r="BP352" s="280">
        <f t="shared" ref="BP352" si="1024">+(BO352/BM352*BK352)/365</f>
        <v>66.340191780821911</v>
      </c>
      <c r="BQ352" s="280">
        <f t="shared" ref="BQ352" si="1025">+BH352+BI352-BP352</f>
        <v>5474.6598082191776</v>
      </c>
      <c r="BS352" s="367">
        <f t="shared" si="914"/>
        <v>5197.6098082191775</v>
      </c>
      <c r="BT352" s="280">
        <v>5474.6598082191776</v>
      </c>
      <c r="BU352" s="372"/>
      <c r="BV352" s="372"/>
      <c r="BW352" s="280"/>
      <c r="BX352" s="280">
        <f t="shared" si="915"/>
        <v>0.12328767123287671</v>
      </c>
      <c r="BY352" s="365">
        <f t="shared" si="916"/>
        <v>9.8767123287671232</v>
      </c>
      <c r="BZ352" s="280">
        <f t="shared" si="917"/>
        <v>277.05</v>
      </c>
      <c r="CA352" s="280">
        <f t="shared" si="918"/>
        <v>5197.6098082191775</v>
      </c>
      <c r="CB352" s="280">
        <f t="shared" si="1015"/>
        <v>526.24898196948675</v>
      </c>
      <c r="CC352" s="280">
        <f t="shared" si="920"/>
        <v>4948.4108262496911</v>
      </c>
      <c r="CE352" s="280">
        <v>4948.4108262496911</v>
      </c>
      <c r="CF352" s="372"/>
      <c r="CG352" s="372"/>
      <c r="CH352" s="280"/>
      <c r="CI352" s="280">
        <f t="shared" si="946"/>
        <v>1.1260273972602739</v>
      </c>
      <c r="CJ352" s="365">
        <f t="shared" si="962"/>
        <v>8.8739726027397268</v>
      </c>
      <c r="CK352" s="280">
        <f t="shared" si="947"/>
        <v>277.05</v>
      </c>
      <c r="CL352" s="280">
        <f t="shared" si="969"/>
        <v>4671.3608262496909</v>
      </c>
      <c r="CM352" s="280">
        <f t="shared" si="1016"/>
        <v>526.24898196948675</v>
      </c>
      <c r="CN352" s="280">
        <f t="shared" si="993"/>
        <v>4422.1618442802046</v>
      </c>
      <c r="CP352" s="280">
        <f t="shared" si="928"/>
        <v>4422.1618442802046</v>
      </c>
      <c r="CQ352" s="372"/>
      <c r="CR352" s="372"/>
      <c r="CS352" s="280"/>
      <c r="CT352" s="280">
        <f t="shared" si="929"/>
        <v>2.1260273972602741</v>
      </c>
      <c r="CU352" s="365">
        <f t="shared" si="930"/>
        <v>7.8739726027397259</v>
      </c>
      <c r="CV352" s="280">
        <f t="shared" si="931"/>
        <v>277.05</v>
      </c>
      <c r="CW352" s="280">
        <f t="shared" si="932"/>
        <v>4145.1118442802044</v>
      </c>
      <c r="CX352" s="280">
        <f t="shared" si="994"/>
        <v>526.24898196948675</v>
      </c>
      <c r="CY352" s="280">
        <f t="shared" si="970"/>
        <v>3895.9128623107181</v>
      </c>
      <c r="DA352" s="280">
        <f t="shared" si="860"/>
        <v>3895.9128623107181</v>
      </c>
      <c r="DB352" s="372"/>
      <c r="DC352" s="372"/>
      <c r="DD352" s="280"/>
      <c r="DE352" s="280">
        <f t="shared" si="948"/>
        <v>3.1260273972602741</v>
      </c>
      <c r="DF352" s="365">
        <f t="shared" si="949"/>
        <v>6.8739726027397259</v>
      </c>
      <c r="DG352" s="280">
        <f t="shared" si="861"/>
        <v>277.05</v>
      </c>
      <c r="DH352" s="280">
        <f t="shared" si="950"/>
        <v>3618.8628623107179</v>
      </c>
      <c r="DI352" s="280">
        <f t="shared" si="933"/>
        <v>526.24898196948675</v>
      </c>
      <c r="DJ352" s="280">
        <f t="shared" si="951"/>
        <v>3369.6638803412316</v>
      </c>
      <c r="DL352" s="367">
        <f t="shared" si="952"/>
        <v>3092.6138803412314</v>
      </c>
    </row>
    <row r="353" spans="1:116" ht="25.5" x14ac:dyDescent="0.25">
      <c r="A353" s="451" t="s">
        <v>610</v>
      </c>
      <c r="B353" s="602" t="s">
        <v>11</v>
      </c>
      <c r="C353" s="355" t="s">
        <v>12</v>
      </c>
      <c r="D353" s="269" t="s">
        <v>1714</v>
      </c>
      <c r="E353" s="417" t="s">
        <v>607</v>
      </c>
      <c r="F353" s="278">
        <v>43510</v>
      </c>
      <c r="G353" s="357"/>
      <c r="H353" s="357">
        <f>VLOOKUP(C353,[1]Rates!$C$6:$D$136,2,0)</f>
        <v>10</v>
      </c>
      <c r="I353" s="358">
        <f t="shared" ref="I353" si="1026">H353-G353</f>
        <v>10</v>
      </c>
      <c r="J353" s="582"/>
      <c r="K353" s="582"/>
      <c r="L353" s="370"/>
      <c r="M353" s="582"/>
      <c r="N353" s="359"/>
      <c r="O353" s="280"/>
      <c r="P353" s="360"/>
      <c r="Q353" s="361"/>
      <c r="R353" s="359"/>
      <c r="S353" s="359"/>
      <c r="T353" s="359"/>
      <c r="U353" s="410"/>
      <c r="V353" s="374"/>
      <c r="W353" s="371"/>
      <c r="X353" s="371"/>
      <c r="Y353" s="371"/>
      <c r="Z353" s="371"/>
      <c r="AA353" s="280"/>
      <c r="AB353" s="372"/>
      <c r="AC353" s="421"/>
      <c r="AD353" s="421"/>
      <c r="AE353" s="363"/>
      <c r="AF353" s="363"/>
      <c r="AG353" s="382"/>
      <c r="AH353" s="383"/>
      <c r="AI353" s="364"/>
      <c r="AJ353" s="383"/>
      <c r="AL353" s="280"/>
      <c r="AM353" s="280"/>
      <c r="AN353" s="280"/>
      <c r="AO353" s="372"/>
      <c r="AP353" s="363"/>
      <c r="AQ353" s="363"/>
      <c r="AR353" s="382"/>
      <c r="AS353" s="383"/>
      <c r="AT353" s="280"/>
      <c r="AU353" s="280"/>
      <c r="AW353" s="372"/>
      <c r="AX353" s="372"/>
      <c r="AY353" s="372"/>
      <c r="AZ353" s="372"/>
      <c r="BA353" s="372"/>
      <c r="BB353" s="372"/>
      <c r="BC353" s="372"/>
      <c r="BD353" s="383"/>
      <c r="BE353" s="280"/>
      <c r="BF353" s="372"/>
      <c r="BG353" s="372"/>
      <c r="BH353" s="280"/>
      <c r="BI353" s="372">
        <v>97356</v>
      </c>
      <c r="BJ353" s="372"/>
      <c r="BK353" s="280">
        <f t="shared" si="1017"/>
        <v>46</v>
      </c>
      <c r="BL353" s="280"/>
      <c r="BM353" s="280">
        <f t="shared" si="1018"/>
        <v>10</v>
      </c>
      <c r="BN353" s="280">
        <f t="shared" si="1019"/>
        <v>4867.8</v>
      </c>
      <c r="BO353" s="280">
        <f t="shared" si="1020"/>
        <v>92488.2</v>
      </c>
      <c r="BP353" s="280">
        <f t="shared" ref="BP353" si="1027">+(BO353/BM353*BK353)/365</f>
        <v>1165.6047123287669</v>
      </c>
      <c r="BQ353" s="280">
        <f t="shared" ref="BQ353" si="1028">+BH353+BI353-BP353</f>
        <v>96190.395287671228</v>
      </c>
      <c r="BS353" s="367">
        <f t="shared" si="914"/>
        <v>91322.595287671225</v>
      </c>
      <c r="BT353" s="280">
        <v>96190.395287671228</v>
      </c>
      <c r="BU353" s="372"/>
      <c r="BV353" s="372"/>
      <c r="BW353" s="280"/>
      <c r="BX353" s="280">
        <f t="shared" si="915"/>
        <v>0.12328767123287671</v>
      </c>
      <c r="BY353" s="365">
        <f t="shared" si="916"/>
        <v>9.8767123287671232</v>
      </c>
      <c r="BZ353" s="280">
        <f t="shared" si="917"/>
        <v>4867.8</v>
      </c>
      <c r="CA353" s="280">
        <f t="shared" si="918"/>
        <v>91322.595287671225</v>
      </c>
      <c r="CB353" s="280">
        <f t="shared" si="1015"/>
        <v>9246.2544466019408</v>
      </c>
      <c r="CC353" s="280">
        <f t="shared" si="920"/>
        <v>86944.140841069282</v>
      </c>
      <c r="CE353" s="280">
        <v>86944.140841069282</v>
      </c>
      <c r="CF353" s="372"/>
      <c r="CG353" s="372"/>
      <c r="CH353" s="280"/>
      <c r="CI353" s="280">
        <f t="shared" si="946"/>
        <v>1.1260273972602739</v>
      </c>
      <c r="CJ353" s="365">
        <f t="shared" si="962"/>
        <v>8.8739726027397268</v>
      </c>
      <c r="CK353" s="280">
        <f t="shared" si="947"/>
        <v>4867.8</v>
      </c>
      <c r="CL353" s="280">
        <f t="shared" si="969"/>
        <v>82076.340841069279</v>
      </c>
      <c r="CM353" s="280">
        <f t="shared" si="1016"/>
        <v>9246.2544466019408</v>
      </c>
      <c r="CN353" s="280">
        <f t="shared" si="993"/>
        <v>77697.886394467336</v>
      </c>
      <c r="CP353" s="280">
        <f t="shared" si="928"/>
        <v>77697.886394467336</v>
      </c>
      <c r="CQ353" s="372"/>
      <c r="CR353" s="372"/>
      <c r="CS353" s="280"/>
      <c r="CT353" s="280">
        <f t="shared" si="929"/>
        <v>2.1260273972602741</v>
      </c>
      <c r="CU353" s="365">
        <f t="shared" si="930"/>
        <v>7.8739726027397259</v>
      </c>
      <c r="CV353" s="280">
        <f t="shared" si="931"/>
        <v>4867.8</v>
      </c>
      <c r="CW353" s="280">
        <f t="shared" si="932"/>
        <v>72830.086394467333</v>
      </c>
      <c r="CX353" s="280">
        <f t="shared" si="994"/>
        <v>9246.2544466019408</v>
      </c>
      <c r="CY353" s="280">
        <f t="shared" si="970"/>
        <v>68451.63194786539</v>
      </c>
      <c r="DA353" s="280">
        <f t="shared" si="860"/>
        <v>68451.63194786539</v>
      </c>
      <c r="DB353" s="372"/>
      <c r="DC353" s="372"/>
      <c r="DD353" s="280"/>
      <c r="DE353" s="280">
        <f t="shared" si="948"/>
        <v>3.1260273972602741</v>
      </c>
      <c r="DF353" s="365">
        <f t="shared" si="949"/>
        <v>6.8739726027397259</v>
      </c>
      <c r="DG353" s="280">
        <f t="shared" si="861"/>
        <v>4867.8</v>
      </c>
      <c r="DH353" s="280">
        <f t="shared" si="950"/>
        <v>63583.831947865387</v>
      </c>
      <c r="DI353" s="280">
        <f t="shared" si="933"/>
        <v>9246.2544466019408</v>
      </c>
      <c r="DJ353" s="280">
        <f t="shared" si="951"/>
        <v>59205.377501263451</v>
      </c>
      <c r="DL353" s="367">
        <f t="shared" si="952"/>
        <v>54337.577501263448</v>
      </c>
    </row>
    <row r="354" spans="1:116" ht="25.5" x14ac:dyDescent="0.25">
      <c r="A354" s="451" t="s">
        <v>610</v>
      </c>
      <c r="B354" s="602" t="s">
        <v>11</v>
      </c>
      <c r="C354" s="355" t="s">
        <v>12</v>
      </c>
      <c r="D354" s="269" t="s">
        <v>1715</v>
      </c>
      <c r="E354" s="417" t="s">
        <v>607</v>
      </c>
      <c r="F354" s="278">
        <v>43542</v>
      </c>
      <c r="G354" s="357"/>
      <c r="H354" s="357">
        <f>VLOOKUP(C354,[1]Rates!$C$6:$D$136,2,0)</f>
        <v>10</v>
      </c>
      <c r="I354" s="358">
        <f t="shared" ref="I354" si="1029">H354-G354</f>
        <v>10</v>
      </c>
      <c r="J354" s="582"/>
      <c r="K354" s="582"/>
      <c r="L354" s="370"/>
      <c r="M354" s="582"/>
      <c r="N354" s="359"/>
      <c r="O354" s="280"/>
      <c r="P354" s="360"/>
      <c r="Q354" s="361"/>
      <c r="R354" s="359"/>
      <c r="S354" s="359"/>
      <c r="T354" s="359"/>
      <c r="U354" s="410"/>
      <c r="V354" s="374"/>
      <c r="W354" s="371"/>
      <c r="X354" s="371"/>
      <c r="Y354" s="371"/>
      <c r="Z354" s="371"/>
      <c r="AA354" s="280"/>
      <c r="AB354" s="372"/>
      <c r="AC354" s="421"/>
      <c r="AD354" s="421"/>
      <c r="AE354" s="363"/>
      <c r="AF354" s="363"/>
      <c r="AG354" s="382"/>
      <c r="AH354" s="383"/>
      <c r="AI354" s="364"/>
      <c r="AJ354" s="383"/>
      <c r="AL354" s="280"/>
      <c r="AM354" s="280"/>
      <c r="AN354" s="280"/>
      <c r="AO354" s="372"/>
      <c r="AP354" s="363"/>
      <c r="AQ354" s="363"/>
      <c r="AR354" s="382"/>
      <c r="AS354" s="383"/>
      <c r="AT354" s="280"/>
      <c r="AU354" s="280"/>
      <c r="AW354" s="372"/>
      <c r="AX354" s="372"/>
      <c r="AY354" s="372"/>
      <c r="AZ354" s="372"/>
      <c r="BA354" s="372"/>
      <c r="BB354" s="372"/>
      <c r="BC354" s="372"/>
      <c r="BD354" s="383"/>
      <c r="BE354" s="280"/>
      <c r="BF354" s="372"/>
      <c r="BG354" s="372"/>
      <c r="BH354" s="280"/>
      <c r="BI354" s="372">
        <v>81000</v>
      </c>
      <c r="BJ354" s="372"/>
      <c r="BK354" s="280">
        <f t="shared" si="1017"/>
        <v>14</v>
      </c>
      <c r="BL354" s="280"/>
      <c r="BM354" s="280">
        <f t="shared" si="1018"/>
        <v>10</v>
      </c>
      <c r="BN354" s="280">
        <f t="shared" si="1019"/>
        <v>4050</v>
      </c>
      <c r="BO354" s="280">
        <f t="shared" si="1020"/>
        <v>76950</v>
      </c>
      <c r="BP354" s="280">
        <f t="shared" ref="BP354:BP355" si="1030">+(BO354/BM354*BK354)/365</f>
        <v>295.15068493150687</v>
      </c>
      <c r="BQ354" s="280">
        <f t="shared" ref="BQ354:BQ355" si="1031">+BH354+BI354-BP354</f>
        <v>80704.849315068495</v>
      </c>
      <c r="BS354" s="367">
        <f t="shared" si="914"/>
        <v>76654.849315068495</v>
      </c>
      <c r="BT354" s="280">
        <v>80704.849315068495</v>
      </c>
      <c r="BU354" s="372"/>
      <c r="BV354" s="372"/>
      <c r="BW354" s="280"/>
      <c r="BX354" s="280">
        <f t="shared" si="915"/>
        <v>3.5616438356164383E-2</v>
      </c>
      <c r="BY354" s="365">
        <f t="shared" si="916"/>
        <v>9.9643835616438352</v>
      </c>
      <c r="BZ354" s="280">
        <f t="shared" si="917"/>
        <v>4050</v>
      </c>
      <c r="CA354" s="280">
        <f t="shared" si="918"/>
        <v>76654.849315068495</v>
      </c>
      <c r="CB354" s="280">
        <f t="shared" si="1015"/>
        <v>7692.8842452570807</v>
      </c>
      <c r="CC354" s="280">
        <f t="shared" si="920"/>
        <v>73011.965069811413</v>
      </c>
      <c r="CE354" s="280">
        <v>73011.965069811413</v>
      </c>
      <c r="CF354" s="372"/>
      <c r="CG354" s="372"/>
      <c r="CH354" s="280"/>
      <c r="CI354" s="280">
        <f t="shared" si="946"/>
        <v>1.0383561643835617</v>
      </c>
      <c r="CJ354" s="365">
        <f t="shared" si="962"/>
        <v>8.9616438356164387</v>
      </c>
      <c r="CK354" s="280">
        <f t="shared" si="947"/>
        <v>4050</v>
      </c>
      <c r="CL354" s="280">
        <f t="shared" si="969"/>
        <v>68961.965069811413</v>
      </c>
      <c r="CM354" s="280">
        <f t="shared" si="1016"/>
        <v>7692.8842452570807</v>
      </c>
      <c r="CN354" s="280">
        <f t="shared" si="993"/>
        <v>65319.08082455433</v>
      </c>
      <c r="CP354" s="280">
        <f t="shared" si="928"/>
        <v>65319.08082455433</v>
      </c>
      <c r="CQ354" s="372"/>
      <c r="CR354" s="372"/>
      <c r="CS354" s="280"/>
      <c r="CT354" s="280">
        <f t="shared" si="929"/>
        <v>2.0383561643835617</v>
      </c>
      <c r="CU354" s="365">
        <f t="shared" si="930"/>
        <v>7.9616438356164387</v>
      </c>
      <c r="CV354" s="280">
        <f t="shared" si="931"/>
        <v>4050</v>
      </c>
      <c r="CW354" s="280">
        <f t="shared" si="932"/>
        <v>61269.08082455433</v>
      </c>
      <c r="CX354" s="280">
        <f t="shared" si="994"/>
        <v>7692.8842452570807</v>
      </c>
      <c r="CY354" s="280">
        <f t="shared" si="970"/>
        <v>57626.196579297248</v>
      </c>
      <c r="DA354" s="280">
        <f t="shared" si="860"/>
        <v>57626.196579297248</v>
      </c>
      <c r="DB354" s="372"/>
      <c r="DC354" s="372"/>
      <c r="DD354" s="280"/>
      <c r="DE354" s="280">
        <f t="shared" si="948"/>
        <v>3.0383561643835617</v>
      </c>
      <c r="DF354" s="365">
        <f t="shared" si="949"/>
        <v>6.9616438356164387</v>
      </c>
      <c r="DG354" s="280">
        <f t="shared" si="861"/>
        <v>4050</v>
      </c>
      <c r="DH354" s="280">
        <f t="shared" si="950"/>
        <v>53576.196579297248</v>
      </c>
      <c r="DI354" s="280">
        <f t="shared" si="933"/>
        <v>7692.8842452570807</v>
      </c>
      <c r="DJ354" s="280">
        <f t="shared" si="951"/>
        <v>49933.312334040165</v>
      </c>
      <c r="DL354" s="367">
        <f t="shared" si="952"/>
        <v>45883.312334040165</v>
      </c>
    </row>
    <row r="355" spans="1:116" ht="30" x14ac:dyDescent="0.25">
      <c r="A355" s="451" t="s">
        <v>610</v>
      </c>
      <c r="B355" s="602" t="s">
        <v>11</v>
      </c>
      <c r="C355" s="355" t="s">
        <v>12</v>
      </c>
      <c r="D355" s="270" t="s">
        <v>1716</v>
      </c>
      <c r="E355" s="291" t="s">
        <v>1164</v>
      </c>
      <c r="F355" s="292">
        <v>43468</v>
      </c>
      <c r="G355" s="413"/>
      <c r="H355" s="357">
        <f>VLOOKUP(C355,[1]Rates!$C$6:$D$136,2,0)</f>
        <v>10</v>
      </c>
      <c r="I355" s="358">
        <f t="shared" ref="I355:I356" si="1032">H355-G355</f>
        <v>10</v>
      </c>
      <c r="J355" s="419"/>
      <c r="K355" s="419"/>
      <c r="L355" s="288"/>
      <c r="M355" s="419"/>
      <c r="N355" s="396"/>
      <c r="O355" s="396"/>
      <c r="P355" s="414"/>
      <c r="Q355" s="399"/>
      <c r="R355" s="396"/>
      <c r="S355" s="396"/>
      <c r="T355" s="396"/>
      <c r="U355" s="400"/>
      <c r="V355" s="401"/>
      <c r="W355" s="585"/>
      <c r="X355" s="585"/>
      <c r="Y355" s="585"/>
      <c r="Z355" s="586"/>
      <c r="AA355" s="397"/>
      <c r="AB355" s="421"/>
      <c r="AC355" s="421"/>
      <c r="AD355" s="421"/>
      <c r="AE355" s="403"/>
      <c r="AF355" s="363"/>
      <c r="AG355" s="382"/>
      <c r="AH355" s="383"/>
      <c r="AI355" s="364"/>
      <c r="AJ355" s="383"/>
      <c r="AL355" s="397"/>
      <c r="AM355" s="421"/>
      <c r="AN355" s="421"/>
      <c r="AO355" s="421"/>
      <c r="AP355" s="403"/>
      <c r="AQ355" s="363"/>
      <c r="AR355" s="382"/>
      <c r="AS355" s="383"/>
      <c r="AT355" s="280"/>
      <c r="AU355" s="280"/>
      <c r="AW355" s="372"/>
      <c r="AX355" s="372"/>
      <c r="AY355" s="372"/>
      <c r="AZ355" s="372"/>
      <c r="BA355" s="372"/>
      <c r="BB355" s="372"/>
      <c r="BC355" s="372"/>
      <c r="BD355" s="383"/>
      <c r="BE355" s="280"/>
      <c r="BF355" s="372"/>
      <c r="BG355" s="372"/>
      <c r="BH355" s="280"/>
      <c r="BI355" s="372">
        <v>13984</v>
      </c>
      <c r="BJ355" s="372"/>
      <c r="BK355" s="280">
        <f t="shared" si="1017"/>
        <v>88</v>
      </c>
      <c r="BL355" s="280"/>
      <c r="BM355" s="280">
        <f t="shared" si="1018"/>
        <v>10</v>
      </c>
      <c r="BN355" s="280">
        <f t="shared" si="1019"/>
        <v>699.2</v>
      </c>
      <c r="BO355" s="280">
        <f t="shared" si="1020"/>
        <v>13284.8</v>
      </c>
      <c r="BP355" s="280">
        <f t="shared" si="1030"/>
        <v>320.2910684931507</v>
      </c>
      <c r="BQ355" s="280">
        <f t="shared" si="1031"/>
        <v>13663.70893150685</v>
      </c>
      <c r="BS355" s="367">
        <f t="shared" si="914"/>
        <v>12964.508931506849</v>
      </c>
      <c r="BT355" s="280">
        <v>13663.70893150685</v>
      </c>
      <c r="BU355" s="372"/>
      <c r="BV355" s="372"/>
      <c r="BW355" s="280"/>
      <c r="BX355" s="280">
        <f t="shared" si="915"/>
        <v>0.23835616438356164</v>
      </c>
      <c r="BY355" s="365">
        <f t="shared" si="916"/>
        <v>9.7616438356164377</v>
      </c>
      <c r="BZ355" s="280">
        <f t="shared" si="917"/>
        <v>699.2</v>
      </c>
      <c r="CA355" s="280">
        <f t="shared" si="918"/>
        <v>12964.508931506849</v>
      </c>
      <c r="CB355" s="280">
        <f t="shared" si="1015"/>
        <v>1328.1071456637665</v>
      </c>
      <c r="CC355" s="280">
        <f t="shared" si="920"/>
        <v>12335.601785843082</v>
      </c>
      <c r="CE355" s="280">
        <v>12335.601785843082</v>
      </c>
      <c r="CF355" s="372"/>
      <c r="CG355" s="372"/>
      <c r="CH355" s="280"/>
      <c r="CI355" s="280">
        <f t="shared" si="946"/>
        <v>1.2410958904109588</v>
      </c>
      <c r="CJ355" s="365">
        <f t="shared" si="962"/>
        <v>8.7589041095890412</v>
      </c>
      <c r="CK355" s="280">
        <f t="shared" si="947"/>
        <v>699.2</v>
      </c>
      <c r="CL355" s="280">
        <f t="shared" si="969"/>
        <v>11636.401785843082</v>
      </c>
      <c r="CM355" s="280">
        <f t="shared" si="1016"/>
        <v>1328.1071456637665</v>
      </c>
      <c r="CN355" s="280">
        <f t="shared" si="993"/>
        <v>11007.494640179317</v>
      </c>
      <c r="CP355" s="280">
        <f t="shared" si="928"/>
        <v>11007.494640179317</v>
      </c>
      <c r="CQ355" s="372"/>
      <c r="CR355" s="372"/>
      <c r="CS355" s="280"/>
      <c r="CT355" s="280">
        <f t="shared" si="929"/>
        <v>2.2410958904109588</v>
      </c>
      <c r="CU355" s="365">
        <f t="shared" si="930"/>
        <v>7.7589041095890412</v>
      </c>
      <c r="CV355" s="280">
        <f t="shared" si="931"/>
        <v>699.2</v>
      </c>
      <c r="CW355" s="280">
        <f t="shared" si="932"/>
        <v>10308.294640179316</v>
      </c>
      <c r="CX355" s="280">
        <f t="shared" si="994"/>
        <v>1328.1071456637665</v>
      </c>
      <c r="CY355" s="280">
        <f t="shared" si="970"/>
        <v>9679.3874945155512</v>
      </c>
      <c r="DA355" s="280">
        <f t="shared" si="860"/>
        <v>9679.3874945155512</v>
      </c>
      <c r="DB355" s="372"/>
      <c r="DC355" s="372"/>
      <c r="DD355" s="280"/>
      <c r="DE355" s="280">
        <f t="shared" si="948"/>
        <v>3.2410958904109588</v>
      </c>
      <c r="DF355" s="365">
        <f t="shared" si="949"/>
        <v>6.7589041095890412</v>
      </c>
      <c r="DG355" s="280">
        <f t="shared" si="861"/>
        <v>699.2</v>
      </c>
      <c r="DH355" s="280">
        <f t="shared" si="950"/>
        <v>8980.1874945155505</v>
      </c>
      <c r="DI355" s="280">
        <f t="shared" si="933"/>
        <v>1328.1071456637665</v>
      </c>
      <c r="DJ355" s="280">
        <f t="shared" si="951"/>
        <v>8351.2803488517857</v>
      </c>
      <c r="DL355" s="367">
        <f t="shared" si="952"/>
        <v>7652.0803488517859</v>
      </c>
    </row>
    <row r="356" spans="1:116" ht="45" x14ac:dyDescent="0.25">
      <c r="A356" s="451" t="s">
        <v>610</v>
      </c>
      <c r="B356" s="602" t="s">
        <v>11</v>
      </c>
      <c r="C356" s="355" t="s">
        <v>12</v>
      </c>
      <c r="D356" s="270" t="s">
        <v>1717</v>
      </c>
      <c r="E356" s="291" t="s">
        <v>1180</v>
      </c>
      <c r="F356" s="292">
        <v>43556</v>
      </c>
      <c r="G356" s="413"/>
      <c r="H356" s="357">
        <f>VLOOKUP(C356,[1]Rates!$C$6:$D$136,2,0)</f>
        <v>10</v>
      </c>
      <c r="I356" s="358">
        <f t="shared" si="1032"/>
        <v>10</v>
      </c>
      <c r="J356" s="419"/>
      <c r="K356" s="419"/>
      <c r="L356" s="420"/>
      <c r="M356" s="419"/>
      <c r="N356" s="396"/>
      <c r="O356" s="396"/>
      <c r="P356" s="414"/>
      <c r="Q356" s="399"/>
      <c r="R356" s="396"/>
      <c r="S356" s="396"/>
      <c r="T356" s="396"/>
      <c r="U356" s="400"/>
      <c r="V356" s="401"/>
      <c r="W356" s="585"/>
      <c r="X356" s="585"/>
      <c r="Y356" s="585"/>
      <c r="Z356" s="586"/>
      <c r="AA356" s="397"/>
      <c r="AB356" s="421"/>
      <c r="AC356" s="421"/>
      <c r="AD356" s="421"/>
      <c r="AE356" s="403"/>
      <c r="AF356" s="363"/>
      <c r="AG356" s="382"/>
      <c r="AH356" s="383"/>
      <c r="AI356" s="364"/>
      <c r="AJ356" s="383"/>
      <c r="AL356" s="397"/>
      <c r="AM356" s="421"/>
      <c r="AN356" s="421"/>
      <c r="AO356" s="421"/>
      <c r="AP356" s="403"/>
      <c r="AQ356" s="363"/>
      <c r="AR356" s="382"/>
      <c r="AS356" s="383"/>
      <c r="AT356" s="280"/>
      <c r="AU356" s="280"/>
      <c r="AW356" s="372"/>
      <c r="AX356" s="372"/>
      <c r="AY356" s="372"/>
      <c r="AZ356" s="372"/>
      <c r="BA356" s="372"/>
      <c r="BB356" s="372"/>
      <c r="BC356" s="372"/>
      <c r="BD356" s="383"/>
      <c r="BE356" s="280"/>
      <c r="BF356" s="372"/>
      <c r="BG356" s="372"/>
      <c r="BH356" s="280"/>
      <c r="BI356" s="372"/>
      <c r="BJ356" s="372"/>
      <c r="BK356" s="280"/>
      <c r="BL356" s="280"/>
      <c r="BM356" s="280"/>
      <c r="BN356" s="280"/>
      <c r="BO356" s="280"/>
      <c r="BP356" s="280"/>
      <c r="BQ356" s="280"/>
      <c r="BS356" s="367"/>
      <c r="BT356" s="280"/>
      <c r="BU356" s="372">
        <v>822035</v>
      </c>
      <c r="BV356" s="372"/>
      <c r="BW356" s="280">
        <f>+$BV$1-F356+1</f>
        <v>366</v>
      </c>
      <c r="BX356" s="280"/>
      <c r="BY356" s="280">
        <f>H356-BX356</f>
        <v>10</v>
      </c>
      <c r="BZ356" s="280">
        <f t="shared" ref="BZ356" si="1033">+BU356*5%</f>
        <v>41101.75</v>
      </c>
      <c r="CA356" s="280">
        <f t="shared" ref="CA356:CA357" si="1034">+BU356-BZ356</f>
        <v>780933.25</v>
      </c>
      <c r="CB356" s="280">
        <f t="shared" ref="CB356:CB357" si="1035">+(CA356/BY356*BW356)/365</f>
        <v>78307.279315068488</v>
      </c>
      <c r="CC356" s="280">
        <f t="shared" si="920"/>
        <v>743727.7206849315</v>
      </c>
      <c r="CE356" s="280">
        <v>743727.7206849315</v>
      </c>
      <c r="CF356" s="372"/>
      <c r="CG356" s="372"/>
      <c r="CH356" s="280"/>
      <c r="CI356" s="280">
        <f t="shared" si="946"/>
        <v>1</v>
      </c>
      <c r="CJ356" s="280">
        <f t="shared" si="962"/>
        <v>9</v>
      </c>
      <c r="CK356" s="280">
        <f t="shared" ref="CK356:CK360" si="1036">BZ356</f>
        <v>41101.75</v>
      </c>
      <c r="CL356" s="280">
        <f t="shared" si="969"/>
        <v>702625.9706849315</v>
      </c>
      <c r="CM356" s="280">
        <f>+(CL356/CJ356)</f>
        <v>78069.552298325725</v>
      </c>
      <c r="CN356" s="280">
        <f t="shared" si="993"/>
        <v>665658.1683866058</v>
      </c>
      <c r="CP356" s="280">
        <f t="shared" si="928"/>
        <v>665658.1683866058</v>
      </c>
      <c r="CQ356" s="372"/>
      <c r="CR356" s="372"/>
      <c r="CS356" s="280"/>
      <c r="CT356" s="280">
        <f t="shared" si="929"/>
        <v>2</v>
      </c>
      <c r="CU356" s="365">
        <f t="shared" si="930"/>
        <v>8</v>
      </c>
      <c r="CV356" s="280">
        <f t="shared" si="931"/>
        <v>41101.75</v>
      </c>
      <c r="CW356" s="280">
        <f t="shared" si="932"/>
        <v>624556.4183866058</v>
      </c>
      <c r="CX356" s="280">
        <f t="shared" si="994"/>
        <v>78069.552298325725</v>
      </c>
      <c r="CY356" s="280">
        <f t="shared" si="970"/>
        <v>587588.61608828011</v>
      </c>
      <c r="DA356" s="280">
        <f t="shared" si="860"/>
        <v>587588.61608828011</v>
      </c>
      <c r="DB356" s="372"/>
      <c r="DC356" s="372"/>
      <c r="DD356" s="280"/>
      <c r="DE356" s="280">
        <f t="shared" si="948"/>
        <v>3</v>
      </c>
      <c r="DF356" s="365">
        <f t="shared" si="949"/>
        <v>7</v>
      </c>
      <c r="DG356" s="280">
        <f t="shared" si="861"/>
        <v>41101.75</v>
      </c>
      <c r="DH356" s="280">
        <f t="shared" si="950"/>
        <v>546486.86608828011</v>
      </c>
      <c r="DI356" s="280">
        <f t="shared" si="933"/>
        <v>78069.552298325725</v>
      </c>
      <c r="DJ356" s="280">
        <f t="shared" si="951"/>
        <v>509519.06378995441</v>
      </c>
      <c r="DL356" s="367">
        <f t="shared" si="952"/>
        <v>468417.31378995441</v>
      </c>
    </row>
    <row r="357" spans="1:116" ht="25.5" x14ac:dyDescent="0.25">
      <c r="A357" s="451" t="s">
        <v>610</v>
      </c>
      <c r="B357" s="602" t="s">
        <v>11</v>
      </c>
      <c r="C357" s="355" t="s">
        <v>12</v>
      </c>
      <c r="D357" s="270" t="s">
        <v>1718</v>
      </c>
      <c r="E357" s="291" t="s">
        <v>1216</v>
      </c>
      <c r="F357" s="292">
        <v>43656</v>
      </c>
      <c r="G357" s="413"/>
      <c r="H357" s="357">
        <f>VLOOKUP(C357,[1]Rates!$C$6:$D$136,2,0)</f>
        <v>10</v>
      </c>
      <c r="I357" s="358">
        <f t="shared" ref="I357" si="1037">H357-G357</f>
        <v>10</v>
      </c>
      <c r="J357" s="419"/>
      <c r="K357" s="419"/>
      <c r="L357" s="420"/>
      <c r="M357" s="419"/>
      <c r="N357" s="396"/>
      <c r="O357" s="396"/>
      <c r="P357" s="414"/>
      <c r="Q357" s="399"/>
      <c r="R357" s="396"/>
      <c r="S357" s="396"/>
      <c r="T357" s="396"/>
      <c r="U357" s="400"/>
      <c r="V357" s="401"/>
      <c r="W357" s="585"/>
      <c r="X357" s="585"/>
      <c r="Y357" s="585"/>
      <c r="Z357" s="586"/>
      <c r="AA357" s="397"/>
      <c r="AB357" s="421"/>
      <c r="AC357" s="421"/>
      <c r="AD357" s="421"/>
      <c r="AE357" s="403"/>
      <c r="AF357" s="363"/>
      <c r="AG357" s="382"/>
      <c r="AH357" s="383"/>
      <c r="AI357" s="364"/>
      <c r="AJ357" s="383"/>
      <c r="AL357" s="397"/>
      <c r="AM357" s="421"/>
      <c r="AN357" s="421"/>
      <c r="AO357" s="421"/>
      <c r="AP357" s="403"/>
      <c r="AQ357" s="363"/>
      <c r="AR357" s="382"/>
      <c r="AS357" s="383"/>
      <c r="AT357" s="280"/>
      <c r="AU357" s="280"/>
      <c r="AW357" s="372"/>
      <c r="AX357" s="372"/>
      <c r="AY357" s="372"/>
      <c r="AZ357" s="372"/>
      <c r="BA357" s="372"/>
      <c r="BB357" s="372"/>
      <c r="BC357" s="372"/>
      <c r="BD357" s="383"/>
      <c r="BE357" s="280"/>
      <c r="BF357" s="372"/>
      <c r="BG357" s="372"/>
      <c r="BH357" s="280"/>
      <c r="BI357" s="372"/>
      <c r="BJ357" s="372"/>
      <c r="BK357" s="280"/>
      <c r="BL357" s="280"/>
      <c r="BM357" s="280"/>
      <c r="BN357" s="280"/>
      <c r="BO357" s="280"/>
      <c r="BP357" s="280"/>
      <c r="BQ357" s="280"/>
      <c r="BS357" s="367"/>
      <c r="BT357" s="280"/>
      <c r="BU357" s="372">
        <v>10000</v>
      </c>
      <c r="BV357" s="372"/>
      <c r="BW357" s="280">
        <f>+$BV$1-F357</f>
        <v>265</v>
      </c>
      <c r="BX357" s="280"/>
      <c r="BY357" s="280">
        <f>H357-BX357</f>
        <v>10</v>
      </c>
      <c r="BZ357" s="280">
        <f t="shared" ref="BZ357" si="1038">+BU357*5%</f>
        <v>500</v>
      </c>
      <c r="CA357" s="280">
        <f t="shared" si="1034"/>
        <v>9500</v>
      </c>
      <c r="CB357" s="280">
        <f t="shared" si="1035"/>
        <v>689.72602739726028</v>
      </c>
      <c r="CC357" s="280">
        <f t="shared" si="920"/>
        <v>9310.2739726027394</v>
      </c>
      <c r="CE357" s="280">
        <v>9310.2739726027394</v>
      </c>
      <c r="CF357" s="372"/>
      <c r="CG357" s="372"/>
      <c r="CH357" s="280"/>
      <c r="CI357" s="280">
        <f t="shared" si="946"/>
        <v>0.72602739726027399</v>
      </c>
      <c r="CJ357" s="280">
        <f t="shared" si="962"/>
        <v>9.2739726027397253</v>
      </c>
      <c r="CK357" s="280">
        <f t="shared" si="1036"/>
        <v>500</v>
      </c>
      <c r="CL357" s="280">
        <f t="shared" si="969"/>
        <v>8810.2739726027394</v>
      </c>
      <c r="CM357" s="280">
        <f>+(CL357/CJ357)</f>
        <v>950</v>
      </c>
      <c r="CN357" s="280">
        <f t="shared" si="993"/>
        <v>8360.2739726027394</v>
      </c>
      <c r="CP357" s="280">
        <f t="shared" si="928"/>
        <v>8360.2739726027394</v>
      </c>
      <c r="CQ357" s="372"/>
      <c r="CR357" s="372"/>
      <c r="CS357" s="280"/>
      <c r="CT357" s="280">
        <f t="shared" si="929"/>
        <v>1.726027397260274</v>
      </c>
      <c r="CU357" s="365">
        <f t="shared" si="930"/>
        <v>8.2739726027397253</v>
      </c>
      <c r="CV357" s="280">
        <f t="shared" si="931"/>
        <v>500</v>
      </c>
      <c r="CW357" s="280">
        <f t="shared" si="932"/>
        <v>7860.2739726027394</v>
      </c>
      <c r="CX357" s="280">
        <f t="shared" si="994"/>
        <v>950</v>
      </c>
      <c r="CY357" s="280">
        <f t="shared" si="970"/>
        <v>7410.2739726027394</v>
      </c>
      <c r="DA357" s="280">
        <f t="shared" si="860"/>
        <v>7410.2739726027394</v>
      </c>
      <c r="DB357" s="372"/>
      <c r="DC357" s="372"/>
      <c r="DD357" s="280"/>
      <c r="DE357" s="280">
        <f t="shared" si="948"/>
        <v>2.7260273972602738</v>
      </c>
      <c r="DF357" s="365">
        <f t="shared" si="949"/>
        <v>7.2739726027397262</v>
      </c>
      <c r="DG357" s="280">
        <f t="shared" si="861"/>
        <v>500</v>
      </c>
      <c r="DH357" s="280">
        <f t="shared" si="950"/>
        <v>6910.2739726027394</v>
      </c>
      <c r="DI357" s="280">
        <f t="shared" si="933"/>
        <v>950</v>
      </c>
      <c r="DJ357" s="280">
        <f t="shared" si="951"/>
        <v>6460.2739726027394</v>
      </c>
      <c r="DL357" s="367">
        <f t="shared" si="952"/>
        <v>5960.2739726027394</v>
      </c>
    </row>
    <row r="358" spans="1:116" ht="25.5" x14ac:dyDescent="0.25">
      <c r="A358" s="451" t="s">
        <v>610</v>
      </c>
      <c r="B358" s="602" t="s">
        <v>11</v>
      </c>
      <c r="C358" s="355" t="s">
        <v>12</v>
      </c>
      <c r="D358" s="270" t="s">
        <v>1719</v>
      </c>
      <c r="E358" s="291" t="s">
        <v>612</v>
      </c>
      <c r="F358" s="292">
        <v>43656</v>
      </c>
      <c r="G358" s="413"/>
      <c r="H358" s="357">
        <f>VLOOKUP(C358,[1]Rates!$C$6:$D$136,2,0)</f>
        <v>10</v>
      </c>
      <c r="I358" s="358">
        <f t="shared" ref="I358:I360" si="1039">H358-G358</f>
        <v>10</v>
      </c>
      <c r="J358" s="419"/>
      <c r="K358" s="419"/>
      <c r="L358" s="420"/>
      <c r="M358" s="419"/>
      <c r="N358" s="396"/>
      <c r="O358" s="396"/>
      <c r="P358" s="414"/>
      <c r="Q358" s="399"/>
      <c r="R358" s="396"/>
      <c r="S358" s="396"/>
      <c r="T358" s="396"/>
      <c r="U358" s="400"/>
      <c r="V358" s="401"/>
      <c r="W358" s="585"/>
      <c r="X358" s="585"/>
      <c r="Y358" s="585"/>
      <c r="Z358" s="586"/>
      <c r="AA358" s="397"/>
      <c r="AB358" s="421"/>
      <c r="AC358" s="421"/>
      <c r="AD358" s="421"/>
      <c r="AE358" s="403"/>
      <c r="AF358" s="363"/>
      <c r="AG358" s="382"/>
      <c r="AH358" s="383"/>
      <c r="AI358" s="364"/>
      <c r="AJ358" s="383"/>
      <c r="AL358" s="397"/>
      <c r="AM358" s="421"/>
      <c r="AN358" s="421"/>
      <c r="AO358" s="421"/>
      <c r="AP358" s="403"/>
      <c r="AQ358" s="363"/>
      <c r="AR358" s="382"/>
      <c r="AS358" s="383"/>
      <c r="AT358" s="280"/>
      <c r="AU358" s="280"/>
      <c r="AW358" s="372"/>
      <c r="AX358" s="372"/>
      <c r="AY358" s="372"/>
      <c r="AZ358" s="372"/>
      <c r="BA358" s="372"/>
      <c r="BB358" s="372"/>
      <c r="BC358" s="372"/>
      <c r="BD358" s="383"/>
      <c r="BE358" s="280"/>
      <c r="BF358" s="372"/>
      <c r="BG358" s="372"/>
      <c r="BH358" s="280"/>
      <c r="BI358" s="372"/>
      <c r="BJ358" s="372"/>
      <c r="BK358" s="280"/>
      <c r="BL358" s="280"/>
      <c r="BM358" s="280"/>
      <c r="BN358" s="280"/>
      <c r="BO358" s="280"/>
      <c r="BP358" s="280"/>
      <c r="BQ358" s="280"/>
      <c r="BS358" s="367"/>
      <c r="BT358" s="280"/>
      <c r="BU358" s="372">
        <v>9500</v>
      </c>
      <c r="BV358" s="372"/>
      <c r="BW358" s="280">
        <f>+$BV$1-F358</f>
        <v>265</v>
      </c>
      <c r="BX358" s="280"/>
      <c r="BY358" s="280">
        <f>H358-BX358</f>
        <v>10</v>
      </c>
      <c r="BZ358" s="280">
        <f t="shared" ref="BZ358:BZ360" si="1040">+BU358*5%</f>
        <v>475</v>
      </c>
      <c r="CA358" s="280">
        <f t="shared" ref="CA358:CA360" si="1041">+BU358-BZ358</f>
        <v>9025</v>
      </c>
      <c r="CB358" s="280">
        <f t="shared" ref="CB358:CB360" si="1042">+(CA358/BY358*BW358)/365</f>
        <v>655.2397260273973</v>
      </c>
      <c r="CC358" s="280">
        <f t="shared" ref="CC358:CC360" si="1043">+BT358+BU358-CB358</f>
        <v>8844.7602739726026</v>
      </c>
      <c r="CE358" s="280">
        <v>8844.7602739726026</v>
      </c>
      <c r="CF358" s="372"/>
      <c r="CG358" s="372"/>
      <c r="CH358" s="280"/>
      <c r="CI358" s="280">
        <f t="shared" si="946"/>
        <v>0.72602739726027399</v>
      </c>
      <c r="CJ358" s="280">
        <f t="shared" si="962"/>
        <v>9.2739726027397253</v>
      </c>
      <c r="CK358" s="280">
        <f t="shared" si="1036"/>
        <v>475</v>
      </c>
      <c r="CL358" s="280">
        <f t="shared" si="969"/>
        <v>8369.7602739726026</v>
      </c>
      <c r="CM358" s="280">
        <f>+(CL358/CJ358)</f>
        <v>902.5</v>
      </c>
      <c r="CN358" s="280">
        <f t="shared" si="993"/>
        <v>7942.2602739726026</v>
      </c>
      <c r="CP358" s="280">
        <f t="shared" si="928"/>
        <v>7942.2602739726026</v>
      </c>
      <c r="CQ358" s="372"/>
      <c r="CR358" s="372"/>
      <c r="CS358" s="280"/>
      <c r="CT358" s="280">
        <f t="shared" si="929"/>
        <v>1.726027397260274</v>
      </c>
      <c r="CU358" s="365">
        <f t="shared" si="930"/>
        <v>8.2739726027397253</v>
      </c>
      <c r="CV358" s="280">
        <f t="shared" si="931"/>
        <v>475</v>
      </c>
      <c r="CW358" s="280">
        <f t="shared" si="932"/>
        <v>7467.2602739726026</v>
      </c>
      <c r="CX358" s="280">
        <f t="shared" si="994"/>
        <v>902.5</v>
      </c>
      <c r="CY358" s="280">
        <f t="shared" si="970"/>
        <v>7039.7602739726026</v>
      </c>
      <c r="DA358" s="280">
        <f t="shared" si="860"/>
        <v>7039.7602739726026</v>
      </c>
      <c r="DB358" s="372"/>
      <c r="DC358" s="372"/>
      <c r="DD358" s="280"/>
      <c r="DE358" s="280">
        <f t="shared" si="948"/>
        <v>2.7260273972602738</v>
      </c>
      <c r="DF358" s="365">
        <f t="shared" si="949"/>
        <v>7.2739726027397262</v>
      </c>
      <c r="DG358" s="280">
        <f t="shared" si="861"/>
        <v>475</v>
      </c>
      <c r="DH358" s="280">
        <f t="shared" si="950"/>
        <v>6564.7602739726026</v>
      </c>
      <c r="DI358" s="280">
        <f t="shared" si="933"/>
        <v>902.5</v>
      </c>
      <c r="DJ358" s="280">
        <f t="shared" si="951"/>
        <v>6137.2602739726026</v>
      </c>
      <c r="DL358" s="367">
        <f t="shared" si="952"/>
        <v>5662.2602739726026</v>
      </c>
    </row>
    <row r="359" spans="1:116" ht="25.5" x14ac:dyDescent="0.25">
      <c r="A359" s="451" t="s">
        <v>610</v>
      </c>
      <c r="B359" s="602" t="s">
        <v>11</v>
      </c>
      <c r="C359" s="355" t="s">
        <v>12</v>
      </c>
      <c r="D359" s="270" t="s">
        <v>1720</v>
      </c>
      <c r="E359" s="291" t="s">
        <v>1217</v>
      </c>
      <c r="F359" s="292">
        <v>43650</v>
      </c>
      <c r="G359" s="413"/>
      <c r="H359" s="357">
        <f>VLOOKUP(C359,[1]Rates!$C$6:$D$136,2,0)</f>
        <v>10</v>
      </c>
      <c r="I359" s="358">
        <f t="shared" si="1039"/>
        <v>10</v>
      </c>
      <c r="J359" s="419"/>
      <c r="K359" s="419"/>
      <c r="L359" s="420"/>
      <c r="M359" s="419"/>
      <c r="N359" s="396"/>
      <c r="O359" s="396"/>
      <c r="P359" s="414"/>
      <c r="Q359" s="399"/>
      <c r="R359" s="396"/>
      <c r="S359" s="396"/>
      <c r="T359" s="396"/>
      <c r="U359" s="400"/>
      <c r="V359" s="401"/>
      <c r="W359" s="585"/>
      <c r="X359" s="585"/>
      <c r="Y359" s="585"/>
      <c r="Z359" s="586"/>
      <c r="AA359" s="397"/>
      <c r="AB359" s="421"/>
      <c r="AC359" s="421"/>
      <c r="AD359" s="421"/>
      <c r="AE359" s="403"/>
      <c r="AF359" s="363"/>
      <c r="AG359" s="382"/>
      <c r="AH359" s="383"/>
      <c r="AI359" s="364"/>
      <c r="AJ359" s="383"/>
      <c r="AL359" s="397"/>
      <c r="AM359" s="421"/>
      <c r="AN359" s="421"/>
      <c r="AO359" s="421"/>
      <c r="AP359" s="403"/>
      <c r="AQ359" s="363"/>
      <c r="AR359" s="382"/>
      <c r="AS359" s="383"/>
      <c r="AT359" s="280"/>
      <c r="AU359" s="280"/>
      <c r="AW359" s="372"/>
      <c r="AX359" s="372"/>
      <c r="AY359" s="372"/>
      <c r="AZ359" s="372"/>
      <c r="BA359" s="372"/>
      <c r="BB359" s="372"/>
      <c r="BC359" s="372"/>
      <c r="BD359" s="383"/>
      <c r="BE359" s="280"/>
      <c r="BF359" s="372"/>
      <c r="BG359" s="372"/>
      <c r="BH359" s="280"/>
      <c r="BI359" s="372"/>
      <c r="BJ359" s="372"/>
      <c r="BK359" s="280"/>
      <c r="BL359" s="280"/>
      <c r="BM359" s="280"/>
      <c r="BN359" s="280"/>
      <c r="BO359" s="280"/>
      <c r="BP359" s="280"/>
      <c r="BQ359" s="280"/>
      <c r="BS359" s="367"/>
      <c r="BT359" s="280"/>
      <c r="BU359" s="372">
        <v>17500</v>
      </c>
      <c r="BV359" s="372"/>
      <c r="BW359" s="280">
        <f>+$BV$1-F359</f>
        <v>271</v>
      </c>
      <c r="BX359" s="280"/>
      <c r="BY359" s="280">
        <f>H359-BX359</f>
        <v>10</v>
      </c>
      <c r="BZ359" s="280">
        <f t="shared" si="1040"/>
        <v>875</v>
      </c>
      <c r="CA359" s="280">
        <f t="shared" si="1041"/>
        <v>16625</v>
      </c>
      <c r="CB359" s="280">
        <f t="shared" si="1042"/>
        <v>1234.3493150684931</v>
      </c>
      <c r="CC359" s="280">
        <f t="shared" si="1043"/>
        <v>16265.650684931506</v>
      </c>
      <c r="CE359" s="280">
        <v>16265.650684931506</v>
      </c>
      <c r="CF359" s="372"/>
      <c r="CG359" s="372"/>
      <c r="CH359" s="280"/>
      <c r="CI359" s="280">
        <f t="shared" si="946"/>
        <v>0.74246575342465748</v>
      </c>
      <c r="CJ359" s="280">
        <f t="shared" si="962"/>
        <v>9.257534246575343</v>
      </c>
      <c r="CK359" s="280">
        <f t="shared" si="1036"/>
        <v>875</v>
      </c>
      <c r="CL359" s="280">
        <f t="shared" si="969"/>
        <v>15390.650684931506</v>
      </c>
      <c r="CM359" s="280">
        <f>+(CL359/CJ359)</f>
        <v>1662.4999999999998</v>
      </c>
      <c r="CN359" s="280">
        <f t="shared" si="993"/>
        <v>14603.150684931506</v>
      </c>
      <c r="CP359" s="280">
        <f t="shared" si="928"/>
        <v>14603.150684931506</v>
      </c>
      <c r="CQ359" s="372"/>
      <c r="CR359" s="372"/>
      <c r="CS359" s="280"/>
      <c r="CT359" s="280">
        <f t="shared" si="929"/>
        <v>1.7424657534246575</v>
      </c>
      <c r="CU359" s="365">
        <f t="shared" si="930"/>
        <v>8.257534246575343</v>
      </c>
      <c r="CV359" s="280">
        <f t="shared" si="931"/>
        <v>875</v>
      </c>
      <c r="CW359" s="280">
        <f t="shared" si="932"/>
        <v>13728.150684931506</v>
      </c>
      <c r="CX359" s="280">
        <f t="shared" si="994"/>
        <v>1662.4999999999998</v>
      </c>
      <c r="CY359" s="280">
        <f t="shared" si="970"/>
        <v>12940.650684931506</v>
      </c>
      <c r="DA359" s="280">
        <f t="shared" si="860"/>
        <v>12940.650684931506</v>
      </c>
      <c r="DB359" s="372"/>
      <c r="DC359" s="372"/>
      <c r="DD359" s="280"/>
      <c r="DE359" s="280">
        <f t="shared" si="948"/>
        <v>2.7424657534246575</v>
      </c>
      <c r="DF359" s="365">
        <f t="shared" si="949"/>
        <v>7.257534246575343</v>
      </c>
      <c r="DG359" s="280">
        <f t="shared" si="861"/>
        <v>875</v>
      </c>
      <c r="DH359" s="280">
        <f t="shared" si="950"/>
        <v>12065.650684931506</v>
      </c>
      <c r="DI359" s="280">
        <f t="shared" si="933"/>
        <v>1662.4999999999998</v>
      </c>
      <c r="DJ359" s="280">
        <f t="shared" si="951"/>
        <v>11278.150684931506</v>
      </c>
      <c r="DL359" s="367">
        <f t="shared" si="952"/>
        <v>10403.150684931506</v>
      </c>
    </row>
    <row r="360" spans="1:116" ht="25.5" x14ac:dyDescent="0.25">
      <c r="A360" s="451" t="s">
        <v>610</v>
      </c>
      <c r="B360" s="602" t="s">
        <v>11</v>
      </c>
      <c r="C360" s="355" t="s">
        <v>12</v>
      </c>
      <c r="D360" s="270" t="s">
        <v>1721</v>
      </c>
      <c r="E360" s="291" t="s">
        <v>607</v>
      </c>
      <c r="F360" s="292">
        <v>43796</v>
      </c>
      <c r="G360" s="413"/>
      <c r="H360" s="357">
        <f>VLOOKUP(C360,[1]Rates!$C$6:$D$136,2,0)</f>
        <v>10</v>
      </c>
      <c r="I360" s="358">
        <f t="shared" si="1039"/>
        <v>10</v>
      </c>
      <c r="J360" s="419"/>
      <c r="K360" s="419"/>
      <c r="L360" s="420"/>
      <c r="M360" s="419"/>
      <c r="N360" s="396"/>
      <c r="O360" s="396"/>
      <c r="P360" s="414"/>
      <c r="Q360" s="399"/>
      <c r="R360" s="396"/>
      <c r="S360" s="396"/>
      <c r="T360" s="396"/>
      <c r="U360" s="400"/>
      <c r="V360" s="401"/>
      <c r="W360" s="585"/>
      <c r="X360" s="585"/>
      <c r="Y360" s="585"/>
      <c r="Z360" s="586"/>
      <c r="AA360" s="397"/>
      <c r="AB360" s="421"/>
      <c r="AC360" s="421"/>
      <c r="AD360" s="421"/>
      <c r="AE360" s="403"/>
      <c r="AF360" s="363"/>
      <c r="AG360" s="382"/>
      <c r="AH360" s="383"/>
      <c r="AI360" s="364"/>
      <c r="AJ360" s="383"/>
      <c r="AL360" s="397"/>
      <c r="AM360" s="421"/>
      <c r="AN360" s="421"/>
      <c r="AO360" s="421"/>
      <c r="AP360" s="403"/>
      <c r="AQ360" s="363"/>
      <c r="AR360" s="382"/>
      <c r="AS360" s="383"/>
      <c r="AT360" s="280"/>
      <c r="AU360" s="280"/>
      <c r="AW360" s="372"/>
      <c r="AX360" s="372"/>
      <c r="AY360" s="372"/>
      <c r="AZ360" s="372"/>
      <c r="BA360" s="372"/>
      <c r="BB360" s="372"/>
      <c r="BC360" s="372"/>
      <c r="BD360" s="383"/>
      <c r="BE360" s="280"/>
      <c r="BF360" s="372"/>
      <c r="BG360" s="372"/>
      <c r="BH360" s="280"/>
      <c r="BI360" s="372"/>
      <c r="BJ360" s="372"/>
      <c r="BK360" s="280"/>
      <c r="BL360" s="280"/>
      <c r="BM360" s="280"/>
      <c r="BN360" s="280"/>
      <c r="BO360" s="280"/>
      <c r="BP360" s="280"/>
      <c r="BQ360" s="280"/>
      <c r="BS360" s="367"/>
      <c r="BT360" s="280"/>
      <c r="BU360" s="372">
        <v>103700</v>
      </c>
      <c r="BV360" s="372"/>
      <c r="BW360" s="280">
        <f>+$BV$1-F360</f>
        <v>125</v>
      </c>
      <c r="BX360" s="280"/>
      <c r="BY360" s="280">
        <f>H360-BX360</f>
        <v>10</v>
      </c>
      <c r="BZ360" s="280">
        <f t="shared" si="1040"/>
        <v>5185</v>
      </c>
      <c r="CA360" s="280">
        <f t="shared" si="1041"/>
        <v>98515</v>
      </c>
      <c r="CB360" s="280">
        <f t="shared" si="1042"/>
        <v>3373.8013698630139</v>
      </c>
      <c r="CC360" s="280">
        <f t="shared" si="1043"/>
        <v>100326.19863013699</v>
      </c>
      <c r="CE360" s="280">
        <v>100326.19863013699</v>
      </c>
      <c r="CF360" s="372"/>
      <c r="CG360" s="372"/>
      <c r="CH360" s="280"/>
      <c r="CI360" s="280">
        <f t="shared" si="946"/>
        <v>0.34246575342465752</v>
      </c>
      <c r="CJ360" s="280">
        <f t="shared" si="962"/>
        <v>9.6575342465753433</v>
      </c>
      <c r="CK360" s="280">
        <f t="shared" si="1036"/>
        <v>5185</v>
      </c>
      <c r="CL360" s="280">
        <f t="shared" si="969"/>
        <v>95141.198630136991</v>
      </c>
      <c r="CM360" s="280">
        <f>+(CL360/CJ360)</f>
        <v>9851.5</v>
      </c>
      <c r="CN360" s="280">
        <f t="shared" si="993"/>
        <v>90474.698630136991</v>
      </c>
      <c r="CP360" s="280">
        <f t="shared" si="928"/>
        <v>90474.698630136991</v>
      </c>
      <c r="CQ360" s="372"/>
      <c r="CR360" s="372"/>
      <c r="CS360" s="280"/>
      <c r="CT360" s="280">
        <f t="shared" si="929"/>
        <v>1.3424657534246576</v>
      </c>
      <c r="CU360" s="365">
        <f t="shared" si="930"/>
        <v>8.6575342465753415</v>
      </c>
      <c r="CV360" s="280">
        <f t="shared" si="931"/>
        <v>5185</v>
      </c>
      <c r="CW360" s="280">
        <f t="shared" si="932"/>
        <v>85289.698630136991</v>
      </c>
      <c r="CX360" s="280">
        <f t="shared" si="994"/>
        <v>9851.5</v>
      </c>
      <c r="CY360" s="280">
        <f t="shared" si="970"/>
        <v>80623.198630136991</v>
      </c>
      <c r="DA360" s="280">
        <f t="shared" si="860"/>
        <v>80623.198630136991</v>
      </c>
      <c r="DB360" s="372"/>
      <c r="DC360" s="372"/>
      <c r="DD360" s="280"/>
      <c r="DE360" s="280">
        <f t="shared" si="948"/>
        <v>2.3424657534246576</v>
      </c>
      <c r="DF360" s="365">
        <f t="shared" si="949"/>
        <v>7.6575342465753424</v>
      </c>
      <c r="DG360" s="280">
        <f t="shared" si="861"/>
        <v>5185</v>
      </c>
      <c r="DH360" s="280">
        <f t="shared" si="950"/>
        <v>75438.198630136991</v>
      </c>
      <c r="DI360" s="280">
        <f t="shared" si="933"/>
        <v>9851.5</v>
      </c>
      <c r="DJ360" s="280">
        <f t="shared" si="951"/>
        <v>70771.698630136991</v>
      </c>
      <c r="DL360" s="367">
        <f t="shared" si="952"/>
        <v>65586.698630136991</v>
      </c>
    </row>
    <row r="361" spans="1:116" ht="25.5" x14ac:dyDescent="0.25">
      <c r="A361" s="451" t="s">
        <v>610</v>
      </c>
      <c r="B361" s="602" t="s">
        <v>11</v>
      </c>
      <c r="C361" s="355" t="s">
        <v>12</v>
      </c>
      <c r="D361" s="270" t="s">
        <v>2332</v>
      </c>
      <c r="E361" s="291" t="s">
        <v>607</v>
      </c>
      <c r="F361" s="292">
        <v>44520</v>
      </c>
      <c r="G361" s="413"/>
      <c r="H361" s="357">
        <f>VLOOKUP(C361,[1]Rates!$C$6:$D$136,2,0)</f>
        <v>10</v>
      </c>
      <c r="I361" s="358">
        <f t="shared" ref="I361" si="1044">H361-G361</f>
        <v>10</v>
      </c>
      <c r="J361" s="419"/>
      <c r="K361" s="419"/>
      <c r="L361" s="420"/>
      <c r="M361" s="419"/>
      <c r="N361" s="396"/>
      <c r="O361" s="396"/>
      <c r="P361" s="414"/>
      <c r="Q361" s="399"/>
      <c r="R361" s="396"/>
      <c r="S361" s="396"/>
      <c r="T361" s="396"/>
      <c r="U361" s="400"/>
      <c r="V361" s="401"/>
      <c r="W361" s="585"/>
      <c r="X361" s="585"/>
      <c r="Y361" s="585"/>
      <c r="Z361" s="586"/>
      <c r="AA361" s="397"/>
      <c r="AB361" s="421"/>
      <c r="AC361" s="421"/>
      <c r="AD361" s="421"/>
      <c r="AE361" s="403"/>
      <c r="AF361" s="363"/>
      <c r="AG361" s="382"/>
      <c r="AH361" s="383"/>
      <c r="AI361" s="364"/>
      <c r="AJ361" s="383"/>
      <c r="AL361" s="397"/>
      <c r="AM361" s="421"/>
      <c r="AN361" s="421"/>
      <c r="AO361" s="421"/>
      <c r="AP361" s="403"/>
      <c r="AQ361" s="363"/>
      <c r="AR361" s="382"/>
      <c r="AS361" s="383"/>
      <c r="AT361" s="280"/>
      <c r="AU361" s="280"/>
      <c r="AW361" s="372"/>
      <c r="AX361" s="372"/>
      <c r="AY361" s="372"/>
      <c r="AZ361" s="372"/>
      <c r="BA361" s="372"/>
      <c r="BB361" s="372"/>
      <c r="BC361" s="372"/>
      <c r="BD361" s="383"/>
      <c r="BE361" s="280"/>
      <c r="BF361" s="372"/>
      <c r="BG361" s="372"/>
      <c r="BH361" s="280"/>
      <c r="BI361" s="372"/>
      <c r="BJ361" s="372"/>
      <c r="BK361" s="280"/>
      <c r="BL361" s="280"/>
      <c r="BM361" s="280"/>
      <c r="BN361" s="280"/>
      <c r="BO361" s="280"/>
      <c r="BP361" s="280"/>
      <c r="BQ361" s="280"/>
      <c r="BS361" s="367"/>
      <c r="BT361" s="280"/>
      <c r="BU361" s="372"/>
      <c r="BV361" s="372"/>
      <c r="BW361" s="280"/>
      <c r="BX361" s="280"/>
      <c r="BY361" s="280"/>
      <c r="BZ361" s="280"/>
      <c r="CA361" s="280"/>
      <c r="CB361" s="280"/>
      <c r="CC361" s="280"/>
      <c r="CE361" s="280"/>
      <c r="CF361" s="372"/>
      <c r="CG361" s="372"/>
      <c r="CH361" s="280"/>
      <c r="CI361" s="280"/>
      <c r="CJ361" s="280"/>
      <c r="CK361" s="280"/>
      <c r="CL361" s="280"/>
      <c r="CM361" s="280"/>
      <c r="CN361" s="280"/>
      <c r="CP361" s="280"/>
      <c r="CQ361" s="372">
        <v>61500</v>
      </c>
      <c r="CR361" s="372"/>
      <c r="CS361" s="280">
        <f>$CR$1-F361</f>
        <v>131</v>
      </c>
      <c r="CT361" s="280"/>
      <c r="CU361" s="280">
        <f>H361-CT361</f>
        <v>10</v>
      </c>
      <c r="CV361" s="280">
        <f t="shared" ref="CV361:CV362" si="1045">+CQ361*5%</f>
        <v>3075</v>
      </c>
      <c r="CW361" s="280">
        <f t="shared" ref="CW361:CW362" si="1046">+CQ361-CV361</f>
        <v>58425</v>
      </c>
      <c r="CX361" s="280">
        <f t="shared" ref="CX361:CX362" si="1047">+(CW361/CU361*CS361)/365</f>
        <v>2096.8972602739727</v>
      </c>
      <c r="CY361" s="280">
        <f t="shared" si="970"/>
        <v>59403.102739726026</v>
      </c>
      <c r="DA361" s="280">
        <f t="shared" si="860"/>
        <v>59403.102739726026</v>
      </c>
      <c r="DB361" s="372"/>
      <c r="DC361" s="372"/>
      <c r="DD361" s="280"/>
      <c r="DE361" s="359">
        <f t="shared" si="948"/>
        <v>0.35890410958904112</v>
      </c>
      <c r="DF361" s="365">
        <f t="shared" si="949"/>
        <v>9.6410958904109592</v>
      </c>
      <c r="DG361" s="280">
        <f t="shared" ref="DG361:DG362" si="1048">+DA361*5%</f>
        <v>2970.1551369863014</v>
      </c>
      <c r="DH361" s="280">
        <f t="shared" si="950"/>
        <v>56432.947602739725</v>
      </c>
      <c r="DI361" s="280">
        <f>DH361/DF361</f>
        <v>5853.3747868712699</v>
      </c>
      <c r="DJ361" s="280">
        <f t="shared" si="951"/>
        <v>53549.727952854759</v>
      </c>
      <c r="DL361" s="367">
        <f t="shared" si="952"/>
        <v>50579.572815868458</v>
      </c>
    </row>
    <row r="362" spans="1:116" ht="25.5" x14ac:dyDescent="0.25">
      <c r="A362" s="451" t="s">
        <v>610</v>
      </c>
      <c r="B362" s="602" t="s">
        <v>11</v>
      </c>
      <c r="C362" s="355" t="s">
        <v>12</v>
      </c>
      <c r="D362" s="270" t="s">
        <v>2333</v>
      </c>
      <c r="E362" s="291" t="s">
        <v>2334</v>
      </c>
      <c r="F362" s="292">
        <v>44530</v>
      </c>
      <c r="G362" s="413"/>
      <c r="H362" s="357">
        <f>VLOOKUP(C362,[1]Rates!$C$6:$D$136,2,0)</f>
        <v>10</v>
      </c>
      <c r="I362" s="358">
        <f t="shared" ref="I362" si="1049">H362-G362</f>
        <v>10</v>
      </c>
      <c r="J362" s="419"/>
      <c r="K362" s="419"/>
      <c r="L362" s="420"/>
      <c r="M362" s="419"/>
      <c r="N362" s="396"/>
      <c r="O362" s="396"/>
      <c r="P362" s="414"/>
      <c r="Q362" s="399"/>
      <c r="R362" s="396"/>
      <c r="S362" s="396"/>
      <c r="T362" s="396"/>
      <c r="U362" s="400"/>
      <c r="V362" s="401"/>
      <c r="W362" s="585"/>
      <c r="X362" s="585"/>
      <c r="Y362" s="585"/>
      <c r="Z362" s="586"/>
      <c r="AA362" s="397"/>
      <c r="AB362" s="421"/>
      <c r="AC362" s="421"/>
      <c r="AD362" s="421"/>
      <c r="AE362" s="403"/>
      <c r="AF362" s="363"/>
      <c r="AG362" s="382"/>
      <c r="AH362" s="383"/>
      <c r="AI362" s="364"/>
      <c r="AJ362" s="383"/>
      <c r="AL362" s="397"/>
      <c r="AM362" s="421"/>
      <c r="AN362" s="421"/>
      <c r="AO362" s="421"/>
      <c r="AP362" s="403"/>
      <c r="AQ362" s="363"/>
      <c r="AR362" s="382"/>
      <c r="AS362" s="383"/>
      <c r="AT362" s="280"/>
      <c r="AU362" s="280"/>
      <c r="AW362" s="372"/>
      <c r="AX362" s="372"/>
      <c r="AY362" s="372"/>
      <c r="AZ362" s="372"/>
      <c r="BA362" s="372"/>
      <c r="BB362" s="372"/>
      <c r="BC362" s="372"/>
      <c r="BD362" s="383"/>
      <c r="BE362" s="280"/>
      <c r="BF362" s="372"/>
      <c r="BG362" s="372"/>
      <c r="BH362" s="280"/>
      <c r="BI362" s="372"/>
      <c r="BJ362" s="372"/>
      <c r="BK362" s="280"/>
      <c r="BL362" s="280"/>
      <c r="BM362" s="280"/>
      <c r="BN362" s="280"/>
      <c r="BO362" s="280"/>
      <c r="BP362" s="280"/>
      <c r="BQ362" s="280"/>
      <c r="BS362" s="367"/>
      <c r="BT362" s="280"/>
      <c r="BU362" s="372"/>
      <c r="BV362" s="372"/>
      <c r="BW362" s="280"/>
      <c r="BX362" s="280"/>
      <c r="BY362" s="280"/>
      <c r="BZ362" s="280"/>
      <c r="CA362" s="280"/>
      <c r="CB362" s="280"/>
      <c r="CC362" s="280"/>
      <c r="CE362" s="280"/>
      <c r="CF362" s="372"/>
      <c r="CG362" s="372"/>
      <c r="CH362" s="280"/>
      <c r="CI362" s="280"/>
      <c r="CJ362" s="280"/>
      <c r="CK362" s="280"/>
      <c r="CL362" s="280"/>
      <c r="CM362" s="280"/>
      <c r="CN362" s="280"/>
      <c r="CP362" s="280"/>
      <c r="CQ362" s="372">
        <v>18474.580000000002</v>
      </c>
      <c r="CR362" s="372"/>
      <c r="CS362" s="280">
        <f>$CR$1-F362</f>
        <v>121</v>
      </c>
      <c r="CT362" s="280"/>
      <c r="CU362" s="280">
        <f>H362-CT362</f>
        <v>10</v>
      </c>
      <c r="CV362" s="280">
        <f t="shared" si="1045"/>
        <v>923.72900000000016</v>
      </c>
      <c r="CW362" s="280">
        <f t="shared" si="1046"/>
        <v>17550.851000000002</v>
      </c>
      <c r="CX362" s="280">
        <f t="shared" si="1047"/>
        <v>581.82273178082198</v>
      </c>
      <c r="CY362" s="280">
        <f t="shared" si="970"/>
        <v>17892.757268219179</v>
      </c>
      <c r="DA362" s="280">
        <f t="shared" si="860"/>
        <v>17892.757268219179</v>
      </c>
      <c r="DB362" s="372"/>
      <c r="DC362" s="372"/>
      <c r="DD362" s="280"/>
      <c r="DE362" s="359">
        <f t="shared" si="948"/>
        <v>0.33150684931506852</v>
      </c>
      <c r="DF362" s="365">
        <f t="shared" si="949"/>
        <v>9.668493150684931</v>
      </c>
      <c r="DG362" s="280">
        <f t="shared" si="1048"/>
        <v>894.63786341095897</v>
      </c>
      <c r="DH362" s="280">
        <f t="shared" si="950"/>
        <v>16998.119404808218</v>
      </c>
      <c r="DI362" s="280">
        <f>DH362/DF362</f>
        <v>1758.093959409181</v>
      </c>
      <c r="DJ362" s="280">
        <f t="shared" si="951"/>
        <v>16134.663308809997</v>
      </c>
      <c r="DL362" s="367">
        <f t="shared" si="952"/>
        <v>15240.025445399038</v>
      </c>
    </row>
    <row r="363" spans="1:116" ht="30" x14ac:dyDescent="0.25">
      <c r="A363" s="451" t="s">
        <v>610</v>
      </c>
      <c r="B363" s="602" t="s">
        <v>11</v>
      </c>
      <c r="C363" s="355" t="s">
        <v>12</v>
      </c>
      <c r="D363" s="270" t="s">
        <v>2396</v>
      </c>
      <c r="E363" s="291" t="s">
        <v>2397</v>
      </c>
      <c r="F363" s="292">
        <v>44704</v>
      </c>
      <c r="G363" s="413"/>
      <c r="H363" s="357">
        <f>VLOOKUP(C363,[1]Rates!$C$6:$D$136,2,0)</f>
        <v>10</v>
      </c>
      <c r="I363" s="358">
        <f t="shared" ref="I363" si="1050">H363-G363</f>
        <v>10</v>
      </c>
      <c r="J363" s="419"/>
      <c r="K363" s="419"/>
      <c r="L363" s="420"/>
      <c r="M363" s="419"/>
      <c r="N363" s="396"/>
      <c r="O363" s="396"/>
      <c r="P363" s="414"/>
      <c r="Q363" s="399"/>
      <c r="R363" s="396"/>
      <c r="S363" s="396"/>
      <c r="T363" s="396"/>
      <c r="U363" s="400"/>
      <c r="V363" s="401"/>
      <c r="W363" s="585"/>
      <c r="X363" s="585"/>
      <c r="Y363" s="585"/>
      <c r="Z363" s="586"/>
      <c r="AA363" s="397"/>
      <c r="AB363" s="421"/>
      <c r="AC363" s="421"/>
      <c r="AD363" s="421"/>
      <c r="AE363" s="403"/>
      <c r="AF363" s="363"/>
      <c r="AG363" s="382"/>
      <c r="AH363" s="383"/>
      <c r="AI363" s="364"/>
      <c r="AJ363" s="383"/>
      <c r="AL363" s="397"/>
      <c r="AM363" s="421"/>
      <c r="AN363" s="421"/>
      <c r="AO363" s="421"/>
      <c r="AP363" s="403"/>
      <c r="AQ363" s="363"/>
      <c r="AR363" s="382"/>
      <c r="AS363" s="383"/>
      <c r="AT363" s="280"/>
      <c r="AU363" s="280"/>
      <c r="AW363" s="372"/>
      <c r="AX363" s="372"/>
      <c r="AY363" s="372"/>
      <c r="AZ363" s="372"/>
      <c r="BA363" s="372"/>
      <c r="BB363" s="372"/>
      <c r="BC363" s="372"/>
      <c r="BD363" s="383"/>
      <c r="BE363" s="280"/>
      <c r="BF363" s="372"/>
      <c r="BG363" s="372"/>
      <c r="BH363" s="280"/>
      <c r="BI363" s="372"/>
      <c r="BJ363" s="372"/>
      <c r="BK363" s="280"/>
      <c r="BL363" s="280"/>
      <c r="BM363" s="280"/>
      <c r="BN363" s="280"/>
      <c r="BO363" s="280"/>
      <c r="BP363" s="280"/>
      <c r="BQ363" s="280"/>
      <c r="BS363" s="367"/>
      <c r="BT363" s="280"/>
      <c r="BU363" s="372"/>
      <c r="BV363" s="372"/>
      <c r="BW363" s="280"/>
      <c r="BX363" s="280"/>
      <c r="BY363" s="280"/>
      <c r="BZ363" s="280"/>
      <c r="CA363" s="280"/>
      <c r="CB363" s="280"/>
      <c r="CC363" s="280"/>
      <c r="CE363" s="280"/>
      <c r="CF363" s="372"/>
      <c r="CG363" s="372"/>
      <c r="CH363" s="280"/>
      <c r="CI363" s="280"/>
      <c r="CJ363" s="280"/>
      <c r="CK363" s="280"/>
      <c r="CL363" s="280"/>
      <c r="CM363" s="280"/>
      <c r="CN363" s="280"/>
      <c r="CP363" s="280"/>
      <c r="CQ363" s="372"/>
      <c r="CR363" s="372"/>
      <c r="CS363" s="280"/>
      <c r="CT363" s="280"/>
      <c r="CU363" s="280"/>
      <c r="CV363" s="280"/>
      <c r="CW363" s="280"/>
      <c r="CX363" s="280"/>
      <c r="CY363" s="280"/>
      <c r="DA363" s="280"/>
      <c r="DB363" s="372">
        <v>80225</v>
      </c>
      <c r="DC363" s="280"/>
      <c r="DD363" s="280">
        <f t="shared" ref="DD363:DD371" si="1051">$DC$1-F363+1</f>
        <v>313</v>
      </c>
      <c r="DE363" s="280"/>
      <c r="DF363" s="365">
        <f t="shared" si="949"/>
        <v>10</v>
      </c>
      <c r="DG363" s="280">
        <f t="shared" ref="DG363:DG371" si="1052">DB363*5%</f>
        <v>4011.25</v>
      </c>
      <c r="DH363" s="280">
        <f t="shared" ref="DH363:DH371" si="1053">DB363-DG363</f>
        <v>76213.75</v>
      </c>
      <c r="DI363" s="280">
        <f t="shared" ref="DI363:DI371" si="1054">DH363/DF363/365*DD363</f>
        <v>6535.5900684931503</v>
      </c>
      <c r="DJ363" s="280">
        <f t="shared" ref="DJ363:DJ371" si="1055">DB363-DI363</f>
        <v>73689.409931506845</v>
      </c>
      <c r="DL363" s="367">
        <f t="shared" si="952"/>
        <v>69678.159931506845</v>
      </c>
    </row>
    <row r="364" spans="1:116" ht="25.5" x14ac:dyDescent="0.25">
      <c r="A364" s="451" t="s">
        <v>610</v>
      </c>
      <c r="B364" s="602" t="s">
        <v>11</v>
      </c>
      <c r="C364" s="355" t="s">
        <v>12</v>
      </c>
      <c r="D364" s="270" t="s">
        <v>2402</v>
      </c>
      <c r="E364" s="291" t="s">
        <v>607</v>
      </c>
      <c r="F364" s="292">
        <v>44818</v>
      </c>
      <c r="G364" s="413"/>
      <c r="H364" s="357">
        <f>VLOOKUP(C364,[1]Rates!$C$6:$D$136,2,0)</f>
        <v>10</v>
      </c>
      <c r="I364" s="358">
        <f t="shared" ref="I364" si="1056">H364-G364</f>
        <v>10</v>
      </c>
      <c r="J364" s="419"/>
      <c r="K364" s="419"/>
      <c r="L364" s="420"/>
      <c r="M364" s="419"/>
      <c r="N364" s="396"/>
      <c r="O364" s="396"/>
      <c r="P364" s="414"/>
      <c r="Q364" s="399"/>
      <c r="R364" s="396"/>
      <c r="S364" s="396"/>
      <c r="T364" s="396"/>
      <c r="U364" s="400"/>
      <c r="V364" s="401"/>
      <c r="W364" s="585"/>
      <c r="X364" s="585"/>
      <c r="Y364" s="585"/>
      <c r="Z364" s="586"/>
      <c r="AA364" s="397"/>
      <c r="AB364" s="421"/>
      <c r="AC364" s="421"/>
      <c r="AD364" s="421"/>
      <c r="AE364" s="403"/>
      <c r="AF364" s="363"/>
      <c r="AG364" s="382"/>
      <c r="AH364" s="383"/>
      <c r="AI364" s="364"/>
      <c r="AJ364" s="383"/>
      <c r="AL364" s="397"/>
      <c r="AM364" s="421"/>
      <c r="AN364" s="421"/>
      <c r="AO364" s="421"/>
      <c r="AP364" s="403"/>
      <c r="AQ364" s="363"/>
      <c r="AR364" s="382"/>
      <c r="AS364" s="383"/>
      <c r="AT364" s="280"/>
      <c r="AU364" s="280"/>
      <c r="AW364" s="372"/>
      <c r="AX364" s="372"/>
      <c r="AY364" s="372"/>
      <c r="AZ364" s="372"/>
      <c r="BA364" s="372"/>
      <c r="BB364" s="372"/>
      <c r="BC364" s="372"/>
      <c r="BD364" s="383"/>
      <c r="BE364" s="280"/>
      <c r="BF364" s="372"/>
      <c r="BG364" s="372"/>
      <c r="BH364" s="280"/>
      <c r="BI364" s="372"/>
      <c r="BJ364" s="372"/>
      <c r="BK364" s="280"/>
      <c r="BL364" s="280"/>
      <c r="BM364" s="280"/>
      <c r="BN364" s="280"/>
      <c r="BO364" s="280"/>
      <c r="BP364" s="280"/>
      <c r="BQ364" s="280"/>
      <c r="BS364" s="367"/>
      <c r="BT364" s="280"/>
      <c r="BU364" s="372"/>
      <c r="BV364" s="372"/>
      <c r="BW364" s="280"/>
      <c r="BX364" s="280"/>
      <c r="BY364" s="280"/>
      <c r="BZ364" s="280"/>
      <c r="CA364" s="280"/>
      <c r="CB364" s="280"/>
      <c r="CC364" s="280"/>
      <c r="CE364" s="280"/>
      <c r="CF364" s="372"/>
      <c r="CG364" s="372"/>
      <c r="CH364" s="280"/>
      <c r="CI364" s="280"/>
      <c r="CJ364" s="280"/>
      <c r="CK364" s="280"/>
      <c r="CL364" s="280"/>
      <c r="CM364" s="280"/>
      <c r="CN364" s="280"/>
      <c r="CP364" s="280"/>
      <c r="CQ364" s="372"/>
      <c r="CR364" s="372"/>
      <c r="CS364" s="280"/>
      <c r="CT364" s="280"/>
      <c r="CU364" s="280"/>
      <c r="CV364" s="280"/>
      <c r="CW364" s="280"/>
      <c r="CX364" s="280"/>
      <c r="CY364" s="280"/>
      <c r="DA364" s="280"/>
      <c r="DB364" s="372">
        <v>84000</v>
      </c>
      <c r="DC364" s="280"/>
      <c r="DD364" s="280">
        <f t="shared" si="1051"/>
        <v>199</v>
      </c>
      <c r="DE364" s="280"/>
      <c r="DF364" s="365">
        <f t="shared" si="949"/>
        <v>10</v>
      </c>
      <c r="DG364" s="280">
        <f t="shared" si="1052"/>
        <v>4200</v>
      </c>
      <c r="DH364" s="280">
        <f t="shared" si="1053"/>
        <v>79800</v>
      </c>
      <c r="DI364" s="280">
        <f t="shared" si="1054"/>
        <v>4350.7397260273974</v>
      </c>
      <c r="DJ364" s="280">
        <f t="shared" si="1055"/>
        <v>79649.260273972599</v>
      </c>
      <c r="DL364" s="367"/>
    </row>
    <row r="365" spans="1:116" ht="25.5" x14ac:dyDescent="0.25">
      <c r="A365" s="451" t="s">
        <v>610</v>
      </c>
      <c r="B365" s="602" t="s">
        <v>11</v>
      </c>
      <c r="C365" s="355" t="s">
        <v>12</v>
      </c>
      <c r="D365" s="270" t="s">
        <v>2479</v>
      </c>
      <c r="E365" s="291" t="s">
        <v>607</v>
      </c>
      <c r="F365" s="292">
        <v>44888</v>
      </c>
      <c r="G365" s="413"/>
      <c r="H365" s="357">
        <f>VLOOKUP(C365,[1]Rates!$C$6:$D$136,2,0)</f>
        <v>10</v>
      </c>
      <c r="I365" s="358">
        <f t="shared" ref="I365:I371" si="1057">H365-G365</f>
        <v>10</v>
      </c>
      <c r="J365" s="419"/>
      <c r="K365" s="419"/>
      <c r="L365" s="420"/>
      <c r="M365" s="419"/>
      <c r="N365" s="396"/>
      <c r="O365" s="396"/>
      <c r="P365" s="414"/>
      <c r="Q365" s="399"/>
      <c r="R365" s="396"/>
      <c r="S365" s="396"/>
      <c r="T365" s="396"/>
      <c r="U365" s="400"/>
      <c r="V365" s="401"/>
      <c r="W365" s="585"/>
      <c r="X365" s="585"/>
      <c r="Y365" s="585"/>
      <c r="Z365" s="586"/>
      <c r="AA365" s="397"/>
      <c r="AB365" s="421"/>
      <c r="AC365" s="421"/>
      <c r="AD365" s="421"/>
      <c r="AE365" s="403"/>
      <c r="AF365" s="363"/>
      <c r="AG365" s="382"/>
      <c r="AH365" s="383"/>
      <c r="AI365" s="364"/>
      <c r="AJ365" s="383"/>
      <c r="AL365" s="397"/>
      <c r="AM365" s="421"/>
      <c r="AN365" s="421"/>
      <c r="AO365" s="421"/>
      <c r="AP365" s="403"/>
      <c r="AQ365" s="363"/>
      <c r="AR365" s="382"/>
      <c r="AS365" s="383"/>
      <c r="AT365" s="280"/>
      <c r="AU365" s="280"/>
      <c r="AW365" s="372"/>
      <c r="AX365" s="372"/>
      <c r="AY365" s="372"/>
      <c r="AZ365" s="372"/>
      <c r="BA365" s="372"/>
      <c r="BB365" s="372"/>
      <c r="BC365" s="372"/>
      <c r="BD365" s="383"/>
      <c r="BE365" s="280"/>
      <c r="BF365" s="372"/>
      <c r="BG365" s="372"/>
      <c r="BH365" s="280"/>
      <c r="BI365" s="372"/>
      <c r="BJ365" s="372"/>
      <c r="BK365" s="280"/>
      <c r="BL365" s="280"/>
      <c r="BM365" s="280"/>
      <c r="BN365" s="280"/>
      <c r="BO365" s="280"/>
      <c r="BP365" s="280"/>
      <c r="BQ365" s="280"/>
      <c r="BS365" s="367"/>
      <c r="BT365" s="280"/>
      <c r="BU365" s="372"/>
      <c r="BV365" s="372"/>
      <c r="BW365" s="280"/>
      <c r="BX365" s="280"/>
      <c r="BY365" s="280"/>
      <c r="BZ365" s="280"/>
      <c r="CA365" s="280"/>
      <c r="CB365" s="280"/>
      <c r="CC365" s="280"/>
      <c r="CE365" s="280"/>
      <c r="CF365" s="372"/>
      <c r="CG365" s="372"/>
      <c r="CH365" s="280"/>
      <c r="CI365" s="280"/>
      <c r="CJ365" s="280"/>
      <c r="CK365" s="280"/>
      <c r="CL365" s="280"/>
      <c r="CM365" s="280"/>
      <c r="CN365" s="280"/>
      <c r="CP365" s="280"/>
      <c r="CQ365" s="372"/>
      <c r="CR365" s="372"/>
      <c r="CS365" s="280"/>
      <c r="CT365" s="280"/>
      <c r="CU365" s="280"/>
      <c r="CV365" s="280"/>
      <c r="CW365" s="280"/>
      <c r="CX365" s="280"/>
      <c r="CY365" s="280"/>
      <c r="DA365" s="280"/>
      <c r="DB365" s="372">
        <v>139000</v>
      </c>
      <c r="DC365" s="280"/>
      <c r="DD365" s="280">
        <f t="shared" si="1051"/>
        <v>129</v>
      </c>
      <c r="DE365" s="280"/>
      <c r="DF365" s="365">
        <f t="shared" si="949"/>
        <v>10</v>
      </c>
      <c r="DG365" s="280">
        <f t="shared" si="1052"/>
        <v>6950</v>
      </c>
      <c r="DH365" s="280">
        <f t="shared" si="1053"/>
        <v>132050</v>
      </c>
      <c r="DI365" s="280">
        <f t="shared" si="1054"/>
        <v>4666.9726027397264</v>
      </c>
      <c r="DJ365" s="280">
        <f t="shared" si="1055"/>
        <v>134333.02739726027</v>
      </c>
      <c r="DL365" s="367"/>
    </row>
    <row r="366" spans="1:116" ht="30" x14ac:dyDescent="0.25">
      <c r="A366" s="451" t="s">
        <v>610</v>
      </c>
      <c r="B366" s="602" t="s">
        <v>11</v>
      </c>
      <c r="C366" s="355" t="s">
        <v>12</v>
      </c>
      <c r="D366" s="270" t="s">
        <v>2480</v>
      </c>
      <c r="E366" s="291" t="s">
        <v>2478</v>
      </c>
      <c r="F366" s="292">
        <v>44894</v>
      </c>
      <c r="G366" s="413"/>
      <c r="H366" s="357">
        <f>VLOOKUP(C366,[1]Rates!$C$6:$D$136,2,0)</f>
        <v>10</v>
      </c>
      <c r="I366" s="358">
        <f t="shared" si="1057"/>
        <v>10</v>
      </c>
      <c r="J366" s="419"/>
      <c r="K366" s="419"/>
      <c r="L366" s="420"/>
      <c r="M366" s="419"/>
      <c r="N366" s="396"/>
      <c r="O366" s="396"/>
      <c r="P366" s="414"/>
      <c r="Q366" s="399"/>
      <c r="R366" s="396"/>
      <c r="S366" s="396"/>
      <c r="T366" s="396"/>
      <c r="U366" s="400"/>
      <c r="V366" s="401"/>
      <c r="W366" s="585"/>
      <c r="X366" s="585"/>
      <c r="Y366" s="585"/>
      <c r="Z366" s="586"/>
      <c r="AA366" s="397"/>
      <c r="AB366" s="421"/>
      <c r="AC366" s="421"/>
      <c r="AD366" s="421"/>
      <c r="AE366" s="403"/>
      <c r="AF366" s="363"/>
      <c r="AG366" s="382"/>
      <c r="AH366" s="383"/>
      <c r="AI366" s="364"/>
      <c r="AJ366" s="383"/>
      <c r="AL366" s="397"/>
      <c r="AM366" s="421"/>
      <c r="AN366" s="421"/>
      <c r="AO366" s="421"/>
      <c r="AP366" s="403"/>
      <c r="AQ366" s="363"/>
      <c r="AR366" s="382"/>
      <c r="AS366" s="383"/>
      <c r="AT366" s="280"/>
      <c r="AU366" s="280"/>
      <c r="AW366" s="372"/>
      <c r="AX366" s="372"/>
      <c r="AY366" s="372"/>
      <c r="AZ366" s="372"/>
      <c r="BA366" s="372"/>
      <c r="BB366" s="372"/>
      <c r="BC366" s="372"/>
      <c r="BD366" s="383"/>
      <c r="BE366" s="280"/>
      <c r="BF366" s="372"/>
      <c r="BG366" s="372"/>
      <c r="BH366" s="280"/>
      <c r="BI366" s="372"/>
      <c r="BJ366" s="372"/>
      <c r="BK366" s="280"/>
      <c r="BL366" s="280"/>
      <c r="BM366" s="280"/>
      <c r="BN366" s="280"/>
      <c r="BO366" s="280"/>
      <c r="BP366" s="280"/>
      <c r="BQ366" s="280"/>
      <c r="BS366" s="367"/>
      <c r="BT366" s="280"/>
      <c r="BU366" s="372"/>
      <c r="BV366" s="372"/>
      <c r="BW366" s="280"/>
      <c r="BX366" s="280"/>
      <c r="BY366" s="280"/>
      <c r="BZ366" s="280"/>
      <c r="CA366" s="280"/>
      <c r="CB366" s="280"/>
      <c r="CC366" s="280"/>
      <c r="CE366" s="280"/>
      <c r="CF366" s="372"/>
      <c r="CG366" s="372"/>
      <c r="CH366" s="280"/>
      <c r="CI366" s="280"/>
      <c r="CJ366" s="280"/>
      <c r="CK366" s="280"/>
      <c r="CL366" s="280"/>
      <c r="CM366" s="280"/>
      <c r="CN366" s="280"/>
      <c r="CP366" s="280"/>
      <c r="CQ366" s="372"/>
      <c r="CR366" s="372"/>
      <c r="CS366" s="280"/>
      <c r="CT366" s="280"/>
      <c r="CU366" s="280"/>
      <c r="CV366" s="280"/>
      <c r="CW366" s="280"/>
      <c r="CX366" s="280"/>
      <c r="CY366" s="280"/>
      <c r="DA366" s="280"/>
      <c r="DB366" s="372">
        <v>40505.279999999999</v>
      </c>
      <c r="DC366" s="280"/>
      <c r="DD366" s="280">
        <f t="shared" si="1051"/>
        <v>123</v>
      </c>
      <c r="DE366" s="280"/>
      <c r="DF366" s="365">
        <f t="shared" si="949"/>
        <v>10</v>
      </c>
      <c r="DG366" s="280">
        <f t="shared" si="1052"/>
        <v>2025.2640000000001</v>
      </c>
      <c r="DH366" s="280">
        <f t="shared" si="1053"/>
        <v>38480.015999999996</v>
      </c>
      <c r="DI366" s="280">
        <f t="shared" si="1054"/>
        <v>1296.7238268493147</v>
      </c>
      <c r="DJ366" s="280">
        <f t="shared" si="1055"/>
        <v>39208.556173150682</v>
      </c>
      <c r="DL366" s="367"/>
    </row>
    <row r="367" spans="1:116" ht="30" x14ac:dyDescent="0.25">
      <c r="A367" s="451" t="s">
        <v>610</v>
      </c>
      <c r="B367" s="602" t="s">
        <v>11</v>
      </c>
      <c r="C367" s="355" t="s">
        <v>12</v>
      </c>
      <c r="D367" s="270" t="s">
        <v>2480</v>
      </c>
      <c r="E367" s="291" t="s">
        <v>2478</v>
      </c>
      <c r="F367" s="292">
        <v>44902</v>
      </c>
      <c r="G367" s="413"/>
      <c r="H367" s="357">
        <f>VLOOKUP(C367,[1]Rates!$C$6:$D$136,2,0)</f>
        <v>10</v>
      </c>
      <c r="I367" s="358">
        <f t="shared" si="1057"/>
        <v>10</v>
      </c>
      <c r="J367" s="419"/>
      <c r="K367" s="419"/>
      <c r="L367" s="420"/>
      <c r="M367" s="419"/>
      <c r="N367" s="396"/>
      <c r="O367" s="396"/>
      <c r="P367" s="414"/>
      <c r="Q367" s="399"/>
      <c r="R367" s="396"/>
      <c r="S367" s="396"/>
      <c r="T367" s="396"/>
      <c r="U367" s="400"/>
      <c r="V367" s="401"/>
      <c r="W367" s="585"/>
      <c r="X367" s="585"/>
      <c r="Y367" s="585"/>
      <c r="Z367" s="586"/>
      <c r="AA367" s="397"/>
      <c r="AB367" s="421"/>
      <c r="AC367" s="421"/>
      <c r="AD367" s="421"/>
      <c r="AE367" s="403"/>
      <c r="AF367" s="363"/>
      <c r="AG367" s="382"/>
      <c r="AH367" s="383"/>
      <c r="AI367" s="364"/>
      <c r="AJ367" s="383"/>
      <c r="AL367" s="397"/>
      <c r="AM367" s="421"/>
      <c r="AN367" s="421"/>
      <c r="AO367" s="421"/>
      <c r="AP367" s="403"/>
      <c r="AQ367" s="363"/>
      <c r="AR367" s="382"/>
      <c r="AS367" s="383"/>
      <c r="AT367" s="280"/>
      <c r="AU367" s="280"/>
      <c r="AW367" s="372"/>
      <c r="AX367" s="372"/>
      <c r="AY367" s="372"/>
      <c r="AZ367" s="372"/>
      <c r="BA367" s="372"/>
      <c r="BB367" s="372"/>
      <c r="BC367" s="372"/>
      <c r="BD367" s="383"/>
      <c r="BE367" s="280"/>
      <c r="BF367" s="372"/>
      <c r="BG367" s="372"/>
      <c r="BH367" s="280"/>
      <c r="BI367" s="372"/>
      <c r="BJ367" s="372"/>
      <c r="BK367" s="280"/>
      <c r="BL367" s="280"/>
      <c r="BM367" s="280"/>
      <c r="BN367" s="280"/>
      <c r="BO367" s="280"/>
      <c r="BP367" s="280"/>
      <c r="BQ367" s="280"/>
      <c r="BS367" s="367"/>
      <c r="BT367" s="280"/>
      <c r="BU367" s="372"/>
      <c r="BV367" s="372"/>
      <c r="BW367" s="280"/>
      <c r="BX367" s="280"/>
      <c r="BY367" s="280"/>
      <c r="BZ367" s="280"/>
      <c r="CA367" s="280"/>
      <c r="CB367" s="280"/>
      <c r="CC367" s="280"/>
      <c r="CE367" s="280"/>
      <c r="CF367" s="372"/>
      <c r="CG367" s="372"/>
      <c r="CH367" s="280"/>
      <c r="CI367" s="280"/>
      <c r="CJ367" s="280"/>
      <c r="CK367" s="280"/>
      <c r="CL367" s="280"/>
      <c r="CM367" s="280"/>
      <c r="CN367" s="280"/>
      <c r="CP367" s="280"/>
      <c r="CQ367" s="372"/>
      <c r="CR367" s="372"/>
      <c r="CS367" s="280"/>
      <c r="CT367" s="280"/>
      <c r="CU367" s="280"/>
      <c r="CV367" s="280"/>
      <c r="CW367" s="280"/>
      <c r="CX367" s="280"/>
      <c r="CY367" s="280"/>
      <c r="DA367" s="280"/>
      <c r="DB367" s="372">
        <v>29297.72</v>
      </c>
      <c r="DC367" s="280"/>
      <c r="DD367" s="280">
        <f t="shared" si="1051"/>
        <v>115</v>
      </c>
      <c r="DE367" s="280"/>
      <c r="DF367" s="365">
        <f t="shared" si="949"/>
        <v>10</v>
      </c>
      <c r="DG367" s="280">
        <f t="shared" si="1052"/>
        <v>1464.8860000000002</v>
      </c>
      <c r="DH367" s="280">
        <f t="shared" si="1053"/>
        <v>27832.834000000003</v>
      </c>
      <c r="DI367" s="280">
        <f t="shared" si="1054"/>
        <v>876.92490684931522</v>
      </c>
      <c r="DJ367" s="280">
        <f t="shared" si="1055"/>
        <v>28420.795093150686</v>
      </c>
      <c r="DL367" s="367"/>
    </row>
    <row r="368" spans="1:116" ht="30" x14ac:dyDescent="0.25">
      <c r="A368" s="451" t="s">
        <v>610</v>
      </c>
      <c r="B368" s="602" t="s">
        <v>11</v>
      </c>
      <c r="C368" s="355" t="s">
        <v>12</v>
      </c>
      <c r="D368" s="270" t="s">
        <v>2481</v>
      </c>
      <c r="E368" s="291" t="s">
        <v>2478</v>
      </c>
      <c r="F368" s="292">
        <v>44891</v>
      </c>
      <c r="G368" s="413"/>
      <c r="H368" s="357">
        <f>VLOOKUP(C368,[1]Rates!$C$6:$D$136,2,0)</f>
        <v>10</v>
      </c>
      <c r="I368" s="358">
        <f t="shared" si="1057"/>
        <v>10</v>
      </c>
      <c r="J368" s="419"/>
      <c r="K368" s="419"/>
      <c r="L368" s="420"/>
      <c r="M368" s="419"/>
      <c r="N368" s="396"/>
      <c r="O368" s="396"/>
      <c r="P368" s="414"/>
      <c r="Q368" s="399"/>
      <c r="R368" s="396"/>
      <c r="S368" s="396"/>
      <c r="T368" s="396"/>
      <c r="U368" s="400"/>
      <c r="V368" s="401"/>
      <c r="W368" s="585"/>
      <c r="X368" s="585"/>
      <c r="Y368" s="585"/>
      <c r="Z368" s="586"/>
      <c r="AA368" s="397"/>
      <c r="AB368" s="421"/>
      <c r="AC368" s="421"/>
      <c r="AD368" s="421"/>
      <c r="AE368" s="403"/>
      <c r="AF368" s="363"/>
      <c r="AG368" s="382"/>
      <c r="AH368" s="383"/>
      <c r="AI368" s="364"/>
      <c r="AJ368" s="383"/>
      <c r="AL368" s="397"/>
      <c r="AM368" s="421"/>
      <c r="AN368" s="421"/>
      <c r="AO368" s="421"/>
      <c r="AP368" s="403"/>
      <c r="AQ368" s="363"/>
      <c r="AR368" s="382"/>
      <c r="AS368" s="383"/>
      <c r="AT368" s="280"/>
      <c r="AU368" s="280"/>
      <c r="AW368" s="372"/>
      <c r="AX368" s="372"/>
      <c r="AY368" s="372"/>
      <c r="AZ368" s="372"/>
      <c r="BA368" s="372"/>
      <c r="BB368" s="372"/>
      <c r="BC368" s="372"/>
      <c r="BD368" s="383"/>
      <c r="BE368" s="280"/>
      <c r="BF368" s="372"/>
      <c r="BG368" s="372"/>
      <c r="BH368" s="280"/>
      <c r="BI368" s="372"/>
      <c r="BJ368" s="372"/>
      <c r="BK368" s="280"/>
      <c r="BL368" s="280"/>
      <c r="BM368" s="280"/>
      <c r="BN368" s="280"/>
      <c r="BO368" s="280"/>
      <c r="BP368" s="280"/>
      <c r="BQ368" s="280"/>
      <c r="BS368" s="367"/>
      <c r="BT368" s="280"/>
      <c r="BU368" s="372"/>
      <c r="BV368" s="372"/>
      <c r="BW368" s="280"/>
      <c r="BX368" s="280"/>
      <c r="BY368" s="280"/>
      <c r="BZ368" s="280"/>
      <c r="CA368" s="280"/>
      <c r="CB368" s="280"/>
      <c r="CC368" s="280"/>
      <c r="CE368" s="280"/>
      <c r="CF368" s="372"/>
      <c r="CG368" s="372"/>
      <c r="CH368" s="280"/>
      <c r="CI368" s="280"/>
      <c r="CJ368" s="280"/>
      <c r="CK368" s="280"/>
      <c r="CL368" s="280"/>
      <c r="CM368" s="280"/>
      <c r="CN368" s="280"/>
      <c r="CP368" s="280"/>
      <c r="CQ368" s="372"/>
      <c r="CR368" s="372"/>
      <c r="CS368" s="280"/>
      <c r="CT368" s="280"/>
      <c r="CU368" s="280"/>
      <c r="CV368" s="280"/>
      <c r="CW368" s="280"/>
      <c r="CX368" s="280"/>
      <c r="CY368" s="280"/>
      <c r="DA368" s="280"/>
      <c r="DB368" s="372">
        <v>26430</v>
      </c>
      <c r="DC368" s="280"/>
      <c r="DD368" s="280">
        <f t="shared" si="1051"/>
        <v>126</v>
      </c>
      <c r="DE368" s="280"/>
      <c r="DF368" s="365">
        <f t="shared" si="949"/>
        <v>10</v>
      </c>
      <c r="DG368" s="280">
        <f t="shared" si="1052"/>
        <v>1321.5</v>
      </c>
      <c r="DH368" s="280">
        <f t="shared" si="1053"/>
        <v>25108.5</v>
      </c>
      <c r="DI368" s="280">
        <f t="shared" si="1054"/>
        <v>866.75917808219185</v>
      </c>
      <c r="DJ368" s="280">
        <f t="shared" si="1055"/>
        <v>25563.240821917807</v>
      </c>
      <c r="DL368" s="367"/>
    </row>
    <row r="369" spans="1:116" ht="30" x14ac:dyDescent="0.25">
      <c r="A369" s="451" t="s">
        <v>610</v>
      </c>
      <c r="B369" s="602" t="s">
        <v>11</v>
      </c>
      <c r="C369" s="355" t="s">
        <v>12</v>
      </c>
      <c r="D369" s="270" t="s">
        <v>2482</v>
      </c>
      <c r="E369" s="291" t="s">
        <v>2478</v>
      </c>
      <c r="F369" s="292">
        <v>44895</v>
      </c>
      <c r="G369" s="413"/>
      <c r="H369" s="357">
        <f>VLOOKUP(C369,[1]Rates!$C$6:$D$136,2,0)</f>
        <v>10</v>
      </c>
      <c r="I369" s="358">
        <f t="shared" si="1057"/>
        <v>10</v>
      </c>
      <c r="J369" s="419"/>
      <c r="K369" s="419"/>
      <c r="L369" s="420"/>
      <c r="M369" s="419"/>
      <c r="N369" s="396"/>
      <c r="O369" s="396"/>
      <c r="P369" s="414"/>
      <c r="Q369" s="399"/>
      <c r="R369" s="396"/>
      <c r="S369" s="396"/>
      <c r="T369" s="396"/>
      <c r="U369" s="400"/>
      <c r="V369" s="401"/>
      <c r="W369" s="585"/>
      <c r="X369" s="585"/>
      <c r="Y369" s="585"/>
      <c r="Z369" s="586"/>
      <c r="AA369" s="397"/>
      <c r="AB369" s="421"/>
      <c r="AC369" s="421"/>
      <c r="AD369" s="421"/>
      <c r="AE369" s="403"/>
      <c r="AF369" s="363"/>
      <c r="AG369" s="382"/>
      <c r="AH369" s="383"/>
      <c r="AI369" s="364"/>
      <c r="AJ369" s="383"/>
      <c r="AL369" s="397"/>
      <c r="AM369" s="421"/>
      <c r="AN369" s="421"/>
      <c r="AO369" s="421"/>
      <c r="AP369" s="403"/>
      <c r="AQ369" s="363"/>
      <c r="AR369" s="382"/>
      <c r="AS369" s="383"/>
      <c r="AT369" s="280"/>
      <c r="AU369" s="280"/>
      <c r="AW369" s="372"/>
      <c r="AX369" s="372"/>
      <c r="AY369" s="372"/>
      <c r="AZ369" s="372"/>
      <c r="BA369" s="372"/>
      <c r="BB369" s="372"/>
      <c r="BC369" s="372"/>
      <c r="BD369" s="383"/>
      <c r="BE369" s="280"/>
      <c r="BF369" s="372"/>
      <c r="BG369" s="372"/>
      <c r="BH369" s="280"/>
      <c r="BI369" s="372"/>
      <c r="BJ369" s="372"/>
      <c r="BK369" s="280"/>
      <c r="BL369" s="280"/>
      <c r="BM369" s="280"/>
      <c r="BN369" s="280"/>
      <c r="BO369" s="280"/>
      <c r="BP369" s="280"/>
      <c r="BQ369" s="280"/>
      <c r="BS369" s="367"/>
      <c r="BT369" s="280"/>
      <c r="BU369" s="372"/>
      <c r="BV369" s="372"/>
      <c r="BW369" s="280"/>
      <c r="BX369" s="280"/>
      <c r="BY369" s="280"/>
      <c r="BZ369" s="280"/>
      <c r="CA369" s="280"/>
      <c r="CB369" s="280"/>
      <c r="CC369" s="280"/>
      <c r="CE369" s="280"/>
      <c r="CF369" s="372"/>
      <c r="CG369" s="372"/>
      <c r="CH369" s="280"/>
      <c r="CI369" s="280"/>
      <c r="CJ369" s="280"/>
      <c r="CK369" s="280"/>
      <c r="CL369" s="280"/>
      <c r="CM369" s="280"/>
      <c r="CN369" s="280"/>
      <c r="CP369" s="280"/>
      <c r="CQ369" s="372"/>
      <c r="CR369" s="372"/>
      <c r="CS369" s="280"/>
      <c r="CT369" s="280"/>
      <c r="CU369" s="280"/>
      <c r="CV369" s="280"/>
      <c r="CW369" s="280"/>
      <c r="CX369" s="280"/>
      <c r="CY369" s="280"/>
      <c r="DA369" s="280"/>
      <c r="DB369" s="372">
        <v>2780.95</v>
      </c>
      <c r="DC369" s="280"/>
      <c r="DD369" s="280">
        <f t="shared" si="1051"/>
        <v>122</v>
      </c>
      <c r="DE369" s="280"/>
      <c r="DF369" s="365">
        <f t="shared" si="949"/>
        <v>10</v>
      </c>
      <c r="DG369" s="280">
        <f t="shared" si="1052"/>
        <v>139.04749999999999</v>
      </c>
      <c r="DH369" s="280">
        <f t="shared" si="1053"/>
        <v>2641.9024999999997</v>
      </c>
      <c r="DI369" s="280">
        <f t="shared" si="1054"/>
        <v>88.304686301369856</v>
      </c>
      <c r="DJ369" s="280">
        <f t="shared" si="1055"/>
        <v>2692.6453136986302</v>
      </c>
      <c r="DL369" s="367"/>
    </row>
    <row r="370" spans="1:116" ht="30" x14ac:dyDescent="0.25">
      <c r="A370" s="451" t="s">
        <v>610</v>
      </c>
      <c r="B370" s="602" t="s">
        <v>11</v>
      </c>
      <c r="C370" s="355" t="s">
        <v>12</v>
      </c>
      <c r="D370" s="270" t="s">
        <v>2482</v>
      </c>
      <c r="E370" s="291" t="s">
        <v>2478</v>
      </c>
      <c r="F370" s="292">
        <v>44894</v>
      </c>
      <c r="G370" s="413"/>
      <c r="H370" s="357">
        <f>VLOOKUP(C370,[1]Rates!$C$6:$D$136,2,0)</f>
        <v>10</v>
      </c>
      <c r="I370" s="358">
        <f t="shared" si="1057"/>
        <v>10</v>
      </c>
      <c r="J370" s="419"/>
      <c r="K370" s="419"/>
      <c r="L370" s="420"/>
      <c r="M370" s="419"/>
      <c r="N370" s="396"/>
      <c r="O370" s="396"/>
      <c r="P370" s="414"/>
      <c r="Q370" s="399"/>
      <c r="R370" s="396"/>
      <c r="S370" s="396"/>
      <c r="T370" s="396"/>
      <c r="U370" s="400"/>
      <c r="V370" s="401"/>
      <c r="W370" s="585"/>
      <c r="X370" s="585"/>
      <c r="Y370" s="585"/>
      <c r="Z370" s="586"/>
      <c r="AA370" s="397"/>
      <c r="AB370" s="421"/>
      <c r="AC370" s="421"/>
      <c r="AD370" s="421"/>
      <c r="AE370" s="403"/>
      <c r="AF370" s="363"/>
      <c r="AG370" s="382"/>
      <c r="AH370" s="383"/>
      <c r="AI370" s="364"/>
      <c r="AJ370" s="383"/>
      <c r="AL370" s="397"/>
      <c r="AM370" s="421"/>
      <c r="AN370" s="421"/>
      <c r="AO370" s="421"/>
      <c r="AP370" s="403"/>
      <c r="AQ370" s="363"/>
      <c r="AR370" s="382"/>
      <c r="AS370" s="383"/>
      <c r="AT370" s="280"/>
      <c r="AU370" s="280"/>
      <c r="AW370" s="372"/>
      <c r="AX370" s="372"/>
      <c r="AY370" s="372"/>
      <c r="AZ370" s="372"/>
      <c r="BA370" s="372"/>
      <c r="BB370" s="372"/>
      <c r="BC370" s="372"/>
      <c r="BD370" s="383"/>
      <c r="BE370" s="280"/>
      <c r="BF370" s="372"/>
      <c r="BG370" s="372"/>
      <c r="BH370" s="280"/>
      <c r="BI370" s="372"/>
      <c r="BJ370" s="372"/>
      <c r="BK370" s="280"/>
      <c r="BL370" s="280"/>
      <c r="BM370" s="280"/>
      <c r="BN370" s="280"/>
      <c r="BO370" s="280"/>
      <c r="BP370" s="280"/>
      <c r="BQ370" s="280"/>
      <c r="BS370" s="367"/>
      <c r="BT370" s="280"/>
      <c r="BU370" s="372"/>
      <c r="BV370" s="372"/>
      <c r="BW370" s="280"/>
      <c r="BX370" s="280"/>
      <c r="BY370" s="280"/>
      <c r="BZ370" s="280"/>
      <c r="CA370" s="280"/>
      <c r="CB370" s="280"/>
      <c r="CC370" s="280"/>
      <c r="CE370" s="280"/>
      <c r="CF370" s="372"/>
      <c r="CG370" s="372"/>
      <c r="CH370" s="280"/>
      <c r="CI370" s="280"/>
      <c r="CJ370" s="280"/>
      <c r="CK370" s="280"/>
      <c r="CL370" s="280"/>
      <c r="CM370" s="280"/>
      <c r="CN370" s="280"/>
      <c r="CP370" s="280"/>
      <c r="CQ370" s="372"/>
      <c r="CR370" s="372"/>
      <c r="CS370" s="280"/>
      <c r="CT370" s="280"/>
      <c r="CU370" s="280"/>
      <c r="CV370" s="280"/>
      <c r="CW370" s="280"/>
      <c r="CX370" s="280"/>
      <c r="CY370" s="280"/>
      <c r="DA370" s="280"/>
      <c r="DB370" s="372">
        <v>34244.050000000003</v>
      </c>
      <c r="DC370" s="280"/>
      <c r="DD370" s="280">
        <f t="shared" si="1051"/>
        <v>123</v>
      </c>
      <c r="DE370" s="280"/>
      <c r="DF370" s="365">
        <f t="shared" si="949"/>
        <v>10</v>
      </c>
      <c r="DG370" s="280">
        <f t="shared" si="1052"/>
        <v>1712.2025000000003</v>
      </c>
      <c r="DH370" s="280">
        <f t="shared" si="1053"/>
        <v>32531.847500000003</v>
      </c>
      <c r="DI370" s="280">
        <f t="shared" si="1054"/>
        <v>1096.2786965753426</v>
      </c>
      <c r="DJ370" s="280">
        <f t="shared" si="1055"/>
        <v>33147.771303424663</v>
      </c>
      <c r="DL370" s="367"/>
    </row>
    <row r="371" spans="1:116" ht="30" x14ac:dyDescent="0.25">
      <c r="A371" s="451" t="s">
        <v>610</v>
      </c>
      <c r="B371" s="602" t="s">
        <v>11</v>
      </c>
      <c r="C371" s="355" t="s">
        <v>12</v>
      </c>
      <c r="D371" s="270" t="s">
        <v>2483</v>
      </c>
      <c r="E371" s="291" t="s">
        <v>2478</v>
      </c>
      <c r="F371" s="292">
        <v>44889</v>
      </c>
      <c r="G371" s="413"/>
      <c r="H371" s="357">
        <f>VLOOKUP(C371,[1]Rates!$C$6:$D$136,2,0)</f>
        <v>10</v>
      </c>
      <c r="I371" s="358">
        <f t="shared" si="1057"/>
        <v>10</v>
      </c>
      <c r="J371" s="419"/>
      <c r="K371" s="419"/>
      <c r="L371" s="420"/>
      <c r="M371" s="419"/>
      <c r="N371" s="396"/>
      <c r="O371" s="396"/>
      <c r="P371" s="414"/>
      <c r="Q371" s="399"/>
      <c r="R371" s="396"/>
      <c r="S371" s="396"/>
      <c r="T371" s="396"/>
      <c r="U371" s="400"/>
      <c r="V371" s="401"/>
      <c r="W371" s="585"/>
      <c r="X371" s="585"/>
      <c r="Y371" s="585"/>
      <c r="Z371" s="586"/>
      <c r="AA371" s="397"/>
      <c r="AB371" s="421"/>
      <c r="AC371" s="421"/>
      <c r="AD371" s="421"/>
      <c r="AE371" s="403"/>
      <c r="AF371" s="363"/>
      <c r="AG371" s="382"/>
      <c r="AH371" s="383"/>
      <c r="AI371" s="364"/>
      <c r="AJ371" s="383"/>
      <c r="AL371" s="397"/>
      <c r="AM371" s="421"/>
      <c r="AN371" s="421"/>
      <c r="AO371" s="421"/>
      <c r="AP371" s="403"/>
      <c r="AQ371" s="363"/>
      <c r="AR371" s="382"/>
      <c r="AS371" s="383"/>
      <c r="AT371" s="280"/>
      <c r="AU371" s="280"/>
      <c r="AW371" s="372"/>
      <c r="AX371" s="372"/>
      <c r="AY371" s="372"/>
      <c r="AZ371" s="372"/>
      <c r="BA371" s="372"/>
      <c r="BB371" s="372"/>
      <c r="BC371" s="372"/>
      <c r="BD371" s="383"/>
      <c r="BE371" s="280"/>
      <c r="BF371" s="372"/>
      <c r="BG371" s="372"/>
      <c r="BH371" s="280"/>
      <c r="BI371" s="372"/>
      <c r="BJ371" s="372"/>
      <c r="BK371" s="280"/>
      <c r="BL371" s="280"/>
      <c r="BM371" s="280"/>
      <c r="BN371" s="280"/>
      <c r="BO371" s="280"/>
      <c r="BP371" s="280"/>
      <c r="BQ371" s="280"/>
      <c r="BS371" s="367"/>
      <c r="BT371" s="280"/>
      <c r="BU371" s="372"/>
      <c r="BV371" s="372"/>
      <c r="BW371" s="280"/>
      <c r="BX371" s="280"/>
      <c r="BY371" s="280"/>
      <c r="BZ371" s="280"/>
      <c r="CA371" s="280"/>
      <c r="CB371" s="280"/>
      <c r="CC371" s="280"/>
      <c r="CE371" s="280"/>
      <c r="CF371" s="372"/>
      <c r="CG371" s="372"/>
      <c r="CH371" s="280"/>
      <c r="CI371" s="280"/>
      <c r="CJ371" s="280"/>
      <c r="CK371" s="280"/>
      <c r="CL371" s="280"/>
      <c r="CM371" s="280"/>
      <c r="CN371" s="280"/>
      <c r="CP371" s="280"/>
      <c r="CQ371" s="372"/>
      <c r="CR371" s="372"/>
      <c r="CS371" s="280"/>
      <c r="CT371" s="280"/>
      <c r="CU371" s="280"/>
      <c r="CV371" s="280"/>
      <c r="CW371" s="280"/>
      <c r="CX371" s="280"/>
      <c r="CY371" s="280"/>
      <c r="DA371" s="280"/>
      <c r="DB371" s="372">
        <v>17918</v>
      </c>
      <c r="DC371" s="280"/>
      <c r="DD371" s="280">
        <f t="shared" si="1051"/>
        <v>128</v>
      </c>
      <c r="DE371" s="280"/>
      <c r="DF371" s="365">
        <f t="shared" si="949"/>
        <v>10</v>
      </c>
      <c r="DG371" s="280">
        <f t="shared" si="1052"/>
        <v>895.90000000000009</v>
      </c>
      <c r="DH371" s="280">
        <f t="shared" si="1053"/>
        <v>17022.099999999999</v>
      </c>
      <c r="DI371" s="280">
        <f t="shared" si="1054"/>
        <v>596.93939726027395</v>
      </c>
      <c r="DJ371" s="280">
        <f t="shared" si="1055"/>
        <v>17321.060602739726</v>
      </c>
      <c r="DL371" s="367"/>
    </row>
    <row r="372" spans="1:116" ht="30" x14ac:dyDescent="0.25">
      <c r="A372" s="451" t="s">
        <v>610</v>
      </c>
      <c r="B372" s="602" t="s">
        <v>11</v>
      </c>
      <c r="C372" s="355" t="s">
        <v>12</v>
      </c>
      <c r="D372" s="270" t="s">
        <v>2523</v>
      </c>
      <c r="E372" s="291" t="s">
        <v>2524</v>
      </c>
      <c r="F372" s="292">
        <v>44704</v>
      </c>
      <c r="G372" s="413"/>
      <c r="H372" s="357">
        <f>VLOOKUP(C372,[1]Rates!$C$6:$D$136,2,0)</f>
        <v>10</v>
      </c>
      <c r="I372" s="358">
        <f t="shared" ref="I372" si="1058">H372-G372</f>
        <v>10</v>
      </c>
      <c r="J372" s="419"/>
      <c r="K372" s="419"/>
      <c r="L372" s="420"/>
      <c r="M372" s="419"/>
      <c r="N372" s="396"/>
      <c r="O372" s="396"/>
      <c r="P372" s="414"/>
      <c r="Q372" s="399"/>
      <c r="R372" s="396"/>
      <c r="S372" s="396"/>
      <c r="T372" s="396"/>
      <c r="U372" s="400"/>
      <c r="V372" s="401"/>
      <c r="W372" s="585"/>
      <c r="X372" s="585"/>
      <c r="Y372" s="585"/>
      <c r="Z372" s="586"/>
      <c r="AA372" s="397"/>
      <c r="AB372" s="421"/>
      <c r="AC372" s="421"/>
      <c r="AD372" s="421"/>
      <c r="AE372" s="403"/>
      <c r="AF372" s="363"/>
      <c r="AG372" s="382"/>
      <c r="AH372" s="383"/>
      <c r="AI372" s="364"/>
      <c r="AJ372" s="383"/>
      <c r="AL372" s="397"/>
      <c r="AM372" s="421"/>
      <c r="AN372" s="421"/>
      <c r="AO372" s="421"/>
      <c r="AP372" s="403"/>
      <c r="AQ372" s="363"/>
      <c r="AR372" s="382"/>
      <c r="AS372" s="383"/>
      <c r="AT372" s="280"/>
      <c r="AU372" s="280"/>
      <c r="AW372" s="372"/>
      <c r="AX372" s="372"/>
      <c r="AY372" s="372"/>
      <c r="AZ372" s="372"/>
      <c r="BA372" s="372"/>
      <c r="BB372" s="372"/>
      <c r="BC372" s="372"/>
      <c r="BD372" s="383"/>
      <c r="BE372" s="280"/>
      <c r="BF372" s="372"/>
      <c r="BG372" s="372"/>
      <c r="BH372" s="280"/>
      <c r="BI372" s="372"/>
      <c r="BJ372" s="372"/>
      <c r="BK372" s="280"/>
      <c r="BL372" s="280"/>
      <c r="BM372" s="280"/>
      <c r="BN372" s="280"/>
      <c r="BO372" s="280"/>
      <c r="BP372" s="280"/>
      <c r="BQ372" s="280"/>
      <c r="BS372" s="367"/>
      <c r="BT372" s="280"/>
      <c r="BU372" s="372"/>
      <c r="BV372" s="372"/>
      <c r="BW372" s="280"/>
      <c r="BX372" s="280"/>
      <c r="BY372" s="280"/>
      <c r="BZ372" s="280"/>
      <c r="CA372" s="280"/>
      <c r="CB372" s="280"/>
      <c r="CC372" s="280"/>
      <c r="CE372" s="280"/>
      <c r="CF372" s="372"/>
      <c r="CG372" s="372"/>
      <c r="CH372" s="280"/>
      <c r="CI372" s="280"/>
      <c r="CJ372" s="280"/>
      <c r="CK372" s="280"/>
      <c r="CL372" s="280"/>
      <c r="CM372" s="280"/>
      <c r="CN372" s="280"/>
      <c r="CP372" s="280"/>
      <c r="CQ372" s="372"/>
      <c r="CR372" s="372"/>
      <c r="CS372" s="280"/>
      <c r="CT372" s="280"/>
      <c r="CU372" s="280"/>
      <c r="CV372" s="280"/>
      <c r="CW372" s="280"/>
      <c r="CX372" s="280"/>
      <c r="CY372" s="280"/>
      <c r="DA372" s="280"/>
      <c r="DB372" s="372">
        <v>12372.88</v>
      </c>
      <c r="DC372" s="280"/>
      <c r="DD372" s="280">
        <f t="shared" ref="DD372" si="1059">$DC$1-F372+1</f>
        <v>313</v>
      </c>
      <c r="DE372" s="280"/>
      <c r="DF372" s="365">
        <f t="shared" ref="DF372" si="1060">H372-DE372</f>
        <v>10</v>
      </c>
      <c r="DG372" s="280">
        <f t="shared" ref="DG372" si="1061">DB372*5%</f>
        <v>618.64400000000001</v>
      </c>
      <c r="DH372" s="280">
        <f t="shared" ref="DH372" si="1062">DB372-DG372</f>
        <v>11754.235999999999</v>
      </c>
      <c r="DI372" s="280">
        <f t="shared" ref="DI372" si="1063">DH372/DF372/365*DD372</f>
        <v>1007.9659912328766</v>
      </c>
      <c r="DJ372" s="280">
        <f t="shared" ref="DJ372" si="1064">DB372-DI372</f>
        <v>11364.914008767122</v>
      </c>
      <c r="DL372" s="367"/>
    </row>
    <row r="373" spans="1:116" s="366" customFormat="1" ht="60" x14ac:dyDescent="0.25">
      <c r="A373" s="505" t="s">
        <v>770</v>
      </c>
      <c r="B373" s="603" t="s">
        <v>8</v>
      </c>
      <c r="C373" s="375" t="s">
        <v>184</v>
      </c>
      <c r="D373" s="272" t="s">
        <v>1927</v>
      </c>
      <c r="E373" s="290" t="s">
        <v>1047</v>
      </c>
      <c r="F373" s="278">
        <v>42825</v>
      </c>
      <c r="G373" s="357"/>
      <c r="H373" s="357">
        <f>VLOOKUP(C373,[1]Rates!$C$6:$D$136,2,0)</f>
        <v>6</v>
      </c>
      <c r="I373" s="357">
        <f t="shared" ref="I373:I376" si="1065">H373-G373</f>
        <v>6</v>
      </c>
      <c r="J373" s="288"/>
      <c r="K373" s="288"/>
      <c r="L373" s="288"/>
      <c r="M373" s="288"/>
      <c r="N373" s="359"/>
      <c r="O373" s="280"/>
      <c r="P373" s="360"/>
      <c r="Q373" s="361"/>
      <c r="R373" s="359"/>
      <c r="S373" s="359"/>
      <c r="T373" s="359"/>
      <c r="U373" s="359"/>
      <c r="V373" s="374"/>
      <c r="W373" s="362"/>
      <c r="X373" s="362"/>
      <c r="Y373" s="362"/>
      <c r="Z373" s="362"/>
      <c r="AA373" s="280"/>
      <c r="AB373" s="280"/>
      <c r="AC373" s="280"/>
      <c r="AD373" s="372"/>
      <c r="AE373" s="363"/>
      <c r="AF373" s="363"/>
      <c r="AG373" s="382"/>
      <c r="AH373" s="383"/>
      <c r="AI373" s="364"/>
      <c r="AJ373" s="383"/>
      <c r="AK373" s="362"/>
      <c r="AL373" s="280"/>
      <c r="AM373" s="280">
        <v>155640</v>
      </c>
      <c r="AN373" s="280"/>
      <c r="AO373" s="372">
        <f t="shared" ref="AO373:AO376" si="1066">+$AN$1-F373+1</f>
        <v>1</v>
      </c>
      <c r="AP373" s="363">
        <v>0</v>
      </c>
      <c r="AQ373" s="363">
        <f t="shared" ref="AQ373:AQ447" si="1067">H373-AP373</f>
        <v>6</v>
      </c>
      <c r="AR373" s="382">
        <f t="shared" ref="AR373:AR376" si="1068">+AM373*5%</f>
        <v>7782</v>
      </c>
      <c r="AS373" s="383">
        <f t="shared" ref="AS373:AS376" si="1069">IF(AM373-AR373&lt;=0,0,IF(AQ373&lt;=0,0,AM373-AR373))</f>
        <v>147858</v>
      </c>
      <c r="AT373" s="280">
        <f t="shared" ref="AT373:AT376" si="1070">+AS373/AQ373*AO373/365</f>
        <v>67.515068493150679</v>
      </c>
      <c r="AU373" s="280">
        <f t="shared" ref="AU373:AU437" si="1071">+AL373+AM373-AT373</f>
        <v>155572.48493150686</v>
      </c>
      <c r="AW373" s="372">
        <f t="shared" ref="AW373:AW377" si="1072">+AU373</f>
        <v>155572.48493150686</v>
      </c>
      <c r="AX373" s="280"/>
      <c r="AY373" s="280"/>
      <c r="AZ373" s="280"/>
      <c r="BA373" s="280">
        <f t="shared" ref="BA373:BA377" si="1073">($AW$4-F373)/365</f>
        <v>0</v>
      </c>
      <c r="BB373" s="280">
        <f t="shared" ref="BB373:BB377" si="1074">H373-BA373</f>
        <v>6</v>
      </c>
      <c r="BC373" s="372">
        <f t="shared" ref="BC373:BC377" si="1075">+AR373</f>
        <v>7782</v>
      </c>
      <c r="BD373" s="383">
        <f t="shared" ref="BD373:BD377" si="1076">IF(AW373-BC373&lt;=0,0,IF(BB373&lt;=0,0,AW373-BC373))</f>
        <v>147790.48493150686</v>
      </c>
      <c r="BE373" s="372">
        <f t="shared" ref="BE373:BE377" si="1077">+BD373/BB373</f>
        <v>24631.747488584475</v>
      </c>
      <c r="BF373" s="280">
        <f t="shared" ref="BF373:BF438" si="1078">+AW373+AX373-BE373</f>
        <v>130940.73744292239</v>
      </c>
      <c r="BG373" s="280"/>
      <c r="BH373" s="280">
        <f t="shared" ref="BH373:BH454" si="1079">+BF373</f>
        <v>130940.73744292239</v>
      </c>
      <c r="BI373" s="280"/>
      <c r="BJ373" s="280"/>
      <c r="BK373" s="280"/>
      <c r="BL373" s="280">
        <f t="shared" ref="BL373:BL454" si="1080">($BH$4-F373)/365</f>
        <v>1</v>
      </c>
      <c r="BM373" s="280">
        <f t="shared" ref="BM373:BM378" si="1081">H373-BL373</f>
        <v>5</v>
      </c>
      <c r="BN373" s="372">
        <f t="shared" ref="BN373:BN377" si="1082">+BC373</f>
        <v>7782</v>
      </c>
      <c r="BO373" s="280">
        <f t="shared" ref="BO373:BO454" si="1083">IF(BH373-BN373&lt;=0,0,IF(BM373&lt;=0,0,BH373-BN373))</f>
        <v>123158.73744292239</v>
      </c>
      <c r="BP373" s="280">
        <f t="shared" ref="BP373:BP377" si="1084">+BE373</f>
        <v>24631.747488584475</v>
      </c>
      <c r="BQ373" s="280">
        <f t="shared" ref="BQ373:BQ454" si="1085">+BH373+BI373-BP373</f>
        <v>106308.98995433791</v>
      </c>
      <c r="BS373" s="367">
        <f t="shared" ref="BS373:BS377" si="1086">+BQ373-BN373</f>
        <v>98526.989954337914</v>
      </c>
      <c r="BT373" s="280">
        <v>106308.98995433791</v>
      </c>
      <c r="BU373" s="280"/>
      <c r="BV373" s="280"/>
      <c r="BW373" s="280"/>
      <c r="BX373" s="280">
        <f t="shared" ref="BX373:BX377" si="1087">($BT$4-F373)/365</f>
        <v>2</v>
      </c>
      <c r="BY373" s="365">
        <f t="shared" ref="BY373:BY377" si="1088">H373-BX373</f>
        <v>4</v>
      </c>
      <c r="BZ373" s="280">
        <f t="shared" ref="BZ373:BZ377" si="1089">+BN373</f>
        <v>7782</v>
      </c>
      <c r="CA373" s="280">
        <f t="shared" ref="CA373:CA377" si="1090">IF(BT373-BZ373&lt;=0,0,IF(BY373&lt;=0,0,BT373-BZ373))</f>
        <v>98526.989954337914</v>
      </c>
      <c r="CB373" s="280">
        <f t="shared" ref="CB373:CB377" si="1091">BP373</f>
        <v>24631.747488584475</v>
      </c>
      <c r="CC373" s="280">
        <f t="shared" ref="CC373:CC377" si="1092">+BT373+BU373-CB373</f>
        <v>81677.242465753443</v>
      </c>
      <c r="CE373" s="280">
        <v>81677.242465753443</v>
      </c>
      <c r="CF373" s="280"/>
      <c r="CG373" s="280"/>
      <c r="CH373" s="280"/>
      <c r="CI373" s="280">
        <f t="shared" ref="CI373:CI405" si="1093">($CE$4-F373)/365</f>
        <v>3.0027397260273974</v>
      </c>
      <c r="CJ373" s="365">
        <f t="shared" ref="CJ373:CJ381" si="1094">H373-CI373</f>
        <v>2.9972602739726026</v>
      </c>
      <c r="CK373" s="280">
        <f t="shared" ref="CK373:CK403" si="1095">+BZ373</f>
        <v>7782</v>
      </c>
      <c r="CL373" s="280">
        <f t="shared" ref="CL373:CL405" si="1096">IF(CE373-CK373&lt;=0,0,IF(CJ373&lt;=0,0,CE373-CK373))</f>
        <v>73895.242465753443</v>
      </c>
      <c r="CM373" s="280">
        <f>CB373</f>
        <v>24631.747488584475</v>
      </c>
      <c r="CN373" s="280">
        <f t="shared" ref="CN373:CN395" si="1097">+CE373+CF373-CM373</f>
        <v>57045.494977168972</v>
      </c>
      <c r="CP373" s="280">
        <f t="shared" ref="CP373:CP377" si="1098">CN373</f>
        <v>57045.494977168972</v>
      </c>
      <c r="CQ373" s="280"/>
      <c r="CR373" s="280"/>
      <c r="CS373" s="280"/>
      <c r="CT373" s="280">
        <f t="shared" ref="CT373:CT377" si="1099">($CP$4-F373)/365</f>
        <v>4.0027397260273974</v>
      </c>
      <c r="CU373" s="365">
        <f t="shared" ref="CU373:CU377" si="1100">H373-CT373</f>
        <v>1.9972602739726026</v>
      </c>
      <c r="CV373" s="280">
        <f t="shared" ref="CV373:CV377" si="1101">CK373</f>
        <v>7782</v>
      </c>
      <c r="CW373" s="280">
        <f t="shared" ref="CW373:CW377" si="1102">IF(CP373-CV373&lt;=0,0,IF(CU373&lt;=0,0,CP373-CV373))</f>
        <v>49263.494977168972</v>
      </c>
      <c r="CX373" s="280">
        <f t="shared" ref="CX373:CX377" si="1103">CM373</f>
        <v>24631.747488584475</v>
      </c>
      <c r="CY373" s="280">
        <f t="shared" ref="CY373:CY380" si="1104">+CP373+CQ373-CX373</f>
        <v>32413.747488584497</v>
      </c>
      <c r="DA373" s="280">
        <f t="shared" ref="DA373:DA428" si="1105">CY373</f>
        <v>32413.747488584497</v>
      </c>
      <c r="DB373" s="280"/>
      <c r="DC373" s="280"/>
      <c r="DD373" s="280"/>
      <c r="DE373" s="280">
        <f t="shared" si="948"/>
        <v>5.0027397260273974</v>
      </c>
      <c r="DF373" s="365">
        <f t="shared" si="949"/>
        <v>0.99726027397260264</v>
      </c>
      <c r="DG373" s="280">
        <f t="shared" ref="DG373:DG417" si="1106">CV373</f>
        <v>7782</v>
      </c>
      <c r="DH373" s="280">
        <f t="shared" si="950"/>
        <v>24631.747488584497</v>
      </c>
      <c r="DI373" s="280">
        <f>CX373</f>
        <v>24631.747488584475</v>
      </c>
      <c r="DJ373" s="280">
        <f t="shared" si="951"/>
        <v>7782.0000000000218</v>
      </c>
      <c r="DL373" s="367">
        <f t="shared" si="952"/>
        <v>2.1827872842550278E-11</v>
      </c>
    </row>
    <row r="374" spans="1:116" s="366" customFormat="1" ht="60" x14ac:dyDescent="0.25">
      <c r="A374" s="505" t="s">
        <v>770</v>
      </c>
      <c r="B374" s="603" t="s">
        <v>8</v>
      </c>
      <c r="C374" s="375" t="s">
        <v>184</v>
      </c>
      <c r="D374" s="272" t="s">
        <v>1928</v>
      </c>
      <c r="E374" s="290" t="s">
        <v>1048</v>
      </c>
      <c r="F374" s="278">
        <v>42825</v>
      </c>
      <c r="G374" s="357"/>
      <c r="H374" s="357">
        <f>VLOOKUP(C374,[1]Rates!$C$6:$D$136,2,0)</f>
        <v>6</v>
      </c>
      <c r="I374" s="357">
        <f t="shared" ref="I374:I375" si="1107">H374-G374</f>
        <v>6</v>
      </c>
      <c r="J374" s="288"/>
      <c r="K374" s="288"/>
      <c r="L374" s="288"/>
      <c r="M374" s="288"/>
      <c r="N374" s="359"/>
      <c r="O374" s="280"/>
      <c r="P374" s="360"/>
      <c r="Q374" s="361"/>
      <c r="R374" s="359"/>
      <c r="S374" s="359"/>
      <c r="T374" s="359"/>
      <c r="U374" s="359"/>
      <c r="V374" s="374"/>
      <c r="W374" s="362"/>
      <c r="X374" s="362"/>
      <c r="Y374" s="362"/>
      <c r="Z374" s="362"/>
      <c r="AA374" s="280"/>
      <c r="AB374" s="280"/>
      <c r="AC374" s="280"/>
      <c r="AD374" s="372"/>
      <c r="AE374" s="363"/>
      <c r="AF374" s="363"/>
      <c r="AG374" s="382"/>
      <c r="AH374" s="383"/>
      <c r="AI374" s="364"/>
      <c r="AJ374" s="383"/>
      <c r="AK374" s="362"/>
      <c r="AL374" s="280"/>
      <c r="AM374" s="280">
        <v>261288</v>
      </c>
      <c r="AN374" s="280"/>
      <c r="AO374" s="372">
        <f t="shared" ref="AO374:AO375" si="1108">+$AN$1-F374+1</f>
        <v>1</v>
      </c>
      <c r="AP374" s="363">
        <v>0</v>
      </c>
      <c r="AQ374" s="363">
        <f t="shared" ref="AQ374:AQ375" si="1109">H374-AP374</f>
        <v>6</v>
      </c>
      <c r="AR374" s="382">
        <f t="shared" ref="AR374:AR375" si="1110">+AM374*5%</f>
        <v>13064.400000000001</v>
      </c>
      <c r="AS374" s="383">
        <f t="shared" ref="AS374:AS375" si="1111">IF(AM374-AR374&lt;=0,0,IF(AQ374&lt;=0,0,AM374-AR374))</f>
        <v>248223.6</v>
      </c>
      <c r="AT374" s="280">
        <f t="shared" ref="AT374:AT375" si="1112">+AS374/AQ374*AO374/365</f>
        <v>113.3441095890411</v>
      </c>
      <c r="AU374" s="280">
        <f t="shared" ref="AU374:AU375" si="1113">+AL374+AM374-AT374</f>
        <v>261174.65589041097</v>
      </c>
      <c r="AW374" s="372">
        <f t="shared" si="1072"/>
        <v>261174.65589041097</v>
      </c>
      <c r="AX374" s="280"/>
      <c r="AY374" s="280"/>
      <c r="AZ374" s="280"/>
      <c r="BA374" s="280">
        <f t="shared" si="1073"/>
        <v>0</v>
      </c>
      <c r="BB374" s="280">
        <f t="shared" si="1074"/>
        <v>6</v>
      </c>
      <c r="BC374" s="372">
        <f t="shared" si="1075"/>
        <v>13064.400000000001</v>
      </c>
      <c r="BD374" s="383">
        <f t="shared" si="1076"/>
        <v>248110.25589041098</v>
      </c>
      <c r="BE374" s="372">
        <f t="shared" si="1077"/>
        <v>41351.709315068496</v>
      </c>
      <c r="BF374" s="280">
        <f t="shared" si="1078"/>
        <v>219822.94657534247</v>
      </c>
      <c r="BG374" s="280"/>
      <c r="BH374" s="280">
        <f t="shared" si="1079"/>
        <v>219822.94657534247</v>
      </c>
      <c r="BI374" s="280"/>
      <c r="BJ374" s="280"/>
      <c r="BK374" s="280"/>
      <c r="BL374" s="280">
        <f t="shared" si="1080"/>
        <v>1</v>
      </c>
      <c r="BM374" s="280">
        <f t="shared" si="1081"/>
        <v>5</v>
      </c>
      <c r="BN374" s="372">
        <f t="shared" si="1082"/>
        <v>13064.400000000001</v>
      </c>
      <c r="BO374" s="280">
        <f t="shared" si="1083"/>
        <v>206758.54657534248</v>
      </c>
      <c r="BP374" s="280">
        <f t="shared" si="1084"/>
        <v>41351.709315068496</v>
      </c>
      <c r="BQ374" s="280">
        <f t="shared" si="1085"/>
        <v>178471.23726027398</v>
      </c>
      <c r="BS374" s="367">
        <f t="shared" si="1086"/>
        <v>165406.83726027398</v>
      </c>
      <c r="BT374" s="280">
        <v>178471.23726027398</v>
      </c>
      <c r="BU374" s="280"/>
      <c r="BV374" s="280"/>
      <c r="BW374" s="280"/>
      <c r="BX374" s="280">
        <f t="shared" si="1087"/>
        <v>2</v>
      </c>
      <c r="BY374" s="365">
        <f t="shared" si="1088"/>
        <v>4</v>
      </c>
      <c r="BZ374" s="280">
        <f t="shared" si="1089"/>
        <v>13064.400000000001</v>
      </c>
      <c r="CA374" s="280">
        <f t="shared" si="1090"/>
        <v>165406.83726027398</v>
      </c>
      <c r="CB374" s="280">
        <f t="shared" si="1091"/>
        <v>41351.709315068496</v>
      </c>
      <c r="CC374" s="280">
        <f t="shared" si="1092"/>
        <v>137119.52794520548</v>
      </c>
      <c r="CE374" s="280">
        <v>137119.52794520548</v>
      </c>
      <c r="CF374" s="280"/>
      <c r="CG374" s="280"/>
      <c r="CH374" s="280"/>
      <c r="CI374" s="280">
        <f t="shared" si="1093"/>
        <v>3.0027397260273974</v>
      </c>
      <c r="CJ374" s="365">
        <f t="shared" si="1094"/>
        <v>2.9972602739726026</v>
      </c>
      <c r="CK374" s="280">
        <f t="shared" si="1095"/>
        <v>13064.400000000001</v>
      </c>
      <c r="CL374" s="280">
        <f t="shared" si="1096"/>
        <v>124055.12794520549</v>
      </c>
      <c r="CM374" s="280">
        <f>CB374</f>
        <v>41351.709315068496</v>
      </c>
      <c r="CN374" s="280">
        <f t="shared" si="1097"/>
        <v>95767.818630136986</v>
      </c>
      <c r="CP374" s="280">
        <f t="shared" si="1098"/>
        <v>95767.818630136986</v>
      </c>
      <c r="CQ374" s="280"/>
      <c r="CR374" s="280"/>
      <c r="CS374" s="280"/>
      <c r="CT374" s="280">
        <f t="shared" si="1099"/>
        <v>4.0027397260273974</v>
      </c>
      <c r="CU374" s="365">
        <f t="shared" si="1100"/>
        <v>1.9972602739726026</v>
      </c>
      <c r="CV374" s="280">
        <f t="shared" si="1101"/>
        <v>13064.400000000001</v>
      </c>
      <c r="CW374" s="280">
        <f t="shared" si="1102"/>
        <v>82703.418630136992</v>
      </c>
      <c r="CX374" s="280">
        <f t="shared" si="1103"/>
        <v>41351.709315068496</v>
      </c>
      <c r="CY374" s="280">
        <f t="shared" si="1104"/>
        <v>54416.10931506849</v>
      </c>
      <c r="DA374" s="280">
        <f t="shared" si="1105"/>
        <v>54416.10931506849</v>
      </c>
      <c r="DB374" s="280"/>
      <c r="DC374" s="280"/>
      <c r="DD374" s="280"/>
      <c r="DE374" s="280">
        <f t="shared" si="948"/>
        <v>5.0027397260273974</v>
      </c>
      <c r="DF374" s="365">
        <f t="shared" si="949"/>
        <v>0.99726027397260264</v>
      </c>
      <c r="DG374" s="280">
        <f t="shared" si="1106"/>
        <v>13064.400000000001</v>
      </c>
      <c r="DH374" s="280">
        <f t="shared" si="950"/>
        <v>41351.709315068489</v>
      </c>
      <c r="DI374" s="280">
        <f>CX374</f>
        <v>41351.709315068496</v>
      </c>
      <c r="DJ374" s="280">
        <f t="shared" si="951"/>
        <v>13064.399999999994</v>
      </c>
      <c r="DL374" s="367">
        <f t="shared" si="952"/>
        <v>0</v>
      </c>
    </row>
    <row r="375" spans="1:116" s="366" customFormat="1" ht="30" x14ac:dyDescent="0.25">
      <c r="A375" s="505" t="s">
        <v>770</v>
      </c>
      <c r="B375" s="603" t="s">
        <v>8</v>
      </c>
      <c r="C375" s="375" t="s">
        <v>184</v>
      </c>
      <c r="D375" s="272" t="s">
        <v>1929</v>
      </c>
      <c r="E375" s="290" t="s">
        <v>1049</v>
      </c>
      <c r="F375" s="278">
        <v>42825</v>
      </c>
      <c r="G375" s="357"/>
      <c r="H375" s="357">
        <f>VLOOKUP(C375,[1]Rates!$C$6:$D$136,2,0)</f>
        <v>6</v>
      </c>
      <c r="I375" s="357">
        <f t="shared" si="1107"/>
        <v>6</v>
      </c>
      <c r="J375" s="288"/>
      <c r="K375" s="288"/>
      <c r="L375" s="288"/>
      <c r="M375" s="288"/>
      <c r="N375" s="359"/>
      <c r="O375" s="280"/>
      <c r="P375" s="360"/>
      <c r="Q375" s="361"/>
      <c r="R375" s="359"/>
      <c r="S375" s="359"/>
      <c r="T375" s="359"/>
      <c r="U375" s="359"/>
      <c r="V375" s="374"/>
      <c r="W375" s="362"/>
      <c r="X375" s="362"/>
      <c r="Y375" s="362"/>
      <c r="Z375" s="362"/>
      <c r="AA375" s="280"/>
      <c r="AB375" s="280"/>
      <c r="AC375" s="280"/>
      <c r="AD375" s="372"/>
      <c r="AE375" s="363"/>
      <c r="AF375" s="363"/>
      <c r="AG375" s="382"/>
      <c r="AH375" s="383"/>
      <c r="AI375" s="364"/>
      <c r="AJ375" s="383"/>
      <c r="AK375" s="362"/>
      <c r="AL375" s="280"/>
      <c r="AM375" s="280">
        <v>443492</v>
      </c>
      <c r="AN375" s="280"/>
      <c r="AO375" s="372">
        <f t="shared" si="1108"/>
        <v>1</v>
      </c>
      <c r="AP375" s="363">
        <v>0</v>
      </c>
      <c r="AQ375" s="363">
        <f t="shared" si="1109"/>
        <v>6</v>
      </c>
      <c r="AR375" s="382">
        <f t="shared" si="1110"/>
        <v>22174.600000000002</v>
      </c>
      <c r="AS375" s="383">
        <f t="shared" si="1111"/>
        <v>421317.4</v>
      </c>
      <c r="AT375" s="280">
        <f t="shared" si="1112"/>
        <v>192.38237442922374</v>
      </c>
      <c r="AU375" s="280">
        <f t="shared" si="1113"/>
        <v>443299.6176255708</v>
      </c>
      <c r="AW375" s="372">
        <f t="shared" si="1072"/>
        <v>443299.6176255708</v>
      </c>
      <c r="AX375" s="280"/>
      <c r="AY375" s="280"/>
      <c r="AZ375" s="280"/>
      <c r="BA375" s="280">
        <f t="shared" si="1073"/>
        <v>0</v>
      </c>
      <c r="BB375" s="280">
        <f t="shared" si="1074"/>
        <v>6</v>
      </c>
      <c r="BC375" s="372">
        <f t="shared" si="1075"/>
        <v>22174.600000000002</v>
      </c>
      <c r="BD375" s="383">
        <f t="shared" si="1076"/>
        <v>421125.01762557082</v>
      </c>
      <c r="BE375" s="372">
        <f t="shared" si="1077"/>
        <v>70187.502937595142</v>
      </c>
      <c r="BF375" s="280">
        <f t="shared" si="1078"/>
        <v>373112.11468797567</v>
      </c>
      <c r="BG375" s="280"/>
      <c r="BH375" s="280">
        <f t="shared" si="1079"/>
        <v>373112.11468797567</v>
      </c>
      <c r="BI375" s="280"/>
      <c r="BJ375" s="280"/>
      <c r="BK375" s="280"/>
      <c r="BL375" s="280">
        <f t="shared" si="1080"/>
        <v>1</v>
      </c>
      <c r="BM375" s="280">
        <f t="shared" si="1081"/>
        <v>5</v>
      </c>
      <c r="BN375" s="372">
        <f t="shared" si="1082"/>
        <v>22174.600000000002</v>
      </c>
      <c r="BO375" s="280">
        <f t="shared" si="1083"/>
        <v>350937.51468797569</v>
      </c>
      <c r="BP375" s="280">
        <f t="shared" si="1084"/>
        <v>70187.502937595142</v>
      </c>
      <c r="BQ375" s="280">
        <f t="shared" si="1085"/>
        <v>302924.61175038054</v>
      </c>
      <c r="BS375" s="367">
        <f t="shared" si="1086"/>
        <v>280750.01175038057</v>
      </c>
      <c r="BT375" s="280">
        <v>302924.61175038054</v>
      </c>
      <c r="BU375" s="280"/>
      <c r="BV375" s="280"/>
      <c r="BW375" s="280"/>
      <c r="BX375" s="280">
        <f t="shared" si="1087"/>
        <v>2</v>
      </c>
      <c r="BY375" s="365">
        <f t="shared" si="1088"/>
        <v>4</v>
      </c>
      <c r="BZ375" s="280">
        <f t="shared" si="1089"/>
        <v>22174.600000000002</v>
      </c>
      <c r="CA375" s="280">
        <f t="shared" si="1090"/>
        <v>280750.01175038057</v>
      </c>
      <c r="CB375" s="280">
        <f t="shared" si="1091"/>
        <v>70187.502937595142</v>
      </c>
      <c r="CC375" s="280">
        <f t="shared" si="1092"/>
        <v>232737.10881278542</v>
      </c>
      <c r="CE375" s="280">
        <v>232737.10881278542</v>
      </c>
      <c r="CF375" s="280"/>
      <c r="CG375" s="280"/>
      <c r="CH375" s="280"/>
      <c r="CI375" s="280">
        <f t="shared" si="1093"/>
        <v>3.0027397260273974</v>
      </c>
      <c r="CJ375" s="365">
        <f t="shared" si="1094"/>
        <v>2.9972602739726026</v>
      </c>
      <c r="CK375" s="280">
        <f t="shared" si="1095"/>
        <v>22174.600000000002</v>
      </c>
      <c r="CL375" s="280">
        <f t="shared" si="1096"/>
        <v>210562.50881278541</v>
      </c>
      <c r="CM375" s="280">
        <f>CB375</f>
        <v>70187.502937595142</v>
      </c>
      <c r="CN375" s="280">
        <f t="shared" si="1097"/>
        <v>162549.60587519029</v>
      </c>
      <c r="CP375" s="280">
        <f t="shared" si="1098"/>
        <v>162549.60587519029</v>
      </c>
      <c r="CQ375" s="280"/>
      <c r="CR375" s="280"/>
      <c r="CS375" s="280"/>
      <c r="CT375" s="280">
        <f t="shared" si="1099"/>
        <v>4.0027397260273974</v>
      </c>
      <c r="CU375" s="365">
        <f t="shared" si="1100"/>
        <v>1.9972602739726026</v>
      </c>
      <c r="CV375" s="280">
        <f t="shared" si="1101"/>
        <v>22174.600000000002</v>
      </c>
      <c r="CW375" s="280">
        <f t="shared" si="1102"/>
        <v>140375.00587519028</v>
      </c>
      <c r="CX375" s="280">
        <f t="shared" si="1103"/>
        <v>70187.502937595142</v>
      </c>
      <c r="CY375" s="280">
        <f t="shared" si="1104"/>
        <v>92362.102937595148</v>
      </c>
      <c r="DA375" s="280">
        <f t="shared" si="1105"/>
        <v>92362.102937595148</v>
      </c>
      <c r="DB375" s="280"/>
      <c r="DC375" s="280"/>
      <c r="DD375" s="280"/>
      <c r="DE375" s="280">
        <f t="shared" si="948"/>
        <v>5.0027397260273974</v>
      </c>
      <c r="DF375" s="365">
        <f t="shared" si="949"/>
        <v>0.99726027397260264</v>
      </c>
      <c r="DG375" s="280">
        <f t="shared" si="1106"/>
        <v>22174.600000000002</v>
      </c>
      <c r="DH375" s="280">
        <f t="shared" si="950"/>
        <v>70187.502937595142</v>
      </c>
      <c r="DI375" s="280">
        <f>CX375</f>
        <v>70187.502937595142</v>
      </c>
      <c r="DJ375" s="280">
        <f t="shared" si="951"/>
        <v>22174.600000000006</v>
      </c>
      <c r="DL375" s="367">
        <f t="shared" si="952"/>
        <v>0</v>
      </c>
    </row>
    <row r="376" spans="1:116" s="366" customFormat="1" ht="60" x14ac:dyDescent="0.25">
      <c r="A376" s="505" t="s">
        <v>770</v>
      </c>
      <c r="B376" s="603" t="s">
        <v>8</v>
      </c>
      <c r="C376" s="375" t="s">
        <v>184</v>
      </c>
      <c r="D376" s="272" t="s">
        <v>1930</v>
      </c>
      <c r="E376" s="290" t="s">
        <v>1055</v>
      </c>
      <c r="F376" s="278">
        <v>42804</v>
      </c>
      <c r="G376" s="357"/>
      <c r="H376" s="357">
        <f>VLOOKUP(C376,[1]Rates!$C$6:$D$136,2,0)</f>
        <v>6</v>
      </c>
      <c r="I376" s="357">
        <f t="shared" si="1065"/>
        <v>6</v>
      </c>
      <c r="J376" s="288"/>
      <c r="K376" s="288"/>
      <c r="L376" s="288"/>
      <c r="M376" s="288"/>
      <c r="N376" s="359"/>
      <c r="O376" s="280"/>
      <c r="P376" s="360"/>
      <c r="Q376" s="361"/>
      <c r="R376" s="359"/>
      <c r="S376" s="359"/>
      <c r="T376" s="359"/>
      <c r="U376" s="359"/>
      <c r="V376" s="374"/>
      <c r="W376" s="362"/>
      <c r="X376" s="362"/>
      <c r="Y376" s="362"/>
      <c r="Z376" s="362"/>
      <c r="AA376" s="280"/>
      <c r="AB376" s="280"/>
      <c r="AC376" s="280"/>
      <c r="AD376" s="372"/>
      <c r="AE376" s="363"/>
      <c r="AF376" s="363"/>
      <c r="AG376" s="382"/>
      <c r="AH376" s="383"/>
      <c r="AI376" s="364"/>
      <c r="AJ376" s="383"/>
      <c r="AK376" s="362"/>
      <c r="AL376" s="280"/>
      <c r="AM376" s="280">
        <v>209580</v>
      </c>
      <c r="AN376" s="280"/>
      <c r="AO376" s="372">
        <f t="shared" si="1066"/>
        <v>22</v>
      </c>
      <c r="AP376" s="363">
        <v>0</v>
      </c>
      <c r="AQ376" s="363">
        <f t="shared" si="1067"/>
        <v>6</v>
      </c>
      <c r="AR376" s="382">
        <f t="shared" si="1068"/>
        <v>10479</v>
      </c>
      <c r="AS376" s="383">
        <f t="shared" si="1069"/>
        <v>199101</v>
      </c>
      <c r="AT376" s="280">
        <f t="shared" si="1070"/>
        <v>2000.1013698630136</v>
      </c>
      <c r="AU376" s="280">
        <f t="shared" si="1071"/>
        <v>207579.89863013697</v>
      </c>
      <c r="AW376" s="372">
        <f t="shared" si="1072"/>
        <v>207579.89863013697</v>
      </c>
      <c r="AX376" s="280"/>
      <c r="AY376" s="280"/>
      <c r="AZ376" s="280"/>
      <c r="BA376" s="280">
        <f t="shared" si="1073"/>
        <v>5.7534246575342465E-2</v>
      </c>
      <c r="BB376" s="280">
        <f t="shared" si="1074"/>
        <v>5.9424657534246572</v>
      </c>
      <c r="BC376" s="372">
        <f t="shared" si="1075"/>
        <v>10479</v>
      </c>
      <c r="BD376" s="383">
        <f t="shared" si="1076"/>
        <v>197100.89863013697</v>
      </c>
      <c r="BE376" s="372">
        <f t="shared" si="1077"/>
        <v>33168.201014292303</v>
      </c>
      <c r="BF376" s="280">
        <f t="shared" si="1078"/>
        <v>174411.69761584466</v>
      </c>
      <c r="BG376" s="280"/>
      <c r="BH376" s="280">
        <f t="shared" si="1079"/>
        <v>174411.69761584466</v>
      </c>
      <c r="BI376" s="280"/>
      <c r="BJ376" s="280"/>
      <c r="BK376" s="280"/>
      <c r="BL376" s="280">
        <f t="shared" si="1080"/>
        <v>1.0575342465753426</v>
      </c>
      <c r="BM376" s="280">
        <f t="shared" si="1081"/>
        <v>4.9424657534246572</v>
      </c>
      <c r="BN376" s="372">
        <f t="shared" si="1082"/>
        <v>10479</v>
      </c>
      <c r="BO376" s="280">
        <f t="shared" si="1083"/>
        <v>163932.69761584466</v>
      </c>
      <c r="BP376" s="280">
        <f t="shared" si="1084"/>
        <v>33168.201014292303</v>
      </c>
      <c r="BQ376" s="280">
        <f t="shared" si="1085"/>
        <v>141243.49660155235</v>
      </c>
      <c r="BS376" s="367">
        <f t="shared" si="1086"/>
        <v>130764.49660155235</v>
      </c>
      <c r="BT376" s="280">
        <v>141243.49660155235</v>
      </c>
      <c r="BU376" s="280"/>
      <c r="BV376" s="280"/>
      <c r="BW376" s="280"/>
      <c r="BX376" s="280">
        <f t="shared" si="1087"/>
        <v>2.0575342465753423</v>
      </c>
      <c r="BY376" s="365">
        <f t="shared" si="1088"/>
        <v>3.9424657534246577</v>
      </c>
      <c r="BZ376" s="280">
        <f t="shared" si="1089"/>
        <v>10479</v>
      </c>
      <c r="CA376" s="280">
        <f t="shared" si="1090"/>
        <v>130764.49660155235</v>
      </c>
      <c r="CB376" s="280">
        <f t="shared" si="1091"/>
        <v>33168.201014292303</v>
      </c>
      <c r="CC376" s="280">
        <f t="shared" si="1092"/>
        <v>108075.29558726004</v>
      </c>
      <c r="CE376" s="280">
        <v>108075.29558726004</v>
      </c>
      <c r="CF376" s="280"/>
      <c r="CG376" s="280"/>
      <c r="CH376" s="280"/>
      <c r="CI376" s="280">
        <f t="shared" si="1093"/>
        <v>3.0602739726027397</v>
      </c>
      <c r="CJ376" s="365">
        <f t="shared" si="1094"/>
        <v>2.9397260273972603</v>
      </c>
      <c r="CK376" s="280">
        <f t="shared" si="1095"/>
        <v>10479</v>
      </c>
      <c r="CL376" s="280">
        <f t="shared" si="1096"/>
        <v>97596.295587260043</v>
      </c>
      <c r="CM376" s="280">
        <f>CB376</f>
        <v>33168.201014292303</v>
      </c>
      <c r="CN376" s="280">
        <f t="shared" si="1097"/>
        <v>74907.094572967733</v>
      </c>
      <c r="CP376" s="280">
        <f t="shared" si="1098"/>
        <v>74907.094572967733</v>
      </c>
      <c r="CQ376" s="280"/>
      <c r="CR376" s="280"/>
      <c r="CS376" s="280"/>
      <c r="CT376" s="280">
        <f t="shared" si="1099"/>
        <v>4.0602739726027401</v>
      </c>
      <c r="CU376" s="365">
        <f t="shared" si="1100"/>
        <v>1.9397260273972599</v>
      </c>
      <c r="CV376" s="280">
        <f t="shared" si="1101"/>
        <v>10479</v>
      </c>
      <c r="CW376" s="280">
        <f t="shared" si="1102"/>
        <v>64428.094572967733</v>
      </c>
      <c r="CX376" s="280">
        <f t="shared" si="1103"/>
        <v>33168.201014292303</v>
      </c>
      <c r="CY376" s="280">
        <f t="shared" si="1104"/>
        <v>41738.893558675431</v>
      </c>
      <c r="DA376" s="280">
        <f t="shared" si="1105"/>
        <v>41738.893558675431</v>
      </c>
      <c r="DB376" s="280"/>
      <c r="DC376" s="280"/>
      <c r="DD376" s="280"/>
      <c r="DE376" s="280">
        <f t="shared" si="948"/>
        <v>5.0602739726027401</v>
      </c>
      <c r="DF376" s="365">
        <f t="shared" si="949"/>
        <v>0.93972602739725986</v>
      </c>
      <c r="DG376" s="280">
        <f t="shared" si="1106"/>
        <v>10479</v>
      </c>
      <c r="DH376" s="280">
        <f t="shared" si="950"/>
        <v>31259.893558675431</v>
      </c>
      <c r="DI376" s="280">
        <f t="shared" ref="DI376:DI377" si="1114">DH376</f>
        <v>31259.893558675431</v>
      </c>
      <c r="DJ376" s="280">
        <f t="shared" si="951"/>
        <v>10479</v>
      </c>
      <c r="DL376" s="367">
        <f t="shared" si="952"/>
        <v>0</v>
      </c>
    </row>
    <row r="377" spans="1:116" s="366" customFormat="1" ht="60" x14ac:dyDescent="0.25">
      <c r="A377" s="505" t="s">
        <v>770</v>
      </c>
      <c r="B377" s="603" t="s">
        <v>8</v>
      </c>
      <c r="C377" s="375" t="s">
        <v>184</v>
      </c>
      <c r="D377" s="272" t="s">
        <v>1931</v>
      </c>
      <c r="E377" s="290" t="s">
        <v>1054</v>
      </c>
      <c r="F377" s="278">
        <v>42804</v>
      </c>
      <c r="G377" s="357"/>
      <c r="H377" s="357">
        <f>VLOOKUP(C377,[1]Rates!$C$6:$D$136,2,0)</f>
        <v>6</v>
      </c>
      <c r="I377" s="357">
        <f t="shared" ref="I377" si="1115">H377-G377</f>
        <v>6</v>
      </c>
      <c r="J377" s="288"/>
      <c r="K377" s="288"/>
      <c r="L377" s="288"/>
      <c r="M377" s="288"/>
      <c r="N377" s="359"/>
      <c r="O377" s="280"/>
      <c r="P377" s="360"/>
      <c r="Q377" s="361"/>
      <c r="R377" s="359"/>
      <c r="S377" s="359"/>
      <c r="T377" s="359"/>
      <c r="U377" s="359"/>
      <c r="V377" s="374"/>
      <c r="W377" s="362"/>
      <c r="X377" s="362"/>
      <c r="Y377" s="362"/>
      <c r="Z377" s="362"/>
      <c r="AA377" s="280"/>
      <c r="AB377" s="280"/>
      <c r="AC377" s="280"/>
      <c r="AD377" s="372"/>
      <c r="AE377" s="363"/>
      <c r="AF377" s="363"/>
      <c r="AG377" s="382"/>
      <c r="AH377" s="383"/>
      <c r="AI377" s="364"/>
      <c r="AJ377" s="383"/>
      <c r="AK377" s="362"/>
      <c r="AL377" s="280"/>
      <c r="AM377" s="280">
        <v>290000</v>
      </c>
      <c r="AN377" s="280"/>
      <c r="AO377" s="372">
        <f t="shared" ref="AO377" si="1116">+$AN$1-F377+1</f>
        <v>22</v>
      </c>
      <c r="AP377" s="363">
        <v>0</v>
      </c>
      <c r="AQ377" s="363">
        <f t="shared" ref="AQ377" si="1117">H377-AP377</f>
        <v>6</v>
      </c>
      <c r="AR377" s="382">
        <f t="shared" ref="AR377" si="1118">+AM377*5%</f>
        <v>14500</v>
      </c>
      <c r="AS377" s="383">
        <f t="shared" ref="AS377" si="1119">IF(AM377-AR377&lt;=0,0,IF(AQ377&lt;=0,0,AM377-AR377))</f>
        <v>275500</v>
      </c>
      <c r="AT377" s="280">
        <f t="shared" ref="AT377" si="1120">+AS377/AQ377*AO377/365</f>
        <v>2767.5799086757988</v>
      </c>
      <c r="AU377" s="280">
        <f t="shared" ref="AU377" si="1121">+AL377+AM377-AT377</f>
        <v>287232.42009132419</v>
      </c>
      <c r="AW377" s="372">
        <f t="shared" si="1072"/>
        <v>287232.42009132419</v>
      </c>
      <c r="AX377" s="280"/>
      <c r="AY377" s="280"/>
      <c r="AZ377" s="280"/>
      <c r="BA377" s="280">
        <f t="shared" si="1073"/>
        <v>5.7534246575342465E-2</v>
      </c>
      <c r="BB377" s="280">
        <f t="shared" si="1074"/>
        <v>5.9424657534246572</v>
      </c>
      <c r="BC377" s="372">
        <f t="shared" si="1075"/>
        <v>14500</v>
      </c>
      <c r="BD377" s="383">
        <f t="shared" si="1076"/>
        <v>272732.42009132419</v>
      </c>
      <c r="BE377" s="372">
        <f t="shared" si="1077"/>
        <v>45895.49715690795</v>
      </c>
      <c r="BF377" s="280">
        <f t="shared" si="1078"/>
        <v>241336.92293441624</v>
      </c>
      <c r="BG377" s="280"/>
      <c r="BH377" s="280">
        <f t="shared" si="1079"/>
        <v>241336.92293441624</v>
      </c>
      <c r="BI377" s="280"/>
      <c r="BJ377" s="280"/>
      <c r="BK377" s="280"/>
      <c r="BL377" s="280">
        <f t="shared" si="1080"/>
        <v>1.0575342465753426</v>
      </c>
      <c r="BM377" s="280">
        <f t="shared" si="1081"/>
        <v>4.9424657534246572</v>
      </c>
      <c r="BN377" s="372">
        <f t="shared" si="1082"/>
        <v>14500</v>
      </c>
      <c r="BO377" s="280">
        <f t="shared" si="1083"/>
        <v>226836.92293441624</v>
      </c>
      <c r="BP377" s="280">
        <f t="shared" si="1084"/>
        <v>45895.49715690795</v>
      </c>
      <c r="BQ377" s="280">
        <f t="shared" si="1085"/>
        <v>195441.4257775083</v>
      </c>
      <c r="BS377" s="367">
        <f t="shared" si="1086"/>
        <v>180941.4257775083</v>
      </c>
      <c r="BT377" s="280">
        <v>195441.4257775083</v>
      </c>
      <c r="BU377" s="280"/>
      <c r="BV377" s="280"/>
      <c r="BW377" s="280"/>
      <c r="BX377" s="280">
        <f t="shared" si="1087"/>
        <v>2.0575342465753423</v>
      </c>
      <c r="BY377" s="365">
        <f t="shared" si="1088"/>
        <v>3.9424657534246577</v>
      </c>
      <c r="BZ377" s="280">
        <f t="shared" si="1089"/>
        <v>14500</v>
      </c>
      <c r="CA377" s="280">
        <f t="shared" si="1090"/>
        <v>180941.4257775083</v>
      </c>
      <c r="CB377" s="280">
        <f t="shared" si="1091"/>
        <v>45895.49715690795</v>
      </c>
      <c r="CC377" s="280">
        <f t="shared" si="1092"/>
        <v>149545.92862060035</v>
      </c>
      <c r="CE377" s="280">
        <v>149545.92862060035</v>
      </c>
      <c r="CF377" s="280"/>
      <c r="CG377" s="280"/>
      <c r="CH377" s="280"/>
      <c r="CI377" s="280">
        <f t="shared" si="1093"/>
        <v>3.0602739726027397</v>
      </c>
      <c r="CJ377" s="365">
        <f t="shared" si="1094"/>
        <v>2.9397260273972603</v>
      </c>
      <c r="CK377" s="280">
        <f t="shared" si="1095"/>
        <v>14500</v>
      </c>
      <c r="CL377" s="280">
        <f t="shared" si="1096"/>
        <v>135045.92862060035</v>
      </c>
      <c r="CM377" s="280">
        <f>CB377</f>
        <v>45895.49715690795</v>
      </c>
      <c r="CN377" s="280">
        <f t="shared" si="1097"/>
        <v>103650.4314636924</v>
      </c>
      <c r="CP377" s="280">
        <f t="shared" si="1098"/>
        <v>103650.4314636924</v>
      </c>
      <c r="CQ377" s="280"/>
      <c r="CR377" s="280"/>
      <c r="CS377" s="280"/>
      <c r="CT377" s="280">
        <f t="shared" si="1099"/>
        <v>4.0602739726027401</v>
      </c>
      <c r="CU377" s="365">
        <f t="shared" si="1100"/>
        <v>1.9397260273972599</v>
      </c>
      <c r="CV377" s="280">
        <f t="shared" si="1101"/>
        <v>14500</v>
      </c>
      <c r="CW377" s="280">
        <f t="shared" si="1102"/>
        <v>89150.431463692395</v>
      </c>
      <c r="CX377" s="280">
        <f t="shared" si="1103"/>
        <v>45895.49715690795</v>
      </c>
      <c r="CY377" s="280">
        <f t="shared" si="1104"/>
        <v>57754.934306784446</v>
      </c>
      <c r="DA377" s="280">
        <f t="shared" si="1105"/>
        <v>57754.934306784446</v>
      </c>
      <c r="DB377" s="280"/>
      <c r="DC377" s="280"/>
      <c r="DD377" s="280"/>
      <c r="DE377" s="280">
        <f t="shared" si="948"/>
        <v>5.0602739726027401</v>
      </c>
      <c r="DF377" s="365">
        <f t="shared" si="949"/>
        <v>0.93972602739725986</v>
      </c>
      <c r="DG377" s="280">
        <f t="shared" si="1106"/>
        <v>14500</v>
      </c>
      <c r="DH377" s="280">
        <f t="shared" si="950"/>
        <v>43254.934306784446</v>
      </c>
      <c r="DI377" s="280">
        <f t="shared" si="1114"/>
        <v>43254.934306784446</v>
      </c>
      <c r="DJ377" s="280">
        <f t="shared" si="951"/>
        <v>14500</v>
      </c>
      <c r="DL377" s="367">
        <f t="shared" si="952"/>
        <v>0</v>
      </c>
    </row>
    <row r="378" spans="1:116" s="366" customFormat="1" ht="38.25" x14ac:dyDescent="0.25">
      <c r="A378" s="505" t="s">
        <v>770</v>
      </c>
      <c r="B378" s="603" t="s">
        <v>8</v>
      </c>
      <c r="C378" s="507" t="s">
        <v>9</v>
      </c>
      <c r="D378" s="267" t="s">
        <v>1950</v>
      </c>
      <c r="E378" s="291" t="s">
        <v>1118</v>
      </c>
      <c r="F378" s="292">
        <v>43199</v>
      </c>
      <c r="G378" s="395"/>
      <c r="H378" s="395">
        <f>VLOOKUP(C378,[1]Rates!$C$6:$D$136,2,0)</f>
        <v>3</v>
      </c>
      <c r="I378" s="395">
        <f t="shared" ref="I378:I381" si="1122">H378-G378</f>
        <v>3</v>
      </c>
      <c r="J378" s="419"/>
      <c r="K378" s="419"/>
      <c r="L378" s="419"/>
      <c r="M378" s="419"/>
      <c r="N378" s="396"/>
      <c r="O378" s="397"/>
      <c r="P378" s="398"/>
      <c r="Q378" s="399"/>
      <c r="R378" s="396"/>
      <c r="S378" s="396"/>
      <c r="T378" s="396"/>
      <c r="U378" s="400"/>
      <c r="V378" s="401"/>
      <c r="W378" s="402"/>
      <c r="X378" s="402"/>
      <c r="Y378" s="402"/>
      <c r="Z378" s="402"/>
      <c r="AA378" s="397"/>
      <c r="AB378" s="397"/>
      <c r="AC378" s="397"/>
      <c r="AD378" s="421"/>
      <c r="AE378" s="403"/>
      <c r="AF378" s="403"/>
      <c r="AG378" s="404"/>
      <c r="AH378" s="405"/>
      <c r="AI378" s="406"/>
      <c r="AJ378" s="405"/>
      <c r="AK378" s="407"/>
      <c r="AL378" s="397"/>
      <c r="AM378" s="397"/>
      <c r="AN378" s="397"/>
      <c r="AO378" s="421"/>
      <c r="AP378" s="403"/>
      <c r="AQ378" s="403"/>
      <c r="AR378" s="404"/>
      <c r="AS378" s="405"/>
      <c r="AT378" s="280"/>
      <c r="AU378" s="280"/>
      <c r="AW378" s="280"/>
      <c r="AX378" s="280"/>
      <c r="AY378" s="280"/>
      <c r="AZ378" s="280"/>
      <c r="BA378" s="280"/>
      <c r="BB378" s="280"/>
      <c r="BC378" s="408"/>
      <c r="BD378" s="280"/>
      <c r="BE378" s="280"/>
      <c r="BF378" s="280"/>
      <c r="BG378" s="280"/>
      <c r="BH378" s="280"/>
      <c r="BI378" s="280">
        <v>26400</v>
      </c>
      <c r="BJ378" s="280"/>
      <c r="BK378" s="280">
        <f>+$BJ$1-F378+1</f>
        <v>357</v>
      </c>
      <c r="BL378" s="280"/>
      <c r="BM378" s="280">
        <f t="shared" si="1081"/>
        <v>3</v>
      </c>
      <c r="BN378" s="280">
        <f>+BI378*5%</f>
        <v>1320</v>
      </c>
      <c r="BO378" s="280">
        <f>+BI378-BN378</f>
        <v>25080</v>
      </c>
      <c r="BP378" s="280">
        <f t="shared" ref="BP378" si="1123">+(BO378/BM378*BK378)/365</f>
        <v>8176.767123287671</v>
      </c>
      <c r="BQ378" s="280">
        <f t="shared" si="1085"/>
        <v>18223.232876712329</v>
      </c>
      <c r="BS378" s="367">
        <f t="shared" ref="BS378:BS463" si="1124">+BQ378-BN378</f>
        <v>16903.232876712329</v>
      </c>
      <c r="BT378" s="280">
        <v>18223.232876712329</v>
      </c>
      <c r="BU378" s="280"/>
      <c r="BV378" s="280"/>
      <c r="BW378" s="280"/>
      <c r="BX378" s="280">
        <f t="shared" ref="BX378:BX463" si="1125">($BT$4-F378)/365</f>
        <v>0.97534246575342465</v>
      </c>
      <c r="BY378" s="365">
        <f t="shared" ref="BY378:BY463" si="1126">H378-BX378</f>
        <v>2.0246575342465754</v>
      </c>
      <c r="BZ378" s="280">
        <f t="shared" ref="BZ378:BZ463" si="1127">+BN378</f>
        <v>1320</v>
      </c>
      <c r="CA378" s="280">
        <f t="shared" ref="CA378:CA463" si="1128">IF(BT378-BZ378&lt;=0,0,IF(BY378&lt;=0,0,BT378-BZ378))</f>
        <v>16903.232876712329</v>
      </c>
      <c r="CB378" s="280">
        <f t="shared" ref="CB378:CB403" si="1129">CA378/BY378</f>
        <v>8348.6874154262514</v>
      </c>
      <c r="CC378" s="280">
        <f t="shared" ref="CC378:CC463" si="1130">+BT378+BU378-CB378</f>
        <v>9874.5454612860776</v>
      </c>
      <c r="CE378" s="280">
        <v>9874.5454612860776</v>
      </c>
      <c r="CF378" s="280"/>
      <c r="CG378" s="280"/>
      <c r="CH378" s="280"/>
      <c r="CI378" s="280">
        <f t="shared" si="1093"/>
        <v>1.978082191780822</v>
      </c>
      <c r="CJ378" s="365">
        <f t="shared" si="1094"/>
        <v>1.021917808219178</v>
      </c>
      <c r="CK378" s="280">
        <f t="shared" si="1095"/>
        <v>1320</v>
      </c>
      <c r="CL378" s="280">
        <f t="shared" si="1096"/>
        <v>8554.5454612860776</v>
      </c>
      <c r="CM378" s="280">
        <f t="shared" ref="CM378:CM403" si="1131">CB378</f>
        <v>8348.6874154262514</v>
      </c>
      <c r="CN378" s="280">
        <f t="shared" si="1097"/>
        <v>1525.8580458598262</v>
      </c>
      <c r="CP378" s="280">
        <f t="shared" ref="CP378:CP445" si="1132">CN378</f>
        <v>1525.8580458598262</v>
      </c>
      <c r="CQ378" s="280"/>
      <c r="CR378" s="280"/>
      <c r="CS378" s="280"/>
      <c r="CT378" s="280">
        <f t="shared" ref="CT378:CT445" si="1133">($CP$4-F378)/365</f>
        <v>2.978082191780822</v>
      </c>
      <c r="CU378" s="365">
        <f t="shared" ref="CU378:CU445" si="1134">H378-CT378</f>
        <v>2.1917808219177992E-2</v>
      </c>
      <c r="CV378" s="280">
        <f t="shared" ref="CV378:CV445" si="1135">CK378</f>
        <v>1320</v>
      </c>
      <c r="CW378" s="280">
        <f t="shared" ref="CW378:CW445" si="1136">IF(CP378-CV378&lt;=0,0,IF(CU378&lt;=0,0,CP378-CV378))</f>
        <v>205.85804585982623</v>
      </c>
      <c r="CX378" s="280">
        <v>206</v>
      </c>
      <c r="CY378" s="280">
        <f t="shared" si="1104"/>
        <v>1319.8580458598262</v>
      </c>
      <c r="CZ378" s="566"/>
      <c r="DA378" s="280">
        <f t="shared" si="1105"/>
        <v>1319.8580458598262</v>
      </c>
      <c r="DB378" s="280"/>
      <c r="DC378" s="280"/>
      <c r="DD378" s="280"/>
      <c r="DE378" s="280">
        <f t="shared" si="948"/>
        <v>3.978082191780822</v>
      </c>
      <c r="DF378" s="365">
        <f t="shared" si="949"/>
        <v>-0.97808219178082201</v>
      </c>
      <c r="DG378" s="280">
        <f t="shared" si="1106"/>
        <v>1320</v>
      </c>
      <c r="DH378" s="280">
        <f t="shared" si="950"/>
        <v>0</v>
      </c>
      <c r="DI378" s="280"/>
      <c r="DJ378" s="280">
        <f t="shared" si="951"/>
        <v>1319.8580458598262</v>
      </c>
      <c r="DK378" s="567"/>
      <c r="DL378" s="367">
        <f t="shared" si="952"/>
        <v>-0.14195414017376606</v>
      </c>
    </row>
    <row r="379" spans="1:116" s="366" customFormat="1" ht="38.25" x14ac:dyDescent="0.25">
      <c r="A379" s="505" t="s">
        <v>770</v>
      </c>
      <c r="B379" s="603" t="s">
        <v>8</v>
      </c>
      <c r="C379" s="507" t="s">
        <v>9</v>
      </c>
      <c r="D379" s="267" t="s">
        <v>1951</v>
      </c>
      <c r="E379" s="291" t="s">
        <v>1117</v>
      </c>
      <c r="F379" s="292">
        <v>43199</v>
      </c>
      <c r="G379" s="395"/>
      <c r="H379" s="395">
        <f>VLOOKUP(C379,[1]Rates!$C$6:$D$136,2,0)</f>
        <v>3</v>
      </c>
      <c r="I379" s="395">
        <f t="shared" si="1122"/>
        <v>3</v>
      </c>
      <c r="J379" s="419"/>
      <c r="K379" s="419"/>
      <c r="L379" s="419"/>
      <c r="M379" s="419"/>
      <c r="N379" s="396"/>
      <c r="O379" s="397"/>
      <c r="P379" s="398"/>
      <c r="Q379" s="399"/>
      <c r="R379" s="396"/>
      <c r="S379" s="396"/>
      <c r="T379" s="396"/>
      <c r="U379" s="400"/>
      <c r="V379" s="401"/>
      <c r="W379" s="402"/>
      <c r="X379" s="402"/>
      <c r="Y379" s="402"/>
      <c r="Z379" s="402"/>
      <c r="AA379" s="397"/>
      <c r="AB379" s="397"/>
      <c r="AC379" s="397"/>
      <c r="AD379" s="421"/>
      <c r="AE379" s="403"/>
      <c r="AF379" s="403"/>
      <c r="AG379" s="404"/>
      <c r="AH379" s="405"/>
      <c r="AI379" s="406"/>
      <c r="AJ379" s="405"/>
      <c r="AK379" s="407"/>
      <c r="AL379" s="397"/>
      <c r="AM379" s="397"/>
      <c r="AN379" s="397"/>
      <c r="AO379" s="421"/>
      <c r="AP379" s="403"/>
      <c r="AQ379" s="403"/>
      <c r="AR379" s="404"/>
      <c r="AS379" s="405"/>
      <c r="AT379" s="280"/>
      <c r="AU379" s="280"/>
      <c r="AW379" s="280"/>
      <c r="AX379" s="280"/>
      <c r="AY379" s="280"/>
      <c r="AZ379" s="280"/>
      <c r="BA379" s="280"/>
      <c r="BB379" s="280"/>
      <c r="BC379" s="408"/>
      <c r="BD379" s="280"/>
      <c r="BE379" s="280"/>
      <c r="BF379" s="280"/>
      <c r="BG379" s="280"/>
      <c r="BH379" s="280"/>
      <c r="BI379" s="280">
        <v>35300</v>
      </c>
      <c r="BJ379" s="280"/>
      <c r="BK379" s="280">
        <f t="shared" ref="BK379:BK381" si="1137">+$BJ$1-F379+1</f>
        <v>357</v>
      </c>
      <c r="BL379" s="280"/>
      <c r="BM379" s="280">
        <f t="shared" ref="BM379:BM381" si="1138">H379-BL379</f>
        <v>3</v>
      </c>
      <c r="BN379" s="280">
        <f t="shared" ref="BN379:BN381" si="1139">+BI379*5%</f>
        <v>1765</v>
      </c>
      <c r="BO379" s="280">
        <f t="shared" ref="BO379:BO381" si="1140">+BI379-BN379</f>
        <v>33535</v>
      </c>
      <c r="BP379" s="280">
        <f t="shared" ref="BP379:BP381" si="1141">+(BO379/BM379*BK379)/365</f>
        <v>10933.328767123288</v>
      </c>
      <c r="BQ379" s="280">
        <f t="shared" ref="BQ379:BQ381" si="1142">+BH379+BI379-BP379</f>
        <v>24366.67123287671</v>
      </c>
      <c r="BS379" s="367">
        <f t="shared" si="1124"/>
        <v>22601.67123287671</v>
      </c>
      <c r="BT379" s="280">
        <v>24366.67123287671</v>
      </c>
      <c r="BU379" s="280"/>
      <c r="BV379" s="280"/>
      <c r="BW379" s="280"/>
      <c r="BX379" s="280">
        <f t="shared" si="1125"/>
        <v>0.97534246575342465</v>
      </c>
      <c r="BY379" s="365">
        <f t="shared" si="1126"/>
        <v>2.0246575342465754</v>
      </c>
      <c r="BZ379" s="280">
        <f t="shared" si="1127"/>
        <v>1765</v>
      </c>
      <c r="CA379" s="280">
        <f t="shared" si="1128"/>
        <v>22601.67123287671</v>
      </c>
      <c r="CB379" s="280">
        <f t="shared" si="1129"/>
        <v>11163.207036535858</v>
      </c>
      <c r="CC379" s="280">
        <f t="shared" si="1130"/>
        <v>13203.464196340852</v>
      </c>
      <c r="CE379" s="280">
        <v>13203.464196340852</v>
      </c>
      <c r="CF379" s="280"/>
      <c r="CG379" s="280"/>
      <c r="CH379" s="280"/>
      <c r="CI379" s="280">
        <f t="shared" si="1093"/>
        <v>1.978082191780822</v>
      </c>
      <c r="CJ379" s="365">
        <f t="shared" si="1094"/>
        <v>1.021917808219178</v>
      </c>
      <c r="CK379" s="280">
        <f t="shared" si="1095"/>
        <v>1765</v>
      </c>
      <c r="CL379" s="280">
        <f t="shared" si="1096"/>
        <v>11438.464196340852</v>
      </c>
      <c r="CM379" s="280">
        <f t="shared" si="1131"/>
        <v>11163.207036535858</v>
      </c>
      <c r="CN379" s="280">
        <f t="shared" si="1097"/>
        <v>2040.2571598049944</v>
      </c>
      <c r="CP379" s="280">
        <f t="shared" si="1132"/>
        <v>2040.2571598049944</v>
      </c>
      <c r="CQ379" s="280"/>
      <c r="CR379" s="280"/>
      <c r="CS379" s="280"/>
      <c r="CT379" s="280">
        <f t="shared" si="1133"/>
        <v>2.978082191780822</v>
      </c>
      <c r="CU379" s="365">
        <f t="shared" si="1134"/>
        <v>2.1917808219177992E-2</v>
      </c>
      <c r="CV379" s="280">
        <f t="shared" si="1135"/>
        <v>1765</v>
      </c>
      <c r="CW379" s="280">
        <f t="shared" si="1136"/>
        <v>275.25715980499444</v>
      </c>
      <c r="CX379" s="280">
        <v>275</v>
      </c>
      <c r="CY379" s="280">
        <f t="shared" si="1104"/>
        <v>1765.2571598049944</v>
      </c>
      <c r="CZ379" s="566"/>
      <c r="DA379" s="280">
        <f t="shared" si="1105"/>
        <v>1765.2571598049944</v>
      </c>
      <c r="DB379" s="280"/>
      <c r="DC379" s="280"/>
      <c r="DD379" s="280"/>
      <c r="DE379" s="280">
        <f t="shared" si="948"/>
        <v>3.978082191780822</v>
      </c>
      <c r="DF379" s="365">
        <f t="shared" si="949"/>
        <v>-0.97808219178082201</v>
      </c>
      <c r="DG379" s="280">
        <f t="shared" si="1106"/>
        <v>1765</v>
      </c>
      <c r="DH379" s="280">
        <f t="shared" si="950"/>
        <v>0</v>
      </c>
      <c r="DI379" s="280"/>
      <c r="DJ379" s="280">
        <f t="shared" si="951"/>
        <v>1765.2571598049944</v>
      </c>
      <c r="DK379" s="567"/>
      <c r="DL379" s="367">
        <f t="shared" si="952"/>
        <v>0.25715980499444413</v>
      </c>
    </row>
    <row r="380" spans="1:116" s="366" customFormat="1" ht="38.25" x14ac:dyDescent="0.25">
      <c r="A380" s="505" t="s">
        <v>770</v>
      </c>
      <c r="B380" s="603" t="s">
        <v>8</v>
      </c>
      <c r="C380" s="507" t="s">
        <v>9</v>
      </c>
      <c r="D380" s="267" t="s">
        <v>1952</v>
      </c>
      <c r="E380" s="291" t="s">
        <v>1095</v>
      </c>
      <c r="F380" s="292">
        <v>43288</v>
      </c>
      <c r="G380" s="395"/>
      <c r="H380" s="395">
        <f>VLOOKUP(C380,[1]Rates!$C$6:$D$136,2,0)</f>
        <v>3</v>
      </c>
      <c r="I380" s="395">
        <f t="shared" si="1122"/>
        <v>3</v>
      </c>
      <c r="J380" s="419"/>
      <c r="K380" s="419"/>
      <c r="L380" s="419"/>
      <c r="M380" s="419"/>
      <c r="N380" s="396"/>
      <c r="O380" s="397"/>
      <c r="P380" s="398"/>
      <c r="Q380" s="399"/>
      <c r="R380" s="396"/>
      <c r="S380" s="396"/>
      <c r="T380" s="396"/>
      <c r="U380" s="400"/>
      <c r="V380" s="401"/>
      <c r="W380" s="402"/>
      <c r="X380" s="402"/>
      <c r="Y380" s="402"/>
      <c r="Z380" s="402"/>
      <c r="AA380" s="397"/>
      <c r="AB380" s="397"/>
      <c r="AC380" s="397"/>
      <c r="AD380" s="421"/>
      <c r="AE380" s="403"/>
      <c r="AF380" s="403"/>
      <c r="AG380" s="404"/>
      <c r="AH380" s="405"/>
      <c r="AI380" s="406"/>
      <c r="AJ380" s="405"/>
      <c r="AK380" s="407"/>
      <c r="AL380" s="397"/>
      <c r="AM380" s="397"/>
      <c r="AN380" s="397"/>
      <c r="AO380" s="421"/>
      <c r="AP380" s="403"/>
      <c r="AQ380" s="403"/>
      <c r="AR380" s="404"/>
      <c r="AS380" s="405"/>
      <c r="AT380" s="280"/>
      <c r="AU380" s="280"/>
      <c r="AW380" s="280"/>
      <c r="AX380" s="280"/>
      <c r="AY380" s="280"/>
      <c r="AZ380" s="280"/>
      <c r="BA380" s="280"/>
      <c r="BB380" s="280"/>
      <c r="BC380" s="408"/>
      <c r="BD380" s="280"/>
      <c r="BE380" s="280"/>
      <c r="BF380" s="280"/>
      <c r="BG380" s="280"/>
      <c r="BH380" s="280"/>
      <c r="BI380" s="280">
        <v>102459</v>
      </c>
      <c r="BJ380" s="280"/>
      <c r="BK380" s="280">
        <f t="shared" si="1137"/>
        <v>268</v>
      </c>
      <c r="BL380" s="280"/>
      <c r="BM380" s="280">
        <f t="shared" si="1138"/>
        <v>3</v>
      </c>
      <c r="BN380" s="280">
        <f t="shared" si="1139"/>
        <v>5122.9500000000007</v>
      </c>
      <c r="BO380" s="280">
        <f t="shared" si="1140"/>
        <v>97336.05</v>
      </c>
      <c r="BP380" s="280">
        <f t="shared" si="1141"/>
        <v>23822.887123287674</v>
      </c>
      <c r="BQ380" s="280">
        <f t="shared" si="1142"/>
        <v>78636.11287671233</v>
      </c>
      <c r="BS380" s="367">
        <f t="shared" si="1124"/>
        <v>73513.162876712333</v>
      </c>
      <c r="BT380" s="280">
        <v>78636.11287671233</v>
      </c>
      <c r="BU380" s="280"/>
      <c r="BV380" s="280"/>
      <c r="BW380" s="280"/>
      <c r="BX380" s="280">
        <f t="shared" si="1125"/>
        <v>0.73150684931506849</v>
      </c>
      <c r="BY380" s="365">
        <f t="shared" si="1126"/>
        <v>2.2684931506849315</v>
      </c>
      <c r="BZ380" s="280">
        <f t="shared" si="1127"/>
        <v>5122.9500000000007</v>
      </c>
      <c r="CA380" s="280">
        <f t="shared" si="1128"/>
        <v>73513.162876712333</v>
      </c>
      <c r="CB380" s="280">
        <f t="shared" si="1129"/>
        <v>32406.164794685992</v>
      </c>
      <c r="CC380" s="280">
        <f t="shared" si="1130"/>
        <v>46229.948082026342</v>
      </c>
      <c r="CE380" s="280">
        <v>46229.948082026342</v>
      </c>
      <c r="CF380" s="280"/>
      <c r="CG380" s="280"/>
      <c r="CH380" s="280"/>
      <c r="CI380" s="280">
        <f t="shared" si="1093"/>
        <v>1.7342465753424658</v>
      </c>
      <c r="CJ380" s="365">
        <f t="shared" si="1094"/>
        <v>1.2657534246575342</v>
      </c>
      <c r="CK380" s="280">
        <f t="shared" si="1095"/>
        <v>5122.9500000000007</v>
      </c>
      <c r="CL380" s="280">
        <f t="shared" si="1096"/>
        <v>41106.998082026344</v>
      </c>
      <c r="CM380" s="280">
        <f t="shared" si="1131"/>
        <v>32406.164794685992</v>
      </c>
      <c r="CN380" s="280">
        <f t="shared" si="1097"/>
        <v>13823.783287340349</v>
      </c>
      <c r="CP380" s="280">
        <f t="shared" si="1132"/>
        <v>13823.783287340349</v>
      </c>
      <c r="CQ380" s="280"/>
      <c r="CR380" s="280"/>
      <c r="CS380" s="280"/>
      <c r="CT380" s="280">
        <f t="shared" si="1133"/>
        <v>2.7342465753424658</v>
      </c>
      <c r="CU380" s="365">
        <f t="shared" si="1134"/>
        <v>0.26575342465753415</v>
      </c>
      <c r="CV380" s="280">
        <f t="shared" si="1135"/>
        <v>5122.9500000000007</v>
      </c>
      <c r="CW380" s="280">
        <f t="shared" si="1136"/>
        <v>8700.8332873403488</v>
      </c>
      <c r="CX380" s="280">
        <f>CW380</f>
        <v>8700.8332873403488</v>
      </c>
      <c r="CY380" s="280">
        <f t="shared" si="1104"/>
        <v>5122.9500000000007</v>
      </c>
      <c r="CZ380" s="566"/>
      <c r="DA380" s="280">
        <f t="shared" si="1105"/>
        <v>5122.9500000000007</v>
      </c>
      <c r="DB380" s="280"/>
      <c r="DC380" s="280"/>
      <c r="DD380" s="280"/>
      <c r="DE380" s="280">
        <f t="shared" si="948"/>
        <v>3.7342465753424658</v>
      </c>
      <c r="DF380" s="365">
        <f t="shared" si="949"/>
        <v>-0.73424657534246585</v>
      </c>
      <c r="DG380" s="280">
        <f t="shared" si="1106"/>
        <v>5122.9500000000007</v>
      </c>
      <c r="DH380" s="280">
        <f t="shared" si="950"/>
        <v>0</v>
      </c>
      <c r="DI380" s="280"/>
      <c r="DJ380" s="280">
        <f t="shared" si="951"/>
        <v>5122.9500000000007</v>
      </c>
      <c r="DL380" s="367">
        <f t="shared" si="952"/>
        <v>0</v>
      </c>
    </row>
    <row r="381" spans="1:116" s="366" customFormat="1" ht="38.25" x14ac:dyDescent="0.25">
      <c r="A381" s="505" t="s">
        <v>770</v>
      </c>
      <c r="B381" s="603" t="s">
        <v>8</v>
      </c>
      <c r="C381" s="507" t="s">
        <v>9</v>
      </c>
      <c r="D381" s="267" t="s">
        <v>1952</v>
      </c>
      <c r="E381" s="291" t="s">
        <v>1095</v>
      </c>
      <c r="F381" s="292">
        <v>43287</v>
      </c>
      <c r="G381" s="395"/>
      <c r="H381" s="395">
        <f>VLOOKUP(C381,[1]Rates!$C$6:$D$136,2,0)</f>
        <v>3</v>
      </c>
      <c r="I381" s="395">
        <f t="shared" si="1122"/>
        <v>3</v>
      </c>
      <c r="J381" s="419"/>
      <c r="K381" s="419"/>
      <c r="L381" s="419"/>
      <c r="M381" s="419"/>
      <c r="N381" s="396"/>
      <c r="O381" s="397"/>
      <c r="P381" s="398"/>
      <c r="Q381" s="399"/>
      <c r="R381" s="396"/>
      <c r="S381" s="396"/>
      <c r="T381" s="396"/>
      <c r="U381" s="400"/>
      <c r="V381" s="401"/>
      <c r="W381" s="402"/>
      <c r="X381" s="402"/>
      <c r="Y381" s="402"/>
      <c r="Z381" s="402"/>
      <c r="AA381" s="397"/>
      <c r="AB381" s="397"/>
      <c r="AC381" s="397"/>
      <c r="AD381" s="421"/>
      <c r="AE381" s="403"/>
      <c r="AF381" s="403"/>
      <c r="AG381" s="404"/>
      <c r="AH381" s="405"/>
      <c r="AI381" s="406"/>
      <c r="AJ381" s="405"/>
      <c r="AK381" s="407"/>
      <c r="AL381" s="397"/>
      <c r="AM381" s="397"/>
      <c r="AN381" s="397"/>
      <c r="AO381" s="421"/>
      <c r="AP381" s="403"/>
      <c r="AQ381" s="403"/>
      <c r="AR381" s="404"/>
      <c r="AS381" s="405"/>
      <c r="AT381" s="280"/>
      <c r="AU381" s="280"/>
      <c r="AW381" s="280"/>
      <c r="AX381" s="280"/>
      <c r="AY381" s="280"/>
      <c r="AZ381" s="280"/>
      <c r="BA381" s="280"/>
      <c r="BB381" s="280"/>
      <c r="BC381" s="408"/>
      <c r="BD381" s="280"/>
      <c r="BE381" s="280"/>
      <c r="BF381" s="280"/>
      <c r="BG381" s="280"/>
      <c r="BH381" s="280"/>
      <c r="BI381" s="280">
        <v>34153</v>
      </c>
      <c r="BJ381" s="280"/>
      <c r="BK381" s="280">
        <f t="shared" si="1137"/>
        <v>269</v>
      </c>
      <c r="BL381" s="280"/>
      <c r="BM381" s="280">
        <f t="shared" si="1138"/>
        <v>3</v>
      </c>
      <c r="BN381" s="280">
        <f t="shared" si="1139"/>
        <v>1707.65</v>
      </c>
      <c r="BO381" s="280">
        <f t="shared" si="1140"/>
        <v>32445.35</v>
      </c>
      <c r="BP381" s="280">
        <f t="shared" si="1141"/>
        <v>7970.5928310502286</v>
      </c>
      <c r="BQ381" s="280">
        <f t="shared" si="1142"/>
        <v>26182.407168949772</v>
      </c>
      <c r="BS381" s="367">
        <f t="shared" si="1124"/>
        <v>24474.757168949771</v>
      </c>
      <c r="BT381" s="280">
        <v>26182.407168949772</v>
      </c>
      <c r="BU381" s="280"/>
      <c r="BV381" s="280"/>
      <c r="BW381" s="280"/>
      <c r="BX381" s="280">
        <f t="shared" si="1125"/>
        <v>0.73424657534246573</v>
      </c>
      <c r="BY381" s="365">
        <f t="shared" si="1126"/>
        <v>2.2657534246575342</v>
      </c>
      <c r="BZ381" s="280">
        <f t="shared" si="1127"/>
        <v>1707.65</v>
      </c>
      <c r="CA381" s="280">
        <f t="shared" si="1128"/>
        <v>24474.757168949771</v>
      </c>
      <c r="CB381" s="280">
        <f t="shared" si="1129"/>
        <v>10802.039137444579</v>
      </c>
      <c r="CC381" s="280">
        <f t="shared" si="1130"/>
        <v>15380.368031505193</v>
      </c>
      <c r="CE381" s="280">
        <v>15380.368031505193</v>
      </c>
      <c r="CF381" s="280"/>
      <c r="CG381" s="280"/>
      <c r="CH381" s="280"/>
      <c r="CI381" s="280">
        <f t="shared" si="1093"/>
        <v>1.736986301369863</v>
      </c>
      <c r="CJ381" s="365">
        <f t="shared" si="1094"/>
        <v>1.263013698630137</v>
      </c>
      <c r="CK381" s="280">
        <f t="shared" si="1095"/>
        <v>1707.65</v>
      </c>
      <c r="CL381" s="280">
        <f t="shared" si="1096"/>
        <v>13672.718031505194</v>
      </c>
      <c r="CM381" s="280">
        <f t="shared" si="1131"/>
        <v>10802.039137444579</v>
      </c>
      <c r="CN381" s="280">
        <f t="shared" si="1097"/>
        <v>4578.3288940606144</v>
      </c>
      <c r="CP381" s="280">
        <f t="shared" si="1132"/>
        <v>4578.3288940606144</v>
      </c>
      <c r="CQ381" s="280"/>
      <c r="CR381" s="280"/>
      <c r="CS381" s="280"/>
      <c r="CT381" s="280">
        <f t="shared" si="1133"/>
        <v>2.7369863013698632</v>
      </c>
      <c r="CU381" s="365">
        <f t="shared" si="1134"/>
        <v>0.26301369863013679</v>
      </c>
      <c r="CV381" s="280">
        <f t="shared" si="1135"/>
        <v>1707.65</v>
      </c>
      <c r="CW381" s="280">
        <f t="shared" si="1136"/>
        <v>2870.6788940606143</v>
      </c>
      <c r="CX381" s="280">
        <f>CW381</f>
        <v>2870.6788940606143</v>
      </c>
      <c r="CY381" s="280">
        <f t="shared" ref="CY381:CY405" si="1143">+CP381+CQ381-CX381</f>
        <v>1707.65</v>
      </c>
      <c r="CZ381" s="566"/>
      <c r="DA381" s="280">
        <f t="shared" si="1105"/>
        <v>1707.65</v>
      </c>
      <c r="DB381" s="280"/>
      <c r="DC381" s="280"/>
      <c r="DD381" s="280"/>
      <c r="DE381" s="280">
        <f t="shared" si="948"/>
        <v>3.7369863013698632</v>
      </c>
      <c r="DF381" s="365">
        <f t="shared" si="949"/>
        <v>-0.73698630136986321</v>
      </c>
      <c r="DG381" s="280">
        <f t="shared" si="1106"/>
        <v>1707.65</v>
      </c>
      <c r="DH381" s="280">
        <f t="shared" si="950"/>
        <v>0</v>
      </c>
      <c r="DI381" s="280"/>
      <c r="DJ381" s="280">
        <f t="shared" si="951"/>
        <v>1707.65</v>
      </c>
      <c r="DL381" s="367">
        <f t="shared" si="952"/>
        <v>0</v>
      </c>
    </row>
    <row r="382" spans="1:116" s="366" customFormat="1" ht="38.25" x14ac:dyDescent="0.25">
      <c r="A382" s="505" t="s">
        <v>770</v>
      </c>
      <c r="B382" s="603" t="s">
        <v>8</v>
      </c>
      <c r="C382" s="507" t="s">
        <v>9</v>
      </c>
      <c r="D382" s="267" t="s">
        <v>1953</v>
      </c>
      <c r="E382" s="291" t="s">
        <v>1117</v>
      </c>
      <c r="F382" s="292">
        <v>43291</v>
      </c>
      <c r="G382" s="395"/>
      <c r="H382" s="395">
        <f>VLOOKUP(C382,[1]Rates!$C$6:$D$136,2,0)</f>
        <v>3</v>
      </c>
      <c r="I382" s="395">
        <f t="shared" ref="I382:I403" si="1144">H382-G382</f>
        <v>3</v>
      </c>
      <c r="J382" s="419"/>
      <c r="K382" s="419"/>
      <c r="L382" s="419"/>
      <c r="M382" s="419"/>
      <c r="N382" s="396"/>
      <c r="O382" s="397"/>
      <c r="P382" s="398"/>
      <c r="Q382" s="399"/>
      <c r="R382" s="396"/>
      <c r="S382" s="396"/>
      <c r="T382" s="396"/>
      <c r="U382" s="400"/>
      <c r="V382" s="401"/>
      <c r="W382" s="402"/>
      <c r="X382" s="402"/>
      <c r="Y382" s="402"/>
      <c r="Z382" s="402"/>
      <c r="AA382" s="397"/>
      <c r="AB382" s="397"/>
      <c r="AC382" s="397"/>
      <c r="AD382" s="421"/>
      <c r="AE382" s="403"/>
      <c r="AF382" s="403"/>
      <c r="AG382" s="404"/>
      <c r="AH382" s="405"/>
      <c r="AI382" s="406"/>
      <c r="AJ382" s="405"/>
      <c r="AK382" s="407"/>
      <c r="AL382" s="397"/>
      <c r="AM382" s="397"/>
      <c r="AN382" s="397"/>
      <c r="AO382" s="421"/>
      <c r="AP382" s="403"/>
      <c r="AQ382" s="403"/>
      <c r="AR382" s="404"/>
      <c r="AS382" s="405"/>
      <c r="AT382" s="280"/>
      <c r="AU382" s="280"/>
      <c r="AW382" s="280"/>
      <c r="AX382" s="280"/>
      <c r="AY382" s="280"/>
      <c r="AZ382" s="280"/>
      <c r="BA382" s="280"/>
      <c r="BB382" s="280"/>
      <c r="BC382" s="408"/>
      <c r="BD382" s="280"/>
      <c r="BE382" s="280"/>
      <c r="BF382" s="280"/>
      <c r="BG382" s="280"/>
      <c r="BH382" s="280"/>
      <c r="BI382" s="280">
        <v>52200</v>
      </c>
      <c r="BJ382" s="280"/>
      <c r="BK382" s="280">
        <f t="shared" ref="BK382:BK395" si="1145">+$BJ$1-F382+1</f>
        <v>265</v>
      </c>
      <c r="BL382" s="280"/>
      <c r="BM382" s="280">
        <f t="shared" ref="BM382:BM395" si="1146">H382-BL382</f>
        <v>3</v>
      </c>
      <c r="BN382" s="280">
        <f t="shared" ref="BN382:BN395" si="1147">+BI382*5%</f>
        <v>2610</v>
      </c>
      <c r="BO382" s="280">
        <f t="shared" ref="BO382:BO395" si="1148">+BI382-BN382</f>
        <v>49590</v>
      </c>
      <c r="BP382" s="280">
        <f t="shared" ref="BP382:BP395" si="1149">+(BO382/BM382*BK382)/365</f>
        <v>12001.232876712329</v>
      </c>
      <c r="BQ382" s="280">
        <f t="shared" ref="BQ382:BQ395" si="1150">+BH382+BI382-BP382</f>
        <v>40198.767123287675</v>
      </c>
      <c r="BS382" s="367">
        <f t="shared" si="1124"/>
        <v>37588.767123287675</v>
      </c>
      <c r="BT382" s="280">
        <v>40198.767123287675</v>
      </c>
      <c r="BU382" s="280"/>
      <c r="BV382" s="280"/>
      <c r="BW382" s="280"/>
      <c r="BX382" s="280">
        <f t="shared" si="1125"/>
        <v>0.72328767123287674</v>
      </c>
      <c r="BY382" s="365">
        <f t="shared" si="1126"/>
        <v>2.2767123287671232</v>
      </c>
      <c r="BZ382" s="280">
        <f t="shared" si="1127"/>
        <v>2610</v>
      </c>
      <c r="CA382" s="280">
        <f t="shared" si="1128"/>
        <v>37588.767123287675</v>
      </c>
      <c r="CB382" s="280">
        <f t="shared" si="1129"/>
        <v>16510.108303249101</v>
      </c>
      <c r="CC382" s="280">
        <f t="shared" si="1130"/>
        <v>23688.658820038574</v>
      </c>
      <c r="CE382" s="280">
        <v>23688.658820038574</v>
      </c>
      <c r="CF382" s="280"/>
      <c r="CG382" s="280"/>
      <c r="CH382" s="280"/>
      <c r="CI382" s="280">
        <f t="shared" si="1093"/>
        <v>1.726027397260274</v>
      </c>
      <c r="CJ382" s="365">
        <f t="shared" ref="CJ382:CJ447" si="1151">H382-CI382</f>
        <v>1.273972602739726</v>
      </c>
      <c r="CK382" s="280">
        <f t="shared" si="1095"/>
        <v>2610</v>
      </c>
      <c r="CL382" s="280">
        <f t="shared" si="1096"/>
        <v>21078.658820038574</v>
      </c>
      <c r="CM382" s="280">
        <f t="shared" si="1131"/>
        <v>16510.108303249101</v>
      </c>
      <c r="CN382" s="280">
        <f t="shared" si="1097"/>
        <v>7178.5505167894735</v>
      </c>
      <c r="CP382" s="280">
        <f t="shared" si="1132"/>
        <v>7178.5505167894735</v>
      </c>
      <c r="CQ382" s="280"/>
      <c r="CR382" s="280"/>
      <c r="CS382" s="280"/>
      <c r="CT382" s="280">
        <f t="shared" si="1133"/>
        <v>2.7260273972602738</v>
      </c>
      <c r="CU382" s="365">
        <f t="shared" si="1134"/>
        <v>0.27397260273972623</v>
      </c>
      <c r="CV382" s="280">
        <f t="shared" si="1135"/>
        <v>2610</v>
      </c>
      <c r="CW382" s="280">
        <f t="shared" si="1136"/>
        <v>4568.5505167894735</v>
      </c>
      <c r="CX382" s="280">
        <f>CW382</f>
        <v>4568.5505167894735</v>
      </c>
      <c r="CY382" s="280">
        <f t="shared" si="1143"/>
        <v>2610</v>
      </c>
      <c r="CZ382" s="566"/>
      <c r="DA382" s="280">
        <f t="shared" si="1105"/>
        <v>2610</v>
      </c>
      <c r="DB382" s="280"/>
      <c r="DC382" s="280"/>
      <c r="DD382" s="280"/>
      <c r="DE382" s="280">
        <f t="shared" si="948"/>
        <v>3.7260273972602738</v>
      </c>
      <c r="DF382" s="365">
        <f t="shared" si="949"/>
        <v>-0.72602739726027377</v>
      </c>
      <c r="DG382" s="280">
        <f t="shared" si="1106"/>
        <v>2610</v>
      </c>
      <c r="DH382" s="280">
        <f t="shared" si="950"/>
        <v>0</v>
      </c>
      <c r="DI382" s="280"/>
      <c r="DJ382" s="280">
        <f t="shared" si="951"/>
        <v>2610</v>
      </c>
      <c r="DL382" s="367">
        <f t="shared" si="952"/>
        <v>0</v>
      </c>
    </row>
    <row r="383" spans="1:116" s="366" customFormat="1" ht="38.25" x14ac:dyDescent="0.25">
      <c r="A383" s="505" t="s">
        <v>770</v>
      </c>
      <c r="B383" s="603" t="s">
        <v>8</v>
      </c>
      <c r="C383" s="507" t="s">
        <v>9</v>
      </c>
      <c r="D383" s="267" t="s">
        <v>1954</v>
      </c>
      <c r="E383" s="291" t="s">
        <v>1117</v>
      </c>
      <c r="F383" s="292">
        <v>43493</v>
      </c>
      <c r="G383" s="395"/>
      <c r="H383" s="395">
        <f>VLOOKUP(C383,[1]Rates!$C$6:$D$136,2,0)</f>
        <v>3</v>
      </c>
      <c r="I383" s="395">
        <f t="shared" si="1144"/>
        <v>3</v>
      </c>
      <c r="J383" s="419"/>
      <c r="K383" s="419"/>
      <c r="L383" s="419"/>
      <c r="M383" s="419"/>
      <c r="N383" s="396"/>
      <c r="O383" s="397"/>
      <c r="P383" s="398"/>
      <c r="Q383" s="399"/>
      <c r="R383" s="396"/>
      <c r="S383" s="396"/>
      <c r="T383" s="396"/>
      <c r="U383" s="400"/>
      <c r="V383" s="401"/>
      <c r="W383" s="402"/>
      <c r="X383" s="402"/>
      <c r="Y383" s="402"/>
      <c r="Z383" s="402"/>
      <c r="AA383" s="397"/>
      <c r="AB383" s="397"/>
      <c r="AC383" s="397"/>
      <c r="AD383" s="421"/>
      <c r="AE383" s="403"/>
      <c r="AF383" s="403"/>
      <c r="AG383" s="404"/>
      <c r="AH383" s="405"/>
      <c r="AI383" s="406"/>
      <c r="AJ383" s="405"/>
      <c r="AK383" s="407"/>
      <c r="AL383" s="397"/>
      <c r="AM383" s="397"/>
      <c r="AN383" s="397"/>
      <c r="AO383" s="421"/>
      <c r="AP383" s="403"/>
      <c r="AQ383" s="403"/>
      <c r="AR383" s="404"/>
      <c r="AS383" s="405"/>
      <c r="AT383" s="280"/>
      <c r="AU383" s="280"/>
      <c r="AW383" s="280"/>
      <c r="AX383" s="280"/>
      <c r="AY383" s="280"/>
      <c r="AZ383" s="280"/>
      <c r="BA383" s="280"/>
      <c r="BB383" s="280"/>
      <c r="BC383" s="408"/>
      <c r="BD383" s="280"/>
      <c r="BE383" s="280"/>
      <c r="BF383" s="280"/>
      <c r="BG383" s="280"/>
      <c r="BH383" s="280"/>
      <c r="BI383" s="280">
        <v>48500</v>
      </c>
      <c r="BJ383" s="280"/>
      <c r="BK383" s="280">
        <f t="shared" si="1145"/>
        <v>63</v>
      </c>
      <c r="BL383" s="280"/>
      <c r="BM383" s="280">
        <f t="shared" si="1146"/>
        <v>3</v>
      </c>
      <c r="BN383" s="280">
        <f t="shared" si="1147"/>
        <v>2425</v>
      </c>
      <c r="BO383" s="280">
        <f t="shared" si="1148"/>
        <v>46075</v>
      </c>
      <c r="BP383" s="280">
        <f t="shared" si="1149"/>
        <v>2650.8904109589039</v>
      </c>
      <c r="BQ383" s="280">
        <f t="shared" si="1150"/>
        <v>45849.109589041094</v>
      </c>
      <c r="BS383" s="367">
        <f t="shared" si="1124"/>
        <v>43424.109589041094</v>
      </c>
      <c r="BT383" s="280">
        <v>45849.109589041094</v>
      </c>
      <c r="BU383" s="280"/>
      <c r="BV383" s="280"/>
      <c r="BW383" s="280"/>
      <c r="BX383" s="280">
        <f t="shared" si="1125"/>
        <v>0.16986301369863013</v>
      </c>
      <c r="BY383" s="365">
        <f t="shared" si="1126"/>
        <v>2.8301369863013699</v>
      </c>
      <c r="BZ383" s="280">
        <f t="shared" si="1127"/>
        <v>2425</v>
      </c>
      <c r="CA383" s="280">
        <f t="shared" si="1128"/>
        <v>43424.109589041094</v>
      </c>
      <c r="CB383" s="280">
        <f t="shared" si="1129"/>
        <v>15343.465634075508</v>
      </c>
      <c r="CC383" s="280">
        <f t="shared" si="1130"/>
        <v>30505.643954965584</v>
      </c>
      <c r="CE383" s="280">
        <v>30505.643954965584</v>
      </c>
      <c r="CF383" s="280"/>
      <c r="CG383" s="280"/>
      <c r="CH383" s="280"/>
      <c r="CI383" s="280">
        <f t="shared" si="1093"/>
        <v>1.1726027397260275</v>
      </c>
      <c r="CJ383" s="365">
        <f t="shared" si="1151"/>
        <v>1.8273972602739725</v>
      </c>
      <c r="CK383" s="280">
        <f t="shared" si="1095"/>
        <v>2425</v>
      </c>
      <c r="CL383" s="280">
        <f t="shared" si="1096"/>
        <v>28080.643954965584</v>
      </c>
      <c r="CM383" s="280">
        <f t="shared" si="1131"/>
        <v>15343.465634075508</v>
      </c>
      <c r="CN383" s="280">
        <f t="shared" si="1097"/>
        <v>15162.178320890076</v>
      </c>
      <c r="CP383" s="280">
        <f t="shared" si="1132"/>
        <v>15162.178320890076</v>
      </c>
      <c r="CQ383" s="280"/>
      <c r="CR383" s="280"/>
      <c r="CS383" s="280"/>
      <c r="CT383" s="280">
        <f t="shared" si="1133"/>
        <v>2.1726027397260275</v>
      </c>
      <c r="CU383" s="365">
        <f t="shared" si="1134"/>
        <v>0.82739726027397253</v>
      </c>
      <c r="CV383" s="280">
        <f t="shared" si="1135"/>
        <v>2425</v>
      </c>
      <c r="CW383" s="280">
        <f t="shared" si="1136"/>
        <v>12737.178320890076</v>
      </c>
      <c r="CX383" s="280">
        <f>CW383</f>
        <v>12737.178320890076</v>
      </c>
      <c r="CY383" s="280">
        <f t="shared" si="1143"/>
        <v>2425</v>
      </c>
      <c r="CZ383" s="566"/>
      <c r="DA383" s="280">
        <f t="shared" si="1105"/>
        <v>2425</v>
      </c>
      <c r="DB383" s="280"/>
      <c r="DC383" s="280"/>
      <c r="DD383" s="280"/>
      <c r="DE383" s="280">
        <f t="shared" si="948"/>
        <v>3.1726027397260275</v>
      </c>
      <c r="DF383" s="365">
        <f t="shared" si="949"/>
        <v>-0.17260273972602747</v>
      </c>
      <c r="DG383" s="280">
        <f t="shared" si="1106"/>
        <v>2425</v>
      </c>
      <c r="DH383" s="280">
        <f t="shared" si="950"/>
        <v>0</v>
      </c>
      <c r="DI383" s="280"/>
      <c r="DJ383" s="280">
        <f t="shared" si="951"/>
        <v>2425</v>
      </c>
      <c r="DL383" s="367">
        <f t="shared" si="952"/>
        <v>0</v>
      </c>
    </row>
    <row r="384" spans="1:116" s="366" customFormat="1" ht="38.25" x14ac:dyDescent="0.25">
      <c r="A384" s="505" t="s">
        <v>770</v>
      </c>
      <c r="B384" s="603" t="s">
        <v>8</v>
      </c>
      <c r="C384" s="507" t="s">
        <v>9</v>
      </c>
      <c r="D384" s="267" t="s">
        <v>1955</v>
      </c>
      <c r="E384" s="291" t="s">
        <v>1145</v>
      </c>
      <c r="F384" s="292">
        <v>43475</v>
      </c>
      <c r="G384" s="395"/>
      <c r="H384" s="395">
        <f>VLOOKUP(C384,[1]Rates!$C$6:$D$136,2,0)</f>
        <v>3</v>
      </c>
      <c r="I384" s="395">
        <f t="shared" si="1144"/>
        <v>3</v>
      </c>
      <c r="J384" s="419"/>
      <c r="K384" s="419"/>
      <c r="L384" s="419"/>
      <c r="M384" s="419"/>
      <c r="N384" s="396"/>
      <c r="O384" s="397"/>
      <c r="P384" s="398"/>
      <c r="Q384" s="399"/>
      <c r="R384" s="396"/>
      <c r="S384" s="396"/>
      <c r="T384" s="396"/>
      <c r="U384" s="400"/>
      <c r="V384" s="401"/>
      <c r="W384" s="402"/>
      <c r="X384" s="402"/>
      <c r="Y384" s="402"/>
      <c r="Z384" s="402"/>
      <c r="AA384" s="397"/>
      <c r="AB384" s="397"/>
      <c r="AC384" s="397"/>
      <c r="AD384" s="421"/>
      <c r="AE384" s="403"/>
      <c r="AF384" s="403"/>
      <c r="AG384" s="404"/>
      <c r="AH384" s="405"/>
      <c r="AI384" s="406"/>
      <c r="AJ384" s="405"/>
      <c r="AK384" s="407"/>
      <c r="AL384" s="397"/>
      <c r="AM384" s="397"/>
      <c r="AN384" s="397"/>
      <c r="AO384" s="421"/>
      <c r="AP384" s="403"/>
      <c r="AQ384" s="403"/>
      <c r="AR384" s="404"/>
      <c r="AS384" s="405"/>
      <c r="AT384" s="280"/>
      <c r="AU384" s="280"/>
      <c r="AW384" s="280"/>
      <c r="AX384" s="280"/>
      <c r="AY384" s="280"/>
      <c r="AZ384" s="280"/>
      <c r="BA384" s="280"/>
      <c r="BB384" s="280"/>
      <c r="BC384" s="408"/>
      <c r="BD384" s="280"/>
      <c r="BE384" s="280"/>
      <c r="BF384" s="280"/>
      <c r="BG384" s="280"/>
      <c r="BH384" s="280"/>
      <c r="BI384" s="280">
        <v>15210</v>
      </c>
      <c r="BJ384" s="280"/>
      <c r="BK384" s="280">
        <f t="shared" si="1145"/>
        <v>81</v>
      </c>
      <c r="BL384" s="280"/>
      <c r="BM384" s="280">
        <f t="shared" si="1146"/>
        <v>3</v>
      </c>
      <c r="BN384" s="280">
        <f t="shared" si="1147"/>
        <v>760.5</v>
      </c>
      <c r="BO384" s="280">
        <f t="shared" si="1148"/>
        <v>14449.5</v>
      </c>
      <c r="BP384" s="280">
        <f t="shared" si="1149"/>
        <v>1068.8671232876711</v>
      </c>
      <c r="BQ384" s="280">
        <f t="shared" si="1150"/>
        <v>14141.132876712329</v>
      </c>
      <c r="BS384" s="367">
        <f t="shared" si="1124"/>
        <v>13380.632876712329</v>
      </c>
      <c r="BT384" s="280">
        <v>14141.132876712329</v>
      </c>
      <c r="BU384" s="280"/>
      <c r="BV384" s="280"/>
      <c r="BW384" s="280"/>
      <c r="BX384" s="280">
        <f t="shared" si="1125"/>
        <v>0.21917808219178081</v>
      </c>
      <c r="BY384" s="365">
        <f t="shared" si="1126"/>
        <v>2.7808219178082192</v>
      </c>
      <c r="BZ384" s="280">
        <f t="shared" si="1127"/>
        <v>760.5</v>
      </c>
      <c r="CA384" s="280">
        <f t="shared" si="1128"/>
        <v>13380.632876712329</v>
      </c>
      <c r="CB384" s="280">
        <f t="shared" si="1129"/>
        <v>4811.7546798029553</v>
      </c>
      <c r="CC384" s="280">
        <f t="shared" si="1130"/>
        <v>9329.3781969093725</v>
      </c>
      <c r="CE384" s="280">
        <v>9329.3781969093725</v>
      </c>
      <c r="CF384" s="280"/>
      <c r="CG384" s="280"/>
      <c r="CH384" s="280"/>
      <c r="CI384" s="280">
        <f t="shared" si="1093"/>
        <v>1.2219178082191782</v>
      </c>
      <c r="CJ384" s="365">
        <f t="shared" si="1151"/>
        <v>1.7780821917808218</v>
      </c>
      <c r="CK384" s="280">
        <f t="shared" si="1095"/>
        <v>760.5</v>
      </c>
      <c r="CL384" s="280">
        <f t="shared" si="1096"/>
        <v>8568.8781969093725</v>
      </c>
      <c r="CM384" s="280">
        <f t="shared" si="1131"/>
        <v>4811.7546798029553</v>
      </c>
      <c r="CN384" s="280">
        <f t="shared" si="1097"/>
        <v>4517.6235171064172</v>
      </c>
      <c r="CP384" s="280">
        <f t="shared" si="1132"/>
        <v>4517.6235171064172</v>
      </c>
      <c r="CQ384" s="280"/>
      <c r="CR384" s="280"/>
      <c r="CS384" s="280"/>
      <c r="CT384" s="280">
        <f t="shared" si="1133"/>
        <v>2.2219178082191782</v>
      </c>
      <c r="CU384" s="365">
        <f t="shared" si="1134"/>
        <v>0.77808219178082183</v>
      </c>
      <c r="CV384" s="280">
        <f t="shared" si="1135"/>
        <v>760.5</v>
      </c>
      <c r="CW384" s="280">
        <f t="shared" si="1136"/>
        <v>3757.1235171064172</v>
      </c>
      <c r="CX384" s="280">
        <f t="shared" ref="CX384:CX403" si="1152">CW384</f>
        <v>3757.1235171064172</v>
      </c>
      <c r="CY384" s="280">
        <f t="shared" si="1143"/>
        <v>760.5</v>
      </c>
      <c r="CZ384" s="566"/>
      <c r="DA384" s="280">
        <f t="shared" si="1105"/>
        <v>760.5</v>
      </c>
      <c r="DB384" s="280"/>
      <c r="DC384" s="280"/>
      <c r="DD384" s="280"/>
      <c r="DE384" s="280">
        <f t="shared" si="948"/>
        <v>3.2219178082191782</v>
      </c>
      <c r="DF384" s="365">
        <f t="shared" si="949"/>
        <v>-0.22191780821917817</v>
      </c>
      <c r="DG384" s="280">
        <f t="shared" si="1106"/>
        <v>760.5</v>
      </c>
      <c r="DH384" s="280">
        <f t="shared" si="950"/>
        <v>0</v>
      </c>
      <c r="DI384" s="280"/>
      <c r="DJ384" s="280">
        <f t="shared" si="951"/>
        <v>760.5</v>
      </c>
      <c r="DL384" s="367">
        <f t="shared" si="952"/>
        <v>0</v>
      </c>
    </row>
    <row r="385" spans="1:116" s="366" customFormat="1" ht="38.25" x14ac:dyDescent="0.25">
      <c r="A385" s="505" t="s">
        <v>770</v>
      </c>
      <c r="B385" s="603" t="s">
        <v>8</v>
      </c>
      <c r="C385" s="507" t="s">
        <v>9</v>
      </c>
      <c r="D385" s="267" t="s">
        <v>1956</v>
      </c>
      <c r="E385" s="291" t="s">
        <v>1144</v>
      </c>
      <c r="F385" s="292">
        <v>43475</v>
      </c>
      <c r="G385" s="395"/>
      <c r="H385" s="395">
        <f>VLOOKUP(C385,[1]Rates!$C$6:$D$136,2,0)</f>
        <v>3</v>
      </c>
      <c r="I385" s="395">
        <f t="shared" si="1144"/>
        <v>3</v>
      </c>
      <c r="J385" s="419"/>
      <c r="K385" s="419"/>
      <c r="L385" s="419"/>
      <c r="M385" s="419"/>
      <c r="N385" s="396"/>
      <c r="O385" s="397"/>
      <c r="P385" s="398"/>
      <c r="Q385" s="399"/>
      <c r="R385" s="396"/>
      <c r="S385" s="396"/>
      <c r="T385" s="396"/>
      <c r="U385" s="400"/>
      <c r="V385" s="401"/>
      <c r="W385" s="402"/>
      <c r="X385" s="402"/>
      <c r="Y385" s="402"/>
      <c r="Z385" s="402"/>
      <c r="AA385" s="397"/>
      <c r="AB385" s="397"/>
      <c r="AC385" s="397"/>
      <c r="AD385" s="421"/>
      <c r="AE385" s="403"/>
      <c r="AF385" s="403"/>
      <c r="AG385" s="404"/>
      <c r="AH385" s="405"/>
      <c r="AI385" s="406"/>
      <c r="AJ385" s="405"/>
      <c r="AK385" s="407"/>
      <c r="AL385" s="397"/>
      <c r="AM385" s="397"/>
      <c r="AN385" s="397"/>
      <c r="AO385" s="421"/>
      <c r="AP385" s="403"/>
      <c r="AQ385" s="403"/>
      <c r="AR385" s="404"/>
      <c r="AS385" s="405"/>
      <c r="AT385" s="280"/>
      <c r="AU385" s="280"/>
      <c r="AW385" s="280"/>
      <c r="AX385" s="280"/>
      <c r="AY385" s="280"/>
      <c r="AZ385" s="280"/>
      <c r="BA385" s="280"/>
      <c r="BB385" s="280"/>
      <c r="BC385" s="408"/>
      <c r="BD385" s="280"/>
      <c r="BE385" s="280"/>
      <c r="BF385" s="280"/>
      <c r="BG385" s="280"/>
      <c r="BH385" s="280"/>
      <c r="BI385" s="280">
        <v>67500</v>
      </c>
      <c r="BJ385" s="280"/>
      <c r="BK385" s="280">
        <f t="shared" si="1145"/>
        <v>81</v>
      </c>
      <c r="BL385" s="280"/>
      <c r="BM385" s="280">
        <f t="shared" si="1146"/>
        <v>3</v>
      </c>
      <c r="BN385" s="280">
        <f t="shared" si="1147"/>
        <v>3375</v>
      </c>
      <c r="BO385" s="280">
        <f t="shared" si="1148"/>
        <v>64125</v>
      </c>
      <c r="BP385" s="280">
        <f t="shared" si="1149"/>
        <v>4743.4931506849316</v>
      </c>
      <c r="BQ385" s="280">
        <f t="shared" si="1150"/>
        <v>62756.506849315068</v>
      </c>
      <c r="BS385" s="367">
        <f t="shared" si="1124"/>
        <v>59381.506849315068</v>
      </c>
      <c r="BT385" s="280">
        <v>62756.506849315068</v>
      </c>
      <c r="BU385" s="280"/>
      <c r="BV385" s="280"/>
      <c r="BW385" s="280"/>
      <c r="BX385" s="280">
        <f t="shared" si="1125"/>
        <v>0.21917808219178081</v>
      </c>
      <c r="BY385" s="365">
        <f t="shared" si="1126"/>
        <v>2.7808219178082192</v>
      </c>
      <c r="BZ385" s="280">
        <f t="shared" si="1127"/>
        <v>3375</v>
      </c>
      <c r="CA385" s="280">
        <f t="shared" si="1128"/>
        <v>59381.506849315068</v>
      </c>
      <c r="CB385" s="280">
        <f t="shared" si="1129"/>
        <v>21353.940886699507</v>
      </c>
      <c r="CC385" s="280">
        <f t="shared" si="1130"/>
        <v>41402.565962615561</v>
      </c>
      <c r="CE385" s="280">
        <v>41402.565962615561</v>
      </c>
      <c r="CF385" s="280"/>
      <c r="CG385" s="280"/>
      <c r="CH385" s="280"/>
      <c r="CI385" s="280">
        <f t="shared" si="1093"/>
        <v>1.2219178082191782</v>
      </c>
      <c r="CJ385" s="365">
        <f t="shared" si="1151"/>
        <v>1.7780821917808218</v>
      </c>
      <c r="CK385" s="280">
        <f t="shared" si="1095"/>
        <v>3375</v>
      </c>
      <c r="CL385" s="280">
        <f t="shared" si="1096"/>
        <v>38027.565962615561</v>
      </c>
      <c r="CM385" s="280">
        <f t="shared" si="1131"/>
        <v>21353.940886699507</v>
      </c>
      <c r="CN385" s="280">
        <f t="shared" si="1097"/>
        <v>20048.625075916054</v>
      </c>
      <c r="CP385" s="280">
        <f t="shared" si="1132"/>
        <v>20048.625075916054</v>
      </c>
      <c r="CQ385" s="280"/>
      <c r="CR385" s="280"/>
      <c r="CS385" s="280"/>
      <c r="CT385" s="280">
        <f t="shared" si="1133"/>
        <v>2.2219178082191782</v>
      </c>
      <c r="CU385" s="365">
        <f t="shared" si="1134"/>
        <v>0.77808219178082183</v>
      </c>
      <c r="CV385" s="280">
        <f t="shared" si="1135"/>
        <v>3375</v>
      </c>
      <c r="CW385" s="280">
        <f t="shared" si="1136"/>
        <v>16673.625075916054</v>
      </c>
      <c r="CX385" s="280">
        <f t="shared" si="1152"/>
        <v>16673.625075916054</v>
      </c>
      <c r="CY385" s="280">
        <f t="shared" si="1143"/>
        <v>3375</v>
      </c>
      <c r="CZ385" s="566"/>
      <c r="DA385" s="280">
        <f t="shared" si="1105"/>
        <v>3375</v>
      </c>
      <c r="DB385" s="280"/>
      <c r="DC385" s="280"/>
      <c r="DD385" s="280"/>
      <c r="DE385" s="280">
        <f t="shared" si="948"/>
        <v>3.2219178082191782</v>
      </c>
      <c r="DF385" s="365">
        <f t="shared" si="949"/>
        <v>-0.22191780821917817</v>
      </c>
      <c r="DG385" s="280">
        <f t="shared" si="1106"/>
        <v>3375</v>
      </c>
      <c r="DH385" s="280">
        <f t="shared" si="950"/>
        <v>0</v>
      </c>
      <c r="DI385" s="280"/>
      <c r="DJ385" s="280">
        <f t="shared" si="951"/>
        <v>3375</v>
      </c>
      <c r="DL385" s="367">
        <f t="shared" si="952"/>
        <v>0</v>
      </c>
    </row>
    <row r="386" spans="1:116" s="366" customFormat="1" ht="38.25" x14ac:dyDescent="0.25">
      <c r="A386" s="505" t="s">
        <v>770</v>
      </c>
      <c r="B386" s="603" t="s">
        <v>8</v>
      </c>
      <c r="C386" s="507" t="s">
        <v>9</v>
      </c>
      <c r="D386" s="267" t="s">
        <v>1957</v>
      </c>
      <c r="E386" s="291" t="s">
        <v>1143</v>
      </c>
      <c r="F386" s="292">
        <v>43475</v>
      </c>
      <c r="G386" s="395"/>
      <c r="H386" s="395">
        <f>VLOOKUP(C386,[1]Rates!$C$6:$D$136,2,0)</f>
        <v>3</v>
      </c>
      <c r="I386" s="395">
        <f t="shared" si="1144"/>
        <v>3</v>
      </c>
      <c r="J386" s="419"/>
      <c r="K386" s="419"/>
      <c r="L386" s="419"/>
      <c r="M386" s="419"/>
      <c r="N386" s="396"/>
      <c r="O386" s="397"/>
      <c r="P386" s="398"/>
      <c r="Q386" s="399"/>
      <c r="R386" s="396"/>
      <c r="S386" s="396"/>
      <c r="T386" s="396"/>
      <c r="U386" s="400"/>
      <c r="V386" s="401"/>
      <c r="W386" s="402"/>
      <c r="X386" s="402"/>
      <c r="Y386" s="402"/>
      <c r="Z386" s="402"/>
      <c r="AA386" s="397"/>
      <c r="AB386" s="397"/>
      <c r="AC386" s="397"/>
      <c r="AD386" s="421"/>
      <c r="AE386" s="403"/>
      <c r="AF386" s="403"/>
      <c r="AG386" s="404"/>
      <c r="AH386" s="405"/>
      <c r="AI386" s="406"/>
      <c r="AJ386" s="405"/>
      <c r="AK386" s="407"/>
      <c r="AL386" s="397"/>
      <c r="AM386" s="397"/>
      <c r="AN386" s="397"/>
      <c r="AO386" s="421"/>
      <c r="AP386" s="403"/>
      <c r="AQ386" s="403"/>
      <c r="AR386" s="404"/>
      <c r="AS386" s="405"/>
      <c r="AT386" s="280"/>
      <c r="AU386" s="280"/>
      <c r="AW386" s="280"/>
      <c r="AX386" s="280"/>
      <c r="AY386" s="280"/>
      <c r="AZ386" s="280"/>
      <c r="BA386" s="280"/>
      <c r="BB386" s="280"/>
      <c r="BC386" s="408"/>
      <c r="BD386" s="280"/>
      <c r="BE386" s="280"/>
      <c r="BF386" s="280"/>
      <c r="BG386" s="280"/>
      <c r="BH386" s="280"/>
      <c r="BI386" s="280">
        <v>15750</v>
      </c>
      <c r="BJ386" s="280"/>
      <c r="BK386" s="280">
        <f t="shared" si="1145"/>
        <v>81</v>
      </c>
      <c r="BL386" s="280"/>
      <c r="BM386" s="280">
        <f t="shared" si="1146"/>
        <v>3</v>
      </c>
      <c r="BN386" s="280">
        <f t="shared" si="1147"/>
        <v>787.5</v>
      </c>
      <c r="BO386" s="280">
        <f t="shared" si="1148"/>
        <v>14962.5</v>
      </c>
      <c r="BP386" s="280">
        <f t="shared" si="1149"/>
        <v>1106.8150684931506</v>
      </c>
      <c r="BQ386" s="280">
        <f t="shared" si="1150"/>
        <v>14643.18493150685</v>
      </c>
      <c r="BS386" s="367">
        <f t="shared" si="1124"/>
        <v>13855.68493150685</v>
      </c>
      <c r="BT386" s="280">
        <v>14643.18493150685</v>
      </c>
      <c r="BU386" s="280"/>
      <c r="BV386" s="280"/>
      <c r="BW386" s="280"/>
      <c r="BX386" s="280">
        <f t="shared" si="1125"/>
        <v>0.21917808219178081</v>
      </c>
      <c r="BY386" s="365">
        <f t="shared" si="1126"/>
        <v>2.7808219178082192</v>
      </c>
      <c r="BZ386" s="280">
        <f t="shared" si="1127"/>
        <v>787.5</v>
      </c>
      <c r="CA386" s="280">
        <f t="shared" si="1128"/>
        <v>13855.68493150685</v>
      </c>
      <c r="CB386" s="280">
        <f t="shared" si="1129"/>
        <v>4982.5862068965516</v>
      </c>
      <c r="CC386" s="280">
        <f t="shared" si="1130"/>
        <v>9660.5987246102995</v>
      </c>
      <c r="CE386" s="280">
        <v>9660.5987246102995</v>
      </c>
      <c r="CF386" s="280"/>
      <c r="CG386" s="280"/>
      <c r="CH386" s="280"/>
      <c r="CI386" s="280">
        <f t="shared" si="1093"/>
        <v>1.2219178082191782</v>
      </c>
      <c r="CJ386" s="365">
        <f t="shared" si="1151"/>
        <v>1.7780821917808218</v>
      </c>
      <c r="CK386" s="280">
        <f t="shared" si="1095"/>
        <v>787.5</v>
      </c>
      <c r="CL386" s="280">
        <f t="shared" si="1096"/>
        <v>8873.0987246102995</v>
      </c>
      <c r="CM386" s="280">
        <f t="shared" si="1131"/>
        <v>4982.5862068965516</v>
      </c>
      <c r="CN386" s="280">
        <f t="shared" si="1097"/>
        <v>4678.0125177137479</v>
      </c>
      <c r="CP386" s="280">
        <f t="shared" si="1132"/>
        <v>4678.0125177137479</v>
      </c>
      <c r="CQ386" s="280"/>
      <c r="CR386" s="280"/>
      <c r="CS386" s="280"/>
      <c r="CT386" s="280">
        <f t="shared" si="1133"/>
        <v>2.2219178082191782</v>
      </c>
      <c r="CU386" s="365">
        <f t="shared" si="1134"/>
        <v>0.77808219178082183</v>
      </c>
      <c r="CV386" s="280">
        <f t="shared" si="1135"/>
        <v>787.5</v>
      </c>
      <c r="CW386" s="280">
        <f t="shared" si="1136"/>
        <v>3890.5125177137479</v>
      </c>
      <c r="CX386" s="280">
        <f t="shared" si="1152"/>
        <v>3890.5125177137479</v>
      </c>
      <c r="CY386" s="280">
        <f t="shared" si="1143"/>
        <v>787.5</v>
      </c>
      <c r="CZ386" s="566"/>
      <c r="DA386" s="280">
        <f t="shared" si="1105"/>
        <v>787.5</v>
      </c>
      <c r="DB386" s="280"/>
      <c r="DC386" s="280"/>
      <c r="DD386" s="280"/>
      <c r="DE386" s="280">
        <f t="shared" si="948"/>
        <v>3.2219178082191782</v>
      </c>
      <c r="DF386" s="365">
        <f t="shared" si="949"/>
        <v>-0.22191780821917817</v>
      </c>
      <c r="DG386" s="280">
        <f t="shared" si="1106"/>
        <v>787.5</v>
      </c>
      <c r="DH386" s="280">
        <f t="shared" si="950"/>
        <v>0</v>
      </c>
      <c r="DI386" s="280"/>
      <c r="DJ386" s="280">
        <f t="shared" si="951"/>
        <v>787.5</v>
      </c>
      <c r="DL386" s="367">
        <f t="shared" si="952"/>
        <v>0</v>
      </c>
    </row>
    <row r="387" spans="1:116" s="366" customFormat="1" ht="38.25" x14ac:dyDescent="0.25">
      <c r="A387" s="505" t="s">
        <v>770</v>
      </c>
      <c r="B387" s="603" t="s">
        <v>8</v>
      </c>
      <c r="C387" s="507" t="s">
        <v>9</v>
      </c>
      <c r="D387" s="267" t="s">
        <v>1958</v>
      </c>
      <c r="E387" s="291" t="s">
        <v>1142</v>
      </c>
      <c r="F387" s="292">
        <v>43475</v>
      </c>
      <c r="G387" s="395"/>
      <c r="H387" s="395">
        <f>VLOOKUP(C387,[1]Rates!$C$6:$D$136,2,0)</f>
        <v>3</v>
      </c>
      <c r="I387" s="395">
        <f t="shared" si="1144"/>
        <v>3</v>
      </c>
      <c r="J387" s="419"/>
      <c r="K387" s="419"/>
      <c r="L387" s="419"/>
      <c r="M387" s="419"/>
      <c r="N387" s="396"/>
      <c r="O387" s="397"/>
      <c r="P387" s="398"/>
      <c r="Q387" s="399"/>
      <c r="R387" s="396"/>
      <c r="S387" s="396"/>
      <c r="T387" s="396"/>
      <c r="U387" s="400"/>
      <c r="V387" s="401"/>
      <c r="W387" s="402"/>
      <c r="X387" s="402"/>
      <c r="Y387" s="402"/>
      <c r="Z387" s="402"/>
      <c r="AA387" s="397"/>
      <c r="AB387" s="397"/>
      <c r="AC387" s="397"/>
      <c r="AD387" s="421"/>
      <c r="AE387" s="403"/>
      <c r="AF387" s="403"/>
      <c r="AG387" s="404"/>
      <c r="AH387" s="405"/>
      <c r="AI387" s="406"/>
      <c r="AJ387" s="405"/>
      <c r="AK387" s="407"/>
      <c r="AL387" s="397"/>
      <c r="AM387" s="397"/>
      <c r="AN387" s="397"/>
      <c r="AO387" s="421"/>
      <c r="AP387" s="403"/>
      <c r="AQ387" s="403"/>
      <c r="AR387" s="404"/>
      <c r="AS387" s="405"/>
      <c r="AT387" s="280"/>
      <c r="AU387" s="280"/>
      <c r="AW387" s="280"/>
      <c r="AX387" s="280"/>
      <c r="AY387" s="280"/>
      <c r="AZ387" s="280"/>
      <c r="BA387" s="280"/>
      <c r="BB387" s="280"/>
      <c r="BC387" s="408"/>
      <c r="BD387" s="280"/>
      <c r="BE387" s="280"/>
      <c r="BF387" s="280"/>
      <c r="BG387" s="280"/>
      <c r="BH387" s="280"/>
      <c r="BI387" s="280">
        <v>25020</v>
      </c>
      <c r="BJ387" s="280"/>
      <c r="BK387" s="280">
        <f t="shared" si="1145"/>
        <v>81</v>
      </c>
      <c r="BL387" s="280"/>
      <c r="BM387" s="280">
        <f t="shared" si="1146"/>
        <v>3</v>
      </c>
      <c r="BN387" s="280">
        <f t="shared" si="1147"/>
        <v>1251</v>
      </c>
      <c r="BO387" s="280">
        <f t="shared" si="1148"/>
        <v>23769</v>
      </c>
      <c r="BP387" s="280">
        <f t="shared" si="1149"/>
        <v>1758.2547945205479</v>
      </c>
      <c r="BQ387" s="280">
        <f t="shared" si="1150"/>
        <v>23261.745205479452</v>
      </c>
      <c r="BS387" s="367">
        <f t="shared" si="1124"/>
        <v>22010.745205479452</v>
      </c>
      <c r="BT387" s="280">
        <v>23261.745205479452</v>
      </c>
      <c r="BU387" s="280"/>
      <c r="BV387" s="280"/>
      <c r="BW387" s="280"/>
      <c r="BX387" s="280">
        <f t="shared" si="1125"/>
        <v>0.21917808219178081</v>
      </c>
      <c r="BY387" s="365">
        <f t="shared" si="1126"/>
        <v>2.7808219178082192</v>
      </c>
      <c r="BZ387" s="280">
        <f t="shared" si="1127"/>
        <v>1251</v>
      </c>
      <c r="CA387" s="280">
        <f t="shared" si="1128"/>
        <v>22010.745205479452</v>
      </c>
      <c r="CB387" s="280">
        <f t="shared" si="1129"/>
        <v>7915.1940886699504</v>
      </c>
      <c r="CC387" s="280">
        <f t="shared" si="1130"/>
        <v>15346.551116809502</v>
      </c>
      <c r="CE387" s="280">
        <v>15346.551116809502</v>
      </c>
      <c r="CF387" s="280"/>
      <c r="CG387" s="280"/>
      <c r="CH387" s="280"/>
      <c r="CI387" s="280">
        <f t="shared" si="1093"/>
        <v>1.2219178082191782</v>
      </c>
      <c r="CJ387" s="365">
        <f t="shared" si="1151"/>
        <v>1.7780821917808218</v>
      </c>
      <c r="CK387" s="280">
        <f t="shared" si="1095"/>
        <v>1251</v>
      </c>
      <c r="CL387" s="280">
        <f t="shared" si="1096"/>
        <v>14095.551116809502</v>
      </c>
      <c r="CM387" s="280">
        <f t="shared" si="1131"/>
        <v>7915.1940886699504</v>
      </c>
      <c r="CN387" s="280">
        <f t="shared" si="1097"/>
        <v>7431.3570281395514</v>
      </c>
      <c r="CP387" s="280">
        <f t="shared" si="1132"/>
        <v>7431.3570281395514</v>
      </c>
      <c r="CQ387" s="280"/>
      <c r="CR387" s="280"/>
      <c r="CS387" s="280"/>
      <c r="CT387" s="280">
        <f t="shared" si="1133"/>
        <v>2.2219178082191782</v>
      </c>
      <c r="CU387" s="365">
        <f t="shared" si="1134"/>
        <v>0.77808219178082183</v>
      </c>
      <c r="CV387" s="280">
        <f t="shared" si="1135"/>
        <v>1251</v>
      </c>
      <c r="CW387" s="280">
        <f t="shared" si="1136"/>
        <v>6180.3570281395514</v>
      </c>
      <c r="CX387" s="280">
        <f t="shared" si="1152"/>
        <v>6180.3570281395514</v>
      </c>
      <c r="CY387" s="280">
        <f t="shared" si="1143"/>
        <v>1251</v>
      </c>
      <c r="CZ387" s="566"/>
      <c r="DA387" s="280">
        <f t="shared" si="1105"/>
        <v>1251</v>
      </c>
      <c r="DB387" s="280"/>
      <c r="DC387" s="280"/>
      <c r="DD387" s="280"/>
      <c r="DE387" s="280">
        <f t="shared" si="948"/>
        <v>3.2219178082191782</v>
      </c>
      <c r="DF387" s="365">
        <f t="shared" si="949"/>
        <v>-0.22191780821917817</v>
      </c>
      <c r="DG387" s="280">
        <f t="shared" si="1106"/>
        <v>1251</v>
      </c>
      <c r="DH387" s="280">
        <f t="shared" si="950"/>
        <v>0</v>
      </c>
      <c r="DI387" s="280"/>
      <c r="DJ387" s="280">
        <f t="shared" si="951"/>
        <v>1251</v>
      </c>
      <c r="DL387" s="367">
        <f t="shared" si="952"/>
        <v>0</v>
      </c>
    </row>
    <row r="388" spans="1:116" s="366" customFormat="1" ht="38.25" x14ac:dyDescent="0.25">
      <c r="A388" s="505" t="s">
        <v>770</v>
      </c>
      <c r="B388" s="603" t="s">
        <v>8</v>
      </c>
      <c r="C388" s="507" t="s">
        <v>9</v>
      </c>
      <c r="D388" s="267" t="s">
        <v>1959</v>
      </c>
      <c r="E388" s="291" t="s">
        <v>1141</v>
      </c>
      <c r="F388" s="292">
        <v>43475</v>
      </c>
      <c r="G388" s="395"/>
      <c r="H388" s="395">
        <f>VLOOKUP(C388,[1]Rates!$C$6:$D$136,2,0)</f>
        <v>3</v>
      </c>
      <c r="I388" s="395">
        <f t="shared" si="1144"/>
        <v>3</v>
      </c>
      <c r="J388" s="419"/>
      <c r="K388" s="419"/>
      <c r="L388" s="419"/>
      <c r="M388" s="419"/>
      <c r="N388" s="396"/>
      <c r="O388" s="397"/>
      <c r="P388" s="398"/>
      <c r="Q388" s="399"/>
      <c r="R388" s="396"/>
      <c r="S388" s="396"/>
      <c r="T388" s="396"/>
      <c r="U388" s="400"/>
      <c r="V388" s="401"/>
      <c r="W388" s="402"/>
      <c r="X388" s="402"/>
      <c r="Y388" s="402"/>
      <c r="Z388" s="402"/>
      <c r="AA388" s="397"/>
      <c r="AB388" s="397"/>
      <c r="AC388" s="397"/>
      <c r="AD388" s="421"/>
      <c r="AE388" s="403"/>
      <c r="AF388" s="403"/>
      <c r="AG388" s="404"/>
      <c r="AH388" s="405"/>
      <c r="AI388" s="406"/>
      <c r="AJ388" s="405"/>
      <c r="AK388" s="407"/>
      <c r="AL388" s="397"/>
      <c r="AM388" s="397"/>
      <c r="AN388" s="397"/>
      <c r="AO388" s="421"/>
      <c r="AP388" s="403"/>
      <c r="AQ388" s="403"/>
      <c r="AR388" s="404"/>
      <c r="AS388" s="405"/>
      <c r="AT388" s="280"/>
      <c r="AU388" s="280"/>
      <c r="AW388" s="280"/>
      <c r="AX388" s="280"/>
      <c r="AY388" s="280"/>
      <c r="AZ388" s="280"/>
      <c r="BA388" s="280"/>
      <c r="BB388" s="280"/>
      <c r="BC388" s="408"/>
      <c r="BD388" s="280"/>
      <c r="BE388" s="280"/>
      <c r="BF388" s="280"/>
      <c r="BG388" s="280"/>
      <c r="BH388" s="280"/>
      <c r="BI388" s="280">
        <v>34200</v>
      </c>
      <c r="BJ388" s="280"/>
      <c r="BK388" s="280">
        <f t="shared" si="1145"/>
        <v>81</v>
      </c>
      <c r="BL388" s="280"/>
      <c r="BM388" s="280">
        <f t="shared" si="1146"/>
        <v>3</v>
      </c>
      <c r="BN388" s="280">
        <f t="shared" si="1147"/>
        <v>1710</v>
      </c>
      <c r="BO388" s="280">
        <f t="shared" si="1148"/>
        <v>32490</v>
      </c>
      <c r="BP388" s="280">
        <f t="shared" si="1149"/>
        <v>2403.3698630136987</v>
      </c>
      <c r="BQ388" s="280">
        <f t="shared" si="1150"/>
        <v>31796.630136986299</v>
      </c>
      <c r="BS388" s="367">
        <f t="shared" si="1124"/>
        <v>30086.630136986299</v>
      </c>
      <c r="BT388" s="280">
        <v>31796.630136986299</v>
      </c>
      <c r="BU388" s="280"/>
      <c r="BV388" s="280"/>
      <c r="BW388" s="280"/>
      <c r="BX388" s="280">
        <f t="shared" si="1125"/>
        <v>0.21917808219178081</v>
      </c>
      <c r="BY388" s="365">
        <f t="shared" si="1126"/>
        <v>2.7808219178082192</v>
      </c>
      <c r="BZ388" s="280">
        <f t="shared" si="1127"/>
        <v>1710</v>
      </c>
      <c r="CA388" s="280">
        <f t="shared" si="1128"/>
        <v>30086.630136986299</v>
      </c>
      <c r="CB388" s="280">
        <f t="shared" si="1129"/>
        <v>10819.330049261083</v>
      </c>
      <c r="CC388" s="280">
        <f t="shared" si="1130"/>
        <v>20977.300087725216</v>
      </c>
      <c r="CE388" s="280">
        <v>20977.300087725216</v>
      </c>
      <c r="CF388" s="280"/>
      <c r="CG388" s="280"/>
      <c r="CH388" s="280"/>
      <c r="CI388" s="280">
        <f t="shared" si="1093"/>
        <v>1.2219178082191782</v>
      </c>
      <c r="CJ388" s="365">
        <f t="shared" si="1151"/>
        <v>1.7780821917808218</v>
      </c>
      <c r="CK388" s="280">
        <f t="shared" si="1095"/>
        <v>1710</v>
      </c>
      <c r="CL388" s="280">
        <f t="shared" si="1096"/>
        <v>19267.300087725216</v>
      </c>
      <c r="CM388" s="280">
        <f t="shared" si="1131"/>
        <v>10819.330049261083</v>
      </c>
      <c r="CN388" s="280">
        <f t="shared" si="1097"/>
        <v>10157.970038464133</v>
      </c>
      <c r="CP388" s="280">
        <f t="shared" si="1132"/>
        <v>10157.970038464133</v>
      </c>
      <c r="CQ388" s="280"/>
      <c r="CR388" s="280"/>
      <c r="CS388" s="280"/>
      <c r="CT388" s="280">
        <f t="shared" si="1133"/>
        <v>2.2219178082191782</v>
      </c>
      <c r="CU388" s="365">
        <f t="shared" si="1134"/>
        <v>0.77808219178082183</v>
      </c>
      <c r="CV388" s="280">
        <f t="shared" si="1135"/>
        <v>1710</v>
      </c>
      <c r="CW388" s="280">
        <f t="shared" si="1136"/>
        <v>8447.9700384641328</v>
      </c>
      <c r="CX388" s="280">
        <f t="shared" si="1152"/>
        <v>8447.9700384641328</v>
      </c>
      <c r="CY388" s="280">
        <f t="shared" si="1143"/>
        <v>1710</v>
      </c>
      <c r="CZ388" s="566"/>
      <c r="DA388" s="280">
        <f t="shared" si="1105"/>
        <v>1710</v>
      </c>
      <c r="DB388" s="280"/>
      <c r="DC388" s="280"/>
      <c r="DD388" s="280"/>
      <c r="DE388" s="280">
        <f t="shared" si="948"/>
        <v>3.2219178082191782</v>
      </c>
      <c r="DF388" s="365">
        <f t="shared" si="949"/>
        <v>-0.22191780821917817</v>
      </c>
      <c r="DG388" s="280">
        <f t="shared" si="1106"/>
        <v>1710</v>
      </c>
      <c r="DH388" s="280">
        <f t="shared" si="950"/>
        <v>0</v>
      </c>
      <c r="DI388" s="280"/>
      <c r="DJ388" s="280">
        <f t="shared" si="951"/>
        <v>1710</v>
      </c>
      <c r="DL388" s="367">
        <f t="shared" si="952"/>
        <v>0</v>
      </c>
    </row>
    <row r="389" spans="1:116" s="366" customFormat="1" ht="38.25" x14ac:dyDescent="0.25">
      <c r="A389" s="505" t="s">
        <v>770</v>
      </c>
      <c r="B389" s="603" t="s">
        <v>8</v>
      </c>
      <c r="C389" s="507" t="s">
        <v>9</v>
      </c>
      <c r="D389" s="267" t="s">
        <v>1960</v>
      </c>
      <c r="E389" s="291" t="s">
        <v>1140</v>
      </c>
      <c r="F389" s="292">
        <v>43475</v>
      </c>
      <c r="G389" s="395"/>
      <c r="H389" s="395">
        <f>VLOOKUP(C389,[1]Rates!$C$6:$D$136,2,0)</f>
        <v>3</v>
      </c>
      <c r="I389" s="395">
        <f t="shared" si="1144"/>
        <v>3</v>
      </c>
      <c r="J389" s="419"/>
      <c r="K389" s="419"/>
      <c r="L389" s="419"/>
      <c r="M389" s="419"/>
      <c r="N389" s="396"/>
      <c r="O389" s="397"/>
      <c r="P389" s="398"/>
      <c r="Q389" s="399"/>
      <c r="R389" s="396"/>
      <c r="S389" s="396"/>
      <c r="T389" s="396"/>
      <c r="U389" s="400"/>
      <c r="V389" s="401"/>
      <c r="W389" s="402"/>
      <c r="X389" s="402"/>
      <c r="Y389" s="402"/>
      <c r="Z389" s="402"/>
      <c r="AA389" s="397"/>
      <c r="AB389" s="397"/>
      <c r="AC389" s="397"/>
      <c r="AD389" s="421"/>
      <c r="AE389" s="403"/>
      <c r="AF389" s="403"/>
      <c r="AG389" s="404"/>
      <c r="AH389" s="405"/>
      <c r="AI389" s="406"/>
      <c r="AJ389" s="405"/>
      <c r="AK389" s="407"/>
      <c r="AL389" s="397"/>
      <c r="AM389" s="397"/>
      <c r="AN389" s="397"/>
      <c r="AO389" s="421"/>
      <c r="AP389" s="403"/>
      <c r="AQ389" s="403"/>
      <c r="AR389" s="404"/>
      <c r="AS389" s="405"/>
      <c r="AT389" s="280"/>
      <c r="AU389" s="280"/>
      <c r="AW389" s="280"/>
      <c r="AX389" s="280"/>
      <c r="AY389" s="280"/>
      <c r="AZ389" s="280"/>
      <c r="BA389" s="280"/>
      <c r="BB389" s="280"/>
      <c r="BC389" s="408"/>
      <c r="BD389" s="280"/>
      <c r="BE389" s="280"/>
      <c r="BF389" s="280"/>
      <c r="BG389" s="280"/>
      <c r="BH389" s="280"/>
      <c r="BI389" s="280">
        <v>15930</v>
      </c>
      <c r="BJ389" s="280"/>
      <c r="BK389" s="280">
        <f t="shared" si="1145"/>
        <v>81</v>
      </c>
      <c r="BL389" s="280"/>
      <c r="BM389" s="280">
        <f t="shared" si="1146"/>
        <v>3</v>
      </c>
      <c r="BN389" s="280">
        <f t="shared" si="1147"/>
        <v>796.5</v>
      </c>
      <c r="BO389" s="280">
        <f t="shared" si="1148"/>
        <v>15133.5</v>
      </c>
      <c r="BP389" s="280">
        <f t="shared" si="1149"/>
        <v>1119.4643835616439</v>
      </c>
      <c r="BQ389" s="280">
        <f t="shared" si="1150"/>
        <v>14810.535616438356</v>
      </c>
      <c r="BS389" s="367">
        <f t="shared" si="1124"/>
        <v>14014.035616438356</v>
      </c>
      <c r="BT389" s="280">
        <v>14810.535616438356</v>
      </c>
      <c r="BU389" s="280"/>
      <c r="BV389" s="280"/>
      <c r="BW389" s="280"/>
      <c r="BX389" s="280">
        <f t="shared" si="1125"/>
        <v>0.21917808219178081</v>
      </c>
      <c r="BY389" s="365">
        <f t="shared" si="1126"/>
        <v>2.7808219178082192</v>
      </c>
      <c r="BZ389" s="280">
        <f t="shared" si="1127"/>
        <v>796.5</v>
      </c>
      <c r="CA389" s="280">
        <f t="shared" si="1128"/>
        <v>14014.035616438356</v>
      </c>
      <c r="CB389" s="280">
        <f t="shared" si="1129"/>
        <v>5039.5300492610831</v>
      </c>
      <c r="CC389" s="280">
        <f t="shared" si="1130"/>
        <v>9771.0055671772716</v>
      </c>
      <c r="CE389" s="280">
        <v>9771.0055671772716</v>
      </c>
      <c r="CF389" s="280"/>
      <c r="CG389" s="280"/>
      <c r="CH389" s="280"/>
      <c r="CI389" s="280">
        <f t="shared" si="1093"/>
        <v>1.2219178082191782</v>
      </c>
      <c r="CJ389" s="365">
        <f t="shared" si="1151"/>
        <v>1.7780821917808218</v>
      </c>
      <c r="CK389" s="280">
        <f t="shared" si="1095"/>
        <v>796.5</v>
      </c>
      <c r="CL389" s="280">
        <f t="shared" si="1096"/>
        <v>8974.5055671772716</v>
      </c>
      <c r="CM389" s="280">
        <f t="shared" si="1131"/>
        <v>5039.5300492610831</v>
      </c>
      <c r="CN389" s="280">
        <f t="shared" si="1097"/>
        <v>4731.4755179161884</v>
      </c>
      <c r="CP389" s="280">
        <f t="shared" si="1132"/>
        <v>4731.4755179161884</v>
      </c>
      <c r="CQ389" s="280"/>
      <c r="CR389" s="280"/>
      <c r="CS389" s="280"/>
      <c r="CT389" s="280">
        <f t="shared" si="1133"/>
        <v>2.2219178082191782</v>
      </c>
      <c r="CU389" s="365">
        <f t="shared" si="1134"/>
        <v>0.77808219178082183</v>
      </c>
      <c r="CV389" s="280">
        <f t="shared" si="1135"/>
        <v>796.5</v>
      </c>
      <c r="CW389" s="280">
        <f t="shared" si="1136"/>
        <v>3934.9755179161884</v>
      </c>
      <c r="CX389" s="280">
        <f t="shared" si="1152"/>
        <v>3934.9755179161884</v>
      </c>
      <c r="CY389" s="280">
        <f t="shared" si="1143"/>
        <v>796.5</v>
      </c>
      <c r="CZ389" s="566"/>
      <c r="DA389" s="280">
        <f t="shared" si="1105"/>
        <v>796.5</v>
      </c>
      <c r="DB389" s="280"/>
      <c r="DC389" s="280"/>
      <c r="DD389" s="280"/>
      <c r="DE389" s="280">
        <f t="shared" si="948"/>
        <v>3.2219178082191782</v>
      </c>
      <c r="DF389" s="365">
        <f t="shared" si="949"/>
        <v>-0.22191780821917817</v>
      </c>
      <c r="DG389" s="280">
        <f t="shared" si="1106"/>
        <v>796.5</v>
      </c>
      <c r="DH389" s="280">
        <f t="shared" si="950"/>
        <v>0</v>
      </c>
      <c r="DI389" s="280"/>
      <c r="DJ389" s="280">
        <f t="shared" si="951"/>
        <v>796.5</v>
      </c>
      <c r="DL389" s="367">
        <f t="shared" si="952"/>
        <v>0</v>
      </c>
    </row>
    <row r="390" spans="1:116" s="366" customFormat="1" ht="38.25" x14ac:dyDescent="0.25">
      <c r="A390" s="505" t="s">
        <v>770</v>
      </c>
      <c r="B390" s="603" t="s">
        <v>8</v>
      </c>
      <c r="C390" s="507" t="s">
        <v>9</v>
      </c>
      <c r="D390" s="267" t="s">
        <v>1961</v>
      </c>
      <c r="E390" s="291" t="s">
        <v>1147</v>
      </c>
      <c r="F390" s="292">
        <v>43475</v>
      </c>
      <c r="G390" s="395"/>
      <c r="H390" s="395">
        <f>VLOOKUP(C390,[1]Rates!$C$6:$D$136,2,0)</f>
        <v>3</v>
      </c>
      <c r="I390" s="395">
        <f t="shared" si="1144"/>
        <v>3</v>
      </c>
      <c r="J390" s="419"/>
      <c r="K390" s="419"/>
      <c r="L390" s="419"/>
      <c r="M390" s="419"/>
      <c r="N390" s="396"/>
      <c r="O390" s="397"/>
      <c r="P390" s="398"/>
      <c r="Q390" s="399"/>
      <c r="R390" s="396"/>
      <c r="S390" s="396"/>
      <c r="T390" s="396"/>
      <c r="U390" s="400"/>
      <c r="V390" s="401"/>
      <c r="W390" s="402"/>
      <c r="X390" s="402"/>
      <c r="Y390" s="402"/>
      <c r="Z390" s="402"/>
      <c r="AA390" s="397"/>
      <c r="AB390" s="397"/>
      <c r="AC390" s="397"/>
      <c r="AD390" s="421"/>
      <c r="AE390" s="403"/>
      <c r="AF390" s="403"/>
      <c r="AG390" s="404"/>
      <c r="AH390" s="405"/>
      <c r="AI390" s="406"/>
      <c r="AJ390" s="405"/>
      <c r="AK390" s="407"/>
      <c r="AL390" s="397"/>
      <c r="AM390" s="397"/>
      <c r="AN390" s="397"/>
      <c r="AO390" s="421"/>
      <c r="AP390" s="403"/>
      <c r="AQ390" s="403"/>
      <c r="AR390" s="404"/>
      <c r="AS390" s="405"/>
      <c r="AT390" s="280"/>
      <c r="AU390" s="280"/>
      <c r="AW390" s="280"/>
      <c r="AX390" s="280"/>
      <c r="AY390" s="280"/>
      <c r="AZ390" s="280"/>
      <c r="BA390" s="280"/>
      <c r="BB390" s="280"/>
      <c r="BC390" s="408"/>
      <c r="BD390" s="280"/>
      <c r="BE390" s="280"/>
      <c r="BF390" s="280"/>
      <c r="BG390" s="280"/>
      <c r="BH390" s="280"/>
      <c r="BI390" s="280">
        <v>25020</v>
      </c>
      <c r="BJ390" s="280"/>
      <c r="BK390" s="280">
        <f t="shared" si="1145"/>
        <v>81</v>
      </c>
      <c r="BL390" s="280"/>
      <c r="BM390" s="280">
        <f t="shared" ref="BM390" si="1153">H390-BL390</f>
        <v>3</v>
      </c>
      <c r="BN390" s="280">
        <f t="shared" ref="BN390" si="1154">+BI390*5%</f>
        <v>1251</v>
      </c>
      <c r="BO390" s="280">
        <f t="shared" ref="BO390" si="1155">+BI390-BN390</f>
        <v>23769</v>
      </c>
      <c r="BP390" s="280">
        <f t="shared" ref="BP390" si="1156">+(BO390/BM390*BK390)/365</f>
        <v>1758.2547945205479</v>
      </c>
      <c r="BQ390" s="280">
        <f t="shared" ref="BQ390" si="1157">+BH390+BI390-BP390</f>
        <v>23261.745205479452</v>
      </c>
      <c r="BS390" s="367">
        <f t="shared" si="1124"/>
        <v>22010.745205479452</v>
      </c>
      <c r="BT390" s="280">
        <v>23261.745205479452</v>
      </c>
      <c r="BU390" s="280"/>
      <c r="BV390" s="280"/>
      <c r="BW390" s="280"/>
      <c r="BX390" s="280">
        <f t="shared" si="1125"/>
        <v>0.21917808219178081</v>
      </c>
      <c r="BY390" s="365">
        <f t="shared" si="1126"/>
        <v>2.7808219178082192</v>
      </c>
      <c r="BZ390" s="280">
        <f t="shared" si="1127"/>
        <v>1251</v>
      </c>
      <c r="CA390" s="280">
        <f t="shared" si="1128"/>
        <v>22010.745205479452</v>
      </c>
      <c r="CB390" s="280">
        <f t="shared" si="1129"/>
        <v>7915.1940886699504</v>
      </c>
      <c r="CC390" s="280">
        <f t="shared" si="1130"/>
        <v>15346.551116809502</v>
      </c>
      <c r="CE390" s="280">
        <v>15346.551116809502</v>
      </c>
      <c r="CF390" s="280"/>
      <c r="CG390" s="280"/>
      <c r="CH390" s="280"/>
      <c r="CI390" s="280">
        <f t="shared" si="1093"/>
        <v>1.2219178082191782</v>
      </c>
      <c r="CJ390" s="365">
        <f t="shared" si="1151"/>
        <v>1.7780821917808218</v>
      </c>
      <c r="CK390" s="280">
        <f t="shared" si="1095"/>
        <v>1251</v>
      </c>
      <c r="CL390" s="280">
        <f t="shared" si="1096"/>
        <v>14095.551116809502</v>
      </c>
      <c r="CM390" s="280">
        <f t="shared" si="1131"/>
        <v>7915.1940886699504</v>
      </c>
      <c r="CN390" s="280">
        <f t="shared" si="1097"/>
        <v>7431.3570281395514</v>
      </c>
      <c r="CP390" s="280">
        <f t="shared" si="1132"/>
        <v>7431.3570281395514</v>
      </c>
      <c r="CQ390" s="280"/>
      <c r="CR390" s="280"/>
      <c r="CS390" s="280"/>
      <c r="CT390" s="280">
        <f t="shared" si="1133"/>
        <v>2.2219178082191782</v>
      </c>
      <c r="CU390" s="365">
        <f t="shared" si="1134"/>
        <v>0.77808219178082183</v>
      </c>
      <c r="CV390" s="280">
        <f t="shared" si="1135"/>
        <v>1251</v>
      </c>
      <c r="CW390" s="280">
        <f t="shared" si="1136"/>
        <v>6180.3570281395514</v>
      </c>
      <c r="CX390" s="280">
        <f t="shared" si="1152"/>
        <v>6180.3570281395514</v>
      </c>
      <c r="CY390" s="280">
        <f t="shared" si="1143"/>
        <v>1251</v>
      </c>
      <c r="CZ390" s="566"/>
      <c r="DA390" s="280">
        <f t="shared" si="1105"/>
        <v>1251</v>
      </c>
      <c r="DB390" s="280"/>
      <c r="DC390" s="280"/>
      <c r="DD390" s="280"/>
      <c r="DE390" s="280">
        <f t="shared" si="948"/>
        <v>3.2219178082191782</v>
      </c>
      <c r="DF390" s="365">
        <f t="shared" si="949"/>
        <v>-0.22191780821917817</v>
      </c>
      <c r="DG390" s="280">
        <f t="shared" si="1106"/>
        <v>1251</v>
      </c>
      <c r="DH390" s="280">
        <f t="shared" si="950"/>
        <v>0</v>
      </c>
      <c r="DI390" s="280"/>
      <c r="DJ390" s="280">
        <f t="shared" si="951"/>
        <v>1251</v>
      </c>
      <c r="DL390" s="367">
        <f t="shared" si="952"/>
        <v>0</v>
      </c>
    </row>
    <row r="391" spans="1:116" s="366" customFormat="1" ht="38.25" x14ac:dyDescent="0.25">
      <c r="A391" s="505" t="s">
        <v>770</v>
      </c>
      <c r="B391" s="603" t="s">
        <v>8</v>
      </c>
      <c r="C391" s="507" t="s">
        <v>9</v>
      </c>
      <c r="D391" s="267" t="s">
        <v>1962</v>
      </c>
      <c r="E391" s="291" t="s">
        <v>740</v>
      </c>
      <c r="F391" s="292">
        <v>43530</v>
      </c>
      <c r="G391" s="395"/>
      <c r="H391" s="395">
        <f>VLOOKUP(C391,[1]Rates!$C$6:$D$136,2,0)</f>
        <v>3</v>
      </c>
      <c r="I391" s="395">
        <f t="shared" si="1144"/>
        <v>3</v>
      </c>
      <c r="J391" s="419"/>
      <c r="K391" s="419"/>
      <c r="L391" s="419"/>
      <c r="M391" s="419"/>
      <c r="N391" s="396"/>
      <c r="O391" s="397"/>
      <c r="P391" s="398"/>
      <c r="Q391" s="399"/>
      <c r="R391" s="396"/>
      <c r="S391" s="396"/>
      <c r="T391" s="396"/>
      <c r="U391" s="400"/>
      <c r="V391" s="401"/>
      <c r="W391" s="402"/>
      <c r="X391" s="402"/>
      <c r="Y391" s="402"/>
      <c r="Z391" s="402"/>
      <c r="AA391" s="397"/>
      <c r="AB391" s="397"/>
      <c r="AC391" s="397"/>
      <c r="AD391" s="421"/>
      <c r="AE391" s="403"/>
      <c r="AF391" s="403"/>
      <c r="AG391" s="404"/>
      <c r="AH391" s="405"/>
      <c r="AI391" s="406"/>
      <c r="AJ391" s="405"/>
      <c r="AK391" s="407"/>
      <c r="AL391" s="397"/>
      <c r="AM391" s="397"/>
      <c r="AN391" s="397"/>
      <c r="AO391" s="421"/>
      <c r="AP391" s="403"/>
      <c r="AQ391" s="403"/>
      <c r="AR391" s="404"/>
      <c r="AS391" s="405"/>
      <c r="AT391" s="280"/>
      <c r="AU391" s="280"/>
      <c r="AW391" s="280"/>
      <c r="AX391" s="280"/>
      <c r="AY391" s="280"/>
      <c r="AZ391" s="280"/>
      <c r="BA391" s="280"/>
      <c r="BB391" s="280"/>
      <c r="BC391" s="408"/>
      <c r="BD391" s="280"/>
      <c r="BE391" s="280"/>
      <c r="BF391" s="280"/>
      <c r="BG391" s="280"/>
      <c r="BH391" s="280"/>
      <c r="BI391" s="280">
        <v>23400</v>
      </c>
      <c r="BJ391" s="280"/>
      <c r="BK391" s="280">
        <f t="shared" si="1145"/>
        <v>26</v>
      </c>
      <c r="BL391" s="280"/>
      <c r="BM391" s="280">
        <f t="shared" si="1146"/>
        <v>3</v>
      </c>
      <c r="BN391" s="280">
        <f t="shared" si="1147"/>
        <v>1170</v>
      </c>
      <c r="BO391" s="280">
        <f t="shared" si="1148"/>
        <v>22230</v>
      </c>
      <c r="BP391" s="280">
        <f t="shared" si="1149"/>
        <v>527.83561643835617</v>
      </c>
      <c r="BQ391" s="280">
        <f t="shared" si="1150"/>
        <v>22872.164383561645</v>
      </c>
      <c r="BS391" s="367">
        <f t="shared" si="1124"/>
        <v>21702.164383561645</v>
      </c>
      <c r="BT391" s="280">
        <v>22872.164383561645</v>
      </c>
      <c r="BU391" s="280"/>
      <c r="BV391" s="280"/>
      <c r="BW391" s="280"/>
      <c r="BX391" s="280">
        <f t="shared" si="1125"/>
        <v>6.8493150684931503E-2</v>
      </c>
      <c r="BY391" s="365">
        <f t="shared" si="1126"/>
        <v>2.9315068493150687</v>
      </c>
      <c r="BZ391" s="280">
        <f t="shared" si="1127"/>
        <v>1170</v>
      </c>
      <c r="CA391" s="280">
        <f t="shared" si="1128"/>
        <v>21702.164383561645</v>
      </c>
      <c r="CB391" s="280">
        <f t="shared" si="1129"/>
        <v>7403.0747663551401</v>
      </c>
      <c r="CC391" s="280">
        <f t="shared" si="1130"/>
        <v>15469.089617206504</v>
      </c>
      <c r="CE391" s="280">
        <v>15469.089617206504</v>
      </c>
      <c r="CF391" s="280"/>
      <c r="CG391" s="280"/>
      <c r="CH391" s="280"/>
      <c r="CI391" s="280">
        <f t="shared" si="1093"/>
        <v>1.0712328767123287</v>
      </c>
      <c r="CJ391" s="365">
        <f t="shared" si="1151"/>
        <v>1.9287671232876713</v>
      </c>
      <c r="CK391" s="280">
        <f t="shared" si="1095"/>
        <v>1170</v>
      </c>
      <c r="CL391" s="280">
        <f t="shared" si="1096"/>
        <v>14299.089617206504</v>
      </c>
      <c r="CM391" s="280">
        <f t="shared" si="1131"/>
        <v>7403.0747663551401</v>
      </c>
      <c r="CN391" s="280">
        <f t="shared" si="1097"/>
        <v>8066.0148508513639</v>
      </c>
      <c r="CP391" s="280">
        <f t="shared" si="1132"/>
        <v>8066.0148508513639</v>
      </c>
      <c r="CQ391" s="280"/>
      <c r="CR391" s="280"/>
      <c r="CS391" s="280"/>
      <c r="CT391" s="280">
        <f t="shared" si="1133"/>
        <v>2.0712328767123287</v>
      </c>
      <c r="CU391" s="365">
        <f t="shared" si="1134"/>
        <v>0.9287671232876713</v>
      </c>
      <c r="CV391" s="280">
        <f t="shared" si="1135"/>
        <v>1170</v>
      </c>
      <c r="CW391" s="280">
        <f t="shared" si="1136"/>
        <v>6896.0148508513639</v>
      </c>
      <c r="CX391" s="280">
        <f t="shared" si="1152"/>
        <v>6896.0148508513639</v>
      </c>
      <c r="CY391" s="280">
        <f t="shared" si="1143"/>
        <v>1170</v>
      </c>
      <c r="CZ391" s="566"/>
      <c r="DA391" s="280">
        <f t="shared" si="1105"/>
        <v>1170</v>
      </c>
      <c r="DB391" s="280"/>
      <c r="DC391" s="280"/>
      <c r="DD391" s="280"/>
      <c r="DE391" s="280">
        <f t="shared" si="948"/>
        <v>3.0712328767123287</v>
      </c>
      <c r="DF391" s="365">
        <f t="shared" si="949"/>
        <v>-7.1232876712328697E-2</v>
      </c>
      <c r="DG391" s="280">
        <f t="shared" si="1106"/>
        <v>1170</v>
      </c>
      <c r="DH391" s="280">
        <f t="shared" si="950"/>
        <v>0</v>
      </c>
      <c r="DI391" s="280"/>
      <c r="DJ391" s="280">
        <f t="shared" si="951"/>
        <v>1170</v>
      </c>
      <c r="DL391" s="367">
        <f t="shared" si="952"/>
        <v>0</v>
      </c>
    </row>
    <row r="392" spans="1:116" s="366" customFormat="1" ht="38.25" x14ac:dyDescent="0.25">
      <c r="A392" s="505" t="s">
        <v>770</v>
      </c>
      <c r="B392" s="603" t="s">
        <v>8</v>
      </c>
      <c r="C392" s="507" t="s">
        <v>9</v>
      </c>
      <c r="D392" s="267" t="s">
        <v>1963</v>
      </c>
      <c r="E392" s="291" t="s">
        <v>1139</v>
      </c>
      <c r="F392" s="292">
        <v>43519</v>
      </c>
      <c r="G392" s="395"/>
      <c r="H392" s="395">
        <f>VLOOKUP(C392,[1]Rates!$C$6:$D$136,2,0)</f>
        <v>3</v>
      </c>
      <c r="I392" s="395">
        <f t="shared" si="1144"/>
        <v>3</v>
      </c>
      <c r="J392" s="419"/>
      <c r="K392" s="419"/>
      <c r="L392" s="419"/>
      <c r="M392" s="419"/>
      <c r="N392" s="396"/>
      <c r="O392" s="397"/>
      <c r="P392" s="398"/>
      <c r="Q392" s="399"/>
      <c r="R392" s="396"/>
      <c r="S392" s="396"/>
      <c r="T392" s="396"/>
      <c r="U392" s="400"/>
      <c r="V392" s="401"/>
      <c r="W392" s="402"/>
      <c r="X392" s="402"/>
      <c r="Y392" s="402"/>
      <c r="Z392" s="402"/>
      <c r="AA392" s="397"/>
      <c r="AB392" s="397"/>
      <c r="AC392" s="397"/>
      <c r="AD392" s="421"/>
      <c r="AE392" s="403"/>
      <c r="AF392" s="403"/>
      <c r="AG392" s="404"/>
      <c r="AH392" s="405"/>
      <c r="AI392" s="406"/>
      <c r="AJ392" s="405"/>
      <c r="AK392" s="407"/>
      <c r="AL392" s="397"/>
      <c r="AM392" s="397"/>
      <c r="AN392" s="397"/>
      <c r="AO392" s="421"/>
      <c r="AP392" s="403"/>
      <c r="AQ392" s="403"/>
      <c r="AR392" s="404"/>
      <c r="AS392" s="405"/>
      <c r="AT392" s="280"/>
      <c r="AU392" s="280"/>
      <c r="AW392" s="280"/>
      <c r="AX392" s="280"/>
      <c r="AY392" s="280"/>
      <c r="AZ392" s="280"/>
      <c r="BA392" s="280"/>
      <c r="BB392" s="280"/>
      <c r="BC392" s="408"/>
      <c r="BD392" s="280"/>
      <c r="BE392" s="280"/>
      <c r="BF392" s="280"/>
      <c r="BG392" s="280"/>
      <c r="BH392" s="280"/>
      <c r="BI392" s="280">
        <v>12600</v>
      </c>
      <c r="BJ392" s="280"/>
      <c r="BK392" s="280">
        <f t="shared" si="1145"/>
        <v>37</v>
      </c>
      <c r="BL392" s="280"/>
      <c r="BM392" s="280">
        <f t="shared" si="1146"/>
        <v>3</v>
      </c>
      <c r="BN392" s="280">
        <f t="shared" si="1147"/>
        <v>630</v>
      </c>
      <c r="BO392" s="280">
        <f t="shared" si="1148"/>
        <v>11970</v>
      </c>
      <c r="BP392" s="280">
        <f t="shared" si="1149"/>
        <v>404.46575342465752</v>
      </c>
      <c r="BQ392" s="280">
        <f t="shared" si="1150"/>
        <v>12195.534246575342</v>
      </c>
      <c r="BS392" s="367">
        <f t="shared" si="1124"/>
        <v>11565.534246575342</v>
      </c>
      <c r="BT392" s="280">
        <v>12195.534246575342</v>
      </c>
      <c r="BU392" s="280"/>
      <c r="BV392" s="280"/>
      <c r="BW392" s="280"/>
      <c r="BX392" s="280">
        <f t="shared" si="1125"/>
        <v>9.8630136986301367E-2</v>
      </c>
      <c r="BY392" s="365">
        <f t="shared" si="1126"/>
        <v>2.9013698630136986</v>
      </c>
      <c r="BZ392" s="280">
        <f t="shared" si="1127"/>
        <v>630</v>
      </c>
      <c r="CA392" s="280">
        <f t="shared" si="1128"/>
        <v>11565.534246575342</v>
      </c>
      <c r="CB392" s="280">
        <f t="shared" si="1129"/>
        <v>3986.2322946175636</v>
      </c>
      <c r="CC392" s="280">
        <f t="shared" si="1130"/>
        <v>8209.3019519577792</v>
      </c>
      <c r="CE392" s="280">
        <v>8209.3019519577792</v>
      </c>
      <c r="CF392" s="280"/>
      <c r="CG392" s="280"/>
      <c r="CH392" s="280"/>
      <c r="CI392" s="280">
        <f t="shared" si="1093"/>
        <v>1.1013698630136985</v>
      </c>
      <c r="CJ392" s="365">
        <f t="shared" si="1151"/>
        <v>1.8986301369863015</v>
      </c>
      <c r="CK392" s="280">
        <f t="shared" si="1095"/>
        <v>630</v>
      </c>
      <c r="CL392" s="280">
        <f t="shared" si="1096"/>
        <v>7579.3019519577792</v>
      </c>
      <c r="CM392" s="280">
        <f t="shared" si="1131"/>
        <v>3986.2322946175636</v>
      </c>
      <c r="CN392" s="280">
        <f t="shared" si="1097"/>
        <v>4223.0696573402156</v>
      </c>
      <c r="CP392" s="280">
        <f t="shared" si="1132"/>
        <v>4223.0696573402156</v>
      </c>
      <c r="CQ392" s="280"/>
      <c r="CR392" s="280"/>
      <c r="CS392" s="280"/>
      <c r="CT392" s="280">
        <f t="shared" si="1133"/>
        <v>2.1013698630136988</v>
      </c>
      <c r="CU392" s="365">
        <f t="shared" si="1134"/>
        <v>0.89863013698630123</v>
      </c>
      <c r="CV392" s="280">
        <f t="shared" si="1135"/>
        <v>630</v>
      </c>
      <c r="CW392" s="280">
        <f t="shared" si="1136"/>
        <v>3593.0696573402156</v>
      </c>
      <c r="CX392" s="280">
        <f t="shared" si="1152"/>
        <v>3593.0696573402156</v>
      </c>
      <c r="CY392" s="280">
        <f t="shared" si="1143"/>
        <v>630</v>
      </c>
      <c r="CZ392" s="566"/>
      <c r="DA392" s="280">
        <f t="shared" si="1105"/>
        <v>630</v>
      </c>
      <c r="DB392" s="280"/>
      <c r="DC392" s="280"/>
      <c r="DD392" s="280"/>
      <c r="DE392" s="280">
        <f t="shared" si="948"/>
        <v>3.1013698630136988</v>
      </c>
      <c r="DF392" s="365">
        <f t="shared" si="949"/>
        <v>-0.10136986301369877</v>
      </c>
      <c r="DG392" s="280">
        <f t="shared" si="1106"/>
        <v>630</v>
      </c>
      <c r="DH392" s="280">
        <f t="shared" si="950"/>
        <v>0</v>
      </c>
      <c r="DI392" s="280"/>
      <c r="DJ392" s="280">
        <f t="shared" si="951"/>
        <v>630</v>
      </c>
      <c r="DL392" s="367">
        <f t="shared" si="952"/>
        <v>0</v>
      </c>
    </row>
    <row r="393" spans="1:116" s="366" customFormat="1" ht="38.25" x14ac:dyDescent="0.25">
      <c r="A393" s="505" t="s">
        <v>770</v>
      </c>
      <c r="B393" s="603" t="s">
        <v>8</v>
      </c>
      <c r="C393" s="507" t="s">
        <v>9</v>
      </c>
      <c r="D393" s="267" t="s">
        <v>1964</v>
      </c>
      <c r="E393" s="291" t="s">
        <v>1138</v>
      </c>
      <c r="F393" s="292">
        <v>43515</v>
      </c>
      <c r="G393" s="395"/>
      <c r="H393" s="395">
        <f>VLOOKUP(C393,[1]Rates!$C$6:$D$136,2,0)</f>
        <v>3</v>
      </c>
      <c r="I393" s="395">
        <f t="shared" si="1144"/>
        <v>3</v>
      </c>
      <c r="J393" s="419"/>
      <c r="K393" s="419"/>
      <c r="L393" s="419"/>
      <c r="M393" s="419"/>
      <c r="N393" s="396"/>
      <c r="O393" s="397"/>
      <c r="P393" s="398"/>
      <c r="Q393" s="399"/>
      <c r="R393" s="396"/>
      <c r="S393" s="396"/>
      <c r="T393" s="396"/>
      <c r="U393" s="400"/>
      <c r="V393" s="401"/>
      <c r="W393" s="402"/>
      <c r="X393" s="402"/>
      <c r="Y393" s="402"/>
      <c r="Z393" s="402"/>
      <c r="AA393" s="397"/>
      <c r="AB393" s="397"/>
      <c r="AC393" s="397"/>
      <c r="AD393" s="421"/>
      <c r="AE393" s="403"/>
      <c r="AF393" s="403"/>
      <c r="AG393" s="404"/>
      <c r="AH393" s="405"/>
      <c r="AI393" s="406"/>
      <c r="AJ393" s="405"/>
      <c r="AK393" s="407"/>
      <c r="AL393" s="397"/>
      <c r="AM393" s="397"/>
      <c r="AN393" s="397"/>
      <c r="AO393" s="421"/>
      <c r="AP393" s="403"/>
      <c r="AQ393" s="403"/>
      <c r="AR393" s="404"/>
      <c r="AS393" s="405"/>
      <c r="AT393" s="280"/>
      <c r="AU393" s="280"/>
      <c r="AW393" s="280"/>
      <c r="AX393" s="280"/>
      <c r="AY393" s="280"/>
      <c r="AZ393" s="280"/>
      <c r="BA393" s="280"/>
      <c r="BB393" s="280"/>
      <c r="BC393" s="408"/>
      <c r="BD393" s="280"/>
      <c r="BE393" s="280"/>
      <c r="BF393" s="280"/>
      <c r="BG393" s="280"/>
      <c r="BH393" s="280"/>
      <c r="BI393" s="280">
        <v>9000</v>
      </c>
      <c r="BJ393" s="280"/>
      <c r="BK393" s="280">
        <f t="shared" si="1145"/>
        <v>41</v>
      </c>
      <c r="BL393" s="280"/>
      <c r="BM393" s="280">
        <f t="shared" si="1146"/>
        <v>3</v>
      </c>
      <c r="BN393" s="280">
        <f t="shared" si="1147"/>
        <v>450</v>
      </c>
      <c r="BO393" s="280">
        <f t="shared" si="1148"/>
        <v>8550</v>
      </c>
      <c r="BP393" s="280">
        <f t="shared" si="1149"/>
        <v>320.13698630136986</v>
      </c>
      <c r="BQ393" s="280">
        <f t="shared" si="1150"/>
        <v>8679.8630136986303</v>
      </c>
      <c r="BS393" s="367">
        <f t="shared" si="1124"/>
        <v>8229.8630136986303</v>
      </c>
      <c r="BT393" s="280">
        <v>8679.8630136986303</v>
      </c>
      <c r="BU393" s="280"/>
      <c r="BV393" s="280"/>
      <c r="BW393" s="280"/>
      <c r="BX393" s="280">
        <f t="shared" si="1125"/>
        <v>0.1095890410958904</v>
      </c>
      <c r="BY393" s="365">
        <f t="shared" si="1126"/>
        <v>2.8904109589041096</v>
      </c>
      <c r="BZ393" s="280">
        <f t="shared" si="1127"/>
        <v>450</v>
      </c>
      <c r="CA393" s="280">
        <f t="shared" si="1128"/>
        <v>8229.8630136986303</v>
      </c>
      <c r="CB393" s="280">
        <f t="shared" si="1129"/>
        <v>2847.2985781990524</v>
      </c>
      <c r="CC393" s="280">
        <f t="shared" si="1130"/>
        <v>5832.5644354995784</v>
      </c>
      <c r="CE393" s="280">
        <v>5832.5644354995784</v>
      </c>
      <c r="CF393" s="280"/>
      <c r="CG393" s="280"/>
      <c r="CH393" s="280"/>
      <c r="CI393" s="280">
        <f t="shared" si="1093"/>
        <v>1.1123287671232878</v>
      </c>
      <c r="CJ393" s="365">
        <f t="shared" si="1151"/>
        <v>1.8876712328767122</v>
      </c>
      <c r="CK393" s="280">
        <f t="shared" si="1095"/>
        <v>450</v>
      </c>
      <c r="CL393" s="280">
        <f t="shared" si="1096"/>
        <v>5382.5644354995784</v>
      </c>
      <c r="CM393" s="280">
        <f t="shared" si="1131"/>
        <v>2847.2985781990524</v>
      </c>
      <c r="CN393" s="280">
        <f t="shared" si="1097"/>
        <v>2985.265857300526</v>
      </c>
      <c r="CP393" s="280">
        <f t="shared" si="1132"/>
        <v>2985.265857300526</v>
      </c>
      <c r="CQ393" s="280"/>
      <c r="CR393" s="280"/>
      <c r="CS393" s="280"/>
      <c r="CT393" s="280">
        <f t="shared" si="1133"/>
        <v>2.1123287671232878</v>
      </c>
      <c r="CU393" s="365">
        <f t="shared" si="1134"/>
        <v>0.88767123287671224</v>
      </c>
      <c r="CV393" s="280">
        <f t="shared" si="1135"/>
        <v>450</v>
      </c>
      <c r="CW393" s="280">
        <f t="shared" si="1136"/>
        <v>2535.265857300526</v>
      </c>
      <c r="CX393" s="280">
        <f t="shared" si="1152"/>
        <v>2535.265857300526</v>
      </c>
      <c r="CY393" s="280">
        <f t="shared" si="1143"/>
        <v>450</v>
      </c>
      <c r="CZ393" s="566"/>
      <c r="DA393" s="280">
        <f t="shared" si="1105"/>
        <v>450</v>
      </c>
      <c r="DB393" s="280"/>
      <c r="DC393" s="280"/>
      <c r="DD393" s="280"/>
      <c r="DE393" s="280">
        <f t="shared" si="948"/>
        <v>3.1123287671232878</v>
      </c>
      <c r="DF393" s="365">
        <f t="shared" si="949"/>
        <v>-0.11232876712328776</v>
      </c>
      <c r="DG393" s="280">
        <f t="shared" si="1106"/>
        <v>450</v>
      </c>
      <c r="DH393" s="280">
        <f t="shared" si="950"/>
        <v>0</v>
      </c>
      <c r="DI393" s="280"/>
      <c r="DJ393" s="280">
        <f t="shared" si="951"/>
        <v>450</v>
      </c>
      <c r="DL393" s="367">
        <f t="shared" si="952"/>
        <v>0</v>
      </c>
    </row>
    <row r="394" spans="1:116" s="366" customFormat="1" ht="38.25" x14ac:dyDescent="0.25">
      <c r="A394" s="505" t="s">
        <v>770</v>
      </c>
      <c r="B394" s="603" t="s">
        <v>8</v>
      </c>
      <c r="C394" s="507" t="s">
        <v>9</v>
      </c>
      <c r="D394" s="267" t="s">
        <v>1965</v>
      </c>
      <c r="E394" s="291" t="s">
        <v>753</v>
      </c>
      <c r="F394" s="292">
        <v>43515</v>
      </c>
      <c r="G394" s="395"/>
      <c r="H394" s="395">
        <f>VLOOKUP(C394,[1]Rates!$C$6:$D$136,2,0)</f>
        <v>3</v>
      </c>
      <c r="I394" s="395">
        <f t="shared" si="1144"/>
        <v>3</v>
      </c>
      <c r="J394" s="419"/>
      <c r="K394" s="419"/>
      <c r="L394" s="419"/>
      <c r="M394" s="419"/>
      <c r="N394" s="396"/>
      <c r="O394" s="397"/>
      <c r="P394" s="398"/>
      <c r="Q394" s="399"/>
      <c r="R394" s="396"/>
      <c r="S394" s="396"/>
      <c r="T394" s="396"/>
      <c r="U394" s="400"/>
      <c r="V394" s="401"/>
      <c r="W394" s="402"/>
      <c r="X394" s="402"/>
      <c r="Y394" s="402"/>
      <c r="Z394" s="402"/>
      <c r="AA394" s="397"/>
      <c r="AB394" s="397"/>
      <c r="AC394" s="397"/>
      <c r="AD394" s="421"/>
      <c r="AE394" s="403"/>
      <c r="AF394" s="403"/>
      <c r="AG394" s="404"/>
      <c r="AH394" s="405"/>
      <c r="AI394" s="406"/>
      <c r="AJ394" s="405"/>
      <c r="AK394" s="407"/>
      <c r="AL394" s="397"/>
      <c r="AM394" s="397"/>
      <c r="AN394" s="397"/>
      <c r="AO394" s="421"/>
      <c r="AP394" s="403"/>
      <c r="AQ394" s="403"/>
      <c r="AR394" s="404"/>
      <c r="AS394" s="405"/>
      <c r="AT394" s="280"/>
      <c r="AU394" s="280"/>
      <c r="AW394" s="280"/>
      <c r="AX394" s="280"/>
      <c r="AY394" s="280"/>
      <c r="AZ394" s="280"/>
      <c r="BA394" s="280"/>
      <c r="BB394" s="280"/>
      <c r="BC394" s="408"/>
      <c r="BD394" s="280"/>
      <c r="BE394" s="280"/>
      <c r="BF394" s="280"/>
      <c r="BG394" s="280"/>
      <c r="BH394" s="280"/>
      <c r="BI394" s="280">
        <v>136250</v>
      </c>
      <c r="BJ394" s="280"/>
      <c r="BK394" s="280">
        <f t="shared" si="1145"/>
        <v>41</v>
      </c>
      <c r="BL394" s="280"/>
      <c r="BM394" s="280">
        <f t="shared" si="1146"/>
        <v>3</v>
      </c>
      <c r="BN394" s="280">
        <f t="shared" si="1147"/>
        <v>6812.5</v>
      </c>
      <c r="BO394" s="280">
        <f t="shared" si="1148"/>
        <v>129437.5</v>
      </c>
      <c r="BP394" s="280">
        <f t="shared" si="1149"/>
        <v>4846.5182648401833</v>
      </c>
      <c r="BQ394" s="280">
        <f t="shared" si="1150"/>
        <v>131403.48173515982</v>
      </c>
      <c r="BS394" s="367">
        <f t="shared" si="1124"/>
        <v>124590.98173515982</v>
      </c>
      <c r="BT394" s="280">
        <v>131403.48173515982</v>
      </c>
      <c r="BU394" s="280"/>
      <c r="BV394" s="280"/>
      <c r="BW394" s="280"/>
      <c r="BX394" s="280">
        <f t="shared" si="1125"/>
        <v>0.1095890410958904</v>
      </c>
      <c r="BY394" s="365">
        <f t="shared" si="1126"/>
        <v>2.8904109589041096</v>
      </c>
      <c r="BZ394" s="280">
        <f t="shared" si="1127"/>
        <v>6812.5</v>
      </c>
      <c r="CA394" s="280">
        <f t="shared" si="1128"/>
        <v>124590.98173515982</v>
      </c>
      <c r="CB394" s="280">
        <f t="shared" si="1129"/>
        <v>43104.93680884676</v>
      </c>
      <c r="CC394" s="280">
        <f t="shared" si="1130"/>
        <v>88298.544926313058</v>
      </c>
      <c r="CE394" s="280">
        <v>88298.544926313058</v>
      </c>
      <c r="CF394" s="280"/>
      <c r="CG394" s="280"/>
      <c r="CH394" s="280"/>
      <c r="CI394" s="280">
        <f t="shared" si="1093"/>
        <v>1.1123287671232878</v>
      </c>
      <c r="CJ394" s="365">
        <f t="shared" si="1151"/>
        <v>1.8876712328767122</v>
      </c>
      <c r="CK394" s="280">
        <f t="shared" si="1095"/>
        <v>6812.5</v>
      </c>
      <c r="CL394" s="280">
        <f t="shared" si="1096"/>
        <v>81486.044926313058</v>
      </c>
      <c r="CM394" s="280">
        <f t="shared" si="1131"/>
        <v>43104.93680884676</v>
      </c>
      <c r="CN394" s="280">
        <f t="shared" si="1097"/>
        <v>45193.608117466298</v>
      </c>
      <c r="CP394" s="280">
        <f t="shared" si="1132"/>
        <v>45193.608117466298</v>
      </c>
      <c r="CQ394" s="280"/>
      <c r="CR394" s="280"/>
      <c r="CS394" s="280"/>
      <c r="CT394" s="280">
        <f t="shared" si="1133"/>
        <v>2.1123287671232878</v>
      </c>
      <c r="CU394" s="365">
        <f t="shared" si="1134"/>
        <v>0.88767123287671224</v>
      </c>
      <c r="CV394" s="280">
        <f t="shared" si="1135"/>
        <v>6812.5</v>
      </c>
      <c r="CW394" s="280">
        <f t="shared" si="1136"/>
        <v>38381.108117466298</v>
      </c>
      <c r="CX394" s="280">
        <f t="shared" si="1152"/>
        <v>38381.108117466298</v>
      </c>
      <c r="CY394" s="280">
        <f t="shared" si="1143"/>
        <v>6812.5</v>
      </c>
      <c r="CZ394" s="566"/>
      <c r="DA394" s="280">
        <f t="shared" si="1105"/>
        <v>6812.5</v>
      </c>
      <c r="DB394" s="280"/>
      <c r="DC394" s="280"/>
      <c r="DD394" s="280"/>
      <c r="DE394" s="280">
        <f t="shared" si="948"/>
        <v>3.1123287671232878</v>
      </c>
      <c r="DF394" s="365">
        <f t="shared" si="949"/>
        <v>-0.11232876712328776</v>
      </c>
      <c r="DG394" s="280">
        <f t="shared" si="1106"/>
        <v>6812.5</v>
      </c>
      <c r="DH394" s="280">
        <f t="shared" si="950"/>
        <v>0</v>
      </c>
      <c r="DI394" s="280"/>
      <c r="DJ394" s="280">
        <f t="shared" si="951"/>
        <v>6812.5</v>
      </c>
      <c r="DL394" s="367">
        <f t="shared" si="952"/>
        <v>0</v>
      </c>
    </row>
    <row r="395" spans="1:116" s="366" customFormat="1" ht="38.25" x14ac:dyDescent="0.25">
      <c r="A395" s="505" t="s">
        <v>770</v>
      </c>
      <c r="B395" s="603" t="s">
        <v>8</v>
      </c>
      <c r="C395" s="507" t="s">
        <v>9</v>
      </c>
      <c r="D395" s="267" t="s">
        <v>1966</v>
      </c>
      <c r="E395" s="291" t="s">
        <v>506</v>
      </c>
      <c r="F395" s="292">
        <v>43528</v>
      </c>
      <c r="G395" s="395"/>
      <c r="H395" s="395">
        <f>VLOOKUP(C395,[1]Rates!$C$6:$D$136,2,0)</f>
        <v>3</v>
      </c>
      <c r="I395" s="395">
        <f t="shared" si="1144"/>
        <v>3</v>
      </c>
      <c r="J395" s="419"/>
      <c r="K395" s="419"/>
      <c r="L395" s="419"/>
      <c r="M395" s="419"/>
      <c r="N395" s="396"/>
      <c r="O395" s="397"/>
      <c r="P395" s="398"/>
      <c r="Q395" s="399"/>
      <c r="R395" s="396"/>
      <c r="S395" s="396"/>
      <c r="T395" s="396"/>
      <c r="U395" s="400"/>
      <c r="V395" s="401"/>
      <c r="W395" s="402"/>
      <c r="X395" s="402"/>
      <c r="Y395" s="402"/>
      <c r="Z395" s="402"/>
      <c r="AA395" s="397"/>
      <c r="AB395" s="397"/>
      <c r="AC395" s="397"/>
      <c r="AD395" s="421"/>
      <c r="AE395" s="403"/>
      <c r="AF395" s="403"/>
      <c r="AG395" s="404"/>
      <c r="AH395" s="405"/>
      <c r="AI395" s="406"/>
      <c r="AJ395" s="405"/>
      <c r="AK395" s="407"/>
      <c r="AL395" s="397"/>
      <c r="AM395" s="397"/>
      <c r="AN395" s="397"/>
      <c r="AO395" s="421"/>
      <c r="AP395" s="403"/>
      <c r="AQ395" s="403"/>
      <c r="AR395" s="404"/>
      <c r="AS395" s="405"/>
      <c r="AT395" s="280"/>
      <c r="AU395" s="280"/>
      <c r="AW395" s="280"/>
      <c r="AX395" s="280"/>
      <c r="AY395" s="280"/>
      <c r="AZ395" s="280"/>
      <c r="BA395" s="280"/>
      <c r="BB395" s="280"/>
      <c r="BC395" s="408"/>
      <c r="BD395" s="280"/>
      <c r="BE395" s="280"/>
      <c r="BF395" s="280"/>
      <c r="BG395" s="280"/>
      <c r="BH395" s="280"/>
      <c r="BI395" s="280">
        <v>5000</v>
      </c>
      <c r="BJ395" s="280"/>
      <c r="BK395" s="280">
        <f t="shared" si="1145"/>
        <v>28</v>
      </c>
      <c r="BL395" s="280"/>
      <c r="BM395" s="280">
        <f t="shared" si="1146"/>
        <v>3</v>
      </c>
      <c r="BN395" s="280">
        <f t="shared" si="1147"/>
        <v>250</v>
      </c>
      <c r="BO395" s="280">
        <f t="shared" si="1148"/>
        <v>4750</v>
      </c>
      <c r="BP395" s="280">
        <f t="shared" si="1149"/>
        <v>121.46118721461185</v>
      </c>
      <c r="BQ395" s="280">
        <f t="shared" si="1150"/>
        <v>4878.5388127853885</v>
      </c>
      <c r="BS395" s="367">
        <f t="shared" si="1124"/>
        <v>4628.5388127853885</v>
      </c>
      <c r="BT395" s="280">
        <v>4878.5388127853885</v>
      </c>
      <c r="BU395" s="280"/>
      <c r="BV395" s="280"/>
      <c r="BW395" s="280"/>
      <c r="BX395" s="280">
        <f t="shared" si="1125"/>
        <v>7.3972602739726029E-2</v>
      </c>
      <c r="BY395" s="365">
        <f t="shared" si="1126"/>
        <v>2.9260273972602739</v>
      </c>
      <c r="BZ395" s="280">
        <f t="shared" si="1127"/>
        <v>250</v>
      </c>
      <c r="CA395" s="280">
        <f t="shared" si="1128"/>
        <v>4628.5388127853885</v>
      </c>
      <c r="CB395" s="280">
        <f t="shared" si="1129"/>
        <v>1581.8508114856431</v>
      </c>
      <c r="CC395" s="280">
        <f t="shared" si="1130"/>
        <v>3296.6880012997453</v>
      </c>
      <c r="CE395" s="280">
        <v>3296.6880012997453</v>
      </c>
      <c r="CF395" s="280"/>
      <c r="CG395" s="280"/>
      <c r="CH395" s="280"/>
      <c r="CI395" s="280">
        <f t="shared" si="1093"/>
        <v>1.0767123287671232</v>
      </c>
      <c r="CJ395" s="365">
        <f t="shared" si="1151"/>
        <v>1.9232876712328768</v>
      </c>
      <c r="CK395" s="280">
        <f t="shared" si="1095"/>
        <v>250</v>
      </c>
      <c r="CL395" s="280">
        <f t="shared" si="1096"/>
        <v>3046.6880012997453</v>
      </c>
      <c r="CM395" s="280">
        <f t="shared" si="1131"/>
        <v>1581.8508114856431</v>
      </c>
      <c r="CN395" s="280">
        <f t="shared" si="1097"/>
        <v>1714.8371898141022</v>
      </c>
      <c r="CP395" s="280">
        <f t="shared" si="1132"/>
        <v>1714.8371898141022</v>
      </c>
      <c r="CQ395" s="280"/>
      <c r="CR395" s="280"/>
      <c r="CS395" s="280"/>
      <c r="CT395" s="280">
        <f t="shared" si="1133"/>
        <v>2.0767123287671234</v>
      </c>
      <c r="CU395" s="365">
        <f t="shared" si="1134"/>
        <v>0.92328767123287658</v>
      </c>
      <c r="CV395" s="280">
        <f t="shared" si="1135"/>
        <v>250</v>
      </c>
      <c r="CW395" s="280">
        <f t="shared" si="1136"/>
        <v>1464.8371898141022</v>
      </c>
      <c r="CX395" s="280">
        <f t="shared" si="1152"/>
        <v>1464.8371898141022</v>
      </c>
      <c r="CY395" s="280">
        <f t="shared" si="1143"/>
        <v>250</v>
      </c>
      <c r="CZ395" s="566"/>
      <c r="DA395" s="280">
        <f t="shared" si="1105"/>
        <v>250</v>
      </c>
      <c r="DB395" s="280"/>
      <c r="DC395" s="280"/>
      <c r="DD395" s="280"/>
      <c r="DE395" s="280">
        <f t="shared" si="948"/>
        <v>3.0767123287671234</v>
      </c>
      <c r="DF395" s="365">
        <f t="shared" si="949"/>
        <v>-7.6712328767123417E-2</v>
      </c>
      <c r="DG395" s="280">
        <f t="shared" si="1106"/>
        <v>250</v>
      </c>
      <c r="DH395" s="280">
        <f t="shared" si="950"/>
        <v>0</v>
      </c>
      <c r="DI395" s="280"/>
      <c r="DJ395" s="280">
        <f t="shared" si="951"/>
        <v>250</v>
      </c>
      <c r="DL395" s="367">
        <f t="shared" si="952"/>
        <v>0</v>
      </c>
    </row>
    <row r="396" spans="1:116" s="366" customFormat="1" ht="38.25" x14ac:dyDescent="0.25">
      <c r="A396" s="505" t="s">
        <v>770</v>
      </c>
      <c r="B396" s="603" t="s">
        <v>8</v>
      </c>
      <c r="C396" s="507" t="s">
        <v>9</v>
      </c>
      <c r="D396" s="267" t="s">
        <v>1967</v>
      </c>
      <c r="E396" s="291" t="s">
        <v>1137</v>
      </c>
      <c r="F396" s="292">
        <v>43528</v>
      </c>
      <c r="G396" s="395"/>
      <c r="H396" s="395">
        <f>VLOOKUP(C396,[1]Rates!$C$6:$D$136,2,0)</f>
        <v>3</v>
      </c>
      <c r="I396" s="395">
        <f t="shared" ref="I396:I402" si="1158">H396-G396</f>
        <v>3</v>
      </c>
      <c r="J396" s="419"/>
      <c r="K396" s="419"/>
      <c r="L396" s="419"/>
      <c r="M396" s="419"/>
      <c r="N396" s="396"/>
      <c r="O396" s="397"/>
      <c r="P396" s="398"/>
      <c r="Q396" s="399"/>
      <c r="R396" s="396"/>
      <c r="S396" s="396"/>
      <c r="T396" s="396"/>
      <c r="U396" s="400"/>
      <c r="V396" s="401"/>
      <c r="W396" s="402"/>
      <c r="X396" s="402"/>
      <c r="Y396" s="402"/>
      <c r="Z396" s="402"/>
      <c r="AA396" s="397"/>
      <c r="AB396" s="397"/>
      <c r="AC396" s="397"/>
      <c r="AD396" s="421"/>
      <c r="AE396" s="403"/>
      <c r="AF396" s="403"/>
      <c r="AG396" s="404"/>
      <c r="AH396" s="405"/>
      <c r="AI396" s="406"/>
      <c r="AJ396" s="405"/>
      <c r="AK396" s="407"/>
      <c r="AL396" s="397"/>
      <c r="AM396" s="397"/>
      <c r="AN396" s="397"/>
      <c r="AO396" s="421"/>
      <c r="AP396" s="403"/>
      <c r="AQ396" s="403"/>
      <c r="AR396" s="404"/>
      <c r="AS396" s="405"/>
      <c r="AT396" s="280"/>
      <c r="AU396" s="280"/>
      <c r="AW396" s="280"/>
      <c r="AX396" s="280"/>
      <c r="AY396" s="280"/>
      <c r="AZ396" s="280"/>
      <c r="BA396" s="280"/>
      <c r="BB396" s="280"/>
      <c r="BC396" s="408"/>
      <c r="BD396" s="280"/>
      <c r="BE396" s="280"/>
      <c r="BF396" s="280"/>
      <c r="BG396" s="280"/>
      <c r="BH396" s="280"/>
      <c r="BI396" s="280">
        <v>33500</v>
      </c>
      <c r="BJ396" s="280"/>
      <c r="BK396" s="280">
        <f t="shared" ref="BK396:BK403" si="1159">+$BJ$1-F396+1</f>
        <v>28</v>
      </c>
      <c r="BL396" s="280"/>
      <c r="BM396" s="280">
        <f t="shared" ref="BM396:BM403" si="1160">H396-BL396</f>
        <v>3</v>
      </c>
      <c r="BN396" s="280">
        <f t="shared" ref="BN396:BN403" si="1161">+BI396*5%</f>
        <v>1675</v>
      </c>
      <c r="BO396" s="280">
        <f t="shared" ref="BO396:BO403" si="1162">+BI396-BN396</f>
        <v>31825</v>
      </c>
      <c r="BP396" s="280">
        <f t="shared" ref="BP396:BP403" si="1163">+(BO396/BM396*BK396)/365</f>
        <v>813.78995433789964</v>
      </c>
      <c r="BQ396" s="280">
        <f t="shared" ref="BQ396:BQ403" si="1164">+BH396+BI396-BP396</f>
        <v>32686.210045662101</v>
      </c>
      <c r="BS396" s="367">
        <f t="shared" si="1124"/>
        <v>31011.210045662101</v>
      </c>
      <c r="BT396" s="280">
        <v>32686.210045662101</v>
      </c>
      <c r="BU396" s="280"/>
      <c r="BV396" s="280"/>
      <c r="BW396" s="280"/>
      <c r="BX396" s="280">
        <f t="shared" si="1125"/>
        <v>7.3972602739726029E-2</v>
      </c>
      <c r="BY396" s="365">
        <f t="shared" si="1126"/>
        <v>2.9260273972602739</v>
      </c>
      <c r="BZ396" s="280">
        <f t="shared" si="1127"/>
        <v>1675</v>
      </c>
      <c r="CA396" s="280">
        <f t="shared" si="1128"/>
        <v>31011.210045662101</v>
      </c>
      <c r="CB396" s="280">
        <f t="shared" si="1129"/>
        <v>10598.400436953809</v>
      </c>
      <c r="CC396" s="280">
        <f t="shared" si="1130"/>
        <v>22087.809608708292</v>
      </c>
      <c r="CE396" s="280">
        <v>22087.809608708292</v>
      </c>
      <c r="CF396" s="280"/>
      <c r="CG396" s="280"/>
      <c r="CH396" s="280"/>
      <c r="CI396" s="280">
        <f t="shared" si="1093"/>
        <v>1.0767123287671232</v>
      </c>
      <c r="CJ396" s="365">
        <f t="shared" si="1151"/>
        <v>1.9232876712328768</v>
      </c>
      <c r="CK396" s="280">
        <f t="shared" si="1095"/>
        <v>1675</v>
      </c>
      <c r="CL396" s="280">
        <f t="shared" si="1096"/>
        <v>20412.809608708292</v>
      </c>
      <c r="CM396" s="280">
        <f t="shared" si="1131"/>
        <v>10598.400436953809</v>
      </c>
      <c r="CN396" s="280">
        <f t="shared" ref="CN396:CN447" si="1165">+CE396+CF396-CM396</f>
        <v>11489.409171754483</v>
      </c>
      <c r="CP396" s="280">
        <f t="shared" si="1132"/>
        <v>11489.409171754483</v>
      </c>
      <c r="CQ396" s="280"/>
      <c r="CR396" s="280"/>
      <c r="CS396" s="280"/>
      <c r="CT396" s="280">
        <f t="shared" si="1133"/>
        <v>2.0767123287671234</v>
      </c>
      <c r="CU396" s="365">
        <f t="shared" si="1134"/>
        <v>0.92328767123287658</v>
      </c>
      <c r="CV396" s="280">
        <f t="shared" si="1135"/>
        <v>1675</v>
      </c>
      <c r="CW396" s="280">
        <f t="shared" si="1136"/>
        <v>9814.4091717544834</v>
      </c>
      <c r="CX396" s="280">
        <f t="shared" si="1152"/>
        <v>9814.4091717544834</v>
      </c>
      <c r="CY396" s="280">
        <f t="shared" si="1143"/>
        <v>1675</v>
      </c>
      <c r="CZ396" s="566"/>
      <c r="DA396" s="280">
        <f t="shared" si="1105"/>
        <v>1675</v>
      </c>
      <c r="DB396" s="280"/>
      <c r="DC396" s="280"/>
      <c r="DD396" s="280"/>
      <c r="DE396" s="280">
        <f t="shared" si="948"/>
        <v>3.0767123287671234</v>
      </c>
      <c r="DF396" s="365">
        <f t="shared" si="949"/>
        <v>-7.6712328767123417E-2</v>
      </c>
      <c r="DG396" s="280">
        <f t="shared" si="1106"/>
        <v>1675</v>
      </c>
      <c r="DH396" s="280">
        <f t="shared" si="950"/>
        <v>0</v>
      </c>
      <c r="DI396" s="280"/>
      <c r="DJ396" s="280">
        <f t="shared" si="951"/>
        <v>1675</v>
      </c>
      <c r="DL396" s="367">
        <f t="shared" si="952"/>
        <v>0</v>
      </c>
    </row>
    <row r="397" spans="1:116" s="366" customFormat="1" ht="38.25" x14ac:dyDescent="0.25">
      <c r="A397" s="505" t="s">
        <v>770</v>
      </c>
      <c r="B397" s="603" t="s">
        <v>8</v>
      </c>
      <c r="C397" s="507" t="s">
        <v>9</v>
      </c>
      <c r="D397" s="267" t="s">
        <v>1968</v>
      </c>
      <c r="E397" s="291" t="s">
        <v>506</v>
      </c>
      <c r="F397" s="292">
        <v>43530</v>
      </c>
      <c r="G397" s="395"/>
      <c r="H397" s="395">
        <f>VLOOKUP(C397,[1]Rates!$C$6:$D$136,2,0)</f>
        <v>3</v>
      </c>
      <c r="I397" s="395">
        <f t="shared" si="1158"/>
        <v>3</v>
      </c>
      <c r="J397" s="419"/>
      <c r="K397" s="419"/>
      <c r="L397" s="419"/>
      <c r="M397" s="419"/>
      <c r="N397" s="396"/>
      <c r="O397" s="397"/>
      <c r="P397" s="398"/>
      <c r="Q397" s="399"/>
      <c r="R397" s="396"/>
      <c r="S397" s="396"/>
      <c r="T397" s="396"/>
      <c r="U397" s="400"/>
      <c r="V397" s="401"/>
      <c r="W397" s="402"/>
      <c r="X397" s="402"/>
      <c r="Y397" s="402"/>
      <c r="Z397" s="402"/>
      <c r="AA397" s="397"/>
      <c r="AB397" s="397"/>
      <c r="AC397" s="397"/>
      <c r="AD397" s="421"/>
      <c r="AE397" s="403"/>
      <c r="AF397" s="403"/>
      <c r="AG397" s="404"/>
      <c r="AH397" s="405"/>
      <c r="AI397" s="406"/>
      <c r="AJ397" s="405"/>
      <c r="AK397" s="407"/>
      <c r="AL397" s="397"/>
      <c r="AM397" s="397"/>
      <c r="AN397" s="397"/>
      <c r="AO397" s="421"/>
      <c r="AP397" s="403"/>
      <c r="AQ397" s="403"/>
      <c r="AR397" s="404"/>
      <c r="AS397" s="405"/>
      <c r="AT397" s="280"/>
      <c r="AU397" s="280"/>
      <c r="AW397" s="280"/>
      <c r="AX397" s="280"/>
      <c r="AY397" s="280"/>
      <c r="AZ397" s="280"/>
      <c r="BA397" s="280"/>
      <c r="BB397" s="280"/>
      <c r="BC397" s="408"/>
      <c r="BD397" s="280"/>
      <c r="BE397" s="280"/>
      <c r="BF397" s="280"/>
      <c r="BG397" s="280"/>
      <c r="BH397" s="280"/>
      <c r="BI397" s="280">
        <v>2000</v>
      </c>
      <c r="BJ397" s="280"/>
      <c r="BK397" s="280">
        <f t="shared" si="1159"/>
        <v>26</v>
      </c>
      <c r="BL397" s="280"/>
      <c r="BM397" s="280">
        <f t="shared" si="1160"/>
        <v>3</v>
      </c>
      <c r="BN397" s="280">
        <f t="shared" si="1161"/>
        <v>100</v>
      </c>
      <c r="BO397" s="280">
        <f t="shared" si="1162"/>
        <v>1900</v>
      </c>
      <c r="BP397" s="280">
        <f t="shared" si="1163"/>
        <v>45.114155251141554</v>
      </c>
      <c r="BQ397" s="280">
        <f t="shared" si="1164"/>
        <v>1954.8858447488585</v>
      </c>
      <c r="BS397" s="367">
        <f t="shared" si="1124"/>
        <v>1854.8858447488585</v>
      </c>
      <c r="BT397" s="280">
        <v>1954.8858447488585</v>
      </c>
      <c r="BU397" s="280"/>
      <c r="BV397" s="280"/>
      <c r="BW397" s="280"/>
      <c r="BX397" s="280">
        <f t="shared" si="1125"/>
        <v>6.8493150684931503E-2</v>
      </c>
      <c r="BY397" s="365">
        <f t="shared" si="1126"/>
        <v>2.9315068493150687</v>
      </c>
      <c r="BZ397" s="280">
        <f t="shared" si="1127"/>
        <v>100</v>
      </c>
      <c r="CA397" s="280">
        <f t="shared" si="1128"/>
        <v>1854.8858447488585</v>
      </c>
      <c r="CB397" s="280">
        <f t="shared" si="1129"/>
        <v>632.74143302180687</v>
      </c>
      <c r="CC397" s="280">
        <f t="shared" si="1130"/>
        <v>1322.1444117270516</v>
      </c>
      <c r="CE397" s="280">
        <v>1322.1444117270516</v>
      </c>
      <c r="CF397" s="280"/>
      <c r="CG397" s="280"/>
      <c r="CH397" s="280"/>
      <c r="CI397" s="280">
        <f t="shared" si="1093"/>
        <v>1.0712328767123287</v>
      </c>
      <c r="CJ397" s="365">
        <f t="shared" si="1151"/>
        <v>1.9287671232876713</v>
      </c>
      <c r="CK397" s="280">
        <f t="shared" si="1095"/>
        <v>100</v>
      </c>
      <c r="CL397" s="280">
        <f t="shared" si="1096"/>
        <v>1222.1444117270516</v>
      </c>
      <c r="CM397" s="280">
        <f t="shared" si="1131"/>
        <v>632.74143302180687</v>
      </c>
      <c r="CN397" s="280">
        <f t="shared" si="1165"/>
        <v>689.40297870524478</v>
      </c>
      <c r="CP397" s="280">
        <f t="shared" si="1132"/>
        <v>689.40297870524478</v>
      </c>
      <c r="CQ397" s="280"/>
      <c r="CR397" s="280"/>
      <c r="CS397" s="280"/>
      <c r="CT397" s="280">
        <f t="shared" si="1133"/>
        <v>2.0712328767123287</v>
      </c>
      <c r="CU397" s="365">
        <f t="shared" si="1134"/>
        <v>0.9287671232876713</v>
      </c>
      <c r="CV397" s="280">
        <f t="shared" si="1135"/>
        <v>100</v>
      </c>
      <c r="CW397" s="280">
        <f t="shared" si="1136"/>
        <v>589.40297870524478</v>
      </c>
      <c r="CX397" s="280">
        <f t="shared" si="1152"/>
        <v>589.40297870524478</v>
      </c>
      <c r="CY397" s="280">
        <f t="shared" si="1143"/>
        <v>100</v>
      </c>
      <c r="CZ397" s="566"/>
      <c r="DA397" s="280">
        <f t="shared" si="1105"/>
        <v>100</v>
      </c>
      <c r="DB397" s="280"/>
      <c r="DC397" s="280"/>
      <c r="DD397" s="280"/>
      <c r="DE397" s="280">
        <f t="shared" si="948"/>
        <v>3.0712328767123287</v>
      </c>
      <c r="DF397" s="365">
        <f t="shared" si="949"/>
        <v>-7.1232876712328697E-2</v>
      </c>
      <c r="DG397" s="280">
        <f t="shared" si="1106"/>
        <v>100</v>
      </c>
      <c r="DH397" s="280">
        <f t="shared" si="950"/>
        <v>0</v>
      </c>
      <c r="DI397" s="280"/>
      <c r="DJ397" s="280">
        <f t="shared" si="951"/>
        <v>100</v>
      </c>
      <c r="DL397" s="367">
        <f t="shared" si="952"/>
        <v>0</v>
      </c>
    </row>
    <row r="398" spans="1:116" s="366" customFormat="1" ht="38.25" x14ac:dyDescent="0.25">
      <c r="A398" s="505" t="s">
        <v>770</v>
      </c>
      <c r="B398" s="603" t="s">
        <v>8</v>
      </c>
      <c r="C398" s="507" t="s">
        <v>9</v>
      </c>
      <c r="D398" s="267" t="s">
        <v>1969</v>
      </c>
      <c r="E398" s="291" t="s">
        <v>753</v>
      </c>
      <c r="F398" s="292">
        <v>43530</v>
      </c>
      <c r="G398" s="395"/>
      <c r="H398" s="395">
        <f>VLOOKUP(C398,[1]Rates!$C$6:$D$136,2,0)</f>
        <v>3</v>
      </c>
      <c r="I398" s="395">
        <f t="shared" si="1158"/>
        <v>3</v>
      </c>
      <c r="J398" s="419"/>
      <c r="K398" s="419"/>
      <c r="L398" s="419"/>
      <c r="M398" s="419"/>
      <c r="N398" s="396"/>
      <c r="O398" s="397"/>
      <c r="P398" s="398"/>
      <c r="Q398" s="399"/>
      <c r="R398" s="396"/>
      <c r="S398" s="396"/>
      <c r="T398" s="396"/>
      <c r="U398" s="400"/>
      <c r="V398" s="401"/>
      <c r="W398" s="402"/>
      <c r="X398" s="402"/>
      <c r="Y398" s="402"/>
      <c r="Z398" s="402"/>
      <c r="AA398" s="397"/>
      <c r="AB398" s="397"/>
      <c r="AC398" s="397"/>
      <c r="AD398" s="421"/>
      <c r="AE398" s="403"/>
      <c r="AF398" s="403"/>
      <c r="AG398" s="404"/>
      <c r="AH398" s="405"/>
      <c r="AI398" s="406"/>
      <c r="AJ398" s="405"/>
      <c r="AK398" s="407"/>
      <c r="AL398" s="397"/>
      <c r="AM398" s="397"/>
      <c r="AN398" s="397"/>
      <c r="AO398" s="421"/>
      <c r="AP398" s="403"/>
      <c r="AQ398" s="403"/>
      <c r="AR398" s="404"/>
      <c r="AS398" s="405"/>
      <c r="AT398" s="280"/>
      <c r="AU398" s="280"/>
      <c r="AW398" s="280"/>
      <c r="AX398" s="280"/>
      <c r="AY398" s="280"/>
      <c r="AZ398" s="280"/>
      <c r="BA398" s="280"/>
      <c r="BB398" s="280"/>
      <c r="BC398" s="408"/>
      <c r="BD398" s="280"/>
      <c r="BE398" s="280"/>
      <c r="BF398" s="280"/>
      <c r="BG398" s="280"/>
      <c r="BH398" s="280"/>
      <c r="BI398" s="280">
        <v>27500</v>
      </c>
      <c r="BJ398" s="280"/>
      <c r="BK398" s="280">
        <f t="shared" si="1159"/>
        <v>26</v>
      </c>
      <c r="BL398" s="280"/>
      <c r="BM398" s="280">
        <f t="shared" si="1160"/>
        <v>3</v>
      </c>
      <c r="BN398" s="280">
        <f t="shared" si="1161"/>
        <v>1375</v>
      </c>
      <c r="BO398" s="280">
        <f t="shared" si="1162"/>
        <v>26125</v>
      </c>
      <c r="BP398" s="280">
        <f t="shared" si="1163"/>
        <v>620.31963470319636</v>
      </c>
      <c r="BQ398" s="280">
        <f t="shared" si="1164"/>
        <v>26879.680365296805</v>
      </c>
      <c r="BS398" s="367">
        <f t="shared" si="1124"/>
        <v>25504.680365296805</v>
      </c>
      <c r="BT398" s="280">
        <v>26879.680365296805</v>
      </c>
      <c r="BU398" s="280"/>
      <c r="BV398" s="280"/>
      <c r="BW398" s="280"/>
      <c r="BX398" s="280">
        <f t="shared" si="1125"/>
        <v>6.8493150684931503E-2</v>
      </c>
      <c r="BY398" s="365">
        <f t="shared" si="1126"/>
        <v>2.9315068493150687</v>
      </c>
      <c r="BZ398" s="280">
        <f t="shared" si="1127"/>
        <v>1375</v>
      </c>
      <c r="CA398" s="280">
        <f t="shared" si="1128"/>
        <v>25504.680365296805</v>
      </c>
      <c r="CB398" s="280">
        <f t="shared" si="1129"/>
        <v>8700.1947040498435</v>
      </c>
      <c r="CC398" s="280">
        <f t="shared" si="1130"/>
        <v>18179.485661246959</v>
      </c>
      <c r="CE398" s="280">
        <v>18179.485661246959</v>
      </c>
      <c r="CF398" s="280"/>
      <c r="CG398" s="280"/>
      <c r="CH398" s="280"/>
      <c r="CI398" s="280">
        <f t="shared" si="1093"/>
        <v>1.0712328767123287</v>
      </c>
      <c r="CJ398" s="365">
        <f t="shared" si="1151"/>
        <v>1.9287671232876713</v>
      </c>
      <c r="CK398" s="280">
        <f t="shared" si="1095"/>
        <v>1375</v>
      </c>
      <c r="CL398" s="280">
        <f t="shared" si="1096"/>
        <v>16804.485661246959</v>
      </c>
      <c r="CM398" s="280">
        <f t="shared" si="1131"/>
        <v>8700.1947040498435</v>
      </c>
      <c r="CN398" s="280">
        <f t="shared" si="1165"/>
        <v>9479.2909571971159</v>
      </c>
      <c r="CP398" s="280">
        <f t="shared" si="1132"/>
        <v>9479.2909571971159</v>
      </c>
      <c r="CQ398" s="280"/>
      <c r="CR398" s="280"/>
      <c r="CS398" s="280"/>
      <c r="CT398" s="280">
        <f t="shared" si="1133"/>
        <v>2.0712328767123287</v>
      </c>
      <c r="CU398" s="365">
        <f t="shared" si="1134"/>
        <v>0.9287671232876713</v>
      </c>
      <c r="CV398" s="280">
        <f t="shared" si="1135"/>
        <v>1375</v>
      </c>
      <c r="CW398" s="280">
        <f t="shared" si="1136"/>
        <v>8104.2909571971159</v>
      </c>
      <c r="CX398" s="280">
        <f t="shared" si="1152"/>
        <v>8104.2909571971159</v>
      </c>
      <c r="CY398" s="280">
        <f t="shared" si="1143"/>
        <v>1375</v>
      </c>
      <c r="CZ398" s="566"/>
      <c r="DA398" s="280">
        <f t="shared" si="1105"/>
        <v>1375</v>
      </c>
      <c r="DB398" s="280"/>
      <c r="DC398" s="280"/>
      <c r="DD398" s="280"/>
      <c r="DE398" s="280">
        <f t="shared" si="948"/>
        <v>3.0712328767123287</v>
      </c>
      <c r="DF398" s="365">
        <f t="shared" si="949"/>
        <v>-7.1232876712328697E-2</v>
      </c>
      <c r="DG398" s="280">
        <f t="shared" si="1106"/>
        <v>1375</v>
      </c>
      <c r="DH398" s="280">
        <f t="shared" si="950"/>
        <v>0</v>
      </c>
      <c r="DI398" s="280"/>
      <c r="DJ398" s="280">
        <f t="shared" si="951"/>
        <v>1375</v>
      </c>
      <c r="DL398" s="367">
        <f t="shared" si="952"/>
        <v>0</v>
      </c>
    </row>
    <row r="399" spans="1:116" s="366" customFormat="1" ht="38.25" x14ac:dyDescent="0.25">
      <c r="A399" s="505" t="s">
        <v>770</v>
      </c>
      <c r="B399" s="603" t="s">
        <v>8</v>
      </c>
      <c r="C399" s="507" t="s">
        <v>9</v>
      </c>
      <c r="D399" s="267" t="s">
        <v>1970</v>
      </c>
      <c r="E399" s="291" t="s">
        <v>1152</v>
      </c>
      <c r="F399" s="292">
        <v>43552</v>
      </c>
      <c r="G399" s="395"/>
      <c r="H399" s="395">
        <f>VLOOKUP(C399,[1]Rates!$C$6:$D$136,2,0)</f>
        <v>3</v>
      </c>
      <c r="I399" s="395">
        <f t="shared" si="1158"/>
        <v>3</v>
      </c>
      <c r="J399" s="419"/>
      <c r="K399" s="419"/>
      <c r="L399" s="419"/>
      <c r="M399" s="419"/>
      <c r="N399" s="396"/>
      <c r="O399" s="397"/>
      <c r="P399" s="398"/>
      <c r="Q399" s="399"/>
      <c r="R399" s="396"/>
      <c r="S399" s="396"/>
      <c r="T399" s="396"/>
      <c r="U399" s="400"/>
      <c r="V399" s="401"/>
      <c r="W399" s="402"/>
      <c r="X399" s="402"/>
      <c r="Y399" s="402"/>
      <c r="Z399" s="402"/>
      <c r="AA399" s="397"/>
      <c r="AB399" s="397"/>
      <c r="AC399" s="397"/>
      <c r="AD399" s="421"/>
      <c r="AE399" s="403"/>
      <c r="AF399" s="403"/>
      <c r="AG399" s="404"/>
      <c r="AH399" s="405"/>
      <c r="AI399" s="406"/>
      <c r="AJ399" s="405"/>
      <c r="AK399" s="407"/>
      <c r="AL399" s="397"/>
      <c r="AM399" s="397"/>
      <c r="AN399" s="397"/>
      <c r="AO399" s="421"/>
      <c r="AP399" s="403"/>
      <c r="AQ399" s="403"/>
      <c r="AR399" s="404"/>
      <c r="AS399" s="405"/>
      <c r="AT399" s="280"/>
      <c r="AU399" s="280"/>
      <c r="AW399" s="280"/>
      <c r="AX399" s="280"/>
      <c r="AY399" s="280"/>
      <c r="AZ399" s="280"/>
      <c r="BA399" s="280"/>
      <c r="BB399" s="280"/>
      <c r="BC399" s="408"/>
      <c r="BD399" s="280"/>
      <c r="BE399" s="280"/>
      <c r="BF399" s="280"/>
      <c r="BG399" s="280"/>
      <c r="BH399" s="280"/>
      <c r="BI399" s="280">
        <v>6300</v>
      </c>
      <c r="BJ399" s="280"/>
      <c r="BK399" s="280">
        <f t="shared" si="1159"/>
        <v>4</v>
      </c>
      <c r="BL399" s="280"/>
      <c r="BM399" s="280">
        <f t="shared" si="1160"/>
        <v>3</v>
      </c>
      <c r="BN399" s="280">
        <f t="shared" si="1161"/>
        <v>315</v>
      </c>
      <c r="BO399" s="280">
        <f t="shared" si="1162"/>
        <v>5985</v>
      </c>
      <c r="BP399" s="280">
        <f t="shared" si="1163"/>
        <v>21.863013698630137</v>
      </c>
      <c r="BQ399" s="280">
        <f t="shared" si="1164"/>
        <v>6278.1369863013697</v>
      </c>
      <c r="BS399" s="367">
        <f t="shared" si="1124"/>
        <v>5963.1369863013697</v>
      </c>
      <c r="BT399" s="280">
        <v>6278.1369863013697</v>
      </c>
      <c r="BU399" s="280"/>
      <c r="BV399" s="280"/>
      <c r="BW399" s="280"/>
      <c r="BX399" s="280">
        <f t="shared" si="1125"/>
        <v>8.21917808219178E-3</v>
      </c>
      <c r="BY399" s="365">
        <f t="shared" si="1126"/>
        <v>2.9917808219178084</v>
      </c>
      <c r="BZ399" s="280">
        <f t="shared" si="1127"/>
        <v>315</v>
      </c>
      <c r="CA399" s="280">
        <f t="shared" si="1128"/>
        <v>5963.1369863013697</v>
      </c>
      <c r="CB399" s="280">
        <f t="shared" si="1129"/>
        <v>1993.1730769230767</v>
      </c>
      <c r="CC399" s="280">
        <f t="shared" si="1130"/>
        <v>4284.9639093782935</v>
      </c>
      <c r="CE399" s="280">
        <v>4284.9639093782935</v>
      </c>
      <c r="CF399" s="280"/>
      <c r="CG399" s="280"/>
      <c r="CH399" s="280"/>
      <c r="CI399" s="280">
        <f t="shared" si="1093"/>
        <v>1.010958904109589</v>
      </c>
      <c r="CJ399" s="365">
        <f t="shared" si="1151"/>
        <v>1.989041095890411</v>
      </c>
      <c r="CK399" s="280">
        <f t="shared" si="1095"/>
        <v>315</v>
      </c>
      <c r="CL399" s="280">
        <f t="shared" si="1096"/>
        <v>3969.9639093782935</v>
      </c>
      <c r="CM399" s="280">
        <f t="shared" si="1131"/>
        <v>1993.1730769230767</v>
      </c>
      <c r="CN399" s="280">
        <f t="shared" si="1165"/>
        <v>2291.7908324552168</v>
      </c>
      <c r="CP399" s="280">
        <f t="shared" si="1132"/>
        <v>2291.7908324552168</v>
      </c>
      <c r="CQ399" s="280"/>
      <c r="CR399" s="280"/>
      <c r="CS399" s="280"/>
      <c r="CT399" s="280">
        <f t="shared" si="1133"/>
        <v>2.010958904109589</v>
      </c>
      <c r="CU399" s="365">
        <f t="shared" si="1134"/>
        <v>0.989041095890411</v>
      </c>
      <c r="CV399" s="280">
        <f t="shared" si="1135"/>
        <v>315</v>
      </c>
      <c r="CW399" s="280">
        <f t="shared" si="1136"/>
        <v>1976.7908324552168</v>
      </c>
      <c r="CX399" s="280">
        <f t="shared" si="1152"/>
        <v>1976.7908324552168</v>
      </c>
      <c r="CY399" s="280">
        <f t="shared" si="1143"/>
        <v>315</v>
      </c>
      <c r="CZ399" s="566"/>
      <c r="DA399" s="280">
        <f t="shared" si="1105"/>
        <v>315</v>
      </c>
      <c r="DB399" s="280"/>
      <c r="DC399" s="280"/>
      <c r="DD399" s="280"/>
      <c r="DE399" s="280">
        <f t="shared" si="948"/>
        <v>3.010958904109589</v>
      </c>
      <c r="DF399" s="365">
        <f t="shared" si="949"/>
        <v>-1.0958904109588996E-2</v>
      </c>
      <c r="DG399" s="280">
        <f t="shared" si="1106"/>
        <v>315</v>
      </c>
      <c r="DH399" s="280">
        <f t="shared" si="950"/>
        <v>0</v>
      </c>
      <c r="DI399" s="280"/>
      <c r="DJ399" s="280">
        <f t="shared" si="951"/>
        <v>315</v>
      </c>
      <c r="DL399" s="367">
        <f t="shared" si="952"/>
        <v>0</v>
      </c>
    </row>
    <row r="400" spans="1:116" s="366" customFormat="1" ht="38.25" x14ac:dyDescent="0.25">
      <c r="A400" s="505" t="s">
        <v>770</v>
      </c>
      <c r="B400" s="603" t="s">
        <v>8</v>
      </c>
      <c r="C400" s="507" t="s">
        <v>9</v>
      </c>
      <c r="D400" s="267" t="s">
        <v>1971</v>
      </c>
      <c r="E400" s="291" t="s">
        <v>1153</v>
      </c>
      <c r="F400" s="292">
        <v>43552</v>
      </c>
      <c r="G400" s="395"/>
      <c r="H400" s="395">
        <f>VLOOKUP(C400,[1]Rates!$C$6:$D$136,2,0)</f>
        <v>3</v>
      </c>
      <c r="I400" s="395">
        <f t="shared" si="1158"/>
        <v>3</v>
      </c>
      <c r="J400" s="419"/>
      <c r="K400" s="419"/>
      <c r="L400" s="419"/>
      <c r="M400" s="419"/>
      <c r="N400" s="396"/>
      <c r="O400" s="397"/>
      <c r="P400" s="398"/>
      <c r="Q400" s="399"/>
      <c r="R400" s="396"/>
      <c r="S400" s="396"/>
      <c r="T400" s="396"/>
      <c r="U400" s="400"/>
      <c r="V400" s="401"/>
      <c r="W400" s="402"/>
      <c r="X400" s="402"/>
      <c r="Y400" s="402"/>
      <c r="Z400" s="402"/>
      <c r="AA400" s="397"/>
      <c r="AB400" s="397"/>
      <c r="AC400" s="397"/>
      <c r="AD400" s="421"/>
      <c r="AE400" s="403"/>
      <c r="AF400" s="403"/>
      <c r="AG400" s="404"/>
      <c r="AH400" s="405"/>
      <c r="AI400" s="406"/>
      <c r="AJ400" s="405"/>
      <c r="AK400" s="407"/>
      <c r="AL400" s="397"/>
      <c r="AM400" s="397"/>
      <c r="AN400" s="397"/>
      <c r="AO400" s="421"/>
      <c r="AP400" s="403"/>
      <c r="AQ400" s="403"/>
      <c r="AR400" s="404"/>
      <c r="AS400" s="405"/>
      <c r="AT400" s="280"/>
      <c r="AU400" s="280"/>
      <c r="AW400" s="280"/>
      <c r="AX400" s="280"/>
      <c r="AY400" s="280"/>
      <c r="AZ400" s="280"/>
      <c r="BA400" s="280"/>
      <c r="BB400" s="280"/>
      <c r="BC400" s="408"/>
      <c r="BD400" s="280"/>
      <c r="BE400" s="280"/>
      <c r="BF400" s="280"/>
      <c r="BG400" s="280"/>
      <c r="BH400" s="280"/>
      <c r="BI400" s="280">
        <v>18250</v>
      </c>
      <c r="BJ400" s="280"/>
      <c r="BK400" s="280">
        <f t="shared" si="1159"/>
        <v>4</v>
      </c>
      <c r="BL400" s="280"/>
      <c r="BM400" s="280">
        <f t="shared" si="1160"/>
        <v>3</v>
      </c>
      <c r="BN400" s="280">
        <f t="shared" si="1161"/>
        <v>912.5</v>
      </c>
      <c r="BO400" s="280">
        <f t="shared" si="1162"/>
        <v>17337.5</v>
      </c>
      <c r="BP400" s="280">
        <f t="shared" si="1163"/>
        <v>63.333333333333336</v>
      </c>
      <c r="BQ400" s="280">
        <f t="shared" si="1164"/>
        <v>18186.666666666668</v>
      </c>
      <c r="BS400" s="367">
        <f t="shared" si="1124"/>
        <v>17274.166666666668</v>
      </c>
      <c r="BT400" s="280">
        <v>18186.666666666668</v>
      </c>
      <c r="BU400" s="280"/>
      <c r="BV400" s="280"/>
      <c r="BW400" s="280"/>
      <c r="BX400" s="280">
        <f t="shared" si="1125"/>
        <v>8.21917808219178E-3</v>
      </c>
      <c r="BY400" s="365">
        <f t="shared" si="1126"/>
        <v>2.9917808219178084</v>
      </c>
      <c r="BZ400" s="280">
        <f t="shared" si="1127"/>
        <v>912.5</v>
      </c>
      <c r="CA400" s="280">
        <f t="shared" si="1128"/>
        <v>17274.166666666668</v>
      </c>
      <c r="CB400" s="280">
        <f t="shared" si="1129"/>
        <v>5773.8743894993895</v>
      </c>
      <c r="CC400" s="280">
        <f t="shared" si="1130"/>
        <v>12412.792277167278</v>
      </c>
      <c r="CE400" s="280">
        <v>12412.792277167278</v>
      </c>
      <c r="CF400" s="280"/>
      <c r="CG400" s="280"/>
      <c r="CH400" s="280"/>
      <c r="CI400" s="280">
        <f t="shared" si="1093"/>
        <v>1.010958904109589</v>
      </c>
      <c r="CJ400" s="365">
        <f t="shared" si="1151"/>
        <v>1.989041095890411</v>
      </c>
      <c r="CK400" s="280">
        <f t="shared" si="1095"/>
        <v>912.5</v>
      </c>
      <c r="CL400" s="280">
        <f t="shared" si="1096"/>
        <v>11500.292277167278</v>
      </c>
      <c r="CM400" s="280">
        <f t="shared" si="1131"/>
        <v>5773.8743894993895</v>
      </c>
      <c r="CN400" s="280">
        <f t="shared" si="1165"/>
        <v>6638.9178876678889</v>
      </c>
      <c r="CP400" s="280">
        <f t="shared" si="1132"/>
        <v>6638.9178876678889</v>
      </c>
      <c r="CQ400" s="280"/>
      <c r="CR400" s="280"/>
      <c r="CS400" s="280"/>
      <c r="CT400" s="280">
        <f t="shared" si="1133"/>
        <v>2.010958904109589</v>
      </c>
      <c r="CU400" s="365">
        <f t="shared" si="1134"/>
        <v>0.989041095890411</v>
      </c>
      <c r="CV400" s="280">
        <f t="shared" si="1135"/>
        <v>912.5</v>
      </c>
      <c r="CW400" s="280">
        <f t="shared" si="1136"/>
        <v>5726.4178876678889</v>
      </c>
      <c r="CX400" s="280">
        <f t="shared" si="1152"/>
        <v>5726.4178876678889</v>
      </c>
      <c r="CY400" s="280">
        <f t="shared" si="1143"/>
        <v>912.5</v>
      </c>
      <c r="CZ400" s="566"/>
      <c r="DA400" s="280">
        <f t="shared" si="1105"/>
        <v>912.5</v>
      </c>
      <c r="DB400" s="280"/>
      <c r="DC400" s="280"/>
      <c r="DD400" s="280"/>
      <c r="DE400" s="280">
        <f t="shared" si="948"/>
        <v>3.010958904109589</v>
      </c>
      <c r="DF400" s="365">
        <f t="shared" si="949"/>
        <v>-1.0958904109588996E-2</v>
      </c>
      <c r="DG400" s="280">
        <f t="shared" si="1106"/>
        <v>912.5</v>
      </c>
      <c r="DH400" s="280">
        <f t="shared" si="950"/>
        <v>0</v>
      </c>
      <c r="DI400" s="280"/>
      <c r="DJ400" s="280">
        <f t="shared" si="951"/>
        <v>912.5</v>
      </c>
      <c r="DL400" s="367">
        <f t="shared" si="952"/>
        <v>0</v>
      </c>
    </row>
    <row r="401" spans="1:116" s="366" customFormat="1" ht="38.25" x14ac:dyDescent="0.25">
      <c r="A401" s="505" t="s">
        <v>770</v>
      </c>
      <c r="B401" s="603" t="s">
        <v>8</v>
      </c>
      <c r="C401" s="507" t="s">
        <v>9</v>
      </c>
      <c r="D401" s="267" t="s">
        <v>1972</v>
      </c>
      <c r="E401" s="291" t="s">
        <v>1154</v>
      </c>
      <c r="F401" s="292">
        <v>43552</v>
      </c>
      <c r="G401" s="395"/>
      <c r="H401" s="395">
        <f>VLOOKUP(C401,[1]Rates!$C$6:$D$136,2,0)</f>
        <v>3</v>
      </c>
      <c r="I401" s="395">
        <f t="shared" si="1158"/>
        <v>3</v>
      </c>
      <c r="J401" s="419"/>
      <c r="K401" s="419"/>
      <c r="L401" s="419"/>
      <c r="M401" s="419"/>
      <c r="N401" s="396"/>
      <c r="O401" s="397"/>
      <c r="P401" s="398"/>
      <c r="Q401" s="399"/>
      <c r="R401" s="396"/>
      <c r="S401" s="396"/>
      <c r="T401" s="396"/>
      <c r="U401" s="400"/>
      <c r="V401" s="401"/>
      <c r="W401" s="402"/>
      <c r="X401" s="402"/>
      <c r="Y401" s="402"/>
      <c r="Z401" s="402"/>
      <c r="AA401" s="397"/>
      <c r="AB401" s="397"/>
      <c r="AC401" s="397"/>
      <c r="AD401" s="421"/>
      <c r="AE401" s="403"/>
      <c r="AF401" s="403"/>
      <c r="AG401" s="404"/>
      <c r="AH401" s="405"/>
      <c r="AI401" s="406"/>
      <c r="AJ401" s="405"/>
      <c r="AK401" s="407"/>
      <c r="AL401" s="397"/>
      <c r="AM401" s="397"/>
      <c r="AN401" s="397"/>
      <c r="AO401" s="421"/>
      <c r="AP401" s="403"/>
      <c r="AQ401" s="403"/>
      <c r="AR401" s="404"/>
      <c r="AS401" s="405"/>
      <c r="AT401" s="280"/>
      <c r="AU401" s="280"/>
      <c r="AW401" s="280"/>
      <c r="AX401" s="280"/>
      <c r="AY401" s="280"/>
      <c r="AZ401" s="280"/>
      <c r="BA401" s="280"/>
      <c r="BB401" s="280"/>
      <c r="BC401" s="408"/>
      <c r="BD401" s="280"/>
      <c r="BE401" s="280"/>
      <c r="BF401" s="280"/>
      <c r="BG401" s="280"/>
      <c r="BH401" s="280"/>
      <c r="BI401" s="280">
        <v>38316</v>
      </c>
      <c r="BJ401" s="280"/>
      <c r="BK401" s="280">
        <f t="shared" si="1159"/>
        <v>4</v>
      </c>
      <c r="BL401" s="280"/>
      <c r="BM401" s="280">
        <f t="shared" si="1160"/>
        <v>3</v>
      </c>
      <c r="BN401" s="280">
        <f t="shared" si="1161"/>
        <v>1915.8000000000002</v>
      </c>
      <c r="BO401" s="280">
        <f t="shared" si="1162"/>
        <v>36400.199999999997</v>
      </c>
      <c r="BP401" s="280">
        <f t="shared" si="1163"/>
        <v>132.96876712328768</v>
      </c>
      <c r="BQ401" s="280">
        <f t="shared" si="1164"/>
        <v>38183.03123287671</v>
      </c>
      <c r="BS401" s="367">
        <f t="shared" si="1124"/>
        <v>36267.231232876708</v>
      </c>
      <c r="BT401" s="280">
        <v>38183.03123287671</v>
      </c>
      <c r="BU401" s="280"/>
      <c r="BV401" s="280"/>
      <c r="BW401" s="280"/>
      <c r="BX401" s="280">
        <f t="shared" si="1125"/>
        <v>8.21917808219178E-3</v>
      </c>
      <c r="BY401" s="365">
        <f t="shared" si="1126"/>
        <v>2.9917808219178084</v>
      </c>
      <c r="BZ401" s="280">
        <f t="shared" si="1127"/>
        <v>1915.8000000000002</v>
      </c>
      <c r="CA401" s="280">
        <f t="shared" si="1128"/>
        <v>36267.231232876708</v>
      </c>
      <c r="CB401" s="280">
        <f t="shared" si="1129"/>
        <v>12122.288827838825</v>
      </c>
      <c r="CC401" s="280">
        <f t="shared" si="1130"/>
        <v>26060.742405037883</v>
      </c>
      <c r="CE401" s="280">
        <v>26060.742405037883</v>
      </c>
      <c r="CF401" s="280"/>
      <c r="CG401" s="280"/>
      <c r="CH401" s="280"/>
      <c r="CI401" s="280">
        <f t="shared" si="1093"/>
        <v>1.010958904109589</v>
      </c>
      <c r="CJ401" s="365">
        <f t="shared" si="1151"/>
        <v>1.989041095890411</v>
      </c>
      <c r="CK401" s="280">
        <f t="shared" si="1095"/>
        <v>1915.8000000000002</v>
      </c>
      <c r="CL401" s="280">
        <f t="shared" si="1096"/>
        <v>24144.942405037884</v>
      </c>
      <c r="CM401" s="280">
        <f t="shared" si="1131"/>
        <v>12122.288827838825</v>
      </c>
      <c r="CN401" s="280">
        <f t="shared" si="1165"/>
        <v>13938.453577199058</v>
      </c>
      <c r="CP401" s="280">
        <f t="shared" si="1132"/>
        <v>13938.453577199058</v>
      </c>
      <c r="CQ401" s="280"/>
      <c r="CR401" s="280"/>
      <c r="CS401" s="280"/>
      <c r="CT401" s="280">
        <f t="shared" si="1133"/>
        <v>2.010958904109589</v>
      </c>
      <c r="CU401" s="365">
        <f t="shared" si="1134"/>
        <v>0.989041095890411</v>
      </c>
      <c r="CV401" s="280">
        <f t="shared" si="1135"/>
        <v>1915.8000000000002</v>
      </c>
      <c r="CW401" s="280">
        <f t="shared" si="1136"/>
        <v>12022.653577199057</v>
      </c>
      <c r="CX401" s="280">
        <f t="shared" si="1152"/>
        <v>12022.653577199057</v>
      </c>
      <c r="CY401" s="280">
        <f t="shared" si="1143"/>
        <v>1915.8000000000011</v>
      </c>
      <c r="CZ401" s="566"/>
      <c r="DA401" s="280">
        <f t="shared" si="1105"/>
        <v>1915.8000000000011</v>
      </c>
      <c r="DB401" s="280"/>
      <c r="DC401" s="280"/>
      <c r="DD401" s="280"/>
      <c r="DE401" s="280">
        <f t="shared" si="948"/>
        <v>3.010958904109589</v>
      </c>
      <c r="DF401" s="365">
        <f t="shared" si="949"/>
        <v>-1.0958904109588996E-2</v>
      </c>
      <c r="DG401" s="280">
        <f t="shared" si="1106"/>
        <v>1915.8000000000002</v>
      </c>
      <c r="DH401" s="280">
        <f t="shared" si="950"/>
        <v>0</v>
      </c>
      <c r="DI401" s="280"/>
      <c r="DJ401" s="280">
        <f t="shared" si="951"/>
        <v>1915.8000000000011</v>
      </c>
      <c r="DL401" s="367">
        <f t="shared" si="952"/>
        <v>0</v>
      </c>
    </row>
    <row r="402" spans="1:116" s="366" customFormat="1" ht="38.25" x14ac:dyDescent="0.25">
      <c r="A402" s="505" t="s">
        <v>770</v>
      </c>
      <c r="B402" s="603" t="s">
        <v>8</v>
      </c>
      <c r="C402" s="507" t="s">
        <v>9</v>
      </c>
      <c r="D402" s="267" t="s">
        <v>1973</v>
      </c>
      <c r="E402" s="291" t="s">
        <v>1155</v>
      </c>
      <c r="F402" s="292">
        <v>43552</v>
      </c>
      <c r="G402" s="395"/>
      <c r="H402" s="395">
        <f>VLOOKUP(C402,[1]Rates!$C$6:$D$136,2,0)</f>
        <v>3</v>
      </c>
      <c r="I402" s="395">
        <f t="shared" si="1158"/>
        <v>3</v>
      </c>
      <c r="J402" s="419"/>
      <c r="K402" s="419"/>
      <c r="L402" s="419"/>
      <c r="M402" s="419"/>
      <c r="N402" s="396"/>
      <c r="O402" s="397"/>
      <c r="P402" s="398"/>
      <c r="Q402" s="399"/>
      <c r="R402" s="396"/>
      <c r="S402" s="396"/>
      <c r="T402" s="396"/>
      <c r="U402" s="400"/>
      <c r="V402" s="401"/>
      <c r="W402" s="402"/>
      <c r="X402" s="402"/>
      <c r="Y402" s="402"/>
      <c r="Z402" s="402"/>
      <c r="AA402" s="397"/>
      <c r="AB402" s="397"/>
      <c r="AC402" s="397"/>
      <c r="AD402" s="421"/>
      <c r="AE402" s="403"/>
      <c r="AF402" s="403"/>
      <c r="AG402" s="404"/>
      <c r="AH402" s="405"/>
      <c r="AI402" s="406"/>
      <c r="AJ402" s="405"/>
      <c r="AK402" s="407"/>
      <c r="AL402" s="397"/>
      <c r="AM402" s="397"/>
      <c r="AN402" s="397"/>
      <c r="AO402" s="421"/>
      <c r="AP402" s="403"/>
      <c r="AQ402" s="403"/>
      <c r="AR402" s="404"/>
      <c r="AS402" s="405"/>
      <c r="AT402" s="280"/>
      <c r="AU402" s="280"/>
      <c r="AW402" s="280"/>
      <c r="AX402" s="280"/>
      <c r="AY402" s="280"/>
      <c r="AZ402" s="280"/>
      <c r="BA402" s="280"/>
      <c r="BB402" s="280"/>
      <c r="BC402" s="408"/>
      <c r="BD402" s="280"/>
      <c r="BE402" s="280"/>
      <c r="BF402" s="280"/>
      <c r="BG402" s="280"/>
      <c r="BH402" s="280"/>
      <c r="BI402" s="280">
        <v>57000</v>
      </c>
      <c r="BJ402" s="280"/>
      <c r="BK402" s="280">
        <f t="shared" si="1159"/>
        <v>4</v>
      </c>
      <c r="BL402" s="280"/>
      <c r="BM402" s="280">
        <f t="shared" si="1160"/>
        <v>3</v>
      </c>
      <c r="BN402" s="280">
        <f t="shared" si="1161"/>
        <v>2850</v>
      </c>
      <c r="BO402" s="280">
        <f t="shared" si="1162"/>
        <v>54150</v>
      </c>
      <c r="BP402" s="280">
        <f t="shared" si="1163"/>
        <v>197.8082191780822</v>
      </c>
      <c r="BQ402" s="280">
        <f t="shared" si="1164"/>
        <v>56802.191780821915</v>
      </c>
      <c r="BS402" s="367">
        <f t="shared" si="1124"/>
        <v>53952.191780821915</v>
      </c>
      <c r="BT402" s="280">
        <v>56802.191780821915</v>
      </c>
      <c r="BU402" s="280"/>
      <c r="BV402" s="280"/>
      <c r="BW402" s="280"/>
      <c r="BX402" s="280">
        <f t="shared" si="1125"/>
        <v>8.21917808219178E-3</v>
      </c>
      <c r="BY402" s="365">
        <f t="shared" si="1126"/>
        <v>2.9917808219178084</v>
      </c>
      <c r="BZ402" s="280">
        <f t="shared" si="1127"/>
        <v>2850</v>
      </c>
      <c r="CA402" s="280">
        <f t="shared" si="1128"/>
        <v>53952.191780821915</v>
      </c>
      <c r="CB402" s="280">
        <f t="shared" si="1129"/>
        <v>18033.470695970693</v>
      </c>
      <c r="CC402" s="280">
        <f t="shared" si="1130"/>
        <v>38768.721084851219</v>
      </c>
      <c r="CE402" s="280">
        <v>38768.721084851219</v>
      </c>
      <c r="CF402" s="280"/>
      <c r="CG402" s="280"/>
      <c r="CH402" s="280"/>
      <c r="CI402" s="280">
        <f t="shared" si="1093"/>
        <v>1.010958904109589</v>
      </c>
      <c r="CJ402" s="365">
        <f t="shared" si="1151"/>
        <v>1.989041095890411</v>
      </c>
      <c r="CK402" s="280">
        <f t="shared" si="1095"/>
        <v>2850</v>
      </c>
      <c r="CL402" s="280">
        <f t="shared" si="1096"/>
        <v>35918.721084851219</v>
      </c>
      <c r="CM402" s="280">
        <f t="shared" si="1131"/>
        <v>18033.470695970693</v>
      </c>
      <c r="CN402" s="280">
        <f t="shared" si="1165"/>
        <v>20735.250388880526</v>
      </c>
      <c r="CP402" s="280">
        <f t="shared" si="1132"/>
        <v>20735.250388880526</v>
      </c>
      <c r="CQ402" s="280"/>
      <c r="CR402" s="280"/>
      <c r="CS402" s="280"/>
      <c r="CT402" s="280">
        <f t="shared" si="1133"/>
        <v>2.010958904109589</v>
      </c>
      <c r="CU402" s="365">
        <f t="shared" si="1134"/>
        <v>0.989041095890411</v>
      </c>
      <c r="CV402" s="280">
        <f t="shared" si="1135"/>
        <v>2850</v>
      </c>
      <c r="CW402" s="280">
        <f t="shared" si="1136"/>
        <v>17885.250388880526</v>
      </c>
      <c r="CX402" s="280">
        <f t="shared" si="1152"/>
        <v>17885.250388880526</v>
      </c>
      <c r="CY402" s="280">
        <f t="shared" si="1143"/>
        <v>2850</v>
      </c>
      <c r="CZ402" s="566"/>
      <c r="DA402" s="280">
        <f t="shared" si="1105"/>
        <v>2850</v>
      </c>
      <c r="DB402" s="280"/>
      <c r="DC402" s="280"/>
      <c r="DD402" s="280"/>
      <c r="DE402" s="280">
        <f t="shared" si="948"/>
        <v>3.010958904109589</v>
      </c>
      <c r="DF402" s="365">
        <f t="shared" si="949"/>
        <v>-1.0958904109588996E-2</v>
      </c>
      <c r="DG402" s="280">
        <f t="shared" si="1106"/>
        <v>2850</v>
      </c>
      <c r="DH402" s="280">
        <f t="shared" si="950"/>
        <v>0</v>
      </c>
      <c r="DI402" s="280"/>
      <c r="DJ402" s="280">
        <f t="shared" si="951"/>
        <v>2850</v>
      </c>
      <c r="DL402" s="367">
        <f t="shared" si="952"/>
        <v>0</v>
      </c>
    </row>
    <row r="403" spans="1:116" s="366" customFormat="1" ht="38.25" x14ac:dyDescent="0.25">
      <c r="A403" s="505" t="s">
        <v>770</v>
      </c>
      <c r="B403" s="603" t="s">
        <v>8</v>
      </c>
      <c r="C403" s="507" t="s">
        <v>9</v>
      </c>
      <c r="D403" s="267" t="s">
        <v>1974</v>
      </c>
      <c r="E403" s="291" t="s">
        <v>1155</v>
      </c>
      <c r="F403" s="292">
        <v>43552</v>
      </c>
      <c r="G403" s="395"/>
      <c r="H403" s="395">
        <f>VLOOKUP(C403,[1]Rates!$C$6:$D$136,2,0)</f>
        <v>3</v>
      </c>
      <c r="I403" s="395">
        <f t="shared" si="1144"/>
        <v>3</v>
      </c>
      <c r="J403" s="419"/>
      <c r="K403" s="419"/>
      <c r="L403" s="419"/>
      <c r="M403" s="419"/>
      <c r="N403" s="396"/>
      <c r="O403" s="397"/>
      <c r="P403" s="398"/>
      <c r="Q403" s="399"/>
      <c r="R403" s="396"/>
      <c r="S403" s="396"/>
      <c r="T403" s="396"/>
      <c r="U403" s="400"/>
      <c r="V403" s="401"/>
      <c r="W403" s="402"/>
      <c r="X403" s="402"/>
      <c r="Y403" s="402"/>
      <c r="Z403" s="402"/>
      <c r="AA403" s="397"/>
      <c r="AB403" s="397"/>
      <c r="AC403" s="397"/>
      <c r="AD403" s="421"/>
      <c r="AE403" s="403"/>
      <c r="AF403" s="403"/>
      <c r="AG403" s="404"/>
      <c r="AH403" s="405"/>
      <c r="AI403" s="406"/>
      <c r="AJ403" s="405"/>
      <c r="AK403" s="407"/>
      <c r="AL403" s="397"/>
      <c r="AM403" s="397"/>
      <c r="AN403" s="397"/>
      <c r="AO403" s="421"/>
      <c r="AP403" s="403"/>
      <c r="AQ403" s="403"/>
      <c r="AR403" s="404"/>
      <c r="AS403" s="405"/>
      <c r="AT403" s="280"/>
      <c r="AU403" s="280"/>
      <c r="AW403" s="280"/>
      <c r="AX403" s="280"/>
      <c r="AY403" s="280"/>
      <c r="AZ403" s="280"/>
      <c r="BA403" s="280"/>
      <c r="BB403" s="280"/>
      <c r="BC403" s="408"/>
      <c r="BD403" s="280"/>
      <c r="BE403" s="280"/>
      <c r="BF403" s="280"/>
      <c r="BG403" s="280"/>
      <c r="BH403" s="280"/>
      <c r="BI403" s="280">
        <v>150000</v>
      </c>
      <c r="BJ403" s="280"/>
      <c r="BK403" s="280">
        <f t="shared" si="1159"/>
        <v>4</v>
      </c>
      <c r="BL403" s="280"/>
      <c r="BM403" s="280">
        <f t="shared" si="1160"/>
        <v>3</v>
      </c>
      <c r="BN403" s="280">
        <f t="shared" si="1161"/>
        <v>7500</v>
      </c>
      <c r="BO403" s="280">
        <f t="shared" si="1162"/>
        <v>142500</v>
      </c>
      <c r="BP403" s="280">
        <f t="shared" si="1163"/>
        <v>520.54794520547944</v>
      </c>
      <c r="BQ403" s="280">
        <f t="shared" si="1164"/>
        <v>149479.45205479453</v>
      </c>
      <c r="BS403" s="367">
        <f t="shared" si="1124"/>
        <v>141979.45205479453</v>
      </c>
      <c r="BT403" s="280">
        <v>149479.45205479453</v>
      </c>
      <c r="BU403" s="280"/>
      <c r="BV403" s="280"/>
      <c r="BW403" s="280"/>
      <c r="BX403" s="280">
        <f t="shared" si="1125"/>
        <v>8.21917808219178E-3</v>
      </c>
      <c r="BY403" s="365">
        <f t="shared" si="1126"/>
        <v>2.9917808219178084</v>
      </c>
      <c r="BZ403" s="280">
        <f t="shared" si="1127"/>
        <v>7500</v>
      </c>
      <c r="CA403" s="280">
        <f t="shared" si="1128"/>
        <v>141979.45205479453</v>
      </c>
      <c r="CB403" s="280">
        <f t="shared" si="1129"/>
        <v>47456.501831501831</v>
      </c>
      <c r="CC403" s="280">
        <f t="shared" si="1130"/>
        <v>102022.95022329269</v>
      </c>
      <c r="CE403" s="280">
        <v>102022.95022329269</v>
      </c>
      <c r="CF403" s="280"/>
      <c r="CG403" s="280"/>
      <c r="CH403" s="280"/>
      <c r="CI403" s="280">
        <f t="shared" si="1093"/>
        <v>1.010958904109589</v>
      </c>
      <c r="CJ403" s="365">
        <f t="shared" si="1151"/>
        <v>1.989041095890411</v>
      </c>
      <c r="CK403" s="280">
        <f t="shared" si="1095"/>
        <v>7500</v>
      </c>
      <c r="CL403" s="280">
        <f t="shared" si="1096"/>
        <v>94522.95022329269</v>
      </c>
      <c r="CM403" s="280">
        <f t="shared" si="1131"/>
        <v>47456.501831501831</v>
      </c>
      <c r="CN403" s="280">
        <f t="shared" si="1165"/>
        <v>54566.448391790858</v>
      </c>
      <c r="CP403" s="280">
        <f t="shared" si="1132"/>
        <v>54566.448391790858</v>
      </c>
      <c r="CQ403" s="280"/>
      <c r="CR403" s="280"/>
      <c r="CS403" s="280"/>
      <c r="CT403" s="280">
        <f t="shared" si="1133"/>
        <v>2.010958904109589</v>
      </c>
      <c r="CU403" s="365">
        <f t="shared" si="1134"/>
        <v>0.989041095890411</v>
      </c>
      <c r="CV403" s="280">
        <f t="shared" si="1135"/>
        <v>7500</v>
      </c>
      <c r="CW403" s="280">
        <f t="shared" si="1136"/>
        <v>47066.448391790858</v>
      </c>
      <c r="CX403" s="280">
        <f t="shared" si="1152"/>
        <v>47066.448391790858</v>
      </c>
      <c r="CY403" s="280">
        <f t="shared" si="1143"/>
        <v>7500</v>
      </c>
      <c r="CZ403" s="566"/>
      <c r="DA403" s="280">
        <f t="shared" si="1105"/>
        <v>7500</v>
      </c>
      <c r="DB403" s="280"/>
      <c r="DC403" s="280"/>
      <c r="DD403" s="280"/>
      <c r="DE403" s="280">
        <f t="shared" si="948"/>
        <v>3.010958904109589</v>
      </c>
      <c r="DF403" s="365">
        <f t="shared" si="949"/>
        <v>-1.0958904109588996E-2</v>
      </c>
      <c r="DG403" s="280">
        <f t="shared" si="1106"/>
        <v>7500</v>
      </c>
      <c r="DH403" s="280">
        <f t="shared" si="950"/>
        <v>0</v>
      </c>
      <c r="DI403" s="280"/>
      <c r="DJ403" s="280">
        <f t="shared" si="951"/>
        <v>7500</v>
      </c>
      <c r="DL403" s="367">
        <f t="shared" si="952"/>
        <v>0</v>
      </c>
    </row>
    <row r="404" spans="1:116" s="366" customFormat="1" ht="38.25" x14ac:dyDescent="0.25">
      <c r="A404" s="505" t="s">
        <v>770</v>
      </c>
      <c r="B404" s="603" t="s">
        <v>8</v>
      </c>
      <c r="C404" s="507" t="s">
        <v>9</v>
      </c>
      <c r="D404" s="267" t="s">
        <v>1975</v>
      </c>
      <c r="E404" s="291" t="s">
        <v>1218</v>
      </c>
      <c r="F404" s="292">
        <v>43713</v>
      </c>
      <c r="G404" s="395"/>
      <c r="H404" s="395">
        <f>VLOOKUP(C404,[1]Rates!$C$6:$D$136,2,0)</f>
        <v>3</v>
      </c>
      <c r="I404" s="395">
        <f t="shared" ref="I404" si="1166">H404-G404</f>
        <v>3</v>
      </c>
      <c r="J404" s="419"/>
      <c r="K404" s="419"/>
      <c r="L404" s="419"/>
      <c r="M404" s="419"/>
      <c r="N404" s="396"/>
      <c r="O404" s="397"/>
      <c r="P404" s="398"/>
      <c r="Q404" s="399"/>
      <c r="R404" s="396"/>
      <c r="S404" s="396"/>
      <c r="T404" s="396"/>
      <c r="U404" s="400"/>
      <c r="V404" s="401"/>
      <c r="W404" s="402"/>
      <c r="X404" s="402"/>
      <c r="Y404" s="402"/>
      <c r="Z404" s="402"/>
      <c r="AA404" s="397"/>
      <c r="AB404" s="397"/>
      <c r="AC404" s="397"/>
      <c r="AD404" s="421"/>
      <c r="AE404" s="403"/>
      <c r="AF404" s="403"/>
      <c r="AG404" s="404"/>
      <c r="AH404" s="405"/>
      <c r="AI404" s="406"/>
      <c r="AJ404" s="405"/>
      <c r="AK404" s="407"/>
      <c r="AL404" s="397"/>
      <c r="AM404" s="397"/>
      <c r="AN404" s="397"/>
      <c r="AO404" s="421"/>
      <c r="AP404" s="403"/>
      <c r="AQ404" s="403"/>
      <c r="AR404" s="404"/>
      <c r="AS404" s="405"/>
      <c r="AT404" s="280"/>
      <c r="AU404" s="280"/>
      <c r="AW404" s="280"/>
      <c r="AX404" s="280"/>
      <c r="AY404" s="280"/>
      <c r="AZ404" s="280"/>
      <c r="BA404" s="280"/>
      <c r="BB404" s="280"/>
      <c r="BC404" s="408"/>
      <c r="BD404" s="280"/>
      <c r="BE404" s="280"/>
      <c r="BF404" s="280"/>
      <c r="BG404" s="280"/>
      <c r="BH404" s="280"/>
      <c r="BI404" s="280"/>
      <c r="BJ404" s="280"/>
      <c r="BK404" s="280"/>
      <c r="BL404" s="280"/>
      <c r="BM404" s="280"/>
      <c r="BN404" s="280"/>
      <c r="BO404" s="280"/>
      <c r="BP404" s="280"/>
      <c r="BQ404" s="280"/>
      <c r="BS404" s="367"/>
      <c r="BT404" s="280"/>
      <c r="BU404" s="280">
        <v>89000</v>
      </c>
      <c r="BV404" s="280"/>
      <c r="BW404" s="280">
        <f>+$BV$1-F404</f>
        <v>208</v>
      </c>
      <c r="BX404" s="280"/>
      <c r="BY404" s="280">
        <f>H404-BX404</f>
        <v>3</v>
      </c>
      <c r="BZ404" s="280">
        <f t="shared" ref="BZ404:BZ405" si="1167">+BU404*5%</f>
        <v>4450</v>
      </c>
      <c r="CA404" s="280">
        <f t="shared" ref="CA404:CA405" si="1168">+BU404-BZ404</f>
        <v>84550</v>
      </c>
      <c r="CB404" s="280">
        <f t="shared" ref="CB404:CB405" si="1169">+(CA404/BY404*BW404)/365</f>
        <v>16060.639269406392</v>
      </c>
      <c r="CC404" s="280">
        <f t="shared" si="1130"/>
        <v>72939.360730593602</v>
      </c>
      <c r="CE404" s="280">
        <v>72939.360730593602</v>
      </c>
      <c r="CF404" s="280"/>
      <c r="CG404" s="280"/>
      <c r="CH404" s="280"/>
      <c r="CI404" s="280">
        <f t="shared" si="1093"/>
        <v>0.56986301369863013</v>
      </c>
      <c r="CJ404" s="280">
        <f t="shared" si="1151"/>
        <v>2.43013698630137</v>
      </c>
      <c r="CK404" s="280">
        <f t="shared" ref="CK404:CK405" si="1170">BZ404</f>
        <v>4450</v>
      </c>
      <c r="CL404" s="280">
        <f t="shared" si="1096"/>
        <v>68489.360730593602</v>
      </c>
      <c r="CM404" s="280">
        <f>+(CL404/CJ404)</f>
        <v>28183.333333333328</v>
      </c>
      <c r="CN404" s="280">
        <f t="shared" si="1165"/>
        <v>44756.027397260274</v>
      </c>
      <c r="CP404" s="280">
        <f t="shared" si="1132"/>
        <v>44756.027397260274</v>
      </c>
      <c r="CQ404" s="280"/>
      <c r="CR404" s="280"/>
      <c r="CS404" s="280"/>
      <c r="CT404" s="280">
        <f t="shared" si="1133"/>
        <v>1.5698630136986302</v>
      </c>
      <c r="CU404" s="365">
        <f t="shared" si="1134"/>
        <v>1.4301369863013698</v>
      </c>
      <c r="CV404" s="280">
        <f t="shared" si="1135"/>
        <v>4450</v>
      </c>
      <c r="CW404" s="280">
        <f t="shared" si="1136"/>
        <v>40306.027397260274</v>
      </c>
      <c r="CX404" s="280">
        <f>CM404</f>
        <v>28183.333333333328</v>
      </c>
      <c r="CY404" s="280">
        <f t="shared" si="1143"/>
        <v>16572.694063926945</v>
      </c>
      <c r="DA404" s="280">
        <f t="shared" si="1105"/>
        <v>16572.694063926945</v>
      </c>
      <c r="DB404" s="280"/>
      <c r="DC404" s="280"/>
      <c r="DD404" s="280"/>
      <c r="DE404" s="280">
        <f t="shared" si="948"/>
        <v>2.56986301369863</v>
      </c>
      <c r="DF404" s="365">
        <f t="shared" si="949"/>
        <v>0.43013698630136998</v>
      </c>
      <c r="DG404" s="280">
        <f t="shared" si="1106"/>
        <v>4450</v>
      </c>
      <c r="DH404" s="280">
        <f t="shared" si="950"/>
        <v>12122.694063926945</v>
      </c>
      <c r="DI404" s="280">
        <f>DH404</f>
        <v>12122.694063926945</v>
      </c>
      <c r="DJ404" s="280">
        <f t="shared" si="951"/>
        <v>4450</v>
      </c>
      <c r="DL404" s="367">
        <f t="shared" si="952"/>
        <v>0</v>
      </c>
    </row>
    <row r="405" spans="1:116" s="366" customFormat="1" ht="38.25" x14ac:dyDescent="0.25">
      <c r="A405" s="505" t="s">
        <v>770</v>
      </c>
      <c r="B405" s="603" t="s">
        <v>8</v>
      </c>
      <c r="C405" s="507" t="s">
        <v>9</v>
      </c>
      <c r="D405" s="267" t="s">
        <v>1976</v>
      </c>
      <c r="E405" s="291" t="s">
        <v>1219</v>
      </c>
      <c r="F405" s="292">
        <v>43819</v>
      </c>
      <c r="G405" s="395"/>
      <c r="H405" s="395">
        <f>VLOOKUP(C405,[1]Rates!$C$6:$D$136,2,0)</f>
        <v>3</v>
      </c>
      <c r="I405" s="395">
        <f t="shared" ref="I405" si="1171">H405-G405</f>
        <v>3</v>
      </c>
      <c r="J405" s="419"/>
      <c r="K405" s="419"/>
      <c r="L405" s="419"/>
      <c r="M405" s="419"/>
      <c r="N405" s="396"/>
      <c r="O405" s="397"/>
      <c r="P405" s="398"/>
      <c r="Q405" s="399"/>
      <c r="R405" s="396"/>
      <c r="S405" s="396"/>
      <c r="T405" s="396"/>
      <c r="U405" s="400"/>
      <c r="V405" s="401"/>
      <c r="W405" s="402"/>
      <c r="X405" s="402"/>
      <c r="Y405" s="402"/>
      <c r="Z405" s="402"/>
      <c r="AA405" s="397"/>
      <c r="AB405" s="397"/>
      <c r="AC405" s="397"/>
      <c r="AD405" s="421"/>
      <c r="AE405" s="403"/>
      <c r="AF405" s="403"/>
      <c r="AG405" s="404"/>
      <c r="AH405" s="405"/>
      <c r="AI405" s="406"/>
      <c r="AJ405" s="405"/>
      <c r="AK405" s="407"/>
      <c r="AL405" s="397"/>
      <c r="AM405" s="397"/>
      <c r="AN405" s="397"/>
      <c r="AO405" s="421"/>
      <c r="AP405" s="403"/>
      <c r="AQ405" s="403"/>
      <c r="AR405" s="404"/>
      <c r="AS405" s="405"/>
      <c r="AT405" s="280"/>
      <c r="AU405" s="280"/>
      <c r="AW405" s="280"/>
      <c r="AX405" s="280"/>
      <c r="AY405" s="280"/>
      <c r="AZ405" s="280"/>
      <c r="BA405" s="280"/>
      <c r="BB405" s="280"/>
      <c r="BC405" s="408"/>
      <c r="BD405" s="280"/>
      <c r="BE405" s="280"/>
      <c r="BF405" s="280"/>
      <c r="BG405" s="280"/>
      <c r="BH405" s="280"/>
      <c r="BI405" s="280"/>
      <c r="BJ405" s="280"/>
      <c r="BK405" s="280"/>
      <c r="BL405" s="280"/>
      <c r="BM405" s="280"/>
      <c r="BN405" s="280"/>
      <c r="BO405" s="280"/>
      <c r="BP405" s="280"/>
      <c r="BQ405" s="280"/>
      <c r="BS405" s="367"/>
      <c r="BT405" s="280"/>
      <c r="BU405" s="280">
        <v>44000</v>
      </c>
      <c r="BV405" s="280"/>
      <c r="BW405" s="280">
        <f>+$BV$1-F405</f>
        <v>102</v>
      </c>
      <c r="BX405" s="280"/>
      <c r="BY405" s="280">
        <f>H405-BX405</f>
        <v>3</v>
      </c>
      <c r="BZ405" s="280">
        <f t="shared" si="1167"/>
        <v>2200</v>
      </c>
      <c r="CA405" s="280">
        <f t="shared" si="1168"/>
        <v>41800</v>
      </c>
      <c r="CB405" s="280">
        <f t="shared" si="1169"/>
        <v>3893.6986301369861</v>
      </c>
      <c r="CC405" s="280">
        <f t="shared" si="1130"/>
        <v>40106.301369863017</v>
      </c>
      <c r="CE405" s="280">
        <v>40106.301369863017</v>
      </c>
      <c r="CF405" s="280"/>
      <c r="CG405" s="280"/>
      <c r="CH405" s="280"/>
      <c r="CI405" s="280">
        <f t="shared" si="1093"/>
        <v>0.27945205479452057</v>
      </c>
      <c r="CJ405" s="280">
        <f t="shared" si="1151"/>
        <v>2.7205479452054795</v>
      </c>
      <c r="CK405" s="280">
        <f t="shared" si="1170"/>
        <v>2200</v>
      </c>
      <c r="CL405" s="280">
        <f t="shared" si="1096"/>
        <v>37906.301369863017</v>
      </c>
      <c r="CM405" s="280">
        <f>+(CL405/CJ405)</f>
        <v>13933.333333333334</v>
      </c>
      <c r="CN405" s="280">
        <f t="shared" si="1165"/>
        <v>26172.968036529681</v>
      </c>
      <c r="CP405" s="280">
        <f t="shared" si="1132"/>
        <v>26172.968036529681</v>
      </c>
      <c r="CQ405" s="280"/>
      <c r="CR405" s="280"/>
      <c r="CS405" s="280"/>
      <c r="CT405" s="280">
        <f t="shared" si="1133"/>
        <v>1.2794520547945205</v>
      </c>
      <c r="CU405" s="365">
        <f t="shared" si="1134"/>
        <v>1.7205479452054795</v>
      </c>
      <c r="CV405" s="280">
        <f t="shared" si="1135"/>
        <v>2200</v>
      </c>
      <c r="CW405" s="280">
        <f t="shared" si="1136"/>
        <v>23972.968036529681</v>
      </c>
      <c r="CX405" s="280">
        <f>CM405</f>
        <v>13933.333333333334</v>
      </c>
      <c r="CY405" s="280">
        <f t="shared" si="1143"/>
        <v>12239.634703196347</v>
      </c>
      <c r="DA405" s="280">
        <f t="shared" si="1105"/>
        <v>12239.634703196347</v>
      </c>
      <c r="DB405" s="280"/>
      <c r="DC405" s="280"/>
      <c r="DD405" s="280"/>
      <c r="DE405" s="280">
        <f t="shared" ref="DE405:DE464" si="1172">($DA$4-F405)/365</f>
        <v>2.2794520547945205</v>
      </c>
      <c r="DF405" s="365">
        <f t="shared" ref="DF405:DF465" si="1173">H405-DE405</f>
        <v>0.72054794520547949</v>
      </c>
      <c r="DG405" s="280">
        <f t="shared" si="1106"/>
        <v>2200</v>
      </c>
      <c r="DH405" s="280">
        <f t="shared" ref="DH405:DH466" si="1174">IF(DA405-DG405&lt;=0,0,IF(DF405&lt;=0,0,DA405-DG405))</f>
        <v>10039.634703196347</v>
      </c>
      <c r="DI405" s="280">
        <f>DH405</f>
        <v>10039.634703196347</v>
      </c>
      <c r="DJ405" s="280">
        <f t="shared" ref="DJ405:DJ464" si="1175">+DA405+DB405-DI405</f>
        <v>2200</v>
      </c>
      <c r="DL405" s="367">
        <f t="shared" ref="DL405:DL468" si="1176">DJ405-DG405</f>
        <v>0</v>
      </c>
    </row>
    <row r="406" spans="1:116" s="366" customFormat="1" ht="38.25" x14ac:dyDescent="0.25">
      <c r="A406" s="271" t="s">
        <v>770</v>
      </c>
      <c r="B406" s="418" t="s">
        <v>8</v>
      </c>
      <c r="C406" s="418" t="s">
        <v>9</v>
      </c>
      <c r="D406" s="268" t="s">
        <v>2288</v>
      </c>
      <c r="E406" s="291" t="s">
        <v>1117</v>
      </c>
      <c r="F406" s="292">
        <v>44077</v>
      </c>
      <c r="G406" s="395"/>
      <c r="H406" s="357">
        <f>VLOOKUP(C406,[1]Rates!$C$6:$D$136,2,0)</f>
        <v>3</v>
      </c>
      <c r="I406" s="358">
        <f t="shared" ref="I406" si="1177">H406-G406</f>
        <v>3</v>
      </c>
      <c r="J406" s="419"/>
      <c r="K406" s="419"/>
      <c r="L406" s="420"/>
      <c r="M406" s="419"/>
      <c r="N406" s="396"/>
      <c r="O406" s="397"/>
      <c r="P406" s="398"/>
      <c r="Q406" s="399"/>
      <c r="R406" s="396"/>
      <c r="S406" s="396"/>
      <c r="T406" s="396"/>
      <c r="U406" s="400"/>
      <c r="V406" s="401"/>
      <c r="W406" s="402"/>
      <c r="X406" s="402"/>
      <c r="Y406" s="402"/>
      <c r="Z406" s="402"/>
      <c r="AA406" s="397"/>
      <c r="AB406" s="397"/>
      <c r="AC406" s="397"/>
      <c r="AD406" s="421"/>
      <c r="AE406" s="403"/>
      <c r="AF406" s="403"/>
      <c r="AG406" s="404"/>
      <c r="AH406" s="405"/>
      <c r="AI406" s="406"/>
      <c r="AJ406" s="405"/>
      <c r="AK406" s="407"/>
      <c r="AL406" s="397"/>
      <c r="AM406" s="397"/>
      <c r="AN406" s="397"/>
      <c r="AO406" s="421"/>
      <c r="AP406" s="403"/>
      <c r="AQ406" s="403"/>
      <c r="AR406" s="404"/>
      <c r="AS406" s="405"/>
      <c r="AT406" s="280"/>
      <c r="AU406" s="280"/>
      <c r="AW406" s="280"/>
      <c r="AX406" s="280"/>
      <c r="AY406" s="280"/>
      <c r="AZ406" s="280"/>
      <c r="BA406" s="372"/>
      <c r="BB406" s="372"/>
      <c r="BC406" s="408"/>
      <c r="BD406" s="280"/>
      <c r="BE406" s="280"/>
      <c r="BF406" s="280"/>
      <c r="BG406" s="280"/>
      <c r="BH406" s="280"/>
      <c r="BI406" s="280"/>
      <c r="BJ406" s="280"/>
      <c r="BK406" s="280"/>
      <c r="BL406" s="280"/>
      <c r="BM406" s="372"/>
      <c r="BN406" s="408"/>
      <c r="BO406" s="280"/>
      <c r="BP406" s="365"/>
      <c r="BQ406" s="280"/>
      <c r="BS406" s="367"/>
      <c r="BT406" s="280"/>
      <c r="BU406" s="280"/>
      <c r="BV406" s="280"/>
      <c r="BW406" s="280"/>
      <c r="BX406" s="280"/>
      <c r="BY406" s="280"/>
      <c r="BZ406" s="280"/>
      <c r="CA406" s="280"/>
      <c r="CB406" s="280"/>
      <c r="CC406" s="280"/>
      <c r="CE406" s="280"/>
      <c r="CF406" s="280">
        <v>13200</v>
      </c>
      <c r="CG406" s="280"/>
      <c r="CH406" s="280">
        <f>$CG$1-F406</f>
        <v>209</v>
      </c>
      <c r="CI406" s="280"/>
      <c r="CJ406" s="280">
        <f t="shared" si="1151"/>
        <v>3</v>
      </c>
      <c r="CK406" s="280">
        <f t="shared" ref="CK406" si="1178">+CF406*5%</f>
        <v>660</v>
      </c>
      <c r="CL406" s="280">
        <f t="shared" ref="CL406" si="1179">+CF406-CK406</f>
        <v>12540</v>
      </c>
      <c r="CM406" s="280">
        <f t="shared" ref="CM406" si="1180">+(CL406/CJ406*CH406)/365</f>
        <v>2393.4794520547944</v>
      </c>
      <c r="CN406" s="280">
        <f t="shared" si="1165"/>
        <v>10806.520547945205</v>
      </c>
      <c r="CP406" s="280">
        <f t="shared" si="1132"/>
        <v>10806.520547945205</v>
      </c>
      <c r="CQ406" s="280"/>
      <c r="CR406" s="280"/>
      <c r="CS406" s="280"/>
      <c r="CT406" s="280">
        <f t="shared" si="1133"/>
        <v>0.57260273972602738</v>
      </c>
      <c r="CU406" s="365">
        <f t="shared" si="1134"/>
        <v>2.4273972602739726</v>
      </c>
      <c r="CV406" s="280">
        <f t="shared" si="1135"/>
        <v>660</v>
      </c>
      <c r="CW406" s="280">
        <f t="shared" si="1136"/>
        <v>10146.520547945205</v>
      </c>
      <c r="CX406" s="280">
        <f t="shared" ref="CX406:CX417" si="1181">CW406/CU406</f>
        <v>4180</v>
      </c>
      <c r="CY406" s="280">
        <f t="shared" ref="CY406:CY463" si="1182">+CP406+CQ406-CX406</f>
        <v>6626.5205479452052</v>
      </c>
      <c r="DA406" s="280">
        <f t="shared" si="1105"/>
        <v>6626.5205479452052</v>
      </c>
      <c r="DB406" s="280"/>
      <c r="DC406" s="280"/>
      <c r="DD406" s="280"/>
      <c r="DE406" s="280">
        <f t="shared" si="1172"/>
        <v>1.5726027397260274</v>
      </c>
      <c r="DF406" s="365">
        <f t="shared" si="1173"/>
        <v>1.4273972602739726</v>
      </c>
      <c r="DG406" s="280">
        <f t="shared" si="1106"/>
        <v>660</v>
      </c>
      <c r="DH406" s="280">
        <f t="shared" si="1174"/>
        <v>5966.5205479452052</v>
      </c>
      <c r="DI406" s="280">
        <f t="shared" ref="DI406:DI417" si="1183">CX406</f>
        <v>4180</v>
      </c>
      <c r="DJ406" s="280">
        <f t="shared" si="1175"/>
        <v>2446.5205479452052</v>
      </c>
      <c r="DL406" s="367">
        <f t="shared" si="1176"/>
        <v>1786.5205479452052</v>
      </c>
    </row>
    <row r="407" spans="1:116" s="366" customFormat="1" ht="38.25" x14ac:dyDescent="0.25">
      <c r="A407" s="271" t="s">
        <v>770</v>
      </c>
      <c r="B407" s="418" t="s">
        <v>8</v>
      </c>
      <c r="C407" s="418" t="s">
        <v>9</v>
      </c>
      <c r="D407" s="268" t="s">
        <v>2289</v>
      </c>
      <c r="E407" s="291" t="s">
        <v>1117</v>
      </c>
      <c r="F407" s="292">
        <v>44077</v>
      </c>
      <c r="G407" s="395"/>
      <c r="H407" s="357">
        <f>VLOOKUP(C407,[1]Rates!$C$6:$D$136,2,0)</f>
        <v>3</v>
      </c>
      <c r="I407" s="358">
        <f t="shared" ref="I407:I415" si="1184">H407-G407</f>
        <v>3</v>
      </c>
      <c r="J407" s="419"/>
      <c r="K407" s="419"/>
      <c r="L407" s="420"/>
      <c r="M407" s="419"/>
      <c r="N407" s="396"/>
      <c r="O407" s="397"/>
      <c r="P407" s="398"/>
      <c r="Q407" s="399"/>
      <c r="R407" s="396"/>
      <c r="S407" s="396"/>
      <c r="T407" s="396"/>
      <c r="U407" s="400"/>
      <c r="V407" s="401"/>
      <c r="W407" s="402"/>
      <c r="X407" s="402"/>
      <c r="Y407" s="402"/>
      <c r="Z407" s="402"/>
      <c r="AA407" s="397"/>
      <c r="AB407" s="397"/>
      <c r="AC407" s="397"/>
      <c r="AD407" s="421"/>
      <c r="AE407" s="403"/>
      <c r="AF407" s="403"/>
      <c r="AG407" s="404"/>
      <c r="AH407" s="405"/>
      <c r="AI407" s="406"/>
      <c r="AJ407" s="405"/>
      <c r="AK407" s="407"/>
      <c r="AL407" s="397"/>
      <c r="AM407" s="397"/>
      <c r="AN407" s="397"/>
      <c r="AO407" s="421"/>
      <c r="AP407" s="403"/>
      <c r="AQ407" s="403"/>
      <c r="AR407" s="404"/>
      <c r="AS407" s="405"/>
      <c r="AT407" s="280"/>
      <c r="AU407" s="280"/>
      <c r="AW407" s="280"/>
      <c r="AX407" s="280"/>
      <c r="AY407" s="280"/>
      <c r="AZ407" s="280"/>
      <c r="BA407" s="372"/>
      <c r="BB407" s="372"/>
      <c r="BC407" s="408"/>
      <c r="BD407" s="280"/>
      <c r="BE407" s="280"/>
      <c r="BF407" s="280"/>
      <c r="BG407" s="280"/>
      <c r="BH407" s="280"/>
      <c r="BI407" s="280"/>
      <c r="BJ407" s="280"/>
      <c r="BK407" s="280"/>
      <c r="BL407" s="280"/>
      <c r="BM407" s="372"/>
      <c r="BN407" s="408"/>
      <c r="BO407" s="280"/>
      <c r="BP407" s="365"/>
      <c r="BQ407" s="280"/>
      <c r="BS407" s="367"/>
      <c r="BT407" s="280"/>
      <c r="BU407" s="280"/>
      <c r="BV407" s="280"/>
      <c r="BW407" s="280"/>
      <c r="BX407" s="280"/>
      <c r="BY407" s="280"/>
      <c r="BZ407" s="280"/>
      <c r="CA407" s="280"/>
      <c r="CB407" s="280"/>
      <c r="CC407" s="280"/>
      <c r="CE407" s="280"/>
      <c r="CF407" s="280">
        <v>12000</v>
      </c>
      <c r="CG407" s="280"/>
      <c r="CH407" s="280">
        <f t="shared" ref="CH407:CH415" si="1185">$CG$1-F407</f>
        <v>209</v>
      </c>
      <c r="CI407" s="280"/>
      <c r="CJ407" s="280">
        <f t="shared" ref="CJ407:CJ412" si="1186">H407-CI407</f>
        <v>3</v>
      </c>
      <c r="CK407" s="280">
        <f t="shared" ref="CK407" si="1187">+CF407*5%</f>
        <v>600</v>
      </c>
      <c r="CL407" s="280">
        <f t="shared" ref="CL407" si="1188">+CF407-CK407</f>
        <v>11400</v>
      </c>
      <c r="CM407" s="280">
        <f t="shared" ref="CM407:CM412" si="1189">+(CL407/CJ407*CH407)/365</f>
        <v>2175.8904109589039</v>
      </c>
      <c r="CN407" s="280">
        <f t="shared" ref="CN407:CN412" si="1190">+CE407+CF407-CM407</f>
        <v>9824.1095890410961</v>
      </c>
      <c r="CP407" s="280">
        <f t="shared" si="1132"/>
        <v>9824.1095890410961</v>
      </c>
      <c r="CQ407" s="280"/>
      <c r="CR407" s="280"/>
      <c r="CS407" s="280"/>
      <c r="CT407" s="280">
        <f t="shared" si="1133"/>
        <v>0.57260273972602738</v>
      </c>
      <c r="CU407" s="365">
        <f t="shared" si="1134"/>
        <v>2.4273972602739726</v>
      </c>
      <c r="CV407" s="280">
        <f t="shared" si="1135"/>
        <v>600</v>
      </c>
      <c r="CW407" s="280">
        <f t="shared" si="1136"/>
        <v>9224.1095890410961</v>
      </c>
      <c r="CX407" s="280">
        <f t="shared" si="1181"/>
        <v>3800</v>
      </c>
      <c r="CY407" s="280">
        <f t="shared" si="1182"/>
        <v>6024.1095890410961</v>
      </c>
      <c r="DA407" s="280">
        <f t="shared" si="1105"/>
        <v>6024.1095890410961</v>
      </c>
      <c r="DB407" s="280"/>
      <c r="DC407" s="280"/>
      <c r="DD407" s="280"/>
      <c r="DE407" s="280">
        <f t="shared" si="1172"/>
        <v>1.5726027397260274</v>
      </c>
      <c r="DF407" s="365">
        <f t="shared" si="1173"/>
        <v>1.4273972602739726</v>
      </c>
      <c r="DG407" s="280">
        <f t="shared" si="1106"/>
        <v>600</v>
      </c>
      <c r="DH407" s="280">
        <f t="shared" si="1174"/>
        <v>5424.1095890410961</v>
      </c>
      <c r="DI407" s="280">
        <f t="shared" si="1183"/>
        <v>3800</v>
      </c>
      <c r="DJ407" s="280">
        <f t="shared" si="1175"/>
        <v>2224.1095890410961</v>
      </c>
      <c r="DL407" s="367">
        <f t="shared" si="1176"/>
        <v>1624.1095890410961</v>
      </c>
    </row>
    <row r="408" spans="1:116" s="366" customFormat="1" ht="38.25" x14ac:dyDescent="0.25">
      <c r="A408" s="271" t="s">
        <v>770</v>
      </c>
      <c r="B408" s="418" t="s">
        <v>8</v>
      </c>
      <c r="C408" s="418" t="s">
        <v>9</v>
      </c>
      <c r="D408" s="268" t="s">
        <v>2290</v>
      </c>
      <c r="E408" s="291" t="s">
        <v>1117</v>
      </c>
      <c r="F408" s="292">
        <v>44077</v>
      </c>
      <c r="G408" s="395"/>
      <c r="H408" s="357">
        <f>VLOOKUP(C408,[1]Rates!$C$6:$D$136,2,0)</f>
        <v>3</v>
      </c>
      <c r="I408" s="358">
        <f t="shared" si="1184"/>
        <v>3</v>
      </c>
      <c r="J408" s="419"/>
      <c r="K408" s="419"/>
      <c r="L408" s="420"/>
      <c r="M408" s="419"/>
      <c r="N408" s="396"/>
      <c r="O408" s="397"/>
      <c r="P408" s="398"/>
      <c r="Q408" s="399"/>
      <c r="R408" s="396"/>
      <c r="S408" s="396"/>
      <c r="T408" s="396"/>
      <c r="U408" s="400"/>
      <c r="V408" s="401"/>
      <c r="W408" s="402"/>
      <c r="X408" s="402"/>
      <c r="Y408" s="402"/>
      <c r="Z408" s="402"/>
      <c r="AA408" s="397"/>
      <c r="AB408" s="397"/>
      <c r="AC408" s="397"/>
      <c r="AD408" s="421"/>
      <c r="AE408" s="403"/>
      <c r="AF408" s="403"/>
      <c r="AG408" s="404"/>
      <c r="AH408" s="405"/>
      <c r="AI408" s="406"/>
      <c r="AJ408" s="405"/>
      <c r="AK408" s="407"/>
      <c r="AL408" s="397"/>
      <c r="AM408" s="397"/>
      <c r="AN408" s="397"/>
      <c r="AO408" s="421"/>
      <c r="AP408" s="403"/>
      <c r="AQ408" s="403"/>
      <c r="AR408" s="404"/>
      <c r="AS408" s="405"/>
      <c r="AT408" s="280"/>
      <c r="AU408" s="280"/>
      <c r="AW408" s="280"/>
      <c r="AX408" s="280"/>
      <c r="AY408" s="280"/>
      <c r="AZ408" s="280"/>
      <c r="BA408" s="372"/>
      <c r="BB408" s="372"/>
      <c r="BC408" s="408"/>
      <c r="BD408" s="280"/>
      <c r="BE408" s="280"/>
      <c r="BF408" s="280"/>
      <c r="BG408" s="280"/>
      <c r="BH408" s="280"/>
      <c r="BI408" s="280"/>
      <c r="BJ408" s="280"/>
      <c r="BK408" s="280"/>
      <c r="BL408" s="280"/>
      <c r="BM408" s="372"/>
      <c r="BN408" s="408"/>
      <c r="BO408" s="280"/>
      <c r="BP408" s="365"/>
      <c r="BQ408" s="280"/>
      <c r="BS408" s="367"/>
      <c r="BT408" s="280"/>
      <c r="BU408" s="280"/>
      <c r="BV408" s="280"/>
      <c r="BW408" s="280"/>
      <c r="BX408" s="280"/>
      <c r="BY408" s="280"/>
      <c r="BZ408" s="280"/>
      <c r="CA408" s="280"/>
      <c r="CB408" s="280"/>
      <c r="CC408" s="280"/>
      <c r="CE408" s="280"/>
      <c r="CF408" s="280">
        <v>13200</v>
      </c>
      <c r="CG408" s="280"/>
      <c r="CH408" s="280">
        <f t="shared" si="1185"/>
        <v>209</v>
      </c>
      <c r="CI408" s="280"/>
      <c r="CJ408" s="280">
        <f t="shared" si="1186"/>
        <v>3</v>
      </c>
      <c r="CK408" s="280">
        <f t="shared" ref="CK408:CK412" si="1191">+CF408*5%</f>
        <v>660</v>
      </c>
      <c r="CL408" s="280">
        <f t="shared" ref="CL408:CL412" si="1192">+CF408-CK408</f>
        <v>12540</v>
      </c>
      <c r="CM408" s="280">
        <f t="shared" si="1189"/>
        <v>2393.4794520547944</v>
      </c>
      <c r="CN408" s="280">
        <f t="shared" si="1190"/>
        <v>10806.520547945205</v>
      </c>
      <c r="CP408" s="280">
        <f t="shared" si="1132"/>
        <v>10806.520547945205</v>
      </c>
      <c r="CQ408" s="280"/>
      <c r="CR408" s="280"/>
      <c r="CS408" s="280"/>
      <c r="CT408" s="280">
        <f t="shared" si="1133"/>
        <v>0.57260273972602738</v>
      </c>
      <c r="CU408" s="365">
        <f t="shared" si="1134"/>
        <v>2.4273972602739726</v>
      </c>
      <c r="CV408" s="280">
        <f t="shared" si="1135"/>
        <v>660</v>
      </c>
      <c r="CW408" s="280">
        <f t="shared" si="1136"/>
        <v>10146.520547945205</v>
      </c>
      <c r="CX408" s="280">
        <f t="shared" si="1181"/>
        <v>4180</v>
      </c>
      <c r="CY408" s="280">
        <f t="shared" si="1182"/>
        <v>6626.5205479452052</v>
      </c>
      <c r="DA408" s="280">
        <f t="shared" si="1105"/>
        <v>6626.5205479452052</v>
      </c>
      <c r="DB408" s="280"/>
      <c r="DC408" s="280"/>
      <c r="DD408" s="280"/>
      <c r="DE408" s="280">
        <f t="shared" si="1172"/>
        <v>1.5726027397260274</v>
      </c>
      <c r="DF408" s="365">
        <f t="shared" si="1173"/>
        <v>1.4273972602739726</v>
      </c>
      <c r="DG408" s="280">
        <f t="shared" si="1106"/>
        <v>660</v>
      </c>
      <c r="DH408" s="280">
        <f t="shared" si="1174"/>
        <v>5966.5205479452052</v>
      </c>
      <c r="DI408" s="280">
        <f t="shared" si="1183"/>
        <v>4180</v>
      </c>
      <c r="DJ408" s="280">
        <f t="shared" si="1175"/>
        <v>2446.5205479452052</v>
      </c>
      <c r="DL408" s="367">
        <f t="shared" si="1176"/>
        <v>1786.5205479452052</v>
      </c>
    </row>
    <row r="409" spans="1:116" s="366" customFormat="1" ht="45" x14ac:dyDescent="0.25">
      <c r="A409" s="271" t="s">
        <v>770</v>
      </c>
      <c r="B409" s="418" t="s">
        <v>8</v>
      </c>
      <c r="C409" s="418" t="s">
        <v>9</v>
      </c>
      <c r="D409" s="268" t="s">
        <v>2291</v>
      </c>
      <c r="E409" s="291" t="s">
        <v>1238</v>
      </c>
      <c r="F409" s="292">
        <v>44196</v>
      </c>
      <c r="G409" s="395"/>
      <c r="H409" s="357">
        <f>VLOOKUP(C409,[1]Rates!$C$6:$D$136,2,0)</f>
        <v>3</v>
      </c>
      <c r="I409" s="358">
        <f t="shared" si="1184"/>
        <v>3</v>
      </c>
      <c r="J409" s="419"/>
      <c r="K409" s="419"/>
      <c r="L409" s="420"/>
      <c r="M409" s="419"/>
      <c r="N409" s="396"/>
      <c r="O409" s="397"/>
      <c r="P409" s="398"/>
      <c r="Q409" s="399"/>
      <c r="R409" s="396"/>
      <c r="S409" s="396"/>
      <c r="T409" s="396"/>
      <c r="U409" s="400"/>
      <c r="V409" s="401"/>
      <c r="W409" s="402"/>
      <c r="X409" s="402"/>
      <c r="Y409" s="402"/>
      <c r="Z409" s="402"/>
      <c r="AA409" s="397"/>
      <c r="AB409" s="397"/>
      <c r="AC409" s="397"/>
      <c r="AD409" s="421"/>
      <c r="AE409" s="403"/>
      <c r="AF409" s="403"/>
      <c r="AG409" s="404"/>
      <c r="AH409" s="405"/>
      <c r="AI409" s="406"/>
      <c r="AJ409" s="405"/>
      <c r="AK409" s="407"/>
      <c r="AL409" s="397"/>
      <c r="AM409" s="397"/>
      <c r="AN409" s="397"/>
      <c r="AO409" s="421"/>
      <c r="AP409" s="403"/>
      <c r="AQ409" s="403"/>
      <c r="AR409" s="404"/>
      <c r="AS409" s="405"/>
      <c r="AT409" s="280"/>
      <c r="AU409" s="280"/>
      <c r="AW409" s="280"/>
      <c r="AX409" s="280"/>
      <c r="AY409" s="280"/>
      <c r="AZ409" s="280"/>
      <c r="BA409" s="372"/>
      <c r="BB409" s="372"/>
      <c r="BC409" s="408"/>
      <c r="BD409" s="280"/>
      <c r="BE409" s="280"/>
      <c r="BF409" s="280"/>
      <c r="BG409" s="280"/>
      <c r="BH409" s="280"/>
      <c r="BI409" s="280"/>
      <c r="BJ409" s="280"/>
      <c r="BK409" s="280"/>
      <c r="BL409" s="280"/>
      <c r="BM409" s="372"/>
      <c r="BN409" s="408"/>
      <c r="BO409" s="280"/>
      <c r="BP409" s="365"/>
      <c r="BQ409" s="280"/>
      <c r="BS409" s="367"/>
      <c r="BT409" s="280"/>
      <c r="BU409" s="280"/>
      <c r="BV409" s="280"/>
      <c r="BW409" s="280"/>
      <c r="BX409" s="280"/>
      <c r="BY409" s="280"/>
      <c r="BZ409" s="280"/>
      <c r="CA409" s="280"/>
      <c r="CB409" s="280"/>
      <c r="CC409" s="280"/>
      <c r="CE409" s="280"/>
      <c r="CF409" s="280">
        <v>30200</v>
      </c>
      <c r="CG409" s="280"/>
      <c r="CH409" s="280">
        <f t="shared" si="1185"/>
        <v>90</v>
      </c>
      <c r="CI409" s="280"/>
      <c r="CJ409" s="280">
        <f t="shared" si="1186"/>
        <v>3</v>
      </c>
      <c r="CK409" s="280">
        <f t="shared" si="1191"/>
        <v>1510</v>
      </c>
      <c r="CL409" s="280">
        <f t="shared" si="1192"/>
        <v>28690</v>
      </c>
      <c r="CM409" s="280">
        <f t="shared" si="1189"/>
        <v>2358.0821917808221</v>
      </c>
      <c r="CN409" s="280">
        <f t="shared" si="1190"/>
        <v>27841.917808219179</v>
      </c>
      <c r="CP409" s="280">
        <f t="shared" si="1132"/>
        <v>27841.917808219179</v>
      </c>
      <c r="CQ409" s="280"/>
      <c r="CR409" s="280"/>
      <c r="CS409" s="280"/>
      <c r="CT409" s="280">
        <f t="shared" si="1133"/>
        <v>0.24657534246575341</v>
      </c>
      <c r="CU409" s="365">
        <f t="shared" si="1134"/>
        <v>2.7534246575342465</v>
      </c>
      <c r="CV409" s="280">
        <f t="shared" si="1135"/>
        <v>1510</v>
      </c>
      <c r="CW409" s="280">
        <f t="shared" si="1136"/>
        <v>26331.917808219179</v>
      </c>
      <c r="CX409" s="280">
        <f t="shared" si="1181"/>
        <v>9563.3333333333339</v>
      </c>
      <c r="CY409" s="280">
        <f t="shared" si="1182"/>
        <v>18278.584474885844</v>
      </c>
      <c r="DA409" s="280">
        <f t="shared" si="1105"/>
        <v>18278.584474885844</v>
      </c>
      <c r="DB409" s="280"/>
      <c r="DC409" s="280"/>
      <c r="DD409" s="280"/>
      <c r="DE409" s="280">
        <f t="shared" si="1172"/>
        <v>1.2465753424657535</v>
      </c>
      <c r="DF409" s="365">
        <f t="shared" si="1173"/>
        <v>1.7534246575342465</v>
      </c>
      <c r="DG409" s="280">
        <f t="shared" si="1106"/>
        <v>1510</v>
      </c>
      <c r="DH409" s="280">
        <f t="shared" si="1174"/>
        <v>16768.584474885844</v>
      </c>
      <c r="DI409" s="280">
        <f t="shared" si="1183"/>
        <v>9563.3333333333339</v>
      </c>
      <c r="DJ409" s="280">
        <f t="shared" si="1175"/>
        <v>8715.2511415525096</v>
      </c>
      <c r="DL409" s="367">
        <f t="shared" si="1176"/>
        <v>7205.2511415525096</v>
      </c>
    </row>
    <row r="410" spans="1:116" s="366" customFormat="1" ht="38.25" x14ac:dyDescent="0.25">
      <c r="A410" s="271" t="s">
        <v>770</v>
      </c>
      <c r="B410" s="418" t="s">
        <v>8</v>
      </c>
      <c r="C410" s="418" t="s">
        <v>9</v>
      </c>
      <c r="D410" s="268" t="s">
        <v>2292</v>
      </c>
      <c r="E410" s="291" t="s">
        <v>1239</v>
      </c>
      <c r="F410" s="292">
        <v>44193</v>
      </c>
      <c r="G410" s="395"/>
      <c r="H410" s="357">
        <f>VLOOKUP(C410,[1]Rates!$C$6:$D$136,2,0)</f>
        <v>3</v>
      </c>
      <c r="I410" s="358">
        <f t="shared" si="1184"/>
        <v>3</v>
      </c>
      <c r="J410" s="419"/>
      <c r="K410" s="419"/>
      <c r="L410" s="420"/>
      <c r="M410" s="419"/>
      <c r="N410" s="396"/>
      <c r="O410" s="397"/>
      <c r="P410" s="398"/>
      <c r="Q410" s="399"/>
      <c r="R410" s="396"/>
      <c r="S410" s="396"/>
      <c r="T410" s="396"/>
      <c r="U410" s="400"/>
      <c r="V410" s="401"/>
      <c r="W410" s="402"/>
      <c r="X410" s="402"/>
      <c r="Y410" s="402"/>
      <c r="Z410" s="402"/>
      <c r="AA410" s="397"/>
      <c r="AB410" s="397"/>
      <c r="AC410" s="397"/>
      <c r="AD410" s="421"/>
      <c r="AE410" s="403"/>
      <c r="AF410" s="403"/>
      <c r="AG410" s="404"/>
      <c r="AH410" s="405"/>
      <c r="AI410" s="406"/>
      <c r="AJ410" s="405"/>
      <c r="AK410" s="407"/>
      <c r="AL410" s="397"/>
      <c r="AM410" s="397"/>
      <c r="AN410" s="397"/>
      <c r="AO410" s="421"/>
      <c r="AP410" s="403"/>
      <c r="AQ410" s="403"/>
      <c r="AR410" s="404"/>
      <c r="AS410" s="405"/>
      <c r="AT410" s="280"/>
      <c r="AU410" s="280"/>
      <c r="AW410" s="280"/>
      <c r="AX410" s="280"/>
      <c r="AY410" s="280"/>
      <c r="AZ410" s="280"/>
      <c r="BA410" s="372"/>
      <c r="BB410" s="372"/>
      <c r="BC410" s="408"/>
      <c r="BD410" s="280"/>
      <c r="BE410" s="280"/>
      <c r="BF410" s="280"/>
      <c r="BG410" s="280"/>
      <c r="BH410" s="280"/>
      <c r="BI410" s="280"/>
      <c r="BJ410" s="280"/>
      <c r="BK410" s="280"/>
      <c r="BL410" s="280"/>
      <c r="BM410" s="372"/>
      <c r="BN410" s="408"/>
      <c r="BO410" s="280"/>
      <c r="BP410" s="365"/>
      <c r="BQ410" s="280"/>
      <c r="BS410" s="367"/>
      <c r="BT410" s="280"/>
      <c r="BU410" s="280"/>
      <c r="BV410" s="280"/>
      <c r="BW410" s="280"/>
      <c r="BX410" s="280"/>
      <c r="BY410" s="280"/>
      <c r="BZ410" s="280"/>
      <c r="CA410" s="280"/>
      <c r="CB410" s="280"/>
      <c r="CC410" s="280"/>
      <c r="CE410" s="280"/>
      <c r="CF410" s="280">
        <v>27000</v>
      </c>
      <c r="CG410" s="280"/>
      <c r="CH410" s="280">
        <f t="shared" si="1185"/>
        <v>93</v>
      </c>
      <c r="CI410" s="280"/>
      <c r="CJ410" s="280">
        <f t="shared" si="1186"/>
        <v>3</v>
      </c>
      <c r="CK410" s="280">
        <f t="shared" si="1191"/>
        <v>1350</v>
      </c>
      <c r="CL410" s="280">
        <f t="shared" si="1192"/>
        <v>25650</v>
      </c>
      <c r="CM410" s="280">
        <f t="shared" si="1189"/>
        <v>2178.4931506849316</v>
      </c>
      <c r="CN410" s="280">
        <f t="shared" si="1190"/>
        <v>24821.506849315068</v>
      </c>
      <c r="CP410" s="280">
        <f t="shared" si="1132"/>
        <v>24821.506849315068</v>
      </c>
      <c r="CQ410" s="280"/>
      <c r="CR410" s="280"/>
      <c r="CS410" s="280"/>
      <c r="CT410" s="280">
        <f t="shared" si="1133"/>
        <v>0.25479452054794521</v>
      </c>
      <c r="CU410" s="365">
        <f t="shared" si="1134"/>
        <v>2.7452054794520548</v>
      </c>
      <c r="CV410" s="280">
        <f t="shared" si="1135"/>
        <v>1350</v>
      </c>
      <c r="CW410" s="280">
        <f t="shared" si="1136"/>
        <v>23471.506849315068</v>
      </c>
      <c r="CX410" s="280">
        <f t="shared" si="1181"/>
        <v>8550</v>
      </c>
      <c r="CY410" s="280">
        <f t="shared" si="1182"/>
        <v>16271.506849315068</v>
      </c>
      <c r="DA410" s="280">
        <f t="shared" si="1105"/>
        <v>16271.506849315068</v>
      </c>
      <c r="DB410" s="280"/>
      <c r="DC410" s="280"/>
      <c r="DD410" s="280"/>
      <c r="DE410" s="280">
        <f t="shared" si="1172"/>
        <v>1.2547945205479452</v>
      </c>
      <c r="DF410" s="365">
        <f t="shared" si="1173"/>
        <v>1.7452054794520548</v>
      </c>
      <c r="DG410" s="280">
        <f t="shared" si="1106"/>
        <v>1350</v>
      </c>
      <c r="DH410" s="280">
        <f t="shared" si="1174"/>
        <v>14921.506849315068</v>
      </c>
      <c r="DI410" s="280">
        <f t="shared" si="1183"/>
        <v>8550</v>
      </c>
      <c r="DJ410" s="280">
        <f t="shared" si="1175"/>
        <v>7721.5068493150684</v>
      </c>
      <c r="DL410" s="367">
        <f t="shared" si="1176"/>
        <v>6371.5068493150684</v>
      </c>
    </row>
    <row r="411" spans="1:116" s="366" customFormat="1" ht="38.25" x14ac:dyDescent="0.25">
      <c r="A411" s="271" t="s">
        <v>770</v>
      </c>
      <c r="B411" s="418" t="s">
        <v>8</v>
      </c>
      <c r="C411" s="418" t="s">
        <v>9</v>
      </c>
      <c r="D411" s="268" t="s">
        <v>2293</v>
      </c>
      <c r="E411" s="291" t="s">
        <v>1240</v>
      </c>
      <c r="F411" s="292">
        <v>44172</v>
      </c>
      <c r="G411" s="395"/>
      <c r="H411" s="357">
        <f>VLOOKUP(C411,[1]Rates!$C$6:$D$136,2,0)</f>
        <v>3</v>
      </c>
      <c r="I411" s="358">
        <f t="shared" si="1184"/>
        <v>3</v>
      </c>
      <c r="J411" s="419"/>
      <c r="K411" s="419"/>
      <c r="L411" s="420"/>
      <c r="M411" s="419"/>
      <c r="N411" s="396"/>
      <c r="O411" s="397"/>
      <c r="P411" s="398"/>
      <c r="Q411" s="399"/>
      <c r="R411" s="396"/>
      <c r="S411" s="396"/>
      <c r="T411" s="396"/>
      <c r="U411" s="400"/>
      <c r="V411" s="401"/>
      <c r="W411" s="402"/>
      <c r="X411" s="402"/>
      <c r="Y411" s="402"/>
      <c r="Z411" s="402"/>
      <c r="AA411" s="397"/>
      <c r="AB411" s="397"/>
      <c r="AC411" s="397"/>
      <c r="AD411" s="421"/>
      <c r="AE411" s="403"/>
      <c r="AF411" s="403"/>
      <c r="AG411" s="404"/>
      <c r="AH411" s="405"/>
      <c r="AI411" s="406"/>
      <c r="AJ411" s="405"/>
      <c r="AK411" s="407"/>
      <c r="AL411" s="397"/>
      <c r="AM411" s="397"/>
      <c r="AN411" s="397"/>
      <c r="AO411" s="421"/>
      <c r="AP411" s="403"/>
      <c r="AQ411" s="403"/>
      <c r="AR411" s="404"/>
      <c r="AS411" s="405"/>
      <c r="AT411" s="280"/>
      <c r="AU411" s="280"/>
      <c r="AW411" s="280"/>
      <c r="AX411" s="280"/>
      <c r="AY411" s="280"/>
      <c r="AZ411" s="280"/>
      <c r="BA411" s="372"/>
      <c r="BB411" s="372"/>
      <c r="BC411" s="408"/>
      <c r="BD411" s="280"/>
      <c r="BE411" s="280"/>
      <c r="BF411" s="280"/>
      <c r="BG411" s="280"/>
      <c r="BH411" s="280"/>
      <c r="BI411" s="280"/>
      <c r="BJ411" s="280"/>
      <c r="BK411" s="280"/>
      <c r="BL411" s="280"/>
      <c r="BM411" s="372"/>
      <c r="BN411" s="408"/>
      <c r="BO411" s="280"/>
      <c r="BP411" s="365"/>
      <c r="BQ411" s="280"/>
      <c r="BS411" s="367"/>
      <c r="BT411" s="280"/>
      <c r="BU411" s="280"/>
      <c r="BV411" s="280"/>
      <c r="BW411" s="280"/>
      <c r="BX411" s="280"/>
      <c r="BY411" s="280"/>
      <c r="BZ411" s="280"/>
      <c r="CA411" s="280"/>
      <c r="CB411" s="280"/>
      <c r="CC411" s="280"/>
      <c r="CE411" s="280"/>
      <c r="CF411" s="280">
        <v>30700</v>
      </c>
      <c r="CG411" s="280"/>
      <c r="CH411" s="280">
        <f t="shared" si="1185"/>
        <v>114</v>
      </c>
      <c r="CI411" s="280"/>
      <c r="CJ411" s="280">
        <f t="shared" si="1186"/>
        <v>3</v>
      </c>
      <c r="CK411" s="280">
        <f t="shared" si="1191"/>
        <v>1535</v>
      </c>
      <c r="CL411" s="280">
        <f t="shared" si="1192"/>
        <v>29165</v>
      </c>
      <c r="CM411" s="280">
        <f t="shared" si="1189"/>
        <v>3036.3561643835615</v>
      </c>
      <c r="CN411" s="280">
        <f t="shared" si="1190"/>
        <v>27663.64383561644</v>
      </c>
      <c r="CP411" s="280">
        <f t="shared" si="1132"/>
        <v>27663.64383561644</v>
      </c>
      <c r="CQ411" s="280"/>
      <c r="CR411" s="280"/>
      <c r="CS411" s="280"/>
      <c r="CT411" s="280">
        <f t="shared" si="1133"/>
        <v>0.31232876712328766</v>
      </c>
      <c r="CU411" s="365">
        <f t="shared" si="1134"/>
        <v>2.6876712328767125</v>
      </c>
      <c r="CV411" s="280">
        <f t="shared" si="1135"/>
        <v>1535</v>
      </c>
      <c r="CW411" s="280">
        <f t="shared" si="1136"/>
        <v>26128.64383561644</v>
      </c>
      <c r="CX411" s="280">
        <f t="shared" si="1181"/>
        <v>9721.6666666666661</v>
      </c>
      <c r="CY411" s="280">
        <f t="shared" si="1182"/>
        <v>17941.977168949772</v>
      </c>
      <c r="DA411" s="280">
        <f t="shared" si="1105"/>
        <v>17941.977168949772</v>
      </c>
      <c r="DB411" s="280"/>
      <c r="DC411" s="280"/>
      <c r="DD411" s="280"/>
      <c r="DE411" s="280">
        <f t="shared" si="1172"/>
        <v>1.3123287671232877</v>
      </c>
      <c r="DF411" s="365">
        <f t="shared" si="1173"/>
        <v>1.6876712328767123</v>
      </c>
      <c r="DG411" s="280">
        <f t="shared" si="1106"/>
        <v>1535</v>
      </c>
      <c r="DH411" s="280">
        <f t="shared" si="1174"/>
        <v>16406.977168949772</v>
      </c>
      <c r="DI411" s="280">
        <f t="shared" si="1183"/>
        <v>9721.6666666666661</v>
      </c>
      <c r="DJ411" s="280">
        <f t="shared" si="1175"/>
        <v>8220.310502283106</v>
      </c>
      <c r="DL411" s="367">
        <f t="shared" si="1176"/>
        <v>6685.310502283106</v>
      </c>
    </row>
    <row r="412" spans="1:116" s="366" customFormat="1" ht="45" x14ac:dyDescent="0.25">
      <c r="A412" s="271" t="s">
        <v>770</v>
      </c>
      <c r="B412" s="418" t="s">
        <v>8</v>
      </c>
      <c r="C412" s="418" t="s">
        <v>9</v>
      </c>
      <c r="D412" s="268" t="s">
        <v>2294</v>
      </c>
      <c r="E412" s="291" t="s">
        <v>1238</v>
      </c>
      <c r="F412" s="292">
        <v>44197</v>
      </c>
      <c r="G412" s="395"/>
      <c r="H412" s="357">
        <f>VLOOKUP(C412,[1]Rates!$C$6:$D$136,2,0)</f>
        <v>3</v>
      </c>
      <c r="I412" s="358">
        <f t="shared" si="1184"/>
        <v>3</v>
      </c>
      <c r="J412" s="419"/>
      <c r="K412" s="419"/>
      <c r="L412" s="420"/>
      <c r="M412" s="419"/>
      <c r="N412" s="396"/>
      <c r="O412" s="397"/>
      <c r="P412" s="398"/>
      <c r="Q412" s="399"/>
      <c r="R412" s="396"/>
      <c r="S412" s="396"/>
      <c r="T412" s="396"/>
      <c r="U412" s="400"/>
      <c r="V412" s="401"/>
      <c r="W412" s="402"/>
      <c r="X412" s="402"/>
      <c r="Y412" s="402"/>
      <c r="Z412" s="402"/>
      <c r="AA412" s="397"/>
      <c r="AB412" s="397"/>
      <c r="AC412" s="397"/>
      <c r="AD412" s="421"/>
      <c r="AE412" s="403"/>
      <c r="AF412" s="403"/>
      <c r="AG412" s="404"/>
      <c r="AH412" s="405"/>
      <c r="AI412" s="406"/>
      <c r="AJ412" s="405"/>
      <c r="AK412" s="407"/>
      <c r="AL412" s="397"/>
      <c r="AM412" s="397"/>
      <c r="AN412" s="397"/>
      <c r="AO412" s="421"/>
      <c r="AP412" s="403"/>
      <c r="AQ412" s="403"/>
      <c r="AR412" s="404"/>
      <c r="AS412" s="405"/>
      <c r="AT412" s="280"/>
      <c r="AU412" s="280"/>
      <c r="AW412" s="280"/>
      <c r="AX412" s="280"/>
      <c r="AY412" s="280"/>
      <c r="AZ412" s="280"/>
      <c r="BA412" s="372"/>
      <c r="BB412" s="372"/>
      <c r="BC412" s="408"/>
      <c r="BD412" s="280"/>
      <c r="BE412" s="280"/>
      <c r="BF412" s="280"/>
      <c r="BG412" s="280"/>
      <c r="BH412" s="280"/>
      <c r="BI412" s="280"/>
      <c r="BJ412" s="280"/>
      <c r="BK412" s="280"/>
      <c r="BL412" s="280"/>
      <c r="BM412" s="372"/>
      <c r="BN412" s="408"/>
      <c r="BO412" s="280"/>
      <c r="BP412" s="365"/>
      <c r="BQ412" s="280"/>
      <c r="BS412" s="367"/>
      <c r="BT412" s="280"/>
      <c r="BU412" s="280"/>
      <c r="BV412" s="280"/>
      <c r="BW412" s="280"/>
      <c r="BX412" s="280"/>
      <c r="BY412" s="280"/>
      <c r="BZ412" s="280"/>
      <c r="CA412" s="280"/>
      <c r="CB412" s="280"/>
      <c r="CC412" s="280"/>
      <c r="CE412" s="280"/>
      <c r="CF412" s="280">
        <v>30200</v>
      </c>
      <c r="CG412" s="280"/>
      <c r="CH412" s="280">
        <f t="shared" si="1185"/>
        <v>89</v>
      </c>
      <c r="CI412" s="280"/>
      <c r="CJ412" s="280">
        <f t="shared" si="1186"/>
        <v>3</v>
      </c>
      <c r="CK412" s="280">
        <f t="shared" si="1191"/>
        <v>1510</v>
      </c>
      <c r="CL412" s="280">
        <f t="shared" si="1192"/>
        <v>28690</v>
      </c>
      <c r="CM412" s="280">
        <f t="shared" si="1189"/>
        <v>2331.8812785388131</v>
      </c>
      <c r="CN412" s="280">
        <f t="shared" si="1190"/>
        <v>27868.118721461185</v>
      </c>
      <c r="CP412" s="280">
        <f t="shared" si="1132"/>
        <v>27868.118721461185</v>
      </c>
      <c r="CQ412" s="280"/>
      <c r="CR412" s="280"/>
      <c r="CS412" s="280"/>
      <c r="CT412" s="280">
        <f t="shared" si="1133"/>
        <v>0.24383561643835616</v>
      </c>
      <c r="CU412" s="365">
        <f t="shared" si="1134"/>
        <v>2.7561643835616438</v>
      </c>
      <c r="CV412" s="280">
        <f t="shared" si="1135"/>
        <v>1510</v>
      </c>
      <c r="CW412" s="280">
        <f t="shared" si="1136"/>
        <v>26358.118721461185</v>
      </c>
      <c r="CX412" s="280">
        <f t="shared" si="1181"/>
        <v>9563.3333333333321</v>
      </c>
      <c r="CY412" s="280">
        <f t="shared" si="1182"/>
        <v>18304.785388127853</v>
      </c>
      <c r="DA412" s="280">
        <f t="shared" si="1105"/>
        <v>18304.785388127853</v>
      </c>
      <c r="DB412" s="280"/>
      <c r="DC412" s="280"/>
      <c r="DD412" s="280"/>
      <c r="DE412" s="280">
        <f t="shared" si="1172"/>
        <v>1.2438356164383562</v>
      </c>
      <c r="DF412" s="365">
        <f t="shared" si="1173"/>
        <v>1.7561643835616438</v>
      </c>
      <c r="DG412" s="280">
        <f t="shared" si="1106"/>
        <v>1510</v>
      </c>
      <c r="DH412" s="280">
        <f t="shared" si="1174"/>
        <v>16794.785388127853</v>
      </c>
      <c r="DI412" s="280">
        <f t="shared" si="1183"/>
        <v>9563.3333333333321</v>
      </c>
      <c r="DJ412" s="280">
        <f t="shared" si="1175"/>
        <v>8741.4520547945212</v>
      </c>
      <c r="DL412" s="367">
        <f t="shared" si="1176"/>
        <v>7231.4520547945212</v>
      </c>
    </row>
    <row r="413" spans="1:116" s="366" customFormat="1" ht="38.25" x14ac:dyDescent="0.25">
      <c r="A413" s="271" t="s">
        <v>770</v>
      </c>
      <c r="B413" s="418" t="s">
        <v>8</v>
      </c>
      <c r="C413" s="418" t="s">
        <v>9</v>
      </c>
      <c r="D413" s="268" t="s">
        <v>2295</v>
      </c>
      <c r="E413" s="291" t="s">
        <v>1241</v>
      </c>
      <c r="F413" s="292">
        <v>44205</v>
      </c>
      <c r="G413" s="395"/>
      <c r="H413" s="357">
        <f>VLOOKUP(C413,[1]Rates!$C$6:$D$136,2,0)</f>
        <v>3</v>
      </c>
      <c r="I413" s="358">
        <f t="shared" si="1184"/>
        <v>3</v>
      </c>
      <c r="J413" s="419"/>
      <c r="K413" s="419"/>
      <c r="L413" s="420"/>
      <c r="M413" s="419"/>
      <c r="N413" s="396"/>
      <c r="O413" s="397"/>
      <c r="P413" s="398"/>
      <c r="Q413" s="399"/>
      <c r="R413" s="396"/>
      <c r="S413" s="396"/>
      <c r="T413" s="396"/>
      <c r="U413" s="400"/>
      <c r="V413" s="401"/>
      <c r="W413" s="402"/>
      <c r="X413" s="402"/>
      <c r="Y413" s="402"/>
      <c r="Z413" s="402"/>
      <c r="AA413" s="397"/>
      <c r="AB413" s="397"/>
      <c r="AC413" s="397"/>
      <c r="AD413" s="421"/>
      <c r="AE413" s="403"/>
      <c r="AF413" s="403"/>
      <c r="AG413" s="404"/>
      <c r="AH413" s="405"/>
      <c r="AI413" s="406"/>
      <c r="AJ413" s="405"/>
      <c r="AK413" s="407"/>
      <c r="AL413" s="397"/>
      <c r="AM413" s="397"/>
      <c r="AN413" s="397"/>
      <c r="AO413" s="421"/>
      <c r="AP413" s="403"/>
      <c r="AQ413" s="403"/>
      <c r="AR413" s="404"/>
      <c r="AS413" s="405"/>
      <c r="AT413" s="280"/>
      <c r="AU413" s="280"/>
      <c r="AW413" s="280"/>
      <c r="AX413" s="280"/>
      <c r="AY413" s="280"/>
      <c r="AZ413" s="280"/>
      <c r="BA413" s="372"/>
      <c r="BB413" s="372"/>
      <c r="BC413" s="408"/>
      <c r="BD413" s="280"/>
      <c r="BE413" s="280"/>
      <c r="BF413" s="280"/>
      <c r="BG413" s="280"/>
      <c r="BH413" s="280"/>
      <c r="BI413" s="280"/>
      <c r="BJ413" s="280"/>
      <c r="BK413" s="280"/>
      <c r="BL413" s="280"/>
      <c r="BM413" s="372"/>
      <c r="BN413" s="408"/>
      <c r="BO413" s="280"/>
      <c r="BP413" s="365"/>
      <c r="BQ413" s="280"/>
      <c r="BS413" s="367"/>
      <c r="BT413" s="280"/>
      <c r="BU413" s="280"/>
      <c r="BV413" s="280"/>
      <c r="BW413" s="280"/>
      <c r="BX413" s="280"/>
      <c r="BY413" s="280"/>
      <c r="BZ413" s="280"/>
      <c r="CA413" s="280"/>
      <c r="CB413" s="280"/>
      <c r="CC413" s="280"/>
      <c r="CE413" s="280"/>
      <c r="CF413" s="280">
        <v>12000</v>
      </c>
      <c r="CG413" s="280"/>
      <c r="CH413" s="280">
        <f t="shared" si="1185"/>
        <v>81</v>
      </c>
      <c r="CI413" s="280"/>
      <c r="CJ413" s="280">
        <f t="shared" ref="CJ413" si="1193">H413-CI413</f>
        <v>3</v>
      </c>
      <c r="CK413" s="280">
        <f t="shared" ref="CK413" si="1194">+CF413*5%</f>
        <v>600</v>
      </c>
      <c r="CL413" s="280">
        <f t="shared" ref="CL413" si="1195">+CF413-CK413</f>
        <v>11400</v>
      </c>
      <c r="CM413" s="280">
        <f t="shared" ref="CM413" si="1196">+(CL413/CJ413*CH413)/365</f>
        <v>843.28767123287673</v>
      </c>
      <c r="CN413" s="280">
        <f t="shared" ref="CN413" si="1197">+CE413+CF413-CM413</f>
        <v>11156.712328767124</v>
      </c>
      <c r="CP413" s="280">
        <f t="shared" si="1132"/>
        <v>11156.712328767124</v>
      </c>
      <c r="CQ413" s="280"/>
      <c r="CR413" s="280"/>
      <c r="CS413" s="280"/>
      <c r="CT413" s="280">
        <f t="shared" si="1133"/>
        <v>0.22191780821917809</v>
      </c>
      <c r="CU413" s="365">
        <f t="shared" si="1134"/>
        <v>2.7780821917808218</v>
      </c>
      <c r="CV413" s="280">
        <f t="shared" si="1135"/>
        <v>600</v>
      </c>
      <c r="CW413" s="280">
        <f t="shared" si="1136"/>
        <v>10556.712328767124</v>
      </c>
      <c r="CX413" s="280">
        <f t="shared" si="1181"/>
        <v>3800.0000000000005</v>
      </c>
      <c r="CY413" s="280">
        <f t="shared" si="1182"/>
        <v>7356.7123287671238</v>
      </c>
      <c r="DA413" s="280">
        <f t="shared" si="1105"/>
        <v>7356.7123287671238</v>
      </c>
      <c r="DB413" s="280"/>
      <c r="DC413" s="280"/>
      <c r="DD413" s="280"/>
      <c r="DE413" s="280">
        <f t="shared" si="1172"/>
        <v>1.2219178082191782</v>
      </c>
      <c r="DF413" s="365">
        <f t="shared" si="1173"/>
        <v>1.7780821917808218</v>
      </c>
      <c r="DG413" s="280">
        <f t="shared" si="1106"/>
        <v>600</v>
      </c>
      <c r="DH413" s="280">
        <f t="shared" si="1174"/>
        <v>6756.7123287671238</v>
      </c>
      <c r="DI413" s="280">
        <f t="shared" si="1183"/>
        <v>3800.0000000000005</v>
      </c>
      <c r="DJ413" s="280">
        <f t="shared" si="1175"/>
        <v>3556.7123287671234</v>
      </c>
      <c r="DL413" s="367">
        <f t="shared" si="1176"/>
        <v>2956.7123287671234</v>
      </c>
    </row>
    <row r="414" spans="1:116" s="366" customFormat="1" ht="38.25" x14ac:dyDescent="0.25">
      <c r="A414" s="271" t="s">
        <v>770</v>
      </c>
      <c r="B414" s="418" t="s">
        <v>8</v>
      </c>
      <c r="C414" s="418" t="s">
        <v>9</v>
      </c>
      <c r="D414" s="268" t="s">
        <v>2296</v>
      </c>
      <c r="E414" s="291" t="s">
        <v>1117</v>
      </c>
      <c r="F414" s="292">
        <v>44233</v>
      </c>
      <c r="G414" s="395"/>
      <c r="H414" s="357">
        <f>VLOOKUP(C414,[1]Rates!$C$6:$D$136,2,0)</f>
        <v>3</v>
      </c>
      <c r="I414" s="358">
        <f t="shared" si="1184"/>
        <v>3</v>
      </c>
      <c r="J414" s="419"/>
      <c r="K414" s="419"/>
      <c r="L414" s="420"/>
      <c r="M414" s="419"/>
      <c r="N414" s="396"/>
      <c r="O414" s="397"/>
      <c r="P414" s="398"/>
      <c r="Q414" s="399"/>
      <c r="R414" s="396"/>
      <c r="S414" s="396"/>
      <c r="T414" s="396"/>
      <c r="U414" s="400"/>
      <c r="V414" s="401"/>
      <c r="W414" s="402"/>
      <c r="X414" s="402"/>
      <c r="Y414" s="402"/>
      <c r="Z414" s="402"/>
      <c r="AA414" s="397"/>
      <c r="AB414" s="397"/>
      <c r="AC414" s="397"/>
      <c r="AD414" s="421"/>
      <c r="AE414" s="403"/>
      <c r="AF414" s="403"/>
      <c r="AG414" s="404"/>
      <c r="AH414" s="405"/>
      <c r="AI414" s="406"/>
      <c r="AJ414" s="405"/>
      <c r="AK414" s="407"/>
      <c r="AL414" s="397"/>
      <c r="AM414" s="397"/>
      <c r="AN414" s="397"/>
      <c r="AO414" s="421"/>
      <c r="AP414" s="403"/>
      <c r="AQ414" s="403"/>
      <c r="AR414" s="404"/>
      <c r="AS414" s="405"/>
      <c r="AT414" s="280"/>
      <c r="AU414" s="280"/>
      <c r="AW414" s="280"/>
      <c r="AX414" s="280"/>
      <c r="AY414" s="280"/>
      <c r="AZ414" s="280"/>
      <c r="BA414" s="372"/>
      <c r="BB414" s="372"/>
      <c r="BC414" s="408"/>
      <c r="BD414" s="280"/>
      <c r="BE414" s="280"/>
      <c r="BF414" s="280"/>
      <c r="BG414" s="280"/>
      <c r="BH414" s="280"/>
      <c r="BI414" s="280"/>
      <c r="BJ414" s="280"/>
      <c r="BK414" s="280"/>
      <c r="BL414" s="280"/>
      <c r="BM414" s="372"/>
      <c r="BN414" s="408"/>
      <c r="BO414" s="280"/>
      <c r="BP414" s="365"/>
      <c r="BQ414" s="280"/>
      <c r="BS414" s="367"/>
      <c r="BT414" s="280"/>
      <c r="BU414" s="280"/>
      <c r="BV414" s="280"/>
      <c r="BW414" s="280"/>
      <c r="BX414" s="280"/>
      <c r="BY414" s="280"/>
      <c r="BZ414" s="280"/>
      <c r="CA414" s="280"/>
      <c r="CB414" s="280"/>
      <c r="CC414" s="280"/>
      <c r="CE414" s="280"/>
      <c r="CF414" s="280">
        <v>88500</v>
      </c>
      <c r="CG414" s="280"/>
      <c r="CH414" s="280">
        <f t="shared" si="1185"/>
        <v>53</v>
      </c>
      <c r="CI414" s="280"/>
      <c r="CJ414" s="280">
        <f t="shared" ref="CJ414" si="1198">H414-CI414</f>
        <v>3</v>
      </c>
      <c r="CK414" s="280">
        <f t="shared" ref="CK414" si="1199">+CF414*5%</f>
        <v>4425</v>
      </c>
      <c r="CL414" s="280">
        <f t="shared" ref="CL414" si="1200">+CF414-CK414</f>
        <v>84075</v>
      </c>
      <c r="CM414" s="280">
        <f t="shared" ref="CM414:CM415" si="1201">+(CL414/CJ414*CH414)/365</f>
        <v>4069.3835616438355</v>
      </c>
      <c r="CN414" s="280">
        <f t="shared" ref="CN414" si="1202">+CE414+CF414-CM414</f>
        <v>84430.61643835617</v>
      </c>
      <c r="CP414" s="280">
        <f t="shared" si="1132"/>
        <v>84430.61643835617</v>
      </c>
      <c r="CQ414" s="280"/>
      <c r="CR414" s="280"/>
      <c r="CS414" s="280"/>
      <c r="CT414" s="280">
        <f t="shared" si="1133"/>
        <v>0.14520547945205478</v>
      </c>
      <c r="CU414" s="365">
        <f t="shared" si="1134"/>
        <v>2.8547945205479452</v>
      </c>
      <c r="CV414" s="280">
        <f t="shared" si="1135"/>
        <v>4425</v>
      </c>
      <c r="CW414" s="280">
        <f t="shared" si="1136"/>
        <v>80005.61643835617</v>
      </c>
      <c r="CX414" s="280">
        <f t="shared" si="1181"/>
        <v>28025</v>
      </c>
      <c r="CY414" s="280">
        <f t="shared" si="1182"/>
        <v>56405.61643835617</v>
      </c>
      <c r="DA414" s="280">
        <f t="shared" si="1105"/>
        <v>56405.61643835617</v>
      </c>
      <c r="DB414" s="280"/>
      <c r="DC414" s="280"/>
      <c r="DD414" s="280"/>
      <c r="DE414" s="280">
        <f t="shared" si="1172"/>
        <v>1.1452054794520548</v>
      </c>
      <c r="DF414" s="365">
        <f t="shared" si="1173"/>
        <v>1.8547945205479452</v>
      </c>
      <c r="DG414" s="280">
        <f t="shared" si="1106"/>
        <v>4425</v>
      </c>
      <c r="DH414" s="280">
        <f t="shared" si="1174"/>
        <v>51980.61643835617</v>
      </c>
      <c r="DI414" s="280">
        <f t="shared" si="1183"/>
        <v>28025</v>
      </c>
      <c r="DJ414" s="280">
        <f t="shared" si="1175"/>
        <v>28380.61643835617</v>
      </c>
      <c r="DL414" s="367">
        <f t="shared" si="1176"/>
        <v>23955.61643835617</v>
      </c>
    </row>
    <row r="415" spans="1:116" s="366" customFormat="1" ht="38.25" x14ac:dyDescent="0.25">
      <c r="A415" s="271" t="s">
        <v>770</v>
      </c>
      <c r="B415" s="418" t="s">
        <v>8</v>
      </c>
      <c r="C415" s="418" t="s">
        <v>9</v>
      </c>
      <c r="D415" s="268" t="s">
        <v>2297</v>
      </c>
      <c r="E415" s="291" t="s">
        <v>1242</v>
      </c>
      <c r="F415" s="292">
        <v>44191</v>
      </c>
      <c r="G415" s="395"/>
      <c r="H415" s="357">
        <f>VLOOKUP(C415,[1]Rates!$C$6:$D$136,2,0)</f>
        <v>3</v>
      </c>
      <c r="I415" s="358">
        <f t="shared" si="1184"/>
        <v>3</v>
      </c>
      <c r="J415" s="419"/>
      <c r="K415" s="419"/>
      <c r="L415" s="420"/>
      <c r="M415" s="419"/>
      <c r="N415" s="396"/>
      <c r="O415" s="397"/>
      <c r="P415" s="398"/>
      <c r="Q415" s="399"/>
      <c r="R415" s="396"/>
      <c r="S415" s="396"/>
      <c r="T415" s="396"/>
      <c r="U415" s="400"/>
      <c r="V415" s="401"/>
      <c r="W415" s="402"/>
      <c r="X415" s="402"/>
      <c r="Y415" s="402"/>
      <c r="Z415" s="402"/>
      <c r="AA415" s="397"/>
      <c r="AB415" s="397"/>
      <c r="AC415" s="397"/>
      <c r="AD415" s="421"/>
      <c r="AE415" s="403"/>
      <c r="AF415" s="403"/>
      <c r="AG415" s="404"/>
      <c r="AH415" s="405"/>
      <c r="AI415" s="406"/>
      <c r="AJ415" s="405"/>
      <c r="AK415" s="407"/>
      <c r="AL415" s="397"/>
      <c r="AM415" s="397"/>
      <c r="AN415" s="397"/>
      <c r="AO415" s="421"/>
      <c r="AP415" s="403"/>
      <c r="AQ415" s="403"/>
      <c r="AR415" s="404"/>
      <c r="AS415" s="405"/>
      <c r="AT415" s="280"/>
      <c r="AU415" s="280"/>
      <c r="AW415" s="280"/>
      <c r="AX415" s="280"/>
      <c r="AY415" s="280"/>
      <c r="AZ415" s="280"/>
      <c r="BA415" s="372"/>
      <c r="BB415" s="372"/>
      <c r="BC415" s="408"/>
      <c r="BD415" s="280"/>
      <c r="BE415" s="280"/>
      <c r="BF415" s="280"/>
      <c r="BG415" s="280"/>
      <c r="BH415" s="280"/>
      <c r="BI415" s="280"/>
      <c r="BJ415" s="280"/>
      <c r="BK415" s="280"/>
      <c r="BL415" s="280"/>
      <c r="BM415" s="372"/>
      <c r="BN415" s="408"/>
      <c r="BO415" s="280"/>
      <c r="BP415" s="365"/>
      <c r="BQ415" s="280"/>
      <c r="BS415" s="367"/>
      <c r="BT415" s="280"/>
      <c r="BU415" s="280"/>
      <c r="BV415" s="280"/>
      <c r="BW415" s="280"/>
      <c r="BX415" s="280"/>
      <c r="BY415" s="280"/>
      <c r="BZ415" s="280"/>
      <c r="CA415" s="280"/>
      <c r="CB415" s="280"/>
      <c r="CC415" s="280"/>
      <c r="CE415" s="280"/>
      <c r="CF415" s="280">
        <v>23000</v>
      </c>
      <c r="CG415" s="280"/>
      <c r="CH415" s="280">
        <f t="shared" si="1185"/>
        <v>95</v>
      </c>
      <c r="CI415" s="280"/>
      <c r="CJ415" s="280">
        <f t="shared" ref="CJ415" si="1203">H415-CI415</f>
        <v>3</v>
      </c>
      <c r="CK415" s="280">
        <f t="shared" ref="CK415" si="1204">+CF415*5%</f>
        <v>1150</v>
      </c>
      <c r="CL415" s="280">
        <f t="shared" ref="CL415" si="1205">+CF415-CK415</f>
        <v>21850</v>
      </c>
      <c r="CM415" s="280">
        <f t="shared" si="1201"/>
        <v>1895.6621004566209</v>
      </c>
      <c r="CN415" s="280">
        <f t="shared" ref="CN415" si="1206">+CE415+CF415-CM415</f>
        <v>21104.337899543378</v>
      </c>
      <c r="CP415" s="280">
        <f t="shared" si="1132"/>
        <v>21104.337899543378</v>
      </c>
      <c r="CQ415" s="280"/>
      <c r="CR415" s="280"/>
      <c r="CS415" s="280"/>
      <c r="CT415" s="280">
        <f t="shared" si="1133"/>
        <v>0.26027397260273971</v>
      </c>
      <c r="CU415" s="365">
        <f t="shared" si="1134"/>
        <v>2.7397260273972601</v>
      </c>
      <c r="CV415" s="280">
        <f t="shared" si="1135"/>
        <v>1150</v>
      </c>
      <c r="CW415" s="280">
        <f t="shared" si="1136"/>
        <v>19954.337899543378</v>
      </c>
      <c r="CX415" s="280">
        <f t="shared" si="1181"/>
        <v>7283.333333333333</v>
      </c>
      <c r="CY415" s="280">
        <f t="shared" si="1182"/>
        <v>13821.004566210046</v>
      </c>
      <c r="DA415" s="280">
        <f t="shared" si="1105"/>
        <v>13821.004566210046</v>
      </c>
      <c r="DB415" s="280"/>
      <c r="DC415" s="280"/>
      <c r="DD415" s="280"/>
      <c r="DE415" s="280">
        <f t="shared" si="1172"/>
        <v>1.2602739726027397</v>
      </c>
      <c r="DF415" s="365">
        <f t="shared" si="1173"/>
        <v>1.7397260273972603</v>
      </c>
      <c r="DG415" s="280">
        <f t="shared" si="1106"/>
        <v>1150</v>
      </c>
      <c r="DH415" s="280">
        <f t="shared" si="1174"/>
        <v>12671.004566210046</v>
      </c>
      <c r="DI415" s="280">
        <f t="shared" si="1183"/>
        <v>7283.333333333333</v>
      </c>
      <c r="DJ415" s="280">
        <f t="shared" si="1175"/>
        <v>6537.6712328767126</v>
      </c>
      <c r="DL415" s="367">
        <f t="shared" si="1176"/>
        <v>5387.6712328767126</v>
      </c>
    </row>
    <row r="416" spans="1:116" s="366" customFormat="1" ht="38.25" x14ac:dyDescent="0.25">
      <c r="A416" s="271" t="s">
        <v>770</v>
      </c>
      <c r="B416" s="418" t="s">
        <v>8</v>
      </c>
      <c r="C416" s="418" t="s">
        <v>9</v>
      </c>
      <c r="D416" s="268" t="s">
        <v>2298</v>
      </c>
      <c r="E416" s="291" t="s">
        <v>1261</v>
      </c>
      <c r="F416" s="292">
        <v>44279</v>
      </c>
      <c r="G416" s="395"/>
      <c r="H416" s="357">
        <f>VLOOKUP(C416,[1]Rates!$C$6:$D$136,2,0)</f>
        <v>3</v>
      </c>
      <c r="I416" s="358">
        <f t="shared" ref="I416" si="1207">H416-G416</f>
        <v>3</v>
      </c>
      <c r="J416" s="419"/>
      <c r="K416" s="419"/>
      <c r="L416" s="420"/>
      <c r="M416" s="419"/>
      <c r="N416" s="396"/>
      <c r="O416" s="397"/>
      <c r="P416" s="398"/>
      <c r="Q416" s="399"/>
      <c r="R416" s="396"/>
      <c r="S416" s="396"/>
      <c r="T416" s="396"/>
      <c r="U416" s="400"/>
      <c r="V416" s="401"/>
      <c r="W416" s="402"/>
      <c r="X416" s="402"/>
      <c r="Y416" s="402"/>
      <c r="Z416" s="402"/>
      <c r="AA416" s="397"/>
      <c r="AB416" s="397"/>
      <c r="AC416" s="397"/>
      <c r="AD416" s="421"/>
      <c r="AE416" s="403"/>
      <c r="AF416" s="403"/>
      <c r="AG416" s="404"/>
      <c r="AH416" s="405"/>
      <c r="AI416" s="406"/>
      <c r="AJ416" s="405"/>
      <c r="AK416" s="407"/>
      <c r="AL416" s="397"/>
      <c r="AM416" s="397"/>
      <c r="AN416" s="397"/>
      <c r="AO416" s="421"/>
      <c r="AP416" s="403"/>
      <c r="AQ416" s="403"/>
      <c r="AR416" s="404"/>
      <c r="AS416" s="405"/>
      <c r="AT416" s="280"/>
      <c r="AU416" s="280"/>
      <c r="AW416" s="280"/>
      <c r="AX416" s="280"/>
      <c r="AY416" s="280"/>
      <c r="AZ416" s="280"/>
      <c r="BA416" s="372"/>
      <c r="BB416" s="372"/>
      <c r="BC416" s="408"/>
      <c r="BD416" s="280"/>
      <c r="BE416" s="280"/>
      <c r="BF416" s="280"/>
      <c r="BG416" s="280"/>
      <c r="BH416" s="280"/>
      <c r="BI416" s="280"/>
      <c r="BJ416" s="280"/>
      <c r="BK416" s="280"/>
      <c r="BL416" s="280"/>
      <c r="BM416" s="372"/>
      <c r="BN416" s="408"/>
      <c r="BO416" s="280"/>
      <c r="BP416" s="365"/>
      <c r="BQ416" s="280"/>
      <c r="BS416" s="367"/>
      <c r="BT416" s="280"/>
      <c r="BU416" s="280"/>
      <c r="BV416" s="280"/>
      <c r="BW416" s="280"/>
      <c r="BX416" s="280"/>
      <c r="BY416" s="280"/>
      <c r="BZ416" s="280"/>
      <c r="CA416" s="280"/>
      <c r="CB416" s="280"/>
      <c r="CC416" s="280"/>
      <c r="CE416" s="280"/>
      <c r="CF416" s="372">
        <v>205000</v>
      </c>
      <c r="CG416" s="280"/>
      <c r="CH416" s="280">
        <f t="shared" ref="CH416" si="1208">$CG$1-F416</f>
        <v>7</v>
      </c>
      <c r="CI416" s="280"/>
      <c r="CJ416" s="280">
        <f t="shared" ref="CJ416" si="1209">H416-CI416</f>
        <v>3</v>
      </c>
      <c r="CK416" s="280">
        <f t="shared" ref="CK416" si="1210">+CF416*5%</f>
        <v>10250</v>
      </c>
      <c r="CL416" s="280">
        <f t="shared" ref="CL416" si="1211">+CF416-CK416</f>
        <v>194750</v>
      </c>
      <c r="CM416" s="280">
        <f t="shared" ref="CM416" si="1212">+(CL416/CJ416*CH416)/365</f>
        <v>1244.9771689497716</v>
      </c>
      <c r="CN416" s="280">
        <f t="shared" ref="CN416" si="1213">+CE416+CF416-CM416</f>
        <v>203755.02283105024</v>
      </c>
      <c r="CP416" s="280">
        <f t="shared" si="1132"/>
        <v>203755.02283105024</v>
      </c>
      <c r="CQ416" s="372"/>
      <c r="CR416" s="280"/>
      <c r="CS416" s="280"/>
      <c r="CT416" s="280">
        <f t="shared" si="1133"/>
        <v>1.9178082191780823E-2</v>
      </c>
      <c r="CU416" s="365">
        <f t="shared" si="1134"/>
        <v>2.9808219178082194</v>
      </c>
      <c r="CV416" s="280">
        <f t="shared" si="1135"/>
        <v>10250</v>
      </c>
      <c r="CW416" s="280">
        <f t="shared" si="1136"/>
        <v>193505.02283105024</v>
      </c>
      <c r="CX416" s="280">
        <f t="shared" si="1181"/>
        <v>64916.666666666664</v>
      </c>
      <c r="CY416" s="280">
        <f t="shared" si="1182"/>
        <v>138838.35616438359</v>
      </c>
      <c r="DA416" s="280">
        <f t="shared" si="1105"/>
        <v>138838.35616438359</v>
      </c>
      <c r="DB416" s="372"/>
      <c r="DC416" s="280"/>
      <c r="DD416" s="280"/>
      <c r="DE416" s="280">
        <f t="shared" si="1172"/>
        <v>1.0191780821917809</v>
      </c>
      <c r="DF416" s="365">
        <f t="shared" si="1173"/>
        <v>1.9808219178082191</v>
      </c>
      <c r="DG416" s="280">
        <f t="shared" si="1106"/>
        <v>10250</v>
      </c>
      <c r="DH416" s="280">
        <f t="shared" si="1174"/>
        <v>128588.35616438359</v>
      </c>
      <c r="DI416" s="280">
        <f t="shared" si="1183"/>
        <v>64916.666666666664</v>
      </c>
      <c r="DJ416" s="280">
        <f t="shared" si="1175"/>
        <v>73921.689497716929</v>
      </c>
      <c r="DL416" s="367">
        <f t="shared" si="1176"/>
        <v>63671.689497716929</v>
      </c>
    </row>
    <row r="417" spans="1:116" s="366" customFormat="1" ht="38.25" x14ac:dyDescent="0.25">
      <c r="A417" s="271" t="s">
        <v>770</v>
      </c>
      <c r="B417" s="418" t="s">
        <v>8</v>
      </c>
      <c r="C417" s="418" t="s">
        <v>9</v>
      </c>
      <c r="D417" s="268" t="s">
        <v>2299</v>
      </c>
      <c r="E417" s="291" t="s">
        <v>758</v>
      </c>
      <c r="F417" s="292">
        <v>44216</v>
      </c>
      <c r="G417" s="395"/>
      <c r="H417" s="357">
        <f>VLOOKUP(C417,[1]Rates!$C$6:$D$136,2,0)</f>
        <v>3</v>
      </c>
      <c r="I417" s="358">
        <f t="shared" ref="I417" si="1214">H417-G417</f>
        <v>3</v>
      </c>
      <c r="J417" s="419"/>
      <c r="K417" s="419"/>
      <c r="L417" s="420"/>
      <c r="M417" s="419"/>
      <c r="N417" s="396"/>
      <c r="O417" s="397"/>
      <c r="P417" s="398"/>
      <c r="Q417" s="399"/>
      <c r="R417" s="396"/>
      <c r="S417" s="396"/>
      <c r="T417" s="396"/>
      <c r="U417" s="400"/>
      <c r="V417" s="401"/>
      <c r="W417" s="402"/>
      <c r="X417" s="402"/>
      <c r="Y417" s="402"/>
      <c r="Z417" s="402"/>
      <c r="AA417" s="397"/>
      <c r="AB417" s="397"/>
      <c r="AC417" s="397"/>
      <c r="AD417" s="421"/>
      <c r="AE417" s="403"/>
      <c r="AF417" s="403"/>
      <c r="AG417" s="404"/>
      <c r="AH417" s="405"/>
      <c r="AI417" s="406"/>
      <c r="AJ417" s="405"/>
      <c r="AK417" s="407"/>
      <c r="AL417" s="397"/>
      <c r="AM417" s="397"/>
      <c r="AN417" s="397"/>
      <c r="AO417" s="421"/>
      <c r="AP417" s="403"/>
      <c r="AQ417" s="403"/>
      <c r="AR417" s="404"/>
      <c r="AS417" s="405"/>
      <c r="AT417" s="280"/>
      <c r="AU417" s="280"/>
      <c r="AW417" s="280"/>
      <c r="AX417" s="280"/>
      <c r="AY417" s="280"/>
      <c r="AZ417" s="280"/>
      <c r="BA417" s="372"/>
      <c r="BB417" s="372"/>
      <c r="BC417" s="408"/>
      <c r="BD417" s="280"/>
      <c r="BE417" s="280"/>
      <c r="BF417" s="280"/>
      <c r="BG417" s="280"/>
      <c r="BH417" s="280"/>
      <c r="BI417" s="280"/>
      <c r="BJ417" s="280"/>
      <c r="BK417" s="280"/>
      <c r="BL417" s="280"/>
      <c r="BM417" s="372"/>
      <c r="BN417" s="408"/>
      <c r="BO417" s="280"/>
      <c r="BP417" s="365"/>
      <c r="BQ417" s="280"/>
      <c r="BS417" s="367"/>
      <c r="BT417" s="280"/>
      <c r="BU417" s="280"/>
      <c r="BV417" s="280"/>
      <c r="BW417" s="280"/>
      <c r="BX417" s="280"/>
      <c r="BY417" s="280"/>
      <c r="BZ417" s="280"/>
      <c r="CA417" s="280"/>
      <c r="CB417" s="280"/>
      <c r="CC417" s="280"/>
      <c r="CE417" s="280"/>
      <c r="CF417" s="372">
        <v>22820.959999999999</v>
      </c>
      <c r="CG417" s="280"/>
      <c r="CH417" s="280">
        <f t="shared" ref="CH417:CH418" si="1215">$CG$1-F417</f>
        <v>70</v>
      </c>
      <c r="CI417" s="280"/>
      <c r="CJ417" s="280">
        <f t="shared" ref="CJ417" si="1216">H417-CI417</f>
        <v>3</v>
      </c>
      <c r="CK417" s="280">
        <f t="shared" ref="CK417" si="1217">+CF417*5%</f>
        <v>1141.048</v>
      </c>
      <c r="CL417" s="280">
        <f t="shared" ref="CL417" si="1218">+CF417-CK417</f>
        <v>21679.912</v>
      </c>
      <c r="CM417" s="280">
        <f t="shared" ref="CM417" si="1219">+(CL417/CJ417*CH417)/365</f>
        <v>1385.9304474885846</v>
      </c>
      <c r="CN417" s="280">
        <f t="shared" ref="CN417" si="1220">+CE417+CF417-CM417</f>
        <v>21435.029552511416</v>
      </c>
      <c r="CP417" s="280">
        <f t="shared" si="1132"/>
        <v>21435.029552511416</v>
      </c>
      <c r="CQ417" s="372"/>
      <c r="CR417" s="280"/>
      <c r="CS417" s="280"/>
      <c r="CT417" s="280">
        <f t="shared" si="1133"/>
        <v>0.19178082191780821</v>
      </c>
      <c r="CU417" s="365">
        <f t="shared" si="1134"/>
        <v>2.8082191780821919</v>
      </c>
      <c r="CV417" s="280">
        <f t="shared" si="1135"/>
        <v>1141.048</v>
      </c>
      <c r="CW417" s="280">
        <f t="shared" si="1136"/>
        <v>20293.981552511417</v>
      </c>
      <c r="CX417" s="280">
        <f t="shared" si="1181"/>
        <v>7226.637333333334</v>
      </c>
      <c r="CY417" s="280">
        <f t="shared" si="1182"/>
        <v>14208.392219178082</v>
      </c>
      <c r="DA417" s="280">
        <f t="shared" si="1105"/>
        <v>14208.392219178082</v>
      </c>
      <c r="DB417" s="372"/>
      <c r="DC417" s="280"/>
      <c r="DD417" s="280"/>
      <c r="DE417" s="280">
        <f t="shared" si="1172"/>
        <v>1.1917808219178083</v>
      </c>
      <c r="DF417" s="365">
        <f t="shared" si="1173"/>
        <v>1.8082191780821917</v>
      </c>
      <c r="DG417" s="280">
        <f t="shared" si="1106"/>
        <v>1141.048</v>
      </c>
      <c r="DH417" s="280">
        <f t="shared" si="1174"/>
        <v>13067.344219178081</v>
      </c>
      <c r="DI417" s="280">
        <f t="shared" si="1183"/>
        <v>7226.637333333334</v>
      </c>
      <c r="DJ417" s="280">
        <f t="shared" si="1175"/>
        <v>6981.7548858447481</v>
      </c>
      <c r="DL417" s="367">
        <f t="shared" si="1176"/>
        <v>5840.7068858447483</v>
      </c>
    </row>
    <row r="418" spans="1:116" s="366" customFormat="1" ht="38.25" x14ac:dyDescent="0.25">
      <c r="A418" s="271" t="s">
        <v>770</v>
      </c>
      <c r="B418" s="418" t="s">
        <v>8</v>
      </c>
      <c r="C418" s="418" t="s">
        <v>9</v>
      </c>
      <c r="D418" s="268" t="s">
        <v>2315</v>
      </c>
      <c r="E418" s="291" t="s">
        <v>2316</v>
      </c>
      <c r="F418" s="292">
        <v>44306</v>
      </c>
      <c r="G418" s="395"/>
      <c r="H418" s="357">
        <f>VLOOKUP(C418,[1]Rates!$C$6:$D$136,2,0)</f>
        <v>3</v>
      </c>
      <c r="I418" s="358">
        <f t="shared" ref="I418" si="1221">H418-G418</f>
        <v>3</v>
      </c>
      <c r="J418" s="419"/>
      <c r="K418" s="419"/>
      <c r="L418" s="420"/>
      <c r="M418" s="419"/>
      <c r="N418" s="396"/>
      <c r="O418" s="397"/>
      <c r="P418" s="398"/>
      <c r="Q418" s="399"/>
      <c r="R418" s="396"/>
      <c r="S418" s="396"/>
      <c r="T418" s="396"/>
      <c r="U418" s="400"/>
      <c r="V418" s="401"/>
      <c r="W418" s="402"/>
      <c r="X418" s="402"/>
      <c r="Y418" s="402"/>
      <c r="Z418" s="402"/>
      <c r="AA418" s="397"/>
      <c r="AB418" s="397"/>
      <c r="AC418" s="397"/>
      <c r="AD418" s="421"/>
      <c r="AE418" s="403"/>
      <c r="AF418" s="403"/>
      <c r="AG418" s="404"/>
      <c r="AH418" s="405"/>
      <c r="AI418" s="406"/>
      <c r="AJ418" s="405"/>
      <c r="AK418" s="407"/>
      <c r="AL418" s="397"/>
      <c r="AM418" s="397"/>
      <c r="AN418" s="397"/>
      <c r="AO418" s="421"/>
      <c r="AP418" s="403"/>
      <c r="AQ418" s="403"/>
      <c r="AR418" s="404"/>
      <c r="AS418" s="405"/>
      <c r="AT418" s="280"/>
      <c r="AU418" s="280"/>
      <c r="AW418" s="280"/>
      <c r="AX418" s="280"/>
      <c r="AY418" s="280"/>
      <c r="AZ418" s="280"/>
      <c r="BA418" s="372"/>
      <c r="BB418" s="372"/>
      <c r="BC418" s="408"/>
      <c r="BD418" s="280"/>
      <c r="BE418" s="280"/>
      <c r="BF418" s="280"/>
      <c r="BG418" s="280"/>
      <c r="BH418" s="280"/>
      <c r="BI418" s="280"/>
      <c r="BJ418" s="280"/>
      <c r="BK418" s="280"/>
      <c r="BL418" s="280"/>
      <c r="BM418" s="372"/>
      <c r="BN418" s="408"/>
      <c r="BO418" s="280"/>
      <c r="BP418" s="365"/>
      <c r="BQ418" s="280"/>
      <c r="BS418" s="367"/>
      <c r="BT418" s="280"/>
      <c r="BU418" s="280"/>
      <c r="BV418" s="280"/>
      <c r="BW418" s="280"/>
      <c r="BX418" s="280"/>
      <c r="BY418" s="280"/>
      <c r="BZ418" s="280"/>
      <c r="CA418" s="280"/>
      <c r="CB418" s="280"/>
      <c r="CC418" s="280"/>
      <c r="CE418" s="280"/>
      <c r="CF418" s="372"/>
      <c r="CG418" s="280"/>
      <c r="CH418" s="280">
        <f t="shared" si="1215"/>
        <v>-20</v>
      </c>
      <c r="CI418" s="280"/>
      <c r="CJ418" s="280"/>
      <c r="CK418" s="280"/>
      <c r="CL418" s="280"/>
      <c r="CM418" s="280"/>
      <c r="CN418" s="280"/>
      <c r="CP418" s="280"/>
      <c r="CQ418" s="372">
        <v>6102</v>
      </c>
      <c r="CR418" s="280"/>
      <c r="CS418" s="280">
        <f>$CR$1-F418</f>
        <v>345</v>
      </c>
      <c r="CT418" s="280"/>
      <c r="CU418" s="280">
        <f>H418-CT418</f>
        <v>3</v>
      </c>
      <c r="CV418" s="280">
        <f t="shared" ref="CV418" si="1222">+CQ418*5%</f>
        <v>305.10000000000002</v>
      </c>
      <c r="CW418" s="280">
        <f t="shared" ref="CW418" si="1223">+CQ418-CV418</f>
        <v>5796.9</v>
      </c>
      <c r="CX418" s="280">
        <f t="shared" ref="CX418" si="1224">+(CW418/CU418*CS418)/365</f>
        <v>1826.4205479452055</v>
      </c>
      <c r="CY418" s="280">
        <f t="shared" si="1182"/>
        <v>4275.5794520547943</v>
      </c>
      <c r="DA418" s="280">
        <f t="shared" si="1105"/>
        <v>4275.5794520547943</v>
      </c>
      <c r="DB418" s="372"/>
      <c r="DC418" s="280"/>
      <c r="DD418" s="280"/>
      <c r="DE418" s="359">
        <f t="shared" si="1172"/>
        <v>0.9452054794520548</v>
      </c>
      <c r="DF418" s="365">
        <f t="shared" si="1173"/>
        <v>2.0547945205479454</v>
      </c>
      <c r="DG418" s="280">
        <f t="shared" ref="DG418:DG428" si="1225">+DA418*5%</f>
        <v>213.77897260273971</v>
      </c>
      <c r="DH418" s="280">
        <f t="shared" si="1174"/>
        <v>4061.8004794520548</v>
      </c>
      <c r="DI418" s="280">
        <f t="shared" ref="DI418:DI428" si="1226">DH418/DF418</f>
        <v>1976.7428999999997</v>
      </c>
      <c r="DJ418" s="280">
        <f t="shared" si="1175"/>
        <v>2298.8365520547945</v>
      </c>
      <c r="DL418" s="367">
        <f t="shared" si="1176"/>
        <v>2085.0575794520546</v>
      </c>
    </row>
    <row r="419" spans="1:116" s="366" customFormat="1" ht="38.25" x14ac:dyDescent="0.25">
      <c r="A419" s="271" t="s">
        <v>770</v>
      </c>
      <c r="B419" s="418" t="s">
        <v>8</v>
      </c>
      <c r="C419" s="418" t="s">
        <v>9</v>
      </c>
      <c r="D419" s="268" t="s">
        <v>2317</v>
      </c>
      <c r="E419" s="291" t="s">
        <v>763</v>
      </c>
      <c r="F419" s="292">
        <v>44380</v>
      </c>
      <c r="G419" s="395"/>
      <c r="H419" s="357">
        <f>VLOOKUP(C419,[1]Rates!$C$6:$D$136,2,0)</f>
        <v>3</v>
      </c>
      <c r="I419" s="358">
        <f t="shared" ref="I419:I422" si="1227">H419-G419</f>
        <v>3</v>
      </c>
      <c r="J419" s="419"/>
      <c r="K419" s="419"/>
      <c r="L419" s="420"/>
      <c r="M419" s="419"/>
      <c r="N419" s="396"/>
      <c r="O419" s="397"/>
      <c r="P419" s="398"/>
      <c r="Q419" s="399"/>
      <c r="R419" s="396"/>
      <c r="S419" s="396"/>
      <c r="T419" s="396"/>
      <c r="U419" s="400"/>
      <c r="V419" s="401"/>
      <c r="W419" s="402"/>
      <c r="X419" s="402"/>
      <c r="Y419" s="402"/>
      <c r="Z419" s="402"/>
      <c r="AA419" s="397"/>
      <c r="AB419" s="397"/>
      <c r="AC419" s="397"/>
      <c r="AD419" s="421"/>
      <c r="AE419" s="403"/>
      <c r="AF419" s="403"/>
      <c r="AG419" s="404"/>
      <c r="AH419" s="405"/>
      <c r="AI419" s="406"/>
      <c r="AJ419" s="405"/>
      <c r="AK419" s="407"/>
      <c r="AL419" s="397"/>
      <c r="AM419" s="397"/>
      <c r="AN419" s="397"/>
      <c r="AO419" s="421"/>
      <c r="AP419" s="403"/>
      <c r="AQ419" s="403"/>
      <c r="AR419" s="404"/>
      <c r="AS419" s="405"/>
      <c r="AT419" s="280"/>
      <c r="AU419" s="280"/>
      <c r="AW419" s="280"/>
      <c r="AX419" s="280"/>
      <c r="AY419" s="280"/>
      <c r="AZ419" s="280"/>
      <c r="BA419" s="372"/>
      <c r="BB419" s="372"/>
      <c r="BC419" s="408"/>
      <c r="BD419" s="280"/>
      <c r="BE419" s="280"/>
      <c r="BF419" s="280"/>
      <c r="BG419" s="280"/>
      <c r="BH419" s="280"/>
      <c r="BI419" s="280"/>
      <c r="BJ419" s="280"/>
      <c r="BK419" s="280"/>
      <c r="BL419" s="280"/>
      <c r="BM419" s="372"/>
      <c r="BN419" s="408"/>
      <c r="BO419" s="280"/>
      <c r="BP419" s="365"/>
      <c r="BQ419" s="280"/>
      <c r="BS419" s="367"/>
      <c r="BT419" s="280"/>
      <c r="BU419" s="280"/>
      <c r="BV419" s="280"/>
      <c r="BW419" s="280"/>
      <c r="BX419" s="280"/>
      <c r="BY419" s="280"/>
      <c r="BZ419" s="280"/>
      <c r="CA419" s="280"/>
      <c r="CB419" s="280"/>
      <c r="CC419" s="280"/>
      <c r="CE419" s="280"/>
      <c r="CF419" s="372"/>
      <c r="CG419" s="280"/>
      <c r="CH419" s="280"/>
      <c r="CI419" s="280"/>
      <c r="CJ419" s="280"/>
      <c r="CK419" s="280"/>
      <c r="CL419" s="280"/>
      <c r="CM419" s="280"/>
      <c r="CN419" s="280"/>
      <c r="CP419" s="280"/>
      <c r="CQ419" s="372">
        <v>60080</v>
      </c>
      <c r="CR419" s="280"/>
      <c r="CS419" s="280">
        <f t="shared" ref="CS419:CS424" si="1228">$CR$1-F419</f>
        <v>271</v>
      </c>
      <c r="CT419" s="280"/>
      <c r="CU419" s="280">
        <f t="shared" ref="CU419:CU422" si="1229">H419-CT419</f>
        <v>3</v>
      </c>
      <c r="CV419" s="280">
        <f t="shared" ref="CV419:CV422" si="1230">+CQ419*5%</f>
        <v>3004</v>
      </c>
      <c r="CW419" s="280">
        <f t="shared" ref="CW419:CW422" si="1231">+CQ419-CV419</f>
        <v>57076</v>
      </c>
      <c r="CX419" s="280">
        <f t="shared" ref="CX419:CX422" si="1232">+(CW419/CU419*CS419)/365</f>
        <v>14125.658447488584</v>
      </c>
      <c r="CY419" s="280">
        <f t="shared" ref="CY419:CY422" si="1233">+CP419+CQ419-CX419</f>
        <v>45954.341552511418</v>
      </c>
      <c r="DA419" s="280">
        <f t="shared" si="1105"/>
        <v>45954.341552511418</v>
      </c>
      <c r="DB419" s="372"/>
      <c r="DC419" s="280"/>
      <c r="DD419" s="280"/>
      <c r="DE419" s="359">
        <f t="shared" si="1172"/>
        <v>0.74246575342465748</v>
      </c>
      <c r="DF419" s="365">
        <f t="shared" si="1173"/>
        <v>2.2575342465753425</v>
      </c>
      <c r="DG419" s="280">
        <f t="shared" si="1225"/>
        <v>2297.7170776255712</v>
      </c>
      <c r="DH419" s="280">
        <f t="shared" si="1174"/>
        <v>43656.624474885844</v>
      </c>
      <c r="DI419" s="280">
        <f t="shared" si="1226"/>
        <v>19338.189239482199</v>
      </c>
      <c r="DJ419" s="280">
        <f t="shared" si="1175"/>
        <v>26616.152313029219</v>
      </c>
      <c r="DL419" s="367">
        <f t="shared" si="1176"/>
        <v>24318.435235403649</v>
      </c>
    </row>
    <row r="420" spans="1:116" s="366" customFormat="1" ht="38.25" x14ac:dyDescent="0.25">
      <c r="A420" s="271" t="s">
        <v>770</v>
      </c>
      <c r="B420" s="418" t="s">
        <v>8</v>
      </c>
      <c r="C420" s="418" t="s">
        <v>9</v>
      </c>
      <c r="D420" s="268" t="s">
        <v>2318</v>
      </c>
      <c r="E420" s="291" t="s">
        <v>2319</v>
      </c>
      <c r="F420" s="292">
        <v>44389</v>
      </c>
      <c r="G420" s="395"/>
      <c r="H420" s="357">
        <f>VLOOKUP(C420,[1]Rates!$C$6:$D$136,2,0)</f>
        <v>3</v>
      </c>
      <c r="I420" s="358">
        <f t="shared" si="1227"/>
        <v>3</v>
      </c>
      <c r="J420" s="419"/>
      <c r="K420" s="419"/>
      <c r="L420" s="420"/>
      <c r="M420" s="419"/>
      <c r="N420" s="396"/>
      <c r="O420" s="397"/>
      <c r="P420" s="398"/>
      <c r="Q420" s="399"/>
      <c r="R420" s="396"/>
      <c r="S420" s="396"/>
      <c r="T420" s="396"/>
      <c r="U420" s="400"/>
      <c r="V420" s="401"/>
      <c r="W420" s="402"/>
      <c r="X420" s="402"/>
      <c r="Y420" s="402"/>
      <c r="Z420" s="402"/>
      <c r="AA420" s="397"/>
      <c r="AB420" s="397"/>
      <c r="AC420" s="397"/>
      <c r="AD420" s="421"/>
      <c r="AE420" s="403"/>
      <c r="AF420" s="403"/>
      <c r="AG420" s="404"/>
      <c r="AH420" s="405"/>
      <c r="AI420" s="406"/>
      <c r="AJ420" s="405"/>
      <c r="AK420" s="407"/>
      <c r="AL420" s="397"/>
      <c r="AM420" s="397"/>
      <c r="AN420" s="397"/>
      <c r="AO420" s="421"/>
      <c r="AP420" s="403"/>
      <c r="AQ420" s="403"/>
      <c r="AR420" s="404"/>
      <c r="AS420" s="405"/>
      <c r="AT420" s="280"/>
      <c r="AU420" s="280"/>
      <c r="AW420" s="280"/>
      <c r="AX420" s="280"/>
      <c r="AY420" s="280"/>
      <c r="AZ420" s="280"/>
      <c r="BA420" s="372"/>
      <c r="BB420" s="372"/>
      <c r="BC420" s="408"/>
      <c r="BD420" s="280"/>
      <c r="BE420" s="280"/>
      <c r="BF420" s="280"/>
      <c r="BG420" s="280"/>
      <c r="BH420" s="280"/>
      <c r="BI420" s="280"/>
      <c r="BJ420" s="280"/>
      <c r="BK420" s="280"/>
      <c r="BL420" s="280"/>
      <c r="BM420" s="372"/>
      <c r="BN420" s="408"/>
      <c r="BO420" s="280"/>
      <c r="BP420" s="365"/>
      <c r="BQ420" s="280"/>
      <c r="BS420" s="367"/>
      <c r="BT420" s="280"/>
      <c r="BU420" s="280"/>
      <c r="BV420" s="280"/>
      <c r="BW420" s="280"/>
      <c r="BX420" s="280"/>
      <c r="BY420" s="280"/>
      <c r="BZ420" s="280"/>
      <c r="CA420" s="280"/>
      <c r="CB420" s="280"/>
      <c r="CC420" s="280"/>
      <c r="CE420" s="280"/>
      <c r="CF420" s="372"/>
      <c r="CG420" s="280"/>
      <c r="CH420" s="280"/>
      <c r="CI420" s="280"/>
      <c r="CJ420" s="280"/>
      <c r="CK420" s="280"/>
      <c r="CL420" s="280"/>
      <c r="CM420" s="280"/>
      <c r="CN420" s="280"/>
      <c r="CP420" s="280"/>
      <c r="CQ420" s="372">
        <v>17000</v>
      </c>
      <c r="CR420" s="280"/>
      <c r="CS420" s="280">
        <f t="shared" si="1228"/>
        <v>262</v>
      </c>
      <c r="CT420" s="280"/>
      <c r="CU420" s="280">
        <f t="shared" si="1229"/>
        <v>3</v>
      </c>
      <c r="CV420" s="280">
        <f t="shared" si="1230"/>
        <v>850</v>
      </c>
      <c r="CW420" s="280">
        <f t="shared" si="1231"/>
        <v>16150</v>
      </c>
      <c r="CX420" s="280">
        <f t="shared" si="1232"/>
        <v>3864.2009132420089</v>
      </c>
      <c r="CY420" s="280">
        <f t="shared" si="1233"/>
        <v>13135.79908675799</v>
      </c>
      <c r="DA420" s="280">
        <f t="shared" si="1105"/>
        <v>13135.79908675799</v>
      </c>
      <c r="DB420" s="372"/>
      <c r="DC420" s="280"/>
      <c r="DD420" s="280"/>
      <c r="DE420" s="359">
        <f t="shared" si="1172"/>
        <v>0.71780821917808224</v>
      </c>
      <c r="DF420" s="365">
        <f t="shared" si="1173"/>
        <v>2.2821917808219179</v>
      </c>
      <c r="DG420" s="280">
        <f t="shared" si="1225"/>
        <v>656.78995433789953</v>
      </c>
      <c r="DH420" s="280">
        <f t="shared" si="1174"/>
        <v>12479.009132420091</v>
      </c>
      <c r="DI420" s="280">
        <f t="shared" si="1226"/>
        <v>5467.9931972789118</v>
      </c>
      <c r="DJ420" s="280">
        <f t="shared" si="1175"/>
        <v>7667.8058894790784</v>
      </c>
      <c r="DL420" s="367">
        <f t="shared" si="1176"/>
        <v>7011.0159351411785</v>
      </c>
    </row>
    <row r="421" spans="1:116" s="366" customFormat="1" ht="38.25" x14ac:dyDescent="0.25">
      <c r="A421" s="271" t="s">
        <v>770</v>
      </c>
      <c r="B421" s="418" t="s">
        <v>8</v>
      </c>
      <c r="C421" s="418" t="s">
        <v>9</v>
      </c>
      <c r="D421" s="268" t="s">
        <v>2320</v>
      </c>
      <c r="E421" s="291" t="s">
        <v>2321</v>
      </c>
      <c r="F421" s="292">
        <v>44389</v>
      </c>
      <c r="G421" s="395"/>
      <c r="H421" s="357">
        <f>VLOOKUP(C421,[1]Rates!$C$6:$D$136,2,0)</f>
        <v>3</v>
      </c>
      <c r="I421" s="358">
        <f t="shared" si="1227"/>
        <v>3</v>
      </c>
      <c r="J421" s="419"/>
      <c r="K421" s="419"/>
      <c r="L421" s="420"/>
      <c r="M421" s="419"/>
      <c r="N421" s="396"/>
      <c r="O421" s="397"/>
      <c r="P421" s="398"/>
      <c r="Q421" s="399"/>
      <c r="R421" s="396"/>
      <c r="S421" s="396"/>
      <c r="T421" s="396"/>
      <c r="U421" s="400"/>
      <c r="V421" s="401"/>
      <c r="W421" s="402"/>
      <c r="X421" s="402"/>
      <c r="Y421" s="402"/>
      <c r="Z421" s="402"/>
      <c r="AA421" s="397"/>
      <c r="AB421" s="397"/>
      <c r="AC421" s="397"/>
      <c r="AD421" s="421"/>
      <c r="AE421" s="403"/>
      <c r="AF421" s="403"/>
      <c r="AG421" s="404"/>
      <c r="AH421" s="405"/>
      <c r="AI421" s="406"/>
      <c r="AJ421" s="405"/>
      <c r="AK421" s="407"/>
      <c r="AL421" s="397"/>
      <c r="AM421" s="397"/>
      <c r="AN421" s="397"/>
      <c r="AO421" s="421"/>
      <c r="AP421" s="403"/>
      <c r="AQ421" s="403"/>
      <c r="AR421" s="404"/>
      <c r="AS421" s="405"/>
      <c r="AT421" s="280"/>
      <c r="AU421" s="280"/>
      <c r="AW421" s="280"/>
      <c r="AX421" s="280"/>
      <c r="AY421" s="280"/>
      <c r="AZ421" s="280"/>
      <c r="BA421" s="372"/>
      <c r="BB421" s="372"/>
      <c r="BC421" s="408"/>
      <c r="BD421" s="280"/>
      <c r="BE421" s="280"/>
      <c r="BF421" s="280"/>
      <c r="BG421" s="280"/>
      <c r="BH421" s="280"/>
      <c r="BI421" s="280"/>
      <c r="BJ421" s="280"/>
      <c r="BK421" s="280"/>
      <c r="BL421" s="280"/>
      <c r="BM421" s="372"/>
      <c r="BN421" s="408"/>
      <c r="BO421" s="280"/>
      <c r="BP421" s="365"/>
      <c r="BQ421" s="280"/>
      <c r="BS421" s="367"/>
      <c r="BT421" s="280"/>
      <c r="BU421" s="280"/>
      <c r="BV421" s="280"/>
      <c r="BW421" s="280"/>
      <c r="BX421" s="280"/>
      <c r="BY421" s="280"/>
      <c r="BZ421" s="280"/>
      <c r="CA421" s="280"/>
      <c r="CB421" s="280"/>
      <c r="CC421" s="280"/>
      <c r="CE421" s="280"/>
      <c r="CF421" s="372"/>
      <c r="CG421" s="280"/>
      <c r="CH421" s="280"/>
      <c r="CI421" s="280"/>
      <c r="CJ421" s="280"/>
      <c r="CK421" s="280"/>
      <c r="CL421" s="280"/>
      <c r="CM421" s="280"/>
      <c r="CN421" s="280"/>
      <c r="CP421" s="280"/>
      <c r="CQ421" s="372">
        <v>38000</v>
      </c>
      <c r="CR421" s="280"/>
      <c r="CS421" s="280">
        <f t="shared" si="1228"/>
        <v>262</v>
      </c>
      <c r="CT421" s="280"/>
      <c r="CU421" s="280">
        <f t="shared" si="1229"/>
        <v>3</v>
      </c>
      <c r="CV421" s="280">
        <f t="shared" si="1230"/>
        <v>1900</v>
      </c>
      <c r="CW421" s="280">
        <f t="shared" si="1231"/>
        <v>36100</v>
      </c>
      <c r="CX421" s="280">
        <f t="shared" si="1232"/>
        <v>8637.6255707762557</v>
      </c>
      <c r="CY421" s="280">
        <f t="shared" si="1233"/>
        <v>29362.374429223746</v>
      </c>
      <c r="DA421" s="280">
        <f t="shared" si="1105"/>
        <v>29362.374429223746</v>
      </c>
      <c r="DB421" s="372"/>
      <c r="DC421" s="280"/>
      <c r="DD421" s="280"/>
      <c r="DE421" s="359">
        <f t="shared" si="1172"/>
        <v>0.71780821917808224</v>
      </c>
      <c r="DF421" s="365">
        <f t="shared" si="1173"/>
        <v>2.2821917808219179</v>
      </c>
      <c r="DG421" s="280">
        <f t="shared" si="1225"/>
        <v>1468.1187214611873</v>
      </c>
      <c r="DH421" s="280">
        <f t="shared" si="1174"/>
        <v>27894.255707762561</v>
      </c>
      <c r="DI421" s="280">
        <f t="shared" si="1226"/>
        <v>12222.573029211686</v>
      </c>
      <c r="DJ421" s="280">
        <f t="shared" si="1175"/>
        <v>17139.80140001206</v>
      </c>
      <c r="DL421" s="367">
        <f t="shared" si="1176"/>
        <v>15671.682678550873</v>
      </c>
    </row>
    <row r="422" spans="1:116" s="366" customFormat="1" ht="38.25" x14ac:dyDescent="0.25">
      <c r="A422" s="271" t="s">
        <v>770</v>
      </c>
      <c r="B422" s="418" t="s">
        <v>8</v>
      </c>
      <c r="C422" s="418" t="s">
        <v>9</v>
      </c>
      <c r="D422" s="268" t="s">
        <v>2322</v>
      </c>
      <c r="E422" s="291" t="s">
        <v>2323</v>
      </c>
      <c r="F422" s="292">
        <v>44415</v>
      </c>
      <c r="G422" s="395"/>
      <c r="H422" s="357">
        <f>VLOOKUP(C422,[1]Rates!$C$6:$D$136,2,0)</f>
        <v>3</v>
      </c>
      <c r="I422" s="358">
        <f t="shared" si="1227"/>
        <v>3</v>
      </c>
      <c r="J422" s="419"/>
      <c r="K422" s="419"/>
      <c r="L422" s="420"/>
      <c r="M422" s="419"/>
      <c r="N422" s="396"/>
      <c r="O422" s="397"/>
      <c r="P422" s="398"/>
      <c r="Q422" s="399"/>
      <c r="R422" s="396"/>
      <c r="S422" s="396"/>
      <c r="T422" s="396"/>
      <c r="U422" s="400"/>
      <c r="V422" s="401"/>
      <c r="W422" s="402"/>
      <c r="X422" s="402"/>
      <c r="Y422" s="402"/>
      <c r="Z422" s="402"/>
      <c r="AA422" s="397"/>
      <c r="AB422" s="397"/>
      <c r="AC422" s="397"/>
      <c r="AD422" s="421"/>
      <c r="AE422" s="403"/>
      <c r="AF422" s="403"/>
      <c r="AG422" s="404"/>
      <c r="AH422" s="405"/>
      <c r="AI422" s="406"/>
      <c r="AJ422" s="405"/>
      <c r="AK422" s="407"/>
      <c r="AL422" s="397"/>
      <c r="AM422" s="397"/>
      <c r="AN422" s="397"/>
      <c r="AO422" s="421"/>
      <c r="AP422" s="403"/>
      <c r="AQ422" s="403"/>
      <c r="AR422" s="404"/>
      <c r="AS422" s="405"/>
      <c r="AT422" s="280"/>
      <c r="AU422" s="280"/>
      <c r="AW422" s="280"/>
      <c r="AX422" s="280"/>
      <c r="AY422" s="280"/>
      <c r="AZ422" s="280"/>
      <c r="BA422" s="372"/>
      <c r="BB422" s="372"/>
      <c r="BC422" s="408"/>
      <c r="BD422" s="280"/>
      <c r="BE422" s="280"/>
      <c r="BF422" s="280"/>
      <c r="BG422" s="280"/>
      <c r="BH422" s="280"/>
      <c r="BI422" s="280"/>
      <c r="BJ422" s="280"/>
      <c r="BK422" s="280"/>
      <c r="BL422" s="280"/>
      <c r="BM422" s="372"/>
      <c r="BN422" s="408"/>
      <c r="BO422" s="280"/>
      <c r="BP422" s="365"/>
      <c r="BQ422" s="280"/>
      <c r="BS422" s="367"/>
      <c r="BT422" s="280"/>
      <c r="BU422" s="280"/>
      <c r="BV422" s="280"/>
      <c r="BW422" s="280"/>
      <c r="BX422" s="280"/>
      <c r="BY422" s="280"/>
      <c r="BZ422" s="280"/>
      <c r="CA422" s="280"/>
      <c r="CB422" s="280"/>
      <c r="CC422" s="280"/>
      <c r="CE422" s="280"/>
      <c r="CF422" s="372"/>
      <c r="CG422" s="280"/>
      <c r="CH422" s="280"/>
      <c r="CI422" s="280"/>
      <c r="CJ422" s="280"/>
      <c r="CK422" s="280"/>
      <c r="CL422" s="280"/>
      <c r="CM422" s="280"/>
      <c r="CN422" s="280"/>
      <c r="CP422" s="280"/>
      <c r="CQ422" s="372">
        <v>119960</v>
      </c>
      <c r="CR422" s="280"/>
      <c r="CS422" s="280">
        <f t="shared" si="1228"/>
        <v>236</v>
      </c>
      <c r="CT422" s="280"/>
      <c r="CU422" s="280">
        <f t="shared" si="1229"/>
        <v>3</v>
      </c>
      <c r="CV422" s="280">
        <f t="shared" si="1230"/>
        <v>5998</v>
      </c>
      <c r="CW422" s="280">
        <f t="shared" si="1231"/>
        <v>113962</v>
      </c>
      <c r="CX422" s="280">
        <f t="shared" si="1232"/>
        <v>24561.673059360735</v>
      </c>
      <c r="CY422" s="280">
        <f t="shared" si="1233"/>
        <v>95398.326940639265</v>
      </c>
      <c r="DA422" s="280">
        <f t="shared" si="1105"/>
        <v>95398.326940639265</v>
      </c>
      <c r="DB422" s="372"/>
      <c r="DC422" s="280"/>
      <c r="DD422" s="280"/>
      <c r="DE422" s="359">
        <f t="shared" si="1172"/>
        <v>0.64657534246575343</v>
      </c>
      <c r="DF422" s="365">
        <f t="shared" si="1173"/>
        <v>2.3534246575342466</v>
      </c>
      <c r="DG422" s="280">
        <f t="shared" si="1225"/>
        <v>4769.9163470319636</v>
      </c>
      <c r="DH422" s="280">
        <f t="shared" si="1174"/>
        <v>90628.410593607303</v>
      </c>
      <c r="DI422" s="280">
        <f t="shared" si="1226"/>
        <v>38509.161660845944</v>
      </c>
      <c r="DJ422" s="280">
        <f t="shared" si="1175"/>
        <v>56889.16527979332</v>
      </c>
      <c r="DL422" s="367">
        <f t="shared" si="1176"/>
        <v>52119.248932761358</v>
      </c>
    </row>
    <row r="423" spans="1:116" s="366" customFormat="1" ht="38.25" x14ac:dyDescent="0.25">
      <c r="A423" s="271" t="s">
        <v>770</v>
      </c>
      <c r="B423" s="418" t="s">
        <v>8</v>
      </c>
      <c r="C423" s="418" t="s">
        <v>9</v>
      </c>
      <c r="D423" s="268" t="s">
        <v>2324</v>
      </c>
      <c r="E423" s="291" t="s">
        <v>2325</v>
      </c>
      <c r="F423" s="292">
        <v>44470</v>
      </c>
      <c r="G423" s="395"/>
      <c r="H423" s="357">
        <f>VLOOKUP(C423,[1]Rates!$C$6:$D$136,2,0)</f>
        <v>3</v>
      </c>
      <c r="I423" s="358">
        <f t="shared" ref="I423" si="1234">H423-G423</f>
        <v>3</v>
      </c>
      <c r="J423" s="419"/>
      <c r="K423" s="419"/>
      <c r="L423" s="420"/>
      <c r="M423" s="419"/>
      <c r="N423" s="396"/>
      <c r="O423" s="397"/>
      <c r="P423" s="398"/>
      <c r="Q423" s="399"/>
      <c r="R423" s="396"/>
      <c r="S423" s="396"/>
      <c r="T423" s="396"/>
      <c r="U423" s="400"/>
      <c r="V423" s="401"/>
      <c r="W423" s="402"/>
      <c r="X423" s="402"/>
      <c r="Y423" s="402"/>
      <c r="Z423" s="402"/>
      <c r="AA423" s="397"/>
      <c r="AB423" s="397"/>
      <c r="AC423" s="397"/>
      <c r="AD423" s="421"/>
      <c r="AE423" s="403"/>
      <c r="AF423" s="403"/>
      <c r="AG423" s="404"/>
      <c r="AH423" s="405"/>
      <c r="AI423" s="406"/>
      <c r="AJ423" s="405"/>
      <c r="AK423" s="407"/>
      <c r="AL423" s="397"/>
      <c r="AM423" s="397"/>
      <c r="AN423" s="397"/>
      <c r="AO423" s="421"/>
      <c r="AP423" s="403"/>
      <c r="AQ423" s="403"/>
      <c r="AR423" s="404"/>
      <c r="AS423" s="405"/>
      <c r="AT423" s="280"/>
      <c r="AU423" s="280"/>
      <c r="AW423" s="280"/>
      <c r="AX423" s="280"/>
      <c r="AY423" s="280"/>
      <c r="AZ423" s="280"/>
      <c r="BA423" s="372"/>
      <c r="BB423" s="372"/>
      <c r="BC423" s="408"/>
      <c r="BD423" s="280"/>
      <c r="BE423" s="280"/>
      <c r="BF423" s="280"/>
      <c r="BG423" s="280"/>
      <c r="BH423" s="280"/>
      <c r="BI423" s="280"/>
      <c r="BJ423" s="280"/>
      <c r="BK423" s="280"/>
      <c r="BL423" s="280"/>
      <c r="BM423" s="372"/>
      <c r="BN423" s="408"/>
      <c r="BO423" s="280"/>
      <c r="BP423" s="365"/>
      <c r="BQ423" s="280"/>
      <c r="BS423" s="367"/>
      <c r="BT423" s="280"/>
      <c r="BU423" s="280"/>
      <c r="BV423" s="280"/>
      <c r="BW423" s="280"/>
      <c r="BX423" s="280"/>
      <c r="BY423" s="280"/>
      <c r="BZ423" s="280"/>
      <c r="CA423" s="280"/>
      <c r="CB423" s="280"/>
      <c r="CC423" s="280"/>
      <c r="CE423" s="280"/>
      <c r="CF423" s="372"/>
      <c r="CG423" s="280"/>
      <c r="CH423" s="280"/>
      <c r="CI423" s="280"/>
      <c r="CJ423" s="280"/>
      <c r="CK423" s="280"/>
      <c r="CL423" s="280"/>
      <c r="CM423" s="280"/>
      <c r="CN423" s="280"/>
      <c r="CP423" s="280"/>
      <c r="CQ423" s="372">
        <v>38000</v>
      </c>
      <c r="CR423" s="280"/>
      <c r="CS423" s="280">
        <f t="shared" si="1228"/>
        <v>181</v>
      </c>
      <c r="CT423" s="280"/>
      <c r="CU423" s="280">
        <f t="shared" ref="CU423" si="1235">H423-CT423</f>
        <v>3</v>
      </c>
      <c r="CV423" s="280">
        <f t="shared" ref="CV423" si="1236">+CQ423*5%</f>
        <v>1900</v>
      </c>
      <c r="CW423" s="280">
        <f t="shared" ref="CW423" si="1237">+CQ423-CV423</f>
        <v>36100</v>
      </c>
      <c r="CX423" s="280">
        <f t="shared" ref="CX423" si="1238">+(CW423/CU423*CS423)/365</f>
        <v>5967.2146118721466</v>
      </c>
      <c r="CY423" s="280">
        <f t="shared" ref="CY423" si="1239">+CP423+CQ423-CX423</f>
        <v>32032.785388127853</v>
      </c>
      <c r="DA423" s="280">
        <f t="shared" si="1105"/>
        <v>32032.785388127853</v>
      </c>
      <c r="DB423" s="372"/>
      <c r="DC423" s="280"/>
      <c r="DD423" s="280"/>
      <c r="DE423" s="359">
        <f t="shared" si="1172"/>
        <v>0.49589041095890413</v>
      </c>
      <c r="DF423" s="365">
        <f t="shared" si="1173"/>
        <v>2.504109589041096</v>
      </c>
      <c r="DG423" s="280">
        <f t="shared" si="1225"/>
        <v>1601.6392694063927</v>
      </c>
      <c r="DH423" s="280">
        <f t="shared" si="1174"/>
        <v>30431.146118721459</v>
      </c>
      <c r="DI423" s="280">
        <f t="shared" si="1226"/>
        <v>12152.481765134937</v>
      </c>
      <c r="DJ423" s="280">
        <f t="shared" si="1175"/>
        <v>19880.303622992917</v>
      </c>
      <c r="DL423" s="367">
        <f t="shared" si="1176"/>
        <v>18278.664353586522</v>
      </c>
    </row>
    <row r="424" spans="1:116" s="366" customFormat="1" ht="38.25" x14ac:dyDescent="0.25">
      <c r="A424" s="271" t="s">
        <v>770</v>
      </c>
      <c r="B424" s="418" t="s">
        <v>8</v>
      </c>
      <c r="C424" s="418" t="s">
        <v>9</v>
      </c>
      <c r="D424" s="268" t="s">
        <v>2326</v>
      </c>
      <c r="E424" s="291" t="s">
        <v>2327</v>
      </c>
      <c r="F424" s="292">
        <v>44560</v>
      </c>
      <c r="G424" s="395"/>
      <c r="H424" s="357">
        <f>VLOOKUP(C424,[1]Rates!$C$6:$D$136,2,0)</f>
        <v>3</v>
      </c>
      <c r="I424" s="358">
        <f t="shared" ref="I424" si="1240">H424-G424</f>
        <v>3</v>
      </c>
      <c r="J424" s="419"/>
      <c r="K424" s="419"/>
      <c r="L424" s="420"/>
      <c r="M424" s="419"/>
      <c r="N424" s="396"/>
      <c r="O424" s="397"/>
      <c r="P424" s="398"/>
      <c r="Q424" s="399"/>
      <c r="R424" s="396"/>
      <c r="S424" s="396"/>
      <c r="T424" s="396"/>
      <c r="U424" s="400"/>
      <c r="V424" s="401"/>
      <c r="W424" s="402"/>
      <c r="X424" s="402"/>
      <c r="Y424" s="402"/>
      <c r="Z424" s="402"/>
      <c r="AA424" s="397"/>
      <c r="AB424" s="397"/>
      <c r="AC424" s="397"/>
      <c r="AD424" s="421"/>
      <c r="AE424" s="403"/>
      <c r="AF424" s="403"/>
      <c r="AG424" s="404"/>
      <c r="AH424" s="405"/>
      <c r="AI424" s="406"/>
      <c r="AJ424" s="405"/>
      <c r="AK424" s="407"/>
      <c r="AL424" s="397"/>
      <c r="AM424" s="397"/>
      <c r="AN424" s="397"/>
      <c r="AO424" s="421"/>
      <c r="AP424" s="403"/>
      <c r="AQ424" s="403"/>
      <c r="AR424" s="404"/>
      <c r="AS424" s="405"/>
      <c r="AT424" s="280"/>
      <c r="AU424" s="280"/>
      <c r="AW424" s="280"/>
      <c r="AX424" s="280"/>
      <c r="AY424" s="280"/>
      <c r="AZ424" s="280"/>
      <c r="BA424" s="372"/>
      <c r="BB424" s="372"/>
      <c r="BC424" s="408"/>
      <c r="BD424" s="280"/>
      <c r="BE424" s="280"/>
      <c r="BF424" s="280"/>
      <c r="BG424" s="280"/>
      <c r="BH424" s="280"/>
      <c r="BI424" s="280"/>
      <c r="BJ424" s="280"/>
      <c r="BK424" s="280"/>
      <c r="BL424" s="280"/>
      <c r="BM424" s="372"/>
      <c r="BN424" s="408"/>
      <c r="BO424" s="280"/>
      <c r="BP424" s="365"/>
      <c r="BQ424" s="280"/>
      <c r="BS424" s="367"/>
      <c r="BT424" s="280"/>
      <c r="BU424" s="280"/>
      <c r="BV424" s="280"/>
      <c r="BW424" s="280"/>
      <c r="BX424" s="280"/>
      <c r="BY424" s="280"/>
      <c r="BZ424" s="280"/>
      <c r="CA424" s="280"/>
      <c r="CB424" s="280"/>
      <c r="CC424" s="280"/>
      <c r="CE424" s="280"/>
      <c r="CF424" s="372"/>
      <c r="CG424" s="280"/>
      <c r="CH424" s="280"/>
      <c r="CI424" s="280"/>
      <c r="CJ424" s="280"/>
      <c r="CK424" s="280"/>
      <c r="CL424" s="280"/>
      <c r="CM424" s="280"/>
      <c r="CN424" s="280"/>
      <c r="CP424" s="280"/>
      <c r="CQ424" s="372">
        <v>67400</v>
      </c>
      <c r="CR424" s="280"/>
      <c r="CS424" s="280">
        <f t="shared" si="1228"/>
        <v>91</v>
      </c>
      <c r="CT424" s="280"/>
      <c r="CU424" s="280">
        <f t="shared" ref="CU424" si="1241">H424-CT424</f>
        <v>3</v>
      </c>
      <c r="CV424" s="280">
        <f t="shared" ref="CV424" si="1242">+CQ424*5%</f>
        <v>3370</v>
      </c>
      <c r="CW424" s="280">
        <f t="shared" ref="CW424" si="1243">+CQ424-CV424</f>
        <v>64030</v>
      </c>
      <c r="CX424" s="280">
        <f t="shared" ref="CX424" si="1244">+(CW424/CU424*CS424)/365</f>
        <v>5321.2146118721457</v>
      </c>
      <c r="CY424" s="280">
        <f t="shared" ref="CY424" si="1245">+CP424+CQ424-CX424</f>
        <v>62078.785388127857</v>
      </c>
      <c r="DA424" s="280">
        <f t="shared" si="1105"/>
        <v>62078.785388127857</v>
      </c>
      <c r="DB424" s="372"/>
      <c r="DC424" s="280"/>
      <c r="DD424" s="280"/>
      <c r="DE424" s="359">
        <f t="shared" si="1172"/>
        <v>0.24931506849315069</v>
      </c>
      <c r="DF424" s="365">
        <f t="shared" si="1173"/>
        <v>2.7506849315068491</v>
      </c>
      <c r="DG424" s="280">
        <f t="shared" si="1225"/>
        <v>3103.9392694063931</v>
      </c>
      <c r="DH424" s="280">
        <f t="shared" si="1174"/>
        <v>58974.846118721463</v>
      </c>
      <c r="DI424" s="280">
        <f t="shared" si="1226"/>
        <v>21440.058598937587</v>
      </c>
      <c r="DJ424" s="280">
        <f t="shared" si="1175"/>
        <v>40638.726789190274</v>
      </c>
      <c r="DL424" s="367">
        <f t="shared" si="1176"/>
        <v>37534.78751978388</v>
      </c>
    </row>
    <row r="425" spans="1:116" s="366" customFormat="1" ht="38.25" x14ac:dyDescent="0.25">
      <c r="A425" s="271" t="s">
        <v>770</v>
      </c>
      <c r="B425" s="418" t="s">
        <v>8</v>
      </c>
      <c r="C425" s="418" t="s">
        <v>9</v>
      </c>
      <c r="D425" s="268" t="s">
        <v>2352</v>
      </c>
      <c r="E425" s="291" t="s">
        <v>2348</v>
      </c>
      <c r="F425" s="292">
        <v>44540</v>
      </c>
      <c r="G425" s="395"/>
      <c r="H425" s="357">
        <f>VLOOKUP(C425,[1]Rates!$C$6:$D$136,2,0)</f>
        <v>3</v>
      </c>
      <c r="I425" s="358">
        <f t="shared" ref="I425:I428" si="1246">H425-G425</f>
        <v>3</v>
      </c>
      <c r="J425" s="419"/>
      <c r="K425" s="419"/>
      <c r="L425" s="420"/>
      <c r="M425" s="419"/>
      <c r="N425" s="396"/>
      <c r="O425" s="397"/>
      <c r="P425" s="398"/>
      <c r="Q425" s="399"/>
      <c r="R425" s="396"/>
      <c r="S425" s="396"/>
      <c r="T425" s="396"/>
      <c r="U425" s="400"/>
      <c r="V425" s="401"/>
      <c r="W425" s="402"/>
      <c r="X425" s="402"/>
      <c r="Y425" s="402"/>
      <c r="Z425" s="402"/>
      <c r="AA425" s="397"/>
      <c r="AB425" s="397"/>
      <c r="AC425" s="397"/>
      <c r="AD425" s="421"/>
      <c r="AE425" s="403"/>
      <c r="AF425" s="403"/>
      <c r="AG425" s="404"/>
      <c r="AH425" s="405"/>
      <c r="AI425" s="406"/>
      <c r="AJ425" s="405"/>
      <c r="AK425" s="407"/>
      <c r="AL425" s="397"/>
      <c r="AM425" s="397"/>
      <c r="AN425" s="397"/>
      <c r="AO425" s="421"/>
      <c r="AP425" s="403"/>
      <c r="AQ425" s="403"/>
      <c r="AR425" s="404"/>
      <c r="AS425" s="405"/>
      <c r="AT425" s="280"/>
      <c r="AU425" s="280"/>
      <c r="AW425" s="280"/>
      <c r="AX425" s="280"/>
      <c r="AY425" s="280"/>
      <c r="AZ425" s="280"/>
      <c r="BA425" s="372"/>
      <c r="BB425" s="372"/>
      <c r="BC425" s="408"/>
      <c r="BD425" s="280"/>
      <c r="BE425" s="280"/>
      <c r="BF425" s="280"/>
      <c r="BG425" s="280"/>
      <c r="BH425" s="280"/>
      <c r="BI425" s="280"/>
      <c r="BJ425" s="280"/>
      <c r="BK425" s="280"/>
      <c r="BL425" s="280"/>
      <c r="BM425" s="372"/>
      <c r="BN425" s="408"/>
      <c r="BO425" s="280"/>
      <c r="BP425" s="365"/>
      <c r="BQ425" s="280"/>
      <c r="BS425" s="367"/>
      <c r="BT425" s="280"/>
      <c r="BU425" s="280"/>
      <c r="BV425" s="280"/>
      <c r="BW425" s="280"/>
      <c r="BX425" s="280"/>
      <c r="BY425" s="280"/>
      <c r="BZ425" s="280"/>
      <c r="CA425" s="280"/>
      <c r="CB425" s="280"/>
      <c r="CC425" s="280"/>
      <c r="CE425" s="280"/>
      <c r="CF425" s="372"/>
      <c r="CG425" s="280"/>
      <c r="CH425" s="280"/>
      <c r="CI425" s="280"/>
      <c r="CJ425" s="280"/>
      <c r="CK425" s="280"/>
      <c r="CL425" s="280"/>
      <c r="CM425" s="280"/>
      <c r="CN425" s="280"/>
      <c r="CP425" s="280"/>
      <c r="CQ425" s="372">
        <v>11850</v>
      </c>
      <c r="CR425" s="280"/>
      <c r="CS425" s="280">
        <f t="shared" ref="CS425:CS428" si="1247">$CR$1-F425</f>
        <v>111</v>
      </c>
      <c r="CT425" s="280"/>
      <c r="CU425" s="280">
        <f t="shared" ref="CU425:CU428" si="1248">H425-CT425</f>
        <v>3</v>
      </c>
      <c r="CV425" s="280">
        <f t="shared" ref="CV425:CV428" si="1249">+CQ425*5%</f>
        <v>592.5</v>
      </c>
      <c r="CW425" s="280">
        <f t="shared" ref="CW425:CW428" si="1250">+CQ425-CV425</f>
        <v>11257.5</v>
      </c>
      <c r="CX425" s="280">
        <f t="shared" ref="CX425:CX428" si="1251">+(CW425/CU425*CS425)/365</f>
        <v>1141.1712328767123</v>
      </c>
      <c r="CY425" s="280">
        <f t="shared" ref="CY425:CY428" si="1252">+CP425+CQ425-CX425</f>
        <v>10708.828767123288</v>
      </c>
      <c r="DA425" s="280">
        <f t="shared" si="1105"/>
        <v>10708.828767123288</v>
      </c>
      <c r="DB425" s="372"/>
      <c r="DC425" s="280"/>
      <c r="DD425" s="280"/>
      <c r="DE425" s="359">
        <f t="shared" si="1172"/>
        <v>0.30410958904109592</v>
      </c>
      <c r="DF425" s="365">
        <f t="shared" si="1173"/>
        <v>2.6958904109589041</v>
      </c>
      <c r="DG425" s="280">
        <f t="shared" si="1225"/>
        <v>535.44143835616444</v>
      </c>
      <c r="DH425" s="280">
        <f t="shared" si="1174"/>
        <v>10173.387328767123</v>
      </c>
      <c r="DI425" s="280">
        <f t="shared" si="1226"/>
        <v>3773.6650152439024</v>
      </c>
      <c r="DJ425" s="280">
        <f t="shared" si="1175"/>
        <v>6935.1637518793859</v>
      </c>
      <c r="DL425" s="367">
        <f t="shared" si="1176"/>
        <v>6399.7223135232216</v>
      </c>
    </row>
    <row r="426" spans="1:116" s="366" customFormat="1" ht="38.25" x14ac:dyDescent="0.25">
      <c r="A426" s="271" t="s">
        <v>770</v>
      </c>
      <c r="B426" s="418" t="s">
        <v>8</v>
      </c>
      <c r="C426" s="418" t="s">
        <v>9</v>
      </c>
      <c r="D426" s="268" t="s">
        <v>2353</v>
      </c>
      <c r="E426" s="291" t="s">
        <v>2349</v>
      </c>
      <c r="F426" s="292">
        <v>44599</v>
      </c>
      <c r="G426" s="395"/>
      <c r="H426" s="357">
        <f>VLOOKUP(C426,[1]Rates!$C$6:$D$136,2,0)</f>
        <v>3</v>
      </c>
      <c r="I426" s="358">
        <f t="shared" si="1246"/>
        <v>3</v>
      </c>
      <c r="J426" s="419"/>
      <c r="K426" s="419"/>
      <c r="L426" s="420"/>
      <c r="M426" s="419"/>
      <c r="N426" s="396"/>
      <c r="O426" s="397"/>
      <c r="P426" s="398"/>
      <c r="Q426" s="399"/>
      <c r="R426" s="396"/>
      <c r="S426" s="396"/>
      <c r="T426" s="396"/>
      <c r="U426" s="400"/>
      <c r="V426" s="401"/>
      <c r="W426" s="402"/>
      <c r="X426" s="402"/>
      <c r="Y426" s="402"/>
      <c r="Z426" s="402"/>
      <c r="AA426" s="397"/>
      <c r="AB426" s="397"/>
      <c r="AC426" s="397"/>
      <c r="AD426" s="421"/>
      <c r="AE426" s="403"/>
      <c r="AF426" s="403"/>
      <c r="AG426" s="404"/>
      <c r="AH426" s="405"/>
      <c r="AI426" s="406"/>
      <c r="AJ426" s="405"/>
      <c r="AK426" s="407"/>
      <c r="AL426" s="397"/>
      <c r="AM426" s="397"/>
      <c r="AN426" s="397"/>
      <c r="AO426" s="421"/>
      <c r="AP426" s="403"/>
      <c r="AQ426" s="403"/>
      <c r="AR426" s="404"/>
      <c r="AS426" s="405"/>
      <c r="AT426" s="280"/>
      <c r="AU426" s="280"/>
      <c r="AW426" s="280"/>
      <c r="AX426" s="280"/>
      <c r="AY426" s="280"/>
      <c r="AZ426" s="280"/>
      <c r="BA426" s="372"/>
      <c r="BB426" s="372"/>
      <c r="BC426" s="408"/>
      <c r="BD426" s="280"/>
      <c r="BE426" s="280"/>
      <c r="BF426" s="280"/>
      <c r="BG426" s="280"/>
      <c r="BH426" s="280"/>
      <c r="BI426" s="280"/>
      <c r="BJ426" s="280"/>
      <c r="BK426" s="280"/>
      <c r="BL426" s="280"/>
      <c r="BM426" s="372"/>
      <c r="BN426" s="408"/>
      <c r="BO426" s="280"/>
      <c r="BP426" s="365"/>
      <c r="BQ426" s="280"/>
      <c r="BS426" s="367"/>
      <c r="BT426" s="280"/>
      <c r="BU426" s="280"/>
      <c r="BV426" s="280"/>
      <c r="BW426" s="280"/>
      <c r="BX426" s="280"/>
      <c r="BY426" s="280"/>
      <c r="BZ426" s="280"/>
      <c r="CA426" s="280"/>
      <c r="CB426" s="280"/>
      <c r="CC426" s="280"/>
      <c r="CE426" s="280"/>
      <c r="CF426" s="372"/>
      <c r="CG426" s="280"/>
      <c r="CH426" s="280"/>
      <c r="CI426" s="280"/>
      <c r="CJ426" s="280"/>
      <c r="CK426" s="280"/>
      <c r="CL426" s="280"/>
      <c r="CM426" s="280"/>
      <c r="CN426" s="280"/>
      <c r="CP426" s="280"/>
      <c r="CQ426" s="372">
        <v>16460</v>
      </c>
      <c r="CR426" s="280"/>
      <c r="CS426" s="280">
        <f t="shared" si="1247"/>
        <v>52</v>
      </c>
      <c r="CT426" s="280"/>
      <c r="CU426" s="280">
        <f t="shared" si="1248"/>
        <v>3</v>
      </c>
      <c r="CV426" s="280">
        <f t="shared" si="1249"/>
        <v>823</v>
      </c>
      <c r="CW426" s="280">
        <f t="shared" si="1250"/>
        <v>15637</v>
      </c>
      <c r="CX426" s="280">
        <f t="shared" si="1251"/>
        <v>742.57899543378994</v>
      </c>
      <c r="CY426" s="280">
        <f t="shared" si="1252"/>
        <v>15717.421004566209</v>
      </c>
      <c r="DA426" s="280">
        <f t="shared" si="1105"/>
        <v>15717.421004566209</v>
      </c>
      <c r="DB426" s="372"/>
      <c r="DC426" s="280"/>
      <c r="DD426" s="280"/>
      <c r="DE426" s="359">
        <f t="shared" si="1172"/>
        <v>0.14246575342465753</v>
      </c>
      <c r="DF426" s="365">
        <f t="shared" si="1173"/>
        <v>2.8575342465753426</v>
      </c>
      <c r="DG426" s="280">
        <f t="shared" si="1225"/>
        <v>785.87105022831054</v>
      </c>
      <c r="DH426" s="280">
        <f t="shared" si="1174"/>
        <v>14931.549954337899</v>
      </c>
      <c r="DI426" s="280">
        <f t="shared" si="1226"/>
        <v>5225.3266858421221</v>
      </c>
      <c r="DJ426" s="280">
        <f t="shared" si="1175"/>
        <v>10492.094318724088</v>
      </c>
      <c r="DL426" s="367">
        <f t="shared" si="1176"/>
        <v>9706.223268495778</v>
      </c>
    </row>
    <row r="427" spans="1:116" s="366" customFormat="1" ht="38.25" x14ac:dyDescent="0.25">
      <c r="A427" s="271" t="s">
        <v>770</v>
      </c>
      <c r="B427" s="418" t="s">
        <v>8</v>
      </c>
      <c r="C427" s="418" t="s">
        <v>9</v>
      </c>
      <c r="D427" s="268" t="s">
        <v>2354</v>
      </c>
      <c r="E427" s="291" t="s">
        <v>2350</v>
      </c>
      <c r="F427" s="292">
        <v>44599</v>
      </c>
      <c r="G427" s="395"/>
      <c r="H427" s="357">
        <f>VLOOKUP(C427,[1]Rates!$C$6:$D$136,2,0)</f>
        <v>3</v>
      </c>
      <c r="I427" s="358">
        <f t="shared" si="1246"/>
        <v>3</v>
      </c>
      <c r="J427" s="419"/>
      <c r="K427" s="419"/>
      <c r="L427" s="420"/>
      <c r="M427" s="419"/>
      <c r="N427" s="396"/>
      <c r="O427" s="397"/>
      <c r="P427" s="398"/>
      <c r="Q427" s="399"/>
      <c r="R427" s="396"/>
      <c r="S427" s="396"/>
      <c r="T427" s="396"/>
      <c r="U427" s="400"/>
      <c r="V427" s="401"/>
      <c r="W427" s="402"/>
      <c r="X427" s="402"/>
      <c r="Y427" s="402"/>
      <c r="Z427" s="402"/>
      <c r="AA427" s="397"/>
      <c r="AB427" s="397"/>
      <c r="AC427" s="397"/>
      <c r="AD427" s="421"/>
      <c r="AE427" s="403"/>
      <c r="AF427" s="403"/>
      <c r="AG427" s="404"/>
      <c r="AH427" s="405"/>
      <c r="AI427" s="406"/>
      <c r="AJ427" s="405"/>
      <c r="AK427" s="407"/>
      <c r="AL427" s="397"/>
      <c r="AM427" s="397"/>
      <c r="AN427" s="397"/>
      <c r="AO427" s="421"/>
      <c r="AP427" s="403"/>
      <c r="AQ427" s="403"/>
      <c r="AR427" s="404"/>
      <c r="AS427" s="405"/>
      <c r="AT427" s="280"/>
      <c r="AU427" s="280"/>
      <c r="AW427" s="280"/>
      <c r="AX427" s="280"/>
      <c r="AY427" s="280"/>
      <c r="AZ427" s="280"/>
      <c r="BA427" s="372"/>
      <c r="BB427" s="372"/>
      <c r="BC427" s="408"/>
      <c r="BD427" s="280"/>
      <c r="BE427" s="280"/>
      <c r="BF427" s="280"/>
      <c r="BG427" s="280"/>
      <c r="BH427" s="280"/>
      <c r="BI427" s="280"/>
      <c r="BJ427" s="280"/>
      <c r="BK427" s="280"/>
      <c r="BL427" s="280"/>
      <c r="BM427" s="372"/>
      <c r="BN427" s="408"/>
      <c r="BO427" s="280"/>
      <c r="BP427" s="365"/>
      <c r="BQ427" s="280"/>
      <c r="BS427" s="367"/>
      <c r="BT427" s="280"/>
      <c r="BU427" s="280"/>
      <c r="BV427" s="280"/>
      <c r="BW427" s="280"/>
      <c r="BX427" s="280"/>
      <c r="BY427" s="280"/>
      <c r="BZ427" s="280"/>
      <c r="CA427" s="280"/>
      <c r="CB427" s="280"/>
      <c r="CC427" s="280"/>
      <c r="CE427" s="280"/>
      <c r="CF427" s="372"/>
      <c r="CG427" s="280"/>
      <c r="CH427" s="280"/>
      <c r="CI427" s="280"/>
      <c r="CJ427" s="280"/>
      <c r="CK427" s="280"/>
      <c r="CL427" s="280"/>
      <c r="CM427" s="280"/>
      <c r="CN427" s="280"/>
      <c r="CP427" s="280"/>
      <c r="CQ427" s="372">
        <v>9640</v>
      </c>
      <c r="CR427" s="280"/>
      <c r="CS427" s="280">
        <f t="shared" si="1247"/>
        <v>52</v>
      </c>
      <c r="CT427" s="280"/>
      <c r="CU427" s="280">
        <f t="shared" si="1248"/>
        <v>3</v>
      </c>
      <c r="CV427" s="280">
        <f t="shared" si="1249"/>
        <v>482</v>
      </c>
      <c r="CW427" s="280">
        <f t="shared" si="1250"/>
        <v>9158</v>
      </c>
      <c r="CX427" s="280">
        <f t="shared" si="1251"/>
        <v>434.90045662100454</v>
      </c>
      <c r="CY427" s="280">
        <f t="shared" si="1252"/>
        <v>9205.0995433789958</v>
      </c>
      <c r="DA427" s="280">
        <f t="shared" si="1105"/>
        <v>9205.0995433789958</v>
      </c>
      <c r="DB427" s="372"/>
      <c r="DC427" s="280"/>
      <c r="DD427" s="280"/>
      <c r="DE427" s="359">
        <f t="shared" si="1172"/>
        <v>0.14246575342465753</v>
      </c>
      <c r="DF427" s="365">
        <f t="shared" si="1173"/>
        <v>2.8575342465753426</v>
      </c>
      <c r="DG427" s="280">
        <f t="shared" si="1225"/>
        <v>460.25497716894984</v>
      </c>
      <c r="DH427" s="280">
        <f t="shared" si="1174"/>
        <v>8744.8445662100457</v>
      </c>
      <c r="DI427" s="280">
        <f t="shared" si="1226"/>
        <v>3060.2763822307447</v>
      </c>
      <c r="DJ427" s="280">
        <f t="shared" si="1175"/>
        <v>6144.8231611482515</v>
      </c>
      <c r="DL427" s="367">
        <f t="shared" si="1176"/>
        <v>5684.5681839793015</v>
      </c>
    </row>
    <row r="428" spans="1:116" s="366" customFormat="1" ht="38.25" x14ac:dyDescent="0.25">
      <c r="A428" s="271" t="s">
        <v>770</v>
      </c>
      <c r="B428" s="418" t="s">
        <v>8</v>
      </c>
      <c r="C428" s="418" t="s">
        <v>9</v>
      </c>
      <c r="D428" s="268" t="s">
        <v>2355</v>
      </c>
      <c r="E428" s="291" t="s">
        <v>2351</v>
      </c>
      <c r="F428" s="292">
        <v>44569</v>
      </c>
      <c r="G428" s="395"/>
      <c r="H428" s="357">
        <f>VLOOKUP(C428,[1]Rates!$C$6:$D$136,2,0)</f>
        <v>3</v>
      </c>
      <c r="I428" s="358">
        <f t="shared" si="1246"/>
        <v>3</v>
      </c>
      <c r="J428" s="419"/>
      <c r="K428" s="419"/>
      <c r="L428" s="420"/>
      <c r="M428" s="419"/>
      <c r="N428" s="396"/>
      <c r="O428" s="397"/>
      <c r="P428" s="398"/>
      <c r="Q428" s="399"/>
      <c r="R428" s="396"/>
      <c r="S428" s="396"/>
      <c r="T428" s="396"/>
      <c r="U428" s="400"/>
      <c r="V428" s="401"/>
      <c r="W428" s="402"/>
      <c r="X428" s="402"/>
      <c r="Y428" s="402"/>
      <c r="Z428" s="402"/>
      <c r="AA428" s="397"/>
      <c r="AB428" s="397"/>
      <c r="AC428" s="397"/>
      <c r="AD428" s="421"/>
      <c r="AE428" s="403"/>
      <c r="AF428" s="403"/>
      <c r="AG428" s="404"/>
      <c r="AH428" s="405"/>
      <c r="AI428" s="406"/>
      <c r="AJ428" s="405"/>
      <c r="AK428" s="407"/>
      <c r="AL428" s="397"/>
      <c r="AM428" s="397"/>
      <c r="AN428" s="397"/>
      <c r="AO428" s="421"/>
      <c r="AP428" s="403"/>
      <c r="AQ428" s="403"/>
      <c r="AR428" s="404"/>
      <c r="AS428" s="405"/>
      <c r="AT428" s="280"/>
      <c r="AU428" s="280"/>
      <c r="AW428" s="280"/>
      <c r="AX428" s="280"/>
      <c r="AY428" s="280"/>
      <c r="AZ428" s="280"/>
      <c r="BA428" s="372"/>
      <c r="BB428" s="372"/>
      <c r="BC428" s="408"/>
      <c r="BD428" s="280"/>
      <c r="BE428" s="280"/>
      <c r="BF428" s="280"/>
      <c r="BG428" s="280"/>
      <c r="BH428" s="280"/>
      <c r="BI428" s="280"/>
      <c r="BJ428" s="280"/>
      <c r="BK428" s="280"/>
      <c r="BL428" s="280"/>
      <c r="BM428" s="372"/>
      <c r="BN428" s="408"/>
      <c r="BO428" s="280"/>
      <c r="BP428" s="365"/>
      <c r="BQ428" s="280"/>
      <c r="BS428" s="367"/>
      <c r="BT428" s="280"/>
      <c r="BU428" s="280"/>
      <c r="BV428" s="280"/>
      <c r="BW428" s="280"/>
      <c r="BX428" s="280"/>
      <c r="BY428" s="280"/>
      <c r="BZ428" s="280"/>
      <c r="CA428" s="280"/>
      <c r="CB428" s="280"/>
      <c r="CC428" s="280"/>
      <c r="CE428" s="280"/>
      <c r="CF428" s="372"/>
      <c r="CG428" s="280"/>
      <c r="CH428" s="280"/>
      <c r="CI428" s="280"/>
      <c r="CJ428" s="280"/>
      <c r="CK428" s="280"/>
      <c r="CL428" s="280"/>
      <c r="CM428" s="280"/>
      <c r="CN428" s="280"/>
      <c r="CP428" s="280"/>
      <c r="CQ428" s="372">
        <v>47288</v>
      </c>
      <c r="CR428" s="280"/>
      <c r="CS428" s="280">
        <f t="shared" si="1247"/>
        <v>82</v>
      </c>
      <c r="CT428" s="280"/>
      <c r="CU428" s="280">
        <f t="shared" si="1248"/>
        <v>3</v>
      </c>
      <c r="CV428" s="280">
        <f t="shared" si="1249"/>
        <v>2364.4</v>
      </c>
      <c r="CW428" s="280">
        <f t="shared" si="1250"/>
        <v>44923.6</v>
      </c>
      <c r="CX428" s="280">
        <f t="shared" si="1251"/>
        <v>3364.1417351598175</v>
      </c>
      <c r="CY428" s="280">
        <f t="shared" si="1252"/>
        <v>43923.858264840179</v>
      </c>
      <c r="DA428" s="280">
        <f t="shared" si="1105"/>
        <v>43923.858264840179</v>
      </c>
      <c r="DB428" s="372"/>
      <c r="DC428" s="280"/>
      <c r="DD428" s="280"/>
      <c r="DE428" s="359">
        <f t="shared" si="1172"/>
        <v>0.22465753424657534</v>
      </c>
      <c r="DF428" s="365">
        <f t="shared" si="1173"/>
        <v>2.7753424657534245</v>
      </c>
      <c r="DG428" s="280">
        <f t="shared" si="1225"/>
        <v>2196.1929132420091</v>
      </c>
      <c r="DH428" s="280">
        <f t="shared" si="1174"/>
        <v>41727.665351598167</v>
      </c>
      <c r="DI428" s="280">
        <f t="shared" si="1226"/>
        <v>15035.141020072391</v>
      </c>
      <c r="DJ428" s="280">
        <f t="shared" si="1175"/>
        <v>28888.717244767788</v>
      </c>
      <c r="DL428" s="367">
        <f t="shared" si="1176"/>
        <v>26692.524331525779</v>
      </c>
    </row>
    <row r="429" spans="1:116" s="366" customFormat="1" ht="38.25" x14ac:dyDescent="0.25">
      <c r="A429" s="271" t="s">
        <v>770</v>
      </c>
      <c r="B429" s="418" t="s">
        <v>8</v>
      </c>
      <c r="C429" s="418" t="s">
        <v>9</v>
      </c>
      <c r="D429" s="268" t="s">
        <v>2387</v>
      </c>
      <c r="E429" s="291" t="s">
        <v>2388</v>
      </c>
      <c r="F429" s="292">
        <v>44700</v>
      </c>
      <c r="G429" s="395"/>
      <c r="H429" s="357">
        <f>VLOOKUP(C429,[1]Rates!$C$6:$D$136,2,0)</f>
        <v>3</v>
      </c>
      <c r="I429" s="358">
        <f t="shared" ref="I429" si="1253">H429-G429</f>
        <v>3</v>
      </c>
      <c r="J429" s="419"/>
      <c r="K429" s="419"/>
      <c r="L429" s="420"/>
      <c r="M429" s="419"/>
      <c r="N429" s="396"/>
      <c r="O429" s="397"/>
      <c r="P429" s="398"/>
      <c r="Q429" s="399"/>
      <c r="R429" s="396"/>
      <c r="S429" s="396"/>
      <c r="T429" s="396"/>
      <c r="U429" s="400"/>
      <c r="V429" s="401"/>
      <c r="W429" s="402"/>
      <c r="X429" s="402"/>
      <c r="Y429" s="402"/>
      <c r="Z429" s="402"/>
      <c r="AA429" s="397"/>
      <c r="AB429" s="397"/>
      <c r="AC429" s="397"/>
      <c r="AD429" s="421"/>
      <c r="AE429" s="403"/>
      <c r="AF429" s="403"/>
      <c r="AG429" s="404"/>
      <c r="AH429" s="405"/>
      <c r="AI429" s="406"/>
      <c r="AJ429" s="405"/>
      <c r="AK429" s="407"/>
      <c r="AL429" s="397"/>
      <c r="AM429" s="397"/>
      <c r="AN429" s="397"/>
      <c r="AO429" s="421"/>
      <c r="AP429" s="403"/>
      <c r="AQ429" s="403"/>
      <c r="AR429" s="404"/>
      <c r="AS429" s="405"/>
      <c r="AT429" s="280"/>
      <c r="AU429" s="280"/>
      <c r="AW429" s="280"/>
      <c r="AX429" s="280"/>
      <c r="AY429" s="280"/>
      <c r="AZ429" s="280"/>
      <c r="BA429" s="372"/>
      <c r="BB429" s="372"/>
      <c r="BC429" s="408"/>
      <c r="BD429" s="280"/>
      <c r="BE429" s="280"/>
      <c r="BF429" s="280"/>
      <c r="BG429" s="280"/>
      <c r="BH429" s="280"/>
      <c r="BI429" s="280"/>
      <c r="BJ429" s="280"/>
      <c r="BK429" s="280"/>
      <c r="BL429" s="280"/>
      <c r="BM429" s="372"/>
      <c r="BN429" s="408"/>
      <c r="BO429" s="280"/>
      <c r="BP429" s="365"/>
      <c r="BQ429" s="280"/>
      <c r="BS429" s="367"/>
      <c r="BT429" s="280"/>
      <c r="BU429" s="280"/>
      <c r="BV429" s="280"/>
      <c r="BW429" s="280"/>
      <c r="BX429" s="280"/>
      <c r="BY429" s="280"/>
      <c r="BZ429" s="280"/>
      <c r="CA429" s="280"/>
      <c r="CB429" s="280"/>
      <c r="CC429" s="280"/>
      <c r="CE429" s="280"/>
      <c r="CF429" s="372"/>
      <c r="CG429" s="280"/>
      <c r="CH429" s="280"/>
      <c r="CI429" s="280"/>
      <c r="CJ429" s="280"/>
      <c r="CK429" s="280"/>
      <c r="CL429" s="280"/>
      <c r="CM429" s="280"/>
      <c r="CN429" s="280"/>
      <c r="CP429" s="280"/>
      <c r="CQ429" s="372"/>
      <c r="CR429" s="280"/>
      <c r="CS429" s="280"/>
      <c r="CT429" s="280"/>
      <c r="CU429" s="280"/>
      <c r="CV429" s="280"/>
      <c r="CW429" s="280"/>
      <c r="CX429" s="280"/>
      <c r="CY429" s="280"/>
      <c r="DA429" s="280"/>
      <c r="DB429" s="372">
        <v>103800</v>
      </c>
      <c r="DC429" s="280"/>
      <c r="DD429" s="280">
        <f t="shared" ref="DD429:DD436" si="1254">$DC$1-F429+1</f>
        <v>317</v>
      </c>
      <c r="DE429" s="280"/>
      <c r="DF429" s="365">
        <f t="shared" si="1173"/>
        <v>3</v>
      </c>
      <c r="DG429" s="280">
        <f t="shared" ref="DG429:DG436" si="1255">DB429*5%</f>
        <v>5190</v>
      </c>
      <c r="DH429" s="280">
        <f t="shared" ref="DH429:DH436" si="1256">DB429-DG429</f>
        <v>98610</v>
      </c>
      <c r="DI429" s="280">
        <f t="shared" ref="DI429:DI436" si="1257">DH429/DF429/365*DD429</f>
        <v>28547.369863013697</v>
      </c>
      <c r="DJ429" s="280">
        <f t="shared" ref="DJ429:DJ436" si="1258">DB429-DI429</f>
        <v>75252.630136986307</v>
      </c>
      <c r="DL429" s="367">
        <f t="shared" si="1176"/>
        <v>70062.630136986307</v>
      </c>
    </row>
    <row r="430" spans="1:116" s="366" customFormat="1" ht="38.25" x14ac:dyDescent="0.25">
      <c r="A430" s="271" t="s">
        <v>770</v>
      </c>
      <c r="B430" s="418" t="s">
        <v>8</v>
      </c>
      <c r="C430" s="418" t="s">
        <v>9</v>
      </c>
      <c r="D430" s="268" t="s">
        <v>2389</v>
      </c>
      <c r="E430" s="291" t="s">
        <v>2390</v>
      </c>
      <c r="F430" s="292">
        <v>44674</v>
      </c>
      <c r="G430" s="395"/>
      <c r="H430" s="357">
        <f>VLOOKUP(C430,[1]Rates!$C$6:$D$136,2,0)</f>
        <v>3</v>
      </c>
      <c r="I430" s="358">
        <f t="shared" ref="I430" si="1259">H430-G430</f>
        <v>3</v>
      </c>
      <c r="J430" s="419"/>
      <c r="K430" s="419"/>
      <c r="L430" s="420"/>
      <c r="M430" s="419"/>
      <c r="N430" s="396"/>
      <c r="O430" s="397"/>
      <c r="P430" s="398"/>
      <c r="Q430" s="399"/>
      <c r="R430" s="396"/>
      <c r="S430" s="396"/>
      <c r="T430" s="396"/>
      <c r="U430" s="400"/>
      <c r="V430" s="401"/>
      <c r="W430" s="402"/>
      <c r="X430" s="402"/>
      <c r="Y430" s="402"/>
      <c r="Z430" s="402"/>
      <c r="AA430" s="397"/>
      <c r="AB430" s="397"/>
      <c r="AC430" s="397"/>
      <c r="AD430" s="421"/>
      <c r="AE430" s="403"/>
      <c r="AF430" s="403"/>
      <c r="AG430" s="404"/>
      <c r="AH430" s="405"/>
      <c r="AI430" s="406"/>
      <c r="AJ430" s="405"/>
      <c r="AK430" s="407"/>
      <c r="AL430" s="397"/>
      <c r="AM430" s="397"/>
      <c r="AN430" s="397"/>
      <c r="AO430" s="421"/>
      <c r="AP430" s="403"/>
      <c r="AQ430" s="403"/>
      <c r="AR430" s="404"/>
      <c r="AS430" s="405"/>
      <c r="AT430" s="280"/>
      <c r="AU430" s="280"/>
      <c r="AW430" s="280"/>
      <c r="AX430" s="280"/>
      <c r="AY430" s="280"/>
      <c r="AZ430" s="280"/>
      <c r="BA430" s="372"/>
      <c r="BB430" s="372"/>
      <c r="BC430" s="408"/>
      <c r="BD430" s="280"/>
      <c r="BE430" s="280"/>
      <c r="BF430" s="280"/>
      <c r="BG430" s="280"/>
      <c r="BH430" s="280"/>
      <c r="BI430" s="280"/>
      <c r="BJ430" s="280"/>
      <c r="BK430" s="280"/>
      <c r="BL430" s="280"/>
      <c r="BM430" s="372"/>
      <c r="BN430" s="408"/>
      <c r="BO430" s="280"/>
      <c r="BP430" s="365"/>
      <c r="BQ430" s="280"/>
      <c r="BS430" s="367"/>
      <c r="BT430" s="280"/>
      <c r="BU430" s="280"/>
      <c r="BV430" s="280"/>
      <c r="BW430" s="280"/>
      <c r="BX430" s="280"/>
      <c r="BY430" s="280"/>
      <c r="BZ430" s="280"/>
      <c r="CA430" s="280"/>
      <c r="CB430" s="280"/>
      <c r="CC430" s="280"/>
      <c r="CE430" s="280"/>
      <c r="CF430" s="372"/>
      <c r="CG430" s="280"/>
      <c r="CH430" s="280"/>
      <c r="CI430" s="280"/>
      <c r="CJ430" s="280"/>
      <c r="CK430" s="280"/>
      <c r="CL430" s="280"/>
      <c r="CM430" s="280"/>
      <c r="CN430" s="280"/>
      <c r="CP430" s="280"/>
      <c r="CQ430" s="372"/>
      <c r="CR430" s="280"/>
      <c r="CS430" s="280"/>
      <c r="CT430" s="280"/>
      <c r="CU430" s="280"/>
      <c r="CV430" s="280"/>
      <c r="CW430" s="280"/>
      <c r="CX430" s="280"/>
      <c r="CY430" s="280"/>
      <c r="DA430" s="280"/>
      <c r="DB430" s="372">
        <v>19800</v>
      </c>
      <c r="DC430" s="280"/>
      <c r="DD430" s="280">
        <f t="shared" si="1254"/>
        <v>343</v>
      </c>
      <c r="DE430" s="280"/>
      <c r="DF430" s="365">
        <f t="shared" si="1173"/>
        <v>3</v>
      </c>
      <c r="DG430" s="280">
        <f t="shared" si="1255"/>
        <v>990</v>
      </c>
      <c r="DH430" s="280">
        <f t="shared" si="1256"/>
        <v>18810</v>
      </c>
      <c r="DI430" s="280">
        <f t="shared" si="1257"/>
        <v>5892.0821917808216</v>
      </c>
      <c r="DJ430" s="280">
        <f t="shared" si="1258"/>
        <v>13907.917808219179</v>
      </c>
      <c r="DL430" s="367">
        <f t="shared" si="1176"/>
        <v>12917.917808219179</v>
      </c>
    </row>
    <row r="431" spans="1:116" s="366" customFormat="1" ht="38.25" x14ac:dyDescent="0.25">
      <c r="A431" s="271" t="s">
        <v>770</v>
      </c>
      <c r="B431" s="418" t="s">
        <v>8</v>
      </c>
      <c r="C431" s="418" t="s">
        <v>9</v>
      </c>
      <c r="D431" s="268" t="s">
        <v>2406</v>
      </c>
      <c r="E431" s="291" t="s">
        <v>2407</v>
      </c>
      <c r="F431" s="292">
        <v>44709</v>
      </c>
      <c r="G431" s="395"/>
      <c r="H431" s="357">
        <f>VLOOKUP(C431,[1]Rates!$C$6:$D$136,2,0)</f>
        <v>3</v>
      </c>
      <c r="I431" s="358">
        <f t="shared" ref="I431" si="1260">H431-G431</f>
        <v>3</v>
      </c>
      <c r="J431" s="419"/>
      <c r="K431" s="419"/>
      <c r="L431" s="420"/>
      <c r="M431" s="419"/>
      <c r="N431" s="396"/>
      <c r="O431" s="397"/>
      <c r="P431" s="398"/>
      <c r="Q431" s="399"/>
      <c r="R431" s="396"/>
      <c r="S431" s="396"/>
      <c r="T431" s="396"/>
      <c r="U431" s="400"/>
      <c r="V431" s="401"/>
      <c r="W431" s="402"/>
      <c r="X431" s="402"/>
      <c r="Y431" s="402"/>
      <c r="Z431" s="402"/>
      <c r="AA431" s="397"/>
      <c r="AB431" s="397"/>
      <c r="AC431" s="397"/>
      <c r="AD431" s="421"/>
      <c r="AE431" s="403"/>
      <c r="AF431" s="403"/>
      <c r="AG431" s="404"/>
      <c r="AH431" s="405"/>
      <c r="AI431" s="406"/>
      <c r="AJ431" s="405"/>
      <c r="AK431" s="407"/>
      <c r="AL431" s="397"/>
      <c r="AM431" s="397"/>
      <c r="AN431" s="397"/>
      <c r="AO431" s="421"/>
      <c r="AP431" s="403"/>
      <c r="AQ431" s="403"/>
      <c r="AR431" s="404"/>
      <c r="AS431" s="405"/>
      <c r="AT431" s="280"/>
      <c r="AU431" s="280"/>
      <c r="AW431" s="280"/>
      <c r="AX431" s="280"/>
      <c r="AY431" s="280"/>
      <c r="AZ431" s="280"/>
      <c r="BA431" s="372"/>
      <c r="BB431" s="372"/>
      <c r="BC431" s="408"/>
      <c r="BD431" s="280"/>
      <c r="BE431" s="280"/>
      <c r="BF431" s="280"/>
      <c r="BG431" s="280"/>
      <c r="BH431" s="280"/>
      <c r="BI431" s="280"/>
      <c r="BJ431" s="280"/>
      <c r="BK431" s="280"/>
      <c r="BL431" s="280"/>
      <c r="BM431" s="372"/>
      <c r="BN431" s="408"/>
      <c r="BO431" s="280"/>
      <c r="BP431" s="365"/>
      <c r="BQ431" s="280"/>
      <c r="BS431" s="367"/>
      <c r="BT431" s="280"/>
      <c r="BU431" s="280"/>
      <c r="BV431" s="280"/>
      <c r="BW431" s="280"/>
      <c r="BX431" s="280"/>
      <c r="BY431" s="280"/>
      <c r="BZ431" s="280"/>
      <c r="CA431" s="280"/>
      <c r="CB431" s="280"/>
      <c r="CC431" s="280"/>
      <c r="CE431" s="280"/>
      <c r="CF431" s="372"/>
      <c r="CG431" s="280"/>
      <c r="CH431" s="280"/>
      <c r="CI431" s="280"/>
      <c r="CJ431" s="280"/>
      <c r="CK431" s="280"/>
      <c r="CL431" s="280"/>
      <c r="CM431" s="280"/>
      <c r="CN431" s="280"/>
      <c r="CP431" s="280"/>
      <c r="CQ431" s="372"/>
      <c r="CR431" s="280"/>
      <c r="CS431" s="280"/>
      <c r="CT431" s="280"/>
      <c r="CU431" s="280"/>
      <c r="CV431" s="280"/>
      <c r="CW431" s="280"/>
      <c r="CX431" s="280"/>
      <c r="CY431" s="280"/>
      <c r="DA431" s="280"/>
      <c r="DB431" s="372">
        <v>43600</v>
      </c>
      <c r="DC431" s="280"/>
      <c r="DD431" s="280">
        <f t="shared" si="1254"/>
        <v>308</v>
      </c>
      <c r="DE431" s="280"/>
      <c r="DF431" s="365">
        <f t="shared" si="1173"/>
        <v>3</v>
      </c>
      <c r="DG431" s="280">
        <f t="shared" si="1255"/>
        <v>2180</v>
      </c>
      <c r="DH431" s="280">
        <f t="shared" si="1256"/>
        <v>41420</v>
      </c>
      <c r="DI431" s="280">
        <f t="shared" si="1257"/>
        <v>11650.55707762557</v>
      </c>
      <c r="DJ431" s="280">
        <f t="shared" si="1258"/>
        <v>31949.44292237443</v>
      </c>
      <c r="DL431" s="367"/>
    </row>
    <row r="432" spans="1:116" s="366" customFormat="1" ht="38.25" x14ac:dyDescent="0.25">
      <c r="A432" s="271" t="s">
        <v>770</v>
      </c>
      <c r="B432" s="418" t="s">
        <v>8</v>
      </c>
      <c r="C432" s="418" t="s">
        <v>9</v>
      </c>
      <c r="D432" s="268" t="s">
        <v>2408</v>
      </c>
      <c r="E432" s="291" t="s">
        <v>2409</v>
      </c>
      <c r="F432" s="292">
        <v>44778</v>
      </c>
      <c r="G432" s="395"/>
      <c r="H432" s="357">
        <f>VLOOKUP(C432,[1]Rates!$C$6:$D$136,2,0)</f>
        <v>3</v>
      </c>
      <c r="I432" s="358">
        <f t="shared" ref="I432" si="1261">H432-G432</f>
        <v>3</v>
      </c>
      <c r="J432" s="419"/>
      <c r="K432" s="419"/>
      <c r="L432" s="420"/>
      <c r="M432" s="419"/>
      <c r="N432" s="396"/>
      <c r="O432" s="397"/>
      <c r="P432" s="398"/>
      <c r="Q432" s="399"/>
      <c r="R432" s="396"/>
      <c r="S432" s="396"/>
      <c r="T432" s="396"/>
      <c r="U432" s="400"/>
      <c r="V432" s="401"/>
      <c r="W432" s="402"/>
      <c r="X432" s="402"/>
      <c r="Y432" s="402"/>
      <c r="Z432" s="402"/>
      <c r="AA432" s="397"/>
      <c r="AB432" s="397"/>
      <c r="AC432" s="397"/>
      <c r="AD432" s="421"/>
      <c r="AE432" s="403"/>
      <c r="AF432" s="403"/>
      <c r="AG432" s="404"/>
      <c r="AH432" s="405"/>
      <c r="AI432" s="406"/>
      <c r="AJ432" s="405"/>
      <c r="AK432" s="407"/>
      <c r="AL432" s="397"/>
      <c r="AM432" s="397"/>
      <c r="AN432" s="397"/>
      <c r="AO432" s="421"/>
      <c r="AP432" s="403"/>
      <c r="AQ432" s="403"/>
      <c r="AR432" s="404"/>
      <c r="AS432" s="405"/>
      <c r="AT432" s="280"/>
      <c r="AU432" s="280"/>
      <c r="AW432" s="280"/>
      <c r="AX432" s="280"/>
      <c r="AY432" s="280"/>
      <c r="AZ432" s="280"/>
      <c r="BA432" s="372"/>
      <c r="BB432" s="372"/>
      <c r="BC432" s="408"/>
      <c r="BD432" s="280"/>
      <c r="BE432" s="280"/>
      <c r="BF432" s="280"/>
      <c r="BG432" s="280"/>
      <c r="BH432" s="280"/>
      <c r="BI432" s="280"/>
      <c r="BJ432" s="280"/>
      <c r="BK432" s="280"/>
      <c r="BL432" s="280"/>
      <c r="BM432" s="372"/>
      <c r="BN432" s="408"/>
      <c r="BO432" s="280"/>
      <c r="BP432" s="365"/>
      <c r="BQ432" s="280"/>
      <c r="BS432" s="367"/>
      <c r="BT432" s="280"/>
      <c r="BU432" s="280"/>
      <c r="BV432" s="280"/>
      <c r="BW432" s="280"/>
      <c r="BX432" s="280"/>
      <c r="BY432" s="280"/>
      <c r="BZ432" s="280"/>
      <c r="CA432" s="280"/>
      <c r="CB432" s="280"/>
      <c r="CC432" s="280"/>
      <c r="CE432" s="280"/>
      <c r="CF432" s="372"/>
      <c r="CG432" s="280"/>
      <c r="CH432" s="280"/>
      <c r="CI432" s="280"/>
      <c r="CJ432" s="280"/>
      <c r="CK432" s="280"/>
      <c r="CL432" s="280"/>
      <c r="CM432" s="280"/>
      <c r="CN432" s="280"/>
      <c r="CP432" s="280"/>
      <c r="CQ432" s="372"/>
      <c r="CR432" s="280"/>
      <c r="CS432" s="280"/>
      <c r="CT432" s="280"/>
      <c r="CU432" s="280"/>
      <c r="CV432" s="280"/>
      <c r="CW432" s="280"/>
      <c r="CX432" s="280"/>
      <c r="CY432" s="280"/>
      <c r="DA432" s="280"/>
      <c r="DB432" s="372">
        <v>41500</v>
      </c>
      <c r="DC432" s="280"/>
      <c r="DD432" s="280">
        <f t="shared" si="1254"/>
        <v>239</v>
      </c>
      <c r="DE432" s="280"/>
      <c r="DF432" s="365">
        <f t="shared" si="1173"/>
        <v>3</v>
      </c>
      <c r="DG432" s="280">
        <f t="shared" si="1255"/>
        <v>2075</v>
      </c>
      <c r="DH432" s="280">
        <f t="shared" si="1256"/>
        <v>39425</v>
      </c>
      <c r="DI432" s="280">
        <f t="shared" si="1257"/>
        <v>8605.0913242009119</v>
      </c>
      <c r="DJ432" s="280">
        <f t="shared" si="1258"/>
        <v>32894.908675799088</v>
      </c>
      <c r="DL432" s="367"/>
    </row>
    <row r="433" spans="1:116" s="366" customFormat="1" ht="38.25" x14ac:dyDescent="0.25">
      <c r="A433" s="271" t="s">
        <v>770</v>
      </c>
      <c r="B433" s="418" t="s">
        <v>8</v>
      </c>
      <c r="C433" s="418" t="s">
        <v>9</v>
      </c>
      <c r="D433" s="268" t="s">
        <v>2434</v>
      </c>
      <c r="E433" s="291" t="s">
        <v>2435</v>
      </c>
      <c r="F433" s="292">
        <v>44898</v>
      </c>
      <c r="G433" s="395"/>
      <c r="H433" s="357">
        <f>VLOOKUP(C433,[1]Rates!$C$6:$D$136,2,0)</f>
        <v>3</v>
      </c>
      <c r="I433" s="358">
        <f t="shared" ref="I433" si="1262">H433-G433</f>
        <v>3</v>
      </c>
      <c r="J433" s="419"/>
      <c r="K433" s="419"/>
      <c r="L433" s="420"/>
      <c r="M433" s="419"/>
      <c r="N433" s="396"/>
      <c r="O433" s="397"/>
      <c r="P433" s="398"/>
      <c r="Q433" s="399"/>
      <c r="R433" s="396"/>
      <c r="S433" s="396"/>
      <c r="T433" s="396"/>
      <c r="U433" s="400"/>
      <c r="V433" s="401"/>
      <c r="W433" s="402"/>
      <c r="X433" s="402"/>
      <c r="Y433" s="402"/>
      <c r="Z433" s="402"/>
      <c r="AA433" s="397"/>
      <c r="AB433" s="397"/>
      <c r="AC433" s="397"/>
      <c r="AD433" s="421"/>
      <c r="AE433" s="403"/>
      <c r="AF433" s="403"/>
      <c r="AG433" s="404"/>
      <c r="AH433" s="405"/>
      <c r="AI433" s="406"/>
      <c r="AJ433" s="405"/>
      <c r="AK433" s="407"/>
      <c r="AL433" s="397"/>
      <c r="AM433" s="397"/>
      <c r="AN433" s="397"/>
      <c r="AO433" s="421"/>
      <c r="AP433" s="403"/>
      <c r="AQ433" s="403"/>
      <c r="AR433" s="404"/>
      <c r="AS433" s="405"/>
      <c r="AT433" s="280"/>
      <c r="AU433" s="280"/>
      <c r="AW433" s="280"/>
      <c r="AX433" s="280"/>
      <c r="AY433" s="280"/>
      <c r="AZ433" s="280"/>
      <c r="BA433" s="372"/>
      <c r="BB433" s="372"/>
      <c r="BC433" s="408"/>
      <c r="BD433" s="280"/>
      <c r="BE433" s="280"/>
      <c r="BF433" s="280"/>
      <c r="BG433" s="280"/>
      <c r="BH433" s="280"/>
      <c r="BI433" s="280"/>
      <c r="BJ433" s="280"/>
      <c r="BK433" s="280"/>
      <c r="BL433" s="280"/>
      <c r="BM433" s="372"/>
      <c r="BN433" s="408"/>
      <c r="BO433" s="280"/>
      <c r="BP433" s="365"/>
      <c r="BQ433" s="280"/>
      <c r="BS433" s="367"/>
      <c r="BT433" s="280"/>
      <c r="BU433" s="280"/>
      <c r="BV433" s="280"/>
      <c r="BW433" s="280"/>
      <c r="BX433" s="280"/>
      <c r="BY433" s="280"/>
      <c r="BZ433" s="280"/>
      <c r="CA433" s="280"/>
      <c r="CB433" s="280"/>
      <c r="CC433" s="280"/>
      <c r="CE433" s="280"/>
      <c r="CF433" s="372"/>
      <c r="CG433" s="280"/>
      <c r="CH433" s="280"/>
      <c r="CI433" s="280"/>
      <c r="CJ433" s="280"/>
      <c r="CK433" s="280"/>
      <c r="CL433" s="280"/>
      <c r="CM433" s="280"/>
      <c r="CN433" s="280"/>
      <c r="CP433" s="280"/>
      <c r="CQ433" s="372"/>
      <c r="CR433" s="280"/>
      <c r="CS433" s="280"/>
      <c r="CT433" s="280"/>
      <c r="CU433" s="280"/>
      <c r="CV433" s="280"/>
      <c r="CW433" s="280"/>
      <c r="CX433" s="280"/>
      <c r="CY433" s="280"/>
      <c r="DA433" s="280"/>
      <c r="DB433" s="372">
        <v>12500</v>
      </c>
      <c r="DC433" s="280"/>
      <c r="DD433" s="280">
        <f t="shared" si="1254"/>
        <v>119</v>
      </c>
      <c r="DE433" s="280"/>
      <c r="DF433" s="365">
        <f t="shared" si="1173"/>
        <v>3</v>
      </c>
      <c r="DG433" s="280">
        <f t="shared" si="1255"/>
        <v>625</v>
      </c>
      <c r="DH433" s="280">
        <f t="shared" si="1256"/>
        <v>11875</v>
      </c>
      <c r="DI433" s="280">
        <f t="shared" si="1257"/>
        <v>1290.525114155251</v>
      </c>
      <c r="DJ433" s="280">
        <f t="shared" si="1258"/>
        <v>11209.474885844749</v>
      </c>
      <c r="DL433" s="367"/>
    </row>
    <row r="434" spans="1:116" s="366" customFormat="1" ht="38.25" x14ac:dyDescent="0.25">
      <c r="A434" s="271" t="s">
        <v>770</v>
      </c>
      <c r="B434" s="418" t="s">
        <v>8</v>
      </c>
      <c r="C434" s="418" t="s">
        <v>9</v>
      </c>
      <c r="D434" s="268" t="s">
        <v>2436</v>
      </c>
      <c r="E434" s="291" t="s">
        <v>2437</v>
      </c>
      <c r="F434" s="292">
        <v>44902</v>
      </c>
      <c r="G434" s="395"/>
      <c r="H434" s="357">
        <f>VLOOKUP(C434,[1]Rates!$C$6:$D$136,2,0)</f>
        <v>3</v>
      </c>
      <c r="I434" s="358">
        <f t="shared" ref="I434:I435" si="1263">H434-G434</f>
        <v>3</v>
      </c>
      <c r="J434" s="419"/>
      <c r="K434" s="419"/>
      <c r="L434" s="420"/>
      <c r="M434" s="419"/>
      <c r="N434" s="396"/>
      <c r="O434" s="397"/>
      <c r="P434" s="398"/>
      <c r="Q434" s="399"/>
      <c r="R434" s="396"/>
      <c r="S434" s="396"/>
      <c r="T434" s="396"/>
      <c r="U434" s="400"/>
      <c r="V434" s="401"/>
      <c r="W434" s="402"/>
      <c r="X434" s="402"/>
      <c r="Y434" s="402"/>
      <c r="Z434" s="402"/>
      <c r="AA434" s="397"/>
      <c r="AB434" s="397"/>
      <c r="AC434" s="397"/>
      <c r="AD434" s="421"/>
      <c r="AE434" s="403"/>
      <c r="AF434" s="403"/>
      <c r="AG434" s="404"/>
      <c r="AH434" s="405"/>
      <c r="AI434" s="406"/>
      <c r="AJ434" s="405"/>
      <c r="AK434" s="407"/>
      <c r="AL434" s="397"/>
      <c r="AM434" s="397"/>
      <c r="AN434" s="397"/>
      <c r="AO434" s="421"/>
      <c r="AP434" s="403"/>
      <c r="AQ434" s="403"/>
      <c r="AR434" s="404"/>
      <c r="AS434" s="405"/>
      <c r="AT434" s="280"/>
      <c r="AU434" s="280"/>
      <c r="AW434" s="280"/>
      <c r="AX434" s="280"/>
      <c r="AY434" s="280"/>
      <c r="AZ434" s="280"/>
      <c r="BA434" s="372"/>
      <c r="BB434" s="372"/>
      <c r="BC434" s="408"/>
      <c r="BD434" s="280"/>
      <c r="BE434" s="280"/>
      <c r="BF434" s="280"/>
      <c r="BG434" s="280"/>
      <c r="BH434" s="280"/>
      <c r="BI434" s="280"/>
      <c r="BJ434" s="280"/>
      <c r="BK434" s="280"/>
      <c r="BL434" s="280"/>
      <c r="BM434" s="372"/>
      <c r="BN434" s="408"/>
      <c r="BO434" s="280"/>
      <c r="BP434" s="365"/>
      <c r="BQ434" s="280"/>
      <c r="BS434" s="367"/>
      <c r="BT434" s="280"/>
      <c r="BU434" s="280"/>
      <c r="BV434" s="280"/>
      <c r="BW434" s="280"/>
      <c r="BX434" s="280"/>
      <c r="BY434" s="280"/>
      <c r="BZ434" s="280"/>
      <c r="CA434" s="280"/>
      <c r="CB434" s="280"/>
      <c r="CC434" s="280"/>
      <c r="CE434" s="280"/>
      <c r="CF434" s="372"/>
      <c r="CG434" s="280"/>
      <c r="CH434" s="280"/>
      <c r="CI434" s="280"/>
      <c r="CJ434" s="280"/>
      <c r="CK434" s="280"/>
      <c r="CL434" s="280"/>
      <c r="CM434" s="280"/>
      <c r="CN434" s="280"/>
      <c r="CP434" s="280"/>
      <c r="CQ434" s="372"/>
      <c r="CR434" s="280"/>
      <c r="CS434" s="280"/>
      <c r="CT434" s="280"/>
      <c r="CU434" s="280"/>
      <c r="CV434" s="280"/>
      <c r="CW434" s="280"/>
      <c r="CX434" s="280"/>
      <c r="CY434" s="280"/>
      <c r="DA434" s="280"/>
      <c r="DB434" s="372">
        <v>12500</v>
      </c>
      <c r="DC434" s="280"/>
      <c r="DD434" s="280">
        <f t="shared" si="1254"/>
        <v>115</v>
      </c>
      <c r="DE434" s="280"/>
      <c r="DF434" s="365">
        <f t="shared" si="1173"/>
        <v>3</v>
      </c>
      <c r="DG434" s="280">
        <f t="shared" si="1255"/>
        <v>625</v>
      </c>
      <c r="DH434" s="280">
        <f t="shared" si="1256"/>
        <v>11875</v>
      </c>
      <c r="DI434" s="280">
        <f t="shared" si="1257"/>
        <v>1247.1461187214611</v>
      </c>
      <c r="DJ434" s="280">
        <f t="shared" si="1258"/>
        <v>11252.853881278539</v>
      </c>
      <c r="DL434" s="367"/>
    </row>
    <row r="435" spans="1:116" s="366" customFormat="1" ht="38.25" x14ac:dyDescent="0.25">
      <c r="A435" s="271" t="s">
        <v>770</v>
      </c>
      <c r="B435" s="418" t="s">
        <v>8</v>
      </c>
      <c r="C435" s="418" t="s">
        <v>9</v>
      </c>
      <c r="D435" s="268" t="s">
        <v>2438</v>
      </c>
      <c r="E435" s="291" t="s">
        <v>2439</v>
      </c>
      <c r="F435" s="292">
        <v>44900</v>
      </c>
      <c r="G435" s="395"/>
      <c r="H435" s="357">
        <f>VLOOKUP(C435,[1]Rates!$C$6:$D$136,2,0)</f>
        <v>3</v>
      </c>
      <c r="I435" s="358">
        <f t="shared" si="1263"/>
        <v>3</v>
      </c>
      <c r="J435" s="419"/>
      <c r="K435" s="419"/>
      <c r="L435" s="420"/>
      <c r="M435" s="419"/>
      <c r="N435" s="396"/>
      <c r="O435" s="397"/>
      <c r="P435" s="398"/>
      <c r="Q435" s="399"/>
      <c r="R435" s="396"/>
      <c r="S435" s="396"/>
      <c r="T435" s="396"/>
      <c r="U435" s="400"/>
      <c r="V435" s="401"/>
      <c r="W435" s="402"/>
      <c r="X435" s="402"/>
      <c r="Y435" s="402"/>
      <c r="Z435" s="402"/>
      <c r="AA435" s="397"/>
      <c r="AB435" s="397"/>
      <c r="AC435" s="397"/>
      <c r="AD435" s="421"/>
      <c r="AE435" s="403"/>
      <c r="AF435" s="403"/>
      <c r="AG435" s="404"/>
      <c r="AH435" s="405"/>
      <c r="AI435" s="406"/>
      <c r="AJ435" s="405"/>
      <c r="AK435" s="407"/>
      <c r="AL435" s="397"/>
      <c r="AM435" s="397"/>
      <c r="AN435" s="397"/>
      <c r="AO435" s="421"/>
      <c r="AP435" s="403"/>
      <c r="AQ435" s="403"/>
      <c r="AR435" s="404"/>
      <c r="AS435" s="405"/>
      <c r="AT435" s="280"/>
      <c r="AU435" s="280"/>
      <c r="AW435" s="280"/>
      <c r="AX435" s="280"/>
      <c r="AY435" s="280"/>
      <c r="AZ435" s="280"/>
      <c r="BA435" s="372"/>
      <c r="BB435" s="372"/>
      <c r="BC435" s="408"/>
      <c r="BD435" s="280"/>
      <c r="BE435" s="280"/>
      <c r="BF435" s="280"/>
      <c r="BG435" s="280"/>
      <c r="BH435" s="280"/>
      <c r="BI435" s="280"/>
      <c r="BJ435" s="280"/>
      <c r="BK435" s="280"/>
      <c r="BL435" s="280"/>
      <c r="BM435" s="372"/>
      <c r="BN435" s="408"/>
      <c r="BO435" s="280"/>
      <c r="BP435" s="365"/>
      <c r="BQ435" s="280"/>
      <c r="BS435" s="367"/>
      <c r="BT435" s="280"/>
      <c r="BU435" s="280"/>
      <c r="BV435" s="280"/>
      <c r="BW435" s="280"/>
      <c r="BX435" s="280"/>
      <c r="BY435" s="280"/>
      <c r="BZ435" s="280"/>
      <c r="CA435" s="280"/>
      <c r="CB435" s="280"/>
      <c r="CC435" s="280"/>
      <c r="CE435" s="280"/>
      <c r="CF435" s="372"/>
      <c r="CG435" s="280"/>
      <c r="CH435" s="280"/>
      <c r="CI435" s="280"/>
      <c r="CJ435" s="280"/>
      <c r="CK435" s="280"/>
      <c r="CL435" s="280"/>
      <c r="CM435" s="280"/>
      <c r="CN435" s="280"/>
      <c r="CP435" s="280"/>
      <c r="CQ435" s="372"/>
      <c r="CR435" s="280"/>
      <c r="CS435" s="280"/>
      <c r="CT435" s="280"/>
      <c r="CU435" s="280"/>
      <c r="CV435" s="280"/>
      <c r="CW435" s="280"/>
      <c r="CX435" s="280"/>
      <c r="CY435" s="280"/>
      <c r="DA435" s="280"/>
      <c r="DB435" s="372">
        <v>11500</v>
      </c>
      <c r="DC435" s="280"/>
      <c r="DD435" s="280">
        <f t="shared" si="1254"/>
        <v>117</v>
      </c>
      <c r="DE435" s="280"/>
      <c r="DF435" s="365">
        <f t="shared" si="1173"/>
        <v>3</v>
      </c>
      <c r="DG435" s="280">
        <f t="shared" si="1255"/>
        <v>575</v>
      </c>
      <c r="DH435" s="280">
        <f t="shared" si="1256"/>
        <v>10925</v>
      </c>
      <c r="DI435" s="280">
        <f t="shared" si="1257"/>
        <v>1167.3287671232877</v>
      </c>
      <c r="DJ435" s="280">
        <f t="shared" si="1258"/>
        <v>10332.671232876712</v>
      </c>
      <c r="DL435" s="367"/>
    </row>
    <row r="436" spans="1:116" s="366" customFormat="1" ht="38.25" x14ac:dyDescent="0.25">
      <c r="A436" s="271" t="s">
        <v>770</v>
      </c>
      <c r="B436" s="418" t="s">
        <v>8</v>
      </c>
      <c r="C436" s="418" t="s">
        <v>9</v>
      </c>
      <c r="D436" s="268" t="s">
        <v>2489</v>
      </c>
      <c r="E436" s="291" t="s">
        <v>1117</v>
      </c>
      <c r="F436" s="292">
        <v>44909</v>
      </c>
      <c r="G436" s="395"/>
      <c r="H436" s="357">
        <f>VLOOKUP(C436,[1]Rates!$C$6:$D$136,2,0)</f>
        <v>3</v>
      </c>
      <c r="I436" s="358">
        <f t="shared" ref="I436" si="1264">H436-G436</f>
        <v>3</v>
      </c>
      <c r="J436" s="419"/>
      <c r="K436" s="419"/>
      <c r="L436" s="420"/>
      <c r="M436" s="419"/>
      <c r="N436" s="396"/>
      <c r="O436" s="397"/>
      <c r="P436" s="398"/>
      <c r="Q436" s="399"/>
      <c r="R436" s="396"/>
      <c r="S436" s="396"/>
      <c r="T436" s="396"/>
      <c r="U436" s="400"/>
      <c r="V436" s="401"/>
      <c r="W436" s="402"/>
      <c r="X436" s="402"/>
      <c r="Y436" s="402"/>
      <c r="Z436" s="402"/>
      <c r="AA436" s="397"/>
      <c r="AB436" s="397"/>
      <c r="AC436" s="397"/>
      <c r="AD436" s="421"/>
      <c r="AE436" s="403"/>
      <c r="AF436" s="403"/>
      <c r="AG436" s="404"/>
      <c r="AH436" s="405"/>
      <c r="AI436" s="406"/>
      <c r="AJ436" s="405"/>
      <c r="AK436" s="407"/>
      <c r="AL436" s="397"/>
      <c r="AM436" s="397"/>
      <c r="AN436" s="397"/>
      <c r="AO436" s="421"/>
      <c r="AP436" s="403"/>
      <c r="AQ436" s="403"/>
      <c r="AR436" s="404"/>
      <c r="AS436" s="405"/>
      <c r="AT436" s="280"/>
      <c r="AU436" s="280"/>
      <c r="AW436" s="280"/>
      <c r="AX436" s="280"/>
      <c r="AY436" s="280"/>
      <c r="AZ436" s="280"/>
      <c r="BA436" s="372"/>
      <c r="BB436" s="372"/>
      <c r="BC436" s="408"/>
      <c r="BD436" s="280"/>
      <c r="BE436" s="280"/>
      <c r="BF436" s="280"/>
      <c r="BG436" s="280"/>
      <c r="BH436" s="280"/>
      <c r="BI436" s="280"/>
      <c r="BJ436" s="280"/>
      <c r="BK436" s="280"/>
      <c r="BL436" s="280"/>
      <c r="BM436" s="372"/>
      <c r="BN436" s="408"/>
      <c r="BO436" s="280"/>
      <c r="BP436" s="365"/>
      <c r="BQ436" s="280"/>
      <c r="BS436" s="367"/>
      <c r="BT436" s="280"/>
      <c r="BU436" s="280"/>
      <c r="BV436" s="280"/>
      <c r="BW436" s="280"/>
      <c r="BX436" s="280"/>
      <c r="BY436" s="280"/>
      <c r="BZ436" s="280"/>
      <c r="CA436" s="280"/>
      <c r="CB436" s="280"/>
      <c r="CC436" s="280"/>
      <c r="CE436" s="280"/>
      <c r="CF436" s="372"/>
      <c r="CG436" s="280"/>
      <c r="CH436" s="280"/>
      <c r="CI436" s="280"/>
      <c r="CJ436" s="280"/>
      <c r="CK436" s="280"/>
      <c r="CL436" s="280"/>
      <c r="CM436" s="280"/>
      <c r="CN436" s="280"/>
      <c r="CP436" s="280"/>
      <c r="CQ436" s="372"/>
      <c r="CR436" s="280"/>
      <c r="CS436" s="280"/>
      <c r="CT436" s="280"/>
      <c r="CU436" s="280"/>
      <c r="CV436" s="280"/>
      <c r="CW436" s="280"/>
      <c r="CX436" s="280"/>
      <c r="CY436" s="280"/>
      <c r="DA436" s="280"/>
      <c r="DB436" s="372">
        <v>39350</v>
      </c>
      <c r="DC436" s="280"/>
      <c r="DD436" s="280">
        <f t="shared" si="1254"/>
        <v>108</v>
      </c>
      <c r="DE436" s="280"/>
      <c r="DF436" s="365">
        <f t="shared" si="1173"/>
        <v>3</v>
      </c>
      <c r="DG436" s="280">
        <f t="shared" si="1255"/>
        <v>1967.5</v>
      </c>
      <c r="DH436" s="280">
        <f t="shared" si="1256"/>
        <v>37382.5</v>
      </c>
      <c r="DI436" s="280">
        <f t="shared" si="1257"/>
        <v>3687.0410958904108</v>
      </c>
      <c r="DJ436" s="280">
        <f t="shared" si="1258"/>
        <v>35662.95890410959</v>
      </c>
      <c r="DL436" s="367"/>
    </row>
    <row r="437" spans="1:116" s="366" customFormat="1" ht="76.5" x14ac:dyDescent="0.25">
      <c r="A437" s="613" t="s">
        <v>808</v>
      </c>
      <c r="B437" s="602" t="s">
        <v>13</v>
      </c>
      <c r="C437" s="355" t="s">
        <v>14</v>
      </c>
      <c r="D437" s="267" t="s">
        <v>1977</v>
      </c>
      <c r="E437" s="422" t="s">
        <v>809</v>
      </c>
      <c r="F437" s="292">
        <v>39539</v>
      </c>
      <c r="G437" s="395">
        <f t="shared" ref="G437:G447" si="1265">+($G$3-F437)/365</f>
        <v>6</v>
      </c>
      <c r="H437" s="395">
        <f>VLOOKUP(C437,[1]Rates!$C$6:$D$136,2,0)</f>
        <v>8</v>
      </c>
      <c r="I437" s="411">
        <f t="shared" ref="I437:I454" si="1266">H437-G437</f>
        <v>2</v>
      </c>
      <c r="J437" s="423">
        <v>136460</v>
      </c>
      <c r="K437" s="419"/>
      <c r="L437" s="419">
        <f t="shared" ref="L437:L455" si="1267">+J437-K437</f>
        <v>136460</v>
      </c>
      <c r="M437" s="419">
        <v>77782.2</v>
      </c>
      <c r="N437" s="396">
        <f t="shared" ref="N437:N457" si="1268">J437-M437</f>
        <v>58677.8</v>
      </c>
      <c r="O437" s="397"/>
      <c r="P437" s="398">
        <f t="shared" ref="P437:P454" si="1269">ROUND(I437,0)</f>
        <v>2</v>
      </c>
      <c r="Q437" s="399">
        <f t="shared" ref="Q437:Q457" si="1270">J437*5%</f>
        <v>6823</v>
      </c>
      <c r="R437" s="396">
        <f t="shared" ref="R437:R457" si="1271">IF(N437-Q437&lt;=0,0,IF(P437&lt;=0,0,N437-Q437))</f>
        <v>51854.8</v>
      </c>
      <c r="S437" s="396">
        <f t="shared" ref="S437:S447" si="1272">R437/P437</f>
        <v>25927.4</v>
      </c>
      <c r="T437" s="396">
        <f t="shared" ref="T437:T457" si="1273">IF(P437&lt;=0,Q437-N437,IF(N437&lt;=Q437,Q437-N437,0))</f>
        <v>0</v>
      </c>
      <c r="U437" s="400">
        <f t="shared" ref="U437:U457" si="1274">N437+T437</f>
        <v>58677.8</v>
      </c>
      <c r="V437" s="401">
        <f t="shared" ref="V437:V457" si="1275">+U437-S437</f>
        <v>32750.400000000001</v>
      </c>
      <c r="W437" s="402"/>
      <c r="X437" s="402"/>
      <c r="Y437" s="402"/>
      <c r="Z437" s="402"/>
      <c r="AA437" s="397">
        <f t="shared" ref="AA437:AA453" si="1276">V437</f>
        <v>32750.400000000001</v>
      </c>
      <c r="AB437" s="397"/>
      <c r="AC437" s="397"/>
      <c r="AD437" s="397"/>
      <c r="AE437" s="403">
        <f t="shared" ref="AE437:AE449" si="1277">($G$4-F437)/365</f>
        <v>7</v>
      </c>
      <c r="AF437" s="403">
        <f t="shared" ref="AF437:AF449" si="1278">H437-AE437</f>
        <v>1</v>
      </c>
      <c r="AG437" s="406">
        <f t="shared" ref="AG437:AG454" si="1279">Q437</f>
        <v>6823</v>
      </c>
      <c r="AH437" s="406">
        <f t="shared" ref="AH437:AH454" si="1280">IF(N437-Q437&lt;=0,0,IF(AF437&lt;=0,0,N437-Q437))</f>
        <v>51854.8</v>
      </c>
      <c r="AI437" s="406">
        <f t="shared" ref="AI437:AI447" si="1281">S437</f>
        <v>25927.4</v>
      </c>
      <c r="AJ437" s="397">
        <f t="shared" ref="AJ437:AJ438" si="1282">AA437-AI437</f>
        <v>6823</v>
      </c>
      <c r="AL437" s="397">
        <f t="shared" ref="AL437:AL457" si="1283">+AJ437</f>
        <v>6823</v>
      </c>
      <c r="AM437" s="397"/>
      <c r="AN437" s="397"/>
      <c r="AO437" s="397"/>
      <c r="AP437" s="403">
        <f t="shared" ref="AP437:AP457" si="1284">($AL$4-F437)/365</f>
        <v>8.0027397260273965</v>
      </c>
      <c r="AQ437" s="403">
        <f t="shared" si="1067"/>
        <v>-2.7397260273964719E-3</v>
      </c>
      <c r="AR437" s="406">
        <f t="shared" ref="AR437:AR447" si="1285">+AG437</f>
        <v>6823</v>
      </c>
      <c r="AS437" s="406">
        <f t="shared" ref="AS437:AS447" si="1286">IF(AA437-AG437&lt;=0,0,IF(AQ437&lt;=0,0,AA437-AG437))</f>
        <v>0</v>
      </c>
      <c r="AT437" s="365">
        <v>0</v>
      </c>
      <c r="AU437" s="280">
        <f t="shared" si="1071"/>
        <v>6823</v>
      </c>
      <c r="AW437" s="280">
        <f t="shared" ref="AW437:AW438" si="1287">+AU437</f>
        <v>6823</v>
      </c>
      <c r="AX437" s="280"/>
      <c r="AY437" s="280"/>
      <c r="AZ437" s="280"/>
      <c r="BA437" s="280">
        <f t="shared" ref="BA437:BA438" si="1288">($AW$4-F437)/365</f>
        <v>9.0027397260273965</v>
      </c>
      <c r="BB437" s="280">
        <f t="shared" ref="BB437:BB438" si="1289">H437-BA437</f>
        <v>-1.0027397260273965</v>
      </c>
      <c r="BC437" s="280">
        <f t="shared" ref="BC437:BC438" si="1290">+AR437</f>
        <v>6823</v>
      </c>
      <c r="BD437" s="280">
        <f t="shared" ref="BD437:BD438" si="1291">IF(AL437-AR437&lt;=0,0,IF(BB437&lt;=0,0,AL437-AR437))</f>
        <v>0</v>
      </c>
      <c r="BE437" s="372">
        <f>+AT437</f>
        <v>0</v>
      </c>
      <c r="BF437" s="280">
        <f t="shared" si="1078"/>
        <v>6823</v>
      </c>
      <c r="BG437" s="280"/>
      <c r="BH437" s="280">
        <f t="shared" si="1079"/>
        <v>6823</v>
      </c>
      <c r="BI437" s="280"/>
      <c r="BJ437" s="280"/>
      <c r="BK437" s="280"/>
      <c r="BL437" s="280">
        <f t="shared" si="1080"/>
        <v>10.002739726027396</v>
      </c>
      <c r="BM437" s="280">
        <f t="shared" ref="BM437:BM462" si="1292">H437-BL437</f>
        <v>-2.0027397260273965</v>
      </c>
      <c r="BN437" s="280">
        <f t="shared" ref="BN437:BN458" si="1293">+BC437</f>
        <v>6823</v>
      </c>
      <c r="BO437" s="280">
        <f t="shared" si="1083"/>
        <v>0</v>
      </c>
      <c r="BP437" s="280">
        <f t="shared" ref="BP437:BP458" si="1294">+BE437</f>
        <v>0</v>
      </c>
      <c r="BQ437" s="280">
        <f t="shared" si="1085"/>
        <v>6823</v>
      </c>
      <c r="BS437" s="367">
        <f t="shared" si="1124"/>
        <v>0</v>
      </c>
      <c r="BT437" s="280">
        <v>6823</v>
      </c>
      <c r="BU437" s="280"/>
      <c r="BV437" s="280"/>
      <c r="BW437" s="280"/>
      <c r="BX437" s="280">
        <f t="shared" si="1125"/>
        <v>11.002739726027396</v>
      </c>
      <c r="BY437" s="365">
        <f t="shared" si="1126"/>
        <v>-3.0027397260273965</v>
      </c>
      <c r="BZ437" s="280">
        <f t="shared" si="1127"/>
        <v>6823</v>
      </c>
      <c r="CA437" s="280">
        <f t="shared" si="1128"/>
        <v>0</v>
      </c>
      <c r="CB437" s="280">
        <f t="shared" ref="CB437:CB462" si="1295">BP437</f>
        <v>0</v>
      </c>
      <c r="CC437" s="280">
        <f t="shared" si="1130"/>
        <v>6823</v>
      </c>
      <c r="CE437" s="280">
        <v>6823</v>
      </c>
      <c r="CF437" s="280"/>
      <c r="CG437" s="280"/>
      <c r="CH437" s="280"/>
      <c r="CI437" s="280">
        <f t="shared" ref="CI437:CI447" si="1296">($CE$4-F437)/365</f>
        <v>12.005479452054795</v>
      </c>
      <c r="CJ437" s="365">
        <f t="shared" si="1151"/>
        <v>-4.0054794520547947</v>
      </c>
      <c r="CK437" s="280">
        <f t="shared" ref="CK437:CK447" si="1297">+BZ437</f>
        <v>6823</v>
      </c>
      <c r="CL437" s="280">
        <f t="shared" ref="CL437:CL447" si="1298">IF(CE437-CK437&lt;=0,0,IF(CJ437&lt;=0,0,CE437-CK437))</f>
        <v>0</v>
      </c>
      <c r="CM437" s="280">
        <f t="shared" ref="CM437:CM438" si="1299">CB437</f>
        <v>0</v>
      </c>
      <c r="CN437" s="280">
        <f t="shared" si="1165"/>
        <v>6823</v>
      </c>
      <c r="CP437" s="280">
        <f t="shared" si="1132"/>
        <v>6823</v>
      </c>
      <c r="CQ437" s="280"/>
      <c r="CR437" s="280"/>
      <c r="CS437" s="280"/>
      <c r="CT437" s="280">
        <f t="shared" si="1133"/>
        <v>13.005479452054795</v>
      </c>
      <c r="CU437" s="365">
        <f t="shared" si="1134"/>
        <v>-5.0054794520547947</v>
      </c>
      <c r="CV437" s="280">
        <f t="shared" si="1135"/>
        <v>6823</v>
      </c>
      <c r="CW437" s="280">
        <f t="shared" si="1136"/>
        <v>0</v>
      </c>
      <c r="CX437" s="280">
        <f t="shared" ref="CX437:CX440" si="1300">CM437</f>
        <v>0</v>
      </c>
      <c r="CY437" s="280">
        <f t="shared" si="1182"/>
        <v>6823</v>
      </c>
      <c r="DA437" s="280">
        <f t="shared" ref="DA437:DA464" si="1301">CY437</f>
        <v>6823</v>
      </c>
      <c r="DB437" s="280"/>
      <c r="DC437" s="280"/>
      <c r="DD437" s="280"/>
      <c r="DE437" s="280">
        <f t="shared" si="1172"/>
        <v>14.005479452054795</v>
      </c>
      <c r="DF437" s="365">
        <f t="shared" si="1173"/>
        <v>-6.0054794520547947</v>
      </c>
      <c r="DG437" s="280">
        <f t="shared" ref="DG437:DG464" si="1302">CV437</f>
        <v>6823</v>
      </c>
      <c r="DH437" s="280">
        <f t="shared" si="1174"/>
        <v>0</v>
      </c>
      <c r="DI437" s="280">
        <f t="shared" ref="DI437:DI445" si="1303">CX437</f>
        <v>0</v>
      </c>
      <c r="DJ437" s="280">
        <f t="shared" si="1175"/>
        <v>6823</v>
      </c>
      <c r="DL437" s="367">
        <f t="shared" si="1176"/>
        <v>0</v>
      </c>
    </row>
    <row r="438" spans="1:116" s="366" customFormat="1" ht="76.5" x14ac:dyDescent="0.25">
      <c r="A438" s="613" t="s">
        <v>808</v>
      </c>
      <c r="B438" s="602" t="s">
        <v>13</v>
      </c>
      <c r="C438" s="355" t="s">
        <v>14</v>
      </c>
      <c r="D438" s="272" t="s">
        <v>1978</v>
      </c>
      <c r="E438" s="424" t="s">
        <v>810</v>
      </c>
      <c r="F438" s="278">
        <v>39499</v>
      </c>
      <c r="G438" s="357">
        <f t="shared" si="1265"/>
        <v>6.1095890410958908</v>
      </c>
      <c r="H438" s="357">
        <f>VLOOKUP(C438,[1]Rates!$C$6:$D$136,2,0)</f>
        <v>8</v>
      </c>
      <c r="I438" s="358">
        <f t="shared" si="1266"/>
        <v>1.8904109589041092</v>
      </c>
      <c r="J438" s="425">
        <v>1265496</v>
      </c>
      <c r="K438" s="288"/>
      <c r="L438" s="288">
        <f t="shared" si="1267"/>
        <v>1265496</v>
      </c>
      <c r="M438" s="288">
        <v>614285.62684931501</v>
      </c>
      <c r="N438" s="359">
        <f t="shared" si="1268"/>
        <v>651210.37315068499</v>
      </c>
      <c r="O438" s="280"/>
      <c r="P438" s="360">
        <f t="shared" si="1269"/>
        <v>2</v>
      </c>
      <c r="Q438" s="361">
        <f t="shared" si="1270"/>
        <v>63274.8</v>
      </c>
      <c r="R438" s="359">
        <f t="shared" si="1271"/>
        <v>587935.57315068494</v>
      </c>
      <c r="S438" s="359">
        <f t="shared" si="1272"/>
        <v>293967.78657534247</v>
      </c>
      <c r="T438" s="359">
        <f t="shared" si="1273"/>
        <v>0</v>
      </c>
      <c r="U438" s="410">
        <f t="shared" si="1274"/>
        <v>651210.37315068499</v>
      </c>
      <c r="V438" s="374">
        <f t="shared" si="1275"/>
        <v>357242.58657534252</v>
      </c>
      <c r="W438" s="362"/>
      <c r="X438" s="362"/>
      <c r="Y438" s="362"/>
      <c r="Z438" s="362"/>
      <c r="AA438" s="280">
        <f t="shared" si="1276"/>
        <v>357242.58657534252</v>
      </c>
      <c r="AB438" s="280"/>
      <c r="AC438" s="280"/>
      <c r="AD438" s="280"/>
      <c r="AE438" s="363">
        <f t="shared" si="1277"/>
        <v>7.1095890410958908</v>
      </c>
      <c r="AF438" s="363">
        <f t="shared" si="1278"/>
        <v>0.89041095890410915</v>
      </c>
      <c r="AG438" s="364">
        <f t="shared" si="1279"/>
        <v>63274.8</v>
      </c>
      <c r="AH438" s="364">
        <f t="shared" si="1280"/>
        <v>587935.57315068494</v>
      </c>
      <c r="AI438" s="364">
        <f t="shared" si="1281"/>
        <v>293967.78657534247</v>
      </c>
      <c r="AJ438" s="280">
        <f t="shared" si="1282"/>
        <v>63274.800000000047</v>
      </c>
      <c r="AL438" s="280">
        <f t="shared" si="1283"/>
        <v>63274.800000000047</v>
      </c>
      <c r="AM438" s="280"/>
      <c r="AN438" s="280"/>
      <c r="AO438" s="280"/>
      <c r="AP438" s="363">
        <f t="shared" si="1284"/>
        <v>8.1123287671232873</v>
      </c>
      <c r="AQ438" s="363">
        <f t="shared" si="1067"/>
        <v>-0.11232876712328732</v>
      </c>
      <c r="AR438" s="364">
        <f t="shared" si="1285"/>
        <v>63274.8</v>
      </c>
      <c r="AS438" s="364">
        <f t="shared" si="1286"/>
        <v>0</v>
      </c>
      <c r="AT438" s="365">
        <v>0</v>
      </c>
      <c r="AU438" s="280">
        <f t="shared" ref="AU438:AU458" si="1304">+AL438+AM438-AT438</f>
        <v>63274.800000000047</v>
      </c>
      <c r="AW438" s="280">
        <f t="shared" si="1287"/>
        <v>63274.800000000047</v>
      </c>
      <c r="AX438" s="280"/>
      <c r="AY438" s="280"/>
      <c r="AZ438" s="280"/>
      <c r="BA438" s="280">
        <f t="shared" si="1288"/>
        <v>9.1123287671232873</v>
      </c>
      <c r="BB438" s="280">
        <f t="shared" si="1289"/>
        <v>-1.1123287671232873</v>
      </c>
      <c r="BC438" s="280">
        <f t="shared" si="1290"/>
        <v>63274.8</v>
      </c>
      <c r="BD438" s="280">
        <f t="shared" si="1291"/>
        <v>0</v>
      </c>
      <c r="BE438" s="372">
        <f>+AT438</f>
        <v>0</v>
      </c>
      <c r="BF438" s="280">
        <f t="shared" si="1078"/>
        <v>63274.800000000047</v>
      </c>
      <c r="BG438" s="280"/>
      <c r="BH438" s="280">
        <f t="shared" si="1079"/>
        <v>63274.800000000047</v>
      </c>
      <c r="BI438" s="280"/>
      <c r="BJ438" s="280"/>
      <c r="BK438" s="280"/>
      <c r="BL438" s="280">
        <f t="shared" si="1080"/>
        <v>10.112328767123287</v>
      </c>
      <c r="BM438" s="280">
        <f t="shared" si="1292"/>
        <v>-2.1123287671232873</v>
      </c>
      <c r="BN438" s="280">
        <f t="shared" si="1293"/>
        <v>63274.8</v>
      </c>
      <c r="BO438" s="280">
        <f t="shared" si="1083"/>
        <v>0</v>
      </c>
      <c r="BP438" s="280">
        <f t="shared" si="1294"/>
        <v>0</v>
      </c>
      <c r="BQ438" s="280">
        <f t="shared" si="1085"/>
        <v>63274.800000000047</v>
      </c>
      <c r="BS438" s="367">
        <f t="shared" si="1124"/>
        <v>0</v>
      </c>
      <c r="BT438" s="280">
        <v>63274.800000000047</v>
      </c>
      <c r="BU438" s="280"/>
      <c r="BV438" s="280"/>
      <c r="BW438" s="280"/>
      <c r="BX438" s="280">
        <f t="shared" si="1125"/>
        <v>11.112328767123287</v>
      </c>
      <c r="BY438" s="365">
        <f t="shared" si="1126"/>
        <v>-3.1123287671232873</v>
      </c>
      <c r="BZ438" s="280">
        <f t="shared" si="1127"/>
        <v>63274.8</v>
      </c>
      <c r="CA438" s="280">
        <f t="shared" si="1128"/>
        <v>0</v>
      </c>
      <c r="CB438" s="280">
        <f t="shared" si="1295"/>
        <v>0</v>
      </c>
      <c r="CC438" s="280">
        <f t="shared" si="1130"/>
        <v>63274.800000000047</v>
      </c>
      <c r="CE438" s="280">
        <v>63274.800000000047</v>
      </c>
      <c r="CF438" s="280"/>
      <c r="CG438" s="280"/>
      <c r="CH438" s="280"/>
      <c r="CI438" s="280">
        <f t="shared" si="1296"/>
        <v>12.115068493150686</v>
      </c>
      <c r="CJ438" s="365">
        <f t="shared" si="1151"/>
        <v>-4.1150684931506856</v>
      </c>
      <c r="CK438" s="280">
        <f t="shared" si="1297"/>
        <v>63274.8</v>
      </c>
      <c r="CL438" s="280">
        <f t="shared" si="1298"/>
        <v>0</v>
      </c>
      <c r="CM438" s="280">
        <f t="shared" si="1299"/>
        <v>0</v>
      </c>
      <c r="CN438" s="280">
        <f t="shared" si="1165"/>
        <v>63274.800000000047</v>
      </c>
      <c r="CP438" s="280">
        <f t="shared" si="1132"/>
        <v>63274.800000000047</v>
      </c>
      <c r="CQ438" s="280"/>
      <c r="CR438" s="280"/>
      <c r="CS438" s="280"/>
      <c r="CT438" s="280">
        <f t="shared" si="1133"/>
        <v>13.115068493150686</v>
      </c>
      <c r="CU438" s="365">
        <f t="shared" si="1134"/>
        <v>-5.1150684931506856</v>
      </c>
      <c r="CV438" s="280">
        <f t="shared" si="1135"/>
        <v>63274.8</v>
      </c>
      <c r="CW438" s="280">
        <f t="shared" si="1136"/>
        <v>0</v>
      </c>
      <c r="CX438" s="280">
        <f t="shared" si="1300"/>
        <v>0</v>
      </c>
      <c r="CY438" s="280">
        <f t="shared" si="1182"/>
        <v>63274.800000000047</v>
      </c>
      <c r="DA438" s="280">
        <f t="shared" si="1301"/>
        <v>63274.800000000047</v>
      </c>
      <c r="DB438" s="280"/>
      <c r="DC438" s="280"/>
      <c r="DD438" s="280"/>
      <c r="DE438" s="280">
        <f t="shared" si="1172"/>
        <v>14.115068493150686</v>
      </c>
      <c r="DF438" s="365">
        <f t="shared" si="1173"/>
        <v>-6.1150684931506856</v>
      </c>
      <c r="DG438" s="280">
        <f t="shared" si="1302"/>
        <v>63274.8</v>
      </c>
      <c r="DH438" s="280">
        <f t="shared" si="1174"/>
        <v>0</v>
      </c>
      <c r="DI438" s="280">
        <f t="shared" si="1303"/>
        <v>0</v>
      </c>
      <c r="DJ438" s="280">
        <f t="shared" si="1175"/>
        <v>63274.800000000047</v>
      </c>
      <c r="DL438" s="367">
        <f t="shared" si="1176"/>
        <v>0</v>
      </c>
    </row>
    <row r="439" spans="1:116" s="366" customFormat="1" ht="38.25" x14ac:dyDescent="0.25">
      <c r="A439" s="613" t="s">
        <v>808</v>
      </c>
      <c r="B439" s="602" t="s">
        <v>13</v>
      </c>
      <c r="C439" s="355" t="s">
        <v>15</v>
      </c>
      <c r="D439" s="272" t="s">
        <v>1979</v>
      </c>
      <c r="E439" s="424" t="s">
        <v>811</v>
      </c>
      <c r="F439" s="278">
        <v>40123</v>
      </c>
      <c r="G439" s="357">
        <f t="shared" si="1265"/>
        <v>4.4000000000000004</v>
      </c>
      <c r="H439" s="357">
        <f>VLOOKUP(C439,[1]Rates!$C$6:$D$136,2,0)</f>
        <v>10</v>
      </c>
      <c r="I439" s="358">
        <f t="shared" si="1266"/>
        <v>5.6</v>
      </c>
      <c r="J439" s="425">
        <v>29500</v>
      </c>
      <c r="K439" s="288"/>
      <c r="L439" s="288">
        <f t="shared" si="1267"/>
        <v>29500</v>
      </c>
      <c r="M439" s="288">
        <v>12331</v>
      </c>
      <c r="N439" s="359">
        <f t="shared" si="1268"/>
        <v>17169</v>
      </c>
      <c r="O439" s="280"/>
      <c r="P439" s="360">
        <f t="shared" si="1269"/>
        <v>6</v>
      </c>
      <c r="Q439" s="361">
        <f t="shared" si="1270"/>
        <v>1475</v>
      </c>
      <c r="R439" s="359">
        <f t="shared" si="1271"/>
        <v>15694</v>
      </c>
      <c r="S439" s="359">
        <f t="shared" si="1272"/>
        <v>2615.6666666666665</v>
      </c>
      <c r="T439" s="359">
        <f t="shared" si="1273"/>
        <v>0</v>
      </c>
      <c r="U439" s="410">
        <f t="shared" si="1274"/>
        <v>17169</v>
      </c>
      <c r="V439" s="374">
        <f t="shared" si="1275"/>
        <v>14553.333333333334</v>
      </c>
      <c r="W439" s="362"/>
      <c r="X439" s="362"/>
      <c r="Y439" s="362"/>
      <c r="Z439" s="362"/>
      <c r="AA439" s="280">
        <f t="shared" si="1276"/>
        <v>14553.333333333334</v>
      </c>
      <c r="AB439" s="280"/>
      <c r="AC439" s="280"/>
      <c r="AD439" s="280"/>
      <c r="AE439" s="363">
        <f t="shared" si="1277"/>
        <v>5.4</v>
      </c>
      <c r="AF439" s="363">
        <f t="shared" si="1278"/>
        <v>4.5999999999999996</v>
      </c>
      <c r="AG439" s="364">
        <f t="shared" si="1279"/>
        <v>1475</v>
      </c>
      <c r="AH439" s="364">
        <f t="shared" si="1280"/>
        <v>15694</v>
      </c>
      <c r="AI439" s="364">
        <f t="shared" si="1281"/>
        <v>2615.6666666666665</v>
      </c>
      <c r="AJ439" s="280">
        <f t="shared" ref="AJ439:AJ440" si="1305">AA439-AI439</f>
        <v>11937.666666666668</v>
      </c>
      <c r="AL439" s="280">
        <f t="shared" si="1283"/>
        <v>11937.666666666668</v>
      </c>
      <c r="AM439" s="280"/>
      <c r="AN439" s="280"/>
      <c r="AO439" s="280"/>
      <c r="AP439" s="363">
        <f t="shared" si="1284"/>
        <v>6.4027397260273968</v>
      </c>
      <c r="AQ439" s="363">
        <f t="shared" si="1067"/>
        <v>3.5972602739726032</v>
      </c>
      <c r="AR439" s="364">
        <f t="shared" si="1285"/>
        <v>1475</v>
      </c>
      <c r="AS439" s="364">
        <f t="shared" si="1286"/>
        <v>13078.333333333334</v>
      </c>
      <c r="AT439" s="365">
        <f t="shared" ref="AT439:AT454" si="1306">+AI439</f>
        <v>2615.6666666666665</v>
      </c>
      <c r="AU439" s="280">
        <f t="shared" si="1304"/>
        <v>9322.0000000000018</v>
      </c>
      <c r="AW439" s="280">
        <f t="shared" ref="AW439:AW457" si="1307">+AU439</f>
        <v>9322.0000000000018</v>
      </c>
      <c r="AX439" s="280"/>
      <c r="AY439" s="280"/>
      <c r="AZ439" s="280"/>
      <c r="BA439" s="280">
        <f t="shared" ref="BA439:BA457" si="1308">($AW$4-F439)/365</f>
        <v>7.4027397260273968</v>
      </c>
      <c r="BB439" s="280">
        <f t="shared" ref="BB439:BB462" si="1309">H439-BA439</f>
        <v>2.5972602739726032</v>
      </c>
      <c r="BC439" s="280">
        <f t="shared" ref="BC439:BC457" si="1310">+AR439</f>
        <v>1475</v>
      </c>
      <c r="BD439" s="280">
        <f t="shared" ref="BD439:BD454" si="1311">IF(AL439-AR439&lt;=0,0,IF(BB439&lt;=0,0,AL439-AR439))</f>
        <v>10462.666666666668</v>
      </c>
      <c r="BE439" s="372">
        <f t="shared" ref="BE439:BE457" si="1312">+AT439</f>
        <v>2615.6666666666665</v>
      </c>
      <c r="BF439" s="280">
        <f t="shared" ref="BF439:BF442" si="1313">+AW439+AX439-BE439</f>
        <v>6706.3333333333358</v>
      </c>
      <c r="BG439" s="280"/>
      <c r="BH439" s="280">
        <f t="shared" si="1079"/>
        <v>6706.3333333333358</v>
      </c>
      <c r="BI439" s="280"/>
      <c r="BJ439" s="280"/>
      <c r="BK439" s="280"/>
      <c r="BL439" s="280">
        <f t="shared" si="1080"/>
        <v>8.4027397260273968</v>
      </c>
      <c r="BM439" s="280">
        <f t="shared" si="1292"/>
        <v>1.5972602739726032</v>
      </c>
      <c r="BN439" s="280">
        <f t="shared" si="1293"/>
        <v>1475</v>
      </c>
      <c r="BO439" s="280">
        <f t="shared" si="1083"/>
        <v>5231.3333333333358</v>
      </c>
      <c r="BP439" s="280">
        <f t="shared" si="1294"/>
        <v>2615.6666666666665</v>
      </c>
      <c r="BQ439" s="280">
        <f t="shared" si="1085"/>
        <v>4090.6666666666692</v>
      </c>
      <c r="BS439" s="367">
        <f t="shared" si="1124"/>
        <v>2615.6666666666692</v>
      </c>
      <c r="BT439" s="280">
        <v>4090.6666666666692</v>
      </c>
      <c r="BU439" s="280"/>
      <c r="BV439" s="280"/>
      <c r="BW439" s="280"/>
      <c r="BX439" s="280">
        <f t="shared" si="1125"/>
        <v>9.4027397260273968</v>
      </c>
      <c r="BY439" s="365">
        <f t="shared" si="1126"/>
        <v>0.59726027397260317</v>
      </c>
      <c r="BZ439" s="280">
        <f t="shared" si="1127"/>
        <v>1475</v>
      </c>
      <c r="CA439" s="280">
        <f t="shared" si="1128"/>
        <v>2615.6666666666692</v>
      </c>
      <c r="CB439" s="280">
        <f t="shared" si="1295"/>
        <v>2615.6666666666665</v>
      </c>
      <c r="CC439" s="280">
        <f t="shared" si="1130"/>
        <v>1475.0000000000027</v>
      </c>
      <c r="CE439" s="280">
        <v>1475.0000000000027</v>
      </c>
      <c r="CF439" s="280"/>
      <c r="CG439" s="280"/>
      <c r="CH439" s="280"/>
      <c r="CI439" s="280">
        <f t="shared" si="1296"/>
        <v>10.405479452054795</v>
      </c>
      <c r="CJ439" s="365">
        <f t="shared" si="1151"/>
        <v>-0.40547945205479508</v>
      </c>
      <c r="CK439" s="280">
        <f t="shared" si="1297"/>
        <v>1475</v>
      </c>
      <c r="CL439" s="280">
        <f t="shared" si="1298"/>
        <v>0</v>
      </c>
      <c r="CM439" s="280"/>
      <c r="CN439" s="280">
        <f t="shared" si="1165"/>
        <v>1475.0000000000027</v>
      </c>
      <c r="CP439" s="280">
        <f t="shared" si="1132"/>
        <v>1475.0000000000027</v>
      </c>
      <c r="CQ439" s="280"/>
      <c r="CR439" s="280"/>
      <c r="CS439" s="280"/>
      <c r="CT439" s="280">
        <f t="shared" si="1133"/>
        <v>11.405479452054795</v>
      </c>
      <c r="CU439" s="365">
        <f t="shared" si="1134"/>
        <v>-1.4054794520547951</v>
      </c>
      <c r="CV439" s="280">
        <f t="shared" si="1135"/>
        <v>1475</v>
      </c>
      <c r="CW439" s="280">
        <f t="shared" si="1136"/>
        <v>0</v>
      </c>
      <c r="CX439" s="280">
        <f t="shared" si="1300"/>
        <v>0</v>
      </c>
      <c r="CY439" s="280">
        <f t="shared" si="1182"/>
        <v>1475.0000000000027</v>
      </c>
      <c r="DA439" s="280">
        <f t="shared" si="1301"/>
        <v>1475.0000000000027</v>
      </c>
      <c r="DB439" s="280"/>
      <c r="DC439" s="280"/>
      <c r="DD439" s="280"/>
      <c r="DE439" s="280">
        <f t="shared" si="1172"/>
        <v>12.405479452054795</v>
      </c>
      <c r="DF439" s="365">
        <f t="shared" si="1173"/>
        <v>-2.4054794520547951</v>
      </c>
      <c r="DG439" s="280">
        <f t="shared" si="1302"/>
        <v>1475</v>
      </c>
      <c r="DH439" s="280">
        <f t="shared" si="1174"/>
        <v>0</v>
      </c>
      <c r="DI439" s="280">
        <f t="shared" si="1303"/>
        <v>0</v>
      </c>
      <c r="DJ439" s="280">
        <f t="shared" si="1175"/>
        <v>1475.0000000000027</v>
      </c>
      <c r="DL439" s="367">
        <f t="shared" si="1176"/>
        <v>2.7284841053187847E-12</v>
      </c>
    </row>
    <row r="440" spans="1:116" s="366" customFormat="1" ht="38.25" x14ac:dyDescent="0.25">
      <c r="A440" s="613" t="s">
        <v>808</v>
      </c>
      <c r="B440" s="602" t="s">
        <v>13</v>
      </c>
      <c r="C440" s="355" t="s">
        <v>15</v>
      </c>
      <c r="D440" s="272" t="s">
        <v>1980</v>
      </c>
      <c r="E440" s="424" t="s">
        <v>812</v>
      </c>
      <c r="F440" s="278">
        <v>40249</v>
      </c>
      <c r="G440" s="357">
        <f t="shared" si="1265"/>
        <v>4.0547945205479454</v>
      </c>
      <c r="H440" s="357">
        <f>VLOOKUP(C440,[1]Rates!$C$6:$D$136,2,0)</f>
        <v>10</v>
      </c>
      <c r="I440" s="358">
        <f t="shared" si="1266"/>
        <v>5.9452054794520546</v>
      </c>
      <c r="J440" s="425">
        <v>39870</v>
      </c>
      <c r="K440" s="288"/>
      <c r="L440" s="288">
        <f t="shared" si="1267"/>
        <v>39870</v>
      </c>
      <c r="M440" s="288">
        <v>15358.142465753424</v>
      </c>
      <c r="N440" s="359">
        <f t="shared" si="1268"/>
        <v>24511.857534246577</v>
      </c>
      <c r="O440" s="280"/>
      <c r="P440" s="360">
        <f t="shared" si="1269"/>
        <v>6</v>
      </c>
      <c r="Q440" s="361">
        <f t="shared" si="1270"/>
        <v>1993.5</v>
      </c>
      <c r="R440" s="359">
        <f t="shared" si="1271"/>
        <v>22518.357534246577</v>
      </c>
      <c r="S440" s="359">
        <f t="shared" si="1272"/>
        <v>3753.0595890410964</v>
      </c>
      <c r="T440" s="359">
        <f t="shared" si="1273"/>
        <v>0</v>
      </c>
      <c r="U440" s="410">
        <f t="shared" si="1274"/>
        <v>24511.857534246577</v>
      </c>
      <c r="V440" s="374">
        <f t="shared" si="1275"/>
        <v>20758.797945205482</v>
      </c>
      <c r="W440" s="362"/>
      <c r="X440" s="362"/>
      <c r="Y440" s="362"/>
      <c r="Z440" s="362"/>
      <c r="AA440" s="280">
        <f t="shared" si="1276"/>
        <v>20758.797945205482</v>
      </c>
      <c r="AB440" s="280"/>
      <c r="AC440" s="280"/>
      <c r="AD440" s="280"/>
      <c r="AE440" s="363">
        <f t="shared" si="1277"/>
        <v>5.0547945205479454</v>
      </c>
      <c r="AF440" s="363">
        <f t="shared" si="1278"/>
        <v>4.9452054794520546</v>
      </c>
      <c r="AG440" s="364">
        <f t="shared" si="1279"/>
        <v>1993.5</v>
      </c>
      <c r="AH440" s="364">
        <f t="shared" si="1280"/>
        <v>22518.357534246577</v>
      </c>
      <c r="AI440" s="364">
        <f t="shared" si="1281"/>
        <v>3753.0595890410964</v>
      </c>
      <c r="AJ440" s="280">
        <f t="shared" si="1305"/>
        <v>17005.738356164387</v>
      </c>
      <c r="AL440" s="280">
        <f t="shared" si="1283"/>
        <v>17005.738356164387</v>
      </c>
      <c r="AM440" s="280"/>
      <c r="AN440" s="280"/>
      <c r="AO440" s="280"/>
      <c r="AP440" s="363">
        <f t="shared" si="1284"/>
        <v>6.0575342465753428</v>
      </c>
      <c r="AQ440" s="363">
        <f t="shared" si="1067"/>
        <v>3.9424657534246572</v>
      </c>
      <c r="AR440" s="364">
        <f t="shared" si="1285"/>
        <v>1993.5</v>
      </c>
      <c r="AS440" s="364">
        <f t="shared" si="1286"/>
        <v>18765.297945205482</v>
      </c>
      <c r="AT440" s="365">
        <f t="shared" si="1306"/>
        <v>3753.0595890410964</v>
      </c>
      <c r="AU440" s="280">
        <f t="shared" si="1304"/>
        <v>13252.678767123291</v>
      </c>
      <c r="AW440" s="280">
        <f t="shared" si="1307"/>
        <v>13252.678767123291</v>
      </c>
      <c r="AX440" s="280"/>
      <c r="AY440" s="280"/>
      <c r="AZ440" s="280"/>
      <c r="BA440" s="280">
        <f t="shared" si="1308"/>
        <v>7.0575342465753428</v>
      </c>
      <c r="BB440" s="280">
        <f t="shared" si="1309"/>
        <v>2.9424657534246572</v>
      </c>
      <c r="BC440" s="280">
        <f t="shared" si="1310"/>
        <v>1993.5</v>
      </c>
      <c r="BD440" s="280">
        <f t="shared" si="1311"/>
        <v>15012.238356164387</v>
      </c>
      <c r="BE440" s="372">
        <f t="shared" si="1312"/>
        <v>3753.0595890410964</v>
      </c>
      <c r="BF440" s="280">
        <f t="shared" si="1313"/>
        <v>9499.6191780821937</v>
      </c>
      <c r="BG440" s="280"/>
      <c r="BH440" s="280">
        <f t="shared" si="1079"/>
        <v>9499.6191780821937</v>
      </c>
      <c r="BI440" s="280"/>
      <c r="BJ440" s="280"/>
      <c r="BK440" s="280"/>
      <c r="BL440" s="280">
        <f t="shared" si="1080"/>
        <v>8.0575342465753419</v>
      </c>
      <c r="BM440" s="280">
        <f t="shared" si="1292"/>
        <v>1.9424657534246581</v>
      </c>
      <c r="BN440" s="280">
        <f t="shared" si="1293"/>
        <v>1993.5</v>
      </c>
      <c r="BO440" s="280">
        <f t="shared" si="1083"/>
        <v>7506.1191780821937</v>
      </c>
      <c r="BP440" s="280">
        <f t="shared" si="1294"/>
        <v>3753.0595890410964</v>
      </c>
      <c r="BQ440" s="280">
        <f t="shared" si="1085"/>
        <v>5746.5595890410968</v>
      </c>
      <c r="BS440" s="367">
        <f t="shared" si="1124"/>
        <v>3753.0595890410968</v>
      </c>
      <c r="BT440" s="280">
        <v>5746.5595890410968</v>
      </c>
      <c r="BU440" s="280"/>
      <c r="BV440" s="280"/>
      <c r="BW440" s="280"/>
      <c r="BX440" s="280">
        <f t="shared" si="1125"/>
        <v>9.0575342465753419</v>
      </c>
      <c r="BY440" s="365">
        <f t="shared" si="1126"/>
        <v>0.9424657534246581</v>
      </c>
      <c r="BZ440" s="280">
        <f t="shared" si="1127"/>
        <v>1993.5</v>
      </c>
      <c r="CA440" s="280">
        <f t="shared" si="1128"/>
        <v>3753.0595890410968</v>
      </c>
      <c r="CB440" s="280">
        <f t="shared" si="1295"/>
        <v>3753.0595890410964</v>
      </c>
      <c r="CC440" s="280">
        <f t="shared" si="1130"/>
        <v>1993.5000000000005</v>
      </c>
      <c r="CE440" s="280">
        <v>1993.5000000000005</v>
      </c>
      <c r="CF440" s="280"/>
      <c r="CG440" s="280"/>
      <c r="CH440" s="280"/>
      <c r="CI440" s="280">
        <f t="shared" si="1296"/>
        <v>10.06027397260274</v>
      </c>
      <c r="CJ440" s="365">
        <f t="shared" si="1151"/>
        <v>-6.0273972602740145E-2</v>
      </c>
      <c r="CK440" s="280">
        <f t="shared" si="1297"/>
        <v>1993.5</v>
      </c>
      <c r="CL440" s="280">
        <f t="shared" si="1298"/>
        <v>0</v>
      </c>
      <c r="CM440" s="280"/>
      <c r="CN440" s="280">
        <f t="shared" si="1165"/>
        <v>1993.5000000000005</v>
      </c>
      <c r="CP440" s="280">
        <f t="shared" si="1132"/>
        <v>1993.5000000000005</v>
      </c>
      <c r="CQ440" s="280"/>
      <c r="CR440" s="280"/>
      <c r="CS440" s="280"/>
      <c r="CT440" s="280">
        <f t="shared" si="1133"/>
        <v>11.06027397260274</v>
      </c>
      <c r="CU440" s="365">
        <f t="shared" si="1134"/>
        <v>-1.0602739726027401</v>
      </c>
      <c r="CV440" s="280">
        <f t="shared" si="1135"/>
        <v>1993.5</v>
      </c>
      <c r="CW440" s="280">
        <f t="shared" si="1136"/>
        <v>0</v>
      </c>
      <c r="CX440" s="280">
        <f t="shared" si="1300"/>
        <v>0</v>
      </c>
      <c r="CY440" s="280">
        <f t="shared" si="1182"/>
        <v>1993.5000000000005</v>
      </c>
      <c r="DA440" s="280">
        <f t="shared" si="1301"/>
        <v>1993.5000000000005</v>
      </c>
      <c r="DB440" s="280"/>
      <c r="DC440" s="280"/>
      <c r="DD440" s="280"/>
      <c r="DE440" s="280">
        <f t="shared" si="1172"/>
        <v>12.06027397260274</v>
      </c>
      <c r="DF440" s="365">
        <f t="shared" si="1173"/>
        <v>-2.0602739726027401</v>
      </c>
      <c r="DG440" s="280">
        <f t="shared" si="1302"/>
        <v>1993.5</v>
      </c>
      <c r="DH440" s="280">
        <f t="shared" si="1174"/>
        <v>0</v>
      </c>
      <c r="DI440" s="280">
        <f t="shared" si="1303"/>
        <v>0</v>
      </c>
      <c r="DJ440" s="280">
        <f t="shared" si="1175"/>
        <v>1993.5000000000005</v>
      </c>
      <c r="DL440" s="367">
        <f t="shared" si="1176"/>
        <v>0</v>
      </c>
    </row>
    <row r="441" spans="1:116" s="366" customFormat="1" ht="38.25" x14ac:dyDescent="0.25">
      <c r="A441" s="613" t="s">
        <v>808</v>
      </c>
      <c r="B441" s="602" t="s">
        <v>13</v>
      </c>
      <c r="C441" s="355" t="s">
        <v>15</v>
      </c>
      <c r="D441" s="272" t="s">
        <v>1981</v>
      </c>
      <c r="E441" s="426" t="s">
        <v>813</v>
      </c>
      <c r="F441" s="278">
        <v>40571</v>
      </c>
      <c r="G441" s="357">
        <f t="shared" si="1265"/>
        <v>3.1726027397260275</v>
      </c>
      <c r="H441" s="357">
        <f>VLOOKUP(C441,[1]Rates!$C$6:$D$136,2,0)</f>
        <v>10</v>
      </c>
      <c r="I441" s="358">
        <f t="shared" si="1266"/>
        <v>6.8273972602739725</v>
      </c>
      <c r="J441" s="425">
        <v>56048</v>
      </c>
      <c r="K441" s="288"/>
      <c r="L441" s="288">
        <f t="shared" si="1267"/>
        <v>56048</v>
      </c>
      <c r="M441" s="288">
        <v>16892.713643835617</v>
      </c>
      <c r="N441" s="359">
        <f t="shared" si="1268"/>
        <v>39155.286356164383</v>
      </c>
      <c r="O441" s="280"/>
      <c r="P441" s="360">
        <f t="shared" si="1269"/>
        <v>7</v>
      </c>
      <c r="Q441" s="361">
        <f t="shared" si="1270"/>
        <v>2802.4</v>
      </c>
      <c r="R441" s="359">
        <f t="shared" si="1271"/>
        <v>36352.886356164381</v>
      </c>
      <c r="S441" s="359">
        <f t="shared" si="1272"/>
        <v>5193.2694794520548</v>
      </c>
      <c r="T441" s="359">
        <f t="shared" si="1273"/>
        <v>0</v>
      </c>
      <c r="U441" s="410">
        <f t="shared" si="1274"/>
        <v>39155.286356164383</v>
      </c>
      <c r="V441" s="374">
        <f t="shared" si="1275"/>
        <v>33962.016876712325</v>
      </c>
      <c r="W441" s="362"/>
      <c r="X441" s="362"/>
      <c r="Y441" s="362"/>
      <c r="Z441" s="362"/>
      <c r="AA441" s="280">
        <f t="shared" si="1276"/>
        <v>33962.016876712325</v>
      </c>
      <c r="AB441" s="280"/>
      <c r="AC441" s="280"/>
      <c r="AD441" s="280"/>
      <c r="AE441" s="363">
        <f t="shared" si="1277"/>
        <v>4.1726027397260275</v>
      </c>
      <c r="AF441" s="363">
        <f t="shared" si="1278"/>
        <v>5.8273972602739725</v>
      </c>
      <c r="AG441" s="364">
        <f t="shared" si="1279"/>
        <v>2802.4</v>
      </c>
      <c r="AH441" s="364">
        <f t="shared" si="1280"/>
        <v>36352.886356164381</v>
      </c>
      <c r="AI441" s="364">
        <f t="shared" si="1281"/>
        <v>5193.2694794520548</v>
      </c>
      <c r="AJ441" s="280">
        <f t="shared" ref="AJ441:AJ442" si="1314">AA441-AI441</f>
        <v>28768.747397260271</v>
      </c>
      <c r="AL441" s="280">
        <f t="shared" si="1283"/>
        <v>28768.747397260271</v>
      </c>
      <c r="AM441" s="280"/>
      <c r="AN441" s="280"/>
      <c r="AO441" s="280"/>
      <c r="AP441" s="363">
        <f t="shared" si="1284"/>
        <v>5.1753424657534248</v>
      </c>
      <c r="AQ441" s="363">
        <f t="shared" si="1067"/>
        <v>4.8246575342465752</v>
      </c>
      <c r="AR441" s="364">
        <f t="shared" si="1285"/>
        <v>2802.4</v>
      </c>
      <c r="AS441" s="364">
        <f t="shared" si="1286"/>
        <v>31159.616876712324</v>
      </c>
      <c r="AT441" s="365">
        <f t="shared" si="1306"/>
        <v>5193.2694794520548</v>
      </c>
      <c r="AU441" s="280">
        <f t="shared" si="1304"/>
        <v>23575.477917808217</v>
      </c>
      <c r="AW441" s="280">
        <f t="shared" si="1307"/>
        <v>23575.477917808217</v>
      </c>
      <c r="AX441" s="280"/>
      <c r="AY441" s="280"/>
      <c r="AZ441" s="280"/>
      <c r="BA441" s="280">
        <f t="shared" si="1308"/>
        <v>6.1753424657534248</v>
      </c>
      <c r="BB441" s="280">
        <f t="shared" si="1309"/>
        <v>3.8246575342465752</v>
      </c>
      <c r="BC441" s="280">
        <f t="shared" si="1310"/>
        <v>2802.4</v>
      </c>
      <c r="BD441" s="280">
        <f t="shared" si="1311"/>
        <v>25966.34739726027</v>
      </c>
      <c r="BE441" s="372">
        <f t="shared" si="1312"/>
        <v>5193.2694794520548</v>
      </c>
      <c r="BF441" s="280">
        <f t="shared" si="1313"/>
        <v>18382.208438356163</v>
      </c>
      <c r="BG441" s="280"/>
      <c r="BH441" s="280">
        <f t="shared" si="1079"/>
        <v>18382.208438356163</v>
      </c>
      <c r="BI441" s="280"/>
      <c r="BJ441" s="280"/>
      <c r="BK441" s="280"/>
      <c r="BL441" s="280">
        <f t="shared" si="1080"/>
        <v>7.1753424657534248</v>
      </c>
      <c r="BM441" s="280">
        <f t="shared" si="1292"/>
        <v>2.8246575342465752</v>
      </c>
      <c r="BN441" s="280">
        <f t="shared" si="1293"/>
        <v>2802.4</v>
      </c>
      <c r="BO441" s="280">
        <f t="shared" si="1083"/>
        <v>15579.808438356164</v>
      </c>
      <c r="BP441" s="280">
        <f t="shared" si="1294"/>
        <v>5193.2694794520548</v>
      </c>
      <c r="BQ441" s="280">
        <f t="shared" si="1085"/>
        <v>13188.938958904109</v>
      </c>
      <c r="BS441" s="367">
        <f t="shared" si="1124"/>
        <v>10386.53895890411</v>
      </c>
      <c r="BT441" s="280">
        <v>13188.938958904109</v>
      </c>
      <c r="BU441" s="280"/>
      <c r="BV441" s="280"/>
      <c r="BW441" s="280"/>
      <c r="BX441" s="280">
        <f t="shared" si="1125"/>
        <v>8.1753424657534239</v>
      </c>
      <c r="BY441" s="365">
        <f t="shared" si="1126"/>
        <v>1.8246575342465761</v>
      </c>
      <c r="BZ441" s="280">
        <f t="shared" si="1127"/>
        <v>2802.4</v>
      </c>
      <c r="CA441" s="280">
        <f t="shared" si="1128"/>
        <v>10386.53895890411</v>
      </c>
      <c r="CB441" s="280">
        <f t="shared" si="1295"/>
        <v>5193.2694794520548</v>
      </c>
      <c r="CC441" s="280">
        <f t="shared" si="1130"/>
        <v>7995.6694794520545</v>
      </c>
      <c r="CE441" s="280">
        <v>7995.6694794520545</v>
      </c>
      <c r="CF441" s="280"/>
      <c r="CG441" s="280"/>
      <c r="CH441" s="280"/>
      <c r="CI441" s="280">
        <f t="shared" si="1296"/>
        <v>9.1780821917808222</v>
      </c>
      <c r="CJ441" s="365">
        <f t="shared" si="1151"/>
        <v>0.82191780821917781</v>
      </c>
      <c r="CK441" s="280">
        <f t="shared" si="1297"/>
        <v>2802.4</v>
      </c>
      <c r="CL441" s="280">
        <f t="shared" si="1298"/>
        <v>5193.2694794520539</v>
      </c>
      <c r="CM441" s="280">
        <f>CB441</f>
        <v>5193.2694794520548</v>
      </c>
      <c r="CN441" s="280">
        <f t="shared" si="1165"/>
        <v>2802.3999999999996</v>
      </c>
      <c r="CP441" s="280">
        <f t="shared" si="1132"/>
        <v>2802.3999999999996</v>
      </c>
      <c r="CQ441" s="280"/>
      <c r="CR441" s="280"/>
      <c r="CS441" s="280"/>
      <c r="CT441" s="280">
        <f t="shared" si="1133"/>
        <v>10.178082191780822</v>
      </c>
      <c r="CU441" s="365">
        <f t="shared" si="1134"/>
        <v>-0.17808219178082219</v>
      </c>
      <c r="CV441" s="280">
        <f t="shared" si="1135"/>
        <v>2802.4</v>
      </c>
      <c r="CW441" s="280">
        <f t="shared" si="1136"/>
        <v>0</v>
      </c>
      <c r="CX441" s="280">
        <v>0</v>
      </c>
      <c r="CY441" s="280">
        <f t="shared" si="1182"/>
        <v>2802.3999999999996</v>
      </c>
      <c r="DA441" s="280">
        <f t="shared" si="1301"/>
        <v>2802.3999999999996</v>
      </c>
      <c r="DB441" s="280"/>
      <c r="DC441" s="280"/>
      <c r="DD441" s="280"/>
      <c r="DE441" s="280">
        <f t="shared" si="1172"/>
        <v>11.178082191780822</v>
      </c>
      <c r="DF441" s="365">
        <f t="shared" si="1173"/>
        <v>-1.1780821917808222</v>
      </c>
      <c r="DG441" s="280">
        <f t="shared" si="1302"/>
        <v>2802.4</v>
      </c>
      <c r="DH441" s="280">
        <f t="shared" si="1174"/>
        <v>0</v>
      </c>
      <c r="DI441" s="280">
        <f t="shared" si="1303"/>
        <v>0</v>
      </c>
      <c r="DJ441" s="280">
        <f t="shared" si="1175"/>
        <v>2802.3999999999996</v>
      </c>
      <c r="DK441" s="567"/>
      <c r="DL441" s="367">
        <f t="shared" si="1176"/>
        <v>0</v>
      </c>
    </row>
    <row r="442" spans="1:116" s="366" customFormat="1" ht="76.5" x14ac:dyDescent="0.25">
      <c r="A442" s="613" t="s">
        <v>808</v>
      </c>
      <c r="B442" s="602" t="s">
        <v>13</v>
      </c>
      <c r="C442" s="355" t="s">
        <v>14</v>
      </c>
      <c r="D442" s="272" t="s">
        <v>1982</v>
      </c>
      <c r="E442" s="426" t="s">
        <v>814</v>
      </c>
      <c r="F442" s="278">
        <v>40633</v>
      </c>
      <c r="G442" s="357">
        <f t="shared" si="1265"/>
        <v>3.0027397260273974</v>
      </c>
      <c r="H442" s="357">
        <f>VLOOKUP(C442,[1]Rates!$C$6:$D$136,2,0)</f>
        <v>8</v>
      </c>
      <c r="I442" s="358">
        <f t="shared" si="1266"/>
        <v>4.9972602739726026</v>
      </c>
      <c r="J442" s="425">
        <v>676819</v>
      </c>
      <c r="K442" s="288"/>
      <c r="L442" s="288">
        <f t="shared" si="1267"/>
        <v>676819</v>
      </c>
      <c r="M442" s="288">
        <v>193069.57336986301</v>
      </c>
      <c r="N442" s="359">
        <f t="shared" si="1268"/>
        <v>483749.42663013702</v>
      </c>
      <c r="O442" s="280"/>
      <c r="P442" s="360">
        <f t="shared" si="1269"/>
        <v>5</v>
      </c>
      <c r="Q442" s="361">
        <f t="shared" si="1270"/>
        <v>33840.950000000004</v>
      </c>
      <c r="R442" s="359">
        <f t="shared" si="1271"/>
        <v>449908.47663013701</v>
      </c>
      <c r="S442" s="359">
        <f t="shared" si="1272"/>
        <v>89981.695326027402</v>
      </c>
      <c r="T442" s="359">
        <f t="shared" si="1273"/>
        <v>0</v>
      </c>
      <c r="U442" s="410">
        <f t="shared" si="1274"/>
        <v>483749.42663013702</v>
      </c>
      <c r="V442" s="374">
        <f t="shared" si="1275"/>
        <v>393767.73130410962</v>
      </c>
      <c r="W442" s="362"/>
      <c r="X442" s="362"/>
      <c r="Y442" s="362"/>
      <c r="Z442" s="362"/>
      <c r="AA442" s="280">
        <f t="shared" si="1276"/>
        <v>393767.73130410962</v>
      </c>
      <c r="AB442" s="280"/>
      <c r="AC442" s="280"/>
      <c r="AD442" s="280"/>
      <c r="AE442" s="363">
        <f t="shared" si="1277"/>
        <v>4.0027397260273974</v>
      </c>
      <c r="AF442" s="363">
        <f t="shared" si="1278"/>
        <v>3.9972602739726026</v>
      </c>
      <c r="AG442" s="364">
        <f t="shared" si="1279"/>
        <v>33840.950000000004</v>
      </c>
      <c r="AH442" s="364">
        <f t="shared" si="1280"/>
        <v>449908.47663013701</v>
      </c>
      <c r="AI442" s="364">
        <f t="shared" si="1281"/>
        <v>89981.695326027402</v>
      </c>
      <c r="AJ442" s="280">
        <f t="shared" si="1314"/>
        <v>303786.03597808222</v>
      </c>
      <c r="AL442" s="280">
        <f t="shared" si="1283"/>
        <v>303786.03597808222</v>
      </c>
      <c r="AM442" s="280"/>
      <c r="AN442" s="280"/>
      <c r="AO442" s="280"/>
      <c r="AP442" s="363">
        <f t="shared" si="1284"/>
        <v>5.0054794520547947</v>
      </c>
      <c r="AQ442" s="363">
        <f t="shared" si="1067"/>
        <v>2.9945205479452053</v>
      </c>
      <c r="AR442" s="364">
        <f t="shared" si="1285"/>
        <v>33840.950000000004</v>
      </c>
      <c r="AS442" s="364">
        <f t="shared" si="1286"/>
        <v>359926.78130410961</v>
      </c>
      <c r="AT442" s="365">
        <f t="shared" si="1306"/>
        <v>89981.695326027402</v>
      </c>
      <c r="AU442" s="280">
        <f t="shared" si="1304"/>
        <v>213804.34065205482</v>
      </c>
      <c r="AW442" s="280">
        <f t="shared" si="1307"/>
        <v>213804.34065205482</v>
      </c>
      <c r="AX442" s="280"/>
      <c r="AY442" s="280"/>
      <c r="AZ442" s="280"/>
      <c r="BA442" s="280">
        <f t="shared" si="1308"/>
        <v>6.0054794520547947</v>
      </c>
      <c r="BB442" s="280">
        <f t="shared" si="1309"/>
        <v>1.9945205479452053</v>
      </c>
      <c r="BC442" s="280">
        <f t="shared" si="1310"/>
        <v>33840.950000000004</v>
      </c>
      <c r="BD442" s="280">
        <f t="shared" si="1311"/>
        <v>269945.08597808221</v>
      </c>
      <c r="BE442" s="372">
        <f t="shared" si="1312"/>
        <v>89981.695326027402</v>
      </c>
      <c r="BF442" s="280">
        <f t="shared" si="1313"/>
        <v>123822.64532602741</v>
      </c>
      <c r="BG442" s="280"/>
      <c r="BH442" s="280">
        <f t="shared" si="1079"/>
        <v>123822.64532602741</v>
      </c>
      <c r="BI442" s="280"/>
      <c r="BJ442" s="280"/>
      <c r="BK442" s="280"/>
      <c r="BL442" s="280">
        <f t="shared" si="1080"/>
        <v>7.0054794520547947</v>
      </c>
      <c r="BM442" s="280">
        <f t="shared" si="1292"/>
        <v>0.99452054794520528</v>
      </c>
      <c r="BN442" s="280">
        <f t="shared" si="1293"/>
        <v>33840.950000000004</v>
      </c>
      <c r="BO442" s="280">
        <f t="shared" si="1083"/>
        <v>89981.695326027402</v>
      </c>
      <c r="BP442" s="280">
        <f t="shared" si="1294"/>
        <v>89981.695326027402</v>
      </c>
      <c r="BQ442" s="280">
        <f t="shared" si="1085"/>
        <v>33840.950000000012</v>
      </c>
      <c r="BS442" s="367">
        <f t="shared" si="1124"/>
        <v>0</v>
      </c>
      <c r="BT442" s="280">
        <v>33840.950000000012</v>
      </c>
      <c r="BU442" s="280"/>
      <c r="BV442" s="280"/>
      <c r="BW442" s="280"/>
      <c r="BX442" s="280">
        <f t="shared" si="1125"/>
        <v>8.0054794520547947</v>
      </c>
      <c r="BY442" s="365">
        <f t="shared" si="1126"/>
        <v>-5.4794520547947201E-3</v>
      </c>
      <c r="BZ442" s="280">
        <f t="shared" si="1127"/>
        <v>33840.950000000004</v>
      </c>
      <c r="CA442" s="280">
        <f t="shared" si="1128"/>
        <v>0</v>
      </c>
      <c r="CB442" s="280"/>
      <c r="CC442" s="280">
        <f t="shared" si="1130"/>
        <v>33840.950000000012</v>
      </c>
      <c r="CE442" s="280">
        <v>33840.950000000012</v>
      </c>
      <c r="CF442" s="280"/>
      <c r="CG442" s="280"/>
      <c r="CH442" s="280"/>
      <c r="CI442" s="280">
        <f t="shared" si="1296"/>
        <v>9.0082191780821912</v>
      </c>
      <c r="CJ442" s="365">
        <f t="shared" si="1151"/>
        <v>-1.0082191780821912</v>
      </c>
      <c r="CK442" s="280">
        <f t="shared" si="1297"/>
        <v>33840.950000000004</v>
      </c>
      <c r="CL442" s="280">
        <f t="shared" si="1298"/>
        <v>0</v>
      </c>
      <c r="CM442" s="280"/>
      <c r="CN442" s="280">
        <f t="shared" si="1165"/>
        <v>33840.950000000012</v>
      </c>
      <c r="CP442" s="280">
        <f t="shared" si="1132"/>
        <v>33840.950000000012</v>
      </c>
      <c r="CQ442" s="280"/>
      <c r="CR442" s="280"/>
      <c r="CS442" s="280"/>
      <c r="CT442" s="280">
        <f t="shared" si="1133"/>
        <v>10.008219178082191</v>
      </c>
      <c r="CU442" s="365">
        <f t="shared" si="1134"/>
        <v>-2.0082191780821912</v>
      </c>
      <c r="CV442" s="280">
        <f t="shared" si="1135"/>
        <v>33840.950000000004</v>
      </c>
      <c r="CW442" s="280">
        <f t="shared" si="1136"/>
        <v>0</v>
      </c>
      <c r="CX442" s="280">
        <f>CM442</f>
        <v>0</v>
      </c>
      <c r="CY442" s="280">
        <f t="shared" si="1182"/>
        <v>33840.950000000012</v>
      </c>
      <c r="DA442" s="280">
        <f t="shared" si="1301"/>
        <v>33840.950000000012</v>
      </c>
      <c r="DB442" s="280"/>
      <c r="DC442" s="280"/>
      <c r="DD442" s="280"/>
      <c r="DE442" s="280">
        <f t="shared" si="1172"/>
        <v>11.008219178082191</v>
      </c>
      <c r="DF442" s="365">
        <f t="shared" si="1173"/>
        <v>-3.0082191780821912</v>
      </c>
      <c r="DG442" s="280">
        <f t="shared" si="1302"/>
        <v>33840.950000000004</v>
      </c>
      <c r="DH442" s="280">
        <f t="shared" si="1174"/>
        <v>0</v>
      </c>
      <c r="DI442" s="280">
        <f t="shared" si="1303"/>
        <v>0</v>
      </c>
      <c r="DJ442" s="280">
        <f t="shared" si="1175"/>
        <v>33840.950000000012</v>
      </c>
      <c r="DL442" s="367">
        <f t="shared" si="1176"/>
        <v>0</v>
      </c>
    </row>
    <row r="443" spans="1:116" s="366" customFormat="1" ht="76.5" x14ac:dyDescent="0.25">
      <c r="A443" s="613" t="s">
        <v>808</v>
      </c>
      <c r="B443" s="602" t="s">
        <v>13</v>
      </c>
      <c r="C443" s="355" t="s">
        <v>14</v>
      </c>
      <c r="D443" s="272" t="s">
        <v>1983</v>
      </c>
      <c r="E443" s="426" t="s">
        <v>815</v>
      </c>
      <c r="F443" s="278">
        <v>40908</v>
      </c>
      <c r="G443" s="357">
        <f t="shared" si="1265"/>
        <v>2.2493150684931509</v>
      </c>
      <c r="H443" s="357">
        <f>VLOOKUP(C443,[1]Rates!$C$6:$D$136,2,0)</f>
        <v>8</v>
      </c>
      <c r="I443" s="358">
        <f t="shared" si="1266"/>
        <v>5.7506849315068491</v>
      </c>
      <c r="J443" s="425">
        <v>521062</v>
      </c>
      <c r="K443" s="288"/>
      <c r="L443" s="288">
        <f t="shared" si="1267"/>
        <v>521062</v>
      </c>
      <c r="M443" s="288">
        <v>111478.71665753424</v>
      </c>
      <c r="N443" s="359">
        <f t="shared" si="1268"/>
        <v>409583.28334246576</v>
      </c>
      <c r="O443" s="280"/>
      <c r="P443" s="360">
        <f t="shared" si="1269"/>
        <v>6</v>
      </c>
      <c r="Q443" s="361">
        <f t="shared" si="1270"/>
        <v>26053.100000000002</v>
      </c>
      <c r="R443" s="359">
        <f t="shared" si="1271"/>
        <v>383530.18334246578</v>
      </c>
      <c r="S443" s="359">
        <f t="shared" si="1272"/>
        <v>63921.697223744297</v>
      </c>
      <c r="T443" s="359">
        <f t="shared" si="1273"/>
        <v>0</v>
      </c>
      <c r="U443" s="410">
        <f t="shared" si="1274"/>
        <v>409583.28334246576</v>
      </c>
      <c r="V443" s="374">
        <f t="shared" si="1275"/>
        <v>345661.58611872146</v>
      </c>
      <c r="W443" s="362"/>
      <c r="X443" s="362"/>
      <c r="Y443" s="362"/>
      <c r="Z443" s="362"/>
      <c r="AA443" s="280">
        <f t="shared" si="1276"/>
        <v>345661.58611872146</v>
      </c>
      <c r="AB443" s="280"/>
      <c r="AC443" s="280"/>
      <c r="AD443" s="280"/>
      <c r="AE443" s="363">
        <f t="shared" si="1277"/>
        <v>3.2493150684931509</v>
      </c>
      <c r="AF443" s="363">
        <f t="shared" si="1278"/>
        <v>4.7506849315068491</v>
      </c>
      <c r="AG443" s="364">
        <f t="shared" si="1279"/>
        <v>26053.100000000002</v>
      </c>
      <c r="AH443" s="364">
        <f t="shared" si="1280"/>
        <v>383530.18334246578</v>
      </c>
      <c r="AI443" s="364">
        <f t="shared" si="1281"/>
        <v>63921.697223744297</v>
      </c>
      <c r="AJ443" s="280">
        <f t="shared" ref="AJ443:AJ454" si="1315">AA443-AI443</f>
        <v>281739.88889497716</v>
      </c>
      <c r="AL443" s="280">
        <f t="shared" si="1283"/>
        <v>281739.88889497716</v>
      </c>
      <c r="AM443" s="280"/>
      <c r="AN443" s="280"/>
      <c r="AO443" s="280"/>
      <c r="AP443" s="363">
        <f t="shared" si="1284"/>
        <v>4.2520547945205482</v>
      </c>
      <c r="AQ443" s="363">
        <f t="shared" si="1067"/>
        <v>3.7479452054794518</v>
      </c>
      <c r="AR443" s="364">
        <f t="shared" si="1285"/>
        <v>26053.100000000002</v>
      </c>
      <c r="AS443" s="364">
        <f t="shared" si="1286"/>
        <v>319608.48611872148</v>
      </c>
      <c r="AT443" s="365">
        <f t="shared" si="1306"/>
        <v>63921.697223744297</v>
      </c>
      <c r="AU443" s="280">
        <f t="shared" si="1304"/>
        <v>217818.19167123287</v>
      </c>
      <c r="AW443" s="280">
        <f t="shared" si="1307"/>
        <v>217818.19167123287</v>
      </c>
      <c r="AX443" s="280"/>
      <c r="AY443" s="280"/>
      <c r="AZ443" s="280"/>
      <c r="BA443" s="280">
        <f t="shared" si="1308"/>
        <v>5.2520547945205482</v>
      </c>
      <c r="BB443" s="280">
        <f t="shared" si="1309"/>
        <v>2.7479452054794518</v>
      </c>
      <c r="BC443" s="280">
        <f t="shared" si="1310"/>
        <v>26053.100000000002</v>
      </c>
      <c r="BD443" s="280">
        <f t="shared" si="1311"/>
        <v>255686.78889497716</v>
      </c>
      <c r="BE443" s="372">
        <f t="shared" si="1312"/>
        <v>63921.697223744297</v>
      </c>
      <c r="BF443" s="280">
        <f t="shared" ref="BF443:BF447" si="1316">+AW443+AX443-BE443</f>
        <v>153896.49444748857</v>
      </c>
      <c r="BG443" s="280"/>
      <c r="BH443" s="280">
        <f t="shared" si="1079"/>
        <v>153896.49444748857</v>
      </c>
      <c r="BI443" s="280"/>
      <c r="BJ443" s="280"/>
      <c r="BK443" s="280"/>
      <c r="BL443" s="280">
        <f t="shared" si="1080"/>
        <v>6.2520547945205482</v>
      </c>
      <c r="BM443" s="280">
        <f t="shared" si="1292"/>
        <v>1.7479452054794518</v>
      </c>
      <c r="BN443" s="280">
        <f t="shared" si="1293"/>
        <v>26053.100000000002</v>
      </c>
      <c r="BO443" s="280">
        <f t="shared" si="1083"/>
        <v>127843.39444748856</v>
      </c>
      <c r="BP443" s="280">
        <f t="shared" si="1294"/>
        <v>63921.697223744297</v>
      </c>
      <c r="BQ443" s="280">
        <f t="shared" si="1085"/>
        <v>89974.797223744274</v>
      </c>
      <c r="BS443" s="367">
        <f t="shared" si="1124"/>
        <v>63921.697223744268</v>
      </c>
      <c r="BT443" s="280">
        <v>89974.797223744274</v>
      </c>
      <c r="BU443" s="280"/>
      <c r="BV443" s="280"/>
      <c r="BW443" s="280"/>
      <c r="BX443" s="280">
        <f t="shared" si="1125"/>
        <v>7.2520547945205482</v>
      </c>
      <c r="BY443" s="365">
        <f t="shared" si="1126"/>
        <v>0.74794520547945176</v>
      </c>
      <c r="BZ443" s="280">
        <f t="shared" si="1127"/>
        <v>26053.100000000002</v>
      </c>
      <c r="CA443" s="280">
        <f t="shared" si="1128"/>
        <v>63921.697223744268</v>
      </c>
      <c r="CB443" s="280">
        <f t="shared" si="1295"/>
        <v>63921.697223744297</v>
      </c>
      <c r="CC443" s="280">
        <f t="shared" si="1130"/>
        <v>26053.099999999977</v>
      </c>
      <c r="CE443" s="280">
        <v>26053.099999999977</v>
      </c>
      <c r="CF443" s="280"/>
      <c r="CG443" s="280"/>
      <c r="CH443" s="280"/>
      <c r="CI443" s="280">
        <f t="shared" si="1296"/>
        <v>8.2547945205479447</v>
      </c>
      <c r="CJ443" s="365">
        <f t="shared" si="1151"/>
        <v>-0.25479452054794471</v>
      </c>
      <c r="CK443" s="280">
        <f t="shared" si="1297"/>
        <v>26053.100000000002</v>
      </c>
      <c r="CL443" s="280">
        <f t="shared" si="1298"/>
        <v>0</v>
      </c>
      <c r="CM443" s="280"/>
      <c r="CN443" s="280">
        <f t="shared" si="1165"/>
        <v>26053.099999999977</v>
      </c>
      <c r="CP443" s="280">
        <f t="shared" si="1132"/>
        <v>26053.099999999977</v>
      </c>
      <c r="CQ443" s="280"/>
      <c r="CR443" s="280"/>
      <c r="CS443" s="280"/>
      <c r="CT443" s="280">
        <f t="shared" si="1133"/>
        <v>9.2547945205479447</v>
      </c>
      <c r="CU443" s="365">
        <f t="shared" si="1134"/>
        <v>-1.2547945205479447</v>
      </c>
      <c r="CV443" s="280">
        <f t="shared" si="1135"/>
        <v>26053.100000000002</v>
      </c>
      <c r="CW443" s="280">
        <f t="shared" si="1136"/>
        <v>0</v>
      </c>
      <c r="CX443" s="280">
        <f>CM443</f>
        <v>0</v>
      </c>
      <c r="CY443" s="280">
        <f t="shared" si="1182"/>
        <v>26053.099999999977</v>
      </c>
      <c r="DA443" s="280">
        <f t="shared" si="1301"/>
        <v>26053.099999999977</v>
      </c>
      <c r="DB443" s="280"/>
      <c r="DC443" s="280"/>
      <c r="DD443" s="280"/>
      <c r="DE443" s="280">
        <f t="shared" si="1172"/>
        <v>10.254794520547945</v>
      </c>
      <c r="DF443" s="365">
        <f t="shared" si="1173"/>
        <v>-2.2547945205479447</v>
      </c>
      <c r="DG443" s="280">
        <f t="shared" si="1302"/>
        <v>26053.100000000002</v>
      </c>
      <c r="DH443" s="280">
        <f t="shared" si="1174"/>
        <v>0</v>
      </c>
      <c r="DI443" s="280">
        <f t="shared" si="1303"/>
        <v>0</v>
      </c>
      <c r="DJ443" s="280">
        <f t="shared" si="1175"/>
        <v>26053.099999999977</v>
      </c>
      <c r="DL443" s="367">
        <f t="shared" si="1176"/>
        <v>0</v>
      </c>
    </row>
    <row r="444" spans="1:116" s="366" customFormat="1" ht="76.5" x14ac:dyDescent="0.25">
      <c r="A444" s="613" t="s">
        <v>808</v>
      </c>
      <c r="B444" s="602" t="s">
        <v>13</v>
      </c>
      <c r="C444" s="355" t="s">
        <v>14</v>
      </c>
      <c r="D444" s="272" t="s">
        <v>1984</v>
      </c>
      <c r="E444" s="426" t="s">
        <v>816</v>
      </c>
      <c r="F444" s="278">
        <v>40999</v>
      </c>
      <c r="G444" s="357">
        <f t="shared" si="1265"/>
        <v>2</v>
      </c>
      <c r="H444" s="357">
        <f>VLOOKUP(C444,[1]Rates!$C$6:$D$136,2,0)</f>
        <v>8</v>
      </c>
      <c r="I444" s="358">
        <f t="shared" si="1266"/>
        <v>6</v>
      </c>
      <c r="J444" s="425">
        <v>553106</v>
      </c>
      <c r="K444" s="288"/>
      <c r="L444" s="288">
        <f t="shared" si="1267"/>
        <v>553106</v>
      </c>
      <c r="M444" s="288">
        <v>105234.09909589041</v>
      </c>
      <c r="N444" s="359">
        <f t="shared" si="1268"/>
        <v>447871.90090410959</v>
      </c>
      <c r="O444" s="280"/>
      <c r="P444" s="360">
        <f t="shared" si="1269"/>
        <v>6</v>
      </c>
      <c r="Q444" s="361">
        <f t="shared" si="1270"/>
        <v>27655.300000000003</v>
      </c>
      <c r="R444" s="359">
        <f t="shared" si="1271"/>
        <v>420216.6009041096</v>
      </c>
      <c r="S444" s="359">
        <f t="shared" si="1272"/>
        <v>70036.100150684928</v>
      </c>
      <c r="T444" s="359">
        <f t="shared" si="1273"/>
        <v>0</v>
      </c>
      <c r="U444" s="410">
        <f t="shared" si="1274"/>
        <v>447871.90090410959</v>
      </c>
      <c r="V444" s="374">
        <f t="shared" si="1275"/>
        <v>377835.80075342464</v>
      </c>
      <c r="W444" s="362"/>
      <c r="X444" s="362"/>
      <c r="Y444" s="362"/>
      <c r="Z444" s="362"/>
      <c r="AA444" s="280">
        <f t="shared" si="1276"/>
        <v>377835.80075342464</v>
      </c>
      <c r="AB444" s="280"/>
      <c r="AC444" s="280"/>
      <c r="AD444" s="280"/>
      <c r="AE444" s="363">
        <f t="shared" si="1277"/>
        <v>3</v>
      </c>
      <c r="AF444" s="363">
        <f t="shared" si="1278"/>
        <v>5</v>
      </c>
      <c r="AG444" s="364">
        <f t="shared" si="1279"/>
        <v>27655.300000000003</v>
      </c>
      <c r="AH444" s="364">
        <f t="shared" si="1280"/>
        <v>420216.6009041096</v>
      </c>
      <c r="AI444" s="364">
        <f t="shared" si="1281"/>
        <v>70036.100150684928</v>
      </c>
      <c r="AJ444" s="280">
        <f t="shared" si="1315"/>
        <v>307799.7006027397</v>
      </c>
      <c r="AL444" s="280">
        <f t="shared" si="1283"/>
        <v>307799.7006027397</v>
      </c>
      <c r="AM444" s="280"/>
      <c r="AN444" s="280"/>
      <c r="AO444" s="280"/>
      <c r="AP444" s="363">
        <f t="shared" si="1284"/>
        <v>4.0027397260273974</v>
      </c>
      <c r="AQ444" s="363">
        <f t="shared" si="1067"/>
        <v>3.9972602739726026</v>
      </c>
      <c r="AR444" s="364">
        <f t="shared" si="1285"/>
        <v>27655.300000000003</v>
      </c>
      <c r="AS444" s="364">
        <f t="shared" si="1286"/>
        <v>350180.50075342465</v>
      </c>
      <c r="AT444" s="365">
        <f t="shared" si="1306"/>
        <v>70036.100150684928</v>
      </c>
      <c r="AU444" s="280">
        <f t="shared" si="1304"/>
        <v>237763.60045205476</v>
      </c>
      <c r="AW444" s="280">
        <f t="shared" si="1307"/>
        <v>237763.60045205476</v>
      </c>
      <c r="AX444" s="280"/>
      <c r="AY444" s="280"/>
      <c r="AZ444" s="280"/>
      <c r="BA444" s="280">
        <f t="shared" si="1308"/>
        <v>5.0027397260273974</v>
      </c>
      <c r="BB444" s="280">
        <f t="shared" si="1309"/>
        <v>2.9972602739726026</v>
      </c>
      <c r="BC444" s="280">
        <f t="shared" si="1310"/>
        <v>27655.300000000003</v>
      </c>
      <c r="BD444" s="280">
        <f t="shared" si="1311"/>
        <v>280144.40060273971</v>
      </c>
      <c r="BE444" s="372">
        <f t="shared" si="1312"/>
        <v>70036.100150684928</v>
      </c>
      <c r="BF444" s="280">
        <f t="shared" si="1316"/>
        <v>167727.50030136982</v>
      </c>
      <c r="BG444" s="280"/>
      <c r="BH444" s="280">
        <f t="shared" si="1079"/>
        <v>167727.50030136982</v>
      </c>
      <c r="BI444" s="280"/>
      <c r="BJ444" s="280"/>
      <c r="BK444" s="280"/>
      <c r="BL444" s="280">
        <f t="shared" si="1080"/>
        <v>6.0027397260273974</v>
      </c>
      <c r="BM444" s="280">
        <f t="shared" si="1292"/>
        <v>1.9972602739726026</v>
      </c>
      <c r="BN444" s="280">
        <f t="shared" si="1293"/>
        <v>27655.300000000003</v>
      </c>
      <c r="BO444" s="280">
        <f t="shared" si="1083"/>
        <v>140072.20030136983</v>
      </c>
      <c r="BP444" s="280">
        <f t="shared" si="1294"/>
        <v>70036.100150684928</v>
      </c>
      <c r="BQ444" s="280">
        <f t="shared" si="1085"/>
        <v>97691.400150684887</v>
      </c>
      <c r="BS444" s="367">
        <f t="shared" si="1124"/>
        <v>70036.100150684884</v>
      </c>
      <c r="BT444" s="280">
        <v>97691.400150684887</v>
      </c>
      <c r="BU444" s="280"/>
      <c r="BV444" s="280"/>
      <c r="BW444" s="280"/>
      <c r="BX444" s="280">
        <f t="shared" si="1125"/>
        <v>7.0027397260273974</v>
      </c>
      <c r="BY444" s="365">
        <f t="shared" si="1126"/>
        <v>0.99726027397260264</v>
      </c>
      <c r="BZ444" s="280">
        <f t="shared" si="1127"/>
        <v>27655.300000000003</v>
      </c>
      <c r="CA444" s="280">
        <f t="shared" si="1128"/>
        <v>70036.100150684884</v>
      </c>
      <c r="CB444" s="280">
        <f t="shared" si="1295"/>
        <v>70036.100150684928</v>
      </c>
      <c r="CC444" s="280">
        <f t="shared" si="1130"/>
        <v>27655.299999999959</v>
      </c>
      <c r="CE444" s="280">
        <v>27655.299999999959</v>
      </c>
      <c r="CF444" s="280"/>
      <c r="CG444" s="280"/>
      <c r="CH444" s="280"/>
      <c r="CI444" s="280">
        <f t="shared" si="1296"/>
        <v>8.0054794520547947</v>
      </c>
      <c r="CJ444" s="365">
        <f t="shared" si="1151"/>
        <v>-5.4794520547947201E-3</v>
      </c>
      <c r="CK444" s="280">
        <f t="shared" si="1297"/>
        <v>27655.300000000003</v>
      </c>
      <c r="CL444" s="280">
        <f t="shared" si="1298"/>
        <v>0</v>
      </c>
      <c r="CM444" s="280"/>
      <c r="CN444" s="280">
        <f t="shared" si="1165"/>
        <v>27655.299999999959</v>
      </c>
      <c r="CP444" s="280">
        <f t="shared" si="1132"/>
        <v>27655.299999999959</v>
      </c>
      <c r="CQ444" s="280"/>
      <c r="CR444" s="280"/>
      <c r="CS444" s="280"/>
      <c r="CT444" s="280">
        <f t="shared" si="1133"/>
        <v>9.0054794520547947</v>
      </c>
      <c r="CU444" s="365">
        <f t="shared" si="1134"/>
        <v>-1.0054794520547947</v>
      </c>
      <c r="CV444" s="280">
        <f t="shared" si="1135"/>
        <v>27655.300000000003</v>
      </c>
      <c r="CW444" s="280">
        <f t="shared" si="1136"/>
        <v>0</v>
      </c>
      <c r="CX444" s="280">
        <f>CM444</f>
        <v>0</v>
      </c>
      <c r="CY444" s="280">
        <f t="shared" si="1182"/>
        <v>27655.299999999959</v>
      </c>
      <c r="DA444" s="280">
        <f t="shared" si="1301"/>
        <v>27655.299999999959</v>
      </c>
      <c r="DB444" s="280"/>
      <c r="DC444" s="280"/>
      <c r="DD444" s="280"/>
      <c r="DE444" s="280">
        <f t="shared" si="1172"/>
        <v>10.005479452054795</v>
      </c>
      <c r="DF444" s="365">
        <f t="shared" si="1173"/>
        <v>-2.0054794520547947</v>
      </c>
      <c r="DG444" s="280">
        <f t="shared" si="1302"/>
        <v>27655.300000000003</v>
      </c>
      <c r="DH444" s="280">
        <f t="shared" si="1174"/>
        <v>0</v>
      </c>
      <c r="DI444" s="280">
        <f t="shared" si="1303"/>
        <v>0</v>
      </c>
      <c r="DJ444" s="280">
        <f t="shared" si="1175"/>
        <v>27655.299999999959</v>
      </c>
      <c r="DL444" s="367">
        <f t="shared" si="1176"/>
        <v>-4.3655745685100555E-11</v>
      </c>
    </row>
    <row r="445" spans="1:116" s="366" customFormat="1" ht="76.5" x14ac:dyDescent="0.25">
      <c r="A445" s="613" t="s">
        <v>808</v>
      </c>
      <c r="B445" s="602" t="s">
        <v>13</v>
      </c>
      <c r="C445" s="355" t="s">
        <v>14</v>
      </c>
      <c r="D445" s="272" t="s">
        <v>1985</v>
      </c>
      <c r="E445" s="426" t="s">
        <v>817</v>
      </c>
      <c r="F445" s="278">
        <v>41150</v>
      </c>
      <c r="G445" s="357">
        <f t="shared" si="1265"/>
        <v>1.5863013698630137</v>
      </c>
      <c r="H445" s="357">
        <f>VLOOKUP(C445,[1]Rates!$C$6:$D$136,2,0)</f>
        <v>8</v>
      </c>
      <c r="I445" s="358">
        <f t="shared" si="1266"/>
        <v>6.4136986301369863</v>
      </c>
      <c r="J445" s="425">
        <v>2677947</v>
      </c>
      <c r="K445" s="288"/>
      <c r="L445" s="288">
        <f t="shared" si="1267"/>
        <v>2677947</v>
      </c>
      <c r="M445" s="288">
        <v>404259.94438356161</v>
      </c>
      <c r="N445" s="359">
        <f t="shared" si="1268"/>
        <v>2273687.0556164384</v>
      </c>
      <c r="O445" s="280"/>
      <c r="P445" s="360">
        <f t="shared" si="1269"/>
        <v>6</v>
      </c>
      <c r="Q445" s="361">
        <f t="shared" si="1270"/>
        <v>133897.35</v>
      </c>
      <c r="R445" s="359">
        <f t="shared" si="1271"/>
        <v>2139789.7056164383</v>
      </c>
      <c r="S445" s="359">
        <f t="shared" si="1272"/>
        <v>356631.61760273972</v>
      </c>
      <c r="T445" s="359">
        <f t="shared" si="1273"/>
        <v>0</v>
      </c>
      <c r="U445" s="410">
        <f t="shared" si="1274"/>
        <v>2273687.0556164384</v>
      </c>
      <c r="V445" s="374">
        <f t="shared" si="1275"/>
        <v>1917055.4380136987</v>
      </c>
      <c r="W445" s="362"/>
      <c r="X445" s="362"/>
      <c r="Y445" s="362"/>
      <c r="Z445" s="362"/>
      <c r="AA445" s="280">
        <f t="shared" si="1276"/>
        <v>1917055.4380136987</v>
      </c>
      <c r="AB445" s="280"/>
      <c r="AC445" s="280"/>
      <c r="AD445" s="280"/>
      <c r="AE445" s="363">
        <f t="shared" si="1277"/>
        <v>2.5863013698630137</v>
      </c>
      <c r="AF445" s="363">
        <f t="shared" si="1278"/>
        <v>5.4136986301369863</v>
      </c>
      <c r="AG445" s="364">
        <f t="shared" si="1279"/>
        <v>133897.35</v>
      </c>
      <c r="AH445" s="364">
        <f t="shared" si="1280"/>
        <v>2139789.7056164383</v>
      </c>
      <c r="AI445" s="364">
        <f t="shared" si="1281"/>
        <v>356631.61760273972</v>
      </c>
      <c r="AJ445" s="280">
        <f t="shared" si="1315"/>
        <v>1560423.820410959</v>
      </c>
      <c r="AL445" s="280">
        <f t="shared" si="1283"/>
        <v>1560423.820410959</v>
      </c>
      <c r="AM445" s="280"/>
      <c r="AN445" s="280"/>
      <c r="AO445" s="280"/>
      <c r="AP445" s="363">
        <f t="shared" si="1284"/>
        <v>3.5890410958904111</v>
      </c>
      <c r="AQ445" s="363">
        <f t="shared" si="1067"/>
        <v>4.4109589041095889</v>
      </c>
      <c r="AR445" s="364">
        <f t="shared" si="1285"/>
        <v>133897.35</v>
      </c>
      <c r="AS445" s="364">
        <f t="shared" si="1286"/>
        <v>1783158.0880136986</v>
      </c>
      <c r="AT445" s="365">
        <f t="shared" si="1306"/>
        <v>356631.61760273972</v>
      </c>
      <c r="AU445" s="280">
        <f t="shared" si="1304"/>
        <v>1203792.2028082192</v>
      </c>
      <c r="AW445" s="280">
        <f t="shared" si="1307"/>
        <v>1203792.2028082192</v>
      </c>
      <c r="AX445" s="280"/>
      <c r="AY445" s="280"/>
      <c r="AZ445" s="280"/>
      <c r="BA445" s="280">
        <f t="shared" si="1308"/>
        <v>4.5890410958904111</v>
      </c>
      <c r="BB445" s="280">
        <f t="shared" si="1309"/>
        <v>3.4109589041095889</v>
      </c>
      <c r="BC445" s="280">
        <f t="shared" si="1310"/>
        <v>133897.35</v>
      </c>
      <c r="BD445" s="280">
        <f>IF(AW445-BC445&lt;=0,0,IF(BB445&lt;=0,0,AW445-BC445))</f>
        <v>1069894.8528082191</v>
      </c>
      <c r="BE445" s="427">
        <f>+BD445/BB445</f>
        <v>313663.9528313253</v>
      </c>
      <c r="BF445" s="280">
        <f t="shared" si="1316"/>
        <v>890128.24997689389</v>
      </c>
      <c r="BG445" s="280"/>
      <c r="BH445" s="280">
        <f t="shared" si="1079"/>
        <v>890128.24997689389</v>
      </c>
      <c r="BI445" s="280"/>
      <c r="BJ445" s="280"/>
      <c r="BK445" s="280"/>
      <c r="BL445" s="280">
        <f t="shared" si="1080"/>
        <v>5.5890410958904111</v>
      </c>
      <c r="BM445" s="280">
        <f t="shared" si="1292"/>
        <v>2.4109589041095889</v>
      </c>
      <c r="BN445" s="280">
        <f t="shared" si="1293"/>
        <v>133897.35</v>
      </c>
      <c r="BO445" s="280">
        <f t="shared" si="1083"/>
        <v>756230.89997689391</v>
      </c>
      <c r="BP445" s="280">
        <f t="shared" si="1294"/>
        <v>313663.9528313253</v>
      </c>
      <c r="BQ445" s="280">
        <f t="shared" si="1085"/>
        <v>576464.29714556853</v>
      </c>
      <c r="BS445" s="367">
        <f t="shared" si="1124"/>
        <v>442566.94714556856</v>
      </c>
      <c r="BT445" s="280">
        <v>576464.29714556853</v>
      </c>
      <c r="BU445" s="280"/>
      <c r="BV445" s="280"/>
      <c r="BW445" s="280"/>
      <c r="BX445" s="280">
        <f t="shared" si="1125"/>
        <v>6.5890410958904111</v>
      </c>
      <c r="BY445" s="365">
        <f t="shared" si="1126"/>
        <v>1.4109589041095889</v>
      </c>
      <c r="BZ445" s="280">
        <f t="shared" si="1127"/>
        <v>133897.35</v>
      </c>
      <c r="CA445" s="280">
        <f t="shared" si="1128"/>
        <v>442566.94714556856</v>
      </c>
      <c r="CB445" s="280">
        <f t="shared" si="1295"/>
        <v>313663.9528313253</v>
      </c>
      <c r="CC445" s="280">
        <f t="shared" si="1130"/>
        <v>262800.34431424324</v>
      </c>
      <c r="CE445" s="280">
        <v>262800.34431424324</v>
      </c>
      <c r="CF445" s="280"/>
      <c r="CG445" s="280"/>
      <c r="CH445" s="280"/>
      <c r="CI445" s="280">
        <f t="shared" si="1296"/>
        <v>7.5917808219178085</v>
      </c>
      <c r="CJ445" s="365">
        <f t="shared" si="1151"/>
        <v>0.40821917808219155</v>
      </c>
      <c r="CK445" s="280">
        <f t="shared" si="1297"/>
        <v>133897.35</v>
      </c>
      <c r="CL445" s="280">
        <f t="shared" si="1298"/>
        <v>128902.99431424323</v>
      </c>
      <c r="CM445" s="280">
        <f>CL445</f>
        <v>128902.99431424323</v>
      </c>
      <c r="CN445" s="280">
        <f t="shared" si="1165"/>
        <v>133897.35</v>
      </c>
      <c r="CP445" s="280">
        <f t="shared" si="1132"/>
        <v>133897.35</v>
      </c>
      <c r="CQ445" s="280"/>
      <c r="CR445" s="280"/>
      <c r="CS445" s="280"/>
      <c r="CT445" s="280">
        <f t="shared" si="1133"/>
        <v>8.5917808219178085</v>
      </c>
      <c r="CU445" s="365">
        <f t="shared" si="1134"/>
        <v>-0.59178082191780845</v>
      </c>
      <c r="CV445" s="280">
        <f t="shared" si="1135"/>
        <v>133897.35</v>
      </c>
      <c r="CW445" s="280">
        <f t="shared" si="1136"/>
        <v>0</v>
      </c>
      <c r="CX445" s="280">
        <v>0</v>
      </c>
      <c r="CY445" s="280">
        <f t="shared" si="1182"/>
        <v>133897.35</v>
      </c>
      <c r="DA445" s="280">
        <f t="shared" si="1301"/>
        <v>133897.35</v>
      </c>
      <c r="DB445" s="280"/>
      <c r="DC445" s="280"/>
      <c r="DD445" s="280"/>
      <c r="DE445" s="280">
        <f t="shared" si="1172"/>
        <v>9.5917808219178085</v>
      </c>
      <c r="DF445" s="365">
        <f t="shared" si="1173"/>
        <v>-1.5917808219178085</v>
      </c>
      <c r="DG445" s="280">
        <f t="shared" si="1302"/>
        <v>133897.35</v>
      </c>
      <c r="DH445" s="280">
        <f t="shared" si="1174"/>
        <v>0</v>
      </c>
      <c r="DI445" s="280">
        <f t="shared" si="1303"/>
        <v>0</v>
      </c>
      <c r="DJ445" s="280">
        <f t="shared" si="1175"/>
        <v>133897.35</v>
      </c>
      <c r="DK445" s="567"/>
      <c r="DL445" s="367">
        <f t="shared" si="1176"/>
        <v>0</v>
      </c>
    </row>
    <row r="446" spans="1:116" s="366" customFormat="1" ht="38.25" x14ac:dyDescent="0.25">
      <c r="A446" s="613" t="s">
        <v>808</v>
      </c>
      <c r="B446" s="602" t="s">
        <v>13</v>
      </c>
      <c r="C446" s="355" t="s">
        <v>15</v>
      </c>
      <c r="D446" s="272" t="s">
        <v>1986</v>
      </c>
      <c r="E446" s="426" t="s">
        <v>818</v>
      </c>
      <c r="F446" s="278">
        <v>41173</v>
      </c>
      <c r="G446" s="357">
        <f t="shared" si="1265"/>
        <v>1.5232876712328767</v>
      </c>
      <c r="H446" s="357">
        <f>VLOOKUP(C446,[1]Rates!$C$6:$D$136,2,0)</f>
        <v>10</v>
      </c>
      <c r="I446" s="358">
        <f t="shared" si="1266"/>
        <v>8.4767123287671229</v>
      </c>
      <c r="J446" s="425">
        <v>45121</v>
      </c>
      <c r="K446" s="288"/>
      <c r="L446" s="288">
        <f t="shared" si="1267"/>
        <v>45121</v>
      </c>
      <c r="M446" s="288">
        <v>6541.308808219178</v>
      </c>
      <c r="N446" s="359">
        <f t="shared" si="1268"/>
        <v>38579.691191780825</v>
      </c>
      <c r="O446" s="280"/>
      <c r="P446" s="360">
        <f t="shared" si="1269"/>
        <v>8</v>
      </c>
      <c r="Q446" s="361">
        <f t="shared" si="1270"/>
        <v>2256.0500000000002</v>
      </c>
      <c r="R446" s="359">
        <f t="shared" si="1271"/>
        <v>36323.641191780822</v>
      </c>
      <c r="S446" s="359">
        <f t="shared" si="1272"/>
        <v>4540.4551489726027</v>
      </c>
      <c r="T446" s="359">
        <f t="shared" si="1273"/>
        <v>0</v>
      </c>
      <c r="U446" s="410">
        <f t="shared" si="1274"/>
        <v>38579.691191780825</v>
      </c>
      <c r="V446" s="374">
        <f t="shared" si="1275"/>
        <v>34039.236042808225</v>
      </c>
      <c r="W446" s="362"/>
      <c r="X446" s="362"/>
      <c r="Y446" s="362"/>
      <c r="Z446" s="362"/>
      <c r="AA446" s="280">
        <f t="shared" si="1276"/>
        <v>34039.236042808225</v>
      </c>
      <c r="AB446" s="280"/>
      <c r="AC446" s="280"/>
      <c r="AD446" s="280"/>
      <c r="AE446" s="363">
        <f t="shared" si="1277"/>
        <v>2.5232876712328767</v>
      </c>
      <c r="AF446" s="363">
        <f t="shared" si="1278"/>
        <v>7.4767123287671229</v>
      </c>
      <c r="AG446" s="364">
        <f t="shared" si="1279"/>
        <v>2256.0500000000002</v>
      </c>
      <c r="AH446" s="364">
        <f t="shared" si="1280"/>
        <v>36323.641191780822</v>
      </c>
      <c r="AI446" s="364">
        <f t="shared" si="1281"/>
        <v>4540.4551489726027</v>
      </c>
      <c r="AJ446" s="280">
        <f t="shared" si="1315"/>
        <v>29498.780893835621</v>
      </c>
      <c r="AL446" s="280">
        <f t="shared" si="1283"/>
        <v>29498.780893835621</v>
      </c>
      <c r="AM446" s="280"/>
      <c r="AN446" s="280"/>
      <c r="AO446" s="280"/>
      <c r="AP446" s="363">
        <f t="shared" si="1284"/>
        <v>3.526027397260274</v>
      </c>
      <c r="AQ446" s="363">
        <f t="shared" si="1067"/>
        <v>6.4739726027397264</v>
      </c>
      <c r="AR446" s="364">
        <f t="shared" si="1285"/>
        <v>2256.0500000000002</v>
      </c>
      <c r="AS446" s="364">
        <f t="shared" si="1286"/>
        <v>31783.186042808225</v>
      </c>
      <c r="AT446" s="365">
        <f t="shared" si="1306"/>
        <v>4540.4551489726027</v>
      </c>
      <c r="AU446" s="280">
        <f t="shared" si="1304"/>
        <v>24958.325744863017</v>
      </c>
      <c r="AW446" s="280">
        <f t="shared" si="1307"/>
        <v>24958.325744863017</v>
      </c>
      <c r="AX446" s="280"/>
      <c r="AY446" s="280"/>
      <c r="AZ446" s="280"/>
      <c r="BA446" s="280">
        <f t="shared" si="1308"/>
        <v>4.5260273972602736</v>
      </c>
      <c r="BB446" s="280">
        <f t="shared" si="1309"/>
        <v>5.4739726027397264</v>
      </c>
      <c r="BC446" s="280">
        <f t="shared" si="1310"/>
        <v>2256.0500000000002</v>
      </c>
      <c r="BD446" s="280">
        <f t="shared" si="1311"/>
        <v>27242.730893835622</v>
      </c>
      <c r="BE446" s="372">
        <f t="shared" si="1312"/>
        <v>4540.4551489726027</v>
      </c>
      <c r="BF446" s="280">
        <f t="shared" si="1316"/>
        <v>20417.870595890414</v>
      </c>
      <c r="BG446" s="280"/>
      <c r="BH446" s="280">
        <f t="shared" si="1079"/>
        <v>20417.870595890414</v>
      </c>
      <c r="BI446" s="280"/>
      <c r="BJ446" s="280"/>
      <c r="BK446" s="280"/>
      <c r="BL446" s="280">
        <f t="shared" si="1080"/>
        <v>5.5260273972602736</v>
      </c>
      <c r="BM446" s="280">
        <f t="shared" si="1292"/>
        <v>4.4739726027397264</v>
      </c>
      <c r="BN446" s="280">
        <f t="shared" si="1293"/>
        <v>2256.0500000000002</v>
      </c>
      <c r="BO446" s="280">
        <f t="shared" si="1083"/>
        <v>18161.820595890415</v>
      </c>
      <c r="BP446" s="280">
        <f t="shared" si="1294"/>
        <v>4540.4551489726027</v>
      </c>
      <c r="BQ446" s="280">
        <f t="shared" si="1085"/>
        <v>15877.41544691781</v>
      </c>
      <c r="BS446" s="367">
        <f t="shared" si="1124"/>
        <v>13621.365446917811</v>
      </c>
      <c r="BT446" s="280">
        <v>15877.41544691781</v>
      </c>
      <c r="BU446" s="280"/>
      <c r="BV446" s="280"/>
      <c r="BW446" s="280"/>
      <c r="BX446" s="280">
        <f t="shared" si="1125"/>
        <v>6.5260273972602736</v>
      </c>
      <c r="BY446" s="365">
        <f t="shared" si="1126"/>
        <v>3.4739726027397264</v>
      </c>
      <c r="BZ446" s="280">
        <f t="shared" si="1127"/>
        <v>2256.0500000000002</v>
      </c>
      <c r="CA446" s="280">
        <f t="shared" si="1128"/>
        <v>13621.365446917811</v>
      </c>
      <c r="CB446" s="280">
        <f t="shared" si="1295"/>
        <v>4540.4551489726027</v>
      </c>
      <c r="CC446" s="280">
        <f t="shared" si="1130"/>
        <v>11336.960297945207</v>
      </c>
      <c r="CE446" s="280">
        <v>11336.960297945207</v>
      </c>
      <c r="CF446" s="280"/>
      <c r="CG446" s="280"/>
      <c r="CH446" s="280"/>
      <c r="CI446" s="280">
        <f t="shared" si="1296"/>
        <v>7.5287671232876709</v>
      </c>
      <c r="CJ446" s="365">
        <f t="shared" si="1151"/>
        <v>2.4712328767123291</v>
      </c>
      <c r="CK446" s="280">
        <f t="shared" si="1297"/>
        <v>2256.0500000000002</v>
      </c>
      <c r="CL446" s="280">
        <f t="shared" si="1298"/>
        <v>9080.9102979452073</v>
      </c>
      <c r="CM446" s="280">
        <f t="shared" ref="CM446:CM463" si="1317">CB446</f>
        <v>4540.4551489726027</v>
      </c>
      <c r="CN446" s="280">
        <f t="shared" si="1165"/>
        <v>6796.5051489726038</v>
      </c>
      <c r="CP446" s="280">
        <f t="shared" ref="CP446:CP464" si="1318">CN446</f>
        <v>6796.5051489726038</v>
      </c>
      <c r="CQ446" s="280"/>
      <c r="CR446" s="280"/>
      <c r="CS446" s="280"/>
      <c r="CT446" s="280">
        <f t="shared" ref="CT446:CT464" si="1319">($CP$4-F446)/365</f>
        <v>8.5287671232876718</v>
      </c>
      <c r="CU446" s="365">
        <f t="shared" ref="CU446:CU464" si="1320">H446-CT446</f>
        <v>1.4712328767123282</v>
      </c>
      <c r="CV446" s="280">
        <f t="shared" ref="CV446:CV464" si="1321">CK446</f>
        <v>2256.0500000000002</v>
      </c>
      <c r="CW446" s="280">
        <f t="shared" ref="CW446:CW447" si="1322">IF(CP446-CV446&lt;=0,0,IF(CU446&lt;=0,0,CP446-CV446))</f>
        <v>4540.4551489726036</v>
      </c>
      <c r="CX446" s="280">
        <f t="shared" ref="CX446:CX463" si="1323">CM446</f>
        <v>4540.4551489726027</v>
      </c>
      <c r="CY446" s="280">
        <f t="shared" si="1182"/>
        <v>2256.0500000000011</v>
      </c>
      <c r="DA446" s="280">
        <f t="shared" si="1301"/>
        <v>2256.0500000000011</v>
      </c>
      <c r="DB446" s="280"/>
      <c r="DC446" s="280"/>
      <c r="DD446" s="280"/>
      <c r="DE446" s="280">
        <f t="shared" si="1172"/>
        <v>9.5287671232876718</v>
      </c>
      <c r="DF446" s="365">
        <f t="shared" si="1173"/>
        <v>0.47123287671232816</v>
      </c>
      <c r="DG446" s="280">
        <f t="shared" si="1302"/>
        <v>2256.0500000000002</v>
      </c>
      <c r="DH446" s="280">
        <f t="shared" si="1174"/>
        <v>9.0949470177292824E-13</v>
      </c>
      <c r="DI446" s="280"/>
      <c r="DJ446" s="280">
        <f t="shared" si="1175"/>
        <v>2256.0500000000011</v>
      </c>
      <c r="DL446" s="367">
        <f t="shared" si="1176"/>
        <v>0</v>
      </c>
    </row>
    <row r="447" spans="1:116" s="366" customFormat="1" ht="38.25" x14ac:dyDescent="0.25">
      <c r="A447" s="613" t="s">
        <v>808</v>
      </c>
      <c r="B447" s="602" t="s">
        <v>13</v>
      </c>
      <c r="C447" s="355" t="s">
        <v>15</v>
      </c>
      <c r="D447" s="272" t="s">
        <v>1987</v>
      </c>
      <c r="E447" s="426" t="s">
        <v>819</v>
      </c>
      <c r="F447" s="278">
        <v>41455</v>
      </c>
      <c r="G447" s="357">
        <f t="shared" si="1265"/>
        <v>0.75068493150684934</v>
      </c>
      <c r="H447" s="357">
        <f>VLOOKUP(C447,[1]Rates!$C$6:$D$136,2,0)</f>
        <v>10</v>
      </c>
      <c r="I447" s="358">
        <f t="shared" si="1266"/>
        <v>9.24931506849315</v>
      </c>
      <c r="J447" s="425">
        <v>22000</v>
      </c>
      <c r="K447" s="288"/>
      <c r="L447" s="288">
        <f t="shared" si="1267"/>
        <v>22000</v>
      </c>
      <c r="M447" s="288">
        <v>1574.6575342465753</v>
      </c>
      <c r="N447" s="359">
        <f t="shared" si="1268"/>
        <v>20425.342465753423</v>
      </c>
      <c r="O447" s="280"/>
      <c r="P447" s="360">
        <f t="shared" si="1269"/>
        <v>9</v>
      </c>
      <c r="Q447" s="361">
        <f t="shared" si="1270"/>
        <v>1100</v>
      </c>
      <c r="R447" s="359">
        <f t="shared" si="1271"/>
        <v>19325.342465753423</v>
      </c>
      <c r="S447" s="359">
        <f t="shared" si="1272"/>
        <v>2147.2602739726026</v>
      </c>
      <c r="T447" s="359">
        <f t="shared" si="1273"/>
        <v>0</v>
      </c>
      <c r="U447" s="410">
        <f t="shared" si="1274"/>
        <v>20425.342465753423</v>
      </c>
      <c r="V447" s="374">
        <f t="shared" si="1275"/>
        <v>18278.082191780821</v>
      </c>
      <c r="W447" s="362"/>
      <c r="X447" s="362"/>
      <c r="Y447" s="362"/>
      <c r="Z447" s="362"/>
      <c r="AA447" s="280">
        <f t="shared" si="1276"/>
        <v>18278.082191780821</v>
      </c>
      <c r="AB447" s="280"/>
      <c r="AC447" s="280"/>
      <c r="AD447" s="280"/>
      <c r="AE447" s="363">
        <f t="shared" si="1277"/>
        <v>1.7506849315068493</v>
      </c>
      <c r="AF447" s="363">
        <f t="shared" si="1278"/>
        <v>8.24931506849315</v>
      </c>
      <c r="AG447" s="364">
        <f t="shared" si="1279"/>
        <v>1100</v>
      </c>
      <c r="AH447" s="364">
        <f t="shared" si="1280"/>
        <v>19325.342465753423</v>
      </c>
      <c r="AI447" s="364">
        <f t="shared" si="1281"/>
        <v>2147.2602739726026</v>
      </c>
      <c r="AJ447" s="280">
        <f t="shared" si="1315"/>
        <v>16130.821917808218</v>
      </c>
      <c r="AL447" s="280">
        <f t="shared" si="1283"/>
        <v>16130.821917808218</v>
      </c>
      <c r="AM447" s="280"/>
      <c r="AN447" s="280"/>
      <c r="AO447" s="280"/>
      <c r="AP447" s="363">
        <f t="shared" si="1284"/>
        <v>2.7534246575342465</v>
      </c>
      <c r="AQ447" s="363">
        <f t="shared" si="1067"/>
        <v>7.2465753424657535</v>
      </c>
      <c r="AR447" s="364">
        <f t="shared" si="1285"/>
        <v>1100</v>
      </c>
      <c r="AS447" s="364">
        <f t="shared" si="1286"/>
        <v>17178.082191780821</v>
      </c>
      <c r="AT447" s="365">
        <f t="shared" si="1306"/>
        <v>2147.2602739726026</v>
      </c>
      <c r="AU447" s="280">
        <f t="shared" si="1304"/>
        <v>13983.561643835616</v>
      </c>
      <c r="AW447" s="280">
        <f t="shared" si="1307"/>
        <v>13983.561643835616</v>
      </c>
      <c r="AX447" s="280"/>
      <c r="AY447" s="280"/>
      <c r="AZ447" s="280"/>
      <c r="BA447" s="280">
        <f t="shared" si="1308"/>
        <v>3.7534246575342465</v>
      </c>
      <c r="BB447" s="280">
        <f t="shared" si="1309"/>
        <v>6.2465753424657535</v>
      </c>
      <c r="BC447" s="280">
        <f t="shared" si="1310"/>
        <v>1100</v>
      </c>
      <c r="BD447" s="280">
        <f t="shared" si="1311"/>
        <v>15030.821917808218</v>
      </c>
      <c r="BE447" s="372">
        <f t="shared" si="1312"/>
        <v>2147.2602739726026</v>
      </c>
      <c r="BF447" s="280">
        <f t="shared" si="1316"/>
        <v>11836.301369863013</v>
      </c>
      <c r="BG447" s="280"/>
      <c r="BH447" s="280">
        <f t="shared" si="1079"/>
        <v>11836.301369863013</v>
      </c>
      <c r="BI447" s="280"/>
      <c r="BJ447" s="280"/>
      <c r="BK447" s="280"/>
      <c r="BL447" s="280">
        <f t="shared" si="1080"/>
        <v>4.7534246575342465</v>
      </c>
      <c r="BM447" s="280">
        <f t="shared" si="1292"/>
        <v>5.2465753424657535</v>
      </c>
      <c r="BN447" s="280">
        <f t="shared" si="1293"/>
        <v>1100</v>
      </c>
      <c r="BO447" s="280">
        <f t="shared" si="1083"/>
        <v>10736.301369863013</v>
      </c>
      <c r="BP447" s="280">
        <f t="shared" si="1294"/>
        <v>2147.2602739726026</v>
      </c>
      <c r="BQ447" s="280">
        <f t="shared" si="1085"/>
        <v>9689.0410958904104</v>
      </c>
      <c r="BS447" s="367">
        <f t="shared" si="1124"/>
        <v>8589.0410958904104</v>
      </c>
      <c r="BT447" s="280">
        <v>9689.0410958904104</v>
      </c>
      <c r="BU447" s="280"/>
      <c r="BV447" s="280"/>
      <c r="BW447" s="280"/>
      <c r="BX447" s="280">
        <f t="shared" si="1125"/>
        <v>5.7534246575342465</v>
      </c>
      <c r="BY447" s="365">
        <f t="shared" si="1126"/>
        <v>4.2465753424657535</v>
      </c>
      <c r="BZ447" s="280">
        <f t="shared" si="1127"/>
        <v>1100</v>
      </c>
      <c r="CA447" s="280">
        <f t="shared" si="1128"/>
        <v>8589.0410958904104</v>
      </c>
      <c r="CB447" s="280">
        <f t="shared" si="1295"/>
        <v>2147.2602739726026</v>
      </c>
      <c r="CC447" s="280">
        <f t="shared" si="1130"/>
        <v>7541.7808219178078</v>
      </c>
      <c r="CE447" s="280">
        <v>7541.7808219178078</v>
      </c>
      <c r="CF447" s="280"/>
      <c r="CG447" s="280"/>
      <c r="CH447" s="280"/>
      <c r="CI447" s="280">
        <f t="shared" si="1296"/>
        <v>6.7561643835616438</v>
      </c>
      <c r="CJ447" s="365">
        <f t="shared" si="1151"/>
        <v>3.2438356164383562</v>
      </c>
      <c r="CK447" s="280">
        <f t="shared" si="1297"/>
        <v>1100</v>
      </c>
      <c r="CL447" s="280">
        <f t="shared" si="1298"/>
        <v>6441.7808219178078</v>
      </c>
      <c r="CM447" s="280">
        <f t="shared" si="1317"/>
        <v>2147.2602739726026</v>
      </c>
      <c r="CN447" s="280">
        <f t="shared" si="1165"/>
        <v>5394.5205479452052</v>
      </c>
      <c r="CP447" s="280">
        <f t="shared" si="1318"/>
        <v>5394.5205479452052</v>
      </c>
      <c r="CQ447" s="280"/>
      <c r="CR447" s="280"/>
      <c r="CS447" s="280"/>
      <c r="CT447" s="280">
        <f t="shared" si="1319"/>
        <v>7.7561643835616438</v>
      </c>
      <c r="CU447" s="365">
        <f t="shared" si="1320"/>
        <v>2.2438356164383562</v>
      </c>
      <c r="CV447" s="280">
        <f t="shared" si="1321"/>
        <v>1100</v>
      </c>
      <c r="CW447" s="280">
        <f t="shared" si="1322"/>
        <v>4294.5205479452052</v>
      </c>
      <c r="CX447" s="280">
        <f t="shared" si="1323"/>
        <v>2147.2602739726026</v>
      </c>
      <c r="CY447" s="280">
        <f t="shared" si="1182"/>
        <v>3247.2602739726026</v>
      </c>
      <c r="DA447" s="280">
        <f t="shared" si="1301"/>
        <v>3247.2602739726026</v>
      </c>
      <c r="DB447" s="280"/>
      <c r="DC447" s="280"/>
      <c r="DD447" s="280"/>
      <c r="DE447" s="280">
        <f t="shared" si="1172"/>
        <v>8.7561643835616429</v>
      </c>
      <c r="DF447" s="365">
        <f t="shared" si="1173"/>
        <v>1.2438356164383571</v>
      </c>
      <c r="DG447" s="280">
        <f t="shared" si="1302"/>
        <v>1100</v>
      </c>
      <c r="DH447" s="280">
        <f t="shared" si="1174"/>
        <v>2147.2602739726026</v>
      </c>
      <c r="DI447" s="280">
        <f>CX447</f>
        <v>2147.2602739726026</v>
      </c>
      <c r="DJ447" s="280">
        <f t="shared" si="1175"/>
        <v>1100</v>
      </c>
      <c r="DL447" s="367">
        <f t="shared" si="1176"/>
        <v>0</v>
      </c>
    </row>
    <row r="448" spans="1:116" s="366" customFormat="1" ht="76.5" x14ac:dyDescent="0.25">
      <c r="A448" s="613" t="s">
        <v>808</v>
      </c>
      <c r="B448" s="602" t="s">
        <v>13</v>
      </c>
      <c r="C448" s="355" t="s">
        <v>14</v>
      </c>
      <c r="D448" s="272" t="s">
        <v>1988</v>
      </c>
      <c r="E448" s="426" t="s">
        <v>820</v>
      </c>
      <c r="F448" s="278">
        <v>41912</v>
      </c>
      <c r="G448" s="357">
        <v>0</v>
      </c>
      <c r="H448" s="357">
        <f>VLOOKUP(C448,[1]Rates!$C$6:$D$136,2,0)</f>
        <v>8</v>
      </c>
      <c r="I448" s="358">
        <f t="shared" si="1266"/>
        <v>8</v>
      </c>
      <c r="J448" s="425">
        <v>197778</v>
      </c>
      <c r="K448" s="288"/>
      <c r="L448" s="288">
        <f t="shared" si="1267"/>
        <v>197778</v>
      </c>
      <c r="M448" s="288">
        <v>0</v>
      </c>
      <c r="N448" s="359">
        <f t="shared" si="1268"/>
        <v>197778</v>
      </c>
      <c r="O448" s="280">
        <f t="shared" ref="O448:O454" si="1324">+$O$4-F448+1</f>
        <v>183</v>
      </c>
      <c r="P448" s="360">
        <f t="shared" si="1269"/>
        <v>8</v>
      </c>
      <c r="Q448" s="361">
        <f t="shared" si="1270"/>
        <v>9888.9000000000015</v>
      </c>
      <c r="R448" s="359">
        <f t="shared" si="1271"/>
        <v>187889.1</v>
      </c>
      <c r="S448" s="359">
        <f t="shared" ref="S448:S454" si="1325">(R448/P448)/365*O448</f>
        <v>11775.241541095891</v>
      </c>
      <c r="T448" s="359">
        <f t="shared" si="1273"/>
        <v>0</v>
      </c>
      <c r="U448" s="410">
        <f t="shared" si="1274"/>
        <v>197778</v>
      </c>
      <c r="V448" s="374">
        <f t="shared" si="1275"/>
        <v>186002.75845890411</v>
      </c>
      <c r="W448" s="362"/>
      <c r="X448" s="362"/>
      <c r="Y448" s="362"/>
      <c r="Z448" s="362"/>
      <c r="AA448" s="280">
        <f t="shared" si="1276"/>
        <v>186002.75845890411</v>
      </c>
      <c r="AB448" s="280"/>
      <c r="AC448" s="280"/>
      <c r="AD448" s="280"/>
      <c r="AE448" s="363">
        <f t="shared" si="1277"/>
        <v>0.49863013698630138</v>
      </c>
      <c r="AF448" s="363">
        <f t="shared" si="1278"/>
        <v>7.5013698630136982</v>
      </c>
      <c r="AG448" s="364">
        <f t="shared" si="1279"/>
        <v>9888.9000000000015</v>
      </c>
      <c r="AH448" s="364">
        <f t="shared" si="1280"/>
        <v>187889.1</v>
      </c>
      <c r="AI448" s="280">
        <f t="shared" ref="AI448:AI454" si="1326">AH448/AF448</f>
        <v>25047.305149744341</v>
      </c>
      <c r="AJ448" s="280">
        <f t="shared" si="1315"/>
        <v>160955.45330915976</v>
      </c>
      <c r="AL448" s="280">
        <f t="shared" si="1283"/>
        <v>160955.45330915976</v>
      </c>
      <c r="AM448" s="280"/>
      <c r="AN448" s="280"/>
      <c r="AO448" s="280"/>
      <c r="AP448" s="363">
        <f t="shared" si="1284"/>
        <v>1.5013698630136987</v>
      </c>
      <c r="AQ448" s="363">
        <f t="shared" ref="AQ448:AQ458" si="1327">H448-AP448</f>
        <v>6.4986301369863018</v>
      </c>
      <c r="AR448" s="364">
        <f t="shared" ref="AR448:AR457" si="1328">+AG448</f>
        <v>9888.9000000000015</v>
      </c>
      <c r="AS448" s="364">
        <f t="shared" ref="AS448:AS454" si="1329">IF(AA448-AG448&lt;=0,0,IF(AQ448&lt;=0,0,AA448-AG448))</f>
        <v>176113.85845890411</v>
      </c>
      <c r="AT448" s="365">
        <f t="shared" si="1306"/>
        <v>25047.305149744341</v>
      </c>
      <c r="AU448" s="280">
        <f t="shared" si="1304"/>
        <v>135908.1481594154</v>
      </c>
      <c r="AW448" s="280">
        <f t="shared" si="1307"/>
        <v>135908.1481594154</v>
      </c>
      <c r="AX448" s="280"/>
      <c r="AY448" s="280"/>
      <c r="AZ448" s="280"/>
      <c r="BA448" s="280">
        <f t="shared" si="1308"/>
        <v>2.5013698630136987</v>
      </c>
      <c r="BB448" s="280">
        <f t="shared" si="1309"/>
        <v>5.4986301369863018</v>
      </c>
      <c r="BC448" s="280">
        <f t="shared" si="1310"/>
        <v>9888.9000000000015</v>
      </c>
      <c r="BD448" s="280">
        <f t="shared" si="1311"/>
        <v>151066.55330915976</v>
      </c>
      <c r="BE448" s="372">
        <f t="shared" si="1312"/>
        <v>25047.305149744341</v>
      </c>
      <c r="BF448" s="280">
        <f t="shared" ref="BF448:BF457" si="1330">+AW448+AX448-BE448</f>
        <v>110860.84300967107</v>
      </c>
      <c r="BG448" s="280"/>
      <c r="BH448" s="280">
        <f t="shared" si="1079"/>
        <v>110860.84300967107</v>
      </c>
      <c r="BI448" s="280"/>
      <c r="BJ448" s="280"/>
      <c r="BK448" s="280"/>
      <c r="BL448" s="280">
        <f t="shared" si="1080"/>
        <v>3.5013698630136987</v>
      </c>
      <c r="BM448" s="280">
        <f t="shared" si="1292"/>
        <v>4.4986301369863018</v>
      </c>
      <c r="BN448" s="280">
        <f t="shared" si="1293"/>
        <v>9888.9000000000015</v>
      </c>
      <c r="BO448" s="280">
        <f t="shared" si="1083"/>
        <v>100971.94300967106</v>
      </c>
      <c r="BP448" s="280">
        <f t="shared" si="1294"/>
        <v>25047.305149744341</v>
      </c>
      <c r="BQ448" s="280">
        <f t="shared" si="1085"/>
        <v>85813.537859926728</v>
      </c>
      <c r="BS448" s="367">
        <f t="shared" si="1124"/>
        <v>75924.637859926734</v>
      </c>
      <c r="BT448" s="280">
        <v>85813.537859926728</v>
      </c>
      <c r="BU448" s="280"/>
      <c r="BV448" s="280"/>
      <c r="BW448" s="280"/>
      <c r="BX448" s="280">
        <f t="shared" si="1125"/>
        <v>4.5013698630136982</v>
      </c>
      <c r="BY448" s="365">
        <f t="shared" si="1126"/>
        <v>3.4986301369863018</v>
      </c>
      <c r="BZ448" s="280">
        <f t="shared" si="1127"/>
        <v>9888.9000000000015</v>
      </c>
      <c r="CA448" s="280">
        <f t="shared" si="1128"/>
        <v>75924.637859926734</v>
      </c>
      <c r="CB448" s="280">
        <f t="shared" si="1295"/>
        <v>25047.305149744341</v>
      </c>
      <c r="CC448" s="280">
        <f t="shared" si="1130"/>
        <v>60766.23271018239</v>
      </c>
      <c r="CE448" s="280">
        <v>60766.23271018239</v>
      </c>
      <c r="CF448" s="280"/>
      <c r="CG448" s="280"/>
      <c r="CH448" s="280"/>
      <c r="CI448" s="280">
        <f t="shared" ref="CI448:CI463" si="1331">($CE$4-F448)/365</f>
        <v>5.5041095890410956</v>
      </c>
      <c r="CJ448" s="365">
        <f t="shared" ref="CJ448:CJ464" si="1332">H448-CI448</f>
        <v>2.4958904109589044</v>
      </c>
      <c r="CK448" s="280">
        <f t="shared" ref="CK448:CK463" si="1333">+BZ448</f>
        <v>9888.9000000000015</v>
      </c>
      <c r="CL448" s="280">
        <f t="shared" ref="CL448:CL463" si="1334">IF(CE448-CK448&lt;=0,0,IF(CJ448&lt;=0,0,CE448-CK448))</f>
        <v>50877.332710182389</v>
      </c>
      <c r="CM448" s="280">
        <f t="shared" si="1317"/>
        <v>25047.305149744341</v>
      </c>
      <c r="CN448" s="280">
        <f t="shared" ref="CN448:CN464" si="1335">+CE448+CF448-CM448</f>
        <v>35718.927560438053</v>
      </c>
      <c r="CP448" s="280">
        <f t="shared" si="1318"/>
        <v>35718.927560438053</v>
      </c>
      <c r="CQ448" s="280"/>
      <c r="CR448" s="280"/>
      <c r="CS448" s="280"/>
      <c r="CT448" s="280">
        <f t="shared" si="1319"/>
        <v>6.5041095890410956</v>
      </c>
      <c r="CU448" s="365">
        <f t="shared" si="1320"/>
        <v>1.4958904109589044</v>
      </c>
      <c r="CV448" s="280">
        <f t="shared" si="1321"/>
        <v>9888.9000000000015</v>
      </c>
      <c r="CW448" s="280">
        <f t="shared" ref="CW448:CW464" si="1336">IF(CP448-CV448&lt;=0,0,IF(CU448&lt;=0,0,CP448-CV448))</f>
        <v>25830.027560438051</v>
      </c>
      <c r="CX448" s="280">
        <f t="shared" si="1323"/>
        <v>25047.305149744341</v>
      </c>
      <c r="CY448" s="280">
        <f t="shared" si="1182"/>
        <v>10671.622410693712</v>
      </c>
      <c r="DA448" s="280">
        <f t="shared" si="1301"/>
        <v>10671.622410693712</v>
      </c>
      <c r="DB448" s="280"/>
      <c r="DC448" s="280"/>
      <c r="DD448" s="280"/>
      <c r="DE448" s="280">
        <f t="shared" si="1172"/>
        <v>7.5041095890410956</v>
      </c>
      <c r="DF448" s="365">
        <f t="shared" si="1173"/>
        <v>0.4958904109589044</v>
      </c>
      <c r="DG448" s="280">
        <f t="shared" si="1302"/>
        <v>9888.9000000000015</v>
      </c>
      <c r="DH448" s="280">
        <f t="shared" si="1174"/>
        <v>782.72241069371012</v>
      </c>
      <c r="DI448" s="280">
        <f t="shared" ref="DI448:DI450" si="1337">DH448</f>
        <v>782.72241069371012</v>
      </c>
      <c r="DJ448" s="280">
        <f t="shared" si="1175"/>
        <v>9888.9000000000015</v>
      </c>
      <c r="DL448" s="367">
        <f t="shared" si="1176"/>
        <v>0</v>
      </c>
    </row>
    <row r="449" spans="1:116" s="366" customFormat="1" ht="76.5" x14ac:dyDescent="0.25">
      <c r="A449" s="613" t="s">
        <v>808</v>
      </c>
      <c r="B449" s="602" t="s">
        <v>13</v>
      </c>
      <c r="C449" s="355" t="s">
        <v>14</v>
      </c>
      <c r="D449" s="272" t="s">
        <v>1989</v>
      </c>
      <c r="E449" s="426" t="s">
        <v>821</v>
      </c>
      <c r="F449" s="278">
        <v>41930</v>
      </c>
      <c r="G449" s="357">
        <v>0</v>
      </c>
      <c r="H449" s="357">
        <f>VLOOKUP(C449,[1]Rates!$C$6:$D$136,2,0)</f>
        <v>8</v>
      </c>
      <c r="I449" s="358">
        <f t="shared" si="1266"/>
        <v>8</v>
      </c>
      <c r="J449" s="425">
        <v>965205</v>
      </c>
      <c r="K449" s="288"/>
      <c r="L449" s="288">
        <f t="shared" si="1267"/>
        <v>965205</v>
      </c>
      <c r="M449" s="288">
        <v>0</v>
      </c>
      <c r="N449" s="359">
        <f t="shared" si="1268"/>
        <v>965205</v>
      </c>
      <c r="O449" s="280">
        <f t="shared" si="1324"/>
        <v>165</v>
      </c>
      <c r="P449" s="360">
        <f t="shared" si="1269"/>
        <v>8</v>
      </c>
      <c r="Q449" s="361">
        <f t="shared" si="1270"/>
        <v>48260.25</v>
      </c>
      <c r="R449" s="359">
        <f t="shared" si="1271"/>
        <v>916944.75</v>
      </c>
      <c r="S449" s="359">
        <f t="shared" si="1325"/>
        <v>51813.658818493153</v>
      </c>
      <c r="T449" s="359">
        <f t="shared" si="1273"/>
        <v>0</v>
      </c>
      <c r="U449" s="410">
        <f t="shared" si="1274"/>
        <v>965205</v>
      </c>
      <c r="V449" s="374">
        <f t="shared" si="1275"/>
        <v>913391.34118150687</v>
      </c>
      <c r="W449" s="362"/>
      <c r="X449" s="362"/>
      <c r="Y449" s="362"/>
      <c r="Z449" s="362"/>
      <c r="AA449" s="280">
        <f t="shared" si="1276"/>
        <v>913391.34118150687</v>
      </c>
      <c r="AB449" s="280"/>
      <c r="AC449" s="280"/>
      <c r="AD449" s="280"/>
      <c r="AE449" s="363">
        <f t="shared" si="1277"/>
        <v>0.44931506849315067</v>
      </c>
      <c r="AF449" s="363">
        <f t="shared" si="1278"/>
        <v>7.5506849315068489</v>
      </c>
      <c r="AG449" s="364">
        <f t="shared" si="1279"/>
        <v>48260.25</v>
      </c>
      <c r="AH449" s="364">
        <f t="shared" si="1280"/>
        <v>916944.75</v>
      </c>
      <c r="AI449" s="280">
        <f t="shared" si="1326"/>
        <v>121438.61892235123</v>
      </c>
      <c r="AJ449" s="280">
        <f t="shared" si="1315"/>
        <v>791952.72225915559</v>
      </c>
      <c r="AL449" s="280">
        <f t="shared" si="1283"/>
        <v>791952.72225915559</v>
      </c>
      <c r="AM449" s="280"/>
      <c r="AN449" s="280"/>
      <c r="AO449" s="280"/>
      <c r="AP449" s="363">
        <f t="shared" si="1284"/>
        <v>1.452054794520548</v>
      </c>
      <c r="AQ449" s="363">
        <f t="shared" si="1327"/>
        <v>6.5479452054794525</v>
      </c>
      <c r="AR449" s="364">
        <f t="shared" si="1328"/>
        <v>48260.25</v>
      </c>
      <c r="AS449" s="364">
        <f t="shared" si="1329"/>
        <v>865131.09118150687</v>
      </c>
      <c r="AT449" s="365">
        <f t="shared" si="1306"/>
        <v>121438.61892235123</v>
      </c>
      <c r="AU449" s="280">
        <f t="shared" si="1304"/>
        <v>670514.10333680431</v>
      </c>
      <c r="AW449" s="280">
        <f t="shared" si="1307"/>
        <v>670514.10333680431</v>
      </c>
      <c r="AX449" s="280"/>
      <c r="AY449" s="280"/>
      <c r="AZ449" s="280"/>
      <c r="BA449" s="280">
        <f t="shared" si="1308"/>
        <v>2.452054794520548</v>
      </c>
      <c r="BB449" s="280">
        <f t="shared" si="1309"/>
        <v>5.5479452054794525</v>
      </c>
      <c r="BC449" s="280">
        <f t="shared" si="1310"/>
        <v>48260.25</v>
      </c>
      <c r="BD449" s="280">
        <f t="shared" si="1311"/>
        <v>743692.47225915559</v>
      </c>
      <c r="BE449" s="372">
        <f t="shared" si="1312"/>
        <v>121438.61892235123</v>
      </c>
      <c r="BF449" s="280">
        <f t="shared" si="1330"/>
        <v>549075.48441445304</v>
      </c>
      <c r="BG449" s="280"/>
      <c r="BH449" s="280">
        <f t="shared" si="1079"/>
        <v>549075.48441445304</v>
      </c>
      <c r="BI449" s="280"/>
      <c r="BJ449" s="280"/>
      <c r="BK449" s="280"/>
      <c r="BL449" s="280">
        <f t="shared" si="1080"/>
        <v>3.452054794520548</v>
      </c>
      <c r="BM449" s="280">
        <f t="shared" si="1292"/>
        <v>4.5479452054794525</v>
      </c>
      <c r="BN449" s="280">
        <f t="shared" si="1293"/>
        <v>48260.25</v>
      </c>
      <c r="BO449" s="280">
        <f t="shared" si="1083"/>
        <v>500815.23441445304</v>
      </c>
      <c r="BP449" s="280">
        <f t="shared" si="1294"/>
        <v>121438.61892235123</v>
      </c>
      <c r="BQ449" s="280">
        <f t="shared" si="1085"/>
        <v>427636.86549210182</v>
      </c>
      <c r="BS449" s="367">
        <f t="shared" si="1124"/>
        <v>379376.61549210182</v>
      </c>
      <c r="BT449" s="280">
        <v>427636.86549210182</v>
      </c>
      <c r="BU449" s="280"/>
      <c r="BV449" s="280"/>
      <c r="BW449" s="280"/>
      <c r="BX449" s="280">
        <f t="shared" si="1125"/>
        <v>4.4520547945205475</v>
      </c>
      <c r="BY449" s="365">
        <f t="shared" si="1126"/>
        <v>3.5479452054794525</v>
      </c>
      <c r="BZ449" s="280">
        <f t="shared" si="1127"/>
        <v>48260.25</v>
      </c>
      <c r="CA449" s="280">
        <f t="shared" si="1128"/>
        <v>379376.61549210182</v>
      </c>
      <c r="CB449" s="280">
        <f t="shared" si="1295"/>
        <v>121438.61892235123</v>
      </c>
      <c r="CC449" s="280">
        <f t="shared" si="1130"/>
        <v>306198.2465697506</v>
      </c>
      <c r="CE449" s="280">
        <v>306198.2465697506</v>
      </c>
      <c r="CF449" s="280"/>
      <c r="CG449" s="280"/>
      <c r="CH449" s="280"/>
      <c r="CI449" s="280">
        <f t="shared" si="1331"/>
        <v>5.4547945205479449</v>
      </c>
      <c r="CJ449" s="365">
        <f t="shared" si="1332"/>
        <v>2.5452054794520551</v>
      </c>
      <c r="CK449" s="280">
        <f t="shared" si="1333"/>
        <v>48260.25</v>
      </c>
      <c r="CL449" s="280">
        <f t="shared" si="1334"/>
        <v>257937.9965697506</v>
      </c>
      <c r="CM449" s="280">
        <f t="shared" si="1317"/>
        <v>121438.61892235123</v>
      </c>
      <c r="CN449" s="280">
        <f t="shared" si="1335"/>
        <v>184759.62764739938</v>
      </c>
      <c r="CP449" s="280">
        <f t="shared" si="1318"/>
        <v>184759.62764739938</v>
      </c>
      <c r="CQ449" s="280"/>
      <c r="CR449" s="280"/>
      <c r="CS449" s="280"/>
      <c r="CT449" s="280">
        <f t="shared" si="1319"/>
        <v>6.4547945205479449</v>
      </c>
      <c r="CU449" s="365">
        <f t="shared" si="1320"/>
        <v>1.5452054794520551</v>
      </c>
      <c r="CV449" s="280">
        <f t="shared" si="1321"/>
        <v>48260.25</v>
      </c>
      <c r="CW449" s="280">
        <f t="shared" si="1336"/>
        <v>136499.37764739938</v>
      </c>
      <c r="CX449" s="280">
        <f t="shared" si="1323"/>
        <v>121438.61892235123</v>
      </c>
      <c r="CY449" s="280">
        <f t="shared" si="1182"/>
        <v>63321.008725048145</v>
      </c>
      <c r="DA449" s="280">
        <f t="shared" si="1301"/>
        <v>63321.008725048145</v>
      </c>
      <c r="DB449" s="280"/>
      <c r="DC449" s="280"/>
      <c r="DD449" s="280"/>
      <c r="DE449" s="280">
        <f t="shared" si="1172"/>
        <v>7.4547945205479449</v>
      </c>
      <c r="DF449" s="365">
        <f t="shared" si="1173"/>
        <v>0.54520547945205511</v>
      </c>
      <c r="DG449" s="280">
        <f t="shared" si="1302"/>
        <v>48260.25</v>
      </c>
      <c r="DH449" s="280">
        <f t="shared" si="1174"/>
        <v>15060.758725048145</v>
      </c>
      <c r="DI449" s="280">
        <f t="shared" si="1337"/>
        <v>15060.758725048145</v>
      </c>
      <c r="DJ449" s="280">
        <f t="shared" si="1175"/>
        <v>48260.25</v>
      </c>
      <c r="DL449" s="367">
        <f t="shared" si="1176"/>
        <v>0</v>
      </c>
    </row>
    <row r="450" spans="1:116" s="366" customFormat="1" ht="76.5" x14ac:dyDescent="0.25">
      <c r="A450" s="613" t="s">
        <v>808</v>
      </c>
      <c r="B450" s="602" t="s">
        <v>13</v>
      </c>
      <c r="C450" s="355" t="s">
        <v>14</v>
      </c>
      <c r="D450" s="272" t="s">
        <v>1990</v>
      </c>
      <c r="E450" s="426" t="s">
        <v>822</v>
      </c>
      <c r="F450" s="278">
        <v>41930</v>
      </c>
      <c r="G450" s="357"/>
      <c r="H450" s="357"/>
      <c r="I450" s="358"/>
      <c r="J450" s="425"/>
      <c r="K450" s="288"/>
      <c r="L450" s="288"/>
      <c r="M450" s="288"/>
      <c r="N450" s="359"/>
      <c r="O450" s="280"/>
      <c r="P450" s="360"/>
      <c r="Q450" s="361"/>
      <c r="R450" s="359"/>
      <c r="S450" s="359"/>
      <c r="T450" s="359"/>
      <c r="U450" s="410"/>
      <c r="V450" s="374"/>
      <c r="W450" s="362"/>
      <c r="X450" s="362"/>
      <c r="Y450" s="362"/>
      <c r="Z450" s="362"/>
      <c r="AA450" s="280"/>
      <c r="AB450" s="280"/>
      <c r="AC450" s="280"/>
      <c r="AD450" s="280"/>
      <c r="AE450" s="363"/>
      <c r="AF450" s="363"/>
      <c r="AG450" s="364"/>
      <c r="AH450" s="364"/>
      <c r="AI450" s="280"/>
      <c r="AJ450" s="280"/>
      <c r="AL450" s="280"/>
      <c r="AM450" s="280"/>
      <c r="AN450" s="280"/>
      <c r="AO450" s="280"/>
      <c r="AP450" s="363"/>
      <c r="AQ450" s="363"/>
      <c r="AR450" s="364"/>
      <c r="AS450" s="364"/>
      <c r="AT450" s="365"/>
      <c r="AU450" s="280"/>
      <c r="AW450" s="280"/>
      <c r="AX450" s="280"/>
      <c r="AY450" s="280"/>
      <c r="AZ450" s="280"/>
      <c r="BA450" s="280"/>
      <c r="BB450" s="280"/>
      <c r="BC450" s="280"/>
      <c r="BD450" s="280"/>
      <c r="BE450" s="372"/>
      <c r="BF450" s="280"/>
      <c r="BG450" s="280"/>
      <c r="BH450" s="280"/>
      <c r="BI450" s="280"/>
      <c r="BJ450" s="280"/>
      <c r="BK450" s="280"/>
      <c r="BL450" s="280"/>
      <c r="BM450" s="280"/>
      <c r="BN450" s="280"/>
      <c r="BO450" s="280"/>
      <c r="BP450" s="280"/>
      <c r="BQ450" s="280"/>
      <c r="BS450" s="367"/>
      <c r="BT450" s="280"/>
      <c r="BU450" s="280"/>
      <c r="BV450" s="280"/>
      <c r="BW450" s="280"/>
      <c r="BX450" s="280"/>
      <c r="BY450" s="365"/>
      <c r="BZ450" s="280"/>
      <c r="CA450" s="280"/>
      <c r="CB450" s="280"/>
      <c r="CC450" s="280"/>
      <c r="CE450" s="280"/>
      <c r="CF450" s="280"/>
      <c r="CG450" s="280"/>
      <c r="CH450" s="280"/>
      <c r="CI450" s="280"/>
      <c r="CJ450" s="365"/>
      <c r="CK450" s="280"/>
      <c r="CL450" s="280"/>
      <c r="CM450" s="280"/>
      <c r="CN450" s="280"/>
      <c r="CP450" s="280"/>
      <c r="CQ450" s="280"/>
      <c r="CR450" s="280"/>
      <c r="CS450" s="280"/>
      <c r="CT450" s="280"/>
      <c r="CU450" s="365"/>
      <c r="CV450" s="280"/>
      <c r="CW450" s="280"/>
      <c r="CX450" s="280"/>
      <c r="CY450" s="280"/>
      <c r="DA450" s="280"/>
      <c r="DB450" s="280"/>
      <c r="DC450" s="556">
        <v>44742</v>
      </c>
      <c r="DD450" s="280"/>
      <c r="DE450" s="280">
        <v>7.4547945205479449</v>
      </c>
      <c r="DF450" s="365">
        <v>0.54520547945205511</v>
      </c>
      <c r="DG450" s="280"/>
      <c r="DH450" s="280">
        <v>6653.6002708909255</v>
      </c>
      <c r="DI450" s="280">
        <f t="shared" si="1337"/>
        <v>6653.6002708909255</v>
      </c>
      <c r="DJ450" s="280"/>
      <c r="DL450" s="367">
        <f t="shared" si="1176"/>
        <v>0</v>
      </c>
    </row>
    <row r="451" spans="1:116" s="366" customFormat="1" ht="38.25" x14ac:dyDescent="0.25">
      <c r="A451" s="613" t="s">
        <v>808</v>
      </c>
      <c r="B451" s="602" t="s">
        <v>13</v>
      </c>
      <c r="C451" s="355" t="s">
        <v>15</v>
      </c>
      <c r="D451" s="272" t="s">
        <v>1991</v>
      </c>
      <c r="E451" s="426" t="s">
        <v>986</v>
      </c>
      <c r="F451" s="278">
        <v>41981</v>
      </c>
      <c r="G451" s="357">
        <v>0</v>
      </c>
      <c r="H451" s="357">
        <f>VLOOKUP(C451,[1]Rates!$C$6:$D$136,2,0)</f>
        <v>10</v>
      </c>
      <c r="I451" s="358">
        <f t="shared" si="1266"/>
        <v>10</v>
      </c>
      <c r="J451" s="425">
        <v>50191</v>
      </c>
      <c r="K451" s="288"/>
      <c r="L451" s="288">
        <f t="shared" si="1267"/>
        <v>50191</v>
      </c>
      <c r="M451" s="288">
        <v>0</v>
      </c>
      <c r="N451" s="359">
        <f t="shared" si="1268"/>
        <v>50191</v>
      </c>
      <c r="O451" s="280">
        <f t="shared" si="1324"/>
        <v>114</v>
      </c>
      <c r="P451" s="360">
        <f t="shared" si="1269"/>
        <v>10</v>
      </c>
      <c r="Q451" s="361">
        <f t="shared" si="1270"/>
        <v>2509.5500000000002</v>
      </c>
      <c r="R451" s="359">
        <f t="shared" si="1271"/>
        <v>47681.45</v>
      </c>
      <c r="S451" s="359">
        <f t="shared" si="1325"/>
        <v>1489.2288493150681</v>
      </c>
      <c r="T451" s="359">
        <f t="shared" si="1273"/>
        <v>0</v>
      </c>
      <c r="U451" s="410">
        <f t="shared" si="1274"/>
        <v>50191</v>
      </c>
      <c r="V451" s="374">
        <f t="shared" si="1275"/>
        <v>48701.77115068493</v>
      </c>
      <c r="W451" s="362"/>
      <c r="X451" s="362"/>
      <c r="Y451" s="362"/>
      <c r="Z451" s="362"/>
      <c r="AA451" s="280">
        <f t="shared" si="1276"/>
        <v>48701.77115068493</v>
      </c>
      <c r="AB451" s="280"/>
      <c r="AC451" s="280"/>
      <c r="AD451" s="280"/>
      <c r="AE451" s="363">
        <f t="shared" ref="AE451:AE454" si="1338">($G$4-F451)/365</f>
        <v>0.30958904109589042</v>
      </c>
      <c r="AF451" s="363">
        <f t="shared" ref="AF451:AF457" si="1339">H451-AE451</f>
        <v>9.6904109589041099</v>
      </c>
      <c r="AG451" s="364">
        <f t="shared" si="1279"/>
        <v>2509.5500000000002</v>
      </c>
      <c r="AH451" s="364">
        <f t="shared" si="1280"/>
        <v>47681.45</v>
      </c>
      <c r="AI451" s="280">
        <f t="shared" si="1326"/>
        <v>4920.4775940062191</v>
      </c>
      <c r="AJ451" s="280">
        <f t="shared" si="1315"/>
        <v>43781.293556678713</v>
      </c>
      <c r="AL451" s="280">
        <f t="shared" si="1283"/>
        <v>43781.293556678713</v>
      </c>
      <c r="AM451" s="280"/>
      <c r="AN451" s="280"/>
      <c r="AO451" s="280"/>
      <c r="AP451" s="363">
        <f t="shared" si="1284"/>
        <v>1.3123287671232877</v>
      </c>
      <c r="AQ451" s="363">
        <f t="shared" si="1327"/>
        <v>8.6876712328767116</v>
      </c>
      <c r="AR451" s="364">
        <f t="shared" si="1328"/>
        <v>2509.5500000000002</v>
      </c>
      <c r="AS451" s="364">
        <f t="shared" si="1329"/>
        <v>46192.221150684927</v>
      </c>
      <c r="AT451" s="365">
        <f t="shared" si="1306"/>
        <v>4920.4775940062191</v>
      </c>
      <c r="AU451" s="280">
        <f t="shared" si="1304"/>
        <v>38860.815962672496</v>
      </c>
      <c r="AW451" s="280">
        <f t="shared" si="1307"/>
        <v>38860.815962672496</v>
      </c>
      <c r="AX451" s="280"/>
      <c r="AY451" s="280"/>
      <c r="AZ451" s="280"/>
      <c r="BA451" s="280">
        <f t="shared" si="1308"/>
        <v>2.3123287671232875</v>
      </c>
      <c r="BB451" s="280">
        <f t="shared" si="1309"/>
        <v>7.6876712328767125</v>
      </c>
      <c r="BC451" s="280">
        <f t="shared" si="1310"/>
        <v>2509.5500000000002</v>
      </c>
      <c r="BD451" s="280">
        <f t="shared" si="1311"/>
        <v>41271.74355667871</v>
      </c>
      <c r="BE451" s="372">
        <f t="shared" si="1312"/>
        <v>4920.4775940062191</v>
      </c>
      <c r="BF451" s="280">
        <f t="shared" si="1330"/>
        <v>33940.338368666278</v>
      </c>
      <c r="BG451" s="280"/>
      <c r="BH451" s="280">
        <f t="shared" si="1079"/>
        <v>33940.338368666278</v>
      </c>
      <c r="BI451" s="280"/>
      <c r="BJ451" s="280"/>
      <c r="BK451" s="280"/>
      <c r="BL451" s="280">
        <f t="shared" si="1080"/>
        <v>3.3123287671232875</v>
      </c>
      <c r="BM451" s="280">
        <f t="shared" si="1292"/>
        <v>6.6876712328767125</v>
      </c>
      <c r="BN451" s="280">
        <f t="shared" si="1293"/>
        <v>2509.5500000000002</v>
      </c>
      <c r="BO451" s="280">
        <f t="shared" si="1083"/>
        <v>31430.788368666279</v>
      </c>
      <c r="BP451" s="280">
        <f t="shared" si="1294"/>
        <v>4920.4775940062191</v>
      </c>
      <c r="BQ451" s="280">
        <f t="shared" si="1085"/>
        <v>29019.860774660061</v>
      </c>
      <c r="BS451" s="367">
        <f t="shared" si="1124"/>
        <v>26510.310774660062</v>
      </c>
      <c r="BT451" s="280">
        <v>29019.860774660061</v>
      </c>
      <c r="BU451" s="280"/>
      <c r="BV451" s="280"/>
      <c r="BW451" s="280"/>
      <c r="BX451" s="280">
        <f t="shared" si="1125"/>
        <v>4.3123287671232875</v>
      </c>
      <c r="BY451" s="365">
        <f t="shared" si="1126"/>
        <v>5.6876712328767125</v>
      </c>
      <c r="BZ451" s="280">
        <f t="shared" si="1127"/>
        <v>2509.5500000000002</v>
      </c>
      <c r="CA451" s="280">
        <f t="shared" si="1128"/>
        <v>26510.310774660062</v>
      </c>
      <c r="CB451" s="280">
        <f t="shared" si="1295"/>
        <v>4920.4775940062191</v>
      </c>
      <c r="CC451" s="280">
        <f t="shared" si="1130"/>
        <v>24099.383180653844</v>
      </c>
      <c r="CE451" s="280">
        <v>24099.383180653844</v>
      </c>
      <c r="CF451" s="280"/>
      <c r="CG451" s="280"/>
      <c r="CH451" s="280"/>
      <c r="CI451" s="280">
        <f t="shared" si="1331"/>
        <v>5.3150684931506849</v>
      </c>
      <c r="CJ451" s="365">
        <f t="shared" si="1332"/>
        <v>4.6849315068493151</v>
      </c>
      <c r="CK451" s="280">
        <f t="shared" si="1333"/>
        <v>2509.5500000000002</v>
      </c>
      <c r="CL451" s="280">
        <f t="shared" si="1334"/>
        <v>21589.833180653844</v>
      </c>
      <c r="CM451" s="280">
        <f t="shared" si="1317"/>
        <v>4920.4775940062191</v>
      </c>
      <c r="CN451" s="280">
        <f t="shared" si="1335"/>
        <v>19178.905586647626</v>
      </c>
      <c r="CP451" s="280">
        <f t="shared" si="1318"/>
        <v>19178.905586647626</v>
      </c>
      <c r="CQ451" s="280"/>
      <c r="CR451" s="280"/>
      <c r="CS451" s="280"/>
      <c r="CT451" s="280">
        <f t="shared" si="1319"/>
        <v>6.3150684931506849</v>
      </c>
      <c r="CU451" s="365">
        <f t="shared" si="1320"/>
        <v>3.6849315068493151</v>
      </c>
      <c r="CV451" s="280">
        <f t="shared" si="1321"/>
        <v>2509.5500000000002</v>
      </c>
      <c r="CW451" s="280">
        <f t="shared" si="1336"/>
        <v>16669.355586647627</v>
      </c>
      <c r="CX451" s="280">
        <f t="shared" si="1323"/>
        <v>4920.4775940062191</v>
      </c>
      <c r="CY451" s="280">
        <f t="shared" si="1182"/>
        <v>14258.427992641407</v>
      </c>
      <c r="DA451" s="280">
        <f t="shared" si="1301"/>
        <v>14258.427992641407</v>
      </c>
      <c r="DB451" s="280"/>
      <c r="DC451" s="280"/>
      <c r="DD451" s="280"/>
      <c r="DE451" s="280">
        <f t="shared" si="1172"/>
        <v>7.3150684931506849</v>
      </c>
      <c r="DF451" s="365">
        <f t="shared" si="1173"/>
        <v>2.6849315068493151</v>
      </c>
      <c r="DG451" s="280">
        <f t="shared" si="1302"/>
        <v>2509.5500000000002</v>
      </c>
      <c r="DH451" s="280">
        <f t="shared" si="1174"/>
        <v>11748.877992641406</v>
      </c>
      <c r="DI451" s="280">
        <f t="shared" ref="DI451:DI464" si="1340">CX451</f>
        <v>4920.4775940062191</v>
      </c>
      <c r="DJ451" s="280">
        <f t="shared" si="1175"/>
        <v>9337.9503986351883</v>
      </c>
      <c r="DL451" s="367">
        <f t="shared" si="1176"/>
        <v>6828.4003986351881</v>
      </c>
    </row>
    <row r="452" spans="1:116" s="366" customFormat="1" ht="38.25" x14ac:dyDescent="0.25">
      <c r="A452" s="613" t="s">
        <v>808</v>
      </c>
      <c r="B452" s="602" t="s">
        <v>13</v>
      </c>
      <c r="C452" s="355" t="s">
        <v>15</v>
      </c>
      <c r="D452" s="272" t="s">
        <v>1992</v>
      </c>
      <c r="E452" s="426" t="s">
        <v>823</v>
      </c>
      <c r="F452" s="278">
        <v>42067</v>
      </c>
      <c r="G452" s="357">
        <v>0</v>
      </c>
      <c r="H452" s="357">
        <f>VLOOKUP(C452,[1]Rates!$C$6:$D$136,2,0)</f>
        <v>10</v>
      </c>
      <c r="I452" s="358">
        <f t="shared" si="1266"/>
        <v>10</v>
      </c>
      <c r="J452" s="425">
        <v>52170</v>
      </c>
      <c r="K452" s="288"/>
      <c r="L452" s="288">
        <f t="shared" si="1267"/>
        <v>52170</v>
      </c>
      <c r="M452" s="288">
        <v>0</v>
      </c>
      <c r="N452" s="359">
        <f t="shared" si="1268"/>
        <v>52170</v>
      </c>
      <c r="O452" s="280">
        <f t="shared" si="1324"/>
        <v>28</v>
      </c>
      <c r="P452" s="360">
        <f t="shared" si="1269"/>
        <v>10</v>
      </c>
      <c r="Q452" s="361">
        <f t="shared" si="1270"/>
        <v>2608.5</v>
      </c>
      <c r="R452" s="359">
        <f t="shared" si="1271"/>
        <v>49561.5</v>
      </c>
      <c r="S452" s="359">
        <f t="shared" si="1325"/>
        <v>380.19780821917806</v>
      </c>
      <c r="T452" s="359">
        <f t="shared" si="1273"/>
        <v>0</v>
      </c>
      <c r="U452" s="410">
        <f t="shared" si="1274"/>
        <v>52170</v>
      </c>
      <c r="V452" s="374">
        <f t="shared" si="1275"/>
        <v>51789.802191780822</v>
      </c>
      <c r="W452" s="362"/>
      <c r="X452" s="362"/>
      <c r="Y452" s="362"/>
      <c r="Z452" s="362"/>
      <c r="AA452" s="280">
        <f t="shared" si="1276"/>
        <v>51789.802191780822</v>
      </c>
      <c r="AB452" s="280"/>
      <c r="AC452" s="280"/>
      <c r="AD452" s="280"/>
      <c r="AE452" s="363">
        <f t="shared" si="1338"/>
        <v>7.3972602739726029E-2</v>
      </c>
      <c r="AF452" s="363">
        <f t="shared" si="1339"/>
        <v>9.9260273972602739</v>
      </c>
      <c r="AG452" s="364">
        <f t="shared" si="1279"/>
        <v>2608.5</v>
      </c>
      <c r="AH452" s="364">
        <f t="shared" si="1280"/>
        <v>49561.5</v>
      </c>
      <c r="AI452" s="280">
        <f t="shared" si="1326"/>
        <v>4993.0851504278226</v>
      </c>
      <c r="AJ452" s="280">
        <f t="shared" si="1315"/>
        <v>46796.717041352997</v>
      </c>
      <c r="AL452" s="280">
        <f t="shared" si="1283"/>
        <v>46796.717041352997</v>
      </c>
      <c r="AM452" s="280"/>
      <c r="AN452" s="280"/>
      <c r="AO452" s="280"/>
      <c r="AP452" s="363">
        <f t="shared" si="1284"/>
        <v>1.0767123287671232</v>
      </c>
      <c r="AQ452" s="363">
        <f t="shared" si="1327"/>
        <v>8.9232876712328775</v>
      </c>
      <c r="AR452" s="364">
        <f t="shared" si="1328"/>
        <v>2608.5</v>
      </c>
      <c r="AS452" s="364">
        <f t="shared" si="1329"/>
        <v>49181.302191780822</v>
      </c>
      <c r="AT452" s="365">
        <f t="shared" si="1306"/>
        <v>4993.0851504278226</v>
      </c>
      <c r="AU452" s="280">
        <f t="shared" si="1304"/>
        <v>41803.631890925171</v>
      </c>
      <c r="AW452" s="280">
        <f t="shared" si="1307"/>
        <v>41803.631890925171</v>
      </c>
      <c r="AX452" s="280"/>
      <c r="AY452" s="280"/>
      <c r="AZ452" s="280"/>
      <c r="BA452" s="280">
        <f t="shared" si="1308"/>
        <v>2.0767123287671234</v>
      </c>
      <c r="BB452" s="280">
        <f t="shared" si="1309"/>
        <v>7.9232876712328766</v>
      </c>
      <c r="BC452" s="280">
        <f t="shared" si="1310"/>
        <v>2608.5</v>
      </c>
      <c r="BD452" s="280">
        <f t="shared" si="1311"/>
        <v>44188.217041352997</v>
      </c>
      <c r="BE452" s="372">
        <f t="shared" si="1312"/>
        <v>4993.0851504278226</v>
      </c>
      <c r="BF452" s="280">
        <f t="shared" si="1330"/>
        <v>36810.546740497346</v>
      </c>
      <c r="BG452" s="280"/>
      <c r="BH452" s="280">
        <f t="shared" si="1079"/>
        <v>36810.546740497346</v>
      </c>
      <c r="BI452" s="280"/>
      <c r="BJ452" s="280"/>
      <c r="BK452" s="280"/>
      <c r="BL452" s="280">
        <f t="shared" si="1080"/>
        <v>3.0767123287671234</v>
      </c>
      <c r="BM452" s="280">
        <f t="shared" si="1292"/>
        <v>6.9232876712328766</v>
      </c>
      <c r="BN452" s="280">
        <f t="shared" si="1293"/>
        <v>2608.5</v>
      </c>
      <c r="BO452" s="280">
        <f t="shared" si="1083"/>
        <v>34202.046740497346</v>
      </c>
      <c r="BP452" s="280">
        <f t="shared" si="1294"/>
        <v>4993.0851504278226</v>
      </c>
      <c r="BQ452" s="280">
        <f t="shared" si="1085"/>
        <v>31817.461590069524</v>
      </c>
      <c r="BS452" s="367">
        <f t="shared" si="1124"/>
        <v>29208.961590069524</v>
      </c>
      <c r="BT452" s="280">
        <v>31817.461590069524</v>
      </c>
      <c r="BU452" s="280"/>
      <c r="BV452" s="280"/>
      <c r="BW452" s="280"/>
      <c r="BX452" s="280">
        <f t="shared" si="1125"/>
        <v>4.0767123287671234</v>
      </c>
      <c r="BY452" s="365">
        <f t="shared" si="1126"/>
        <v>5.9232876712328766</v>
      </c>
      <c r="BZ452" s="280">
        <f t="shared" si="1127"/>
        <v>2608.5</v>
      </c>
      <c r="CA452" s="280">
        <f t="shared" si="1128"/>
        <v>29208.961590069524</v>
      </c>
      <c r="CB452" s="280">
        <f t="shared" si="1295"/>
        <v>4993.0851504278226</v>
      </c>
      <c r="CC452" s="280">
        <f t="shared" si="1130"/>
        <v>26824.376439641703</v>
      </c>
      <c r="CE452" s="280">
        <v>26824.376439641703</v>
      </c>
      <c r="CF452" s="280"/>
      <c r="CG452" s="280"/>
      <c r="CH452" s="280"/>
      <c r="CI452" s="280">
        <f t="shared" si="1331"/>
        <v>5.0794520547945208</v>
      </c>
      <c r="CJ452" s="365">
        <f t="shared" si="1332"/>
        <v>4.9205479452054792</v>
      </c>
      <c r="CK452" s="280">
        <f t="shared" si="1333"/>
        <v>2608.5</v>
      </c>
      <c r="CL452" s="280">
        <f t="shared" si="1334"/>
        <v>24215.876439641703</v>
      </c>
      <c r="CM452" s="280">
        <f t="shared" si="1317"/>
        <v>4993.0851504278226</v>
      </c>
      <c r="CN452" s="280">
        <f t="shared" si="1335"/>
        <v>21831.291289213881</v>
      </c>
      <c r="CP452" s="280">
        <f t="shared" si="1318"/>
        <v>21831.291289213881</v>
      </c>
      <c r="CQ452" s="280"/>
      <c r="CR452" s="280"/>
      <c r="CS452" s="280"/>
      <c r="CT452" s="280">
        <f t="shared" si="1319"/>
        <v>6.0794520547945208</v>
      </c>
      <c r="CU452" s="365">
        <f t="shared" si="1320"/>
        <v>3.9205479452054792</v>
      </c>
      <c r="CV452" s="280">
        <f t="shared" si="1321"/>
        <v>2608.5</v>
      </c>
      <c r="CW452" s="280">
        <f t="shared" si="1336"/>
        <v>19222.791289213881</v>
      </c>
      <c r="CX452" s="280">
        <f t="shared" si="1323"/>
        <v>4993.0851504278226</v>
      </c>
      <c r="CY452" s="280">
        <f t="shared" si="1182"/>
        <v>16838.206138786059</v>
      </c>
      <c r="DA452" s="280">
        <f t="shared" si="1301"/>
        <v>16838.206138786059</v>
      </c>
      <c r="DB452" s="280"/>
      <c r="DC452" s="280"/>
      <c r="DD452" s="280"/>
      <c r="DE452" s="280">
        <f t="shared" si="1172"/>
        <v>7.0794520547945208</v>
      </c>
      <c r="DF452" s="365">
        <f t="shared" si="1173"/>
        <v>2.9205479452054792</v>
      </c>
      <c r="DG452" s="280">
        <f t="shared" si="1302"/>
        <v>2608.5</v>
      </c>
      <c r="DH452" s="280">
        <f t="shared" si="1174"/>
        <v>14229.706138786059</v>
      </c>
      <c r="DI452" s="280">
        <f t="shared" si="1340"/>
        <v>4993.0851504278226</v>
      </c>
      <c r="DJ452" s="280">
        <f t="shared" si="1175"/>
        <v>11845.120988358238</v>
      </c>
      <c r="DL452" s="367">
        <f t="shared" si="1176"/>
        <v>9236.6209883582378</v>
      </c>
    </row>
    <row r="453" spans="1:116" s="366" customFormat="1" ht="38.25" x14ac:dyDescent="0.25">
      <c r="A453" s="613" t="s">
        <v>808</v>
      </c>
      <c r="B453" s="602" t="s">
        <v>13</v>
      </c>
      <c r="C453" s="355" t="s">
        <v>15</v>
      </c>
      <c r="D453" s="272" t="s">
        <v>1993</v>
      </c>
      <c r="E453" s="426" t="s">
        <v>824</v>
      </c>
      <c r="F453" s="278">
        <v>41827</v>
      </c>
      <c r="G453" s="357">
        <v>0</v>
      </c>
      <c r="H453" s="357">
        <f>VLOOKUP(C453,[1]Rates!$C$6:$D$136,2,0)</f>
        <v>10</v>
      </c>
      <c r="I453" s="358">
        <f t="shared" si="1266"/>
        <v>10</v>
      </c>
      <c r="J453" s="425">
        <v>57425</v>
      </c>
      <c r="K453" s="288"/>
      <c r="L453" s="288">
        <f t="shared" si="1267"/>
        <v>57425</v>
      </c>
      <c r="M453" s="288">
        <v>0</v>
      </c>
      <c r="N453" s="359">
        <f t="shared" si="1268"/>
        <v>57425</v>
      </c>
      <c r="O453" s="280">
        <f t="shared" si="1324"/>
        <v>268</v>
      </c>
      <c r="P453" s="360">
        <f t="shared" si="1269"/>
        <v>10</v>
      </c>
      <c r="Q453" s="361">
        <f t="shared" si="1270"/>
        <v>2871.25</v>
      </c>
      <c r="R453" s="359">
        <f t="shared" si="1271"/>
        <v>54553.75</v>
      </c>
      <c r="S453" s="359">
        <f t="shared" si="1325"/>
        <v>4005.5904109589042</v>
      </c>
      <c r="T453" s="359">
        <f t="shared" si="1273"/>
        <v>0</v>
      </c>
      <c r="U453" s="410">
        <f t="shared" si="1274"/>
        <v>57425</v>
      </c>
      <c r="V453" s="374">
        <f t="shared" si="1275"/>
        <v>53419.409589041097</v>
      </c>
      <c r="W453" s="362"/>
      <c r="X453" s="362"/>
      <c r="Y453" s="362"/>
      <c r="Z453" s="362"/>
      <c r="AA453" s="280">
        <f t="shared" si="1276"/>
        <v>53419.409589041097</v>
      </c>
      <c r="AB453" s="280"/>
      <c r="AC453" s="280"/>
      <c r="AD453" s="280"/>
      <c r="AE453" s="363">
        <f t="shared" si="1338"/>
        <v>0.73150684931506849</v>
      </c>
      <c r="AF453" s="363">
        <f t="shared" si="1339"/>
        <v>9.2684931506849324</v>
      </c>
      <c r="AG453" s="364">
        <f t="shared" si="1279"/>
        <v>2871.25</v>
      </c>
      <c r="AH453" s="364">
        <f t="shared" si="1280"/>
        <v>54553.75</v>
      </c>
      <c r="AI453" s="280">
        <f t="shared" si="1326"/>
        <v>5885.9351906591774</v>
      </c>
      <c r="AJ453" s="280">
        <f t="shared" si="1315"/>
        <v>47533.474398381921</v>
      </c>
      <c r="AL453" s="280">
        <f t="shared" si="1283"/>
        <v>47533.474398381921</v>
      </c>
      <c r="AM453" s="280"/>
      <c r="AN453" s="280"/>
      <c r="AO453" s="280"/>
      <c r="AP453" s="363">
        <f t="shared" si="1284"/>
        <v>1.7342465753424658</v>
      </c>
      <c r="AQ453" s="363">
        <f t="shared" si="1327"/>
        <v>8.2657534246575342</v>
      </c>
      <c r="AR453" s="364">
        <f t="shared" si="1328"/>
        <v>2871.25</v>
      </c>
      <c r="AS453" s="364">
        <f t="shared" si="1329"/>
        <v>50548.159589041097</v>
      </c>
      <c r="AT453" s="365">
        <f t="shared" si="1306"/>
        <v>5885.9351906591774</v>
      </c>
      <c r="AU453" s="280">
        <f t="shared" si="1304"/>
        <v>41647.539207722744</v>
      </c>
      <c r="AW453" s="280">
        <f t="shared" si="1307"/>
        <v>41647.539207722744</v>
      </c>
      <c r="AX453" s="280"/>
      <c r="AY453" s="280"/>
      <c r="AZ453" s="280"/>
      <c r="BA453" s="280">
        <f t="shared" si="1308"/>
        <v>2.7342465753424658</v>
      </c>
      <c r="BB453" s="280">
        <f t="shared" si="1309"/>
        <v>7.2657534246575342</v>
      </c>
      <c r="BC453" s="280">
        <f t="shared" si="1310"/>
        <v>2871.25</v>
      </c>
      <c r="BD453" s="280">
        <f t="shared" si="1311"/>
        <v>44662.224398381921</v>
      </c>
      <c r="BE453" s="372">
        <f t="shared" si="1312"/>
        <v>5885.9351906591774</v>
      </c>
      <c r="BF453" s="280">
        <f t="shared" si="1330"/>
        <v>35761.604017063568</v>
      </c>
      <c r="BG453" s="280"/>
      <c r="BH453" s="280">
        <f t="shared" si="1079"/>
        <v>35761.604017063568</v>
      </c>
      <c r="BI453" s="280"/>
      <c r="BJ453" s="280"/>
      <c r="BK453" s="280"/>
      <c r="BL453" s="280">
        <f t="shared" si="1080"/>
        <v>3.7342465753424658</v>
      </c>
      <c r="BM453" s="280">
        <f t="shared" si="1292"/>
        <v>6.2657534246575342</v>
      </c>
      <c r="BN453" s="280">
        <f t="shared" si="1293"/>
        <v>2871.25</v>
      </c>
      <c r="BO453" s="280">
        <f t="shared" si="1083"/>
        <v>32890.354017063568</v>
      </c>
      <c r="BP453" s="280">
        <f t="shared" si="1294"/>
        <v>5885.9351906591774</v>
      </c>
      <c r="BQ453" s="280">
        <f t="shared" si="1085"/>
        <v>29875.668826404391</v>
      </c>
      <c r="BS453" s="367">
        <f t="shared" si="1124"/>
        <v>27004.418826404391</v>
      </c>
      <c r="BT453" s="280">
        <v>29875.668826404391</v>
      </c>
      <c r="BU453" s="280"/>
      <c r="BV453" s="280"/>
      <c r="BW453" s="280"/>
      <c r="BX453" s="280">
        <f t="shared" si="1125"/>
        <v>4.7342465753424658</v>
      </c>
      <c r="BY453" s="365">
        <f t="shared" si="1126"/>
        <v>5.2657534246575342</v>
      </c>
      <c r="BZ453" s="280">
        <f t="shared" si="1127"/>
        <v>2871.25</v>
      </c>
      <c r="CA453" s="280">
        <f t="shared" si="1128"/>
        <v>27004.418826404391</v>
      </c>
      <c r="CB453" s="280">
        <f t="shared" si="1295"/>
        <v>5885.9351906591774</v>
      </c>
      <c r="CC453" s="280">
        <f t="shared" si="1130"/>
        <v>23989.733635745215</v>
      </c>
      <c r="CE453" s="280">
        <v>23989.733635745215</v>
      </c>
      <c r="CF453" s="280"/>
      <c r="CG453" s="280"/>
      <c r="CH453" s="280"/>
      <c r="CI453" s="280">
        <f t="shared" si="1331"/>
        <v>5.7369863013698632</v>
      </c>
      <c r="CJ453" s="365">
        <f t="shared" si="1332"/>
        <v>4.2630136986301368</v>
      </c>
      <c r="CK453" s="280">
        <f t="shared" si="1333"/>
        <v>2871.25</v>
      </c>
      <c r="CL453" s="280">
        <f t="shared" si="1334"/>
        <v>21118.483635745215</v>
      </c>
      <c r="CM453" s="280">
        <f t="shared" si="1317"/>
        <v>5885.9351906591774</v>
      </c>
      <c r="CN453" s="280">
        <f t="shared" si="1335"/>
        <v>18103.798445086039</v>
      </c>
      <c r="CP453" s="280">
        <f t="shared" si="1318"/>
        <v>18103.798445086039</v>
      </c>
      <c r="CQ453" s="280"/>
      <c r="CR453" s="280"/>
      <c r="CS453" s="280"/>
      <c r="CT453" s="280">
        <f t="shared" si="1319"/>
        <v>6.7369863013698632</v>
      </c>
      <c r="CU453" s="365">
        <f t="shared" si="1320"/>
        <v>3.2630136986301368</v>
      </c>
      <c r="CV453" s="280">
        <f t="shared" si="1321"/>
        <v>2871.25</v>
      </c>
      <c r="CW453" s="280">
        <f t="shared" si="1336"/>
        <v>15232.548445086039</v>
      </c>
      <c r="CX453" s="280">
        <f t="shared" si="1323"/>
        <v>5885.9351906591774</v>
      </c>
      <c r="CY453" s="280">
        <f t="shared" si="1182"/>
        <v>12217.863254426862</v>
      </c>
      <c r="DA453" s="280">
        <f t="shared" si="1301"/>
        <v>12217.863254426862</v>
      </c>
      <c r="DB453" s="280"/>
      <c r="DC453" s="280"/>
      <c r="DD453" s="280"/>
      <c r="DE453" s="280">
        <f t="shared" si="1172"/>
        <v>7.7369863013698632</v>
      </c>
      <c r="DF453" s="365">
        <f t="shared" si="1173"/>
        <v>2.2630136986301368</v>
      </c>
      <c r="DG453" s="280">
        <f t="shared" si="1302"/>
        <v>2871.25</v>
      </c>
      <c r="DH453" s="280">
        <f t="shared" si="1174"/>
        <v>9346.6132544268621</v>
      </c>
      <c r="DI453" s="280">
        <f t="shared" si="1340"/>
        <v>5885.9351906591774</v>
      </c>
      <c r="DJ453" s="280">
        <f t="shared" si="1175"/>
        <v>6331.9280637676848</v>
      </c>
      <c r="DL453" s="367">
        <f t="shared" si="1176"/>
        <v>3460.6780637676848</v>
      </c>
    </row>
    <row r="454" spans="1:116" s="366" customFormat="1" ht="38.25" x14ac:dyDescent="0.25">
      <c r="A454" s="613" t="s">
        <v>808</v>
      </c>
      <c r="B454" s="602" t="s">
        <v>13</v>
      </c>
      <c r="C454" s="355" t="s">
        <v>15</v>
      </c>
      <c r="D454" s="272" t="s">
        <v>1994</v>
      </c>
      <c r="E454" s="426" t="s">
        <v>824</v>
      </c>
      <c r="F454" s="278">
        <v>41961</v>
      </c>
      <c r="G454" s="357">
        <v>0</v>
      </c>
      <c r="H454" s="357">
        <f>VLOOKUP(C454,[1]Rates!$C$6:$D$136,2,0)</f>
        <v>10</v>
      </c>
      <c r="I454" s="358">
        <f t="shared" si="1266"/>
        <v>10</v>
      </c>
      <c r="J454" s="425">
        <v>28000</v>
      </c>
      <c r="K454" s="288"/>
      <c r="L454" s="288">
        <f t="shared" si="1267"/>
        <v>28000</v>
      </c>
      <c r="M454" s="288">
        <v>0</v>
      </c>
      <c r="N454" s="359">
        <f t="shared" si="1268"/>
        <v>28000</v>
      </c>
      <c r="O454" s="280">
        <f t="shared" si="1324"/>
        <v>134</v>
      </c>
      <c r="P454" s="360">
        <f t="shared" si="1269"/>
        <v>10</v>
      </c>
      <c r="Q454" s="361">
        <f t="shared" si="1270"/>
        <v>1400</v>
      </c>
      <c r="R454" s="359">
        <f t="shared" si="1271"/>
        <v>26600</v>
      </c>
      <c r="S454" s="359">
        <f t="shared" si="1325"/>
        <v>976.54794520547944</v>
      </c>
      <c r="T454" s="359">
        <f t="shared" si="1273"/>
        <v>0</v>
      </c>
      <c r="U454" s="410">
        <f t="shared" si="1274"/>
        <v>28000</v>
      </c>
      <c r="V454" s="374">
        <f t="shared" si="1275"/>
        <v>27023.452054794521</v>
      </c>
      <c r="W454" s="362"/>
      <c r="X454" s="362"/>
      <c r="Y454" s="362"/>
      <c r="Z454" s="362"/>
      <c r="AA454" s="280">
        <f t="shared" ref="AA454" si="1341">V454</f>
        <v>27023.452054794521</v>
      </c>
      <c r="AB454" s="280"/>
      <c r="AC454" s="280"/>
      <c r="AD454" s="280"/>
      <c r="AE454" s="363">
        <f t="shared" si="1338"/>
        <v>0.36438356164383562</v>
      </c>
      <c r="AF454" s="363">
        <f t="shared" si="1339"/>
        <v>9.6356164383561644</v>
      </c>
      <c r="AG454" s="364">
        <f t="shared" si="1279"/>
        <v>1400</v>
      </c>
      <c r="AH454" s="364">
        <f t="shared" si="1280"/>
        <v>26600</v>
      </c>
      <c r="AI454" s="280">
        <f t="shared" si="1326"/>
        <v>2760.5914131361956</v>
      </c>
      <c r="AJ454" s="280">
        <f t="shared" si="1315"/>
        <v>24262.860641658324</v>
      </c>
      <c r="AL454" s="280">
        <f t="shared" si="1283"/>
        <v>24262.860641658324</v>
      </c>
      <c r="AM454" s="280"/>
      <c r="AN454" s="280"/>
      <c r="AO454" s="280"/>
      <c r="AP454" s="363">
        <f t="shared" si="1284"/>
        <v>1.3671232876712329</v>
      </c>
      <c r="AQ454" s="363">
        <f t="shared" si="1327"/>
        <v>8.6328767123287662</v>
      </c>
      <c r="AR454" s="364">
        <f t="shared" si="1328"/>
        <v>1400</v>
      </c>
      <c r="AS454" s="364">
        <f t="shared" si="1329"/>
        <v>25623.452054794521</v>
      </c>
      <c r="AT454" s="365">
        <f t="shared" si="1306"/>
        <v>2760.5914131361956</v>
      </c>
      <c r="AU454" s="280">
        <f t="shared" si="1304"/>
        <v>21502.269228522127</v>
      </c>
      <c r="AW454" s="280">
        <f t="shared" si="1307"/>
        <v>21502.269228522127</v>
      </c>
      <c r="AX454" s="280"/>
      <c r="AY454" s="280"/>
      <c r="AZ454" s="280"/>
      <c r="BA454" s="280">
        <f t="shared" si="1308"/>
        <v>2.3671232876712329</v>
      </c>
      <c r="BB454" s="280">
        <f t="shared" si="1309"/>
        <v>7.6328767123287671</v>
      </c>
      <c r="BC454" s="280">
        <f t="shared" si="1310"/>
        <v>1400</v>
      </c>
      <c r="BD454" s="280">
        <f t="shared" si="1311"/>
        <v>22862.860641658324</v>
      </c>
      <c r="BE454" s="372">
        <f t="shared" si="1312"/>
        <v>2760.5914131361956</v>
      </c>
      <c r="BF454" s="280">
        <f t="shared" si="1330"/>
        <v>18741.67781538593</v>
      </c>
      <c r="BG454" s="280"/>
      <c r="BH454" s="280">
        <f t="shared" si="1079"/>
        <v>18741.67781538593</v>
      </c>
      <c r="BI454" s="280"/>
      <c r="BJ454" s="280"/>
      <c r="BK454" s="280"/>
      <c r="BL454" s="280">
        <f t="shared" si="1080"/>
        <v>3.3671232876712329</v>
      </c>
      <c r="BM454" s="280">
        <f t="shared" si="1292"/>
        <v>6.6328767123287671</v>
      </c>
      <c r="BN454" s="280">
        <f t="shared" si="1293"/>
        <v>1400</v>
      </c>
      <c r="BO454" s="280">
        <f t="shared" si="1083"/>
        <v>17341.67781538593</v>
      </c>
      <c r="BP454" s="280">
        <f t="shared" si="1294"/>
        <v>2760.5914131361956</v>
      </c>
      <c r="BQ454" s="280">
        <f t="shared" si="1085"/>
        <v>15981.086402249735</v>
      </c>
      <c r="BS454" s="367">
        <f t="shared" si="1124"/>
        <v>14581.086402249735</v>
      </c>
      <c r="BT454" s="280">
        <v>15981.086402249735</v>
      </c>
      <c r="BU454" s="280"/>
      <c r="BV454" s="280"/>
      <c r="BW454" s="280"/>
      <c r="BX454" s="280">
        <f t="shared" si="1125"/>
        <v>4.3671232876712329</v>
      </c>
      <c r="BY454" s="365">
        <f t="shared" si="1126"/>
        <v>5.6328767123287671</v>
      </c>
      <c r="BZ454" s="280">
        <f t="shared" si="1127"/>
        <v>1400</v>
      </c>
      <c r="CA454" s="280">
        <f t="shared" si="1128"/>
        <v>14581.086402249735</v>
      </c>
      <c r="CB454" s="280">
        <f t="shared" si="1295"/>
        <v>2760.5914131361956</v>
      </c>
      <c r="CC454" s="280">
        <f t="shared" si="1130"/>
        <v>13220.49498911354</v>
      </c>
      <c r="CE454" s="280">
        <v>13220.49498911354</v>
      </c>
      <c r="CF454" s="280"/>
      <c r="CG454" s="280"/>
      <c r="CH454" s="280"/>
      <c r="CI454" s="280">
        <f t="shared" si="1331"/>
        <v>5.3698630136986303</v>
      </c>
      <c r="CJ454" s="365">
        <f t="shared" si="1332"/>
        <v>4.6301369863013697</v>
      </c>
      <c r="CK454" s="280">
        <f t="shared" si="1333"/>
        <v>1400</v>
      </c>
      <c r="CL454" s="280">
        <f t="shared" si="1334"/>
        <v>11820.49498911354</v>
      </c>
      <c r="CM454" s="280">
        <f t="shared" si="1317"/>
        <v>2760.5914131361956</v>
      </c>
      <c r="CN454" s="280">
        <f t="shared" si="1335"/>
        <v>10459.903575977345</v>
      </c>
      <c r="CP454" s="280">
        <f t="shared" si="1318"/>
        <v>10459.903575977345</v>
      </c>
      <c r="CQ454" s="280"/>
      <c r="CR454" s="280"/>
      <c r="CS454" s="280"/>
      <c r="CT454" s="280">
        <f t="shared" si="1319"/>
        <v>6.3698630136986303</v>
      </c>
      <c r="CU454" s="365">
        <f t="shared" si="1320"/>
        <v>3.6301369863013697</v>
      </c>
      <c r="CV454" s="280">
        <f t="shared" si="1321"/>
        <v>1400</v>
      </c>
      <c r="CW454" s="280">
        <f t="shared" si="1336"/>
        <v>9059.9035759773451</v>
      </c>
      <c r="CX454" s="280">
        <f t="shared" si="1323"/>
        <v>2760.5914131361956</v>
      </c>
      <c r="CY454" s="280">
        <f t="shared" si="1182"/>
        <v>7699.31216284115</v>
      </c>
      <c r="DA454" s="280">
        <f t="shared" si="1301"/>
        <v>7699.31216284115</v>
      </c>
      <c r="DB454" s="280"/>
      <c r="DC454" s="280"/>
      <c r="DD454" s="280"/>
      <c r="DE454" s="280">
        <f t="shared" si="1172"/>
        <v>7.3698630136986303</v>
      </c>
      <c r="DF454" s="365">
        <f t="shared" si="1173"/>
        <v>2.6301369863013697</v>
      </c>
      <c r="DG454" s="280">
        <f t="shared" si="1302"/>
        <v>1400</v>
      </c>
      <c r="DH454" s="280">
        <f t="shared" si="1174"/>
        <v>6299.31216284115</v>
      </c>
      <c r="DI454" s="280">
        <f t="shared" si="1340"/>
        <v>2760.5914131361956</v>
      </c>
      <c r="DJ454" s="280">
        <f t="shared" si="1175"/>
        <v>4938.7207497049549</v>
      </c>
      <c r="DL454" s="367">
        <f t="shared" si="1176"/>
        <v>3538.7207497049549</v>
      </c>
    </row>
    <row r="455" spans="1:116" s="366" customFormat="1" ht="38.25" x14ac:dyDescent="0.25">
      <c r="A455" s="613" t="s">
        <v>808</v>
      </c>
      <c r="B455" s="602" t="s">
        <v>13</v>
      </c>
      <c r="C455" s="355" t="s">
        <v>15</v>
      </c>
      <c r="D455" s="272" t="s">
        <v>1995</v>
      </c>
      <c r="E455" s="426" t="s">
        <v>980</v>
      </c>
      <c r="F455" s="278">
        <v>42112</v>
      </c>
      <c r="G455" s="357"/>
      <c r="H455" s="357">
        <f>VLOOKUP(C455,[1]Rates!$C$6:$D$136,2,0)</f>
        <v>10</v>
      </c>
      <c r="I455" s="358">
        <f t="shared" ref="I455:I458" si="1342">H455-G455</f>
        <v>10</v>
      </c>
      <c r="J455" s="425"/>
      <c r="K455" s="288"/>
      <c r="L455" s="288">
        <f t="shared" si="1267"/>
        <v>0</v>
      </c>
      <c r="M455" s="288"/>
      <c r="N455" s="359">
        <f t="shared" si="1268"/>
        <v>0</v>
      </c>
      <c r="O455" s="280"/>
      <c r="P455" s="360"/>
      <c r="Q455" s="361">
        <f t="shared" si="1270"/>
        <v>0</v>
      </c>
      <c r="R455" s="359">
        <f t="shared" si="1271"/>
        <v>0</v>
      </c>
      <c r="S455" s="359"/>
      <c r="T455" s="359">
        <f t="shared" si="1273"/>
        <v>0</v>
      </c>
      <c r="U455" s="410">
        <f t="shared" si="1274"/>
        <v>0</v>
      </c>
      <c r="V455" s="374">
        <f t="shared" si="1275"/>
        <v>0</v>
      </c>
      <c r="W455" s="362"/>
      <c r="X455" s="362"/>
      <c r="Y455" s="362"/>
      <c r="Z455" s="362"/>
      <c r="AA455" s="280"/>
      <c r="AB455" s="280">
        <v>25000</v>
      </c>
      <c r="AC455" s="280"/>
      <c r="AD455" s="280">
        <f t="shared" ref="AD455:AD457" si="1343">+$AD$1-F455+1</f>
        <v>349</v>
      </c>
      <c r="AE455" s="363">
        <v>0</v>
      </c>
      <c r="AF455" s="363">
        <f t="shared" si="1339"/>
        <v>10</v>
      </c>
      <c r="AG455" s="382">
        <f t="shared" ref="AG455:AG457" si="1344">AB455*5%</f>
        <v>1250</v>
      </c>
      <c r="AH455" s="383">
        <f t="shared" ref="AH455:AH457" si="1345">IF(AB455-AG455&lt;=0,0,IF(AF455&lt;=0,0,AB455-AG455))</f>
        <v>23750</v>
      </c>
      <c r="AI455" s="364">
        <f t="shared" ref="AI455:AI457" si="1346">(AH455/AF455)/365*AD455</f>
        <v>2270.8904109589039</v>
      </c>
      <c r="AJ455" s="383">
        <f t="shared" ref="AJ455:AJ457" si="1347">AB455-AI455</f>
        <v>22729.109589041094</v>
      </c>
      <c r="AL455" s="280">
        <f t="shared" si="1283"/>
        <v>22729.109589041094</v>
      </c>
      <c r="AM455" s="280"/>
      <c r="AN455" s="280"/>
      <c r="AO455" s="280"/>
      <c r="AP455" s="363">
        <f t="shared" si="1284"/>
        <v>0.95342465753424654</v>
      </c>
      <c r="AQ455" s="363">
        <f t="shared" si="1327"/>
        <v>9.0465753424657542</v>
      </c>
      <c r="AR455" s="382">
        <f t="shared" si="1328"/>
        <v>1250</v>
      </c>
      <c r="AS455" s="383">
        <f>IF(AB455-AG455&lt;=0,0,IF(AQ455&lt;=0,0,AB455-AG455))</f>
        <v>23750</v>
      </c>
      <c r="AT455" s="393">
        <f t="shared" ref="AT455:AT457" si="1348">+AH455/AF455</f>
        <v>2375</v>
      </c>
      <c r="AU455" s="280">
        <f t="shared" si="1304"/>
        <v>20354.109589041094</v>
      </c>
      <c r="AW455" s="280">
        <f t="shared" si="1307"/>
        <v>20354.109589041094</v>
      </c>
      <c r="AX455" s="280"/>
      <c r="AY455" s="280"/>
      <c r="AZ455" s="280"/>
      <c r="BA455" s="280">
        <f t="shared" si="1308"/>
        <v>1.9534246575342467</v>
      </c>
      <c r="BB455" s="280">
        <f t="shared" si="1309"/>
        <v>8.0465753424657542</v>
      </c>
      <c r="BC455" s="280">
        <f t="shared" si="1310"/>
        <v>1250</v>
      </c>
      <c r="BD455" s="372">
        <f>IF(AL455-AR455&lt;=0,0,IF(BB455&lt;=0,0,AL455-AR455))</f>
        <v>21479.109589041094</v>
      </c>
      <c r="BE455" s="372">
        <f t="shared" si="1312"/>
        <v>2375</v>
      </c>
      <c r="BF455" s="280">
        <f t="shared" si="1330"/>
        <v>17979.109589041094</v>
      </c>
      <c r="BG455" s="280"/>
      <c r="BH455" s="280">
        <f t="shared" ref="BH455:BH462" si="1349">+BF455</f>
        <v>17979.109589041094</v>
      </c>
      <c r="BI455" s="280"/>
      <c r="BJ455" s="280"/>
      <c r="BK455" s="280"/>
      <c r="BL455" s="280">
        <f t="shared" ref="BL455:BL462" si="1350">($BH$4-F455)/365</f>
        <v>2.9534246575342467</v>
      </c>
      <c r="BM455" s="280">
        <f t="shared" si="1292"/>
        <v>7.0465753424657533</v>
      </c>
      <c r="BN455" s="280">
        <f t="shared" si="1293"/>
        <v>1250</v>
      </c>
      <c r="BO455" s="280">
        <f t="shared" ref="BO455:BO462" si="1351">IF(BH455-BN455&lt;=0,0,IF(BM455&lt;=0,0,BH455-BN455))</f>
        <v>16729.109589041094</v>
      </c>
      <c r="BP455" s="280">
        <f t="shared" si="1294"/>
        <v>2375</v>
      </c>
      <c r="BQ455" s="280">
        <f t="shared" ref="BQ455:BQ463" si="1352">+BH455+BI455-BP455</f>
        <v>15604.109589041094</v>
      </c>
      <c r="BS455" s="367">
        <f t="shared" si="1124"/>
        <v>14354.109589041094</v>
      </c>
      <c r="BT455" s="280">
        <v>15604.109589041094</v>
      </c>
      <c r="BU455" s="280"/>
      <c r="BV455" s="280"/>
      <c r="BW455" s="280"/>
      <c r="BX455" s="280">
        <f t="shared" si="1125"/>
        <v>3.9534246575342467</v>
      </c>
      <c r="BY455" s="365">
        <f t="shared" si="1126"/>
        <v>6.0465753424657533</v>
      </c>
      <c r="BZ455" s="280">
        <f t="shared" si="1127"/>
        <v>1250</v>
      </c>
      <c r="CA455" s="280">
        <f t="shared" si="1128"/>
        <v>14354.109589041094</v>
      </c>
      <c r="CB455" s="280">
        <f t="shared" si="1295"/>
        <v>2375</v>
      </c>
      <c r="CC455" s="280">
        <f t="shared" si="1130"/>
        <v>13229.109589041094</v>
      </c>
      <c r="CE455" s="280">
        <v>13229.109589041094</v>
      </c>
      <c r="CF455" s="280"/>
      <c r="CG455" s="280"/>
      <c r="CH455" s="280"/>
      <c r="CI455" s="280">
        <f t="shared" si="1331"/>
        <v>4.956164383561644</v>
      </c>
      <c r="CJ455" s="365">
        <f t="shared" si="1332"/>
        <v>5.043835616438356</v>
      </c>
      <c r="CK455" s="280">
        <f t="shared" si="1333"/>
        <v>1250</v>
      </c>
      <c r="CL455" s="280">
        <f t="shared" si="1334"/>
        <v>11979.109589041094</v>
      </c>
      <c r="CM455" s="280">
        <f t="shared" si="1317"/>
        <v>2375</v>
      </c>
      <c r="CN455" s="280">
        <f t="shared" si="1335"/>
        <v>10854.109589041094</v>
      </c>
      <c r="CP455" s="280">
        <f t="shared" si="1318"/>
        <v>10854.109589041094</v>
      </c>
      <c r="CQ455" s="280"/>
      <c r="CR455" s="280"/>
      <c r="CS455" s="280"/>
      <c r="CT455" s="280">
        <f t="shared" si="1319"/>
        <v>5.956164383561644</v>
      </c>
      <c r="CU455" s="365">
        <f t="shared" si="1320"/>
        <v>4.043835616438356</v>
      </c>
      <c r="CV455" s="280">
        <f t="shared" si="1321"/>
        <v>1250</v>
      </c>
      <c r="CW455" s="280">
        <f t="shared" si="1336"/>
        <v>9604.1095890410943</v>
      </c>
      <c r="CX455" s="280">
        <f t="shared" si="1323"/>
        <v>2375</v>
      </c>
      <c r="CY455" s="280">
        <f t="shared" si="1182"/>
        <v>8479.1095890410943</v>
      </c>
      <c r="DA455" s="280">
        <f t="shared" si="1301"/>
        <v>8479.1095890410943</v>
      </c>
      <c r="DB455" s="280"/>
      <c r="DC455" s="280"/>
      <c r="DD455" s="280"/>
      <c r="DE455" s="280">
        <f t="shared" si="1172"/>
        <v>6.956164383561644</v>
      </c>
      <c r="DF455" s="365">
        <f t="shared" si="1173"/>
        <v>3.043835616438356</v>
      </c>
      <c r="DG455" s="280">
        <f t="shared" si="1302"/>
        <v>1250</v>
      </c>
      <c r="DH455" s="280">
        <f t="shared" si="1174"/>
        <v>7229.1095890410943</v>
      </c>
      <c r="DI455" s="280">
        <f t="shared" si="1340"/>
        <v>2375</v>
      </c>
      <c r="DJ455" s="280">
        <f t="shared" si="1175"/>
        <v>6104.1095890410943</v>
      </c>
      <c r="DL455" s="367">
        <f t="shared" si="1176"/>
        <v>4854.1095890410943</v>
      </c>
    </row>
    <row r="456" spans="1:116" s="366" customFormat="1" ht="38.25" x14ac:dyDescent="0.25">
      <c r="A456" s="613" t="s">
        <v>808</v>
      </c>
      <c r="B456" s="602" t="s">
        <v>13</v>
      </c>
      <c r="C456" s="355" t="s">
        <v>15</v>
      </c>
      <c r="D456" s="272" t="s">
        <v>1996</v>
      </c>
      <c r="E456" s="426" t="s">
        <v>975</v>
      </c>
      <c r="F456" s="278">
        <v>42230</v>
      </c>
      <c r="G456" s="357"/>
      <c r="H456" s="357">
        <f>VLOOKUP(C456,[1]Rates!$C$6:$D$136,2,0)</f>
        <v>10</v>
      </c>
      <c r="I456" s="358">
        <f t="shared" si="1342"/>
        <v>10</v>
      </c>
      <c r="J456" s="425"/>
      <c r="K456" s="288"/>
      <c r="L456" s="288">
        <f t="shared" ref="L456:L457" si="1353">+J456-K456</f>
        <v>0</v>
      </c>
      <c r="M456" s="288"/>
      <c r="N456" s="359">
        <f t="shared" si="1268"/>
        <v>0</v>
      </c>
      <c r="O456" s="280"/>
      <c r="P456" s="360"/>
      <c r="Q456" s="361">
        <f t="shared" si="1270"/>
        <v>0</v>
      </c>
      <c r="R456" s="359">
        <f t="shared" si="1271"/>
        <v>0</v>
      </c>
      <c r="S456" s="359"/>
      <c r="T456" s="359">
        <f t="shared" si="1273"/>
        <v>0</v>
      </c>
      <c r="U456" s="410">
        <f t="shared" si="1274"/>
        <v>0</v>
      </c>
      <c r="V456" s="374">
        <f t="shared" si="1275"/>
        <v>0</v>
      </c>
      <c r="W456" s="362"/>
      <c r="X456" s="362"/>
      <c r="Y456" s="362"/>
      <c r="Z456" s="362"/>
      <c r="AA456" s="280"/>
      <c r="AB456" s="280">
        <v>20000</v>
      </c>
      <c r="AC456" s="280"/>
      <c r="AD456" s="280">
        <f t="shared" si="1343"/>
        <v>231</v>
      </c>
      <c r="AE456" s="363">
        <v>0</v>
      </c>
      <c r="AF456" s="363">
        <f t="shared" si="1339"/>
        <v>10</v>
      </c>
      <c r="AG456" s="382">
        <f t="shared" si="1344"/>
        <v>1000</v>
      </c>
      <c r="AH456" s="383">
        <f t="shared" si="1345"/>
        <v>19000</v>
      </c>
      <c r="AI456" s="364">
        <f t="shared" si="1346"/>
        <v>1202.4657534246576</v>
      </c>
      <c r="AJ456" s="383">
        <f t="shared" si="1347"/>
        <v>18797.534246575342</v>
      </c>
      <c r="AL456" s="280">
        <f t="shared" si="1283"/>
        <v>18797.534246575342</v>
      </c>
      <c r="AM456" s="280"/>
      <c r="AN456" s="280"/>
      <c r="AO456" s="280"/>
      <c r="AP456" s="363">
        <f t="shared" si="1284"/>
        <v>0.63013698630136983</v>
      </c>
      <c r="AQ456" s="363">
        <f t="shared" si="1327"/>
        <v>9.3698630136986303</v>
      </c>
      <c r="AR456" s="382">
        <f t="shared" si="1328"/>
        <v>1000</v>
      </c>
      <c r="AS456" s="383">
        <f t="shared" ref="AS456:AS457" si="1354">IF(AB456-AG456&lt;=0,0,IF(AQ456&lt;=0,0,AB456-AG456))</f>
        <v>19000</v>
      </c>
      <c r="AT456" s="393">
        <f t="shared" si="1348"/>
        <v>1900</v>
      </c>
      <c r="AU456" s="280">
        <f t="shared" si="1304"/>
        <v>16897.534246575342</v>
      </c>
      <c r="AW456" s="280">
        <f t="shared" si="1307"/>
        <v>16897.534246575342</v>
      </c>
      <c r="AX456" s="280"/>
      <c r="AY456" s="280"/>
      <c r="AZ456" s="280"/>
      <c r="BA456" s="280">
        <f t="shared" si="1308"/>
        <v>1.6301369863013699</v>
      </c>
      <c r="BB456" s="280">
        <f t="shared" si="1309"/>
        <v>8.3698630136986303</v>
      </c>
      <c r="BC456" s="280">
        <f t="shared" si="1310"/>
        <v>1000</v>
      </c>
      <c r="BD456" s="372">
        <f>IF(AL456-AR456&lt;=0,0,IF(BB456&lt;=0,0,AL456-AR456))</f>
        <v>17797.534246575342</v>
      </c>
      <c r="BE456" s="372">
        <f t="shared" si="1312"/>
        <v>1900</v>
      </c>
      <c r="BF456" s="280">
        <f>+AW456+AX456-BE456</f>
        <v>14997.534246575342</v>
      </c>
      <c r="BG456" s="280"/>
      <c r="BH456" s="280">
        <f t="shared" si="1349"/>
        <v>14997.534246575342</v>
      </c>
      <c r="BI456" s="280"/>
      <c r="BJ456" s="280"/>
      <c r="BK456" s="280"/>
      <c r="BL456" s="280">
        <f t="shared" si="1350"/>
        <v>2.6301369863013697</v>
      </c>
      <c r="BM456" s="280">
        <f t="shared" si="1292"/>
        <v>7.3698630136986303</v>
      </c>
      <c r="BN456" s="280">
        <f t="shared" si="1293"/>
        <v>1000</v>
      </c>
      <c r="BO456" s="280">
        <f t="shared" si="1351"/>
        <v>13997.534246575342</v>
      </c>
      <c r="BP456" s="280">
        <f t="shared" si="1294"/>
        <v>1900</v>
      </c>
      <c r="BQ456" s="280">
        <f t="shared" si="1352"/>
        <v>13097.534246575342</v>
      </c>
      <c r="BS456" s="367">
        <f t="shared" si="1124"/>
        <v>12097.534246575342</v>
      </c>
      <c r="BT456" s="280">
        <v>13097.534246575342</v>
      </c>
      <c r="BU456" s="280"/>
      <c r="BV456" s="280"/>
      <c r="BW456" s="280"/>
      <c r="BX456" s="280">
        <f t="shared" si="1125"/>
        <v>3.6301369863013697</v>
      </c>
      <c r="BY456" s="365">
        <f t="shared" si="1126"/>
        <v>6.3698630136986303</v>
      </c>
      <c r="BZ456" s="280">
        <f t="shared" si="1127"/>
        <v>1000</v>
      </c>
      <c r="CA456" s="280">
        <f t="shared" si="1128"/>
        <v>12097.534246575342</v>
      </c>
      <c r="CB456" s="280">
        <f t="shared" si="1295"/>
        <v>1900</v>
      </c>
      <c r="CC456" s="280">
        <f t="shared" si="1130"/>
        <v>11197.534246575342</v>
      </c>
      <c r="CE456" s="280">
        <v>11197.534246575342</v>
      </c>
      <c r="CF456" s="280"/>
      <c r="CG456" s="280"/>
      <c r="CH456" s="280"/>
      <c r="CI456" s="280">
        <f t="shared" si="1331"/>
        <v>4.6328767123287671</v>
      </c>
      <c r="CJ456" s="365">
        <f t="shared" si="1332"/>
        <v>5.3671232876712329</v>
      </c>
      <c r="CK456" s="280">
        <f t="shared" si="1333"/>
        <v>1000</v>
      </c>
      <c r="CL456" s="280">
        <f t="shared" si="1334"/>
        <v>10197.534246575342</v>
      </c>
      <c r="CM456" s="280">
        <f t="shared" si="1317"/>
        <v>1900</v>
      </c>
      <c r="CN456" s="280">
        <f t="shared" si="1335"/>
        <v>9297.534246575342</v>
      </c>
      <c r="CP456" s="280">
        <f t="shared" si="1318"/>
        <v>9297.534246575342</v>
      </c>
      <c r="CQ456" s="280"/>
      <c r="CR456" s="280"/>
      <c r="CS456" s="280"/>
      <c r="CT456" s="280">
        <f t="shared" si="1319"/>
        <v>5.6328767123287671</v>
      </c>
      <c r="CU456" s="365">
        <f t="shared" si="1320"/>
        <v>4.3671232876712329</v>
      </c>
      <c r="CV456" s="280">
        <f t="shared" si="1321"/>
        <v>1000</v>
      </c>
      <c r="CW456" s="280">
        <f t="shared" si="1336"/>
        <v>8297.534246575342</v>
      </c>
      <c r="CX456" s="280">
        <f t="shared" si="1323"/>
        <v>1900</v>
      </c>
      <c r="CY456" s="280">
        <f t="shared" si="1182"/>
        <v>7397.534246575342</v>
      </c>
      <c r="DA456" s="280">
        <f t="shared" si="1301"/>
        <v>7397.534246575342</v>
      </c>
      <c r="DB456" s="280"/>
      <c r="DC456" s="280"/>
      <c r="DD456" s="280"/>
      <c r="DE456" s="280">
        <f t="shared" si="1172"/>
        <v>6.6328767123287671</v>
      </c>
      <c r="DF456" s="365">
        <f t="shared" si="1173"/>
        <v>3.3671232876712329</v>
      </c>
      <c r="DG456" s="280">
        <f t="shared" si="1302"/>
        <v>1000</v>
      </c>
      <c r="DH456" s="280">
        <f t="shared" si="1174"/>
        <v>6397.534246575342</v>
      </c>
      <c r="DI456" s="280">
        <f t="shared" si="1340"/>
        <v>1900</v>
      </c>
      <c r="DJ456" s="280">
        <f t="shared" si="1175"/>
        <v>5497.534246575342</v>
      </c>
      <c r="DL456" s="367">
        <f t="shared" si="1176"/>
        <v>4497.534246575342</v>
      </c>
    </row>
    <row r="457" spans="1:116" s="366" customFormat="1" ht="38.25" x14ac:dyDescent="0.25">
      <c r="A457" s="613" t="s">
        <v>808</v>
      </c>
      <c r="B457" s="602" t="s">
        <v>13</v>
      </c>
      <c r="C457" s="355" t="s">
        <v>15</v>
      </c>
      <c r="D457" s="272" t="s">
        <v>1997</v>
      </c>
      <c r="E457" s="426" t="s">
        <v>978</v>
      </c>
      <c r="F457" s="278">
        <v>42266</v>
      </c>
      <c r="G457" s="357"/>
      <c r="H457" s="357">
        <f>VLOOKUP(C457,[1]Rates!$C$6:$D$136,2,0)</f>
        <v>10</v>
      </c>
      <c r="I457" s="358">
        <f t="shared" si="1342"/>
        <v>10</v>
      </c>
      <c r="J457" s="425"/>
      <c r="K457" s="288"/>
      <c r="L457" s="288">
        <f t="shared" si="1353"/>
        <v>0</v>
      </c>
      <c r="M457" s="288"/>
      <c r="N457" s="359">
        <f t="shared" si="1268"/>
        <v>0</v>
      </c>
      <c r="O457" s="280"/>
      <c r="P457" s="360"/>
      <c r="Q457" s="361">
        <f t="shared" si="1270"/>
        <v>0</v>
      </c>
      <c r="R457" s="359">
        <f t="shared" si="1271"/>
        <v>0</v>
      </c>
      <c r="S457" s="359"/>
      <c r="T457" s="359">
        <f t="shared" si="1273"/>
        <v>0</v>
      </c>
      <c r="U457" s="410">
        <f t="shared" si="1274"/>
        <v>0</v>
      </c>
      <c r="V457" s="374">
        <f t="shared" si="1275"/>
        <v>0</v>
      </c>
      <c r="W457" s="362"/>
      <c r="X457" s="362"/>
      <c r="Y457" s="362"/>
      <c r="Z457" s="362"/>
      <c r="AA457" s="280"/>
      <c r="AB457" s="280">
        <v>57492</v>
      </c>
      <c r="AC457" s="280"/>
      <c r="AD457" s="280">
        <f t="shared" si="1343"/>
        <v>195</v>
      </c>
      <c r="AE457" s="363">
        <v>0</v>
      </c>
      <c r="AF457" s="363">
        <f t="shared" si="1339"/>
        <v>10</v>
      </c>
      <c r="AG457" s="382">
        <f t="shared" si="1344"/>
        <v>2874.6000000000004</v>
      </c>
      <c r="AH457" s="383">
        <f t="shared" si="1345"/>
        <v>54617.4</v>
      </c>
      <c r="AI457" s="364">
        <f t="shared" si="1346"/>
        <v>2917.9158904109586</v>
      </c>
      <c r="AJ457" s="383">
        <f t="shared" si="1347"/>
        <v>54574.084109589043</v>
      </c>
      <c r="AL457" s="280">
        <f t="shared" si="1283"/>
        <v>54574.084109589043</v>
      </c>
      <c r="AM457" s="280"/>
      <c r="AN457" s="280"/>
      <c r="AO457" s="280"/>
      <c r="AP457" s="363">
        <f t="shared" si="1284"/>
        <v>0.53150684931506853</v>
      </c>
      <c r="AQ457" s="363">
        <f t="shared" si="1327"/>
        <v>9.4684931506849317</v>
      </c>
      <c r="AR457" s="382">
        <f t="shared" si="1328"/>
        <v>2874.6000000000004</v>
      </c>
      <c r="AS457" s="383">
        <f t="shared" si="1354"/>
        <v>54617.4</v>
      </c>
      <c r="AT457" s="393">
        <f t="shared" si="1348"/>
        <v>5461.74</v>
      </c>
      <c r="AU457" s="280">
        <f t="shared" si="1304"/>
        <v>49112.344109589045</v>
      </c>
      <c r="AW457" s="280">
        <f t="shared" si="1307"/>
        <v>49112.344109589045</v>
      </c>
      <c r="AX457" s="280"/>
      <c r="AY457" s="280"/>
      <c r="AZ457" s="280"/>
      <c r="BA457" s="280">
        <f t="shared" si="1308"/>
        <v>1.5315068493150685</v>
      </c>
      <c r="BB457" s="280">
        <f t="shared" si="1309"/>
        <v>8.4684931506849317</v>
      </c>
      <c r="BC457" s="280">
        <f t="shared" si="1310"/>
        <v>2874.6000000000004</v>
      </c>
      <c r="BD457" s="372">
        <f>IF(AL457-AR457&lt;=0,0,IF(BB457&lt;=0,0,AL457-AR457))</f>
        <v>51699.484109589044</v>
      </c>
      <c r="BE457" s="372">
        <f t="shared" si="1312"/>
        <v>5461.74</v>
      </c>
      <c r="BF457" s="280">
        <f t="shared" si="1330"/>
        <v>43650.604109589047</v>
      </c>
      <c r="BG457" s="280"/>
      <c r="BH457" s="280">
        <f t="shared" si="1349"/>
        <v>43650.604109589047</v>
      </c>
      <c r="BI457" s="280"/>
      <c r="BJ457" s="280"/>
      <c r="BK457" s="280"/>
      <c r="BL457" s="280">
        <f t="shared" si="1350"/>
        <v>2.5315068493150683</v>
      </c>
      <c r="BM457" s="280">
        <f t="shared" si="1292"/>
        <v>7.4684931506849317</v>
      </c>
      <c r="BN457" s="280">
        <f t="shared" si="1293"/>
        <v>2874.6000000000004</v>
      </c>
      <c r="BO457" s="280">
        <f t="shared" si="1351"/>
        <v>40776.004109589048</v>
      </c>
      <c r="BP457" s="280">
        <f t="shared" si="1294"/>
        <v>5461.74</v>
      </c>
      <c r="BQ457" s="280">
        <f t="shared" si="1352"/>
        <v>38188.864109589049</v>
      </c>
      <c r="BS457" s="367">
        <f t="shared" si="1124"/>
        <v>35314.26410958905</v>
      </c>
      <c r="BT457" s="280">
        <v>38188.864109589049</v>
      </c>
      <c r="BU457" s="280"/>
      <c r="BV457" s="280"/>
      <c r="BW457" s="280"/>
      <c r="BX457" s="280">
        <f t="shared" si="1125"/>
        <v>3.5315068493150683</v>
      </c>
      <c r="BY457" s="365">
        <f t="shared" si="1126"/>
        <v>6.4684931506849317</v>
      </c>
      <c r="BZ457" s="280">
        <f t="shared" si="1127"/>
        <v>2874.6000000000004</v>
      </c>
      <c r="CA457" s="280">
        <f t="shared" si="1128"/>
        <v>35314.26410958905</v>
      </c>
      <c r="CB457" s="280">
        <f t="shared" si="1295"/>
        <v>5461.74</v>
      </c>
      <c r="CC457" s="280">
        <f t="shared" si="1130"/>
        <v>32727.124109589051</v>
      </c>
      <c r="CE457" s="280">
        <v>32727.124109589051</v>
      </c>
      <c r="CF457" s="280"/>
      <c r="CG457" s="280"/>
      <c r="CH457" s="280"/>
      <c r="CI457" s="280">
        <f t="shared" si="1331"/>
        <v>4.5342465753424657</v>
      </c>
      <c r="CJ457" s="365">
        <f t="shared" si="1332"/>
        <v>5.4657534246575343</v>
      </c>
      <c r="CK457" s="280">
        <f t="shared" si="1333"/>
        <v>2874.6000000000004</v>
      </c>
      <c r="CL457" s="280">
        <f t="shared" si="1334"/>
        <v>29852.524109589052</v>
      </c>
      <c r="CM457" s="280">
        <f t="shared" si="1317"/>
        <v>5461.74</v>
      </c>
      <c r="CN457" s="280">
        <f t="shared" si="1335"/>
        <v>27265.384109589053</v>
      </c>
      <c r="CP457" s="280">
        <f t="shared" si="1318"/>
        <v>27265.384109589053</v>
      </c>
      <c r="CQ457" s="280"/>
      <c r="CR457" s="280"/>
      <c r="CS457" s="280"/>
      <c r="CT457" s="280">
        <f t="shared" si="1319"/>
        <v>5.5342465753424657</v>
      </c>
      <c r="CU457" s="365">
        <f t="shared" si="1320"/>
        <v>4.4657534246575343</v>
      </c>
      <c r="CV457" s="280">
        <f t="shared" si="1321"/>
        <v>2874.6000000000004</v>
      </c>
      <c r="CW457" s="280">
        <f t="shared" si="1336"/>
        <v>24390.784109589054</v>
      </c>
      <c r="CX457" s="280">
        <f t="shared" si="1323"/>
        <v>5461.74</v>
      </c>
      <c r="CY457" s="280">
        <f t="shared" si="1182"/>
        <v>21803.644109589055</v>
      </c>
      <c r="DA457" s="280">
        <f t="shared" si="1301"/>
        <v>21803.644109589055</v>
      </c>
      <c r="DB457" s="280"/>
      <c r="DC457" s="280"/>
      <c r="DD457" s="280"/>
      <c r="DE457" s="280">
        <f t="shared" si="1172"/>
        <v>6.5342465753424657</v>
      </c>
      <c r="DF457" s="365">
        <f t="shared" si="1173"/>
        <v>3.4657534246575343</v>
      </c>
      <c r="DG457" s="280">
        <f t="shared" si="1302"/>
        <v>2874.6000000000004</v>
      </c>
      <c r="DH457" s="280">
        <f t="shared" si="1174"/>
        <v>18929.044109589056</v>
      </c>
      <c r="DI457" s="280">
        <f t="shared" si="1340"/>
        <v>5461.74</v>
      </c>
      <c r="DJ457" s="280">
        <f t="shared" si="1175"/>
        <v>16341.904109589055</v>
      </c>
      <c r="DL457" s="367">
        <f t="shared" si="1176"/>
        <v>13467.304109589055</v>
      </c>
    </row>
    <row r="458" spans="1:116" s="366" customFormat="1" ht="38.25" x14ac:dyDescent="0.25">
      <c r="A458" s="613" t="s">
        <v>808</v>
      </c>
      <c r="B458" s="602" t="s">
        <v>13</v>
      </c>
      <c r="C458" s="355" t="s">
        <v>15</v>
      </c>
      <c r="D458" s="272" t="s">
        <v>1998</v>
      </c>
      <c r="E458" s="426" t="s">
        <v>1056</v>
      </c>
      <c r="F458" s="278">
        <v>42726</v>
      </c>
      <c r="G458" s="357"/>
      <c r="H458" s="357">
        <f>VLOOKUP(C458,[1]Rates!$C$6:$D$136,2,0)</f>
        <v>10</v>
      </c>
      <c r="I458" s="358">
        <f t="shared" si="1342"/>
        <v>10</v>
      </c>
      <c r="J458" s="428"/>
      <c r="K458" s="595"/>
      <c r="L458" s="595"/>
      <c r="M458" s="595"/>
      <c r="N458" s="430"/>
      <c r="O458" s="431"/>
      <c r="P458" s="432"/>
      <c r="Q458" s="433"/>
      <c r="R458" s="430"/>
      <c r="S458" s="430"/>
      <c r="T458" s="430"/>
      <c r="U458" s="434"/>
      <c r="V458" s="401"/>
      <c r="W458" s="362"/>
      <c r="X458" s="362"/>
      <c r="Y458" s="362"/>
      <c r="Z458" s="362"/>
      <c r="AA458" s="280"/>
      <c r="AB458" s="280"/>
      <c r="AC458" s="280"/>
      <c r="AD458" s="280"/>
      <c r="AE458" s="363"/>
      <c r="AF458" s="363"/>
      <c r="AG458" s="382"/>
      <c r="AH458" s="383"/>
      <c r="AI458" s="364"/>
      <c r="AJ458" s="383"/>
      <c r="AL458" s="280"/>
      <c r="AM458" s="280">
        <v>47520</v>
      </c>
      <c r="AN458" s="280"/>
      <c r="AO458" s="372">
        <f t="shared" ref="AO458" si="1355">+$AN$1-F458+1</f>
        <v>100</v>
      </c>
      <c r="AP458" s="363">
        <v>0</v>
      </c>
      <c r="AQ458" s="363">
        <f t="shared" si="1327"/>
        <v>10</v>
      </c>
      <c r="AR458" s="382">
        <f t="shared" ref="AR458" si="1356">+AM458*5%</f>
        <v>2376</v>
      </c>
      <c r="AS458" s="383">
        <f t="shared" ref="AS458" si="1357">IF(AM458-AR458&lt;=0,0,IF(AQ458&lt;=0,0,AM458-AR458))</f>
        <v>45144</v>
      </c>
      <c r="AT458" s="280">
        <f t="shared" ref="AT458" si="1358">+AS458/AQ458*AO458/365</f>
        <v>1236.821917808219</v>
      </c>
      <c r="AU458" s="280">
        <f t="shared" si="1304"/>
        <v>46283.178082191778</v>
      </c>
      <c r="AW458" s="372">
        <f>+AU458</f>
        <v>46283.178082191778</v>
      </c>
      <c r="AX458" s="280"/>
      <c r="AY458" s="280"/>
      <c r="AZ458" s="280"/>
      <c r="BA458" s="280">
        <v>0</v>
      </c>
      <c r="BB458" s="280">
        <f t="shared" si="1309"/>
        <v>10</v>
      </c>
      <c r="BC458" s="372">
        <f>+AR458</f>
        <v>2376</v>
      </c>
      <c r="BD458" s="383">
        <f>IF(AW458-BC458&lt;=0,0,IF(BB458&lt;=0,0,AW458-BC458))</f>
        <v>43907.178082191778</v>
      </c>
      <c r="BE458" s="372">
        <f>+BD458/BB458</f>
        <v>4390.7178082191776</v>
      </c>
      <c r="BF458" s="280">
        <f>+AW458+AX458-BE458</f>
        <v>41892.460273972603</v>
      </c>
      <c r="BG458" s="280"/>
      <c r="BH458" s="280">
        <f t="shared" si="1349"/>
        <v>41892.460273972603</v>
      </c>
      <c r="BI458" s="280"/>
      <c r="BJ458" s="280"/>
      <c r="BK458" s="280"/>
      <c r="BL458" s="280">
        <f t="shared" si="1350"/>
        <v>1.2712328767123289</v>
      </c>
      <c r="BM458" s="280">
        <f t="shared" si="1292"/>
        <v>8.7287671232876711</v>
      </c>
      <c r="BN458" s="372">
        <f t="shared" si="1293"/>
        <v>2376</v>
      </c>
      <c r="BO458" s="280">
        <f t="shared" si="1351"/>
        <v>39516.460273972603</v>
      </c>
      <c r="BP458" s="280">
        <f t="shared" si="1294"/>
        <v>4390.7178082191776</v>
      </c>
      <c r="BQ458" s="280">
        <f t="shared" si="1352"/>
        <v>37501.742465753428</v>
      </c>
      <c r="BS458" s="367">
        <f t="shared" si="1124"/>
        <v>35125.742465753428</v>
      </c>
      <c r="BT458" s="280">
        <v>37501.742465753428</v>
      </c>
      <c r="BU458" s="280"/>
      <c r="BV458" s="280"/>
      <c r="BW458" s="280"/>
      <c r="BX458" s="280">
        <f t="shared" si="1125"/>
        <v>2.2712328767123289</v>
      </c>
      <c r="BY458" s="365">
        <f t="shared" si="1126"/>
        <v>7.7287671232876711</v>
      </c>
      <c r="BZ458" s="280">
        <f t="shared" si="1127"/>
        <v>2376</v>
      </c>
      <c r="CA458" s="280">
        <f t="shared" si="1128"/>
        <v>35125.742465753428</v>
      </c>
      <c r="CB458" s="280">
        <f t="shared" si="1295"/>
        <v>4390.7178082191776</v>
      </c>
      <c r="CC458" s="280">
        <f t="shared" si="1130"/>
        <v>33111.024657534253</v>
      </c>
      <c r="CE458" s="280">
        <v>33111.024657534253</v>
      </c>
      <c r="CF458" s="280"/>
      <c r="CG458" s="280"/>
      <c r="CH458" s="280"/>
      <c r="CI458" s="280">
        <f t="shared" si="1331"/>
        <v>3.2739726027397262</v>
      </c>
      <c r="CJ458" s="365">
        <f t="shared" si="1332"/>
        <v>6.7260273972602738</v>
      </c>
      <c r="CK458" s="280">
        <f t="shared" si="1333"/>
        <v>2376</v>
      </c>
      <c r="CL458" s="280">
        <f t="shared" si="1334"/>
        <v>30735.024657534253</v>
      </c>
      <c r="CM458" s="280">
        <f t="shared" si="1317"/>
        <v>4390.7178082191776</v>
      </c>
      <c r="CN458" s="280">
        <f t="shared" si="1335"/>
        <v>28720.306849315075</v>
      </c>
      <c r="CP458" s="280">
        <f t="shared" si="1318"/>
        <v>28720.306849315075</v>
      </c>
      <c r="CQ458" s="280"/>
      <c r="CR458" s="280"/>
      <c r="CS458" s="280"/>
      <c r="CT458" s="280">
        <f t="shared" si="1319"/>
        <v>4.2739726027397262</v>
      </c>
      <c r="CU458" s="365">
        <f t="shared" si="1320"/>
        <v>5.7260273972602738</v>
      </c>
      <c r="CV458" s="280">
        <f t="shared" si="1321"/>
        <v>2376</v>
      </c>
      <c r="CW458" s="280">
        <f t="shared" si="1336"/>
        <v>26344.306849315075</v>
      </c>
      <c r="CX458" s="280">
        <f t="shared" si="1323"/>
        <v>4390.7178082191776</v>
      </c>
      <c r="CY458" s="280">
        <f t="shared" si="1182"/>
        <v>24329.589041095896</v>
      </c>
      <c r="DA458" s="280">
        <f t="shared" si="1301"/>
        <v>24329.589041095896</v>
      </c>
      <c r="DB458" s="280"/>
      <c r="DC458" s="280"/>
      <c r="DD458" s="280"/>
      <c r="DE458" s="280">
        <f t="shared" si="1172"/>
        <v>5.2739726027397262</v>
      </c>
      <c r="DF458" s="365">
        <f t="shared" si="1173"/>
        <v>4.7260273972602738</v>
      </c>
      <c r="DG458" s="280">
        <f t="shared" si="1302"/>
        <v>2376</v>
      </c>
      <c r="DH458" s="280">
        <f t="shared" si="1174"/>
        <v>21953.589041095896</v>
      </c>
      <c r="DI458" s="280">
        <f t="shared" si="1340"/>
        <v>4390.7178082191776</v>
      </c>
      <c r="DJ458" s="280">
        <f t="shared" si="1175"/>
        <v>19938.871232876718</v>
      </c>
      <c r="DL458" s="367">
        <f t="shared" si="1176"/>
        <v>17562.871232876718</v>
      </c>
    </row>
    <row r="459" spans="1:116" s="366" customFormat="1" ht="38.25" x14ac:dyDescent="0.25">
      <c r="A459" s="271" t="s">
        <v>808</v>
      </c>
      <c r="B459" s="418" t="s">
        <v>13</v>
      </c>
      <c r="C459" s="418" t="s">
        <v>15</v>
      </c>
      <c r="D459" s="272" t="s">
        <v>1999</v>
      </c>
      <c r="E459" s="426" t="s">
        <v>1098</v>
      </c>
      <c r="F459" s="278">
        <v>42896</v>
      </c>
      <c r="G459" s="357"/>
      <c r="H459" s="357">
        <f>VLOOKUP(C459,[1]Rates!$C$6:$D$136,2,0)</f>
        <v>10</v>
      </c>
      <c r="I459" s="357">
        <f t="shared" ref="I459" si="1359">H459-G459</f>
        <v>10</v>
      </c>
      <c r="J459" s="428"/>
      <c r="K459" s="595"/>
      <c r="L459" s="595"/>
      <c r="M459" s="595"/>
      <c r="N459" s="430"/>
      <c r="O459" s="431"/>
      <c r="P459" s="432"/>
      <c r="Q459" s="433"/>
      <c r="R459" s="430"/>
      <c r="S459" s="430"/>
      <c r="T459" s="430"/>
      <c r="U459" s="434"/>
      <c r="V459" s="435"/>
      <c r="W459" s="436"/>
      <c r="X459" s="436"/>
      <c r="Y459" s="436"/>
      <c r="Z459" s="436"/>
      <c r="AA459" s="431"/>
      <c r="AB459" s="431"/>
      <c r="AC459" s="431"/>
      <c r="AD459" s="431"/>
      <c r="AE459" s="437"/>
      <c r="AF459" s="437"/>
      <c r="AG459" s="438"/>
      <c r="AH459" s="439"/>
      <c r="AI459" s="440"/>
      <c r="AJ459" s="439"/>
      <c r="AL459" s="431"/>
      <c r="AM459" s="431"/>
      <c r="AN459" s="431"/>
      <c r="AO459" s="596"/>
      <c r="AP459" s="437"/>
      <c r="AQ459" s="437"/>
      <c r="AR459" s="438"/>
      <c r="AS459" s="439"/>
      <c r="AT459" s="431"/>
      <c r="AU459" s="431"/>
      <c r="AW459" s="372"/>
      <c r="AX459" s="280">
        <v>3740338</v>
      </c>
      <c r="AY459" s="280"/>
      <c r="AZ459" s="280">
        <f t="shared" ref="AZ459:AZ462" si="1360">+$AY$1-F459+1</f>
        <v>295</v>
      </c>
      <c r="BA459" s="280"/>
      <c r="BB459" s="280">
        <f t="shared" ref="BB459" si="1361">H459-BA459</f>
        <v>10</v>
      </c>
      <c r="BC459" s="408">
        <f t="shared" ref="BC459:BC462" si="1362">+AX459*5%</f>
        <v>187016.90000000002</v>
      </c>
      <c r="BD459" s="280">
        <f t="shared" ref="BD459" si="1363">+AX459-BC459</f>
        <v>3553321.1</v>
      </c>
      <c r="BE459" s="280">
        <f t="shared" ref="BE459" si="1364">+(BD459/BB459*AZ459)/365</f>
        <v>287186.22589041095</v>
      </c>
      <c r="BF459" s="280">
        <f t="shared" ref="BF459" si="1365">+AX459-BE459</f>
        <v>3453151.7741095889</v>
      </c>
      <c r="BG459" s="280"/>
      <c r="BH459" s="280">
        <f t="shared" si="1349"/>
        <v>3453151.7741095889</v>
      </c>
      <c r="BI459" s="280"/>
      <c r="BJ459" s="280"/>
      <c r="BK459" s="280"/>
      <c r="BL459" s="280">
        <f t="shared" si="1350"/>
        <v>0.80547945205479454</v>
      </c>
      <c r="BM459" s="280">
        <f t="shared" si="1292"/>
        <v>9.1945205479452063</v>
      </c>
      <c r="BN459" s="408">
        <f t="shared" ref="BN459:BN462" si="1366">+BC459</f>
        <v>187016.90000000002</v>
      </c>
      <c r="BO459" s="280">
        <f t="shared" si="1351"/>
        <v>3266134.874109589</v>
      </c>
      <c r="BP459" s="365">
        <f>+(BO459/BM459)</f>
        <v>355226.23034862929</v>
      </c>
      <c r="BQ459" s="280">
        <f t="shared" si="1352"/>
        <v>3097925.5437609595</v>
      </c>
      <c r="BS459" s="367">
        <f t="shared" si="1124"/>
        <v>2910908.6437609596</v>
      </c>
      <c r="BT459" s="280">
        <v>3097925.5437609595</v>
      </c>
      <c r="BU459" s="280"/>
      <c r="BV459" s="280"/>
      <c r="BW459" s="280"/>
      <c r="BX459" s="280">
        <f t="shared" si="1125"/>
        <v>1.8054794520547945</v>
      </c>
      <c r="BY459" s="365">
        <f t="shared" si="1126"/>
        <v>8.1945205479452063</v>
      </c>
      <c r="BZ459" s="280">
        <f t="shared" si="1127"/>
        <v>187016.90000000002</v>
      </c>
      <c r="CA459" s="280">
        <f t="shared" si="1128"/>
        <v>2910908.6437609596</v>
      </c>
      <c r="CB459" s="280">
        <f t="shared" si="1295"/>
        <v>355226.23034862929</v>
      </c>
      <c r="CC459" s="280">
        <f t="shared" si="1130"/>
        <v>2742699.3134123301</v>
      </c>
      <c r="CE459" s="280">
        <v>2742699.3134123301</v>
      </c>
      <c r="CF459" s="280"/>
      <c r="CG459" s="280"/>
      <c r="CH459" s="280"/>
      <c r="CI459" s="280">
        <f t="shared" si="1331"/>
        <v>2.8082191780821919</v>
      </c>
      <c r="CJ459" s="365">
        <f t="shared" si="1332"/>
        <v>7.1917808219178081</v>
      </c>
      <c r="CK459" s="280">
        <f t="shared" si="1333"/>
        <v>187016.90000000002</v>
      </c>
      <c r="CL459" s="280">
        <f t="shared" si="1334"/>
        <v>2555682.4134123302</v>
      </c>
      <c r="CM459" s="280">
        <f t="shared" si="1317"/>
        <v>355226.23034862929</v>
      </c>
      <c r="CN459" s="280">
        <f t="shared" si="1335"/>
        <v>2387473.0830637007</v>
      </c>
      <c r="CP459" s="280">
        <f t="shared" si="1318"/>
        <v>2387473.0830637007</v>
      </c>
      <c r="CQ459" s="280"/>
      <c r="CR459" s="280"/>
      <c r="CS459" s="280"/>
      <c r="CT459" s="280">
        <f t="shared" si="1319"/>
        <v>3.8082191780821919</v>
      </c>
      <c r="CU459" s="365">
        <f t="shared" si="1320"/>
        <v>6.1917808219178081</v>
      </c>
      <c r="CV459" s="280">
        <f t="shared" si="1321"/>
        <v>187016.90000000002</v>
      </c>
      <c r="CW459" s="280">
        <f t="shared" si="1336"/>
        <v>2200456.1830637008</v>
      </c>
      <c r="CX459" s="280">
        <f t="shared" si="1323"/>
        <v>355226.23034862929</v>
      </c>
      <c r="CY459" s="280">
        <f t="shared" si="1182"/>
        <v>2032246.8527150713</v>
      </c>
      <c r="DA459" s="280">
        <f t="shared" si="1301"/>
        <v>2032246.8527150713</v>
      </c>
      <c r="DB459" s="280"/>
      <c r="DC459" s="280"/>
      <c r="DD459" s="280"/>
      <c r="DE459" s="280">
        <f t="shared" si="1172"/>
        <v>4.8082191780821919</v>
      </c>
      <c r="DF459" s="365">
        <f t="shared" si="1173"/>
        <v>5.1917808219178081</v>
      </c>
      <c r="DG459" s="280">
        <f t="shared" si="1302"/>
        <v>187016.90000000002</v>
      </c>
      <c r="DH459" s="280">
        <f t="shared" si="1174"/>
        <v>1845229.9527150714</v>
      </c>
      <c r="DI459" s="280">
        <f t="shared" si="1340"/>
        <v>355226.23034862929</v>
      </c>
      <c r="DJ459" s="280">
        <f t="shared" si="1175"/>
        <v>1677020.6223664419</v>
      </c>
      <c r="DL459" s="367">
        <f t="shared" si="1176"/>
        <v>1490003.722366442</v>
      </c>
    </row>
    <row r="460" spans="1:116" s="366" customFormat="1" ht="38.25" x14ac:dyDescent="0.25">
      <c r="A460" s="271" t="s">
        <v>808</v>
      </c>
      <c r="B460" s="418" t="s">
        <v>13</v>
      </c>
      <c r="C460" s="418" t="s">
        <v>15</v>
      </c>
      <c r="D460" s="272" t="s">
        <v>2000</v>
      </c>
      <c r="E460" s="426" t="s">
        <v>1103</v>
      </c>
      <c r="F460" s="278">
        <v>43105</v>
      </c>
      <c r="G460" s="357"/>
      <c r="H460" s="357">
        <f>VLOOKUP(C460,[1]Rates!$C$6:$D$136,2,0)</f>
        <v>10</v>
      </c>
      <c r="I460" s="357">
        <f t="shared" ref="I460" si="1367">H460-G460</f>
        <v>10</v>
      </c>
      <c r="J460" s="428"/>
      <c r="K460" s="595"/>
      <c r="L460" s="595"/>
      <c r="M460" s="595"/>
      <c r="N460" s="430"/>
      <c r="O460" s="431"/>
      <c r="P460" s="432"/>
      <c r="Q460" s="433"/>
      <c r="R460" s="430"/>
      <c r="S460" s="430"/>
      <c r="T460" s="430"/>
      <c r="U460" s="434"/>
      <c r="V460" s="435"/>
      <c r="W460" s="436"/>
      <c r="X460" s="436"/>
      <c r="Y460" s="436"/>
      <c r="Z460" s="436"/>
      <c r="AA460" s="431"/>
      <c r="AB460" s="431"/>
      <c r="AC460" s="431"/>
      <c r="AD460" s="431"/>
      <c r="AE460" s="437"/>
      <c r="AF460" s="437"/>
      <c r="AG460" s="438"/>
      <c r="AH460" s="439"/>
      <c r="AI460" s="440"/>
      <c r="AJ460" s="439"/>
      <c r="AL460" s="431"/>
      <c r="AM460" s="431"/>
      <c r="AN460" s="431"/>
      <c r="AO460" s="596"/>
      <c r="AP460" s="437"/>
      <c r="AQ460" s="437"/>
      <c r="AR460" s="438"/>
      <c r="AS460" s="439"/>
      <c r="AT460" s="431"/>
      <c r="AU460" s="431"/>
      <c r="AW460" s="372"/>
      <c r="AX460" s="280">
        <v>37096</v>
      </c>
      <c r="AY460" s="280"/>
      <c r="AZ460" s="280">
        <f t="shared" si="1360"/>
        <v>86</v>
      </c>
      <c r="BA460" s="280"/>
      <c r="BB460" s="280">
        <f t="shared" ref="BB460:BB461" si="1368">H460-BA460</f>
        <v>10</v>
      </c>
      <c r="BC460" s="408">
        <f t="shared" ref="BC460:BC461" si="1369">+AX460*5%</f>
        <v>1854.8000000000002</v>
      </c>
      <c r="BD460" s="280">
        <f t="shared" ref="BD460:BD461" si="1370">+AX460-BC460</f>
        <v>35241.199999999997</v>
      </c>
      <c r="BE460" s="280">
        <f t="shared" ref="BE460:BE461" si="1371">+(BD460/BB460*AZ460)/365</f>
        <v>830.34060273972602</v>
      </c>
      <c r="BF460" s="280">
        <f t="shared" ref="BF460:BF461" si="1372">+AX460-BE460</f>
        <v>36265.659397260271</v>
      </c>
      <c r="BG460" s="280"/>
      <c r="BH460" s="280">
        <f t="shared" si="1349"/>
        <v>36265.659397260271</v>
      </c>
      <c r="BI460" s="280"/>
      <c r="BJ460" s="280"/>
      <c r="BK460" s="280"/>
      <c r="BL460" s="280">
        <f t="shared" si="1350"/>
        <v>0.23287671232876711</v>
      </c>
      <c r="BM460" s="365">
        <f t="shared" si="1292"/>
        <v>9.7671232876712324</v>
      </c>
      <c r="BN460" s="408">
        <f t="shared" si="1366"/>
        <v>1854.8000000000002</v>
      </c>
      <c r="BO460" s="280">
        <f t="shared" si="1351"/>
        <v>34410.859397260268</v>
      </c>
      <c r="BP460" s="365">
        <f>+(BO460/BM460)</f>
        <v>3523.1314670406728</v>
      </c>
      <c r="BQ460" s="280">
        <f t="shared" si="1352"/>
        <v>32742.5279302196</v>
      </c>
      <c r="BS460" s="367">
        <f t="shared" si="1124"/>
        <v>30887.7279302196</v>
      </c>
      <c r="BT460" s="280">
        <v>32742.5279302196</v>
      </c>
      <c r="BU460" s="280"/>
      <c r="BV460" s="280"/>
      <c r="BW460" s="280"/>
      <c r="BX460" s="280">
        <f t="shared" si="1125"/>
        <v>1.2328767123287672</v>
      </c>
      <c r="BY460" s="365">
        <f t="shared" si="1126"/>
        <v>8.7671232876712324</v>
      </c>
      <c r="BZ460" s="280">
        <f t="shared" si="1127"/>
        <v>1854.8000000000002</v>
      </c>
      <c r="CA460" s="280">
        <f t="shared" si="1128"/>
        <v>30887.7279302196</v>
      </c>
      <c r="CB460" s="280">
        <f t="shared" si="1295"/>
        <v>3523.1314670406728</v>
      </c>
      <c r="CC460" s="280">
        <f t="shared" si="1130"/>
        <v>29219.396463178928</v>
      </c>
      <c r="CE460" s="280">
        <v>29219.396463178928</v>
      </c>
      <c r="CF460" s="280"/>
      <c r="CG460" s="280"/>
      <c r="CH460" s="280"/>
      <c r="CI460" s="280">
        <f t="shared" si="1331"/>
        <v>2.2356164383561645</v>
      </c>
      <c r="CJ460" s="365">
        <f t="shared" si="1332"/>
        <v>7.7643835616438359</v>
      </c>
      <c r="CK460" s="280">
        <f t="shared" si="1333"/>
        <v>1854.8000000000002</v>
      </c>
      <c r="CL460" s="280">
        <f t="shared" si="1334"/>
        <v>27364.596463178928</v>
      </c>
      <c r="CM460" s="280">
        <f t="shared" si="1317"/>
        <v>3523.1314670406728</v>
      </c>
      <c r="CN460" s="280">
        <f t="shared" si="1335"/>
        <v>25696.264996138256</v>
      </c>
      <c r="CP460" s="280">
        <f t="shared" si="1318"/>
        <v>25696.264996138256</v>
      </c>
      <c r="CQ460" s="280"/>
      <c r="CR460" s="280"/>
      <c r="CS460" s="280"/>
      <c r="CT460" s="280">
        <f t="shared" si="1319"/>
        <v>3.2356164383561645</v>
      </c>
      <c r="CU460" s="365">
        <f t="shared" si="1320"/>
        <v>6.7643835616438359</v>
      </c>
      <c r="CV460" s="280">
        <f t="shared" si="1321"/>
        <v>1854.8000000000002</v>
      </c>
      <c r="CW460" s="280">
        <f t="shared" si="1336"/>
        <v>23841.464996138257</v>
      </c>
      <c r="CX460" s="280">
        <f t="shared" si="1323"/>
        <v>3523.1314670406728</v>
      </c>
      <c r="CY460" s="280">
        <f t="shared" si="1182"/>
        <v>22173.133529097584</v>
      </c>
      <c r="DA460" s="280">
        <f t="shared" si="1301"/>
        <v>22173.133529097584</v>
      </c>
      <c r="DB460" s="280"/>
      <c r="DC460" s="280"/>
      <c r="DD460" s="280"/>
      <c r="DE460" s="280">
        <f t="shared" si="1172"/>
        <v>4.2356164383561641</v>
      </c>
      <c r="DF460" s="365">
        <f t="shared" si="1173"/>
        <v>5.7643835616438359</v>
      </c>
      <c r="DG460" s="280">
        <f t="shared" si="1302"/>
        <v>1854.8000000000002</v>
      </c>
      <c r="DH460" s="280">
        <f t="shared" si="1174"/>
        <v>20318.333529097585</v>
      </c>
      <c r="DI460" s="280">
        <f t="shared" si="1340"/>
        <v>3523.1314670406728</v>
      </c>
      <c r="DJ460" s="280">
        <f t="shared" si="1175"/>
        <v>18650.002062056912</v>
      </c>
      <c r="DL460" s="367">
        <f t="shared" si="1176"/>
        <v>16795.202062056913</v>
      </c>
    </row>
    <row r="461" spans="1:116" s="366" customFormat="1" ht="38.25" x14ac:dyDescent="0.25">
      <c r="A461" s="271" t="s">
        <v>808</v>
      </c>
      <c r="B461" s="418" t="s">
        <v>13</v>
      </c>
      <c r="C461" s="418" t="s">
        <v>15</v>
      </c>
      <c r="D461" s="272" t="s">
        <v>2001</v>
      </c>
      <c r="E461" s="426" t="s">
        <v>1104</v>
      </c>
      <c r="F461" s="278">
        <v>43054</v>
      </c>
      <c r="G461" s="357"/>
      <c r="H461" s="357">
        <f>VLOOKUP(C461,[1]Rates!$C$6:$D$136,2,0)</f>
        <v>10</v>
      </c>
      <c r="I461" s="357">
        <f t="shared" ref="I461" si="1373">H461-G461</f>
        <v>10</v>
      </c>
      <c r="J461" s="428"/>
      <c r="K461" s="595"/>
      <c r="L461" s="595"/>
      <c r="M461" s="595"/>
      <c r="N461" s="430"/>
      <c r="O461" s="431"/>
      <c r="P461" s="432"/>
      <c r="Q461" s="433"/>
      <c r="R461" s="430"/>
      <c r="S461" s="430"/>
      <c r="T461" s="430"/>
      <c r="U461" s="434"/>
      <c r="V461" s="435"/>
      <c r="W461" s="436"/>
      <c r="X461" s="436"/>
      <c r="Y461" s="436"/>
      <c r="Z461" s="436"/>
      <c r="AA461" s="431"/>
      <c r="AB461" s="431"/>
      <c r="AC461" s="431"/>
      <c r="AD461" s="431"/>
      <c r="AE461" s="437"/>
      <c r="AF461" s="437"/>
      <c r="AG461" s="438"/>
      <c r="AH461" s="439"/>
      <c r="AI461" s="440"/>
      <c r="AJ461" s="439"/>
      <c r="AL461" s="431"/>
      <c r="AM461" s="431"/>
      <c r="AN461" s="431"/>
      <c r="AO461" s="596"/>
      <c r="AP461" s="437"/>
      <c r="AQ461" s="437"/>
      <c r="AR461" s="438"/>
      <c r="AS461" s="439"/>
      <c r="AT461" s="431"/>
      <c r="AU461" s="431"/>
      <c r="AW461" s="372"/>
      <c r="AX461" s="280">
        <v>32194</v>
      </c>
      <c r="AY461" s="280"/>
      <c r="AZ461" s="280">
        <f t="shared" si="1360"/>
        <v>137</v>
      </c>
      <c r="BA461" s="280"/>
      <c r="BB461" s="280">
        <f t="shared" si="1368"/>
        <v>10</v>
      </c>
      <c r="BC461" s="408">
        <f t="shared" si="1369"/>
        <v>1609.7</v>
      </c>
      <c r="BD461" s="280">
        <f t="shared" si="1370"/>
        <v>30584.3</v>
      </c>
      <c r="BE461" s="280">
        <f t="shared" si="1371"/>
        <v>1147.9586575342464</v>
      </c>
      <c r="BF461" s="280">
        <f t="shared" si="1372"/>
        <v>31046.041342465753</v>
      </c>
      <c r="BG461" s="280"/>
      <c r="BH461" s="280">
        <f t="shared" si="1349"/>
        <v>31046.041342465753</v>
      </c>
      <c r="BI461" s="280"/>
      <c r="BJ461" s="280"/>
      <c r="BK461" s="280"/>
      <c r="BL461" s="280">
        <f t="shared" si="1350"/>
        <v>0.37260273972602742</v>
      </c>
      <c r="BM461" s="280">
        <f t="shared" si="1292"/>
        <v>9.6273972602739732</v>
      </c>
      <c r="BN461" s="408">
        <f t="shared" si="1366"/>
        <v>1609.7</v>
      </c>
      <c r="BO461" s="280">
        <f t="shared" si="1351"/>
        <v>29436.341342465752</v>
      </c>
      <c r="BP461" s="365">
        <f>+(BO461/BM461)</f>
        <v>3057.5596442800224</v>
      </c>
      <c r="BQ461" s="280">
        <f t="shared" si="1352"/>
        <v>27988.481698185729</v>
      </c>
      <c r="BS461" s="367">
        <f t="shared" si="1124"/>
        <v>26378.781698185729</v>
      </c>
      <c r="BT461" s="280">
        <v>27988.481698185729</v>
      </c>
      <c r="BU461" s="280"/>
      <c r="BV461" s="280"/>
      <c r="BW461" s="280"/>
      <c r="BX461" s="280">
        <f t="shared" si="1125"/>
        <v>1.3726027397260274</v>
      </c>
      <c r="BY461" s="365">
        <f t="shared" si="1126"/>
        <v>8.6273972602739732</v>
      </c>
      <c r="BZ461" s="280">
        <f t="shared" si="1127"/>
        <v>1609.7</v>
      </c>
      <c r="CA461" s="280">
        <f t="shared" si="1128"/>
        <v>26378.781698185729</v>
      </c>
      <c r="CB461" s="280">
        <f t="shared" si="1295"/>
        <v>3057.5596442800224</v>
      </c>
      <c r="CC461" s="280">
        <f t="shared" si="1130"/>
        <v>24930.922053905706</v>
      </c>
      <c r="CE461" s="280">
        <v>24930.922053905706</v>
      </c>
      <c r="CF461" s="280"/>
      <c r="CG461" s="280"/>
      <c r="CH461" s="280"/>
      <c r="CI461" s="280">
        <f t="shared" si="1331"/>
        <v>2.3753424657534246</v>
      </c>
      <c r="CJ461" s="365">
        <f t="shared" si="1332"/>
        <v>7.624657534246575</v>
      </c>
      <c r="CK461" s="280">
        <f t="shared" si="1333"/>
        <v>1609.7</v>
      </c>
      <c r="CL461" s="280">
        <f t="shared" si="1334"/>
        <v>23321.222053905705</v>
      </c>
      <c r="CM461" s="280">
        <f t="shared" si="1317"/>
        <v>3057.5596442800224</v>
      </c>
      <c r="CN461" s="280">
        <f t="shared" si="1335"/>
        <v>21873.362409625683</v>
      </c>
      <c r="CP461" s="280">
        <f t="shared" si="1318"/>
        <v>21873.362409625683</v>
      </c>
      <c r="CQ461" s="280"/>
      <c r="CR461" s="280"/>
      <c r="CS461" s="280"/>
      <c r="CT461" s="280">
        <f t="shared" si="1319"/>
        <v>3.3753424657534246</v>
      </c>
      <c r="CU461" s="365">
        <f t="shared" si="1320"/>
        <v>6.624657534246575</v>
      </c>
      <c r="CV461" s="280">
        <f t="shared" si="1321"/>
        <v>1609.7</v>
      </c>
      <c r="CW461" s="280">
        <f t="shared" si="1336"/>
        <v>20263.662409625682</v>
      </c>
      <c r="CX461" s="280">
        <f t="shared" si="1323"/>
        <v>3057.5596442800224</v>
      </c>
      <c r="CY461" s="280">
        <f t="shared" si="1182"/>
        <v>18815.802765345659</v>
      </c>
      <c r="DA461" s="280">
        <f t="shared" si="1301"/>
        <v>18815.802765345659</v>
      </c>
      <c r="DB461" s="280"/>
      <c r="DC461" s="280"/>
      <c r="DD461" s="280"/>
      <c r="DE461" s="280">
        <f t="shared" si="1172"/>
        <v>4.375342465753425</v>
      </c>
      <c r="DF461" s="365">
        <f t="shared" si="1173"/>
        <v>5.624657534246575</v>
      </c>
      <c r="DG461" s="280">
        <f t="shared" si="1302"/>
        <v>1609.7</v>
      </c>
      <c r="DH461" s="280">
        <f t="shared" si="1174"/>
        <v>17206.102765345659</v>
      </c>
      <c r="DI461" s="280">
        <f t="shared" si="1340"/>
        <v>3057.5596442800224</v>
      </c>
      <c r="DJ461" s="280">
        <f t="shared" si="1175"/>
        <v>15758.243121065636</v>
      </c>
      <c r="DL461" s="367">
        <f t="shared" si="1176"/>
        <v>14148.543121065635</v>
      </c>
    </row>
    <row r="462" spans="1:116" s="366" customFormat="1" ht="38.25" x14ac:dyDescent="0.25">
      <c r="A462" s="271" t="s">
        <v>808</v>
      </c>
      <c r="B462" s="418" t="s">
        <v>13</v>
      </c>
      <c r="C462" s="418" t="s">
        <v>15</v>
      </c>
      <c r="D462" s="272" t="s">
        <v>2002</v>
      </c>
      <c r="E462" s="426" t="s">
        <v>1094</v>
      </c>
      <c r="F462" s="278">
        <v>43103</v>
      </c>
      <c r="G462" s="357"/>
      <c r="H462" s="357">
        <f>VLOOKUP(C462,[1]Rates!$C$6:$D$136,2,0)</f>
        <v>10</v>
      </c>
      <c r="I462" s="357">
        <f t="shared" ref="I462" si="1374">H462-G462</f>
        <v>10</v>
      </c>
      <c r="J462" s="428"/>
      <c r="K462" s="595"/>
      <c r="L462" s="595"/>
      <c r="M462" s="595"/>
      <c r="N462" s="430"/>
      <c r="O462" s="431"/>
      <c r="P462" s="432"/>
      <c r="Q462" s="433"/>
      <c r="R462" s="430"/>
      <c r="S462" s="430"/>
      <c r="T462" s="430"/>
      <c r="U462" s="434"/>
      <c r="V462" s="435"/>
      <c r="W462" s="436"/>
      <c r="X462" s="436"/>
      <c r="Y462" s="436"/>
      <c r="Z462" s="436"/>
      <c r="AA462" s="431"/>
      <c r="AB462" s="431"/>
      <c r="AC462" s="431"/>
      <c r="AD462" s="431"/>
      <c r="AE462" s="437"/>
      <c r="AF462" s="437"/>
      <c r="AG462" s="438"/>
      <c r="AH462" s="439"/>
      <c r="AI462" s="440"/>
      <c r="AJ462" s="439"/>
      <c r="AL462" s="431"/>
      <c r="AM462" s="431"/>
      <c r="AN462" s="431"/>
      <c r="AO462" s="596"/>
      <c r="AP462" s="437"/>
      <c r="AQ462" s="437"/>
      <c r="AR462" s="438"/>
      <c r="AS462" s="439"/>
      <c r="AT462" s="431"/>
      <c r="AU462" s="431"/>
      <c r="AW462" s="372"/>
      <c r="AX462" s="280">
        <v>26977</v>
      </c>
      <c r="AY462" s="280"/>
      <c r="AZ462" s="280">
        <f t="shared" si="1360"/>
        <v>88</v>
      </c>
      <c r="BA462" s="280"/>
      <c r="BB462" s="280">
        <f t="shared" si="1309"/>
        <v>10</v>
      </c>
      <c r="BC462" s="408">
        <f t="shared" si="1362"/>
        <v>1348.8500000000001</v>
      </c>
      <c r="BD462" s="280">
        <f t="shared" ref="BD462" si="1375">+AX462-BC462</f>
        <v>25628.15</v>
      </c>
      <c r="BE462" s="280">
        <f t="shared" ref="BE462" si="1376">+(BD462/BB462*AZ462)/365</f>
        <v>617.8841643835616</v>
      </c>
      <c r="BF462" s="280">
        <f t="shared" ref="BF462" si="1377">+AX462-BE462</f>
        <v>26359.115835616438</v>
      </c>
      <c r="BG462" s="280"/>
      <c r="BH462" s="280">
        <f t="shared" si="1349"/>
        <v>26359.115835616438</v>
      </c>
      <c r="BI462" s="280"/>
      <c r="BJ462" s="280"/>
      <c r="BK462" s="280"/>
      <c r="BL462" s="280">
        <f t="shared" si="1350"/>
        <v>0.23835616438356164</v>
      </c>
      <c r="BM462" s="280">
        <f t="shared" si="1292"/>
        <v>9.7616438356164377</v>
      </c>
      <c r="BN462" s="408">
        <f t="shared" si="1366"/>
        <v>1348.8500000000001</v>
      </c>
      <c r="BO462" s="280">
        <f t="shared" si="1351"/>
        <v>25010.265835616439</v>
      </c>
      <c r="BP462" s="365">
        <f>+(BO462/BM462)</f>
        <v>2562.0957142857146</v>
      </c>
      <c r="BQ462" s="280">
        <f t="shared" si="1352"/>
        <v>23797.020121330723</v>
      </c>
      <c r="BS462" s="367">
        <f t="shared" si="1124"/>
        <v>22448.170121330724</v>
      </c>
      <c r="BT462" s="280">
        <v>23797.020121330723</v>
      </c>
      <c r="BU462" s="280"/>
      <c r="BV462" s="280"/>
      <c r="BW462" s="280"/>
      <c r="BX462" s="280">
        <f t="shared" si="1125"/>
        <v>1.2383561643835617</v>
      </c>
      <c r="BY462" s="365">
        <f t="shared" si="1126"/>
        <v>8.7616438356164377</v>
      </c>
      <c r="BZ462" s="280">
        <f t="shared" si="1127"/>
        <v>1348.8500000000001</v>
      </c>
      <c r="CA462" s="280">
        <f t="shared" si="1128"/>
        <v>22448.170121330724</v>
      </c>
      <c r="CB462" s="280">
        <f t="shared" si="1295"/>
        <v>2562.0957142857146</v>
      </c>
      <c r="CC462" s="280">
        <f t="shared" si="1130"/>
        <v>21234.924407045008</v>
      </c>
      <c r="CE462" s="280">
        <v>21234.924407045008</v>
      </c>
      <c r="CF462" s="280"/>
      <c r="CG462" s="280"/>
      <c r="CH462" s="280"/>
      <c r="CI462" s="280">
        <f t="shared" si="1331"/>
        <v>2.2410958904109588</v>
      </c>
      <c r="CJ462" s="365">
        <f t="shared" si="1332"/>
        <v>7.7589041095890412</v>
      </c>
      <c r="CK462" s="280">
        <f t="shared" si="1333"/>
        <v>1348.8500000000001</v>
      </c>
      <c r="CL462" s="280">
        <f t="shared" si="1334"/>
        <v>19886.074407045009</v>
      </c>
      <c r="CM462" s="280">
        <f t="shared" si="1317"/>
        <v>2562.0957142857146</v>
      </c>
      <c r="CN462" s="280">
        <f t="shared" si="1335"/>
        <v>18672.828692759293</v>
      </c>
      <c r="CP462" s="280">
        <f t="shared" si="1318"/>
        <v>18672.828692759293</v>
      </c>
      <c r="CQ462" s="280"/>
      <c r="CR462" s="280"/>
      <c r="CS462" s="280"/>
      <c r="CT462" s="280">
        <f t="shared" si="1319"/>
        <v>3.2410958904109588</v>
      </c>
      <c r="CU462" s="365">
        <f t="shared" si="1320"/>
        <v>6.7589041095890412</v>
      </c>
      <c r="CV462" s="280">
        <f t="shared" si="1321"/>
        <v>1348.8500000000001</v>
      </c>
      <c r="CW462" s="280">
        <f t="shared" si="1336"/>
        <v>17323.978692759294</v>
      </c>
      <c r="CX462" s="280">
        <f t="shared" si="1323"/>
        <v>2562.0957142857146</v>
      </c>
      <c r="CY462" s="280">
        <f t="shared" si="1182"/>
        <v>16110.732978473578</v>
      </c>
      <c r="DA462" s="280">
        <f t="shared" si="1301"/>
        <v>16110.732978473578</v>
      </c>
      <c r="DB462" s="280"/>
      <c r="DC462" s="280"/>
      <c r="DD462" s="280"/>
      <c r="DE462" s="280">
        <f t="shared" si="1172"/>
        <v>4.2410958904109588</v>
      </c>
      <c r="DF462" s="365">
        <f t="shared" si="1173"/>
        <v>5.7589041095890412</v>
      </c>
      <c r="DG462" s="280">
        <f t="shared" si="1302"/>
        <v>1348.8500000000001</v>
      </c>
      <c r="DH462" s="280">
        <f t="shared" si="1174"/>
        <v>14761.882978473577</v>
      </c>
      <c r="DI462" s="280">
        <f t="shared" si="1340"/>
        <v>2562.0957142857146</v>
      </c>
      <c r="DJ462" s="280">
        <f t="shared" si="1175"/>
        <v>13548.637264187862</v>
      </c>
      <c r="DL462" s="367">
        <f t="shared" si="1176"/>
        <v>12199.787264187862</v>
      </c>
    </row>
    <row r="463" spans="1:116" s="366" customFormat="1" ht="38.25" x14ac:dyDescent="0.25">
      <c r="A463" s="271" t="s">
        <v>808</v>
      </c>
      <c r="B463" s="418" t="s">
        <v>13</v>
      </c>
      <c r="C463" s="418" t="s">
        <v>15</v>
      </c>
      <c r="D463" s="272" t="s">
        <v>2003</v>
      </c>
      <c r="E463" s="426" t="s">
        <v>1150</v>
      </c>
      <c r="F463" s="278">
        <v>43496</v>
      </c>
      <c r="G463" s="357"/>
      <c r="H463" s="357">
        <f>VLOOKUP(C463,[1]Rates!$C$6:$D$136,2,0)</f>
        <v>10</v>
      </c>
      <c r="I463" s="357">
        <f t="shared" ref="I463" si="1378">H463-G463</f>
        <v>10</v>
      </c>
      <c r="J463" s="428"/>
      <c r="K463" s="595"/>
      <c r="L463" s="595"/>
      <c r="M463" s="595"/>
      <c r="N463" s="430"/>
      <c r="O463" s="431"/>
      <c r="P463" s="432"/>
      <c r="Q463" s="433"/>
      <c r="R463" s="430"/>
      <c r="S463" s="430"/>
      <c r="T463" s="430"/>
      <c r="U463" s="434"/>
      <c r="V463" s="435"/>
      <c r="W463" s="436"/>
      <c r="X463" s="436"/>
      <c r="Y463" s="436"/>
      <c r="Z463" s="436"/>
      <c r="AA463" s="431"/>
      <c r="AB463" s="431"/>
      <c r="AC463" s="431"/>
      <c r="AD463" s="431"/>
      <c r="AE463" s="437"/>
      <c r="AF463" s="437"/>
      <c r="AG463" s="438"/>
      <c r="AH463" s="439"/>
      <c r="AI463" s="440"/>
      <c r="AJ463" s="439"/>
      <c r="AL463" s="431"/>
      <c r="AM463" s="431"/>
      <c r="AN463" s="431"/>
      <c r="AO463" s="596"/>
      <c r="AP463" s="437"/>
      <c r="AQ463" s="437"/>
      <c r="AR463" s="438"/>
      <c r="AS463" s="439"/>
      <c r="AT463" s="431"/>
      <c r="AU463" s="431"/>
      <c r="AW463" s="372"/>
      <c r="AX463" s="280"/>
      <c r="AY463" s="280"/>
      <c r="AZ463" s="280"/>
      <c r="BA463" s="280"/>
      <c r="BB463" s="280"/>
      <c r="BC463" s="408"/>
      <c r="BD463" s="280"/>
      <c r="BE463" s="280"/>
      <c r="BF463" s="280"/>
      <c r="BG463" s="280"/>
      <c r="BH463" s="280"/>
      <c r="BI463" s="280">
        <f>6209439-55848</f>
        <v>6153591</v>
      </c>
      <c r="BJ463" s="280"/>
      <c r="BK463" s="280">
        <f t="shared" ref="BK463" si="1379">+$BJ$1-F463+1</f>
        <v>60</v>
      </c>
      <c r="BL463" s="280"/>
      <c r="BM463" s="280">
        <f>H463-BL463</f>
        <v>10</v>
      </c>
      <c r="BN463" s="280">
        <f t="shared" ref="BN463" si="1380">+BI463*5%</f>
        <v>307679.55</v>
      </c>
      <c r="BO463" s="280">
        <f t="shared" ref="BO463" si="1381">+BI463-BN463</f>
        <v>5845911.4500000002</v>
      </c>
      <c r="BP463" s="280">
        <f t="shared" ref="BP463" si="1382">+(BO463/BM463*BK463)/365</f>
        <v>96097.174520547953</v>
      </c>
      <c r="BQ463" s="280">
        <f t="shared" si="1352"/>
        <v>6057493.8254794525</v>
      </c>
      <c r="BS463" s="367">
        <f t="shared" si="1124"/>
        <v>5749814.2754794527</v>
      </c>
      <c r="BT463" s="280">
        <v>6057493.8254794525</v>
      </c>
      <c r="BU463" s="280"/>
      <c r="BV463" s="280"/>
      <c r="BW463" s="280"/>
      <c r="BX463" s="280">
        <f t="shared" si="1125"/>
        <v>0.16164383561643836</v>
      </c>
      <c r="BY463" s="365">
        <f t="shared" si="1126"/>
        <v>9.838356164383562</v>
      </c>
      <c r="BZ463" s="280">
        <f t="shared" si="1127"/>
        <v>307679.55</v>
      </c>
      <c r="CA463" s="280">
        <f t="shared" si="1128"/>
        <v>5749814.2754794527</v>
      </c>
      <c r="CB463" s="280">
        <f>CA463/BY463</f>
        <v>584428.35158730159</v>
      </c>
      <c r="CC463" s="280">
        <f t="shared" si="1130"/>
        <v>5473065.4738921504</v>
      </c>
      <c r="CE463" s="280">
        <v>5473065.4738921504</v>
      </c>
      <c r="CF463" s="280"/>
      <c r="CG463" s="280"/>
      <c r="CH463" s="280"/>
      <c r="CI463" s="280">
        <f t="shared" si="1331"/>
        <v>1.1643835616438356</v>
      </c>
      <c r="CJ463" s="365">
        <f t="shared" si="1332"/>
        <v>8.8356164383561637</v>
      </c>
      <c r="CK463" s="280">
        <f t="shared" si="1333"/>
        <v>307679.55</v>
      </c>
      <c r="CL463" s="280">
        <f t="shared" si="1334"/>
        <v>5165385.9238921506</v>
      </c>
      <c r="CM463" s="280">
        <f t="shared" si="1317"/>
        <v>584428.35158730159</v>
      </c>
      <c r="CN463" s="280">
        <f t="shared" si="1335"/>
        <v>4888637.1223048493</v>
      </c>
      <c r="CP463" s="280">
        <f t="shared" si="1318"/>
        <v>4888637.1223048493</v>
      </c>
      <c r="CQ463" s="280"/>
      <c r="CR463" s="280"/>
      <c r="CS463" s="280"/>
      <c r="CT463" s="280">
        <f t="shared" si="1319"/>
        <v>2.1643835616438358</v>
      </c>
      <c r="CU463" s="365">
        <f t="shared" si="1320"/>
        <v>7.8356164383561637</v>
      </c>
      <c r="CV463" s="280">
        <f t="shared" si="1321"/>
        <v>307679.55</v>
      </c>
      <c r="CW463" s="280">
        <f t="shared" si="1336"/>
        <v>4580957.5723048495</v>
      </c>
      <c r="CX463" s="280">
        <f t="shared" si="1323"/>
        <v>584428.35158730159</v>
      </c>
      <c r="CY463" s="280">
        <f t="shared" si="1182"/>
        <v>4304208.7707175482</v>
      </c>
      <c r="DA463" s="280">
        <f t="shared" si="1301"/>
        <v>4304208.7707175482</v>
      </c>
      <c r="DB463" s="280"/>
      <c r="DC463" s="280"/>
      <c r="DD463" s="280"/>
      <c r="DE463" s="280">
        <f t="shared" si="1172"/>
        <v>3.1643835616438358</v>
      </c>
      <c r="DF463" s="365">
        <f t="shared" si="1173"/>
        <v>6.8356164383561637</v>
      </c>
      <c r="DG463" s="280">
        <f t="shared" si="1302"/>
        <v>307679.55</v>
      </c>
      <c r="DH463" s="280">
        <f t="shared" si="1174"/>
        <v>3996529.2207175484</v>
      </c>
      <c r="DI463" s="280">
        <f t="shared" si="1340"/>
        <v>584428.35158730159</v>
      </c>
      <c r="DJ463" s="280">
        <f t="shared" si="1175"/>
        <v>3719780.4191302466</v>
      </c>
      <c r="DL463" s="367">
        <f t="shared" si="1176"/>
        <v>3412100.8691302468</v>
      </c>
    </row>
    <row r="464" spans="1:116" s="366" customFormat="1" ht="38.25" x14ac:dyDescent="0.25">
      <c r="A464" s="476" t="s">
        <v>808</v>
      </c>
      <c r="B464" s="649" t="s">
        <v>13</v>
      </c>
      <c r="C464" s="649" t="s">
        <v>15</v>
      </c>
      <c r="D464" s="650" t="s">
        <v>2287</v>
      </c>
      <c r="E464" s="651" t="s">
        <v>1246</v>
      </c>
      <c r="F464" s="652">
        <v>44228</v>
      </c>
      <c r="G464" s="386"/>
      <c r="H464" s="377">
        <f>VLOOKUP(C464,[1]Rates!$C$6:$D$136,2,0)</f>
        <v>10</v>
      </c>
      <c r="I464" s="378">
        <f t="shared" ref="I464" si="1383">H464-G464</f>
        <v>10</v>
      </c>
      <c r="J464" s="648"/>
      <c r="K464" s="648"/>
      <c r="L464" s="420"/>
      <c r="M464" s="648"/>
      <c r="N464" s="388"/>
      <c r="O464" s="653"/>
      <c r="P464" s="389"/>
      <c r="Q464" s="390"/>
      <c r="R464" s="388"/>
      <c r="S464" s="388"/>
      <c r="T464" s="388"/>
      <c r="U464" s="654"/>
      <c r="V464" s="655"/>
      <c r="W464" s="496"/>
      <c r="X464" s="496"/>
      <c r="Y464" s="496"/>
      <c r="Z464" s="496"/>
      <c r="AA464" s="653"/>
      <c r="AB464" s="653"/>
      <c r="AC464" s="653"/>
      <c r="AD464" s="656"/>
      <c r="AE464" s="657"/>
      <c r="AF464" s="657"/>
      <c r="AG464" s="658"/>
      <c r="AH464" s="659"/>
      <c r="AI464" s="660"/>
      <c r="AJ464" s="659"/>
      <c r="AK464" s="407"/>
      <c r="AL464" s="653"/>
      <c r="AM464" s="653"/>
      <c r="AN464" s="653"/>
      <c r="AO464" s="656"/>
      <c r="AP464" s="657"/>
      <c r="AQ464" s="657"/>
      <c r="AR464" s="658"/>
      <c r="AS464" s="659"/>
      <c r="AT464" s="498"/>
      <c r="AU464" s="498"/>
      <c r="AW464" s="498"/>
      <c r="AX464" s="498"/>
      <c r="AY464" s="498"/>
      <c r="AZ464" s="498"/>
      <c r="BA464" s="661"/>
      <c r="BB464" s="661"/>
      <c r="BC464" s="662"/>
      <c r="BD464" s="498"/>
      <c r="BE464" s="498"/>
      <c r="BF464" s="498"/>
      <c r="BG464" s="498"/>
      <c r="BH464" s="498"/>
      <c r="BI464" s="498"/>
      <c r="BJ464" s="498"/>
      <c r="BK464" s="498"/>
      <c r="BL464" s="498"/>
      <c r="BM464" s="661"/>
      <c r="BN464" s="662"/>
      <c r="BO464" s="498"/>
      <c r="BP464" s="663"/>
      <c r="BQ464" s="498"/>
      <c r="BS464" s="367"/>
      <c r="BT464" s="498"/>
      <c r="BU464" s="498"/>
      <c r="BV464" s="498"/>
      <c r="BW464" s="498"/>
      <c r="BX464" s="498"/>
      <c r="BY464" s="498"/>
      <c r="BZ464" s="498"/>
      <c r="CA464" s="498"/>
      <c r="CB464" s="498"/>
      <c r="CC464" s="498"/>
      <c r="CE464" s="498"/>
      <c r="CF464" s="498">
        <v>1991055</v>
      </c>
      <c r="CG464" s="498"/>
      <c r="CH464" s="498">
        <f t="shared" ref="CH464" si="1384">$CG$1-F464</f>
        <v>58</v>
      </c>
      <c r="CI464" s="498"/>
      <c r="CJ464" s="498">
        <f t="shared" si="1332"/>
        <v>10</v>
      </c>
      <c r="CK464" s="498">
        <f t="shared" ref="CK464" si="1385">+CF464*5%</f>
        <v>99552.75</v>
      </c>
      <c r="CL464" s="498">
        <f t="shared" ref="CL464" si="1386">+CF464-CK464</f>
        <v>1891502.25</v>
      </c>
      <c r="CM464" s="498">
        <f t="shared" ref="CM464" si="1387">+(CL464/CJ464*CH464)/365</f>
        <v>30056.748082191782</v>
      </c>
      <c r="CN464" s="498">
        <f t="shared" si="1335"/>
        <v>1960998.2519178083</v>
      </c>
      <c r="CP464" s="498">
        <f t="shared" si="1318"/>
        <v>1960998.2519178083</v>
      </c>
      <c r="CQ464" s="498"/>
      <c r="CR464" s="498"/>
      <c r="CS464" s="498"/>
      <c r="CT464" s="498">
        <f t="shared" si="1319"/>
        <v>0.15890410958904111</v>
      </c>
      <c r="CU464" s="663">
        <f t="shared" si="1320"/>
        <v>9.8410958904109584</v>
      </c>
      <c r="CV464" s="498">
        <f t="shared" si="1321"/>
        <v>99552.75</v>
      </c>
      <c r="CW464" s="498">
        <f t="shared" si="1336"/>
        <v>1861445.5019178083</v>
      </c>
      <c r="CX464" s="498">
        <f>CW464/CU464</f>
        <v>189150.22500000001</v>
      </c>
      <c r="CY464" s="498">
        <f t="shared" ref="CY464" si="1388">+CP464+CQ464-CX464</f>
        <v>1771848.0269178082</v>
      </c>
      <c r="DA464" s="498">
        <f t="shared" si="1301"/>
        <v>1771848.0269178082</v>
      </c>
      <c r="DB464" s="498"/>
      <c r="DC464" s="498"/>
      <c r="DD464" s="498"/>
      <c r="DE464" s="498">
        <f t="shared" si="1172"/>
        <v>1.1589041095890411</v>
      </c>
      <c r="DF464" s="663">
        <f t="shared" si="1173"/>
        <v>8.8410958904109584</v>
      </c>
      <c r="DG464" s="498">
        <f t="shared" si="1302"/>
        <v>99552.75</v>
      </c>
      <c r="DH464" s="498">
        <f t="shared" si="1174"/>
        <v>1672295.2769178082</v>
      </c>
      <c r="DI464" s="498">
        <f t="shared" si="1340"/>
        <v>189150.22500000001</v>
      </c>
      <c r="DJ464" s="498">
        <f t="shared" si="1175"/>
        <v>1582697.8019178081</v>
      </c>
      <c r="DL464" s="367">
        <f t="shared" si="1176"/>
        <v>1483145.0519178081</v>
      </c>
    </row>
    <row r="465" spans="1:116" s="366" customFormat="1" ht="38.25" x14ac:dyDescent="0.25">
      <c r="A465" s="271" t="s">
        <v>808</v>
      </c>
      <c r="B465" s="418" t="s">
        <v>13</v>
      </c>
      <c r="C465" s="418" t="s">
        <v>15</v>
      </c>
      <c r="D465" s="272" t="s">
        <v>2485</v>
      </c>
      <c r="E465" s="290" t="s">
        <v>2484</v>
      </c>
      <c r="F465" s="278">
        <v>44742</v>
      </c>
      <c r="G465" s="357"/>
      <c r="H465" s="357">
        <f>VLOOKUP(C465,[1]Rates!$C$6:$D$136,2,0)</f>
        <v>10</v>
      </c>
      <c r="I465" s="358">
        <f t="shared" ref="I465" si="1389">H465-G465</f>
        <v>10</v>
      </c>
      <c r="J465" s="288"/>
      <c r="K465" s="288"/>
      <c r="L465" s="288"/>
      <c r="M465" s="288"/>
      <c r="N465" s="359"/>
      <c r="O465" s="280"/>
      <c r="P465" s="360"/>
      <c r="Q465" s="361"/>
      <c r="R465" s="359"/>
      <c r="S465" s="359"/>
      <c r="T465" s="359"/>
      <c r="U465" s="359"/>
      <c r="V465" s="374"/>
      <c r="W465" s="362"/>
      <c r="X465" s="362"/>
      <c r="Y465" s="362"/>
      <c r="Z465" s="362"/>
      <c r="AA465" s="280"/>
      <c r="AB465" s="280"/>
      <c r="AC465" s="280"/>
      <c r="AD465" s="372"/>
      <c r="AE465" s="363"/>
      <c r="AF465" s="363"/>
      <c r="AG465" s="382"/>
      <c r="AH465" s="383"/>
      <c r="AI465" s="364"/>
      <c r="AJ465" s="383"/>
      <c r="AK465" s="362"/>
      <c r="AL465" s="280"/>
      <c r="AM465" s="280"/>
      <c r="AN465" s="280"/>
      <c r="AO465" s="372"/>
      <c r="AP465" s="363"/>
      <c r="AQ465" s="363"/>
      <c r="AR465" s="382"/>
      <c r="AS465" s="383"/>
      <c r="AT465" s="280"/>
      <c r="AU465" s="280"/>
      <c r="AV465" s="362"/>
      <c r="AW465" s="280"/>
      <c r="AX465" s="280"/>
      <c r="AY465" s="280"/>
      <c r="AZ465" s="280"/>
      <c r="BA465" s="372"/>
      <c r="BB465" s="372"/>
      <c r="BC465" s="408"/>
      <c r="BD465" s="280"/>
      <c r="BE465" s="280"/>
      <c r="BF465" s="280"/>
      <c r="BG465" s="280"/>
      <c r="BH465" s="280"/>
      <c r="BI465" s="280"/>
      <c r="BJ465" s="280"/>
      <c r="BK465" s="280"/>
      <c r="BL465" s="280"/>
      <c r="BM465" s="372"/>
      <c r="BN465" s="408"/>
      <c r="BO465" s="280"/>
      <c r="BP465" s="365"/>
      <c r="BQ465" s="280"/>
      <c r="BR465" s="362"/>
      <c r="BS465" s="486"/>
      <c r="BT465" s="280"/>
      <c r="BU465" s="280"/>
      <c r="BV465" s="280"/>
      <c r="BW465" s="280"/>
      <c r="BX465" s="280"/>
      <c r="BY465" s="280"/>
      <c r="BZ465" s="280"/>
      <c r="CA465" s="280"/>
      <c r="CB465" s="280"/>
      <c r="CC465" s="280"/>
      <c r="CD465" s="362"/>
      <c r="CE465" s="280"/>
      <c r="CF465" s="280"/>
      <c r="CG465" s="280"/>
      <c r="CH465" s="280"/>
      <c r="CI465" s="280"/>
      <c r="CJ465" s="280"/>
      <c r="CK465" s="280"/>
      <c r="CL465" s="280"/>
      <c r="CM465" s="280"/>
      <c r="CN465" s="280"/>
      <c r="CO465" s="362"/>
      <c r="CP465" s="280"/>
      <c r="CQ465" s="280"/>
      <c r="CR465" s="280"/>
      <c r="CS465" s="280"/>
      <c r="CT465" s="280"/>
      <c r="CU465" s="365"/>
      <c r="CV465" s="280"/>
      <c r="CW465" s="280"/>
      <c r="CX465" s="280"/>
      <c r="CY465" s="280"/>
      <c r="CZ465" s="362"/>
      <c r="DA465" s="280"/>
      <c r="DB465" s="280">
        <v>654885</v>
      </c>
      <c r="DC465" s="280"/>
      <c r="DD465" s="280">
        <f>$DC$1-F465+1</f>
        <v>275</v>
      </c>
      <c r="DE465" s="280"/>
      <c r="DF465" s="365">
        <f t="shared" si="1173"/>
        <v>10</v>
      </c>
      <c r="DG465" s="280">
        <f>DB465*5%</f>
        <v>32744.25</v>
      </c>
      <c r="DH465" s="280">
        <f>DB465-DG465</f>
        <v>622140.75</v>
      </c>
      <c r="DI465" s="280">
        <f>DH465/DF465/365*DD465</f>
        <v>46873.618150684924</v>
      </c>
      <c r="DJ465" s="280">
        <f>DB465-DI465</f>
        <v>608011.38184931502</v>
      </c>
      <c r="DL465" s="367"/>
    </row>
    <row r="466" spans="1:116" s="442" customFormat="1" ht="13.5" thickBot="1" x14ac:dyDescent="0.3">
      <c r="A466" s="559"/>
      <c r="B466" s="664"/>
      <c r="C466" s="664"/>
      <c r="D466" s="665"/>
      <c r="E466" s="666"/>
      <c r="F466" s="667"/>
      <c r="G466" s="353"/>
      <c r="H466" s="353"/>
      <c r="I466" s="668"/>
      <c r="J466" s="597">
        <f>SUBTOTAL(9,J8:J462)</f>
        <v>104229249.73999999</v>
      </c>
      <c r="K466" s="597">
        <f t="shared" ref="K466:AU466" si="1390">SUBTOTAL(9,K8:K458)</f>
        <v>0</v>
      </c>
      <c r="L466" s="597">
        <f t="shared" si="1390"/>
        <v>104229249.73999999</v>
      </c>
      <c r="M466" s="597">
        <f t="shared" si="1390"/>
        <v>23339642.398314517</v>
      </c>
      <c r="N466" s="597">
        <f t="shared" si="1390"/>
        <v>80889607.341685474</v>
      </c>
      <c r="O466" s="597">
        <f t="shared" si="1390"/>
        <v>4212</v>
      </c>
      <c r="P466" s="597">
        <f t="shared" si="1390"/>
        <v>1402</v>
      </c>
      <c r="Q466" s="597">
        <f t="shared" si="1390"/>
        <v>5211462.4869999997</v>
      </c>
      <c r="R466" s="597">
        <f t="shared" si="1390"/>
        <v>75450684.254685491</v>
      </c>
      <c r="S466" s="597">
        <f t="shared" si="1390"/>
        <v>6477608.5596478386</v>
      </c>
      <c r="T466" s="597">
        <f t="shared" si="1390"/>
        <v>-227460.60000000003</v>
      </c>
      <c r="U466" s="597">
        <f t="shared" si="1390"/>
        <v>80662146.74168548</v>
      </c>
      <c r="V466" s="597">
        <f t="shared" si="1390"/>
        <v>74184538.182037622</v>
      </c>
      <c r="W466" s="597">
        <f t="shared" si="1390"/>
        <v>2973691.3162660915</v>
      </c>
      <c r="X466" s="597">
        <f t="shared" si="1390"/>
        <v>0</v>
      </c>
      <c r="Y466" s="597">
        <f t="shared" si="1390"/>
        <v>0</v>
      </c>
      <c r="Z466" s="597">
        <f t="shared" si="1390"/>
        <v>0</v>
      </c>
      <c r="AA466" s="597">
        <f t="shared" si="1390"/>
        <v>74184538.182037622</v>
      </c>
      <c r="AB466" s="597">
        <f t="shared" si="1390"/>
        <v>1487520</v>
      </c>
      <c r="AC466" s="597">
        <f t="shared" si="1390"/>
        <v>0</v>
      </c>
      <c r="AD466" s="597">
        <f t="shared" si="1390"/>
        <v>4311</v>
      </c>
      <c r="AE466" s="597">
        <f t="shared" si="1390"/>
        <v>630.37260273972606</v>
      </c>
      <c r="AF466" s="597">
        <f t="shared" si="1390"/>
        <v>1577.460273972602</v>
      </c>
      <c r="AG466" s="597">
        <f t="shared" si="1390"/>
        <v>5285838.4869999988</v>
      </c>
      <c r="AH466" s="597">
        <f t="shared" si="1390"/>
        <v>76863828.254685506</v>
      </c>
      <c r="AI466" s="597">
        <f t="shared" si="1390"/>
        <v>6737167.6518513449</v>
      </c>
      <c r="AJ466" s="597">
        <f t="shared" si="1390"/>
        <v>68934890.530186251</v>
      </c>
      <c r="AK466" s="597">
        <f t="shared" si="1390"/>
        <v>0</v>
      </c>
      <c r="AL466" s="597">
        <f t="shared" si="1390"/>
        <v>68934890.530186251</v>
      </c>
      <c r="AM466" s="597">
        <f t="shared" si="1390"/>
        <v>4451648</v>
      </c>
      <c r="AN466" s="597">
        <f t="shared" si="1390"/>
        <v>0</v>
      </c>
      <c r="AO466" s="597">
        <f t="shared" si="1390"/>
        <v>4454</v>
      </c>
      <c r="AP466" s="597">
        <f t="shared" si="1390"/>
        <v>775.09315068493117</v>
      </c>
      <c r="AQ466" s="597">
        <f t="shared" si="1390"/>
        <v>1718.9068493150687</v>
      </c>
      <c r="AR466" s="597">
        <f t="shared" si="1390"/>
        <v>5508420.8869999982</v>
      </c>
      <c r="AS466" s="597">
        <f t="shared" si="1390"/>
        <v>74295390.108462244</v>
      </c>
      <c r="AT466" s="597">
        <f t="shared" si="1390"/>
        <v>6658826.2830173913</v>
      </c>
      <c r="AU466" s="597">
        <f t="shared" si="1390"/>
        <v>66727712.247168869</v>
      </c>
      <c r="AW466" s="669">
        <f>SUBTOTAL(9,AW8:AW462)</f>
        <v>66727712.247168869</v>
      </c>
      <c r="AX466" s="669">
        <f>SUBTOTAL(9,AX8:AX462)</f>
        <v>5487528.46</v>
      </c>
      <c r="AY466" s="669">
        <f>SUBTOTAL(9,AY8:AY462)</f>
        <v>0</v>
      </c>
      <c r="AZ466" s="669">
        <f>SUBTOTAL(9,AZ8:AZ463)</f>
        <v>5306</v>
      </c>
      <c r="BA466" s="669">
        <f t="shared" ref="BA466:BF466" si="1391">SUBTOTAL(9,BA8:BA462)</f>
        <v>942.55342465753381</v>
      </c>
      <c r="BB466" s="669">
        <f t="shared" si="1391"/>
        <v>1871.4465753424668</v>
      </c>
      <c r="BC466" s="669">
        <f t="shared" si="1391"/>
        <v>5782797.3099999996</v>
      </c>
      <c r="BD466" s="669">
        <f t="shared" si="1391"/>
        <v>71804107.93006511</v>
      </c>
      <c r="BE466" s="669">
        <f t="shared" si="1391"/>
        <v>7265302.2838406954</v>
      </c>
      <c r="BF466" s="669">
        <f t="shared" si="1391"/>
        <v>64949938.423328176</v>
      </c>
      <c r="BG466" s="669"/>
      <c r="BH466" s="669">
        <f>SUBTOTAL(9,BH8:BH463)</f>
        <v>64949938.423328176</v>
      </c>
      <c r="BI466" s="669">
        <f>SUBTOTAL(9,BI8:BI463)</f>
        <v>8981549.1600000001</v>
      </c>
      <c r="BJ466" s="669"/>
      <c r="BK466" s="669">
        <f>SUBTOTAL(9,BK8:BK462)</f>
        <v>7189</v>
      </c>
      <c r="BL466" s="669">
        <f>SUBTOTAL(9,BL8:BL463)</f>
        <v>1146.6493150684928</v>
      </c>
      <c r="BM466" s="669">
        <f>SUBTOTAL(9,BM8:BM462)</f>
        <v>1965.350684931507</v>
      </c>
      <c r="BN466" s="669">
        <f>SUBTOTAL(9,BN8:BN463)</f>
        <v>6231874.7680000011</v>
      </c>
      <c r="BO466" s="669">
        <f>SUBTOTAL(9,BO8:BO463)</f>
        <v>67699612.815328211</v>
      </c>
      <c r="BP466" s="669">
        <f>SUBTOTAL(9,BP8:BP463)</f>
        <v>7298358.5815077256</v>
      </c>
      <c r="BQ466" s="669">
        <f>SUBTOTAL(9,BQ8:BQ463)</f>
        <v>66631836.00182052</v>
      </c>
      <c r="BT466" s="669">
        <f>SUBTOTAL(9,BT8:BT463)</f>
        <v>66631836.00182052</v>
      </c>
      <c r="BU466" s="669">
        <f>SUBTOTAL(9,BU8:BU463)</f>
        <v>3742938.2800000003</v>
      </c>
      <c r="BV466" s="669"/>
      <c r="BW466" s="669">
        <f>SUBTOTAL(9,BW8:BW462)</f>
        <v>8287</v>
      </c>
      <c r="BX466" s="669"/>
      <c r="BY466" s="669"/>
      <c r="BZ466" s="669">
        <f>SUBTOTAL(9,BZ8:BZ463)</f>
        <v>6419021.6820000019</v>
      </c>
      <c r="CA466" s="669">
        <f>SUBTOTAL(9,CA8:CA463)</f>
        <v>63955752.59982048</v>
      </c>
      <c r="CB466" s="669">
        <f>SUBTOTAL(9,CB8:CB463)</f>
        <v>8089726.29667156</v>
      </c>
      <c r="CC466" s="669">
        <f>SUBTOTAL(9,CC8:CC463)</f>
        <v>62285047.985148802</v>
      </c>
      <c r="CE466" s="669">
        <f t="shared" ref="CE466:CN466" si="1392">SUBTOTAL(9,CE8:CE465)</f>
        <v>62285047.985148802</v>
      </c>
      <c r="CF466" s="669">
        <f t="shared" si="1392"/>
        <v>4513423.84</v>
      </c>
      <c r="CG466" s="669">
        <f t="shared" si="1392"/>
        <v>0</v>
      </c>
      <c r="CH466" s="669">
        <f t="shared" si="1392"/>
        <v>3997</v>
      </c>
      <c r="CI466" s="669">
        <f t="shared" si="1392"/>
        <v>1697.2958904109605</v>
      </c>
      <c r="CJ466" s="669">
        <f t="shared" si="1392"/>
        <v>2264.7041095890409</v>
      </c>
      <c r="CK466" s="669">
        <f t="shared" si="1392"/>
        <v>6644692.8740000017</v>
      </c>
      <c r="CL466" s="669">
        <f t="shared" si="1392"/>
        <v>60153778.951148875</v>
      </c>
      <c r="CM466" s="669">
        <f t="shared" si="1392"/>
        <v>7914784.3318848209</v>
      </c>
      <c r="CN466" s="669">
        <f t="shared" si="1392"/>
        <v>58883687.493264116</v>
      </c>
      <c r="CP466" s="669">
        <f>SUBTOTAL(9,CP8:CP465)</f>
        <v>58883687.493264116</v>
      </c>
      <c r="CQ466" s="669">
        <f>SUBTOTAL(9,CQ8:CQ465)</f>
        <v>2728472.63</v>
      </c>
      <c r="CR466" s="669">
        <f>SUBTOTAL(9,CR8:CR465)</f>
        <v>0</v>
      </c>
      <c r="CS466" s="669">
        <f>SUBTOTAL(9,CS8:CS465)</f>
        <v>3083</v>
      </c>
      <c r="CT466" s="669"/>
      <c r="CU466" s="669"/>
      <c r="CV466" s="669">
        <f>SUBTOTAL(9,CV8:CV465)</f>
        <v>6781116.5055000018</v>
      </c>
      <c r="CW466" s="669">
        <f>SUBTOTAL(9,CW8:CW465)</f>
        <v>54831043.617764145</v>
      </c>
      <c r="CX466" s="669">
        <f>SUBTOTAL(9,CX8:CX465)</f>
        <v>8192938.4757996071</v>
      </c>
      <c r="CY466" s="669">
        <f>SUBTOTAL(9,CY8:CY465)</f>
        <v>53419221.647464417</v>
      </c>
      <c r="DA466" s="669">
        <f>SUBTOTAL(9,DA8:DA465)</f>
        <v>53419221.647464417</v>
      </c>
      <c r="DB466" s="669">
        <f>SUBTOTAL(9,DB8:DB465)</f>
        <v>19949374.129999999</v>
      </c>
      <c r="DC466" s="669"/>
      <c r="DD466" s="669"/>
      <c r="DE466" s="670"/>
      <c r="DF466" s="669"/>
      <c r="DG466" s="669">
        <f>SUBTOTAL(9,DG8:DG465)</f>
        <v>7772886.0074423738</v>
      </c>
      <c r="DH466" s="397">
        <f t="shared" si="1174"/>
        <v>0</v>
      </c>
      <c r="DI466" s="669">
        <f>SUBTOTAL(9,DI8:DI465)</f>
        <v>8090017.6982850283</v>
      </c>
      <c r="DJ466" s="669">
        <f>SUBTOTAL(9,DJ8:DJ465)</f>
        <v>65285231.679450318</v>
      </c>
      <c r="DL466" s="367">
        <f t="shared" si="1176"/>
        <v>57512345.672007948</v>
      </c>
    </row>
    <row r="467" spans="1:116" x14ac:dyDescent="0.25">
      <c r="U467" s="567">
        <f>+N466-Q466+T466</f>
        <v>75450684.254685476</v>
      </c>
      <c r="DE467" s="373"/>
      <c r="DL467" s="367">
        <f t="shared" si="1176"/>
        <v>0</v>
      </c>
    </row>
    <row r="468" spans="1:116" x14ac:dyDescent="0.25">
      <c r="T468" s="567">
        <v>-83367</v>
      </c>
      <c r="DE468" s="373"/>
      <c r="DL468" s="367">
        <f t="shared" si="1176"/>
        <v>0</v>
      </c>
    </row>
    <row r="469" spans="1:116" x14ac:dyDescent="0.25">
      <c r="AT469" s="598"/>
      <c r="BP469" s="567"/>
      <c r="CB469" s="567"/>
      <c r="CM469" s="567"/>
    </row>
    <row r="470" spans="1:116" x14ac:dyDescent="0.25">
      <c r="AT470" s="598"/>
      <c r="BE470" s="567" t="e">
        <f>+BE466+#REF!+'Intangible (CS)'!AN103+'Land Amrtization '!P15</f>
        <v>#REF!</v>
      </c>
      <c r="BP470" s="567" t="e">
        <f>+BP466+#REF!+'Intangible (CS)'!AV103+'Land Amrtization '!T6</f>
        <v>#REF!</v>
      </c>
      <c r="CB470" s="564">
        <f>+CB466+'FA Shift (P&amp;M)'!BW178+'Intangible (CS)'!BD103+'Land Amrtization '!U15</f>
        <v>14208757.084062416</v>
      </c>
      <c r="CM470" s="564">
        <f>+CM466+'FA Shift (P&amp;M)'!CG175+'Intangible (CS)'!BL103+'Land Amrtization '!W15</f>
        <v>13696259.822804941</v>
      </c>
      <c r="CX470" s="564">
        <f>+CX466+'FA Shift (P&amp;M)'!CR175+'Intangible (CS)'!BT103+'Land Amrtization '!Y15</f>
        <v>13222216.744992428</v>
      </c>
      <c r="DI470" s="564">
        <f>+DI466+'FA Shift (P&amp;M)'!DC175+'Intangible (CS)'!CB103+'Land Amrtization '!AA15</f>
        <v>11275401.633856608</v>
      </c>
    </row>
    <row r="471" spans="1:116" x14ac:dyDescent="0.25">
      <c r="E471" s="599"/>
      <c r="J471" s="567">
        <f>+J466+AB466+AX466+AM466</f>
        <v>115655946.19999999</v>
      </c>
      <c r="L471" s="567">
        <f>+M466+S466-T466+AI466+AT466+BE466</f>
        <v>50706007.776671782</v>
      </c>
      <c r="M471" s="567"/>
      <c r="BE471" s="567" t="e">
        <f>+SUMMARY!H21-'FA Non Shift '!BE470</f>
        <v>#REF!</v>
      </c>
      <c r="BP471" s="567" t="e">
        <f>+SUMMARY!H21-'FA Non Shift '!BP470</f>
        <v>#REF!</v>
      </c>
      <c r="CB471" s="567">
        <f>+SUMMARY!J21-'FA Non Shift '!CB470</f>
        <v>0</v>
      </c>
      <c r="CC471" s="566"/>
      <c r="CM471" s="567">
        <f>+SUMMARY!L21-CM470</f>
        <v>0</v>
      </c>
      <c r="CN471" s="566"/>
      <c r="CX471" s="564">
        <f>+SUMMARY!O21-'FA Non Shift '!CX470</f>
        <v>0</v>
      </c>
      <c r="CY471" s="566">
        <f>+CY466-'ASSETS SCHDULE'!K25</f>
        <v>51451148.532234937</v>
      </c>
      <c r="DI471" s="564">
        <f>+SUMMARY!R21</f>
        <v>11275401.633856615</v>
      </c>
      <c r="DJ471" s="566">
        <f>+DJ466-'ASSETS SCHDULE'!V25</f>
        <v>65285231.679450318</v>
      </c>
    </row>
    <row r="472" spans="1:116" x14ac:dyDescent="0.25">
      <c r="C472" s="599"/>
      <c r="F472" s="350"/>
      <c r="G472" s="569"/>
      <c r="T472" s="567">
        <f>+T466-T468</f>
        <v>-144093.60000000003</v>
      </c>
      <c r="AU472" s="567"/>
    </row>
    <row r="473" spans="1:116" x14ac:dyDescent="0.25">
      <c r="G473" s="569"/>
      <c r="L473" s="600">
        <f>+L466+AB466+AM466+AX466</f>
        <v>115655946.19999999</v>
      </c>
    </row>
    <row r="474" spans="1:116" x14ac:dyDescent="0.25">
      <c r="M474" s="567"/>
      <c r="AU474" s="567"/>
    </row>
    <row r="476" spans="1:116" x14ac:dyDescent="0.25">
      <c r="S476" s="567"/>
    </row>
    <row r="479" spans="1:116" x14ac:dyDescent="0.25">
      <c r="K479" s="567">
        <f>+J471-L471</f>
        <v>64949938.423328206</v>
      </c>
      <c r="P479" s="373"/>
      <c r="AE479" s="373"/>
      <c r="AF479" s="373"/>
      <c r="AP479" s="373"/>
      <c r="AQ479" s="373"/>
    </row>
  </sheetData>
  <autoFilter ref="A6:DL468"/>
  <mergeCells count="3">
    <mergeCell ref="A6:A7"/>
    <mergeCell ref="B6:B7"/>
    <mergeCell ref="C6:C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F183"/>
  <sheetViews>
    <sheetView workbookViewId="0">
      <pane xSplit="1" ySplit="6" topLeftCell="CS167" activePane="bottomRight" state="frozen"/>
      <selection pane="topRight" activeCell="B1" sqref="B1"/>
      <selection pane="bottomLeft" activeCell="A7" sqref="A7"/>
      <selection pane="bottomRight" activeCell="DD175" sqref="DD175"/>
    </sheetView>
  </sheetViews>
  <sheetFormatPr defaultRowHeight="12.75" x14ac:dyDescent="0.25"/>
  <cols>
    <col min="1" max="1" width="33.5703125" style="453" customWidth="1"/>
    <col min="2" max="2" width="20.5703125" style="442" bestFit="1" customWidth="1"/>
    <col min="3" max="3" width="32.5703125" style="366" bestFit="1" customWidth="1"/>
    <col min="4" max="4" width="10" style="366" bestFit="1" customWidth="1"/>
    <col min="5" max="5" width="68.28515625" style="366" customWidth="1"/>
    <col min="6" max="6" width="19.5703125" style="366" customWidth="1"/>
    <col min="7" max="7" width="13.7109375" style="509" customWidth="1"/>
    <col min="8" max="8" width="11.7109375" style="453" bestFit="1" customWidth="1"/>
    <col min="9" max="9" width="11.7109375" style="453" customWidth="1"/>
    <col min="10" max="10" width="19" style="453" customWidth="1"/>
    <col min="11" max="11" width="17.5703125" style="453" customWidth="1"/>
    <col min="12" max="12" width="16.7109375" style="366" customWidth="1"/>
    <col min="13" max="13" width="18" style="366" customWidth="1"/>
    <col min="14" max="14" width="20.7109375" style="366" bestFit="1" customWidth="1"/>
    <col min="15" max="15" width="15.7109375" style="366" customWidth="1"/>
    <col min="16" max="16" width="19" style="453" customWidth="1"/>
    <col min="17" max="17" width="23.140625" style="366" customWidth="1"/>
    <col min="18" max="18" width="23.28515625" style="453" customWidth="1"/>
    <col min="19" max="19" width="12.85546875" style="366" customWidth="1"/>
    <col min="20" max="20" width="11.7109375" style="366" customWidth="1"/>
    <col min="21" max="21" width="11.140625" style="366" customWidth="1"/>
    <col min="22" max="22" width="14" style="366" customWidth="1"/>
    <col min="23" max="23" width="18.5703125" style="366" customWidth="1"/>
    <col min="24" max="24" width="20.140625" style="366" customWidth="1"/>
    <col min="25" max="25" width="19.5703125" style="366" customWidth="1"/>
    <col min="26" max="26" width="16.140625" style="366" customWidth="1"/>
    <col min="27" max="27" width="1.28515625" style="366" customWidth="1"/>
    <col min="28" max="28" width="15.7109375" style="366" customWidth="1"/>
    <col min="29" max="29" width="15.85546875" style="366" customWidth="1"/>
    <col min="30" max="30" width="19.28515625" style="366" customWidth="1"/>
    <col min="31" max="31" width="14.140625" style="366" customWidth="1"/>
    <col min="32" max="32" width="20.140625" style="453" customWidth="1"/>
    <col min="33" max="33" width="12.85546875" style="366" customWidth="1"/>
    <col min="34" max="34" width="18.140625" style="366" customWidth="1"/>
    <col min="35" max="35" width="14" style="366" customWidth="1"/>
    <col min="36" max="36" width="15.85546875" style="366" bestFit="1" customWidth="1"/>
    <col min="37" max="37" width="1.28515625" style="366" customWidth="1"/>
    <col min="38" max="38" width="15.140625" style="366" bestFit="1" customWidth="1"/>
    <col min="39" max="39" width="13.5703125" style="366" bestFit="1" customWidth="1"/>
    <col min="40" max="40" width="15" style="366" customWidth="1"/>
    <col min="41" max="41" width="13.5703125" style="366" bestFit="1" customWidth="1"/>
    <col min="42" max="42" width="16.42578125" style="366" bestFit="1" customWidth="1"/>
    <col min="43" max="43" width="14.140625" style="366" bestFit="1" customWidth="1"/>
    <col min="44" max="44" width="20.85546875" style="366" customWidth="1"/>
    <col min="45" max="45" width="12" style="366" customWidth="1"/>
    <col min="46" max="46" width="15.140625" style="366" bestFit="1" customWidth="1"/>
    <col min="47" max="47" width="2.140625" style="366" customWidth="1"/>
    <col min="48" max="48" width="15.140625" style="366" bestFit="1" customWidth="1"/>
    <col min="49" max="49" width="12.28515625" style="366" bestFit="1" customWidth="1"/>
    <col min="50" max="50" width="15" style="366" customWidth="1"/>
    <col min="51" max="51" width="13.5703125" style="366" bestFit="1" customWidth="1"/>
    <col min="52" max="52" width="16.42578125" style="366" bestFit="1" customWidth="1"/>
    <col min="53" max="53" width="14.140625" style="366" bestFit="1" customWidth="1"/>
    <col min="54" max="54" width="20.85546875" style="366" customWidth="1"/>
    <col min="55" max="55" width="15.7109375" style="468" bestFit="1" customWidth="1"/>
    <col min="56" max="56" width="15.140625" style="366" bestFit="1" customWidth="1"/>
    <col min="57" max="57" width="1.85546875" style="366" customWidth="1"/>
    <col min="58" max="58" width="15.140625" style="366" bestFit="1" customWidth="1"/>
    <col min="59" max="59" width="12.28515625" style="366" bestFit="1" customWidth="1"/>
    <col min="60" max="60" width="15" style="366" customWidth="1"/>
    <col min="61" max="61" width="13.5703125" style="366" bestFit="1" customWidth="1"/>
    <col min="62" max="62" width="16.42578125" style="366" bestFit="1" customWidth="1"/>
    <col min="63" max="63" width="14.140625" style="366" bestFit="1" customWidth="1"/>
    <col min="64" max="64" width="20.85546875" style="366" customWidth="1"/>
    <col min="65" max="65" width="15.7109375" style="468" bestFit="1" customWidth="1"/>
    <col min="66" max="66" width="15.140625" style="468" bestFit="1" customWidth="1"/>
    <col min="67" max="67" width="2.140625" style="366" customWidth="1"/>
    <col min="68" max="68" width="15.140625" style="366" bestFit="1" customWidth="1"/>
    <col min="69" max="69" width="12.28515625" style="366" bestFit="1" customWidth="1"/>
    <col min="70" max="70" width="15" style="366" customWidth="1"/>
    <col min="71" max="71" width="13.5703125" style="366" bestFit="1" customWidth="1"/>
    <col min="72" max="72" width="16.42578125" style="366" bestFit="1" customWidth="1"/>
    <col min="73" max="73" width="14.140625" style="366" bestFit="1" customWidth="1"/>
    <col min="74" max="74" width="20.85546875" style="366" customWidth="1"/>
    <col min="75" max="75" width="15.7109375" style="468" bestFit="1" customWidth="1"/>
    <col min="76" max="76" width="15.140625" style="468" bestFit="1" customWidth="1"/>
    <col min="77" max="77" width="1.28515625" style="366" customWidth="1"/>
    <col min="78" max="78" width="15.7109375" style="468" bestFit="1" customWidth="1"/>
    <col min="79" max="79" width="12.28515625" style="366" bestFit="1" customWidth="1"/>
    <col min="80" max="80" width="9.85546875" style="366" bestFit="1" customWidth="1"/>
    <col min="81" max="81" width="9.5703125" style="366" bestFit="1" customWidth="1"/>
    <col min="82" max="82" width="9" style="366" bestFit="1" customWidth="1"/>
    <col min="83" max="83" width="13.5703125" style="366" bestFit="1" customWidth="1"/>
    <col min="84" max="84" width="15.140625" style="366" bestFit="1" customWidth="1"/>
    <col min="85" max="85" width="13.5703125" style="366" bestFit="1" customWidth="1"/>
    <col min="86" max="86" width="15.140625" style="366" bestFit="1" customWidth="1"/>
    <col min="87" max="87" width="1.85546875" style="366" customWidth="1"/>
    <col min="88" max="88" width="2.140625" style="366" customWidth="1"/>
    <col min="89" max="89" width="15.85546875" style="468" bestFit="1" customWidth="1"/>
    <col min="90" max="90" width="10.85546875" style="366" bestFit="1" customWidth="1"/>
    <col min="91" max="91" width="10" style="366" bestFit="1" customWidth="1"/>
    <col min="92" max="92" width="9.7109375" style="366" bestFit="1" customWidth="1"/>
    <col min="93" max="93" width="9.140625" style="366" bestFit="1" customWidth="1"/>
    <col min="94" max="94" width="13.7109375" style="366" bestFit="1" customWidth="1"/>
    <col min="95" max="95" width="15.140625" style="366" bestFit="1" customWidth="1"/>
    <col min="96" max="97" width="15.28515625" style="468" bestFit="1" customWidth="1"/>
    <col min="98" max="98" width="2.42578125" style="366" customWidth="1"/>
    <col min="99" max="99" width="2.28515625" style="366" customWidth="1"/>
    <col min="100" max="100" width="15.85546875" style="468" bestFit="1" customWidth="1"/>
    <col min="101" max="101" width="10.85546875" style="366" bestFit="1" customWidth="1"/>
    <col min="102" max="102" width="10" style="366" bestFit="1" customWidth="1"/>
    <col min="103" max="103" width="9.7109375" style="366" bestFit="1" customWidth="1"/>
    <col min="104" max="104" width="9.140625" style="366" bestFit="1" customWidth="1"/>
    <col min="105" max="105" width="13.7109375" style="366" bestFit="1" customWidth="1"/>
    <col min="106" max="106" width="15" style="366" bestFit="1" customWidth="1"/>
    <col min="107" max="108" width="15.28515625" style="468" bestFit="1" customWidth="1"/>
    <col min="109" max="109" width="9.140625" style="366"/>
    <col min="110" max="110" width="9.7109375" style="366" bestFit="1" customWidth="1"/>
    <col min="111" max="16384" width="9.140625" style="366"/>
  </cols>
  <sheetData>
    <row r="1" spans="1:110" s="258" customFormat="1" ht="13.5" thickBot="1" x14ac:dyDescent="0.25">
      <c r="A1" s="443" t="s">
        <v>965</v>
      </c>
      <c r="B1" s="336"/>
      <c r="C1" s="366"/>
      <c r="D1" s="366"/>
      <c r="E1" s="337"/>
      <c r="F1" s="337"/>
      <c r="G1" s="444"/>
      <c r="H1" s="256"/>
      <c r="I1" s="256"/>
      <c r="J1" s="256"/>
      <c r="K1" s="256"/>
      <c r="L1" s="258">
        <v>48219279</v>
      </c>
      <c r="M1" s="445">
        <f>+L2-L1</f>
        <v>-14111060</v>
      </c>
      <c r="P1" s="256"/>
      <c r="R1" s="256"/>
      <c r="AD1" s="338">
        <v>42460</v>
      </c>
      <c r="AE1" s="341">
        <v>42094</v>
      </c>
      <c r="AF1" s="256"/>
      <c r="AK1" s="368"/>
      <c r="AL1" s="338">
        <v>42825</v>
      </c>
      <c r="AM1" s="338">
        <v>42460</v>
      </c>
      <c r="AV1" s="338">
        <v>43190</v>
      </c>
      <c r="AW1" s="338">
        <v>42825</v>
      </c>
      <c r="BC1" s="348"/>
      <c r="BF1" s="338">
        <v>43555</v>
      </c>
      <c r="BG1" s="338">
        <v>43190</v>
      </c>
      <c r="BM1" s="348"/>
      <c r="BN1" s="348"/>
      <c r="BP1" s="338">
        <v>43921</v>
      </c>
      <c r="BQ1" s="338">
        <v>43555</v>
      </c>
      <c r="BW1" s="348"/>
      <c r="BX1" s="348"/>
      <c r="BZ1" s="338">
        <v>44286</v>
      </c>
      <c r="CA1" s="338">
        <v>43921</v>
      </c>
      <c r="CG1" s="348"/>
      <c r="CH1" s="348"/>
      <c r="CK1" s="338">
        <v>44651</v>
      </c>
      <c r="CL1" s="338">
        <v>44286</v>
      </c>
      <c r="CR1" s="348"/>
      <c r="CS1" s="348"/>
      <c r="CV1" s="338">
        <v>45016</v>
      </c>
      <c r="CW1" s="338">
        <v>44651</v>
      </c>
      <c r="DC1" s="348"/>
      <c r="DD1" s="348"/>
    </row>
    <row r="2" spans="1:110" s="258" customFormat="1" ht="39" thickBot="1" x14ac:dyDescent="0.25">
      <c r="A2" s="336" t="s">
        <v>207</v>
      </c>
      <c r="B2" s="336"/>
      <c r="C2" s="336"/>
      <c r="D2" s="336"/>
      <c r="E2" s="337"/>
      <c r="F2" s="337"/>
      <c r="G2" s="444"/>
      <c r="H2" s="256"/>
      <c r="I2" s="256"/>
      <c r="J2" s="256"/>
      <c r="K2" s="256"/>
      <c r="L2" s="445">
        <f>+L4+L3</f>
        <v>34108219</v>
      </c>
      <c r="P2" s="256"/>
      <c r="R2" s="256"/>
      <c r="Z2" s="340" t="s">
        <v>921</v>
      </c>
      <c r="AB2" s="340" t="s">
        <v>925</v>
      </c>
      <c r="AE2" s="256"/>
      <c r="AF2" s="256"/>
      <c r="AK2" s="368"/>
      <c r="AL2" s="340" t="s">
        <v>1002</v>
      </c>
      <c r="AV2" s="340" t="s">
        <v>1068</v>
      </c>
      <c r="BC2" s="348"/>
      <c r="BF2" s="340" t="s">
        <v>1113</v>
      </c>
      <c r="BM2" s="348"/>
      <c r="BN2" s="348"/>
      <c r="BP2" s="340" t="s">
        <v>1177</v>
      </c>
      <c r="BW2" s="348"/>
      <c r="BX2" s="348"/>
      <c r="BZ2" s="349" t="s">
        <v>1227</v>
      </c>
      <c r="CG2" s="348"/>
      <c r="CH2" s="348"/>
      <c r="CK2" s="349" t="s">
        <v>2307</v>
      </c>
      <c r="CR2" s="348"/>
      <c r="CS2" s="348"/>
      <c r="CV2" s="349" t="s">
        <v>2376</v>
      </c>
      <c r="DC2" s="348"/>
      <c r="DD2" s="348"/>
    </row>
    <row r="3" spans="1:110" s="258" customFormat="1" x14ac:dyDescent="0.2">
      <c r="A3" s="339" t="s">
        <v>966</v>
      </c>
      <c r="B3" s="339"/>
      <c r="C3" s="366"/>
      <c r="D3" s="366"/>
      <c r="E3" s="337"/>
      <c r="F3" s="337"/>
      <c r="G3" s="444"/>
      <c r="H3" s="256"/>
      <c r="I3" s="256"/>
      <c r="J3" s="256"/>
      <c r="K3" s="446">
        <v>41729</v>
      </c>
      <c r="L3" s="445">
        <v>2946597</v>
      </c>
      <c r="P3" s="256"/>
      <c r="R3" s="256"/>
      <c r="S3" s="726"/>
      <c r="T3" s="726"/>
      <c r="U3" s="726"/>
      <c r="V3" s="256"/>
      <c r="AC3" s="258">
        <v>36465844</v>
      </c>
      <c r="AE3" s="256"/>
      <c r="AF3" s="256"/>
      <c r="AK3" s="368"/>
      <c r="BC3" s="348"/>
      <c r="BM3" s="348"/>
      <c r="BN3" s="348"/>
      <c r="BW3" s="348"/>
      <c r="BX3" s="348"/>
      <c r="BZ3" s="348"/>
      <c r="CG3" s="348"/>
      <c r="CH3" s="348"/>
      <c r="CK3" s="273"/>
      <c r="CL3" s="273"/>
      <c r="CM3" s="273"/>
      <c r="CN3" s="273"/>
      <c r="CO3" s="275"/>
      <c r="CP3" s="276"/>
      <c r="CQ3" s="276"/>
      <c r="CR3" s="349"/>
      <c r="CS3" s="447"/>
      <c r="CV3" s="535"/>
      <c r="CW3" s="535"/>
      <c r="CX3" s="535"/>
      <c r="CY3" s="535"/>
      <c r="CZ3" s="275"/>
      <c r="DA3" s="276"/>
      <c r="DB3" s="276"/>
      <c r="DC3" s="349"/>
      <c r="DD3" s="447"/>
    </row>
    <row r="4" spans="1:110" s="258" customFormat="1" x14ac:dyDescent="0.2">
      <c r="A4" s="256"/>
      <c r="B4" s="448"/>
      <c r="C4" s="366"/>
      <c r="D4" s="366"/>
      <c r="E4" s="337"/>
      <c r="F4" s="337"/>
      <c r="G4" s="444"/>
      <c r="H4" s="256"/>
      <c r="I4" s="256"/>
      <c r="J4" s="256"/>
      <c r="K4" s="256"/>
      <c r="L4" s="258">
        <f>SUBTOTAL(9,L7:L132)</f>
        <v>31161622</v>
      </c>
      <c r="O4" s="449">
        <v>42094</v>
      </c>
      <c r="P4" s="256"/>
      <c r="R4" s="256"/>
      <c r="AE4" s="341"/>
      <c r="AF4" s="256"/>
      <c r="AK4" s="368"/>
      <c r="BC4" s="348"/>
      <c r="BM4" s="348"/>
      <c r="BN4" s="348"/>
      <c r="BW4" s="348"/>
      <c r="BX4" s="348"/>
      <c r="BZ4" s="348"/>
      <c r="CG4" s="348"/>
      <c r="CH4" s="348"/>
      <c r="CK4" s="348"/>
      <c r="CR4" s="348"/>
      <c r="CS4" s="348"/>
      <c r="CV4" s="348"/>
      <c r="DC4" s="348"/>
      <c r="DD4" s="348"/>
    </row>
    <row r="5" spans="1:110" s="453" customFormat="1" ht="89.25" x14ac:dyDescent="0.25">
      <c r="A5" s="723" t="s">
        <v>47</v>
      </c>
      <c r="B5" s="723" t="s">
        <v>27</v>
      </c>
      <c r="C5" s="723" t="s">
        <v>28</v>
      </c>
      <c r="D5" s="273"/>
      <c r="E5" s="274" t="s">
        <v>0</v>
      </c>
      <c r="F5" s="274" t="s">
        <v>1070</v>
      </c>
      <c r="G5" s="275" t="s">
        <v>48</v>
      </c>
      <c r="H5" s="275" t="s">
        <v>1</v>
      </c>
      <c r="I5" s="450" t="s">
        <v>828</v>
      </c>
      <c r="J5" s="342" t="s">
        <v>31</v>
      </c>
      <c r="K5" s="275" t="s">
        <v>32</v>
      </c>
      <c r="L5" s="273" t="s">
        <v>23</v>
      </c>
      <c r="M5" s="276" t="s">
        <v>33</v>
      </c>
      <c r="N5" s="276" t="s">
        <v>24</v>
      </c>
      <c r="O5" s="276" t="s">
        <v>830</v>
      </c>
      <c r="P5" s="275" t="s">
        <v>34</v>
      </c>
      <c r="Q5" s="276" t="s">
        <v>35</v>
      </c>
      <c r="R5" s="276" t="s">
        <v>36</v>
      </c>
      <c r="S5" s="728" t="s">
        <v>829</v>
      </c>
      <c r="T5" s="729"/>
      <c r="U5" s="729"/>
      <c r="V5" s="343" t="s">
        <v>22</v>
      </c>
      <c r="W5" s="343" t="s">
        <v>829</v>
      </c>
      <c r="X5" s="343" t="s">
        <v>38</v>
      </c>
      <c r="Y5" s="343" t="s">
        <v>39</v>
      </c>
      <c r="Z5" s="343" t="s">
        <v>910</v>
      </c>
      <c r="AA5" s="451"/>
      <c r="AB5" s="273" t="s">
        <v>918</v>
      </c>
      <c r="AC5" s="273" t="s">
        <v>912</v>
      </c>
      <c r="AD5" s="273" t="s">
        <v>914</v>
      </c>
      <c r="AE5" s="273" t="s">
        <v>922</v>
      </c>
      <c r="AF5" s="275" t="s">
        <v>915</v>
      </c>
      <c r="AG5" s="276" t="s">
        <v>35</v>
      </c>
      <c r="AH5" s="276" t="s">
        <v>919</v>
      </c>
      <c r="AI5" s="343" t="s">
        <v>913</v>
      </c>
      <c r="AJ5" s="452" t="s">
        <v>920</v>
      </c>
      <c r="AK5" s="451"/>
      <c r="AL5" s="273" t="s">
        <v>989</v>
      </c>
      <c r="AM5" s="273" t="s">
        <v>990</v>
      </c>
      <c r="AN5" s="273" t="s">
        <v>991</v>
      </c>
      <c r="AO5" s="273" t="s">
        <v>992</v>
      </c>
      <c r="AP5" s="275" t="s">
        <v>993</v>
      </c>
      <c r="AQ5" s="276" t="s">
        <v>35</v>
      </c>
      <c r="AR5" s="276" t="s">
        <v>994</v>
      </c>
      <c r="AS5" s="343" t="s">
        <v>913</v>
      </c>
      <c r="AT5" s="276" t="s">
        <v>995</v>
      </c>
      <c r="AV5" s="273" t="s">
        <v>1063</v>
      </c>
      <c r="AW5" s="273" t="s">
        <v>1064</v>
      </c>
      <c r="AX5" s="273" t="s">
        <v>1065</v>
      </c>
      <c r="AY5" s="273" t="s">
        <v>1069</v>
      </c>
      <c r="AZ5" s="275" t="s">
        <v>1082</v>
      </c>
      <c r="BA5" s="276" t="s">
        <v>35</v>
      </c>
      <c r="BB5" s="276" t="s">
        <v>1107</v>
      </c>
      <c r="BC5" s="349" t="s">
        <v>913</v>
      </c>
      <c r="BD5" s="276" t="s">
        <v>1084</v>
      </c>
      <c r="BE5" s="276"/>
      <c r="BF5" s="273" t="s">
        <v>1109</v>
      </c>
      <c r="BG5" s="273" t="s">
        <v>1110</v>
      </c>
      <c r="BH5" s="273" t="s">
        <v>1111</v>
      </c>
      <c r="BI5" s="273" t="s">
        <v>1114</v>
      </c>
      <c r="BJ5" s="275" t="s">
        <v>1132</v>
      </c>
      <c r="BK5" s="276" t="s">
        <v>35</v>
      </c>
      <c r="BL5" s="276" t="s">
        <v>1133</v>
      </c>
      <c r="BM5" s="349" t="s">
        <v>913</v>
      </c>
      <c r="BN5" s="447" t="s">
        <v>1131</v>
      </c>
      <c r="BP5" s="273" t="s">
        <v>1168</v>
      </c>
      <c r="BQ5" s="273" t="s">
        <v>1169</v>
      </c>
      <c r="BR5" s="273" t="s">
        <v>1170</v>
      </c>
      <c r="BS5" s="273" t="s">
        <v>1175</v>
      </c>
      <c r="BT5" s="275" t="s">
        <v>1176</v>
      </c>
      <c r="BU5" s="276" t="s">
        <v>35</v>
      </c>
      <c r="BV5" s="276" t="s">
        <v>1173</v>
      </c>
      <c r="BW5" s="349" t="s">
        <v>913</v>
      </c>
      <c r="BX5" s="447" t="s">
        <v>1174</v>
      </c>
      <c r="BZ5" s="349" t="s">
        <v>1228</v>
      </c>
      <c r="CA5" s="273" t="s">
        <v>1229</v>
      </c>
      <c r="CB5" s="273" t="s">
        <v>1230</v>
      </c>
      <c r="CC5" s="273" t="s">
        <v>1258</v>
      </c>
      <c r="CD5" s="275" t="s">
        <v>1176</v>
      </c>
      <c r="CE5" s="276" t="s">
        <v>35</v>
      </c>
      <c r="CF5" s="276" t="s">
        <v>1173</v>
      </c>
      <c r="CG5" s="349" t="s">
        <v>913</v>
      </c>
      <c r="CH5" s="447" t="s">
        <v>1262</v>
      </c>
      <c r="CK5" s="273" t="s">
        <v>2304</v>
      </c>
      <c r="CL5" s="273" t="s">
        <v>2305</v>
      </c>
      <c r="CM5" s="273" t="s">
        <v>2302</v>
      </c>
      <c r="CN5" s="273" t="s">
        <v>2303</v>
      </c>
      <c r="CO5" s="275" t="s">
        <v>2343</v>
      </c>
      <c r="CP5" s="276" t="s">
        <v>35</v>
      </c>
      <c r="CQ5" s="276" t="s">
        <v>2344</v>
      </c>
      <c r="CR5" s="349" t="s">
        <v>913</v>
      </c>
      <c r="CS5" s="447" t="s">
        <v>2345</v>
      </c>
      <c r="CV5" s="535" t="s">
        <v>2371</v>
      </c>
      <c r="CW5" s="535" t="s">
        <v>2373</v>
      </c>
      <c r="CX5" s="535" t="s">
        <v>2374</v>
      </c>
      <c r="CY5" s="535" t="s">
        <v>2375</v>
      </c>
      <c r="CZ5" s="275" t="s">
        <v>2515</v>
      </c>
      <c r="DA5" s="276" t="s">
        <v>35</v>
      </c>
      <c r="DB5" s="276" t="s">
        <v>2516</v>
      </c>
      <c r="DC5" s="349" t="s">
        <v>913</v>
      </c>
      <c r="DD5" s="447" t="s">
        <v>2517</v>
      </c>
    </row>
    <row r="6" spans="1:110" s="453" customFormat="1" x14ac:dyDescent="0.25">
      <c r="A6" s="723"/>
      <c r="B6" s="727"/>
      <c r="C6" s="727"/>
      <c r="D6" s="264"/>
      <c r="E6" s="274" t="s">
        <v>192</v>
      </c>
      <c r="F6" s="274"/>
      <c r="G6" s="274" t="s">
        <v>40</v>
      </c>
      <c r="H6" s="274" t="s">
        <v>41</v>
      </c>
      <c r="I6" s="274"/>
      <c r="J6" s="342" t="s">
        <v>49</v>
      </c>
      <c r="K6" s="274" t="s">
        <v>42</v>
      </c>
      <c r="L6" s="274" t="s">
        <v>50</v>
      </c>
      <c r="M6" s="274" t="s">
        <v>43</v>
      </c>
      <c r="N6" s="274" t="s">
        <v>202</v>
      </c>
      <c r="O6" s="274"/>
      <c r="P6" s="274" t="s">
        <v>203</v>
      </c>
      <c r="Q6" s="274" t="s">
        <v>197</v>
      </c>
      <c r="R6" s="274" t="s">
        <v>204</v>
      </c>
      <c r="S6" s="274" t="s">
        <v>51</v>
      </c>
      <c r="T6" s="274" t="s">
        <v>52</v>
      </c>
      <c r="U6" s="274" t="s">
        <v>53</v>
      </c>
      <c r="V6" s="274" t="s">
        <v>44</v>
      </c>
      <c r="W6" s="274"/>
      <c r="X6" s="274" t="s">
        <v>200</v>
      </c>
      <c r="Y6" s="274" t="s">
        <v>45</v>
      </c>
      <c r="Z6" s="274"/>
      <c r="AA6" s="451"/>
      <c r="AB6" s="451"/>
      <c r="AC6" s="451"/>
      <c r="AD6" s="451"/>
      <c r="AE6" s="451"/>
      <c r="AF6" s="451"/>
      <c r="AG6" s="451"/>
      <c r="AH6" s="451"/>
      <c r="AI6" s="451"/>
      <c r="AJ6" s="454"/>
      <c r="AK6" s="451"/>
      <c r="AL6" s="451"/>
      <c r="AM6" s="451"/>
      <c r="AN6" s="451"/>
      <c r="AO6" s="451"/>
      <c r="AP6" s="451"/>
      <c r="AQ6" s="451"/>
      <c r="AR6" s="451"/>
      <c r="AS6" s="451"/>
      <c r="AT6" s="451"/>
      <c r="AV6" s="451"/>
      <c r="AW6" s="451"/>
      <c r="AX6" s="451"/>
      <c r="AY6" s="451"/>
      <c r="AZ6" s="451"/>
      <c r="BA6" s="451"/>
      <c r="BB6" s="451"/>
      <c r="BC6" s="363"/>
      <c r="BD6" s="451"/>
      <c r="BE6" s="451"/>
      <c r="BF6" s="451"/>
      <c r="BG6" s="451"/>
      <c r="BH6" s="451"/>
      <c r="BI6" s="451"/>
      <c r="BJ6" s="451"/>
      <c r="BK6" s="451"/>
      <c r="BL6" s="451"/>
      <c r="BM6" s="363"/>
      <c r="BN6" s="363"/>
      <c r="BP6" s="451"/>
      <c r="BQ6" s="451"/>
      <c r="BR6" s="451"/>
      <c r="BS6" s="451"/>
      <c r="BT6" s="451"/>
      <c r="BU6" s="451"/>
      <c r="BV6" s="451"/>
      <c r="BW6" s="363"/>
      <c r="BX6" s="363"/>
      <c r="BZ6" s="363"/>
      <c r="CA6" s="451"/>
      <c r="CB6" s="451"/>
      <c r="CC6" s="451"/>
      <c r="CD6" s="451"/>
      <c r="CE6" s="451"/>
      <c r="CF6" s="451"/>
      <c r="CG6" s="363"/>
      <c r="CH6" s="363"/>
      <c r="CK6" s="363"/>
      <c r="CL6" s="451"/>
      <c r="CM6" s="451"/>
      <c r="CN6" s="451"/>
      <c r="CO6" s="451"/>
      <c r="CP6" s="451"/>
      <c r="CQ6" s="451"/>
      <c r="CR6" s="363"/>
      <c r="CS6" s="363"/>
      <c r="CV6" s="363"/>
      <c r="CW6" s="451"/>
      <c r="CX6" s="451"/>
      <c r="CY6" s="451"/>
      <c r="CZ6" s="451"/>
      <c r="DA6" s="451"/>
      <c r="DB6" s="451"/>
      <c r="DC6" s="363"/>
      <c r="DD6" s="363"/>
    </row>
    <row r="7" spans="1:110" ht="15" x14ac:dyDescent="0.25">
      <c r="A7" s="455" t="s">
        <v>18</v>
      </c>
      <c r="B7" s="456" t="s">
        <v>18</v>
      </c>
      <c r="C7" s="355" t="s">
        <v>54</v>
      </c>
      <c r="D7" s="355" t="s">
        <v>2004</v>
      </c>
      <c r="E7" s="362" t="s">
        <v>223</v>
      </c>
      <c r="F7" s="451" t="s">
        <v>1071</v>
      </c>
      <c r="G7" s="457">
        <v>40234</v>
      </c>
      <c r="H7" s="458" t="str">
        <f t="shared" ref="H7:H70" si="0">IF(MONTH(G7)&gt;3,YEAR(G7)&amp;"-"&amp;YEAR(G7)+1,YEAR(G7)-1&amp;"-"&amp;YEAR(G7))</f>
        <v>2009-2010</v>
      </c>
      <c r="I7" s="459">
        <f t="shared" ref="I7:I70" si="1">YEAR($K$3)-YEAR(G7)</f>
        <v>4</v>
      </c>
      <c r="J7" s="460">
        <v>10</v>
      </c>
      <c r="K7" s="461">
        <f t="shared" ref="K7:K70" si="2">J7-I7</f>
        <v>6</v>
      </c>
      <c r="L7" s="311">
        <v>430000</v>
      </c>
      <c r="M7" s="279">
        <v>132106</v>
      </c>
      <c r="N7" s="359">
        <f t="shared" ref="N7:N70" si="3">L7-M7</f>
        <v>297894</v>
      </c>
      <c r="O7" s="359"/>
      <c r="P7" s="265">
        <f t="shared" ref="P7:P70" si="4">ROUND(K7,0)</f>
        <v>6</v>
      </c>
      <c r="Q7" s="361">
        <f t="shared" ref="Q7:Q70" si="5">L7*5%</f>
        <v>21500</v>
      </c>
      <c r="R7" s="265">
        <f t="shared" ref="R7:R70" si="6">IF(N7-Q7&lt;=0,0,IF(P7&lt;=0,0,N7-Q7))</f>
        <v>276394</v>
      </c>
      <c r="S7" s="265">
        <f t="shared" ref="S7:S70" si="7">+R7/P7</f>
        <v>46065.666666666664</v>
      </c>
      <c r="T7" s="265"/>
      <c r="U7" s="265">
        <f t="shared" ref="U7:U70" si="8">S7*$U$4/275</f>
        <v>0</v>
      </c>
      <c r="V7" s="265">
        <f t="shared" ref="V7:V70" si="9">IF((S7+T7+U7)&lt;R7,(S7+T7+U7),R7)</f>
        <v>46065.666666666664</v>
      </c>
      <c r="W7" s="265">
        <f t="shared" ref="W7:W70" si="10">V7</f>
        <v>46065.666666666664</v>
      </c>
      <c r="X7" s="265">
        <f t="shared" ref="X7:X70" si="11">IF(P7&lt;=0,Q7-N7,IF(N7&lt;=Q7,Q7-N7,0))</f>
        <v>0</v>
      </c>
      <c r="Y7" s="359">
        <f t="shared" ref="Y7:Y70" si="12">IF(R7=0,Q7,N7)</f>
        <v>297894</v>
      </c>
      <c r="Z7" s="374">
        <f t="shared" ref="Z7:Z70" si="13">Y7-W7</f>
        <v>251828.33333333334</v>
      </c>
      <c r="AA7" s="362"/>
      <c r="AB7" s="374">
        <f t="shared" ref="AB7:AB70" si="14">Z7</f>
        <v>251828.33333333334</v>
      </c>
      <c r="AC7" s="362"/>
      <c r="AD7" s="362"/>
      <c r="AE7" s="360">
        <f t="shared" ref="AE7:AE70" si="15">($AE$1-G7)/365</f>
        <v>5.095890410958904</v>
      </c>
      <c r="AF7" s="462">
        <f t="shared" ref="AF7:AF70" si="16">J7-AE7</f>
        <v>4.904109589041096</v>
      </c>
      <c r="AG7" s="374">
        <f t="shared" ref="AG7:AG70" si="17">Q7</f>
        <v>21500</v>
      </c>
      <c r="AH7" s="463">
        <f t="shared" ref="AH7:AH70" si="18">IF(N7-Q7&lt;=0,0,IF(AF7&lt;=0,0,N7-Q7))</f>
        <v>276394</v>
      </c>
      <c r="AI7" s="464">
        <f t="shared" ref="AI7:AI70" si="19">R7/P7</f>
        <v>46065.666666666664</v>
      </c>
      <c r="AJ7" s="465">
        <f t="shared" ref="AJ7:AJ70" si="20">AB7-AI7</f>
        <v>205762.66666666669</v>
      </c>
      <c r="AK7" s="362"/>
      <c r="AL7" s="374">
        <f t="shared" ref="AL7:AL70" si="21">+AJ7</f>
        <v>205762.66666666669</v>
      </c>
      <c r="AM7" s="362"/>
      <c r="AN7" s="362"/>
      <c r="AO7" s="360">
        <f t="shared" ref="AO7:AO70" si="22">($AM$1-G7)/365</f>
        <v>6.0986301369863014</v>
      </c>
      <c r="AP7" s="462">
        <f t="shared" ref="AP7:AP70" si="23">J7-AO7</f>
        <v>3.9013698630136986</v>
      </c>
      <c r="AQ7" s="374">
        <f t="shared" ref="AQ7:AQ70" si="24">+AG7</f>
        <v>21500</v>
      </c>
      <c r="AR7" s="463">
        <f t="shared" ref="AR7:AR70" si="25">IF(AB7-AG7&lt;=0,0,IF(AP7&lt;=0,0,AB7-AG7))</f>
        <v>230328.33333333334</v>
      </c>
      <c r="AS7" s="464">
        <f t="shared" ref="AS7:AS70" si="26">+AI7</f>
        <v>46065.666666666664</v>
      </c>
      <c r="AT7" s="466">
        <f t="shared" ref="AT7:AT70" si="27">+AL7-AS7</f>
        <v>159697.00000000003</v>
      </c>
      <c r="AV7" s="374">
        <f t="shared" ref="AV7:AV70" si="28">+AT7</f>
        <v>159697.00000000003</v>
      </c>
      <c r="AW7" s="362"/>
      <c r="AX7" s="362"/>
      <c r="AY7" s="360">
        <f t="shared" ref="AY7:AY70" si="29">($AW$1-G7)/365</f>
        <v>7.0986301369863014</v>
      </c>
      <c r="AZ7" s="462">
        <f t="shared" ref="AZ7:AZ70" si="30">J7-AY7</f>
        <v>2.9013698630136986</v>
      </c>
      <c r="BA7" s="374">
        <f t="shared" ref="BA7:BA70" si="31">+AQ7</f>
        <v>21500</v>
      </c>
      <c r="BB7" s="463">
        <f t="shared" ref="BB7:BB70" si="32">IF(AL7-AQ7&lt;=0,0,IF(AZ7&lt;=0,0,AL7-AQ7))</f>
        <v>184262.66666666669</v>
      </c>
      <c r="BC7" s="364">
        <f t="shared" ref="BC7:BC70" si="33">+AS7</f>
        <v>46065.666666666664</v>
      </c>
      <c r="BD7" s="466">
        <f t="shared" ref="BD7:BD70" si="34">+AV7-BC7</f>
        <v>113631.33333333337</v>
      </c>
      <c r="BE7" s="466"/>
      <c r="BF7" s="374">
        <f t="shared" ref="BF7:BF70" si="35">+BD7</f>
        <v>113631.33333333337</v>
      </c>
      <c r="BG7" s="362"/>
      <c r="BH7" s="362"/>
      <c r="BI7" s="360">
        <f t="shared" ref="BI7:BI70" si="36">($BG$1-G7)/365</f>
        <v>8.0986301369863014</v>
      </c>
      <c r="BJ7" s="462">
        <f t="shared" ref="BJ7:BJ70" si="37">J7-BI7</f>
        <v>1.9013698630136986</v>
      </c>
      <c r="BK7" s="374">
        <f t="shared" ref="BK7:BK70" si="38">+BA7</f>
        <v>21500</v>
      </c>
      <c r="BL7" s="463">
        <f t="shared" ref="BL7:BL70" si="39">IF(BF7-BK7&lt;=0,0,IF(BJ7&lt;=0,0,BF7-BK7))</f>
        <v>92131.333333333372</v>
      </c>
      <c r="BM7" s="364">
        <f t="shared" ref="BM7:BM70" si="40">+BC7</f>
        <v>46065.666666666664</v>
      </c>
      <c r="BN7" s="280">
        <f t="shared" ref="BN7:BN70" si="41">+BF7-BM7</f>
        <v>67565.666666666715</v>
      </c>
      <c r="BO7" s="467"/>
      <c r="BP7" s="374">
        <v>67565.666666666715</v>
      </c>
      <c r="BQ7" s="362"/>
      <c r="BR7" s="362"/>
      <c r="BS7" s="360">
        <f>($BQ$1-G7)/365</f>
        <v>9.0986301369863014</v>
      </c>
      <c r="BT7" s="462">
        <f>J7-BS7</f>
        <v>0.90136986301369859</v>
      </c>
      <c r="BU7" s="374">
        <f>BK7</f>
        <v>21500</v>
      </c>
      <c r="BV7" s="463">
        <f t="shared" ref="BV7:BV70" si="42">IF(BP7-BU7&lt;=0,0,IF(BT7&lt;=0,0,BP7-BU7))</f>
        <v>46065.666666666715</v>
      </c>
      <c r="BW7" s="364">
        <f>BM7</f>
        <v>46065.666666666664</v>
      </c>
      <c r="BX7" s="280">
        <f t="shared" ref="BX7:BX70" si="43">+BP7-BW7</f>
        <v>21500.000000000051</v>
      </c>
      <c r="BZ7" s="280">
        <v>21500.000000000051</v>
      </c>
      <c r="CA7" s="362"/>
      <c r="CB7" s="362"/>
      <c r="CC7" s="360">
        <f>($CA$1-G7)/365</f>
        <v>10.101369863013698</v>
      </c>
      <c r="CD7" s="462">
        <f>J7-CC7</f>
        <v>-0.10136986301369788</v>
      </c>
      <c r="CE7" s="374">
        <f>BU7</f>
        <v>21500</v>
      </c>
      <c r="CF7" s="463">
        <f t="shared" ref="CF7:CF70" si="44">IF(BZ7-CE7&lt;=0,0,IF(CD7&lt;=0,0,BZ7-CE7))</f>
        <v>0</v>
      </c>
      <c r="CG7" s="464"/>
      <c r="CH7" s="280">
        <f t="shared" ref="CH7:CH70" si="45">+BZ7-CG7</f>
        <v>21500.000000000051</v>
      </c>
      <c r="CJ7" s="467">
        <f>CH7-CE7</f>
        <v>5.0931703299283981E-11</v>
      </c>
      <c r="CK7" s="280">
        <f>CH7</f>
        <v>21500.000000000051</v>
      </c>
      <c r="CL7" s="362"/>
      <c r="CM7" s="362"/>
      <c r="CN7" s="360">
        <f>($CL$1-G7)/365</f>
        <v>11.101369863013698</v>
      </c>
      <c r="CO7" s="462">
        <f>J7-CN7</f>
        <v>-1.1013698630136979</v>
      </c>
      <c r="CP7" s="374">
        <f>CE7</f>
        <v>21500</v>
      </c>
      <c r="CQ7" s="364">
        <f t="shared" ref="CQ7:CQ70" si="46">IF(CK7-CP7&lt;=0,0,IF(CO7&lt;=0,0,CK7-CP7))</f>
        <v>0</v>
      </c>
      <c r="CR7" s="364">
        <f>CG7</f>
        <v>0</v>
      </c>
      <c r="CS7" s="280">
        <f t="shared" ref="CS7:CS70" si="47">+CK7-CR7</f>
        <v>21500.000000000051</v>
      </c>
      <c r="CU7" s="468">
        <f>CS7-CP7</f>
        <v>5.0931703299283981E-11</v>
      </c>
      <c r="CV7" s="280">
        <f>CS7</f>
        <v>21500.000000000051</v>
      </c>
      <c r="CW7" s="362"/>
      <c r="CX7" s="362"/>
      <c r="CY7" s="360">
        <f>($CV$1-G7)/365</f>
        <v>13.101369863013698</v>
      </c>
      <c r="CZ7" s="462">
        <f>J7-CY7</f>
        <v>-3.1013698630136979</v>
      </c>
      <c r="DA7" s="374">
        <f>CP7</f>
        <v>21500</v>
      </c>
      <c r="DB7" s="364">
        <f t="shared" ref="DB7:DB70" si="48">IF(CV7-DA7&lt;=0,0,IF(CZ7&lt;=0,0,CV7-DA7))</f>
        <v>0</v>
      </c>
      <c r="DC7" s="364">
        <f t="shared" ref="DC7:DC34" si="49">CR7</f>
        <v>0</v>
      </c>
      <c r="DD7" s="280">
        <f t="shared" ref="DD7:DD70" si="50">+CV7-DC7</f>
        <v>21500.000000000051</v>
      </c>
      <c r="DF7" s="468">
        <f>DD7-DA7</f>
        <v>5.0931703299283981E-11</v>
      </c>
    </row>
    <row r="8" spans="1:110" ht="15" x14ac:dyDescent="0.25">
      <c r="A8" s="455" t="s">
        <v>18</v>
      </c>
      <c r="B8" s="456" t="s">
        <v>18</v>
      </c>
      <c r="C8" s="355" t="s">
        <v>54</v>
      </c>
      <c r="D8" s="355" t="s">
        <v>2005</v>
      </c>
      <c r="E8" s="362" t="s">
        <v>221</v>
      </c>
      <c r="F8" s="451" t="s">
        <v>1071</v>
      </c>
      <c r="G8" s="457">
        <v>40267</v>
      </c>
      <c r="H8" s="458" t="str">
        <f t="shared" si="0"/>
        <v>2009-2010</v>
      </c>
      <c r="I8" s="459">
        <f t="shared" si="1"/>
        <v>4</v>
      </c>
      <c r="J8" s="460">
        <v>10</v>
      </c>
      <c r="K8" s="461">
        <f t="shared" si="2"/>
        <v>6</v>
      </c>
      <c r="L8" s="311">
        <v>315630</v>
      </c>
      <c r="M8" s="279">
        <v>93807.31137534247</v>
      </c>
      <c r="N8" s="359">
        <f t="shared" si="3"/>
        <v>221822.68862465752</v>
      </c>
      <c r="O8" s="359"/>
      <c r="P8" s="265">
        <f t="shared" si="4"/>
        <v>6</v>
      </c>
      <c r="Q8" s="361">
        <f t="shared" si="5"/>
        <v>15781.5</v>
      </c>
      <c r="R8" s="265">
        <f t="shared" si="6"/>
        <v>206041.18862465752</v>
      </c>
      <c r="S8" s="265">
        <f t="shared" si="7"/>
        <v>34340.198104109586</v>
      </c>
      <c r="T8" s="265"/>
      <c r="U8" s="265">
        <f t="shared" si="8"/>
        <v>0</v>
      </c>
      <c r="V8" s="265">
        <f t="shared" si="9"/>
        <v>34340.198104109586</v>
      </c>
      <c r="W8" s="265">
        <f t="shared" si="10"/>
        <v>34340.198104109586</v>
      </c>
      <c r="X8" s="265">
        <f t="shared" si="11"/>
        <v>0</v>
      </c>
      <c r="Y8" s="359">
        <f t="shared" si="12"/>
        <v>221822.68862465752</v>
      </c>
      <c r="Z8" s="374">
        <f t="shared" si="13"/>
        <v>187482.49052054793</v>
      </c>
      <c r="AA8" s="362"/>
      <c r="AB8" s="374">
        <f t="shared" si="14"/>
        <v>187482.49052054793</v>
      </c>
      <c r="AC8" s="362"/>
      <c r="AD8" s="362"/>
      <c r="AE8" s="360">
        <f t="shared" si="15"/>
        <v>5.0054794520547947</v>
      </c>
      <c r="AF8" s="462">
        <f t="shared" si="16"/>
        <v>4.9945205479452053</v>
      </c>
      <c r="AG8" s="374">
        <f t="shared" si="17"/>
        <v>15781.5</v>
      </c>
      <c r="AH8" s="463">
        <f t="shared" si="18"/>
        <v>206041.18862465752</v>
      </c>
      <c r="AI8" s="464">
        <f t="shared" si="19"/>
        <v>34340.198104109586</v>
      </c>
      <c r="AJ8" s="465">
        <f t="shared" si="20"/>
        <v>153142.29241643834</v>
      </c>
      <c r="AK8" s="362"/>
      <c r="AL8" s="374">
        <f t="shared" si="21"/>
        <v>153142.29241643834</v>
      </c>
      <c r="AM8" s="362"/>
      <c r="AN8" s="362"/>
      <c r="AO8" s="360">
        <f t="shared" si="22"/>
        <v>6.0082191780821921</v>
      </c>
      <c r="AP8" s="462">
        <f t="shared" si="23"/>
        <v>3.9917808219178079</v>
      </c>
      <c r="AQ8" s="374">
        <f t="shared" si="24"/>
        <v>15781.5</v>
      </c>
      <c r="AR8" s="463">
        <f t="shared" si="25"/>
        <v>171700.99052054793</v>
      </c>
      <c r="AS8" s="464">
        <f t="shared" si="26"/>
        <v>34340.198104109586</v>
      </c>
      <c r="AT8" s="466">
        <f t="shared" si="27"/>
        <v>118802.09431232876</v>
      </c>
      <c r="AV8" s="374">
        <f t="shared" si="28"/>
        <v>118802.09431232876</v>
      </c>
      <c r="AW8" s="362"/>
      <c r="AX8" s="362"/>
      <c r="AY8" s="360">
        <f t="shared" si="29"/>
        <v>7.0082191780821921</v>
      </c>
      <c r="AZ8" s="462">
        <f t="shared" si="30"/>
        <v>2.9917808219178079</v>
      </c>
      <c r="BA8" s="374">
        <f t="shared" si="31"/>
        <v>15781.5</v>
      </c>
      <c r="BB8" s="463">
        <f t="shared" si="32"/>
        <v>137360.79241643834</v>
      </c>
      <c r="BC8" s="364">
        <f t="shared" si="33"/>
        <v>34340.198104109586</v>
      </c>
      <c r="BD8" s="466">
        <f t="shared" si="34"/>
        <v>84461.896208219172</v>
      </c>
      <c r="BE8" s="466"/>
      <c r="BF8" s="374">
        <f t="shared" si="35"/>
        <v>84461.896208219172</v>
      </c>
      <c r="BG8" s="362"/>
      <c r="BH8" s="362"/>
      <c r="BI8" s="360">
        <f t="shared" si="36"/>
        <v>8.0082191780821912</v>
      </c>
      <c r="BJ8" s="462">
        <f t="shared" si="37"/>
        <v>1.9917808219178088</v>
      </c>
      <c r="BK8" s="374">
        <f t="shared" si="38"/>
        <v>15781.5</v>
      </c>
      <c r="BL8" s="463">
        <f t="shared" si="39"/>
        <v>68680.396208219172</v>
      </c>
      <c r="BM8" s="364">
        <f t="shared" si="40"/>
        <v>34340.198104109586</v>
      </c>
      <c r="BN8" s="280">
        <f t="shared" si="41"/>
        <v>50121.698104109586</v>
      </c>
      <c r="BO8" s="467"/>
      <c r="BP8" s="374">
        <v>50121.698104109586</v>
      </c>
      <c r="BQ8" s="362"/>
      <c r="BR8" s="362"/>
      <c r="BS8" s="360">
        <f t="shared" ref="BS8:BS71" si="51">($BQ$1-G8)/365</f>
        <v>9.0082191780821912</v>
      </c>
      <c r="BT8" s="462">
        <f t="shared" ref="BT8:BT71" si="52">J8-BS8</f>
        <v>0.99178082191780881</v>
      </c>
      <c r="BU8" s="374">
        <f t="shared" ref="BU8:BU71" si="53">BK8</f>
        <v>15781.5</v>
      </c>
      <c r="BV8" s="463">
        <f t="shared" si="42"/>
        <v>34340.198104109586</v>
      </c>
      <c r="BW8" s="364">
        <f t="shared" ref="BW8:BW71" si="54">BM8</f>
        <v>34340.198104109586</v>
      </c>
      <c r="BX8" s="280">
        <f t="shared" si="43"/>
        <v>15781.5</v>
      </c>
      <c r="BZ8" s="280">
        <v>15781.5</v>
      </c>
      <c r="CA8" s="362"/>
      <c r="CB8" s="362"/>
      <c r="CC8" s="360">
        <f t="shared" ref="CC8:CC71" si="55">($CA$1-G8)/365</f>
        <v>10.010958904109589</v>
      </c>
      <c r="CD8" s="462">
        <f t="shared" ref="CD8:CD71" si="56">J8-CC8</f>
        <v>-1.095890410958944E-2</v>
      </c>
      <c r="CE8" s="374">
        <f t="shared" ref="CE8:CE71" si="57">BU8</f>
        <v>15781.5</v>
      </c>
      <c r="CF8" s="463">
        <f t="shared" si="44"/>
        <v>0</v>
      </c>
      <c r="CG8" s="464"/>
      <c r="CH8" s="280">
        <f t="shared" si="45"/>
        <v>15781.5</v>
      </c>
      <c r="CJ8" s="467">
        <f t="shared" ref="CJ8:CJ71" si="58">CH8-CE8</f>
        <v>0</v>
      </c>
      <c r="CK8" s="280">
        <f t="shared" ref="CK8:CK71" si="59">CH8</f>
        <v>15781.5</v>
      </c>
      <c r="CL8" s="362"/>
      <c r="CM8" s="362"/>
      <c r="CN8" s="360">
        <f t="shared" ref="CN8:CN71" si="60">($CL$1-G8)/365</f>
        <v>11.010958904109589</v>
      </c>
      <c r="CO8" s="462">
        <f t="shared" ref="CO8:CO71" si="61">J8-CN8</f>
        <v>-1.0109589041095894</v>
      </c>
      <c r="CP8" s="374">
        <f t="shared" ref="CP8:CP71" si="62">CE8</f>
        <v>15781.5</v>
      </c>
      <c r="CQ8" s="364">
        <f t="shared" si="46"/>
        <v>0</v>
      </c>
      <c r="CR8" s="364">
        <f t="shared" ref="CR8:CR71" si="63">CG8</f>
        <v>0</v>
      </c>
      <c r="CS8" s="280">
        <f t="shared" si="47"/>
        <v>15781.5</v>
      </c>
      <c r="CU8" s="468">
        <f t="shared" ref="CU8:CU71" si="64">CS8-CP8</f>
        <v>0</v>
      </c>
      <c r="CV8" s="280">
        <f t="shared" ref="CV8:CV71" si="65">CS8</f>
        <v>15781.5</v>
      </c>
      <c r="CW8" s="362"/>
      <c r="CX8" s="362"/>
      <c r="CY8" s="360">
        <f t="shared" ref="CY8:CY71" si="66">($CV$1-G8)/365</f>
        <v>13.010958904109589</v>
      </c>
      <c r="CZ8" s="462">
        <f t="shared" ref="CZ8:CZ71" si="67">J8-CY8</f>
        <v>-3.0109589041095894</v>
      </c>
      <c r="DA8" s="374">
        <f t="shared" ref="DA8:DA71" si="68">CP8</f>
        <v>15781.5</v>
      </c>
      <c r="DB8" s="364">
        <f t="shared" si="48"/>
        <v>0</v>
      </c>
      <c r="DC8" s="364">
        <f t="shared" si="49"/>
        <v>0</v>
      </c>
      <c r="DD8" s="280">
        <f t="shared" si="50"/>
        <v>15781.5</v>
      </c>
      <c r="DF8" s="468">
        <f t="shared" ref="DF8:DF71" si="69">DD8-DA8</f>
        <v>0</v>
      </c>
    </row>
    <row r="9" spans="1:110" ht="15" x14ac:dyDescent="0.25">
      <c r="A9" s="455" t="s">
        <v>18</v>
      </c>
      <c r="B9" s="456" t="s">
        <v>18</v>
      </c>
      <c r="C9" s="355" t="s">
        <v>54</v>
      </c>
      <c r="D9" s="355" t="s">
        <v>2006</v>
      </c>
      <c r="E9" s="362" t="s">
        <v>225</v>
      </c>
      <c r="F9" s="451" t="s">
        <v>1071</v>
      </c>
      <c r="G9" s="457">
        <v>40267</v>
      </c>
      <c r="H9" s="458" t="str">
        <f t="shared" si="0"/>
        <v>2009-2010</v>
      </c>
      <c r="I9" s="459">
        <f t="shared" si="1"/>
        <v>4</v>
      </c>
      <c r="J9" s="460">
        <v>10</v>
      </c>
      <c r="K9" s="461">
        <f t="shared" si="2"/>
        <v>6</v>
      </c>
      <c r="L9" s="311">
        <v>252497</v>
      </c>
      <c r="M9" s="279">
        <v>75043.768654246567</v>
      </c>
      <c r="N9" s="359">
        <f t="shared" si="3"/>
        <v>177453.23134575342</v>
      </c>
      <c r="O9" s="359"/>
      <c r="P9" s="265">
        <f t="shared" si="4"/>
        <v>6</v>
      </c>
      <c r="Q9" s="361">
        <f t="shared" si="5"/>
        <v>12624.85</v>
      </c>
      <c r="R9" s="265">
        <f t="shared" si="6"/>
        <v>164828.38134575341</v>
      </c>
      <c r="S9" s="265">
        <f t="shared" si="7"/>
        <v>27471.396890958902</v>
      </c>
      <c r="T9" s="265"/>
      <c r="U9" s="265">
        <f t="shared" si="8"/>
        <v>0</v>
      </c>
      <c r="V9" s="265">
        <f t="shared" si="9"/>
        <v>27471.396890958902</v>
      </c>
      <c r="W9" s="265">
        <f t="shared" si="10"/>
        <v>27471.396890958902</v>
      </c>
      <c r="X9" s="265">
        <f t="shared" si="11"/>
        <v>0</v>
      </c>
      <c r="Y9" s="359">
        <f t="shared" si="12"/>
        <v>177453.23134575342</v>
      </c>
      <c r="Z9" s="374">
        <f t="shared" si="13"/>
        <v>149981.83445479453</v>
      </c>
      <c r="AA9" s="362"/>
      <c r="AB9" s="374">
        <f t="shared" si="14"/>
        <v>149981.83445479453</v>
      </c>
      <c r="AC9" s="362"/>
      <c r="AD9" s="362"/>
      <c r="AE9" s="360">
        <f t="shared" si="15"/>
        <v>5.0054794520547947</v>
      </c>
      <c r="AF9" s="462">
        <f t="shared" si="16"/>
        <v>4.9945205479452053</v>
      </c>
      <c r="AG9" s="374">
        <f t="shared" si="17"/>
        <v>12624.85</v>
      </c>
      <c r="AH9" s="463">
        <f t="shared" si="18"/>
        <v>164828.38134575341</v>
      </c>
      <c r="AI9" s="464">
        <f t="shared" si="19"/>
        <v>27471.396890958902</v>
      </c>
      <c r="AJ9" s="465">
        <f t="shared" si="20"/>
        <v>122510.43756383563</v>
      </c>
      <c r="AK9" s="362"/>
      <c r="AL9" s="374">
        <f t="shared" si="21"/>
        <v>122510.43756383563</v>
      </c>
      <c r="AM9" s="362"/>
      <c r="AN9" s="362"/>
      <c r="AO9" s="360">
        <f t="shared" si="22"/>
        <v>6.0082191780821921</v>
      </c>
      <c r="AP9" s="462">
        <f t="shared" si="23"/>
        <v>3.9917808219178079</v>
      </c>
      <c r="AQ9" s="374">
        <f t="shared" si="24"/>
        <v>12624.85</v>
      </c>
      <c r="AR9" s="463">
        <f t="shared" si="25"/>
        <v>137356.98445479452</v>
      </c>
      <c r="AS9" s="464">
        <f t="shared" si="26"/>
        <v>27471.396890958902</v>
      </c>
      <c r="AT9" s="466">
        <f t="shared" si="27"/>
        <v>95039.040672876727</v>
      </c>
      <c r="AV9" s="374">
        <f t="shared" si="28"/>
        <v>95039.040672876727</v>
      </c>
      <c r="AW9" s="362"/>
      <c r="AX9" s="362"/>
      <c r="AY9" s="360">
        <f t="shared" si="29"/>
        <v>7.0082191780821921</v>
      </c>
      <c r="AZ9" s="462">
        <f t="shared" si="30"/>
        <v>2.9917808219178079</v>
      </c>
      <c r="BA9" s="374">
        <f t="shared" si="31"/>
        <v>12624.85</v>
      </c>
      <c r="BB9" s="463">
        <f t="shared" si="32"/>
        <v>109885.58756383562</v>
      </c>
      <c r="BC9" s="364">
        <f t="shared" si="33"/>
        <v>27471.396890958902</v>
      </c>
      <c r="BD9" s="466">
        <f t="shared" si="34"/>
        <v>67567.643781917825</v>
      </c>
      <c r="BE9" s="466"/>
      <c r="BF9" s="374">
        <f t="shared" si="35"/>
        <v>67567.643781917825</v>
      </c>
      <c r="BG9" s="362"/>
      <c r="BH9" s="362"/>
      <c r="BI9" s="360">
        <f t="shared" si="36"/>
        <v>8.0082191780821912</v>
      </c>
      <c r="BJ9" s="462">
        <f t="shared" si="37"/>
        <v>1.9917808219178088</v>
      </c>
      <c r="BK9" s="374">
        <f t="shared" si="38"/>
        <v>12624.85</v>
      </c>
      <c r="BL9" s="463">
        <f t="shared" si="39"/>
        <v>54942.793781917826</v>
      </c>
      <c r="BM9" s="364">
        <f t="shared" si="40"/>
        <v>27471.396890958902</v>
      </c>
      <c r="BN9" s="280">
        <f t="shared" si="41"/>
        <v>40096.246890958922</v>
      </c>
      <c r="BO9" s="467"/>
      <c r="BP9" s="374">
        <v>40096.246890958922</v>
      </c>
      <c r="BQ9" s="362"/>
      <c r="BR9" s="362"/>
      <c r="BS9" s="360">
        <f t="shared" si="51"/>
        <v>9.0082191780821912</v>
      </c>
      <c r="BT9" s="462">
        <f t="shared" si="52"/>
        <v>0.99178082191780881</v>
      </c>
      <c r="BU9" s="374">
        <f t="shared" si="53"/>
        <v>12624.85</v>
      </c>
      <c r="BV9" s="463">
        <f t="shared" si="42"/>
        <v>27471.396890958924</v>
      </c>
      <c r="BW9" s="364">
        <f t="shared" si="54"/>
        <v>27471.396890958902</v>
      </c>
      <c r="BX9" s="280">
        <f t="shared" si="43"/>
        <v>12624.85000000002</v>
      </c>
      <c r="BZ9" s="280">
        <v>12624.85000000002</v>
      </c>
      <c r="CA9" s="362"/>
      <c r="CB9" s="362"/>
      <c r="CC9" s="360">
        <f t="shared" si="55"/>
        <v>10.010958904109589</v>
      </c>
      <c r="CD9" s="462">
        <f t="shared" si="56"/>
        <v>-1.095890410958944E-2</v>
      </c>
      <c r="CE9" s="374">
        <f t="shared" si="57"/>
        <v>12624.85</v>
      </c>
      <c r="CF9" s="463">
        <f t="shared" si="44"/>
        <v>0</v>
      </c>
      <c r="CG9" s="464"/>
      <c r="CH9" s="280">
        <f t="shared" si="45"/>
        <v>12624.85000000002</v>
      </c>
      <c r="CJ9" s="467">
        <f t="shared" si="58"/>
        <v>2.0008883439004421E-11</v>
      </c>
      <c r="CK9" s="280">
        <f t="shared" si="59"/>
        <v>12624.85000000002</v>
      </c>
      <c r="CL9" s="362"/>
      <c r="CM9" s="362"/>
      <c r="CN9" s="360">
        <f t="shared" si="60"/>
        <v>11.010958904109589</v>
      </c>
      <c r="CO9" s="462">
        <f t="shared" si="61"/>
        <v>-1.0109589041095894</v>
      </c>
      <c r="CP9" s="374">
        <f t="shared" si="62"/>
        <v>12624.85</v>
      </c>
      <c r="CQ9" s="364">
        <f t="shared" si="46"/>
        <v>0</v>
      </c>
      <c r="CR9" s="364">
        <f t="shared" si="63"/>
        <v>0</v>
      </c>
      <c r="CS9" s="280">
        <f t="shared" si="47"/>
        <v>12624.85000000002</v>
      </c>
      <c r="CU9" s="468">
        <f t="shared" si="64"/>
        <v>2.0008883439004421E-11</v>
      </c>
      <c r="CV9" s="280">
        <f t="shared" si="65"/>
        <v>12624.85000000002</v>
      </c>
      <c r="CW9" s="362"/>
      <c r="CX9" s="362"/>
      <c r="CY9" s="360">
        <f t="shared" si="66"/>
        <v>13.010958904109589</v>
      </c>
      <c r="CZ9" s="462">
        <f t="shared" si="67"/>
        <v>-3.0109589041095894</v>
      </c>
      <c r="DA9" s="374">
        <f t="shared" si="68"/>
        <v>12624.85</v>
      </c>
      <c r="DB9" s="364">
        <f t="shared" si="48"/>
        <v>0</v>
      </c>
      <c r="DC9" s="364">
        <f t="shared" si="49"/>
        <v>0</v>
      </c>
      <c r="DD9" s="280">
        <f t="shared" si="50"/>
        <v>12624.85000000002</v>
      </c>
      <c r="DF9" s="468">
        <f t="shared" si="69"/>
        <v>2.0008883439004421E-11</v>
      </c>
    </row>
    <row r="10" spans="1:110" ht="15" x14ac:dyDescent="0.25">
      <c r="A10" s="455" t="s">
        <v>18</v>
      </c>
      <c r="B10" s="456" t="s">
        <v>18</v>
      </c>
      <c r="C10" s="355" t="s">
        <v>54</v>
      </c>
      <c r="D10" s="355" t="s">
        <v>2007</v>
      </c>
      <c r="E10" s="362" t="s">
        <v>226</v>
      </c>
      <c r="F10" s="451" t="s">
        <v>1072</v>
      </c>
      <c r="G10" s="457">
        <v>40267</v>
      </c>
      <c r="H10" s="458" t="str">
        <f t="shared" si="0"/>
        <v>2009-2010</v>
      </c>
      <c r="I10" s="459">
        <f t="shared" si="1"/>
        <v>4</v>
      </c>
      <c r="J10" s="460">
        <v>10</v>
      </c>
      <c r="K10" s="461">
        <f t="shared" si="2"/>
        <v>6</v>
      </c>
      <c r="L10" s="311">
        <v>129200</v>
      </c>
      <c r="M10" s="279">
        <v>38372.559999999998</v>
      </c>
      <c r="N10" s="359">
        <f t="shared" si="3"/>
        <v>90827.44</v>
      </c>
      <c r="O10" s="359"/>
      <c r="P10" s="265">
        <f t="shared" si="4"/>
        <v>6</v>
      </c>
      <c r="Q10" s="361">
        <f t="shared" si="5"/>
        <v>6460</v>
      </c>
      <c r="R10" s="265">
        <f t="shared" si="6"/>
        <v>84367.44</v>
      </c>
      <c r="S10" s="265">
        <f t="shared" si="7"/>
        <v>14061.24</v>
      </c>
      <c r="T10" s="265"/>
      <c r="U10" s="265">
        <f t="shared" si="8"/>
        <v>0</v>
      </c>
      <c r="V10" s="265">
        <f t="shared" si="9"/>
        <v>14061.24</v>
      </c>
      <c r="W10" s="265">
        <f t="shared" si="10"/>
        <v>14061.24</v>
      </c>
      <c r="X10" s="265">
        <f t="shared" si="11"/>
        <v>0</v>
      </c>
      <c r="Y10" s="359">
        <f t="shared" si="12"/>
        <v>90827.44</v>
      </c>
      <c r="Z10" s="374">
        <f t="shared" si="13"/>
        <v>76766.2</v>
      </c>
      <c r="AA10" s="362"/>
      <c r="AB10" s="374">
        <f t="shared" si="14"/>
        <v>76766.2</v>
      </c>
      <c r="AC10" s="362"/>
      <c r="AD10" s="362"/>
      <c r="AE10" s="360">
        <f t="shared" si="15"/>
        <v>5.0054794520547947</v>
      </c>
      <c r="AF10" s="462">
        <f t="shared" si="16"/>
        <v>4.9945205479452053</v>
      </c>
      <c r="AG10" s="374">
        <f t="shared" si="17"/>
        <v>6460</v>
      </c>
      <c r="AH10" s="463">
        <f t="shared" si="18"/>
        <v>84367.44</v>
      </c>
      <c r="AI10" s="464">
        <f t="shared" si="19"/>
        <v>14061.24</v>
      </c>
      <c r="AJ10" s="465">
        <f t="shared" si="20"/>
        <v>62704.959999999999</v>
      </c>
      <c r="AK10" s="362"/>
      <c r="AL10" s="374">
        <f t="shared" si="21"/>
        <v>62704.959999999999</v>
      </c>
      <c r="AM10" s="362"/>
      <c r="AN10" s="362"/>
      <c r="AO10" s="360">
        <f t="shared" si="22"/>
        <v>6.0082191780821921</v>
      </c>
      <c r="AP10" s="462">
        <f t="shared" si="23"/>
        <v>3.9917808219178079</v>
      </c>
      <c r="AQ10" s="374">
        <f t="shared" si="24"/>
        <v>6460</v>
      </c>
      <c r="AR10" s="463">
        <f t="shared" si="25"/>
        <v>70306.2</v>
      </c>
      <c r="AS10" s="464">
        <f t="shared" si="26"/>
        <v>14061.24</v>
      </c>
      <c r="AT10" s="466">
        <f t="shared" si="27"/>
        <v>48643.72</v>
      </c>
      <c r="AV10" s="374">
        <f t="shared" si="28"/>
        <v>48643.72</v>
      </c>
      <c r="AW10" s="362"/>
      <c r="AX10" s="362"/>
      <c r="AY10" s="360">
        <f t="shared" si="29"/>
        <v>7.0082191780821921</v>
      </c>
      <c r="AZ10" s="462">
        <f t="shared" si="30"/>
        <v>2.9917808219178079</v>
      </c>
      <c r="BA10" s="374">
        <f t="shared" si="31"/>
        <v>6460</v>
      </c>
      <c r="BB10" s="463">
        <f t="shared" si="32"/>
        <v>56244.959999999999</v>
      </c>
      <c r="BC10" s="364">
        <f t="shared" si="33"/>
        <v>14061.24</v>
      </c>
      <c r="BD10" s="466">
        <f t="shared" si="34"/>
        <v>34582.480000000003</v>
      </c>
      <c r="BE10" s="466"/>
      <c r="BF10" s="374">
        <f t="shared" si="35"/>
        <v>34582.480000000003</v>
      </c>
      <c r="BG10" s="362"/>
      <c r="BH10" s="362"/>
      <c r="BI10" s="360">
        <f t="shared" si="36"/>
        <v>8.0082191780821912</v>
      </c>
      <c r="BJ10" s="462">
        <f t="shared" si="37"/>
        <v>1.9917808219178088</v>
      </c>
      <c r="BK10" s="374">
        <f t="shared" si="38"/>
        <v>6460</v>
      </c>
      <c r="BL10" s="463">
        <f t="shared" si="39"/>
        <v>28122.480000000003</v>
      </c>
      <c r="BM10" s="364">
        <f t="shared" si="40"/>
        <v>14061.24</v>
      </c>
      <c r="BN10" s="280">
        <f t="shared" si="41"/>
        <v>20521.240000000005</v>
      </c>
      <c r="BO10" s="467"/>
      <c r="BP10" s="374">
        <v>20521.240000000005</v>
      </c>
      <c r="BQ10" s="362"/>
      <c r="BR10" s="362"/>
      <c r="BS10" s="360">
        <f t="shared" si="51"/>
        <v>9.0082191780821912</v>
      </c>
      <c r="BT10" s="462">
        <f t="shared" si="52"/>
        <v>0.99178082191780881</v>
      </c>
      <c r="BU10" s="374">
        <f t="shared" si="53"/>
        <v>6460</v>
      </c>
      <c r="BV10" s="463">
        <f t="shared" si="42"/>
        <v>14061.240000000005</v>
      </c>
      <c r="BW10" s="364">
        <f t="shared" si="54"/>
        <v>14061.24</v>
      </c>
      <c r="BX10" s="280">
        <f t="shared" si="43"/>
        <v>6460.0000000000055</v>
      </c>
      <c r="BZ10" s="280">
        <v>6460.0000000000055</v>
      </c>
      <c r="CA10" s="362"/>
      <c r="CB10" s="362"/>
      <c r="CC10" s="360">
        <f t="shared" si="55"/>
        <v>10.010958904109589</v>
      </c>
      <c r="CD10" s="462">
        <f t="shared" si="56"/>
        <v>-1.095890410958944E-2</v>
      </c>
      <c r="CE10" s="374">
        <f t="shared" si="57"/>
        <v>6460</v>
      </c>
      <c r="CF10" s="463">
        <f t="shared" si="44"/>
        <v>0</v>
      </c>
      <c r="CG10" s="464"/>
      <c r="CH10" s="280">
        <f t="shared" si="45"/>
        <v>6460.0000000000055</v>
      </c>
      <c r="CJ10" s="467">
        <f t="shared" si="58"/>
        <v>0</v>
      </c>
      <c r="CK10" s="280">
        <f t="shared" si="59"/>
        <v>6460.0000000000055</v>
      </c>
      <c r="CL10" s="362"/>
      <c r="CM10" s="362"/>
      <c r="CN10" s="360">
        <f t="shared" si="60"/>
        <v>11.010958904109589</v>
      </c>
      <c r="CO10" s="462">
        <f t="shared" si="61"/>
        <v>-1.0109589041095894</v>
      </c>
      <c r="CP10" s="374">
        <f t="shared" si="62"/>
        <v>6460</v>
      </c>
      <c r="CQ10" s="364">
        <f t="shared" si="46"/>
        <v>0</v>
      </c>
      <c r="CR10" s="364">
        <f t="shared" si="63"/>
        <v>0</v>
      </c>
      <c r="CS10" s="280">
        <f t="shared" si="47"/>
        <v>6460.0000000000055</v>
      </c>
      <c r="CU10" s="468">
        <f t="shared" si="64"/>
        <v>0</v>
      </c>
      <c r="CV10" s="280">
        <f t="shared" si="65"/>
        <v>6460.0000000000055</v>
      </c>
      <c r="CW10" s="362"/>
      <c r="CX10" s="362"/>
      <c r="CY10" s="360">
        <f t="shared" si="66"/>
        <v>13.010958904109589</v>
      </c>
      <c r="CZ10" s="462">
        <f t="shared" si="67"/>
        <v>-3.0109589041095894</v>
      </c>
      <c r="DA10" s="374">
        <f t="shared" si="68"/>
        <v>6460</v>
      </c>
      <c r="DB10" s="364">
        <f t="shared" si="48"/>
        <v>0</v>
      </c>
      <c r="DC10" s="364">
        <f t="shared" si="49"/>
        <v>0</v>
      </c>
      <c r="DD10" s="280">
        <f t="shared" si="50"/>
        <v>6460.0000000000055</v>
      </c>
      <c r="DF10" s="468">
        <f t="shared" si="69"/>
        <v>0</v>
      </c>
    </row>
    <row r="11" spans="1:110" ht="15" x14ac:dyDescent="0.25">
      <c r="A11" s="455" t="s">
        <v>18</v>
      </c>
      <c r="B11" s="456" t="s">
        <v>18</v>
      </c>
      <c r="C11" s="355" t="s">
        <v>54</v>
      </c>
      <c r="D11" s="355" t="s">
        <v>2008</v>
      </c>
      <c r="E11" s="362" t="s">
        <v>227</v>
      </c>
      <c r="F11" s="451" t="s">
        <v>1071</v>
      </c>
      <c r="G11" s="457">
        <v>40267</v>
      </c>
      <c r="H11" s="458" t="str">
        <f t="shared" si="0"/>
        <v>2009-2010</v>
      </c>
      <c r="I11" s="459">
        <f t="shared" si="1"/>
        <v>4</v>
      </c>
      <c r="J11" s="460">
        <v>10</v>
      </c>
      <c r="K11" s="461">
        <f t="shared" si="2"/>
        <v>6</v>
      </c>
      <c r="L11" s="311">
        <v>26020</v>
      </c>
      <c r="M11" s="279">
        <v>7727.7359999999999</v>
      </c>
      <c r="N11" s="359">
        <f t="shared" si="3"/>
        <v>18292.263999999999</v>
      </c>
      <c r="O11" s="359"/>
      <c r="P11" s="265">
        <f t="shared" si="4"/>
        <v>6</v>
      </c>
      <c r="Q11" s="361">
        <f t="shared" si="5"/>
        <v>1301</v>
      </c>
      <c r="R11" s="265">
        <f t="shared" si="6"/>
        <v>16991.263999999999</v>
      </c>
      <c r="S11" s="265">
        <f t="shared" si="7"/>
        <v>2831.8773333333334</v>
      </c>
      <c r="T11" s="265"/>
      <c r="U11" s="265">
        <f t="shared" si="8"/>
        <v>0</v>
      </c>
      <c r="V11" s="265">
        <f t="shared" si="9"/>
        <v>2831.8773333333334</v>
      </c>
      <c r="W11" s="265">
        <f t="shared" si="10"/>
        <v>2831.8773333333334</v>
      </c>
      <c r="X11" s="265">
        <f t="shared" si="11"/>
        <v>0</v>
      </c>
      <c r="Y11" s="359">
        <f t="shared" si="12"/>
        <v>18292.263999999999</v>
      </c>
      <c r="Z11" s="374">
        <f t="shared" si="13"/>
        <v>15460.386666666665</v>
      </c>
      <c r="AA11" s="362"/>
      <c r="AB11" s="374">
        <f t="shared" si="14"/>
        <v>15460.386666666665</v>
      </c>
      <c r="AC11" s="362"/>
      <c r="AD11" s="362"/>
      <c r="AE11" s="360">
        <f t="shared" si="15"/>
        <v>5.0054794520547947</v>
      </c>
      <c r="AF11" s="462">
        <f t="shared" si="16"/>
        <v>4.9945205479452053</v>
      </c>
      <c r="AG11" s="374">
        <f t="shared" si="17"/>
        <v>1301</v>
      </c>
      <c r="AH11" s="463">
        <f t="shared" si="18"/>
        <v>16991.263999999999</v>
      </c>
      <c r="AI11" s="464">
        <f t="shared" si="19"/>
        <v>2831.8773333333334</v>
      </c>
      <c r="AJ11" s="465">
        <f t="shared" si="20"/>
        <v>12628.509333333332</v>
      </c>
      <c r="AK11" s="362"/>
      <c r="AL11" s="374">
        <f t="shared" si="21"/>
        <v>12628.509333333332</v>
      </c>
      <c r="AM11" s="362"/>
      <c r="AN11" s="362"/>
      <c r="AO11" s="360">
        <f t="shared" si="22"/>
        <v>6.0082191780821921</v>
      </c>
      <c r="AP11" s="462">
        <f t="shared" si="23"/>
        <v>3.9917808219178079</v>
      </c>
      <c r="AQ11" s="374">
        <f t="shared" si="24"/>
        <v>1301</v>
      </c>
      <c r="AR11" s="463">
        <f t="shared" si="25"/>
        <v>14159.386666666665</v>
      </c>
      <c r="AS11" s="464">
        <f t="shared" si="26"/>
        <v>2831.8773333333334</v>
      </c>
      <c r="AT11" s="466">
        <f t="shared" si="27"/>
        <v>9796.6319999999978</v>
      </c>
      <c r="AV11" s="374">
        <f t="shared" si="28"/>
        <v>9796.6319999999978</v>
      </c>
      <c r="AW11" s="362"/>
      <c r="AX11" s="362"/>
      <c r="AY11" s="360">
        <f t="shared" si="29"/>
        <v>7.0082191780821921</v>
      </c>
      <c r="AZ11" s="462">
        <f t="shared" si="30"/>
        <v>2.9917808219178079</v>
      </c>
      <c r="BA11" s="374">
        <f t="shared" si="31"/>
        <v>1301</v>
      </c>
      <c r="BB11" s="463">
        <f t="shared" si="32"/>
        <v>11327.509333333332</v>
      </c>
      <c r="BC11" s="364">
        <f t="shared" si="33"/>
        <v>2831.8773333333334</v>
      </c>
      <c r="BD11" s="466">
        <f t="shared" si="34"/>
        <v>6964.754666666664</v>
      </c>
      <c r="BE11" s="466"/>
      <c r="BF11" s="374">
        <f t="shared" si="35"/>
        <v>6964.754666666664</v>
      </c>
      <c r="BG11" s="362"/>
      <c r="BH11" s="362"/>
      <c r="BI11" s="360">
        <f t="shared" si="36"/>
        <v>8.0082191780821912</v>
      </c>
      <c r="BJ11" s="462">
        <f t="shared" si="37"/>
        <v>1.9917808219178088</v>
      </c>
      <c r="BK11" s="374">
        <f t="shared" si="38"/>
        <v>1301</v>
      </c>
      <c r="BL11" s="463">
        <f t="shared" si="39"/>
        <v>5663.754666666664</v>
      </c>
      <c r="BM11" s="364">
        <f t="shared" si="40"/>
        <v>2831.8773333333334</v>
      </c>
      <c r="BN11" s="280">
        <f t="shared" si="41"/>
        <v>4132.8773333333302</v>
      </c>
      <c r="BO11" s="467"/>
      <c r="BP11" s="374">
        <v>4132.8773333333302</v>
      </c>
      <c r="BQ11" s="362"/>
      <c r="BR11" s="362"/>
      <c r="BS11" s="360">
        <f t="shared" si="51"/>
        <v>9.0082191780821912</v>
      </c>
      <c r="BT11" s="462">
        <f t="shared" si="52"/>
        <v>0.99178082191780881</v>
      </c>
      <c r="BU11" s="374">
        <f t="shared" si="53"/>
        <v>1301</v>
      </c>
      <c r="BV11" s="463">
        <f t="shared" si="42"/>
        <v>2831.8773333333302</v>
      </c>
      <c r="BW11" s="364">
        <f t="shared" si="54"/>
        <v>2831.8773333333334</v>
      </c>
      <c r="BX11" s="280">
        <f t="shared" si="43"/>
        <v>1300.9999999999968</v>
      </c>
      <c r="BZ11" s="280">
        <v>1300.9999999999968</v>
      </c>
      <c r="CA11" s="362"/>
      <c r="CB11" s="362"/>
      <c r="CC11" s="360">
        <f t="shared" si="55"/>
        <v>10.010958904109589</v>
      </c>
      <c r="CD11" s="462">
        <f t="shared" si="56"/>
        <v>-1.095890410958944E-2</v>
      </c>
      <c r="CE11" s="374">
        <f t="shared" si="57"/>
        <v>1301</v>
      </c>
      <c r="CF11" s="463">
        <f t="shared" si="44"/>
        <v>0</v>
      </c>
      <c r="CG11" s="464"/>
      <c r="CH11" s="280">
        <f t="shared" si="45"/>
        <v>1300.9999999999968</v>
      </c>
      <c r="CJ11" s="467">
        <f t="shared" si="58"/>
        <v>-3.1832314562052488E-12</v>
      </c>
      <c r="CK11" s="280">
        <f t="shared" si="59"/>
        <v>1300.9999999999968</v>
      </c>
      <c r="CL11" s="362"/>
      <c r="CM11" s="362"/>
      <c r="CN11" s="360">
        <f t="shared" si="60"/>
        <v>11.010958904109589</v>
      </c>
      <c r="CO11" s="462">
        <f t="shared" si="61"/>
        <v>-1.0109589041095894</v>
      </c>
      <c r="CP11" s="374">
        <f t="shared" si="62"/>
        <v>1301</v>
      </c>
      <c r="CQ11" s="364">
        <f t="shared" si="46"/>
        <v>0</v>
      </c>
      <c r="CR11" s="364">
        <f t="shared" si="63"/>
        <v>0</v>
      </c>
      <c r="CS11" s="280">
        <f t="shared" si="47"/>
        <v>1300.9999999999968</v>
      </c>
      <c r="CU11" s="468">
        <f t="shared" si="64"/>
        <v>-3.1832314562052488E-12</v>
      </c>
      <c r="CV11" s="280">
        <f t="shared" si="65"/>
        <v>1300.9999999999968</v>
      </c>
      <c r="CW11" s="362"/>
      <c r="CX11" s="362"/>
      <c r="CY11" s="360">
        <f t="shared" si="66"/>
        <v>13.010958904109589</v>
      </c>
      <c r="CZ11" s="462">
        <f t="shared" si="67"/>
        <v>-3.0109589041095894</v>
      </c>
      <c r="DA11" s="374">
        <f t="shared" si="68"/>
        <v>1301</v>
      </c>
      <c r="DB11" s="364">
        <f t="shared" si="48"/>
        <v>0</v>
      </c>
      <c r="DC11" s="364">
        <f t="shared" si="49"/>
        <v>0</v>
      </c>
      <c r="DD11" s="280">
        <f t="shared" si="50"/>
        <v>1300.9999999999968</v>
      </c>
      <c r="DF11" s="468">
        <f t="shared" si="69"/>
        <v>-3.1832314562052488E-12</v>
      </c>
    </row>
    <row r="12" spans="1:110" ht="15" x14ac:dyDescent="0.25">
      <c r="A12" s="455" t="s">
        <v>18</v>
      </c>
      <c r="B12" s="456" t="s">
        <v>18</v>
      </c>
      <c r="C12" s="355" t="s">
        <v>54</v>
      </c>
      <c r="D12" s="355" t="s">
        <v>2009</v>
      </c>
      <c r="E12" s="362" t="s">
        <v>219</v>
      </c>
      <c r="F12" s="451" t="s">
        <v>1071</v>
      </c>
      <c r="G12" s="457">
        <v>40267</v>
      </c>
      <c r="H12" s="458" t="str">
        <f t="shared" si="0"/>
        <v>2009-2010</v>
      </c>
      <c r="I12" s="459">
        <f t="shared" si="1"/>
        <v>4</v>
      </c>
      <c r="J12" s="460">
        <v>10</v>
      </c>
      <c r="K12" s="461">
        <f t="shared" si="2"/>
        <v>6</v>
      </c>
      <c r="L12" s="311">
        <v>28188</v>
      </c>
      <c r="M12" s="279">
        <v>8372.1984000000011</v>
      </c>
      <c r="N12" s="359">
        <f t="shared" si="3"/>
        <v>19815.801599999999</v>
      </c>
      <c r="O12" s="359"/>
      <c r="P12" s="265">
        <f t="shared" si="4"/>
        <v>6</v>
      </c>
      <c r="Q12" s="361">
        <f t="shared" si="5"/>
        <v>1409.4</v>
      </c>
      <c r="R12" s="265">
        <f t="shared" si="6"/>
        <v>18406.401599999997</v>
      </c>
      <c r="S12" s="265">
        <f t="shared" si="7"/>
        <v>3067.7335999999996</v>
      </c>
      <c r="T12" s="265"/>
      <c r="U12" s="265">
        <f t="shared" si="8"/>
        <v>0</v>
      </c>
      <c r="V12" s="265">
        <f t="shared" si="9"/>
        <v>3067.7335999999996</v>
      </c>
      <c r="W12" s="265">
        <f t="shared" si="10"/>
        <v>3067.7335999999996</v>
      </c>
      <c r="X12" s="265">
        <f t="shared" si="11"/>
        <v>0</v>
      </c>
      <c r="Y12" s="359">
        <f t="shared" si="12"/>
        <v>19815.801599999999</v>
      </c>
      <c r="Z12" s="374">
        <f t="shared" si="13"/>
        <v>16748.067999999999</v>
      </c>
      <c r="AA12" s="362"/>
      <c r="AB12" s="374">
        <f t="shared" si="14"/>
        <v>16748.067999999999</v>
      </c>
      <c r="AC12" s="362"/>
      <c r="AD12" s="362"/>
      <c r="AE12" s="360">
        <f t="shared" si="15"/>
        <v>5.0054794520547947</v>
      </c>
      <c r="AF12" s="462">
        <f t="shared" si="16"/>
        <v>4.9945205479452053</v>
      </c>
      <c r="AG12" s="374">
        <f t="shared" si="17"/>
        <v>1409.4</v>
      </c>
      <c r="AH12" s="463">
        <f t="shared" si="18"/>
        <v>18406.401599999997</v>
      </c>
      <c r="AI12" s="464">
        <f t="shared" si="19"/>
        <v>3067.7335999999996</v>
      </c>
      <c r="AJ12" s="465">
        <f t="shared" si="20"/>
        <v>13680.3344</v>
      </c>
      <c r="AK12" s="362"/>
      <c r="AL12" s="374">
        <f t="shared" si="21"/>
        <v>13680.3344</v>
      </c>
      <c r="AM12" s="362"/>
      <c r="AN12" s="362"/>
      <c r="AO12" s="360">
        <f t="shared" si="22"/>
        <v>6.0082191780821921</v>
      </c>
      <c r="AP12" s="462">
        <f t="shared" si="23"/>
        <v>3.9917808219178079</v>
      </c>
      <c r="AQ12" s="374">
        <f t="shared" si="24"/>
        <v>1409.4</v>
      </c>
      <c r="AR12" s="463">
        <f t="shared" si="25"/>
        <v>15338.668</v>
      </c>
      <c r="AS12" s="464">
        <f t="shared" si="26"/>
        <v>3067.7335999999996</v>
      </c>
      <c r="AT12" s="466">
        <f t="shared" si="27"/>
        <v>10612.6008</v>
      </c>
      <c r="AV12" s="374">
        <f t="shared" si="28"/>
        <v>10612.6008</v>
      </c>
      <c r="AW12" s="362"/>
      <c r="AX12" s="362"/>
      <c r="AY12" s="360">
        <f t="shared" si="29"/>
        <v>7.0082191780821921</v>
      </c>
      <c r="AZ12" s="462">
        <f t="shared" si="30"/>
        <v>2.9917808219178079</v>
      </c>
      <c r="BA12" s="374">
        <f t="shared" si="31"/>
        <v>1409.4</v>
      </c>
      <c r="BB12" s="463">
        <f t="shared" si="32"/>
        <v>12270.9344</v>
      </c>
      <c r="BC12" s="364">
        <f t="shared" si="33"/>
        <v>3067.7335999999996</v>
      </c>
      <c r="BD12" s="466">
        <f t="shared" si="34"/>
        <v>7544.8672000000006</v>
      </c>
      <c r="BE12" s="466"/>
      <c r="BF12" s="374">
        <f t="shared" si="35"/>
        <v>7544.8672000000006</v>
      </c>
      <c r="BG12" s="362"/>
      <c r="BH12" s="362"/>
      <c r="BI12" s="360">
        <f t="shared" si="36"/>
        <v>8.0082191780821912</v>
      </c>
      <c r="BJ12" s="462">
        <f t="shared" si="37"/>
        <v>1.9917808219178088</v>
      </c>
      <c r="BK12" s="374">
        <f t="shared" si="38"/>
        <v>1409.4</v>
      </c>
      <c r="BL12" s="463">
        <f t="shared" si="39"/>
        <v>6135.467200000001</v>
      </c>
      <c r="BM12" s="364">
        <f t="shared" si="40"/>
        <v>3067.7335999999996</v>
      </c>
      <c r="BN12" s="280">
        <f t="shared" si="41"/>
        <v>4477.133600000001</v>
      </c>
      <c r="BO12" s="467"/>
      <c r="BP12" s="374">
        <v>4477.133600000001</v>
      </c>
      <c r="BQ12" s="362"/>
      <c r="BR12" s="362"/>
      <c r="BS12" s="360">
        <f t="shared" si="51"/>
        <v>9.0082191780821912</v>
      </c>
      <c r="BT12" s="462">
        <f t="shared" si="52"/>
        <v>0.99178082191780881</v>
      </c>
      <c r="BU12" s="374">
        <f t="shared" si="53"/>
        <v>1409.4</v>
      </c>
      <c r="BV12" s="463">
        <f t="shared" si="42"/>
        <v>3067.7336000000009</v>
      </c>
      <c r="BW12" s="364">
        <f t="shared" si="54"/>
        <v>3067.7335999999996</v>
      </c>
      <c r="BX12" s="280">
        <f t="shared" si="43"/>
        <v>1409.4000000000015</v>
      </c>
      <c r="BZ12" s="280">
        <v>1409.4000000000015</v>
      </c>
      <c r="CA12" s="362"/>
      <c r="CB12" s="362"/>
      <c r="CC12" s="360">
        <f t="shared" si="55"/>
        <v>10.010958904109589</v>
      </c>
      <c r="CD12" s="462">
        <f t="shared" si="56"/>
        <v>-1.095890410958944E-2</v>
      </c>
      <c r="CE12" s="374">
        <f t="shared" si="57"/>
        <v>1409.4</v>
      </c>
      <c r="CF12" s="463">
        <f t="shared" si="44"/>
        <v>0</v>
      </c>
      <c r="CG12" s="464"/>
      <c r="CH12" s="280">
        <f t="shared" si="45"/>
        <v>1409.4000000000015</v>
      </c>
      <c r="CJ12" s="467">
        <f t="shared" si="58"/>
        <v>0</v>
      </c>
      <c r="CK12" s="280">
        <f t="shared" si="59"/>
        <v>1409.4000000000015</v>
      </c>
      <c r="CL12" s="362"/>
      <c r="CM12" s="362"/>
      <c r="CN12" s="360">
        <f t="shared" si="60"/>
        <v>11.010958904109589</v>
      </c>
      <c r="CO12" s="462">
        <f t="shared" si="61"/>
        <v>-1.0109589041095894</v>
      </c>
      <c r="CP12" s="374">
        <f t="shared" si="62"/>
        <v>1409.4</v>
      </c>
      <c r="CQ12" s="364">
        <f t="shared" si="46"/>
        <v>0</v>
      </c>
      <c r="CR12" s="364">
        <f t="shared" si="63"/>
        <v>0</v>
      </c>
      <c r="CS12" s="280">
        <f t="shared" si="47"/>
        <v>1409.4000000000015</v>
      </c>
      <c r="CU12" s="468">
        <f t="shared" si="64"/>
        <v>0</v>
      </c>
      <c r="CV12" s="280">
        <f t="shared" si="65"/>
        <v>1409.4000000000015</v>
      </c>
      <c r="CW12" s="362"/>
      <c r="CX12" s="362"/>
      <c r="CY12" s="360">
        <f t="shared" si="66"/>
        <v>13.010958904109589</v>
      </c>
      <c r="CZ12" s="462">
        <f t="shared" si="67"/>
        <v>-3.0109589041095894</v>
      </c>
      <c r="DA12" s="374">
        <f t="shared" si="68"/>
        <v>1409.4</v>
      </c>
      <c r="DB12" s="364">
        <f t="shared" si="48"/>
        <v>0</v>
      </c>
      <c r="DC12" s="364">
        <f t="shared" si="49"/>
        <v>0</v>
      </c>
      <c r="DD12" s="280">
        <f t="shared" si="50"/>
        <v>1409.4000000000015</v>
      </c>
      <c r="DF12" s="468">
        <f t="shared" si="69"/>
        <v>0</v>
      </c>
    </row>
    <row r="13" spans="1:110" ht="15" x14ac:dyDescent="0.25">
      <c r="A13" s="455" t="s">
        <v>18</v>
      </c>
      <c r="B13" s="456" t="s">
        <v>18</v>
      </c>
      <c r="C13" s="355" t="s">
        <v>54</v>
      </c>
      <c r="D13" s="355" t="s">
        <v>2010</v>
      </c>
      <c r="E13" s="362" t="s">
        <v>228</v>
      </c>
      <c r="F13" s="451" t="s">
        <v>1071</v>
      </c>
      <c r="G13" s="457">
        <v>40267</v>
      </c>
      <c r="H13" s="458" t="str">
        <f t="shared" si="0"/>
        <v>2009-2010</v>
      </c>
      <c r="I13" s="459">
        <f t="shared" si="1"/>
        <v>4</v>
      </c>
      <c r="J13" s="460">
        <v>10</v>
      </c>
      <c r="K13" s="461">
        <f t="shared" si="2"/>
        <v>6</v>
      </c>
      <c r="L13" s="311">
        <v>28000</v>
      </c>
      <c r="M13" s="279">
        <v>8316.4</v>
      </c>
      <c r="N13" s="359">
        <f t="shared" si="3"/>
        <v>19683.599999999999</v>
      </c>
      <c r="O13" s="359"/>
      <c r="P13" s="265">
        <f t="shared" si="4"/>
        <v>6</v>
      </c>
      <c r="Q13" s="361">
        <f t="shared" si="5"/>
        <v>1400</v>
      </c>
      <c r="R13" s="265">
        <f t="shared" si="6"/>
        <v>18283.599999999999</v>
      </c>
      <c r="S13" s="265">
        <f t="shared" si="7"/>
        <v>3047.2666666666664</v>
      </c>
      <c r="T13" s="265"/>
      <c r="U13" s="265">
        <f t="shared" si="8"/>
        <v>0</v>
      </c>
      <c r="V13" s="265">
        <f t="shared" si="9"/>
        <v>3047.2666666666664</v>
      </c>
      <c r="W13" s="265">
        <f t="shared" si="10"/>
        <v>3047.2666666666664</v>
      </c>
      <c r="X13" s="265">
        <f t="shared" si="11"/>
        <v>0</v>
      </c>
      <c r="Y13" s="359">
        <f t="shared" si="12"/>
        <v>19683.599999999999</v>
      </c>
      <c r="Z13" s="374">
        <f t="shared" si="13"/>
        <v>16636.333333333332</v>
      </c>
      <c r="AA13" s="362"/>
      <c r="AB13" s="374">
        <f t="shared" si="14"/>
        <v>16636.333333333332</v>
      </c>
      <c r="AC13" s="362"/>
      <c r="AD13" s="362"/>
      <c r="AE13" s="360">
        <f t="shared" si="15"/>
        <v>5.0054794520547947</v>
      </c>
      <c r="AF13" s="462">
        <f t="shared" si="16"/>
        <v>4.9945205479452053</v>
      </c>
      <c r="AG13" s="374">
        <f t="shared" si="17"/>
        <v>1400</v>
      </c>
      <c r="AH13" s="463">
        <f t="shared" si="18"/>
        <v>18283.599999999999</v>
      </c>
      <c r="AI13" s="464">
        <f t="shared" si="19"/>
        <v>3047.2666666666664</v>
      </c>
      <c r="AJ13" s="465">
        <f t="shared" si="20"/>
        <v>13589.066666666666</v>
      </c>
      <c r="AK13" s="362"/>
      <c r="AL13" s="374">
        <f t="shared" si="21"/>
        <v>13589.066666666666</v>
      </c>
      <c r="AM13" s="362"/>
      <c r="AN13" s="362"/>
      <c r="AO13" s="360">
        <f t="shared" si="22"/>
        <v>6.0082191780821921</v>
      </c>
      <c r="AP13" s="462">
        <f t="shared" si="23"/>
        <v>3.9917808219178079</v>
      </c>
      <c r="AQ13" s="374">
        <f t="shared" si="24"/>
        <v>1400</v>
      </c>
      <c r="AR13" s="463">
        <f t="shared" si="25"/>
        <v>15236.333333333332</v>
      </c>
      <c r="AS13" s="464">
        <f t="shared" si="26"/>
        <v>3047.2666666666664</v>
      </c>
      <c r="AT13" s="466">
        <f t="shared" si="27"/>
        <v>10541.8</v>
      </c>
      <c r="AV13" s="374">
        <f t="shared" si="28"/>
        <v>10541.8</v>
      </c>
      <c r="AW13" s="362"/>
      <c r="AX13" s="362"/>
      <c r="AY13" s="360">
        <f t="shared" si="29"/>
        <v>7.0082191780821921</v>
      </c>
      <c r="AZ13" s="462">
        <f t="shared" si="30"/>
        <v>2.9917808219178079</v>
      </c>
      <c r="BA13" s="374">
        <f t="shared" si="31"/>
        <v>1400</v>
      </c>
      <c r="BB13" s="463">
        <f t="shared" si="32"/>
        <v>12189.066666666666</v>
      </c>
      <c r="BC13" s="364">
        <f t="shared" si="33"/>
        <v>3047.2666666666664</v>
      </c>
      <c r="BD13" s="466">
        <f t="shared" si="34"/>
        <v>7494.5333333333328</v>
      </c>
      <c r="BE13" s="466"/>
      <c r="BF13" s="374">
        <f t="shared" si="35"/>
        <v>7494.5333333333328</v>
      </c>
      <c r="BG13" s="362"/>
      <c r="BH13" s="362"/>
      <c r="BI13" s="360">
        <f t="shared" si="36"/>
        <v>8.0082191780821912</v>
      </c>
      <c r="BJ13" s="462">
        <f t="shared" si="37"/>
        <v>1.9917808219178088</v>
      </c>
      <c r="BK13" s="374">
        <f t="shared" si="38"/>
        <v>1400</v>
      </c>
      <c r="BL13" s="463">
        <f t="shared" si="39"/>
        <v>6094.5333333333328</v>
      </c>
      <c r="BM13" s="364">
        <f t="shared" si="40"/>
        <v>3047.2666666666664</v>
      </c>
      <c r="BN13" s="280">
        <f t="shared" si="41"/>
        <v>4447.2666666666664</v>
      </c>
      <c r="BO13" s="467"/>
      <c r="BP13" s="374">
        <v>4447.2666666666664</v>
      </c>
      <c r="BQ13" s="362"/>
      <c r="BR13" s="362"/>
      <c r="BS13" s="360">
        <f t="shared" si="51"/>
        <v>9.0082191780821912</v>
      </c>
      <c r="BT13" s="462">
        <f t="shared" si="52"/>
        <v>0.99178082191780881</v>
      </c>
      <c r="BU13" s="374">
        <f t="shared" si="53"/>
        <v>1400</v>
      </c>
      <c r="BV13" s="463">
        <f t="shared" si="42"/>
        <v>3047.2666666666664</v>
      </c>
      <c r="BW13" s="364">
        <f t="shared" si="54"/>
        <v>3047.2666666666664</v>
      </c>
      <c r="BX13" s="280">
        <f t="shared" si="43"/>
        <v>1400</v>
      </c>
      <c r="BZ13" s="280">
        <v>1400</v>
      </c>
      <c r="CA13" s="362"/>
      <c r="CB13" s="362"/>
      <c r="CC13" s="360">
        <f t="shared" si="55"/>
        <v>10.010958904109589</v>
      </c>
      <c r="CD13" s="462">
        <f t="shared" si="56"/>
        <v>-1.095890410958944E-2</v>
      </c>
      <c r="CE13" s="374">
        <f t="shared" si="57"/>
        <v>1400</v>
      </c>
      <c r="CF13" s="463">
        <f t="shared" si="44"/>
        <v>0</v>
      </c>
      <c r="CG13" s="464"/>
      <c r="CH13" s="280">
        <f t="shared" si="45"/>
        <v>1400</v>
      </c>
      <c r="CJ13" s="467">
        <f t="shared" si="58"/>
        <v>0</v>
      </c>
      <c r="CK13" s="280">
        <f t="shared" si="59"/>
        <v>1400</v>
      </c>
      <c r="CL13" s="362"/>
      <c r="CM13" s="362"/>
      <c r="CN13" s="360">
        <f t="shared" si="60"/>
        <v>11.010958904109589</v>
      </c>
      <c r="CO13" s="462">
        <f t="shared" si="61"/>
        <v>-1.0109589041095894</v>
      </c>
      <c r="CP13" s="374">
        <f t="shared" si="62"/>
        <v>1400</v>
      </c>
      <c r="CQ13" s="364">
        <f t="shared" si="46"/>
        <v>0</v>
      </c>
      <c r="CR13" s="364">
        <f t="shared" si="63"/>
        <v>0</v>
      </c>
      <c r="CS13" s="280">
        <f t="shared" si="47"/>
        <v>1400</v>
      </c>
      <c r="CU13" s="468">
        <f t="shared" si="64"/>
        <v>0</v>
      </c>
      <c r="CV13" s="280">
        <f t="shared" si="65"/>
        <v>1400</v>
      </c>
      <c r="CW13" s="362"/>
      <c r="CX13" s="362"/>
      <c r="CY13" s="360">
        <f t="shared" si="66"/>
        <v>13.010958904109589</v>
      </c>
      <c r="CZ13" s="462">
        <f t="shared" si="67"/>
        <v>-3.0109589041095894</v>
      </c>
      <c r="DA13" s="374">
        <f t="shared" si="68"/>
        <v>1400</v>
      </c>
      <c r="DB13" s="364">
        <f t="shared" si="48"/>
        <v>0</v>
      </c>
      <c r="DC13" s="364">
        <f t="shared" si="49"/>
        <v>0</v>
      </c>
      <c r="DD13" s="280">
        <f t="shared" si="50"/>
        <v>1400</v>
      </c>
      <c r="DF13" s="468">
        <f t="shared" si="69"/>
        <v>0</v>
      </c>
    </row>
    <row r="14" spans="1:110" ht="15" x14ac:dyDescent="0.25">
      <c r="A14" s="455" t="s">
        <v>18</v>
      </c>
      <c r="B14" s="456" t="s">
        <v>18</v>
      </c>
      <c r="C14" s="355" t="s">
        <v>54</v>
      </c>
      <c r="D14" s="355" t="s">
        <v>2011</v>
      </c>
      <c r="E14" s="362" t="s">
        <v>229</v>
      </c>
      <c r="F14" s="451" t="s">
        <v>1072</v>
      </c>
      <c r="G14" s="457">
        <v>40390</v>
      </c>
      <c r="H14" s="458" t="str">
        <f t="shared" si="0"/>
        <v>2010-2011</v>
      </c>
      <c r="I14" s="459">
        <f t="shared" si="1"/>
        <v>4</v>
      </c>
      <c r="J14" s="460">
        <v>10</v>
      </c>
      <c r="K14" s="461">
        <f t="shared" si="2"/>
        <v>6</v>
      </c>
      <c r="L14" s="311">
        <v>59610</v>
      </c>
      <c r="M14" s="279">
        <v>16226.186</v>
      </c>
      <c r="N14" s="359">
        <f t="shared" si="3"/>
        <v>43383.813999999998</v>
      </c>
      <c r="O14" s="359"/>
      <c r="P14" s="265">
        <f t="shared" si="4"/>
        <v>6</v>
      </c>
      <c r="Q14" s="361">
        <f t="shared" si="5"/>
        <v>2980.5</v>
      </c>
      <c r="R14" s="265">
        <f t="shared" si="6"/>
        <v>40403.313999999998</v>
      </c>
      <c r="S14" s="265">
        <f t="shared" si="7"/>
        <v>6733.8856666666661</v>
      </c>
      <c r="T14" s="265"/>
      <c r="U14" s="265">
        <f t="shared" si="8"/>
        <v>0</v>
      </c>
      <c r="V14" s="265">
        <f t="shared" si="9"/>
        <v>6733.8856666666661</v>
      </c>
      <c r="W14" s="265">
        <f t="shared" si="10"/>
        <v>6733.8856666666661</v>
      </c>
      <c r="X14" s="265">
        <f t="shared" si="11"/>
        <v>0</v>
      </c>
      <c r="Y14" s="359">
        <f t="shared" si="12"/>
        <v>43383.813999999998</v>
      </c>
      <c r="Z14" s="374">
        <f t="shared" si="13"/>
        <v>36649.92833333333</v>
      </c>
      <c r="AA14" s="362"/>
      <c r="AB14" s="374">
        <f t="shared" si="14"/>
        <v>36649.92833333333</v>
      </c>
      <c r="AC14" s="362"/>
      <c r="AD14" s="362"/>
      <c r="AE14" s="360">
        <f t="shared" si="15"/>
        <v>4.6684931506849319</v>
      </c>
      <c r="AF14" s="462">
        <f t="shared" si="16"/>
        <v>5.3315068493150681</v>
      </c>
      <c r="AG14" s="374">
        <f t="shared" si="17"/>
        <v>2980.5</v>
      </c>
      <c r="AH14" s="463">
        <f t="shared" si="18"/>
        <v>40403.313999999998</v>
      </c>
      <c r="AI14" s="464">
        <f t="shared" si="19"/>
        <v>6733.8856666666661</v>
      </c>
      <c r="AJ14" s="465">
        <f t="shared" si="20"/>
        <v>29916.042666666664</v>
      </c>
      <c r="AK14" s="362"/>
      <c r="AL14" s="374">
        <f t="shared" si="21"/>
        <v>29916.042666666664</v>
      </c>
      <c r="AM14" s="362"/>
      <c r="AN14" s="362"/>
      <c r="AO14" s="360">
        <f t="shared" si="22"/>
        <v>5.6712328767123283</v>
      </c>
      <c r="AP14" s="462">
        <f t="shared" si="23"/>
        <v>4.3287671232876717</v>
      </c>
      <c r="AQ14" s="374">
        <f t="shared" si="24"/>
        <v>2980.5</v>
      </c>
      <c r="AR14" s="463">
        <f t="shared" si="25"/>
        <v>33669.42833333333</v>
      </c>
      <c r="AS14" s="464">
        <f t="shared" si="26"/>
        <v>6733.8856666666661</v>
      </c>
      <c r="AT14" s="466">
        <f t="shared" si="27"/>
        <v>23182.156999999999</v>
      </c>
      <c r="AV14" s="374">
        <f t="shared" si="28"/>
        <v>23182.156999999999</v>
      </c>
      <c r="AW14" s="362"/>
      <c r="AX14" s="362"/>
      <c r="AY14" s="360">
        <f t="shared" si="29"/>
        <v>6.6712328767123283</v>
      </c>
      <c r="AZ14" s="462">
        <f t="shared" si="30"/>
        <v>3.3287671232876717</v>
      </c>
      <c r="BA14" s="374">
        <f t="shared" si="31"/>
        <v>2980.5</v>
      </c>
      <c r="BB14" s="463">
        <f t="shared" si="32"/>
        <v>26935.542666666664</v>
      </c>
      <c r="BC14" s="364">
        <f t="shared" si="33"/>
        <v>6733.8856666666661</v>
      </c>
      <c r="BD14" s="466">
        <f t="shared" si="34"/>
        <v>16448.271333333334</v>
      </c>
      <c r="BE14" s="466"/>
      <c r="BF14" s="374">
        <f t="shared" si="35"/>
        <v>16448.271333333334</v>
      </c>
      <c r="BG14" s="362"/>
      <c r="BH14" s="362"/>
      <c r="BI14" s="360">
        <f t="shared" si="36"/>
        <v>7.6712328767123283</v>
      </c>
      <c r="BJ14" s="462">
        <f t="shared" si="37"/>
        <v>2.3287671232876717</v>
      </c>
      <c r="BK14" s="374">
        <f t="shared" si="38"/>
        <v>2980.5</v>
      </c>
      <c r="BL14" s="463">
        <f t="shared" si="39"/>
        <v>13467.771333333334</v>
      </c>
      <c r="BM14" s="364">
        <f t="shared" si="40"/>
        <v>6733.8856666666661</v>
      </c>
      <c r="BN14" s="280">
        <f t="shared" si="41"/>
        <v>9714.3856666666688</v>
      </c>
      <c r="BO14" s="467"/>
      <c r="BP14" s="374">
        <v>9714.3856666666688</v>
      </c>
      <c r="BQ14" s="362"/>
      <c r="BR14" s="362"/>
      <c r="BS14" s="360">
        <f t="shared" si="51"/>
        <v>8.6712328767123292</v>
      </c>
      <c r="BT14" s="462">
        <f t="shared" si="52"/>
        <v>1.3287671232876708</v>
      </c>
      <c r="BU14" s="374">
        <f t="shared" si="53"/>
        <v>2980.5</v>
      </c>
      <c r="BV14" s="463">
        <f t="shared" si="42"/>
        <v>6733.8856666666688</v>
      </c>
      <c r="BW14" s="364">
        <f t="shared" si="54"/>
        <v>6733.8856666666661</v>
      </c>
      <c r="BX14" s="280">
        <f t="shared" si="43"/>
        <v>2980.5000000000027</v>
      </c>
      <c r="BZ14" s="280">
        <v>2980.5000000000027</v>
      </c>
      <c r="CA14" s="362"/>
      <c r="CB14" s="362"/>
      <c r="CC14" s="360">
        <f t="shared" si="55"/>
        <v>9.6739726027397257</v>
      </c>
      <c r="CD14" s="462">
        <f t="shared" si="56"/>
        <v>0.3260273972602743</v>
      </c>
      <c r="CE14" s="374">
        <f t="shared" si="57"/>
        <v>2980.5</v>
      </c>
      <c r="CF14" s="463">
        <f t="shared" si="44"/>
        <v>2.7284841053187847E-12</v>
      </c>
      <c r="CG14" s="464"/>
      <c r="CH14" s="280">
        <f t="shared" si="45"/>
        <v>2980.5000000000027</v>
      </c>
      <c r="CJ14" s="467">
        <f t="shared" si="58"/>
        <v>0</v>
      </c>
      <c r="CK14" s="280">
        <f t="shared" si="59"/>
        <v>2980.5000000000027</v>
      </c>
      <c r="CL14" s="362"/>
      <c r="CM14" s="362"/>
      <c r="CN14" s="360">
        <f t="shared" si="60"/>
        <v>10.673972602739726</v>
      </c>
      <c r="CO14" s="462">
        <f t="shared" si="61"/>
        <v>-0.6739726027397257</v>
      </c>
      <c r="CP14" s="374">
        <f t="shared" si="62"/>
        <v>2980.5</v>
      </c>
      <c r="CQ14" s="364">
        <f t="shared" si="46"/>
        <v>0</v>
      </c>
      <c r="CR14" s="364">
        <f t="shared" si="63"/>
        <v>0</v>
      </c>
      <c r="CS14" s="280">
        <f t="shared" si="47"/>
        <v>2980.5000000000027</v>
      </c>
      <c r="CU14" s="468">
        <f t="shared" si="64"/>
        <v>0</v>
      </c>
      <c r="CV14" s="280">
        <f t="shared" si="65"/>
        <v>2980.5000000000027</v>
      </c>
      <c r="CW14" s="362"/>
      <c r="CX14" s="362"/>
      <c r="CY14" s="360">
        <f t="shared" si="66"/>
        <v>12.673972602739726</v>
      </c>
      <c r="CZ14" s="462">
        <f t="shared" si="67"/>
        <v>-2.6739726027397257</v>
      </c>
      <c r="DA14" s="374">
        <f t="shared" si="68"/>
        <v>2980.5</v>
      </c>
      <c r="DB14" s="364">
        <f t="shared" si="48"/>
        <v>0</v>
      </c>
      <c r="DC14" s="364">
        <f t="shared" si="49"/>
        <v>0</v>
      </c>
      <c r="DD14" s="280">
        <f t="shared" si="50"/>
        <v>2980.5000000000027</v>
      </c>
      <c r="DF14" s="468">
        <f t="shared" si="69"/>
        <v>0</v>
      </c>
    </row>
    <row r="15" spans="1:110" ht="15" x14ac:dyDescent="0.25">
      <c r="A15" s="455" t="s">
        <v>18</v>
      </c>
      <c r="B15" s="456" t="s">
        <v>18</v>
      </c>
      <c r="C15" s="355" t="s">
        <v>54</v>
      </c>
      <c r="D15" s="355" t="s">
        <v>2012</v>
      </c>
      <c r="E15" s="362" t="s">
        <v>230</v>
      </c>
      <c r="F15" s="451" t="s">
        <v>1072</v>
      </c>
      <c r="G15" s="457">
        <v>40390</v>
      </c>
      <c r="H15" s="458" t="str">
        <f t="shared" si="0"/>
        <v>2010-2011</v>
      </c>
      <c r="I15" s="459">
        <f t="shared" si="1"/>
        <v>4</v>
      </c>
      <c r="J15" s="460">
        <v>10</v>
      </c>
      <c r="K15" s="461">
        <f t="shared" si="2"/>
        <v>6</v>
      </c>
      <c r="L15" s="311">
        <v>28000</v>
      </c>
      <c r="M15" s="279">
        <v>7621.7999999999993</v>
      </c>
      <c r="N15" s="359">
        <f t="shared" si="3"/>
        <v>20378.2</v>
      </c>
      <c r="O15" s="359"/>
      <c r="P15" s="265">
        <f t="shared" si="4"/>
        <v>6</v>
      </c>
      <c r="Q15" s="361">
        <f t="shared" si="5"/>
        <v>1400</v>
      </c>
      <c r="R15" s="265">
        <f t="shared" si="6"/>
        <v>18978.2</v>
      </c>
      <c r="S15" s="265">
        <f t="shared" si="7"/>
        <v>3163.0333333333333</v>
      </c>
      <c r="T15" s="265"/>
      <c r="U15" s="265">
        <f t="shared" si="8"/>
        <v>0</v>
      </c>
      <c r="V15" s="265">
        <f t="shared" si="9"/>
        <v>3163.0333333333333</v>
      </c>
      <c r="W15" s="265">
        <f t="shared" si="10"/>
        <v>3163.0333333333333</v>
      </c>
      <c r="X15" s="265">
        <f t="shared" si="11"/>
        <v>0</v>
      </c>
      <c r="Y15" s="359">
        <f t="shared" si="12"/>
        <v>20378.2</v>
      </c>
      <c r="Z15" s="374">
        <f t="shared" si="13"/>
        <v>17215.166666666668</v>
      </c>
      <c r="AA15" s="362"/>
      <c r="AB15" s="374">
        <f t="shared" si="14"/>
        <v>17215.166666666668</v>
      </c>
      <c r="AC15" s="362"/>
      <c r="AD15" s="362"/>
      <c r="AE15" s="360">
        <f t="shared" si="15"/>
        <v>4.6684931506849319</v>
      </c>
      <c r="AF15" s="462">
        <f t="shared" si="16"/>
        <v>5.3315068493150681</v>
      </c>
      <c r="AG15" s="374">
        <f t="shared" si="17"/>
        <v>1400</v>
      </c>
      <c r="AH15" s="463">
        <f t="shared" si="18"/>
        <v>18978.2</v>
      </c>
      <c r="AI15" s="464">
        <f t="shared" si="19"/>
        <v>3163.0333333333333</v>
      </c>
      <c r="AJ15" s="465">
        <f t="shared" si="20"/>
        <v>14052.133333333335</v>
      </c>
      <c r="AK15" s="362"/>
      <c r="AL15" s="374">
        <f t="shared" si="21"/>
        <v>14052.133333333335</v>
      </c>
      <c r="AM15" s="362"/>
      <c r="AN15" s="362"/>
      <c r="AO15" s="360">
        <f t="shared" si="22"/>
        <v>5.6712328767123283</v>
      </c>
      <c r="AP15" s="462">
        <f t="shared" si="23"/>
        <v>4.3287671232876717</v>
      </c>
      <c r="AQ15" s="374">
        <f t="shared" si="24"/>
        <v>1400</v>
      </c>
      <c r="AR15" s="463">
        <f t="shared" si="25"/>
        <v>15815.166666666668</v>
      </c>
      <c r="AS15" s="464">
        <f t="shared" si="26"/>
        <v>3163.0333333333333</v>
      </c>
      <c r="AT15" s="466">
        <f t="shared" si="27"/>
        <v>10889.100000000002</v>
      </c>
      <c r="AV15" s="374">
        <f t="shared" si="28"/>
        <v>10889.100000000002</v>
      </c>
      <c r="AW15" s="362"/>
      <c r="AX15" s="362"/>
      <c r="AY15" s="360">
        <f t="shared" si="29"/>
        <v>6.6712328767123283</v>
      </c>
      <c r="AZ15" s="462">
        <f t="shared" si="30"/>
        <v>3.3287671232876717</v>
      </c>
      <c r="BA15" s="374">
        <f t="shared" si="31"/>
        <v>1400</v>
      </c>
      <c r="BB15" s="463">
        <f t="shared" si="32"/>
        <v>12652.133333333335</v>
      </c>
      <c r="BC15" s="364">
        <f t="shared" si="33"/>
        <v>3163.0333333333333</v>
      </c>
      <c r="BD15" s="466">
        <f t="shared" si="34"/>
        <v>7726.0666666666693</v>
      </c>
      <c r="BE15" s="466"/>
      <c r="BF15" s="374">
        <f t="shared" si="35"/>
        <v>7726.0666666666693</v>
      </c>
      <c r="BG15" s="362"/>
      <c r="BH15" s="362"/>
      <c r="BI15" s="360">
        <f t="shared" si="36"/>
        <v>7.6712328767123283</v>
      </c>
      <c r="BJ15" s="462">
        <f t="shared" si="37"/>
        <v>2.3287671232876717</v>
      </c>
      <c r="BK15" s="374">
        <f t="shared" si="38"/>
        <v>1400</v>
      </c>
      <c r="BL15" s="463">
        <f t="shared" si="39"/>
        <v>6326.0666666666693</v>
      </c>
      <c r="BM15" s="364">
        <f t="shared" si="40"/>
        <v>3163.0333333333333</v>
      </c>
      <c r="BN15" s="280">
        <f t="shared" si="41"/>
        <v>4563.0333333333365</v>
      </c>
      <c r="BO15" s="467"/>
      <c r="BP15" s="374">
        <v>4563.0333333333365</v>
      </c>
      <c r="BQ15" s="362"/>
      <c r="BR15" s="362"/>
      <c r="BS15" s="360">
        <f t="shared" si="51"/>
        <v>8.6712328767123292</v>
      </c>
      <c r="BT15" s="462">
        <f t="shared" si="52"/>
        <v>1.3287671232876708</v>
      </c>
      <c r="BU15" s="374">
        <f t="shared" si="53"/>
        <v>1400</v>
      </c>
      <c r="BV15" s="463">
        <f t="shared" si="42"/>
        <v>3163.0333333333365</v>
      </c>
      <c r="BW15" s="364">
        <f t="shared" si="54"/>
        <v>3163.0333333333333</v>
      </c>
      <c r="BX15" s="280">
        <f t="shared" si="43"/>
        <v>1400.0000000000032</v>
      </c>
      <c r="BZ15" s="280">
        <v>1400.0000000000032</v>
      </c>
      <c r="CA15" s="362"/>
      <c r="CB15" s="362"/>
      <c r="CC15" s="360">
        <f t="shared" si="55"/>
        <v>9.6739726027397257</v>
      </c>
      <c r="CD15" s="462">
        <f t="shared" si="56"/>
        <v>0.3260273972602743</v>
      </c>
      <c r="CE15" s="374">
        <f t="shared" si="57"/>
        <v>1400</v>
      </c>
      <c r="CF15" s="463">
        <f t="shared" si="44"/>
        <v>3.1832314562052488E-12</v>
      </c>
      <c r="CG15" s="464"/>
      <c r="CH15" s="280">
        <f t="shared" si="45"/>
        <v>1400.0000000000032</v>
      </c>
      <c r="CJ15" s="467">
        <f t="shared" si="58"/>
        <v>3.1832314562052488E-12</v>
      </c>
      <c r="CK15" s="280">
        <f t="shared" si="59"/>
        <v>1400.0000000000032</v>
      </c>
      <c r="CL15" s="362"/>
      <c r="CM15" s="362"/>
      <c r="CN15" s="360">
        <f t="shared" si="60"/>
        <v>10.673972602739726</v>
      </c>
      <c r="CO15" s="462">
        <f t="shared" si="61"/>
        <v>-0.6739726027397257</v>
      </c>
      <c r="CP15" s="374">
        <f t="shared" si="62"/>
        <v>1400</v>
      </c>
      <c r="CQ15" s="364">
        <f t="shared" si="46"/>
        <v>0</v>
      </c>
      <c r="CR15" s="364">
        <f t="shared" si="63"/>
        <v>0</v>
      </c>
      <c r="CS15" s="280">
        <f t="shared" si="47"/>
        <v>1400.0000000000032</v>
      </c>
      <c r="CU15" s="468">
        <f t="shared" si="64"/>
        <v>3.1832314562052488E-12</v>
      </c>
      <c r="CV15" s="280">
        <f t="shared" si="65"/>
        <v>1400.0000000000032</v>
      </c>
      <c r="CW15" s="362"/>
      <c r="CX15" s="362"/>
      <c r="CY15" s="360">
        <f t="shared" si="66"/>
        <v>12.673972602739726</v>
      </c>
      <c r="CZ15" s="462">
        <f t="shared" si="67"/>
        <v>-2.6739726027397257</v>
      </c>
      <c r="DA15" s="374">
        <f t="shared" si="68"/>
        <v>1400</v>
      </c>
      <c r="DB15" s="364">
        <f t="shared" si="48"/>
        <v>0</v>
      </c>
      <c r="DC15" s="364">
        <f t="shared" si="49"/>
        <v>0</v>
      </c>
      <c r="DD15" s="280">
        <f t="shared" si="50"/>
        <v>1400.0000000000032</v>
      </c>
      <c r="DF15" s="468">
        <f t="shared" si="69"/>
        <v>3.1832314562052488E-12</v>
      </c>
    </row>
    <row r="16" spans="1:110" ht="15" x14ac:dyDescent="0.25">
      <c r="A16" s="455" t="s">
        <v>18</v>
      </c>
      <c r="B16" s="456" t="s">
        <v>18</v>
      </c>
      <c r="C16" s="355" t="s">
        <v>54</v>
      </c>
      <c r="D16" s="355" t="s">
        <v>2013</v>
      </c>
      <c r="E16" s="362" t="s">
        <v>219</v>
      </c>
      <c r="F16" s="451" t="s">
        <v>1072</v>
      </c>
      <c r="G16" s="457">
        <v>40486</v>
      </c>
      <c r="H16" s="458" t="str">
        <f t="shared" si="0"/>
        <v>2010-2011</v>
      </c>
      <c r="I16" s="459">
        <f t="shared" si="1"/>
        <v>4</v>
      </c>
      <c r="J16" s="460">
        <v>10</v>
      </c>
      <c r="K16" s="461">
        <f t="shared" si="2"/>
        <v>6</v>
      </c>
      <c r="L16" s="311">
        <v>14949</v>
      </c>
      <c r="M16" s="279">
        <v>3698.6473999999998</v>
      </c>
      <c r="N16" s="359">
        <f t="shared" si="3"/>
        <v>11250.3526</v>
      </c>
      <c r="O16" s="359"/>
      <c r="P16" s="265">
        <f t="shared" si="4"/>
        <v>6</v>
      </c>
      <c r="Q16" s="361">
        <f t="shared" si="5"/>
        <v>747.45</v>
      </c>
      <c r="R16" s="265">
        <f t="shared" si="6"/>
        <v>10502.902599999999</v>
      </c>
      <c r="S16" s="265">
        <f t="shared" si="7"/>
        <v>1750.4837666666665</v>
      </c>
      <c r="T16" s="265"/>
      <c r="U16" s="265">
        <f t="shared" si="8"/>
        <v>0</v>
      </c>
      <c r="V16" s="265">
        <f t="shared" si="9"/>
        <v>1750.4837666666665</v>
      </c>
      <c r="W16" s="265">
        <f t="shared" si="10"/>
        <v>1750.4837666666665</v>
      </c>
      <c r="X16" s="265">
        <f t="shared" si="11"/>
        <v>0</v>
      </c>
      <c r="Y16" s="359">
        <f t="shared" si="12"/>
        <v>11250.3526</v>
      </c>
      <c r="Z16" s="374">
        <f t="shared" si="13"/>
        <v>9499.8688333333339</v>
      </c>
      <c r="AA16" s="362"/>
      <c r="AB16" s="374">
        <f t="shared" si="14"/>
        <v>9499.8688333333339</v>
      </c>
      <c r="AC16" s="362"/>
      <c r="AD16" s="362"/>
      <c r="AE16" s="360">
        <f t="shared" si="15"/>
        <v>4.4054794520547942</v>
      </c>
      <c r="AF16" s="462">
        <f t="shared" si="16"/>
        <v>5.5945205479452058</v>
      </c>
      <c r="AG16" s="374">
        <f t="shared" si="17"/>
        <v>747.45</v>
      </c>
      <c r="AH16" s="463">
        <f t="shared" si="18"/>
        <v>10502.902599999999</v>
      </c>
      <c r="AI16" s="464">
        <f t="shared" si="19"/>
        <v>1750.4837666666665</v>
      </c>
      <c r="AJ16" s="465">
        <f t="shared" si="20"/>
        <v>7749.3850666666676</v>
      </c>
      <c r="AK16" s="362"/>
      <c r="AL16" s="374">
        <f t="shared" si="21"/>
        <v>7749.3850666666676</v>
      </c>
      <c r="AM16" s="362"/>
      <c r="AN16" s="362"/>
      <c r="AO16" s="360">
        <f t="shared" si="22"/>
        <v>5.4082191780821915</v>
      </c>
      <c r="AP16" s="462">
        <f t="shared" si="23"/>
        <v>4.5917808219178085</v>
      </c>
      <c r="AQ16" s="374">
        <f t="shared" si="24"/>
        <v>747.45</v>
      </c>
      <c r="AR16" s="463">
        <f t="shared" si="25"/>
        <v>8752.4188333333332</v>
      </c>
      <c r="AS16" s="464">
        <f t="shared" si="26"/>
        <v>1750.4837666666665</v>
      </c>
      <c r="AT16" s="466">
        <f t="shared" si="27"/>
        <v>5998.9013000000014</v>
      </c>
      <c r="AV16" s="374">
        <f t="shared" si="28"/>
        <v>5998.9013000000014</v>
      </c>
      <c r="AW16" s="362"/>
      <c r="AX16" s="362"/>
      <c r="AY16" s="360">
        <f t="shared" si="29"/>
        <v>6.4082191780821915</v>
      </c>
      <c r="AZ16" s="462">
        <f t="shared" si="30"/>
        <v>3.5917808219178085</v>
      </c>
      <c r="BA16" s="374">
        <f t="shared" si="31"/>
        <v>747.45</v>
      </c>
      <c r="BB16" s="463">
        <f t="shared" si="32"/>
        <v>7001.9350666666678</v>
      </c>
      <c r="BC16" s="364">
        <f t="shared" si="33"/>
        <v>1750.4837666666665</v>
      </c>
      <c r="BD16" s="466">
        <f t="shared" si="34"/>
        <v>4248.4175333333351</v>
      </c>
      <c r="BE16" s="466"/>
      <c r="BF16" s="374">
        <f t="shared" si="35"/>
        <v>4248.4175333333351</v>
      </c>
      <c r="BG16" s="362"/>
      <c r="BH16" s="362"/>
      <c r="BI16" s="360">
        <f t="shared" si="36"/>
        <v>7.4082191780821915</v>
      </c>
      <c r="BJ16" s="462">
        <f t="shared" si="37"/>
        <v>2.5917808219178085</v>
      </c>
      <c r="BK16" s="374">
        <f t="shared" si="38"/>
        <v>747.45</v>
      </c>
      <c r="BL16" s="463">
        <f t="shared" si="39"/>
        <v>3500.9675333333353</v>
      </c>
      <c r="BM16" s="364">
        <f t="shared" si="40"/>
        <v>1750.4837666666665</v>
      </c>
      <c r="BN16" s="280">
        <f t="shared" si="41"/>
        <v>2497.9337666666688</v>
      </c>
      <c r="BO16" s="467"/>
      <c r="BP16" s="374">
        <v>2497.9337666666688</v>
      </c>
      <c r="BQ16" s="362"/>
      <c r="BR16" s="362"/>
      <c r="BS16" s="360">
        <f t="shared" si="51"/>
        <v>8.4082191780821915</v>
      </c>
      <c r="BT16" s="462">
        <f t="shared" si="52"/>
        <v>1.5917808219178085</v>
      </c>
      <c r="BU16" s="374">
        <f t="shared" si="53"/>
        <v>747.45</v>
      </c>
      <c r="BV16" s="463">
        <f t="shared" si="42"/>
        <v>1750.4837666666688</v>
      </c>
      <c r="BW16" s="364">
        <f t="shared" si="54"/>
        <v>1750.4837666666665</v>
      </c>
      <c r="BX16" s="280">
        <f t="shared" si="43"/>
        <v>747.45000000000232</v>
      </c>
      <c r="BZ16" s="280">
        <v>747.45000000000232</v>
      </c>
      <c r="CA16" s="362"/>
      <c r="CB16" s="362"/>
      <c r="CC16" s="360">
        <f t="shared" si="55"/>
        <v>9.4109589041095898</v>
      </c>
      <c r="CD16" s="462">
        <f t="shared" si="56"/>
        <v>0.5890410958904102</v>
      </c>
      <c r="CE16" s="374">
        <f t="shared" si="57"/>
        <v>747.45</v>
      </c>
      <c r="CF16" s="463">
        <f t="shared" si="44"/>
        <v>2.2737367544323206E-12</v>
      </c>
      <c r="CG16" s="464"/>
      <c r="CH16" s="280">
        <f t="shared" si="45"/>
        <v>747.45000000000232</v>
      </c>
      <c r="CJ16" s="467">
        <f t="shared" si="58"/>
        <v>2.2737367544323206E-12</v>
      </c>
      <c r="CK16" s="280">
        <f t="shared" si="59"/>
        <v>747.45000000000232</v>
      </c>
      <c r="CL16" s="362"/>
      <c r="CM16" s="362"/>
      <c r="CN16" s="360">
        <f t="shared" si="60"/>
        <v>10.41095890410959</v>
      </c>
      <c r="CO16" s="462">
        <f t="shared" si="61"/>
        <v>-0.4109589041095898</v>
      </c>
      <c r="CP16" s="374">
        <f t="shared" si="62"/>
        <v>747.45</v>
      </c>
      <c r="CQ16" s="364">
        <f t="shared" si="46"/>
        <v>0</v>
      </c>
      <c r="CR16" s="364">
        <f t="shared" si="63"/>
        <v>0</v>
      </c>
      <c r="CS16" s="280">
        <f t="shared" si="47"/>
        <v>747.45000000000232</v>
      </c>
      <c r="CU16" s="468">
        <f t="shared" si="64"/>
        <v>2.2737367544323206E-12</v>
      </c>
      <c r="CV16" s="280">
        <f t="shared" si="65"/>
        <v>747.45000000000232</v>
      </c>
      <c r="CW16" s="362"/>
      <c r="CX16" s="362"/>
      <c r="CY16" s="360">
        <f t="shared" si="66"/>
        <v>12.41095890410959</v>
      </c>
      <c r="CZ16" s="462">
        <f t="shared" si="67"/>
        <v>-2.4109589041095898</v>
      </c>
      <c r="DA16" s="374">
        <f t="shared" si="68"/>
        <v>747.45</v>
      </c>
      <c r="DB16" s="364">
        <f t="shared" si="48"/>
        <v>0</v>
      </c>
      <c r="DC16" s="364">
        <f t="shared" si="49"/>
        <v>0</v>
      </c>
      <c r="DD16" s="280">
        <f t="shared" si="50"/>
        <v>747.45000000000232</v>
      </c>
      <c r="DF16" s="468">
        <f t="shared" si="69"/>
        <v>2.2737367544323206E-12</v>
      </c>
    </row>
    <row r="17" spans="1:110" ht="15" x14ac:dyDescent="0.25">
      <c r="A17" s="455" t="s">
        <v>18</v>
      </c>
      <c r="B17" s="456" t="s">
        <v>18</v>
      </c>
      <c r="C17" s="355" t="s">
        <v>54</v>
      </c>
      <c r="D17" s="355" t="s">
        <v>2014</v>
      </c>
      <c r="E17" s="362" t="s">
        <v>231</v>
      </c>
      <c r="F17" s="451" t="s">
        <v>1072</v>
      </c>
      <c r="G17" s="457">
        <v>40482</v>
      </c>
      <c r="H17" s="458" t="str">
        <f t="shared" si="0"/>
        <v>2010-2011</v>
      </c>
      <c r="I17" s="459">
        <f t="shared" si="1"/>
        <v>4</v>
      </c>
      <c r="J17" s="460">
        <v>10</v>
      </c>
      <c r="K17" s="461">
        <f t="shared" si="2"/>
        <v>6</v>
      </c>
      <c r="L17" s="311">
        <v>150000</v>
      </c>
      <c r="M17" s="279">
        <v>38025</v>
      </c>
      <c r="N17" s="359">
        <f t="shared" si="3"/>
        <v>111975</v>
      </c>
      <c r="O17" s="359"/>
      <c r="P17" s="265">
        <f t="shared" si="4"/>
        <v>6</v>
      </c>
      <c r="Q17" s="361">
        <f t="shared" si="5"/>
        <v>7500</v>
      </c>
      <c r="R17" s="265">
        <f t="shared" si="6"/>
        <v>104475</v>
      </c>
      <c r="S17" s="265">
        <f t="shared" si="7"/>
        <v>17412.5</v>
      </c>
      <c r="T17" s="265"/>
      <c r="U17" s="265">
        <f t="shared" si="8"/>
        <v>0</v>
      </c>
      <c r="V17" s="265">
        <f t="shared" si="9"/>
        <v>17412.5</v>
      </c>
      <c r="W17" s="265">
        <f t="shared" si="10"/>
        <v>17412.5</v>
      </c>
      <c r="X17" s="265">
        <f t="shared" si="11"/>
        <v>0</v>
      </c>
      <c r="Y17" s="359">
        <f t="shared" si="12"/>
        <v>111975</v>
      </c>
      <c r="Z17" s="374">
        <f t="shared" si="13"/>
        <v>94562.5</v>
      </c>
      <c r="AA17" s="362"/>
      <c r="AB17" s="374">
        <f t="shared" si="14"/>
        <v>94562.5</v>
      </c>
      <c r="AC17" s="362"/>
      <c r="AD17" s="362"/>
      <c r="AE17" s="360">
        <f t="shared" si="15"/>
        <v>4.4164383561643836</v>
      </c>
      <c r="AF17" s="462">
        <f t="shared" si="16"/>
        <v>5.5835616438356164</v>
      </c>
      <c r="AG17" s="374">
        <f t="shared" si="17"/>
        <v>7500</v>
      </c>
      <c r="AH17" s="463">
        <f t="shared" si="18"/>
        <v>104475</v>
      </c>
      <c r="AI17" s="464">
        <f t="shared" si="19"/>
        <v>17412.5</v>
      </c>
      <c r="AJ17" s="465">
        <f t="shared" si="20"/>
        <v>77150</v>
      </c>
      <c r="AK17" s="362"/>
      <c r="AL17" s="374">
        <f t="shared" si="21"/>
        <v>77150</v>
      </c>
      <c r="AM17" s="362"/>
      <c r="AN17" s="362"/>
      <c r="AO17" s="360">
        <f t="shared" si="22"/>
        <v>5.419178082191781</v>
      </c>
      <c r="AP17" s="462">
        <f t="shared" si="23"/>
        <v>4.580821917808219</v>
      </c>
      <c r="AQ17" s="374">
        <f t="shared" si="24"/>
        <v>7500</v>
      </c>
      <c r="AR17" s="463">
        <f t="shared" si="25"/>
        <v>87062.5</v>
      </c>
      <c r="AS17" s="464">
        <f t="shared" si="26"/>
        <v>17412.5</v>
      </c>
      <c r="AT17" s="466">
        <f t="shared" si="27"/>
        <v>59737.5</v>
      </c>
      <c r="AV17" s="374">
        <f t="shared" si="28"/>
        <v>59737.5</v>
      </c>
      <c r="AW17" s="362"/>
      <c r="AX17" s="362"/>
      <c r="AY17" s="360">
        <f t="shared" si="29"/>
        <v>6.419178082191781</v>
      </c>
      <c r="AZ17" s="462">
        <f t="shared" si="30"/>
        <v>3.580821917808219</v>
      </c>
      <c r="BA17" s="374">
        <f t="shared" si="31"/>
        <v>7500</v>
      </c>
      <c r="BB17" s="463">
        <f t="shared" si="32"/>
        <v>69650</v>
      </c>
      <c r="BC17" s="364">
        <f t="shared" si="33"/>
        <v>17412.5</v>
      </c>
      <c r="BD17" s="466">
        <f t="shared" si="34"/>
        <v>42325</v>
      </c>
      <c r="BE17" s="466"/>
      <c r="BF17" s="374">
        <f t="shared" si="35"/>
        <v>42325</v>
      </c>
      <c r="BG17" s="362"/>
      <c r="BH17" s="362"/>
      <c r="BI17" s="360">
        <f t="shared" si="36"/>
        <v>7.419178082191781</v>
      </c>
      <c r="BJ17" s="462">
        <f t="shared" si="37"/>
        <v>2.580821917808219</v>
      </c>
      <c r="BK17" s="374">
        <f t="shared" si="38"/>
        <v>7500</v>
      </c>
      <c r="BL17" s="463">
        <f t="shared" si="39"/>
        <v>34825</v>
      </c>
      <c r="BM17" s="364">
        <f t="shared" si="40"/>
        <v>17412.5</v>
      </c>
      <c r="BN17" s="280">
        <f t="shared" si="41"/>
        <v>24912.5</v>
      </c>
      <c r="BO17" s="467"/>
      <c r="BP17" s="374">
        <v>24912.5</v>
      </c>
      <c r="BQ17" s="362"/>
      <c r="BR17" s="362"/>
      <c r="BS17" s="360">
        <f t="shared" si="51"/>
        <v>8.419178082191781</v>
      </c>
      <c r="BT17" s="462">
        <f t="shared" si="52"/>
        <v>1.580821917808219</v>
      </c>
      <c r="BU17" s="374">
        <f t="shared" si="53"/>
        <v>7500</v>
      </c>
      <c r="BV17" s="463">
        <f t="shared" si="42"/>
        <v>17412.5</v>
      </c>
      <c r="BW17" s="364">
        <f t="shared" si="54"/>
        <v>17412.5</v>
      </c>
      <c r="BX17" s="280">
        <f t="shared" si="43"/>
        <v>7500</v>
      </c>
      <c r="BZ17" s="280">
        <v>7500</v>
      </c>
      <c r="CA17" s="362"/>
      <c r="CB17" s="362"/>
      <c r="CC17" s="360">
        <f t="shared" si="55"/>
        <v>9.4219178082191775</v>
      </c>
      <c r="CD17" s="462">
        <f t="shared" si="56"/>
        <v>0.57808219178082254</v>
      </c>
      <c r="CE17" s="374">
        <f t="shared" si="57"/>
        <v>7500</v>
      </c>
      <c r="CF17" s="463">
        <f t="shared" si="44"/>
        <v>0</v>
      </c>
      <c r="CG17" s="464"/>
      <c r="CH17" s="280">
        <f t="shared" si="45"/>
        <v>7500</v>
      </c>
      <c r="CJ17" s="467">
        <f t="shared" si="58"/>
        <v>0</v>
      </c>
      <c r="CK17" s="280">
        <f t="shared" si="59"/>
        <v>7500</v>
      </c>
      <c r="CL17" s="362"/>
      <c r="CM17" s="362"/>
      <c r="CN17" s="360">
        <f t="shared" si="60"/>
        <v>10.421917808219177</v>
      </c>
      <c r="CO17" s="462">
        <f t="shared" si="61"/>
        <v>-0.42191780821917746</v>
      </c>
      <c r="CP17" s="374">
        <f t="shared" si="62"/>
        <v>7500</v>
      </c>
      <c r="CQ17" s="364">
        <f t="shared" si="46"/>
        <v>0</v>
      </c>
      <c r="CR17" s="364">
        <f t="shared" si="63"/>
        <v>0</v>
      </c>
      <c r="CS17" s="280">
        <f t="shared" si="47"/>
        <v>7500</v>
      </c>
      <c r="CU17" s="468">
        <f t="shared" si="64"/>
        <v>0</v>
      </c>
      <c r="CV17" s="280">
        <f t="shared" si="65"/>
        <v>7500</v>
      </c>
      <c r="CW17" s="362"/>
      <c r="CX17" s="362"/>
      <c r="CY17" s="360">
        <f t="shared" si="66"/>
        <v>12.421917808219177</v>
      </c>
      <c r="CZ17" s="462">
        <f t="shared" si="67"/>
        <v>-2.4219178082191775</v>
      </c>
      <c r="DA17" s="374">
        <f t="shared" si="68"/>
        <v>7500</v>
      </c>
      <c r="DB17" s="364">
        <f t="shared" si="48"/>
        <v>0</v>
      </c>
      <c r="DC17" s="364">
        <f t="shared" si="49"/>
        <v>0</v>
      </c>
      <c r="DD17" s="280">
        <f t="shared" si="50"/>
        <v>7500</v>
      </c>
      <c r="DF17" s="468">
        <f t="shared" si="69"/>
        <v>0</v>
      </c>
    </row>
    <row r="18" spans="1:110" ht="15" x14ac:dyDescent="0.25">
      <c r="A18" s="455" t="s">
        <v>18</v>
      </c>
      <c r="B18" s="456" t="s">
        <v>18</v>
      </c>
      <c r="C18" s="355" t="s">
        <v>54</v>
      </c>
      <c r="D18" s="355" t="s">
        <v>2015</v>
      </c>
      <c r="E18" s="362" t="s">
        <v>232</v>
      </c>
      <c r="F18" s="451" t="s">
        <v>1071</v>
      </c>
      <c r="G18" s="457">
        <v>40543</v>
      </c>
      <c r="H18" s="458" t="str">
        <f t="shared" si="0"/>
        <v>2010-2011</v>
      </c>
      <c r="I18" s="459">
        <f t="shared" si="1"/>
        <v>4</v>
      </c>
      <c r="J18" s="460">
        <v>10</v>
      </c>
      <c r="K18" s="461">
        <f t="shared" si="2"/>
        <v>6</v>
      </c>
      <c r="L18" s="311">
        <v>250000</v>
      </c>
      <c r="M18" s="279">
        <v>60275</v>
      </c>
      <c r="N18" s="359">
        <f t="shared" si="3"/>
        <v>189725</v>
      </c>
      <c r="O18" s="359"/>
      <c r="P18" s="265">
        <f t="shared" si="4"/>
        <v>6</v>
      </c>
      <c r="Q18" s="361">
        <f t="shared" si="5"/>
        <v>12500</v>
      </c>
      <c r="R18" s="265">
        <f t="shared" si="6"/>
        <v>177225</v>
      </c>
      <c r="S18" s="265">
        <f t="shared" si="7"/>
        <v>29537.5</v>
      </c>
      <c r="T18" s="265"/>
      <c r="U18" s="265">
        <f t="shared" si="8"/>
        <v>0</v>
      </c>
      <c r="V18" s="265">
        <f t="shared" si="9"/>
        <v>29537.5</v>
      </c>
      <c r="W18" s="265">
        <f t="shared" si="10"/>
        <v>29537.5</v>
      </c>
      <c r="X18" s="265">
        <f t="shared" si="11"/>
        <v>0</v>
      </c>
      <c r="Y18" s="359">
        <f t="shared" si="12"/>
        <v>189725</v>
      </c>
      <c r="Z18" s="374">
        <f t="shared" si="13"/>
        <v>160187.5</v>
      </c>
      <c r="AA18" s="362"/>
      <c r="AB18" s="374">
        <f t="shared" si="14"/>
        <v>160187.5</v>
      </c>
      <c r="AC18" s="362"/>
      <c r="AD18" s="362"/>
      <c r="AE18" s="360">
        <f t="shared" si="15"/>
        <v>4.2493150684931509</v>
      </c>
      <c r="AF18" s="462">
        <f t="shared" si="16"/>
        <v>5.7506849315068491</v>
      </c>
      <c r="AG18" s="374">
        <f t="shared" si="17"/>
        <v>12500</v>
      </c>
      <c r="AH18" s="463">
        <f t="shared" si="18"/>
        <v>177225</v>
      </c>
      <c r="AI18" s="464">
        <f t="shared" si="19"/>
        <v>29537.5</v>
      </c>
      <c r="AJ18" s="465">
        <f t="shared" si="20"/>
        <v>130650</v>
      </c>
      <c r="AK18" s="362"/>
      <c r="AL18" s="374">
        <f t="shared" si="21"/>
        <v>130650</v>
      </c>
      <c r="AM18" s="362"/>
      <c r="AN18" s="362"/>
      <c r="AO18" s="360">
        <f t="shared" si="22"/>
        <v>5.2520547945205482</v>
      </c>
      <c r="AP18" s="462">
        <f t="shared" si="23"/>
        <v>4.7479452054794518</v>
      </c>
      <c r="AQ18" s="374">
        <f t="shared" si="24"/>
        <v>12500</v>
      </c>
      <c r="AR18" s="463">
        <f t="shared" si="25"/>
        <v>147687.5</v>
      </c>
      <c r="AS18" s="464">
        <f t="shared" si="26"/>
        <v>29537.5</v>
      </c>
      <c r="AT18" s="466">
        <f t="shared" si="27"/>
        <v>101112.5</v>
      </c>
      <c r="AV18" s="374">
        <f t="shared" si="28"/>
        <v>101112.5</v>
      </c>
      <c r="AW18" s="362"/>
      <c r="AX18" s="362"/>
      <c r="AY18" s="360">
        <f t="shared" si="29"/>
        <v>6.2520547945205482</v>
      </c>
      <c r="AZ18" s="462">
        <f t="shared" si="30"/>
        <v>3.7479452054794518</v>
      </c>
      <c r="BA18" s="374">
        <f t="shared" si="31"/>
        <v>12500</v>
      </c>
      <c r="BB18" s="463">
        <f t="shared" si="32"/>
        <v>118150</v>
      </c>
      <c r="BC18" s="364">
        <f t="shared" si="33"/>
        <v>29537.5</v>
      </c>
      <c r="BD18" s="466">
        <f t="shared" si="34"/>
        <v>71575</v>
      </c>
      <c r="BE18" s="466"/>
      <c r="BF18" s="374">
        <f t="shared" si="35"/>
        <v>71575</v>
      </c>
      <c r="BG18" s="362"/>
      <c r="BH18" s="362"/>
      <c r="BI18" s="360">
        <f t="shared" si="36"/>
        <v>7.2520547945205482</v>
      </c>
      <c r="BJ18" s="462">
        <f t="shared" si="37"/>
        <v>2.7479452054794518</v>
      </c>
      <c r="BK18" s="374">
        <f t="shared" si="38"/>
        <v>12500</v>
      </c>
      <c r="BL18" s="463">
        <f t="shared" si="39"/>
        <v>59075</v>
      </c>
      <c r="BM18" s="364">
        <f t="shared" si="40"/>
        <v>29537.5</v>
      </c>
      <c r="BN18" s="280">
        <f t="shared" si="41"/>
        <v>42037.5</v>
      </c>
      <c r="BO18" s="467"/>
      <c r="BP18" s="374">
        <v>42037.5</v>
      </c>
      <c r="BQ18" s="362"/>
      <c r="BR18" s="362"/>
      <c r="BS18" s="360">
        <f t="shared" si="51"/>
        <v>8.2520547945205482</v>
      </c>
      <c r="BT18" s="462">
        <f t="shared" si="52"/>
        <v>1.7479452054794518</v>
      </c>
      <c r="BU18" s="374">
        <f t="shared" si="53"/>
        <v>12500</v>
      </c>
      <c r="BV18" s="463">
        <f t="shared" si="42"/>
        <v>29537.5</v>
      </c>
      <c r="BW18" s="364">
        <f t="shared" si="54"/>
        <v>29537.5</v>
      </c>
      <c r="BX18" s="280">
        <f t="shared" si="43"/>
        <v>12500</v>
      </c>
      <c r="BZ18" s="280">
        <v>12500</v>
      </c>
      <c r="CA18" s="362"/>
      <c r="CB18" s="362"/>
      <c r="CC18" s="360">
        <f t="shared" si="55"/>
        <v>9.2547945205479447</v>
      </c>
      <c r="CD18" s="462">
        <f t="shared" si="56"/>
        <v>0.74520547945205529</v>
      </c>
      <c r="CE18" s="374">
        <f t="shared" si="57"/>
        <v>12500</v>
      </c>
      <c r="CF18" s="463">
        <f t="shared" si="44"/>
        <v>0</v>
      </c>
      <c r="CG18" s="464"/>
      <c r="CH18" s="280">
        <f t="shared" si="45"/>
        <v>12500</v>
      </c>
      <c r="CJ18" s="467">
        <f t="shared" si="58"/>
        <v>0</v>
      </c>
      <c r="CK18" s="280">
        <f t="shared" si="59"/>
        <v>12500</v>
      </c>
      <c r="CL18" s="362"/>
      <c r="CM18" s="362"/>
      <c r="CN18" s="360">
        <f t="shared" si="60"/>
        <v>10.254794520547945</v>
      </c>
      <c r="CO18" s="462">
        <f t="shared" si="61"/>
        <v>-0.25479452054794471</v>
      </c>
      <c r="CP18" s="374">
        <f t="shared" si="62"/>
        <v>12500</v>
      </c>
      <c r="CQ18" s="364">
        <f t="shared" si="46"/>
        <v>0</v>
      </c>
      <c r="CR18" s="364">
        <f t="shared" si="63"/>
        <v>0</v>
      </c>
      <c r="CS18" s="280">
        <f t="shared" si="47"/>
        <v>12500</v>
      </c>
      <c r="CU18" s="468">
        <f t="shared" si="64"/>
        <v>0</v>
      </c>
      <c r="CV18" s="280">
        <f t="shared" si="65"/>
        <v>12500</v>
      </c>
      <c r="CW18" s="362"/>
      <c r="CX18" s="362"/>
      <c r="CY18" s="360">
        <f t="shared" si="66"/>
        <v>12.254794520547945</v>
      </c>
      <c r="CZ18" s="462">
        <f t="shared" si="67"/>
        <v>-2.2547945205479447</v>
      </c>
      <c r="DA18" s="374">
        <f t="shared" si="68"/>
        <v>12500</v>
      </c>
      <c r="DB18" s="364">
        <f t="shared" si="48"/>
        <v>0</v>
      </c>
      <c r="DC18" s="364">
        <f t="shared" si="49"/>
        <v>0</v>
      </c>
      <c r="DD18" s="280">
        <f t="shared" si="50"/>
        <v>12500</v>
      </c>
      <c r="DF18" s="468">
        <f t="shared" si="69"/>
        <v>0</v>
      </c>
    </row>
    <row r="19" spans="1:110" ht="15" x14ac:dyDescent="0.25">
      <c r="A19" s="455" t="s">
        <v>18</v>
      </c>
      <c r="B19" s="456" t="s">
        <v>18</v>
      </c>
      <c r="C19" s="355" t="s">
        <v>54</v>
      </c>
      <c r="D19" s="355" t="s">
        <v>2016</v>
      </c>
      <c r="E19" s="362" t="s">
        <v>233</v>
      </c>
      <c r="F19" s="451" t="s">
        <v>1072</v>
      </c>
      <c r="G19" s="457">
        <v>40602</v>
      </c>
      <c r="H19" s="458" t="str">
        <f t="shared" si="0"/>
        <v>2010-2011</v>
      </c>
      <c r="I19" s="459">
        <f t="shared" si="1"/>
        <v>3</v>
      </c>
      <c r="J19" s="460">
        <v>10</v>
      </c>
      <c r="K19" s="461">
        <f t="shared" si="2"/>
        <v>7</v>
      </c>
      <c r="L19" s="311">
        <v>630000</v>
      </c>
      <c r="M19" s="279">
        <v>144336</v>
      </c>
      <c r="N19" s="359">
        <f t="shared" si="3"/>
        <v>485664</v>
      </c>
      <c r="O19" s="359"/>
      <c r="P19" s="265">
        <f t="shared" si="4"/>
        <v>7</v>
      </c>
      <c r="Q19" s="361">
        <f t="shared" si="5"/>
        <v>31500</v>
      </c>
      <c r="R19" s="265">
        <f t="shared" si="6"/>
        <v>454164</v>
      </c>
      <c r="S19" s="265">
        <f t="shared" si="7"/>
        <v>64880.571428571428</v>
      </c>
      <c r="T19" s="265"/>
      <c r="U19" s="265">
        <f t="shared" si="8"/>
        <v>0</v>
      </c>
      <c r="V19" s="265">
        <f t="shared" si="9"/>
        <v>64880.571428571428</v>
      </c>
      <c r="W19" s="265">
        <f t="shared" si="10"/>
        <v>64880.571428571428</v>
      </c>
      <c r="X19" s="265">
        <f t="shared" si="11"/>
        <v>0</v>
      </c>
      <c r="Y19" s="359">
        <f t="shared" si="12"/>
        <v>485664</v>
      </c>
      <c r="Z19" s="374">
        <f t="shared" si="13"/>
        <v>420783.42857142858</v>
      </c>
      <c r="AA19" s="362"/>
      <c r="AB19" s="374">
        <f t="shared" si="14"/>
        <v>420783.42857142858</v>
      </c>
      <c r="AC19" s="362"/>
      <c r="AD19" s="362"/>
      <c r="AE19" s="360">
        <f t="shared" si="15"/>
        <v>4.087671232876712</v>
      </c>
      <c r="AF19" s="462">
        <f t="shared" si="16"/>
        <v>5.912328767123288</v>
      </c>
      <c r="AG19" s="374">
        <f t="shared" si="17"/>
        <v>31500</v>
      </c>
      <c r="AH19" s="463">
        <f t="shared" si="18"/>
        <v>454164</v>
      </c>
      <c r="AI19" s="464">
        <f t="shared" si="19"/>
        <v>64880.571428571428</v>
      </c>
      <c r="AJ19" s="465">
        <f t="shared" si="20"/>
        <v>355902.85714285716</v>
      </c>
      <c r="AK19" s="362"/>
      <c r="AL19" s="374">
        <f t="shared" si="21"/>
        <v>355902.85714285716</v>
      </c>
      <c r="AM19" s="362"/>
      <c r="AN19" s="362"/>
      <c r="AO19" s="360">
        <f t="shared" si="22"/>
        <v>5.0904109589041093</v>
      </c>
      <c r="AP19" s="462">
        <f t="shared" si="23"/>
        <v>4.9095890410958907</v>
      </c>
      <c r="AQ19" s="374">
        <f t="shared" si="24"/>
        <v>31500</v>
      </c>
      <c r="AR19" s="463">
        <f t="shared" si="25"/>
        <v>389283.42857142858</v>
      </c>
      <c r="AS19" s="464">
        <f t="shared" si="26"/>
        <v>64880.571428571428</v>
      </c>
      <c r="AT19" s="466">
        <f t="shared" si="27"/>
        <v>291022.28571428574</v>
      </c>
      <c r="AV19" s="374">
        <f t="shared" si="28"/>
        <v>291022.28571428574</v>
      </c>
      <c r="AW19" s="362"/>
      <c r="AX19" s="362"/>
      <c r="AY19" s="360">
        <f t="shared" si="29"/>
        <v>6.0904109589041093</v>
      </c>
      <c r="AZ19" s="462">
        <f t="shared" si="30"/>
        <v>3.9095890410958907</v>
      </c>
      <c r="BA19" s="374">
        <f t="shared" si="31"/>
        <v>31500</v>
      </c>
      <c r="BB19" s="463">
        <f t="shared" si="32"/>
        <v>324402.85714285716</v>
      </c>
      <c r="BC19" s="364">
        <f t="shared" si="33"/>
        <v>64880.571428571428</v>
      </c>
      <c r="BD19" s="466">
        <f t="shared" si="34"/>
        <v>226141.71428571432</v>
      </c>
      <c r="BE19" s="466"/>
      <c r="BF19" s="374">
        <f t="shared" si="35"/>
        <v>226141.71428571432</v>
      </c>
      <c r="BG19" s="362"/>
      <c r="BH19" s="362"/>
      <c r="BI19" s="360">
        <f t="shared" si="36"/>
        <v>7.0904109589041093</v>
      </c>
      <c r="BJ19" s="462">
        <f t="shared" si="37"/>
        <v>2.9095890410958907</v>
      </c>
      <c r="BK19" s="374">
        <f t="shared" si="38"/>
        <v>31500</v>
      </c>
      <c r="BL19" s="463">
        <f t="shared" si="39"/>
        <v>194641.71428571432</v>
      </c>
      <c r="BM19" s="364">
        <f t="shared" si="40"/>
        <v>64880.571428571428</v>
      </c>
      <c r="BN19" s="280">
        <f t="shared" si="41"/>
        <v>161261.1428571429</v>
      </c>
      <c r="BO19" s="467"/>
      <c r="BP19" s="374">
        <v>161261.1428571429</v>
      </c>
      <c r="BQ19" s="362"/>
      <c r="BR19" s="362"/>
      <c r="BS19" s="360">
        <f t="shared" si="51"/>
        <v>8.0904109589041102</v>
      </c>
      <c r="BT19" s="462">
        <f t="shared" si="52"/>
        <v>1.9095890410958898</v>
      </c>
      <c r="BU19" s="374">
        <f t="shared" si="53"/>
        <v>31500</v>
      </c>
      <c r="BV19" s="463">
        <f t="shared" si="42"/>
        <v>129761.1428571429</v>
      </c>
      <c r="BW19" s="364">
        <f t="shared" si="54"/>
        <v>64880.571428571428</v>
      </c>
      <c r="BX19" s="280">
        <f t="shared" si="43"/>
        <v>96380.571428571478</v>
      </c>
      <c r="BZ19" s="280">
        <v>96380.571428571478</v>
      </c>
      <c r="CA19" s="362"/>
      <c r="CB19" s="362"/>
      <c r="CC19" s="360">
        <f t="shared" si="55"/>
        <v>9.0931506849315067</v>
      </c>
      <c r="CD19" s="462">
        <f t="shared" si="56"/>
        <v>0.90684931506849331</v>
      </c>
      <c r="CE19" s="374">
        <f t="shared" si="57"/>
        <v>31500</v>
      </c>
      <c r="CF19" s="463">
        <f t="shared" si="44"/>
        <v>64880.571428571478</v>
      </c>
      <c r="CG19" s="464">
        <f t="shared" ref="CG19:CG31" si="70">BW19</f>
        <v>64880.571428571428</v>
      </c>
      <c r="CH19" s="280">
        <f t="shared" si="45"/>
        <v>31500.000000000051</v>
      </c>
      <c r="CJ19" s="467">
        <f t="shared" si="58"/>
        <v>5.0931703299283981E-11</v>
      </c>
      <c r="CK19" s="280">
        <f t="shared" si="59"/>
        <v>31500.000000000051</v>
      </c>
      <c r="CL19" s="362"/>
      <c r="CM19" s="362"/>
      <c r="CN19" s="360">
        <f t="shared" si="60"/>
        <v>10.093150684931507</v>
      </c>
      <c r="CO19" s="462">
        <f t="shared" si="61"/>
        <v>-9.3150684931506689E-2</v>
      </c>
      <c r="CP19" s="374">
        <f t="shared" si="62"/>
        <v>31500</v>
      </c>
      <c r="CQ19" s="364">
        <f t="shared" si="46"/>
        <v>0</v>
      </c>
      <c r="CR19" s="364">
        <v>0</v>
      </c>
      <c r="CS19" s="280">
        <f t="shared" si="47"/>
        <v>31500.000000000051</v>
      </c>
      <c r="CU19" s="468">
        <f t="shared" si="64"/>
        <v>5.0931703299283981E-11</v>
      </c>
      <c r="CV19" s="280">
        <f t="shared" si="65"/>
        <v>31500.000000000051</v>
      </c>
      <c r="CW19" s="362"/>
      <c r="CX19" s="362"/>
      <c r="CY19" s="360">
        <f t="shared" si="66"/>
        <v>12.093150684931507</v>
      </c>
      <c r="CZ19" s="462">
        <f t="shared" si="67"/>
        <v>-2.0931506849315067</v>
      </c>
      <c r="DA19" s="374">
        <f t="shared" si="68"/>
        <v>31500</v>
      </c>
      <c r="DB19" s="364">
        <f t="shared" si="48"/>
        <v>0</v>
      </c>
      <c r="DC19" s="364">
        <f t="shared" si="49"/>
        <v>0</v>
      </c>
      <c r="DD19" s="280">
        <f t="shared" si="50"/>
        <v>31500.000000000051</v>
      </c>
      <c r="DF19" s="468">
        <f t="shared" si="69"/>
        <v>5.0931703299283981E-11</v>
      </c>
    </row>
    <row r="20" spans="1:110" ht="15" x14ac:dyDescent="0.25">
      <c r="A20" s="455" t="s">
        <v>18</v>
      </c>
      <c r="B20" s="456" t="s">
        <v>18</v>
      </c>
      <c r="C20" s="355" t="s">
        <v>54</v>
      </c>
      <c r="D20" s="355" t="s">
        <v>2017</v>
      </c>
      <c r="E20" s="362" t="s">
        <v>234</v>
      </c>
      <c r="F20" s="451" t="s">
        <v>1072</v>
      </c>
      <c r="G20" s="457">
        <v>40694</v>
      </c>
      <c r="H20" s="458" t="str">
        <f t="shared" si="0"/>
        <v>2011-2012</v>
      </c>
      <c r="I20" s="459">
        <f t="shared" si="1"/>
        <v>3</v>
      </c>
      <c r="J20" s="460">
        <v>10</v>
      </c>
      <c r="K20" s="461">
        <f t="shared" si="2"/>
        <v>7</v>
      </c>
      <c r="L20" s="311">
        <v>6018</v>
      </c>
      <c r="M20" s="279">
        <v>1267.0711999999999</v>
      </c>
      <c r="N20" s="359">
        <f t="shared" si="3"/>
        <v>4750.9287999999997</v>
      </c>
      <c r="O20" s="359"/>
      <c r="P20" s="265">
        <f t="shared" si="4"/>
        <v>7</v>
      </c>
      <c r="Q20" s="361">
        <f t="shared" si="5"/>
        <v>300.90000000000003</v>
      </c>
      <c r="R20" s="265">
        <f t="shared" si="6"/>
        <v>4450.0288</v>
      </c>
      <c r="S20" s="265">
        <f t="shared" si="7"/>
        <v>635.71839999999997</v>
      </c>
      <c r="T20" s="265"/>
      <c r="U20" s="265">
        <f t="shared" si="8"/>
        <v>0</v>
      </c>
      <c r="V20" s="265">
        <f t="shared" si="9"/>
        <v>635.71839999999997</v>
      </c>
      <c r="W20" s="265">
        <f t="shared" si="10"/>
        <v>635.71839999999997</v>
      </c>
      <c r="X20" s="265">
        <f t="shared" si="11"/>
        <v>0</v>
      </c>
      <c r="Y20" s="359">
        <f t="shared" si="12"/>
        <v>4750.9287999999997</v>
      </c>
      <c r="Z20" s="374">
        <f t="shared" si="13"/>
        <v>4115.2103999999999</v>
      </c>
      <c r="AA20" s="362"/>
      <c r="AB20" s="374">
        <f t="shared" si="14"/>
        <v>4115.2103999999999</v>
      </c>
      <c r="AC20" s="362"/>
      <c r="AD20" s="362"/>
      <c r="AE20" s="360">
        <f t="shared" si="15"/>
        <v>3.8356164383561642</v>
      </c>
      <c r="AF20" s="462">
        <f t="shared" si="16"/>
        <v>6.1643835616438363</v>
      </c>
      <c r="AG20" s="374">
        <f t="shared" si="17"/>
        <v>300.90000000000003</v>
      </c>
      <c r="AH20" s="463">
        <f t="shared" si="18"/>
        <v>4450.0288</v>
      </c>
      <c r="AI20" s="464">
        <f t="shared" si="19"/>
        <v>635.71839999999997</v>
      </c>
      <c r="AJ20" s="465">
        <f t="shared" si="20"/>
        <v>3479.4920000000002</v>
      </c>
      <c r="AK20" s="362"/>
      <c r="AL20" s="374">
        <f t="shared" si="21"/>
        <v>3479.4920000000002</v>
      </c>
      <c r="AM20" s="362"/>
      <c r="AN20" s="362"/>
      <c r="AO20" s="360">
        <f t="shared" si="22"/>
        <v>4.838356164383562</v>
      </c>
      <c r="AP20" s="462">
        <f t="shared" si="23"/>
        <v>5.161643835616438</v>
      </c>
      <c r="AQ20" s="374">
        <f t="shared" si="24"/>
        <v>300.90000000000003</v>
      </c>
      <c r="AR20" s="463">
        <f t="shared" si="25"/>
        <v>3814.3103999999998</v>
      </c>
      <c r="AS20" s="464">
        <f t="shared" si="26"/>
        <v>635.71839999999997</v>
      </c>
      <c r="AT20" s="466">
        <f t="shared" si="27"/>
        <v>2843.7736000000004</v>
      </c>
      <c r="AV20" s="374">
        <f t="shared" si="28"/>
        <v>2843.7736000000004</v>
      </c>
      <c r="AW20" s="362"/>
      <c r="AX20" s="362"/>
      <c r="AY20" s="360">
        <f t="shared" si="29"/>
        <v>5.838356164383562</v>
      </c>
      <c r="AZ20" s="462">
        <f t="shared" si="30"/>
        <v>4.161643835616438</v>
      </c>
      <c r="BA20" s="374">
        <f t="shared" si="31"/>
        <v>300.90000000000003</v>
      </c>
      <c r="BB20" s="463">
        <f t="shared" si="32"/>
        <v>3178.5920000000001</v>
      </c>
      <c r="BC20" s="364">
        <f t="shared" si="33"/>
        <v>635.71839999999997</v>
      </c>
      <c r="BD20" s="466">
        <f t="shared" si="34"/>
        <v>2208.0552000000007</v>
      </c>
      <c r="BE20" s="466"/>
      <c r="BF20" s="374">
        <f t="shared" si="35"/>
        <v>2208.0552000000007</v>
      </c>
      <c r="BG20" s="362"/>
      <c r="BH20" s="362"/>
      <c r="BI20" s="360">
        <f t="shared" si="36"/>
        <v>6.838356164383562</v>
      </c>
      <c r="BJ20" s="462">
        <f t="shared" si="37"/>
        <v>3.161643835616438</v>
      </c>
      <c r="BK20" s="374">
        <f t="shared" si="38"/>
        <v>300.90000000000003</v>
      </c>
      <c r="BL20" s="463">
        <f t="shared" si="39"/>
        <v>1907.1552000000006</v>
      </c>
      <c r="BM20" s="364">
        <f t="shared" si="40"/>
        <v>635.71839999999997</v>
      </c>
      <c r="BN20" s="280">
        <f t="shared" si="41"/>
        <v>1572.3368000000007</v>
      </c>
      <c r="BO20" s="467"/>
      <c r="BP20" s="374">
        <v>1572.3368000000007</v>
      </c>
      <c r="BQ20" s="362"/>
      <c r="BR20" s="362"/>
      <c r="BS20" s="360">
        <f t="shared" si="51"/>
        <v>7.838356164383562</v>
      </c>
      <c r="BT20" s="462">
        <f t="shared" si="52"/>
        <v>2.161643835616438</v>
      </c>
      <c r="BU20" s="374">
        <f t="shared" si="53"/>
        <v>300.90000000000003</v>
      </c>
      <c r="BV20" s="463">
        <f t="shared" si="42"/>
        <v>1271.4368000000006</v>
      </c>
      <c r="BW20" s="364">
        <f t="shared" si="54"/>
        <v>635.71839999999997</v>
      </c>
      <c r="BX20" s="280">
        <f t="shared" si="43"/>
        <v>936.61840000000075</v>
      </c>
      <c r="BZ20" s="280">
        <v>936.61840000000075</v>
      </c>
      <c r="CA20" s="362"/>
      <c r="CB20" s="362"/>
      <c r="CC20" s="360">
        <f t="shared" si="55"/>
        <v>8.8410958904109584</v>
      </c>
      <c r="CD20" s="462">
        <f t="shared" si="56"/>
        <v>1.1589041095890416</v>
      </c>
      <c r="CE20" s="374">
        <f t="shared" si="57"/>
        <v>300.90000000000003</v>
      </c>
      <c r="CF20" s="463">
        <f t="shared" si="44"/>
        <v>635.71840000000066</v>
      </c>
      <c r="CG20" s="464">
        <f t="shared" si="70"/>
        <v>635.71839999999997</v>
      </c>
      <c r="CH20" s="280">
        <f t="shared" si="45"/>
        <v>300.90000000000077</v>
      </c>
      <c r="CJ20" s="467">
        <f t="shared" si="58"/>
        <v>7.3896444519050419E-13</v>
      </c>
      <c r="CK20" s="280">
        <f t="shared" si="59"/>
        <v>300.90000000000077</v>
      </c>
      <c r="CL20" s="362"/>
      <c r="CM20" s="362"/>
      <c r="CN20" s="360">
        <f t="shared" si="60"/>
        <v>9.8410958904109584</v>
      </c>
      <c r="CO20" s="462">
        <f t="shared" si="61"/>
        <v>0.15890410958904155</v>
      </c>
      <c r="CP20" s="374">
        <f t="shared" si="62"/>
        <v>300.90000000000003</v>
      </c>
      <c r="CQ20" s="364">
        <f t="shared" si="46"/>
        <v>7.3896444519050419E-13</v>
      </c>
      <c r="CR20" s="364">
        <v>0</v>
      </c>
      <c r="CS20" s="280">
        <f t="shared" si="47"/>
        <v>300.90000000000077</v>
      </c>
      <c r="CU20" s="468">
        <f t="shared" si="64"/>
        <v>7.3896444519050419E-13</v>
      </c>
      <c r="CV20" s="280">
        <f t="shared" si="65"/>
        <v>300.90000000000077</v>
      </c>
      <c r="CW20" s="362"/>
      <c r="CX20" s="362"/>
      <c r="CY20" s="360">
        <f t="shared" si="66"/>
        <v>11.841095890410958</v>
      </c>
      <c r="CZ20" s="462">
        <f t="shared" si="67"/>
        <v>-1.8410958904109584</v>
      </c>
      <c r="DA20" s="374">
        <f t="shared" si="68"/>
        <v>300.90000000000003</v>
      </c>
      <c r="DB20" s="364">
        <f t="shared" si="48"/>
        <v>0</v>
      </c>
      <c r="DC20" s="364">
        <f t="shared" si="49"/>
        <v>0</v>
      </c>
      <c r="DD20" s="280">
        <f t="shared" si="50"/>
        <v>300.90000000000077</v>
      </c>
      <c r="DF20" s="468">
        <f t="shared" si="69"/>
        <v>7.3896444519050419E-13</v>
      </c>
    </row>
    <row r="21" spans="1:110" ht="15" x14ac:dyDescent="0.25">
      <c r="A21" s="455" t="s">
        <v>18</v>
      </c>
      <c r="B21" s="456" t="s">
        <v>18</v>
      </c>
      <c r="C21" s="355" t="s">
        <v>54</v>
      </c>
      <c r="D21" s="355" t="s">
        <v>2018</v>
      </c>
      <c r="E21" s="362" t="s">
        <v>234</v>
      </c>
      <c r="F21" s="451" t="s">
        <v>1072</v>
      </c>
      <c r="G21" s="457">
        <v>40724</v>
      </c>
      <c r="H21" s="458" t="str">
        <f t="shared" si="0"/>
        <v>2011-2012</v>
      </c>
      <c r="I21" s="459">
        <f t="shared" si="1"/>
        <v>3</v>
      </c>
      <c r="J21" s="460">
        <v>10</v>
      </c>
      <c r="K21" s="461">
        <f t="shared" si="2"/>
        <v>7</v>
      </c>
      <c r="L21" s="311">
        <v>9090</v>
      </c>
      <c r="M21" s="279">
        <v>1777.9560000000001</v>
      </c>
      <c r="N21" s="359">
        <f t="shared" si="3"/>
        <v>7312.0439999999999</v>
      </c>
      <c r="O21" s="359"/>
      <c r="P21" s="265">
        <f t="shared" si="4"/>
        <v>7</v>
      </c>
      <c r="Q21" s="361">
        <f t="shared" si="5"/>
        <v>454.5</v>
      </c>
      <c r="R21" s="265">
        <f t="shared" si="6"/>
        <v>6857.5439999999999</v>
      </c>
      <c r="S21" s="265">
        <f t="shared" si="7"/>
        <v>979.64914285714281</v>
      </c>
      <c r="T21" s="265"/>
      <c r="U21" s="265">
        <f t="shared" si="8"/>
        <v>0</v>
      </c>
      <c r="V21" s="265">
        <f t="shared" si="9"/>
        <v>979.64914285714281</v>
      </c>
      <c r="W21" s="265">
        <f t="shared" si="10"/>
        <v>979.64914285714281</v>
      </c>
      <c r="X21" s="265">
        <f t="shared" si="11"/>
        <v>0</v>
      </c>
      <c r="Y21" s="359">
        <f t="shared" si="12"/>
        <v>7312.0439999999999</v>
      </c>
      <c r="Z21" s="374">
        <f t="shared" si="13"/>
        <v>6332.3948571428573</v>
      </c>
      <c r="AA21" s="362"/>
      <c r="AB21" s="374">
        <f t="shared" si="14"/>
        <v>6332.3948571428573</v>
      </c>
      <c r="AC21" s="362"/>
      <c r="AD21" s="362"/>
      <c r="AE21" s="360">
        <f t="shared" si="15"/>
        <v>3.7534246575342465</v>
      </c>
      <c r="AF21" s="462">
        <f t="shared" si="16"/>
        <v>6.2465753424657535</v>
      </c>
      <c r="AG21" s="374">
        <f t="shared" si="17"/>
        <v>454.5</v>
      </c>
      <c r="AH21" s="463">
        <f t="shared" si="18"/>
        <v>6857.5439999999999</v>
      </c>
      <c r="AI21" s="464">
        <f t="shared" si="19"/>
        <v>979.64914285714281</v>
      </c>
      <c r="AJ21" s="465">
        <f t="shared" si="20"/>
        <v>5352.7457142857147</v>
      </c>
      <c r="AK21" s="362"/>
      <c r="AL21" s="374">
        <f t="shared" si="21"/>
        <v>5352.7457142857147</v>
      </c>
      <c r="AM21" s="362"/>
      <c r="AN21" s="362"/>
      <c r="AO21" s="360">
        <f t="shared" si="22"/>
        <v>4.7561643835616438</v>
      </c>
      <c r="AP21" s="462">
        <f t="shared" si="23"/>
        <v>5.2438356164383562</v>
      </c>
      <c r="AQ21" s="374">
        <f t="shared" si="24"/>
        <v>454.5</v>
      </c>
      <c r="AR21" s="463">
        <f t="shared" si="25"/>
        <v>5877.8948571428573</v>
      </c>
      <c r="AS21" s="464">
        <f t="shared" si="26"/>
        <v>979.64914285714281</v>
      </c>
      <c r="AT21" s="466">
        <f t="shared" si="27"/>
        <v>4373.0965714285721</v>
      </c>
      <c r="AV21" s="374">
        <f t="shared" si="28"/>
        <v>4373.0965714285721</v>
      </c>
      <c r="AW21" s="362"/>
      <c r="AX21" s="362"/>
      <c r="AY21" s="360">
        <f t="shared" si="29"/>
        <v>5.7561643835616438</v>
      </c>
      <c r="AZ21" s="462">
        <f t="shared" si="30"/>
        <v>4.2438356164383562</v>
      </c>
      <c r="BA21" s="374">
        <f t="shared" si="31"/>
        <v>454.5</v>
      </c>
      <c r="BB21" s="463">
        <f t="shared" si="32"/>
        <v>4898.2457142857147</v>
      </c>
      <c r="BC21" s="364">
        <f t="shared" si="33"/>
        <v>979.64914285714281</v>
      </c>
      <c r="BD21" s="466">
        <f t="shared" si="34"/>
        <v>3393.4474285714296</v>
      </c>
      <c r="BE21" s="466"/>
      <c r="BF21" s="374">
        <f t="shared" si="35"/>
        <v>3393.4474285714296</v>
      </c>
      <c r="BG21" s="362"/>
      <c r="BH21" s="362"/>
      <c r="BI21" s="360">
        <f t="shared" si="36"/>
        <v>6.7561643835616438</v>
      </c>
      <c r="BJ21" s="462">
        <f t="shared" si="37"/>
        <v>3.2438356164383562</v>
      </c>
      <c r="BK21" s="374">
        <f t="shared" si="38"/>
        <v>454.5</v>
      </c>
      <c r="BL21" s="463">
        <f t="shared" si="39"/>
        <v>2938.9474285714296</v>
      </c>
      <c r="BM21" s="364">
        <f t="shared" si="40"/>
        <v>979.64914285714281</v>
      </c>
      <c r="BN21" s="280">
        <f t="shared" si="41"/>
        <v>2413.798285714287</v>
      </c>
      <c r="BO21" s="467"/>
      <c r="BP21" s="374">
        <v>2413.798285714287</v>
      </c>
      <c r="BQ21" s="362"/>
      <c r="BR21" s="362"/>
      <c r="BS21" s="360">
        <f t="shared" si="51"/>
        <v>7.7561643835616438</v>
      </c>
      <c r="BT21" s="462">
        <f t="shared" si="52"/>
        <v>2.2438356164383562</v>
      </c>
      <c r="BU21" s="374">
        <f t="shared" si="53"/>
        <v>454.5</v>
      </c>
      <c r="BV21" s="463">
        <f t="shared" si="42"/>
        <v>1959.298285714287</v>
      </c>
      <c r="BW21" s="364">
        <f t="shared" si="54"/>
        <v>979.64914285714281</v>
      </c>
      <c r="BX21" s="280">
        <f t="shared" si="43"/>
        <v>1434.1491428571442</v>
      </c>
      <c r="BZ21" s="280">
        <v>1434.1491428571442</v>
      </c>
      <c r="CA21" s="362"/>
      <c r="CB21" s="362"/>
      <c r="CC21" s="360">
        <f t="shared" si="55"/>
        <v>8.7589041095890412</v>
      </c>
      <c r="CD21" s="462">
        <f t="shared" si="56"/>
        <v>1.2410958904109588</v>
      </c>
      <c r="CE21" s="374">
        <f t="shared" si="57"/>
        <v>454.5</v>
      </c>
      <c r="CF21" s="463">
        <f t="shared" si="44"/>
        <v>979.64914285714417</v>
      </c>
      <c r="CG21" s="464">
        <f t="shared" si="70"/>
        <v>979.64914285714281</v>
      </c>
      <c r="CH21" s="280">
        <f t="shared" si="45"/>
        <v>454.50000000000136</v>
      </c>
      <c r="CJ21" s="467">
        <f t="shared" si="58"/>
        <v>1.3642420526593924E-12</v>
      </c>
      <c r="CK21" s="280">
        <f t="shared" si="59"/>
        <v>454.50000000000136</v>
      </c>
      <c r="CL21" s="362"/>
      <c r="CM21" s="362"/>
      <c r="CN21" s="360">
        <f t="shared" si="60"/>
        <v>9.7589041095890412</v>
      </c>
      <c r="CO21" s="462">
        <f t="shared" si="61"/>
        <v>0.2410958904109588</v>
      </c>
      <c r="CP21" s="374">
        <f t="shared" si="62"/>
        <v>454.5</v>
      </c>
      <c r="CQ21" s="364">
        <f t="shared" si="46"/>
        <v>1.3642420526593924E-12</v>
      </c>
      <c r="CR21" s="364">
        <v>0</v>
      </c>
      <c r="CS21" s="280">
        <f t="shared" si="47"/>
        <v>454.50000000000136</v>
      </c>
      <c r="CU21" s="468">
        <f t="shared" si="64"/>
        <v>1.3642420526593924E-12</v>
      </c>
      <c r="CV21" s="280">
        <f t="shared" si="65"/>
        <v>454.50000000000136</v>
      </c>
      <c r="CW21" s="362"/>
      <c r="CX21" s="362"/>
      <c r="CY21" s="360">
        <f t="shared" si="66"/>
        <v>11.758904109589041</v>
      </c>
      <c r="CZ21" s="462">
        <f t="shared" si="67"/>
        <v>-1.7589041095890412</v>
      </c>
      <c r="DA21" s="374">
        <f t="shared" si="68"/>
        <v>454.5</v>
      </c>
      <c r="DB21" s="364">
        <f t="shared" si="48"/>
        <v>0</v>
      </c>
      <c r="DC21" s="364">
        <f t="shared" si="49"/>
        <v>0</v>
      </c>
      <c r="DD21" s="280">
        <f t="shared" si="50"/>
        <v>454.50000000000136</v>
      </c>
      <c r="DF21" s="468">
        <f t="shared" si="69"/>
        <v>1.3642420526593924E-12</v>
      </c>
    </row>
    <row r="22" spans="1:110" ht="15" x14ac:dyDescent="0.25">
      <c r="A22" s="455" t="s">
        <v>18</v>
      </c>
      <c r="B22" s="456" t="s">
        <v>18</v>
      </c>
      <c r="C22" s="355" t="s">
        <v>54</v>
      </c>
      <c r="D22" s="355" t="s">
        <v>2019</v>
      </c>
      <c r="E22" s="362" t="s">
        <v>235</v>
      </c>
      <c r="F22" s="451" t="s">
        <v>1072</v>
      </c>
      <c r="G22" s="457">
        <v>40724</v>
      </c>
      <c r="H22" s="458" t="str">
        <f t="shared" si="0"/>
        <v>2011-2012</v>
      </c>
      <c r="I22" s="459">
        <f t="shared" si="1"/>
        <v>3</v>
      </c>
      <c r="J22" s="460">
        <v>10</v>
      </c>
      <c r="K22" s="461">
        <f t="shared" si="2"/>
        <v>7</v>
      </c>
      <c r="L22" s="311">
        <v>95000</v>
      </c>
      <c r="M22" s="279">
        <v>18830</v>
      </c>
      <c r="N22" s="359">
        <f t="shared" si="3"/>
        <v>76170</v>
      </c>
      <c r="O22" s="359"/>
      <c r="P22" s="265">
        <f t="shared" si="4"/>
        <v>7</v>
      </c>
      <c r="Q22" s="361">
        <f t="shared" si="5"/>
        <v>4750</v>
      </c>
      <c r="R22" s="265">
        <f t="shared" si="6"/>
        <v>71420</v>
      </c>
      <c r="S22" s="265">
        <f t="shared" si="7"/>
        <v>10202.857142857143</v>
      </c>
      <c r="T22" s="265"/>
      <c r="U22" s="265">
        <f t="shared" si="8"/>
        <v>0</v>
      </c>
      <c r="V22" s="265">
        <f t="shared" si="9"/>
        <v>10202.857142857143</v>
      </c>
      <c r="W22" s="265">
        <f t="shared" si="10"/>
        <v>10202.857142857143</v>
      </c>
      <c r="X22" s="265">
        <f t="shared" si="11"/>
        <v>0</v>
      </c>
      <c r="Y22" s="359">
        <f t="shared" si="12"/>
        <v>76170</v>
      </c>
      <c r="Z22" s="374">
        <f t="shared" si="13"/>
        <v>65967.142857142855</v>
      </c>
      <c r="AA22" s="362"/>
      <c r="AB22" s="374">
        <f t="shared" si="14"/>
        <v>65967.142857142855</v>
      </c>
      <c r="AC22" s="362"/>
      <c r="AD22" s="362"/>
      <c r="AE22" s="360">
        <f t="shared" si="15"/>
        <v>3.7534246575342465</v>
      </c>
      <c r="AF22" s="462">
        <f t="shared" si="16"/>
        <v>6.2465753424657535</v>
      </c>
      <c r="AG22" s="374">
        <f t="shared" si="17"/>
        <v>4750</v>
      </c>
      <c r="AH22" s="463">
        <f t="shared" si="18"/>
        <v>71420</v>
      </c>
      <c r="AI22" s="464">
        <f t="shared" si="19"/>
        <v>10202.857142857143</v>
      </c>
      <c r="AJ22" s="465">
        <f t="shared" si="20"/>
        <v>55764.28571428571</v>
      </c>
      <c r="AK22" s="362"/>
      <c r="AL22" s="374">
        <f t="shared" si="21"/>
        <v>55764.28571428571</v>
      </c>
      <c r="AM22" s="362"/>
      <c r="AN22" s="362"/>
      <c r="AO22" s="360">
        <f t="shared" si="22"/>
        <v>4.7561643835616438</v>
      </c>
      <c r="AP22" s="462">
        <f t="shared" si="23"/>
        <v>5.2438356164383562</v>
      </c>
      <c r="AQ22" s="374">
        <f t="shared" si="24"/>
        <v>4750</v>
      </c>
      <c r="AR22" s="463">
        <f t="shared" si="25"/>
        <v>61217.142857142855</v>
      </c>
      <c r="AS22" s="464">
        <f t="shared" si="26"/>
        <v>10202.857142857143</v>
      </c>
      <c r="AT22" s="466">
        <f t="shared" si="27"/>
        <v>45561.428571428565</v>
      </c>
      <c r="AV22" s="374">
        <f t="shared" si="28"/>
        <v>45561.428571428565</v>
      </c>
      <c r="AW22" s="362"/>
      <c r="AX22" s="362"/>
      <c r="AY22" s="360">
        <f t="shared" si="29"/>
        <v>5.7561643835616438</v>
      </c>
      <c r="AZ22" s="462">
        <f t="shared" si="30"/>
        <v>4.2438356164383562</v>
      </c>
      <c r="BA22" s="374">
        <f t="shared" si="31"/>
        <v>4750</v>
      </c>
      <c r="BB22" s="463">
        <f t="shared" si="32"/>
        <v>51014.28571428571</v>
      </c>
      <c r="BC22" s="364">
        <f t="shared" si="33"/>
        <v>10202.857142857143</v>
      </c>
      <c r="BD22" s="466">
        <f t="shared" si="34"/>
        <v>35358.57142857142</v>
      </c>
      <c r="BE22" s="466"/>
      <c r="BF22" s="374">
        <f t="shared" si="35"/>
        <v>35358.57142857142</v>
      </c>
      <c r="BG22" s="362"/>
      <c r="BH22" s="362"/>
      <c r="BI22" s="360">
        <f t="shared" si="36"/>
        <v>6.7561643835616438</v>
      </c>
      <c r="BJ22" s="462">
        <f t="shared" si="37"/>
        <v>3.2438356164383562</v>
      </c>
      <c r="BK22" s="374">
        <f t="shared" si="38"/>
        <v>4750</v>
      </c>
      <c r="BL22" s="463">
        <f t="shared" si="39"/>
        <v>30608.57142857142</v>
      </c>
      <c r="BM22" s="364">
        <f t="shared" si="40"/>
        <v>10202.857142857143</v>
      </c>
      <c r="BN22" s="280">
        <f t="shared" si="41"/>
        <v>25155.714285714275</v>
      </c>
      <c r="BO22" s="467"/>
      <c r="BP22" s="374">
        <v>25155.714285714275</v>
      </c>
      <c r="BQ22" s="362"/>
      <c r="BR22" s="362"/>
      <c r="BS22" s="360">
        <f t="shared" si="51"/>
        <v>7.7561643835616438</v>
      </c>
      <c r="BT22" s="462">
        <f t="shared" si="52"/>
        <v>2.2438356164383562</v>
      </c>
      <c r="BU22" s="374">
        <f t="shared" si="53"/>
        <v>4750</v>
      </c>
      <c r="BV22" s="463">
        <f t="shared" si="42"/>
        <v>20405.714285714275</v>
      </c>
      <c r="BW22" s="364">
        <f t="shared" si="54"/>
        <v>10202.857142857143</v>
      </c>
      <c r="BX22" s="280">
        <f t="shared" si="43"/>
        <v>14952.857142857132</v>
      </c>
      <c r="BZ22" s="280">
        <v>14952.857142857132</v>
      </c>
      <c r="CA22" s="362"/>
      <c r="CB22" s="362"/>
      <c r="CC22" s="360">
        <f t="shared" si="55"/>
        <v>8.7589041095890412</v>
      </c>
      <c r="CD22" s="462">
        <f t="shared" si="56"/>
        <v>1.2410958904109588</v>
      </c>
      <c r="CE22" s="374">
        <f t="shared" si="57"/>
        <v>4750</v>
      </c>
      <c r="CF22" s="463">
        <f t="shared" si="44"/>
        <v>10202.857142857132</v>
      </c>
      <c r="CG22" s="464">
        <f t="shared" si="70"/>
        <v>10202.857142857143</v>
      </c>
      <c r="CH22" s="280">
        <f t="shared" si="45"/>
        <v>4749.9999999999891</v>
      </c>
      <c r="CJ22" s="467">
        <f t="shared" si="58"/>
        <v>-1.0913936421275139E-11</v>
      </c>
      <c r="CK22" s="280">
        <f t="shared" si="59"/>
        <v>4749.9999999999891</v>
      </c>
      <c r="CL22" s="362"/>
      <c r="CM22" s="362"/>
      <c r="CN22" s="360">
        <f t="shared" si="60"/>
        <v>9.7589041095890412</v>
      </c>
      <c r="CO22" s="462">
        <f t="shared" si="61"/>
        <v>0.2410958904109588</v>
      </c>
      <c r="CP22" s="374">
        <f t="shared" si="62"/>
        <v>4750</v>
      </c>
      <c r="CQ22" s="364">
        <f t="shared" si="46"/>
        <v>0</v>
      </c>
      <c r="CR22" s="364">
        <v>0</v>
      </c>
      <c r="CS22" s="280">
        <f t="shared" si="47"/>
        <v>4749.9999999999891</v>
      </c>
      <c r="CU22" s="468">
        <f t="shared" si="64"/>
        <v>-1.0913936421275139E-11</v>
      </c>
      <c r="CV22" s="280">
        <f t="shared" si="65"/>
        <v>4749.9999999999891</v>
      </c>
      <c r="CW22" s="362"/>
      <c r="CX22" s="362"/>
      <c r="CY22" s="360">
        <f t="shared" si="66"/>
        <v>11.758904109589041</v>
      </c>
      <c r="CZ22" s="462">
        <f t="shared" si="67"/>
        <v>-1.7589041095890412</v>
      </c>
      <c r="DA22" s="374">
        <f t="shared" si="68"/>
        <v>4750</v>
      </c>
      <c r="DB22" s="364">
        <f t="shared" si="48"/>
        <v>0</v>
      </c>
      <c r="DC22" s="364">
        <f t="shared" si="49"/>
        <v>0</v>
      </c>
      <c r="DD22" s="280">
        <f t="shared" si="50"/>
        <v>4749.9999999999891</v>
      </c>
      <c r="DF22" s="468">
        <f t="shared" si="69"/>
        <v>-1.0913936421275139E-11</v>
      </c>
    </row>
    <row r="23" spans="1:110" ht="15" x14ac:dyDescent="0.25">
      <c r="A23" s="455" t="s">
        <v>18</v>
      </c>
      <c r="B23" s="456" t="s">
        <v>18</v>
      </c>
      <c r="C23" s="355" t="s">
        <v>54</v>
      </c>
      <c r="D23" s="355" t="s">
        <v>2020</v>
      </c>
      <c r="E23" s="362" t="s">
        <v>236</v>
      </c>
      <c r="F23" s="451" t="s">
        <v>1072</v>
      </c>
      <c r="G23" s="457">
        <v>40782</v>
      </c>
      <c r="H23" s="458" t="str">
        <f t="shared" si="0"/>
        <v>2011-2012</v>
      </c>
      <c r="I23" s="459">
        <f t="shared" si="1"/>
        <v>3</v>
      </c>
      <c r="J23" s="460">
        <v>10</v>
      </c>
      <c r="K23" s="461">
        <f t="shared" si="2"/>
        <v>7</v>
      </c>
      <c r="L23" s="311">
        <v>9765</v>
      </c>
      <c r="M23" s="279">
        <v>1882.1260000000002</v>
      </c>
      <c r="N23" s="359">
        <f t="shared" si="3"/>
        <v>7882.8739999999998</v>
      </c>
      <c r="O23" s="359"/>
      <c r="P23" s="265">
        <f t="shared" si="4"/>
        <v>7</v>
      </c>
      <c r="Q23" s="361">
        <f t="shared" si="5"/>
        <v>488.25</v>
      </c>
      <c r="R23" s="265">
        <f t="shared" si="6"/>
        <v>7394.6239999999998</v>
      </c>
      <c r="S23" s="265">
        <f t="shared" si="7"/>
        <v>1056.3748571428571</v>
      </c>
      <c r="T23" s="265"/>
      <c r="U23" s="265">
        <f t="shared" si="8"/>
        <v>0</v>
      </c>
      <c r="V23" s="265">
        <f t="shared" si="9"/>
        <v>1056.3748571428571</v>
      </c>
      <c r="W23" s="265">
        <f t="shared" si="10"/>
        <v>1056.3748571428571</v>
      </c>
      <c r="X23" s="265">
        <f t="shared" si="11"/>
        <v>0</v>
      </c>
      <c r="Y23" s="359">
        <f t="shared" si="12"/>
        <v>7882.8739999999998</v>
      </c>
      <c r="Z23" s="374">
        <f t="shared" si="13"/>
        <v>6826.4991428571429</v>
      </c>
      <c r="AA23" s="362"/>
      <c r="AB23" s="374">
        <f t="shared" si="14"/>
        <v>6826.4991428571429</v>
      </c>
      <c r="AC23" s="362"/>
      <c r="AD23" s="362"/>
      <c r="AE23" s="360">
        <f t="shared" si="15"/>
        <v>3.5945205479452054</v>
      </c>
      <c r="AF23" s="462">
        <f t="shared" si="16"/>
        <v>6.4054794520547951</v>
      </c>
      <c r="AG23" s="374">
        <f t="shared" si="17"/>
        <v>488.25</v>
      </c>
      <c r="AH23" s="463">
        <f t="shared" si="18"/>
        <v>7394.6239999999998</v>
      </c>
      <c r="AI23" s="464">
        <f t="shared" si="19"/>
        <v>1056.3748571428571</v>
      </c>
      <c r="AJ23" s="465">
        <f t="shared" si="20"/>
        <v>5770.1242857142861</v>
      </c>
      <c r="AK23" s="362"/>
      <c r="AL23" s="374">
        <f t="shared" si="21"/>
        <v>5770.1242857142861</v>
      </c>
      <c r="AM23" s="362"/>
      <c r="AN23" s="362"/>
      <c r="AO23" s="360">
        <f t="shared" si="22"/>
        <v>4.5972602739726032</v>
      </c>
      <c r="AP23" s="462">
        <f t="shared" si="23"/>
        <v>5.4027397260273968</v>
      </c>
      <c r="AQ23" s="374">
        <f t="shared" si="24"/>
        <v>488.25</v>
      </c>
      <c r="AR23" s="463">
        <f t="shared" si="25"/>
        <v>6338.2491428571429</v>
      </c>
      <c r="AS23" s="464">
        <f t="shared" si="26"/>
        <v>1056.3748571428571</v>
      </c>
      <c r="AT23" s="466">
        <f t="shared" si="27"/>
        <v>4713.7494285714292</v>
      </c>
      <c r="AV23" s="374">
        <f t="shared" si="28"/>
        <v>4713.7494285714292</v>
      </c>
      <c r="AW23" s="362"/>
      <c r="AX23" s="362"/>
      <c r="AY23" s="360">
        <f t="shared" si="29"/>
        <v>5.5972602739726032</v>
      </c>
      <c r="AZ23" s="462">
        <f t="shared" si="30"/>
        <v>4.4027397260273968</v>
      </c>
      <c r="BA23" s="374">
        <f t="shared" si="31"/>
        <v>488.25</v>
      </c>
      <c r="BB23" s="463">
        <f t="shared" si="32"/>
        <v>5281.8742857142861</v>
      </c>
      <c r="BC23" s="364">
        <f t="shared" si="33"/>
        <v>1056.3748571428571</v>
      </c>
      <c r="BD23" s="466">
        <f t="shared" si="34"/>
        <v>3657.3745714285724</v>
      </c>
      <c r="BE23" s="466"/>
      <c r="BF23" s="374">
        <f t="shared" si="35"/>
        <v>3657.3745714285724</v>
      </c>
      <c r="BG23" s="362"/>
      <c r="BH23" s="362"/>
      <c r="BI23" s="360">
        <f t="shared" si="36"/>
        <v>6.5972602739726032</v>
      </c>
      <c r="BJ23" s="462">
        <f t="shared" si="37"/>
        <v>3.4027397260273968</v>
      </c>
      <c r="BK23" s="374">
        <f t="shared" si="38"/>
        <v>488.25</v>
      </c>
      <c r="BL23" s="463">
        <f t="shared" si="39"/>
        <v>3169.1245714285724</v>
      </c>
      <c r="BM23" s="364">
        <f t="shared" si="40"/>
        <v>1056.3748571428571</v>
      </c>
      <c r="BN23" s="280">
        <f t="shared" si="41"/>
        <v>2600.9997142857155</v>
      </c>
      <c r="BO23" s="467"/>
      <c r="BP23" s="374">
        <v>2600.9997142857155</v>
      </c>
      <c r="BQ23" s="362"/>
      <c r="BR23" s="362"/>
      <c r="BS23" s="360">
        <f t="shared" si="51"/>
        <v>7.5972602739726032</v>
      </c>
      <c r="BT23" s="462">
        <f t="shared" si="52"/>
        <v>2.4027397260273968</v>
      </c>
      <c r="BU23" s="374">
        <f t="shared" si="53"/>
        <v>488.25</v>
      </c>
      <c r="BV23" s="463">
        <f t="shared" si="42"/>
        <v>2112.7497142857155</v>
      </c>
      <c r="BW23" s="364">
        <f t="shared" si="54"/>
        <v>1056.3748571428571</v>
      </c>
      <c r="BX23" s="280">
        <f t="shared" si="43"/>
        <v>1544.6248571428584</v>
      </c>
      <c r="BZ23" s="280">
        <v>1544.6248571428584</v>
      </c>
      <c r="CA23" s="362"/>
      <c r="CB23" s="362"/>
      <c r="CC23" s="360">
        <f t="shared" si="55"/>
        <v>8.6</v>
      </c>
      <c r="CD23" s="462">
        <f t="shared" si="56"/>
        <v>1.4000000000000004</v>
      </c>
      <c r="CE23" s="374">
        <f t="shared" si="57"/>
        <v>488.25</v>
      </c>
      <c r="CF23" s="463">
        <f t="shared" si="44"/>
        <v>1056.3748571428584</v>
      </c>
      <c r="CG23" s="464">
        <f t="shared" si="70"/>
        <v>1056.3748571428571</v>
      </c>
      <c r="CH23" s="280">
        <f t="shared" si="45"/>
        <v>488.25000000000136</v>
      </c>
      <c r="CJ23" s="467">
        <f t="shared" si="58"/>
        <v>1.3642420526593924E-12</v>
      </c>
      <c r="CK23" s="280">
        <f t="shared" si="59"/>
        <v>488.25000000000136</v>
      </c>
      <c r="CL23" s="362"/>
      <c r="CM23" s="362"/>
      <c r="CN23" s="360">
        <f t="shared" si="60"/>
        <v>9.6</v>
      </c>
      <c r="CO23" s="462">
        <f t="shared" si="61"/>
        <v>0.40000000000000036</v>
      </c>
      <c r="CP23" s="374">
        <f t="shared" si="62"/>
        <v>488.25</v>
      </c>
      <c r="CQ23" s="364">
        <f t="shared" si="46"/>
        <v>1.3642420526593924E-12</v>
      </c>
      <c r="CR23" s="364">
        <v>0</v>
      </c>
      <c r="CS23" s="280">
        <f t="shared" si="47"/>
        <v>488.25000000000136</v>
      </c>
      <c r="CU23" s="468">
        <f t="shared" si="64"/>
        <v>1.3642420526593924E-12</v>
      </c>
      <c r="CV23" s="280">
        <f t="shared" si="65"/>
        <v>488.25000000000136</v>
      </c>
      <c r="CW23" s="362"/>
      <c r="CX23" s="362"/>
      <c r="CY23" s="360">
        <f t="shared" si="66"/>
        <v>11.6</v>
      </c>
      <c r="CZ23" s="462">
        <f t="shared" si="67"/>
        <v>-1.5999999999999996</v>
      </c>
      <c r="DA23" s="374">
        <f t="shared" si="68"/>
        <v>488.25</v>
      </c>
      <c r="DB23" s="364">
        <f t="shared" si="48"/>
        <v>0</v>
      </c>
      <c r="DC23" s="364">
        <f t="shared" si="49"/>
        <v>0</v>
      </c>
      <c r="DD23" s="280">
        <f t="shared" si="50"/>
        <v>488.25000000000136</v>
      </c>
      <c r="DF23" s="468">
        <f t="shared" si="69"/>
        <v>1.3642420526593924E-12</v>
      </c>
    </row>
    <row r="24" spans="1:110" ht="15" x14ac:dyDescent="0.25">
      <c r="A24" s="455" t="s">
        <v>18</v>
      </c>
      <c r="B24" s="456" t="s">
        <v>18</v>
      </c>
      <c r="C24" s="355" t="s">
        <v>54</v>
      </c>
      <c r="D24" s="355" t="s">
        <v>2021</v>
      </c>
      <c r="E24" s="362" t="s">
        <v>224</v>
      </c>
      <c r="F24" s="451" t="s">
        <v>1072</v>
      </c>
      <c r="G24" s="457">
        <v>40786</v>
      </c>
      <c r="H24" s="458" t="str">
        <f t="shared" si="0"/>
        <v>2011-2012</v>
      </c>
      <c r="I24" s="459">
        <f t="shared" si="1"/>
        <v>3</v>
      </c>
      <c r="J24" s="460">
        <v>10</v>
      </c>
      <c r="K24" s="461">
        <f t="shared" si="2"/>
        <v>7</v>
      </c>
      <c r="L24" s="311">
        <v>20520</v>
      </c>
      <c r="M24" s="279">
        <v>3938.1679999999997</v>
      </c>
      <c r="N24" s="359">
        <f t="shared" si="3"/>
        <v>16581.832000000002</v>
      </c>
      <c r="O24" s="359"/>
      <c r="P24" s="265">
        <f t="shared" si="4"/>
        <v>7</v>
      </c>
      <c r="Q24" s="361">
        <f t="shared" si="5"/>
        <v>1026</v>
      </c>
      <c r="R24" s="265">
        <f t="shared" si="6"/>
        <v>15555.832000000002</v>
      </c>
      <c r="S24" s="265">
        <f t="shared" si="7"/>
        <v>2222.2617142857148</v>
      </c>
      <c r="T24" s="265"/>
      <c r="U24" s="265">
        <f t="shared" si="8"/>
        <v>0</v>
      </c>
      <c r="V24" s="265">
        <f t="shared" si="9"/>
        <v>2222.2617142857148</v>
      </c>
      <c r="W24" s="265">
        <f t="shared" si="10"/>
        <v>2222.2617142857148</v>
      </c>
      <c r="X24" s="265">
        <f t="shared" si="11"/>
        <v>0</v>
      </c>
      <c r="Y24" s="359">
        <f t="shared" si="12"/>
        <v>16581.832000000002</v>
      </c>
      <c r="Z24" s="374">
        <f t="shared" si="13"/>
        <v>14359.570285714288</v>
      </c>
      <c r="AA24" s="362"/>
      <c r="AB24" s="374">
        <f t="shared" si="14"/>
        <v>14359.570285714288</v>
      </c>
      <c r="AC24" s="362"/>
      <c r="AD24" s="362"/>
      <c r="AE24" s="360">
        <f t="shared" si="15"/>
        <v>3.5835616438356164</v>
      </c>
      <c r="AF24" s="462">
        <f t="shared" si="16"/>
        <v>6.4164383561643836</v>
      </c>
      <c r="AG24" s="374">
        <f t="shared" si="17"/>
        <v>1026</v>
      </c>
      <c r="AH24" s="463">
        <f t="shared" si="18"/>
        <v>15555.832000000002</v>
      </c>
      <c r="AI24" s="464">
        <f t="shared" si="19"/>
        <v>2222.2617142857148</v>
      </c>
      <c r="AJ24" s="465">
        <f t="shared" si="20"/>
        <v>12137.308571428573</v>
      </c>
      <c r="AK24" s="362"/>
      <c r="AL24" s="374">
        <f t="shared" si="21"/>
        <v>12137.308571428573</v>
      </c>
      <c r="AM24" s="362"/>
      <c r="AN24" s="362"/>
      <c r="AO24" s="360">
        <f t="shared" si="22"/>
        <v>4.5863013698630137</v>
      </c>
      <c r="AP24" s="462">
        <f t="shared" si="23"/>
        <v>5.4136986301369863</v>
      </c>
      <c r="AQ24" s="374">
        <f t="shared" si="24"/>
        <v>1026</v>
      </c>
      <c r="AR24" s="463">
        <f t="shared" si="25"/>
        <v>13333.570285714288</v>
      </c>
      <c r="AS24" s="464">
        <f t="shared" si="26"/>
        <v>2222.2617142857148</v>
      </c>
      <c r="AT24" s="466">
        <f t="shared" si="27"/>
        <v>9915.0468571428592</v>
      </c>
      <c r="AV24" s="374">
        <f t="shared" si="28"/>
        <v>9915.0468571428592</v>
      </c>
      <c r="AW24" s="362"/>
      <c r="AX24" s="362"/>
      <c r="AY24" s="360">
        <f t="shared" si="29"/>
        <v>5.5863013698630137</v>
      </c>
      <c r="AZ24" s="462">
        <f t="shared" si="30"/>
        <v>4.4136986301369863</v>
      </c>
      <c r="BA24" s="374">
        <f t="shared" si="31"/>
        <v>1026</v>
      </c>
      <c r="BB24" s="463">
        <f t="shared" si="32"/>
        <v>11111.308571428573</v>
      </c>
      <c r="BC24" s="364">
        <f t="shared" si="33"/>
        <v>2222.2617142857148</v>
      </c>
      <c r="BD24" s="466">
        <f t="shared" si="34"/>
        <v>7692.7851428571448</v>
      </c>
      <c r="BE24" s="466"/>
      <c r="BF24" s="374">
        <f t="shared" si="35"/>
        <v>7692.7851428571448</v>
      </c>
      <c r="BG24" s="362"/>
      <c r="BH24" s="362"/>
      <c r="BI24" s="360">
        <f t="shared" si="36"/>
        <v>6.5863013698630137</v>
      </c>
      <c r="BJ24" s="462">
        <f t="shared" si="37"/>
        <v>3.4136986301369863</v>
      </c>
      <c r="BK24" s="374">
        <f t="shared" si="38"/>
        <v>1026</v>
      </c>
      <c r="BL24" s="463">
        <f t="shared" si="39"/>
        <v>6666.7851428571448</v>
      </c>
      <c r="BM24" s="364">
        <f t="shared" si="40"/>
        <v>2222.2617142857148</v>
      </c>
      <c r="BN24" s="280">
        <f t="shared" si="41"/>
        <v>5470.5234285714305</v>
      </c>
      <c r="BO24" s="467"/>
      <c r="BP24" s="374">
        <v>5470.5234285714305</v>
      </c>
      <c r="BQ24" s="362"/>
      <c r="BR24" s="362"/>
      <c r="BS24" s="360">
        <f t="shared" si="51"/>
        <v>7.5863013698630137</v>
      </c>
      <c r="BT24" s="462">
        <f t="shared" si="52"/>
        <v>2.4136986301369863</v>
      </c>
      <c r="BU24" s="374">
        <f t="shared" si="53"/>
        <v>1026</v>
      </c>
      <c r="BV24" s="463">
        <f t="shared" si="42"/>
        <v>4444.5234285714305</v>
      </c>
      <c r="BW24" s="364">
        <f t="shared" si="54"/>
        <v>2222.2617142857148</v>
      </c>
      <c r="BX24" s="280">
        <f t="shared" si="43"/>
        <v>3248.2617142857157</v>
      </c>
      <c r="BZ24" s="280">
        <v>3248.2617142857157</v>
      </c>
      <c r="CA24" s="362"/>
      <c r="CB24" s="362"/>
      <c r="CC24" s="360">
        <f t="shared" si="55"/>
        <v>8.5890410958904102</v>
      </c>
      <c r="CD24" s="462">
        <f t="shared" si="56"/>
        <v>1.4109589041095898</v>
      </c>
      <c r="CE24" s="374">
        <f t="shared" si="57"/>
        <v>1026</v>
      </c>
      <c r="CF24" s="463">
        <f t="shared" si="44"/>
        <v>2222.2617142857157</v>
      </c>
      <c r="CG24" s="464">
        <f t="shared" si="70"/>
        <v>2222.2617142857148</v>
      </c>
      <c r="CH24" s="280">
        <f t="shared" si="45"/>
        <v>1026.0000000000009</v>
      </c>
      <c r="CJ24" s="467">
        <f t="shared" si="58"/>
        <v>0</v>
      </c>
      <c r="CK24" s="280">
        <f t="shared" si="59"/>
        <v>1026.0000000000009</v>
      </c>
      <c r="CL24" s="362"/>
      <c r="CM24" s="362"/>
      <c r="CN24" s="360">
        <f t="shared" si="60"/>
        <v>9.5890410958904102</v>
      </c>
      <c r="CO24" s="462">
        <f t="shared" si="61"/>
        <v>0.4109589041095898</v>
      </c>
      <c r="CP24" s="374">
        <f t="shared" si="62"/>
        <v>1026</v>
      </c>
      <c r="CQ24" s="364">
        <f t="shared" si="46"/>
        <v>9.0949470177292824E-13</v>
      </c>
      <c r="CR24" s="364">
        <v>0</v>
      </c>
      <c r="CS24" s="280">
        <f t="shared" si="47"/>
        <v>1026.0000000000009</v>
      </c>
      <c r="CU24" s="468">
        <f t="shared" si="64"/>
        <v>0</v>
      </c>
      <c r="CV24" s="280">
        <f t="shared" si="65"/>
        <v>1026.0000000000009</v>
      </c>
      <c r="CW24" s="362"/>
      <c r="CX24" s="362"/>
      <c r="CY24" s="360">
        <f t="shared" si="66"/>
        <v>11.58904109589041</v>
      </c>
      <c r="CZ24" s="462">
        <f t="shared" si="67"/>
        <v>-1.5890410958904102</v>
      </c>
      <c r="DA24" s="374">
        <f t="shared" si="68"/>
        <v>1026</v>
      </c>
      <c r="DB24" s="364">
        <f t="shared" si="48"/>
        <v>0</v>
      </c>
      <c r="DC24" s="364">
        <f t="shared" si="49"/>
        <v>0</v>
      </c>
      <c r="DD24" s="280">
        <f t="shared" si="50"/>
        <v>1026.0000000000009</v>
      </c>
      <c r="DF24" s="468">
        <f t="shared" si="69"/>
        <v>0</v>
      </c>
    </row>
    <row r="25" spans="1:110" ht="15" x14ac:dyDescent="0.25">
      <c r="A25" s="455" t="s">
        <v>18</v>
      </c>
      <c r="B25" s="456" t="s">
        <v>18</v>
      </c>
      <c r="C25" s="355" t="s">
        <v>54</v>
      </c>
      <c r="D25" s="355" t="s">
        <v>2022</v>
      </c>
      <c r="E25" s="362" t="s">
        <v>237</v>
      </c>
      <c r="F25" s="451" t="s">
        <v>1072</v>
      </c>
      <c r="G25" s="457">
        <v>40808</v>
      </c>
      <c r="H25" s="458" t="str">
        <f t="shared" si="0"/>
        <v>2011-2012</v>
      </c>
      <c r="I25" s="459">
        <f t="shared" si="1"/>
        <v>3</v>
      </c>
      <c r="J25" s="460">
        <v>10</v>
      </c>
      <c r="K25" s="461">
        <f t="shared" si="2"/>
        <v>7</v>
      </c>
      <c r="L25" s="311">
        <v>54400</v>
      </c>
      <c r="M25" s="279">
        <v>10195.959999999999</v>
      </c>
      <c r="N25" s="359">
        <f t="shared" si="3"/>
        <v>44204.04</v>
      </c>
      <c r="O25" s="359"/>
      <c r="P25" s="265">
        <f t="shared" si="4"/>
        <v>7</v>
      </c>
      <c r="Q25" s="361">
        <f t="shared" si="5"/>
        <v>2720</v>
      </c>
      <c r="R25" s="265">
        <f t="shared" si="6"/>
        <v>41484.04</v>
      </c>
      <c r="S25" s="265">
        <f t="shared" si="7"/>
        <v>5926.2914285714287</v>
      </c>
      <c r="T25" s="265"/>
      <c r="U25" s="265">
        <f t="shared" si="8"/>
        <v>0</v>
      </c>
      <c r="V25" s="265">
        <f t="shared" si="9"/>
        <v>5926.2914285714287</v>
      </c>
      <c r="W25" s="265">
        <f t="shared" si="10"/>
        <v>5926.2914285714287</v>
      </c>
      <c r="X25" s="265">
        <f t="shared" si="11"/>
        <v>0</v>
      </c>
      <c r="Y25" s="359">
        <f t="shared" si="12"/>
        <v>44204.04</v>
      </c>
      <c r="Z25" s="374">
        <f t="shared" si="13"/>
        <v>38277.748571428572</v>
      </c>
      <c r="AA25" s="362"/>
      <c r="AB25" s="374">
        <f t="shared" si="14"/>
        <v>38277.748571428572</v>
      </c>
      <c r="AC25" s="362"/>
      <c r="AD25" s="362"/>
      <c r="AE25" s="360">
        <f t="shared" si="15"/>
        <v>3.5232876712328767</v>
      </c>
      <c r="AF25" s="462">
        <f t="shared" si="16"/>
        <v>6.4767123287671229</v>
      </c>
      <c r="AG25" s="374">
        <f t="shared" si="17"/>
        <v>2720</v>
      </c>
      <c r="AH25" s="463">
        <f t="shared" si="18"/>
        <v>41484.04</v>
      </c>
      <c r="AI25" s="464">
        <f t="shared" si="19"/>
        <v>5926.2914285714287</v>
      </c>
      <c r="AJ25" s="465">
        <f t="shared" si="20"/>
        <v>32351.457142857143</v>
      </c>
      <c r="AK25" s="362"/>
      <c r="AL25" s="374">
        <f t="shared" si="21"/>
        <v>32351.457142857143</v>
      </c>
      <c r="AM25" s="362"/>
      <c r="AN25" s="362"/>
      <c r="AO25" s="360">
        <f t="shared" si="22"/>
        <v>4.5260273972602736</v>
      </c>
      <c r="AP25" s="462">
        <f t="shared" si="23"/>
        <v>5.4739726027397264</v>
      </c>
      <c r="AQ25" s="374">
        <f t="shared" si="24"/>
        <v>2720</v>
      </c>
      <c r="AR25" s="463">
        <f t="shared" si="25"/>
        <v>35557.748571428572</v>
      </c>
      <c r="AS25" s="464">
        <f t="shared" si="26"/>
        <v>5926.2914285714287</v>
      </c>
      <c r="AT25" s="466">
        <f t="shared" si="27"/>
        <v>26425.165714285715</v>
      </c>
      <c r="AV25" s="374">
        <f t="shared" si="28"/>
        <v>26425.165714285715</v>
      </c>
      <c r="AW25" s="362"/>
      <c r="AX25" s="362"/>
      <c r="AY25" s="360">
        <f t="shared" si="29"/>
        <v>5.5260273972602736</v>
      </c>
      <c r="AZ25" s="462">
        <f t="shared" si="30"/>
        <v>4.4739726027397264</v>
      </c>
      <c r="BA25" s="374">
        <f t="shared" si="31"/>
        <v>2720</v>
      </c>
      <c r="BB25" s="463">
        <f t="shared" si="32"/>
        <v>29631.457142857143</v>
      </c>
      <c r="BC25" s="364">
        <f t="shared" si="33"/>
        <v>5926.2914285714287</v>
      </c>
      <c r="BD25" s="466">
        <f t="shared" si="34"/>
        <v>20498.874285714286</v>
      </c>
      <c r="BE25" s="466"/>
      <c r="BF25" s="374">
        <f t="shared" si="35"/>
        <v>20498.874285714286</v>
      </c>
      <c r="BG25" s="362"/>
      <c r="BH25" s="362"/>
      <c r="BI25" s="360">
        <f t="shared" si="36"/>
        <v>6.5260273972602736</v>
      </c>
      <c r="BJ25" s="462">
        <f t="shared" si="37"/>
        <v>3.4739726027397264</v>
      </c>
      <c r="BK25" s="374">
        <f t="shared" si="38"/>
        <v>2720</v>
      </c>
      <c r="BL25" s="463">
        <f t="shared" si="39"/>
        <v>17778.874285714286</v>
      </c>
      <c r="BM25" s="364">
        <f t="shared" si="40"/>
        <v>5926.2914285714287</v>
      </c>
      <c r="BN25" s="280">
        <f t="shared" si="41"/>
        <v>14572.582857142857</v>
      </c>
      <c r="BO25" s="467"/>
      <c r="BP25" s="374">
        <v>14572.582857142857</v>
      </c>
      <c r="BQ25" s="362"/>
      <c r="BR25" s="362"/>
      <c r="BS25" s="360">
        <f t="shared" si="51"/>
        <v>7.5260273972602736</v>
      </c>
      <c r="BT25" s="462">
        <f t="shared" si="52"/>
        <v>2.4739726027397264</v>
      </c>
      <c r="BU25" s="374">
        <f t="shared" si="53"/>
        <v>2720</v>
      </c>
      <c r="BV25" s="463">
        <f t="shared" si="42"/>
        <v>11852.582857142857</v>
      </c>
      <c r="BW25" s="364">
        <f t="shared" si="54"/>
        <v>5926.2914285714287</v>
      </c>
      <c r="BX25" s="280">
        <f t="shared" si="43"/>
        <v>8646.2914285714287</v>
      </c>
      <c r="BZ25" s="280">
        <v>8646.2914285714287</v>
      </c>
      <c r="CA25" s="362"/>
      <c r="CB25" s="362"/>
      <c r="CC25" s="360">
        <f t="shared" si="55"/>
        <v>8.5287671232876718</v>
      </c>
      <c r="CD25" s="462">
        <f t="shared" si="56"/>
        <v>1.4712328767123282</v>
      </c>
      <c r="CE25" s="374">
        <f t="shared" si="57"/>
        <v>2720</v>
      </c>
      <c r="CF25" s="463">
        <f t="shared" si="44"/>
        <v>5926.2914285714287</v>
      </c>
      <c r="CG25" s="464">
        <f t="shared" si="70"/>
        <v>5926.2914285714287</v>
      </c>
      <c r="CH25" s="280">
        <f t="shared" si="45"/>
        <v>2720</v>
      </c>
      <c r="CJ25" s="467">
        <f t="shared" si="58"/>
        <v>0</v>
      </c>
      <c r="CK25" s="280">
        <f t="shared" si="59"/>
        <v>2720</v>
      </c>
      <c r="CL25" s="362"/>
      <c r="CM25" s="362"/>
      <c r="CN25" s="360">
        <f t="shared" si="60"/>
        <v>9.5287671232876718</v>
      </c>
      <c r="CO25" s="462">
        <f t="shared" si="61"/>
        <v>0.47123287671232816</v>
      </c>
      <c r="CP25" s="374">
        <f t="shared" si="62"/>
        <v>2720</v>
      </c>
      <c r="CQ25" s="364">
        <f t="shared" si="46"/>
        <v>0</v>
      </c>
      <c r="CR25" s="364">
        <v>0</v>
      </c>
      <c r="CS25" s="280">
        <f t="shared" si="47"/>
        <v>2720</v>
      </c>
      <c r="CU25" s="468">
        <f t="shared" si="64"/>
        <v>0</v>
      </c>
      <c r="CV25" s="280">
        <f t="shared" si="65"/>
        <v>2720</v>
      </c>
      <c r="CW25" s="362"/>
      <c r="CX25" s="362"/>
      <c r="CY25" s="360">
        <f t="shared" si="66"/>
        <v>11.528767123287672</v>
      </c>
      <c r="CZ25" s="462">
        <f t="shared" si="67"/>
        <v>-1.5287671232876718</v>
      </c>
      <c r="DA25" s="374">
        <f t="shared" si="68"/>
        <v>2720</v>
      </c>
      <c r="DB25" s="364">
        <f t="shared" si="48"/>
        <v>0</v>
      </c>
      <c r="DC25" s="364">
        <f t="shared" si="49"/>
        <v>0</v>
      </c>
      <c r="DD25" s="280">
        <f t="shared" si="50"/>
        <v>2720</v>
      </c>
      <c r="DF25" s="468">
        <f t="shared" si="69"/>
        <v>0</v>
      </c>
    </row>
    <row r="26" spans="1:110" ht="15" x14ac:dyDescent="0.25">
      <c r="A26" s="455" t="s">
        <v>18</v>
      </c>
      <c r="B26" s="456" t="s">
        <v>18</v>
      </c>
      <c r="C26" s="355" t="s">
        <v>54</v>
      </c>
      <c r="D26" s="355" t="s">
        <v>2023</v>
      </c>
      <c r="E26" s="362" t="s">
        <v>238</v>
      </c>
      <c r="F26" s="451" t="s">
        <v>1072</v>
      </c>
      <c r="G26" s="457">
        <v>40816</v>
      </c>
      <c r="H26" s="458" t="str">
        <f t="shared" si="0"/>
        <v>2011-2012</v>
      </c>
      <c r="I26" s="459">
        <f t="shared" si="1"/>
        <v>3</v>
      </c>
      <c r="J26" s="460">
        <v>10</v>
      </c>
      <c r="K26" s="461">
        <f t="shared" si="2"/>
        <v>7</v>
      </c>
      <c r="L26" s="311">
        <v>26758</v>
      </c>
      <c r="M26" s="279">
        <v>4819.8872000000001</v>
      </c>
      <c r="N26" s="359">
        <f t="shared" si="3"/>
        <v>21938.112799999999</v>
      </c>
      <c r="O26" s="359"/>
      <c r="P26" s="265">
        <f t="shared" si="4"/>
        <v>7</v>
      </c>
      <c r="Q26" s="361">
        <f t="shared" si="5"/>
        <v>1337.9</v>
      </c>
      <c r="R26" s="265">
        <f t="shared" si="6"/>
        <v>20600.212799999998</v>
      </c>
      <c r="S26" s="265">
        <f t="shared" si="7"/>
        <v>2942.8875428571423</v>
      </c>
      <c r="T26" s="265"/>
      <c r="U26" s="265">
        <f t="shared" si="8"/>
        <v>0</v>
      </c>
      <c r="V26" s="265">
        <f t="shared" si="9"/>
        <v>2942.8875428571423</v>
      </c>
      <c r="W26" s="265">
        <f t="shared" si="10"/>
        <v>2942.8875428571423</v>
      </c>
      <c r="X26" s="265">
        <f t="shared" si="11"/>
        <v>0</v>
      </c>
      <c r="Y26" s="359">
        <f t="shared" si="12"/>
        <v>21938.112799999999</v>
      </c>
      <c r="Z26" s="374">
        <f t="shared" si="13"/>
        <v>18995.225257142858</v>
      </c>
      <c r="AA26" s="362"/>
      <c r="AB26" s="374">
        <f t="shared" si="14"/>
        <v>18995.225257142858</v>
      </c>
      <c r="AC26" s="362"/>
      <c r="AD26" s="362"/>
      <c r="AE26" s="360">
        <f t="shared" si="15"/>
        <v>3.5013698630136987</v>
      </c>
      <c r="AF26" s="462">
        <f t="shared" si="16"/>
        <v>6.4986301369863018</v>
      </c>
      <c r="AG26" s="374">
        <f t="shared" si="17"/>
        <v>1337.9</v>
      </c>
      <c r="AH26" s="463">
        <f t="shared" si="18"/>
        <v>20600.212799999998</v>
      </c>
      <c r="AI26" s="464">
        <f t="shared" si="19"/>
        <v>2942.8875428571423</v>
      </c>
      <c r="AJ26" s="465">
        <f t="shared" si="20"/>
        <v>16052.337714285715</v>
      </c>
      <c r="AK26" s="362"/>
      <c r="AL26" s="374">
        <f t="shared" si="21"/>
        <v>16052.337714285715</v>
      </c>
      <c r="AM26" s="362"/>
      <c r="AN26" s="362"/>
      <c r="AO26" s="360">
        <f t="shared" si="22"/>
        <v>4.5041095890410956</v>
      </c>
      <c r="AP26" s="462">
        <f t="shared" si="23"/>
        <v>5.4958904109589044</v>
      </c>
      <c r="AQ26" s="374">
        <f t="shared" si="24"/>
        <v>1337.9</v>
      </c>
      <c r="AR26" s="463">
        <f t="shared" si="25"/>
        <v>17657.325257142857</v>
      </c>
      <c r="AS26" s="464">
        <f t="shared" si="26"/>
        <v>2942.8875428571423</v>
      </c>
      <c r="AT26" s="466">
        <f t="shared" si="27"/>
        <v>13109.450171428573</v>
      </c>
      <c r="AV26" s="374">
        <f t="shared" si="28"/>
        <v>13109.450171428573</v>
      </c>
      <c r="AW26" s="362"/>
      <c r="AX26" s="362"/>
      <c r="AY26" s="360">
        <f t="shared" si="29"/>
        <v>5.5041095890410956</v>
      </c>
      <c r="AZ26" s="462">
        <f t="shared" si="30"/>
        <v>4.4958904109589044</v>
      </c>
      <c r="BA26" s="374">
        <f t="shared" si="31"/>
        <v>1337.9</v>
      </c>
      <c r="BB26" s="463">
        <f t="shared" si="32"/>
        <v>14714.437714285716</v>
      </c>
      <c r="BC26" s="364">
        <f t="shared" si="33"/>
        <v>2942.8875428571423</v>
      </c>
      <c r="BD26" s="466">
        <f t="shared" si="34"/>
        <v>10166.56262857143</v>
      </c>
      <c r="BE26" s="466"/>
      <c r="BF26" s="374">
        <f t="shared" si="35"/>
        <v>10166.56262857143</v>
      </c>
      <c r="BG26" s="362"/>
      <c r="BH26" s="362"/>
      <c r="BI26" s="360">
        <f t="shared" si="36"/>
        <v>6.5041095890410956</v>
      </c>
      <c r="BJ26" s="462">
        <f t="shared" si="37"/>
        <v>3.4958904109589044</v>
      </c>
      <c r="BK26" s="374">
        <f t="shared" si="38"/>
        <v>1337.9</v>
      </c>
      <c r="BL26" s="463">
        <f t="shared" si="39"/>
        <v>8828.6626285714301</v>
      </c>
      <c r="BM26" s="364">
        <f t="shared" si="40"/>
        <v>2942.8875428571423</v>
      </c>
      <c r="BN26" s="280">
        <f t="shared" si="41"/>
        <v>7223.675085714287</v>
      </c>
      <c r="BO26" s="467"/>
      <c r="BP26" s="374">
        <v>7223.675085714287</v>
      </c>
      <c r="BQ26" s="362"/>
      <c r="BR26" s="362"/>
      <c r="BS26" s="360">
        <f t="shared" si="51"/>
        <v>7.5041095890410956</v>
      </c>
      <c r="BT26" s="462">
        <f t="shared" si="52"/>
        <v>2.4958904109589044</v>
      </c>
      <c r="BU26" s="374">
        <f t="shared" si="53"/>
        <v>1337.9</v>
      </c>
      <c r="BV26" s="463">
        <f t="shared" si="42"/>
        <v>5885.7750857142873</v>
      </c>
      <c r="BW26" s="364">
        <f t="shared" si="54"/>
        <v>2942.8875428571423</v>
      </c>
      <c r="BX26" s="280">
        <f t="shared" si="43"/>
        <v>4280.7875428571442</v>
      </c>
      <c r="BZ26" s="280">
        <v>4280.7875428571442</v>
      </c>
      <c r="CA26" s="362"/>
      <c r="CB26" s="362"/>
      <c r="CC26" s="360">
        <f t="shared" si="55"/>
        <v>8.506849315068493</v>
      </c>
      <c r="CD26" s="462">
        <f t="shared" si="56"/>
        <v>1.493150684931507</v>
      </c>
      <c r="CE26" s="374">
        <f t="shared" si="57"/>
        <v>1337.9</v>
      </c>
      <c r="CF26" s="463">
        <f t="shared" si="44"/>
        <v>2942.8875428571441</v>
      </c>
      <c r="CG26" s="464">
        <f t="shared" si="70"/>
        <v>2942.8875428571423</v>
      </c>
      <c r="CH26" s="280">
        <f t="shared" si="45"/>
        <v>1337.9000000000019</v>
      </c>
      <c r="CJ26" s="467">
        <f t="shared" si="58"/>
        <v>1.8189894035458565E-12</v>
      </c>
      <c r="CK26" s="280">
        <f t="shared" si="59"/>
        <v>1337.9000000000019</v>
      </c>
      <c r="CL26" s="362"/>
      <c r="CM26" s="362"/>
      <c r="CN26" s="360">
        <f t="shared" si="60"/>
        <v>9.506849315068493</v>
      </c>
      <c r="CO26" s="462">
        <f t="shared" si="61"/>
        <v>0.49315068493150704</v>
      </c>
      <c r="CP26" s="374">
        <f t="shared" si="62"/>
        <v>1337.9</v>
      </c>
      <c r="CQ26" s="364">
        <f t="shared" si="46"/>
        <v>1.8189894035458565E-12</v>
      </c>
      <c r="CR26" s="364">
        <v>0</v>
      </c>
      <c r="CS26" s="280">
        <f t="shared" si="47"/>
        <v>1337.9000000000019</v>
      </c>
      <c r="CU26" s="468">
        <f t="shared" si="64"/>
        <v>1.8189894035458565E-12</v>
      </c>
      <c r="CV26" s="280">
        <f t="shared" si="65"/>
        <v>1337.9000000000019</v>
      </c>
      <c r="CW26" s="362"/>
      <c r="CX26" s="362"/>
      <c r="CY26" s="360">
        <f t="shared" si="66"/>
        <v>11.506849315068493</v>
      </c>
      <c r="CZ26" s="462">
        <f t="shared" si="67"/>
        <v>-1.506849315068493</v>
      </c>
      <c r="DA26" s="374">
        <f t="shared" si="68"/>
        <v>1337.9</v>
      </c>
      <c r="DB26" s="364">
        <f t="shared" si="48"/>
        <v>0</v>
      </c>
      <c r="DC26" s="364">
        <f t="shared" si="49"/>
        <v>0</v>
      </c>
      <c r="DD26" s="280">
        <f t="shared" si="50"/>
        <v>1337.9000000000019</v>
      </c>
      <c r="DF26" s="468">
        <f t="shared" si="69"/>
        <v>1.8189894035458565E-12</v>
      </c>
    </row>
    <row r="27" spans="1:110" ht="15" x14ac:dyDescent="0.25">
      <c r="A27" s="455" t="s">
        <v>18</v>
      </c>
      <c r="B27" s="456" t="s">
        <v>18</v>
      </c>
      <c r="C27" s="355" t="s">
        <v>54</v>
      </c>
      <c r="D27" s="355" t="s">
        <v>2024</v>
      </c>
      <c r="E27" s="362" t="s">
        <v>238</v>
      </c>
      <c r="F27" s="451" t="s">
        <v>1072</v>
      </c>
      <c r="G27" s="457">
        <v>40816</v>
      </c>
      <c r="H27" s="458" t="str">
        <f t="shared" si="0"/>
        <v>2011-2012</v>
      </c>
      <c r="I27" s="459">
        <f t="shared" si="1"/>
        <v>3</v>
      </c>
      <c r="J27" s="460">
        <v>10</v>
      </c>
      <c r="K27" s="461">
        <f t="shared" si="2"/>
        <v>7</v>
      </c>
      <c r="L27" s="311">
        <v>26758</v>
      </c>
      <c r="M27" s="279">
        <v>4819.8872000000001</v>
      </c>
      <c r="N27" s="359">
        <f t="shared" si="3"/>
        <v>21938.112799999999</v>
      </c>
      <c r="O27" s="359"/>
      <c r="P27" s="265">
        <f t="shared" si="4"/>
        <v>7</v>
      </c>
      <c r="Q27" s="361">
        <f t="shared" si="5"/>
        <v>1337.9</v>
      </c>
      <c r="R27" s="265">
        <f t="shared" si="6"/>
        <v>20600.212799999998</v>
      </c>
      <c r="S27" s="265">
        <f t="shared" si="7"/>
        <v>2942.8875428571423</v>
      </c>
      <c r="T27" s="265"/>
      <c r="U27" s="265">
        <f t="shared" si="8"/>
        <v>0</v>
      </c>
      <c r="V27" s="265">
        <f t="shared" si="9"/>
        <v>2942.8875428571423</v>
      </c>
      <c r="W27" s="265">
        <f t="shared" si="10"/>
        <v>2942.8875428571423</v>
      </c>
      <c r="X27" s="265">
        <f t="shared" si="11"/>
        <v>0</v>
      </c>
      <c r="Y27" s="359">
        <f t="shared" si="12"/>
        <v>21938.112799999999</v>
      </c>
      <c r="Z27" s="374">
        <f t="shared" si="13"/>
        <v>18995.225257142858</v>
      </c>
      <c r="AA27" s="362"/>
      <c r="AB27" s="374">
        <f t="shared" si="14"/>
        <v>18995.225257142858</v>
      </c>
      <c r="AC27" s="362"/>
      <c r="AD27" s="362"/>
      <c r="AE27" s="360">
        <f t="shared" si="15"/>
        <v>3.5013698630136987</v>
      </c>
      <c r="AF27" s="462">
        <f t="shared" si="16"/>
        <v>6.4986301369863018</v>
      </c>
      <c r="AG27" s="374">
        <f t="shared" si="17"/>
        <v>1337.9</v>
      </c>
      <c r="AH27" s="463">
        <f t="shared" si="18"/>
        <v>20600.212799999998</v>
      </c>
      <c r="AI27" s="464">
        <f t="shared" si="19"/>
        <v>2942.8875428571423</v>
      </c>
      <c r="AJ27" s="465">
        <f t="shared" si="20"/>
        <v>16052.337714285715</v>
      </c>
      <c r="AK27" s="362"/>
      <c r="AL27" s="374">
        <f t="shared" si="21"/>
        <v>16052.337714285715</v>
      </c>
      <c r="AM27" s="362"/>
      <c r="AN27" s="362"/>
      <c r="AO27" s="360">
        <f t="shared" si="22"/>
        <v>4.5041095890410956</v>
      </c>
      <c r="AP27" s="462">
        <f t="shared" si="23"/>
        <v>5.4958904109589044</v>
      </c>
      <c r="AQ27" s="374">
        <f t="shared" si="24"/>
        <v>1337.9</v>
      </c>
      <c r="AR27" s="463">
        <f t="shared" si="25"/>
        <v>17657.325257142857</v>
      </c>
      <c r="AS27" s="464">
        <f t="shared" si="26"/>
        <v>2942.8875428571423</v>
      </c>
      <c r="AT27" s="466">
        <f t="shared" si="27"/>
        <v>13109.450171428573</v>
      </c>
      <c r="AV27" s="374">
        <f t="shared" si="28"/>
        <v>13109.450171428573</v>
      </c>
      <c r="AW27" s="362"/>
      <c r="AX27" s="362"/>
      <c r="AY27" s="360">
        <f t="shared" si="29"/>
        <v>5.5041095890410956</v>
      </c>
      <c r="AZ27" s="462">
        <f t="shared" si="30"/>
        <v>4.4958904109589044</v>
      </c>
      <c r="BA27" s="374">
        <f t="shared" si="31"/>
        <v>1337.9</v>
      </c>
      <c r="BB27" s="463">
        <f t="shared" si="32"/>
        <v>14714.437714285716</v>
      </c>
      <c r="BC27" s="364">
        <f t="shared" si="33"/>
        <v>2942.8875428571423</v>
      </c>
      <c r="BD27" s="466">
        <f t="shared" si="34"/>
        <v>10166.56262857143</v>
      </c>
      <c r="BE27" s="466"/>
      <c r="BF27" s="374">
        <f t="shared" si="35"/>
        <v>10166.56262857143</v>
      </c>
      <c r="BG27" s="362"/>
      <c r="BH27" s="362"/>
      <c r="BI27" s="360">
        <f t="shared" si="36"/>
        <v>6.5041095890410956</v>
      </c>
      <c r="BJ27" s="462">
        <f t="shared" si="37"/>
        <v>3.4958904109589044</v>
      </c>
      <c r="BK27" s="374">
        <f t="shared" si="38"/>
        <v>1337.9</v>
      </c>
      <c r="BL27" s="463">
        <f t="shared" si="39"/>
        <v>8828.6626285714301</v>
      </c>
      <c r="BM27" s="364">
        <f t="shared" si="40"/>
        <v>2942.8875428571423</v>
      </c>
      <c r="BN27" s="280">
        <f t="shared" si="41"/>
        <v>7223.675085714287</v>
      </c>
      <c r="BO27" s="467"/>
      <c r="BP27" s="374">
        <v>7223.675085714287</v>
      </c>
      <c r="BQ27" s="362"/>
      <c r="BR27" s="362"/>
      <c r="BS27" s="360">
        <f t="shared" si="51"/>
        <v>7.5041095890410956</v>
      </c>
      <c r="BT27" s="462">
        <f t="shared" si="52"/>
        <v>2.4958904109589044</v>
      </c>
      <c r="BU27" s="374">
        <f t="shared" si="53"/>
        <v>1337.9</v>
      </c>
      <c r="BV27" s="463">
        <f t="shared" si="42"/>
        <v>5885.7750857142873</v>
      </c>
      <c r="BW27" s="364">
        <f t="shared" si="54"/>
        <v>2942.8875428571423</v>
      </c>
      <c r="BX27" s="280">
        <f t="shared" si="43"/>
        <v>4280.7875428571442</v>
      </c>
      <c r="BZ27" s="280">
        <v>4280.7875428571442</v>
      </c>
      <c r="CA27" s="362"/>
      <c r="CB27" s="362"/>
      <c r="CC27" s="360">
        <f t="shared" si="55"/>
        <v>8.506849315068493</v>
      </c>
      <c r="CD27" s="462">
        <f t="shared" si="56"/>
        <v>1.493150684931507</v>
      </c>
      <c r="CE27" s="374">
        <f t="shared" si="57"/>
        <v>1337.9</v>
      </c>
      <c r="CF27" s="463">
        <f t="shared" si="44"/>
        <v>2942.8875428571441</v>
      </c>
      <c r="CG27" s="464">
        <f t="shared" si="70"/>
        <v>2942.8875428571423</v>
      </c>
      <c r="CH27" s="280">
        <f t="shared" si="45"/>
        <v>1337.9000000000019</v>
      </c>
      <c r="CJ27" s="467">
        <f t="shared" si="58"/>
        <v>1.8189894035458565E-12</v>
      </c>
      <c r="CK27" s="280">
        <f t="shared" si="59"/>
        <v>1337.9000000000019</v>
      </c>
      <c r="CL27" s="362"/>
      <c r="CM27" s="362"/>
      <c r="CN27" s="360">
        <f t="shared" si="60"/>
        <v>9.506849315068493</v>
      </c>
      <c r="CO27" s="462">
        <f t="shared" si="61"/>
        <v>0.49315068493150704</v>
      </c>
      <c r="CP27" s="374">
        <f t="shared" si="62"/>
        <v>1337.9</v>
      </c>
      <c r="CQ27" s="364">
        <f t="shared" si="46"/>
        <v>1.8189894035458565E-12</v>
      </c>
      <c r="CR27" s="364">
        <v>0</v>
      </c>
      <c r="CS27" s="280">
        <f t="shared" si="47"/>
        <v>1337.9000000000019</v>
      </c>
      <c r="CU27" s="468">
        <f t="shared" si="64"/>
        <v>1.8189894035458565E-12</v>
      </c>
      <c r="CV27" s="280">
        <f t="shared" si="65"/>
        <v>1337.9000000000019</v>
      </c>
      <c r="CW27" s="362"/>
      <c r="CX27" s="362"/>
      <c r="CY27" s="360">
        <f t="shared" si="66"/>
        <v>11.506849315068493</v>
      </c>
      <c r="CZ27" s="462">
        <f t="shared" si="67"/>
        <v>-1.506849315068493</v>
      </c>
      <c r="DA27" s="374">
        <f t="shared" si="68"/>
        <v>1337.9</v>
      </c>
      <c r="DB27" s="364">
        <f t="shared" si="48"/>
        <v>0</v>
      </c>
      <c r="DC27" s="364">
        <f t="shared" si="49"/>
        <v>0</v>
      </c>
      <c r="DD27" s="280">
        <f t="shared" si="50"/>
        <v>1337.9000000000019</v>
      </c>
      <c r="DF27" s="468">
        <f t="shared" si="69"/>
        <v>1.8189894035458565E-12</v>
      </c>
    </row>
    <row r="28" spans="1:110" ht="15" x14ac:dyDescent="0.25">
      <c r="A28" s="455" t="s">
        <v>18</v>
      </c>
      <c r="B28" s="456" t="s">
        <v>18</v>
      </c>
      <c r="C28" s="355" t="s">
        <v>54</v>
      </c>
      <c r="D28" s="355" t="s">
        <v>2025</v>
      </c>
      <c r="E28" s="362" t="s">
        <v>239</v>
      </c>
      <c r="F28" s="451" t="s">
        <v>1072</v>
      </c>
      <c r="G28" s="457">
        <v>40844</v>
      </c>
      <c r="H28" s="458" t="str">
        <f t="shared" si="0"/>
        <v>2011-2012</v>
      </c>
      <c r="I28" s="459">
        <f t="shared" si="1"/>
        <v>3</v>
      </c>
      <c r="J28" s="460">
        <v>10</v>
      </c>
      <c r="K28" s="461">
        <f t="shared" si="2"/>
        <v>7</v>
      </c>
      <c r="L28" s="311">
        <v>16560</v>
      </c>
      <c r="M28" s="279">
        <v>2982.5039999999999</v>
      </c>
      <c r="N28" s="359">
        <f t="shared" si="3"/>
        <v>13577.495999999999</v>
      </c>
      <c r="O28" s="359"/>
      <c r="P28" s="265">
        <f t="shared" si="4"/>
        <v>7</v>
      </c>
      <c r="Q28" s="361">
        <f t="shared" si="5"/>
        <v>828</v>
      </c>
      <c r="R28" s="265">
        <f t="shared" si="6"/>
        <v>12749.495999999999</v>
      </c>
      <c r="S28" s="265">
        <f t="shared" si="7"/>
        <v>1821.3565714285712</v>
      </c>
      <c r="T28" s="265"/>
      <c r="U28" s="265">
        <f t="shared" si="8"/>
        <v>0</v>
      </c>
      <c r="V28" s="265">
        <f t="shared" si="9"/>
        <v>1821.3565714285712</v>
      </c>
      <c r="W28" s="265">
        <f t="shared" si="10"/>
        <v>1821.3565714285712</v>
      </c>
      <c r="X28" s="265">
        <f t="shared" si="11"/>
        <v>0</v>
      </c>
      <c r="Y28" s="359">
        <f t="shared" si="12"/>
        <v>13577.495999999999</v>
      </c>
      <c r="Z28" s="374">
        <f t="shared" si="13"/>
        <v>11756.139428571429</v>
      </c>
      <c r="AA28" s="362"/>
      <c r="AB28" s="374">
        <f t="shared" si="14"/>
        <v>11756.139428571429</v>
      </c>
      <c r="AC28" s="362"/>
      <c r="AD28" s="362"/>
      <c r="AE28" s="360">
        <f t="shared" si="15"/>
        <v>3.4246575342465753</v>
      </c>
      <c r="AF28" s="462">
        <f t="shared" si="16"/>
        <v>6.5753424657534243</v>
      </c>
      <c r="AG28" s="374">
        <f t="shared" si="17"/>
        <v>828</v>
      </c>
      <c r="AH28" s="463">
        <f t="shared" si="18"/>
        <v>12749.495999999999</v>
      </c>
      <c r="AI28" s="464">
        <f t="shared" si="19"/>
        <v>1821.3565714285712</v>
      </c>
      <c r="AJ28" s="465">
        <f t="shared" si="20"/>
        <v>9934.7828571428581</v>
      </c>
      <c r="AK28" s="362"/>
      <c r="AL28" s="374">
        <f t="shared" si="21"/>
        <v>9934.7828571428581</v>
      </c>
      <c r="AM28" s="362"/>
      <c r="AN28" s="362"/>
      <c r="AO28" s="360">
        <f t="shared" si="22"/>
        <v>4.4273972602739722</v>
      </c>
      <c r="AP28" s="462">
        <f t="shared" si="23"/>
        <v>5.5726027397260278</v>
      </c>
      <c r="AQ28" s="374">
        <f t="shared" si="24"/>
        <v>828</v>
      </c>
      <c r="AR28" s="463">
        <f t="shared" si="25"/>
        <v>10928.139428571429</v>
      </c>
      <c r="AS28" s="464">
        <f t="shared" si="26"/>
        <v>1821.3565714285712</v>
      </c>
      <c r="AT28" s="466">
        <f t="shared" si="27"/>
        <v>8113.4262857142867</v>
      </c>
      <c r="AV28" s="374">
        <f t="shared" si="28"/>
        <v>8113.4262857142867</v>
      </c>
      <c r="AW28" s="362"/>
      <c r="AX28" s="362"/>
      <c r="AY28" s="360">
        <f t="shared" si="29"/>
        <v>5.4273972602739722</v>
      </c>
      <c r="AZ28" s="462">
        <f t="shared" si="30"/>
        <v>4.5726027397260278</v>
      </c>
      <c r="BA28" s="374">
        <f t="shared" si="31"/>
        <v>828</v>
      </c>
      <c r="BB28" s="463">
        <f t="shared" si="32"/>
        <v>9106.7828571428581</v>
      </c>
      <c r="BC28" s="364">
        <f t="shared" si="33"/>
        <v>1821.3565714285712</v>
      </c>
      <c r="BD28" s="466">
        <f t="shared" si="34"/>
        <v>6292.0697142857152</v>
      </c>
      <c r="BE28" s="466"/>
      <c r="BF28" s="374">
        <f t="shared" si="35"/>
        <v>6292.0697142857152</v>
      </c>
      <c r="BG28" s="362"/>
      <c r="BH28" s="362"/>
      <c r="BI28" s="360">
        <f t="shared" si="36"/>
        <v>6.4273972602739722</v>
      </c>
      <c r="BJ28" s="462">
        <f t="shared" si="37"/>
        <v>3.5726027397260278</v>
      </c>
      <c r="BK28" s="374">
        <f t="shared" si="38"/>
        <v>828</v>
      </c>
      <c r="BL28" s="463">
        <f t="shared" si="39"/>
        <v>5464.0697142857152</v>
      </c>
      <c r="BM28" s="364">
        <f t="shared" si="40"/>
        <v>1821.3565714285712</v>
      </c>
      <c r="BN28" s="280">
        <f t="shared" si="41"/>
        <v>4470.7131428571438</v>
      </c>
      <c r="BO28" s="467"/>
      <c r="BP28" s="374">
        <v>4470.7131428571438</v>
      </c>
      <c r="BQ28" s="362"/>
      <c r="BR28" s="362"/>
      <c r="BS28" s="360">
        <f t="shared" si="51"/>
        <v>7.4273972602739722</v>
      </c>
      <c r="BT28" s="462">
        <f t="shared" si="52"/>
        <v>2.5726027397260278</v>
      </c>
      <c r="BU28" s="374">
        <f t="shared" si="53"/>
        <v>828</v>
      </c>
      <c r="BV28" s="463">
        <f t="shared" si="42"/>
        <v>3642.7131428571438</v>
      </c>
      <c r="BW28" s="364">
        <f t="shared" si="54"/>
        <v>1821.3565714285712</v>
      </c>
      <c r="BX28" s="280">
        <f t="shared" si="43"/>
        <v>2649.3565714285724</v>
      </c>
      <c r="BZ28" s="280">
        <v>2649.3565714285724</v>
      </c>
      <c r="CA28" s="362"/>
      <c r="CB28" s="362"/>
      <c r="CC28" s="360">
        <f t="shared" si="55"/>
        <v>8.4301369863013704</v>
      </c>
      <c r="CD28" s="462">
        <f t="shared" si="56"/>
        <v>1.5698630136986296</v>
      </c>
      <c r="CE28" s="374">
        <f t="shared" si="57"/>
        <v>828</v>
      </c>
      <c r="CF28" s="463">
        <f t="shared" si="44"/>
        <v>1821.3565714285724</v>
      </c>
      <c r="CG28" s="464">
        <f t="shared" si="70"/>
        <v>1821.3565714285712</v>
      </c>
      <c r="CH28" s="280">
        <f t="shared" si="45"/>
        <v>828.00000000000114</v>
      </c>
      <c r="CJ28" s="467">
        <f t="shared" si="58"/>
        <v>1.1368683772161603E-12</v>
      </c>
      <c r="CK28" s="280">
        <f t="shared" si="59"/>
        <v>828.00000000000114</v>
      </c>
      <c r="CL28" s="362"/>
      <c r="CM28" s="362"/>
      <c r="CN28" s="360">
        <f t="shared" si="60"/>
        <v>9.4301369863013704</v>
      </c>
      <c r="CO28" s="462">
        <f t="shared" si="61"/>
        <v>0.56986301369862957</v>
      </c>
      <c r="CP28" s="374">
        <f t="shared" si="62"/>
        <v>828</v>
      </c>
      <c r="CQ28" s="364">
        <f t="shared" si="46"/>
        <v>1.1368683772161603E-12</v>
      </c>
      <c r="CR28" s="364">
        <v>0</v>
      </c>
      <c r="CS28" s="280">
        <f t="shared" si="47"/>
        <v>828.00000000000114</v>
      </c>
      <c r="CU28" s="468">
        <f t="shared" si="64"/>
        <v>1.1368683772161603E-12</v>
      </c>
      <c r="CV28" s="280">
        <f t="shared" si="65"/>
        <v>828.00000000000114</v>
      </c>
      <c r="CW28" s="362"/>
      <c r="CX28" s="362"/>
      <c r="CY28" s="360">
        <f t="shared" si="66"/>
        <v>11.43013698630137</v>
      </c>
      <c r="CZ28" s="462">
        <f t="shared" si="67"/>
        <v>-1.4301369863013704</v>
      </c>
      <c r="DA28" s="374">
        <f t="shared" si="68"/>
        <v>828</v>
      </c>
      <c r="DB28" s="364">
        <f t="shared" si="48"/>
        <v>0</v>
      </c>
      <c r="DC28" s="364">
        <f t="shared" si="49"/>
        <v>0</v>
      </c>
      <c r="DD28" s="280">
        <f t="shared" si="50"/>
        <v>828.00000000000114</v>
      </c>
      <c r="DF28" s="468">
        <f t="shared" si="69"/>
        <v>1.1368683772161603E-12</v>
      </c>
    </row>
    <row r="29" spans="1:110" ht="15" x14ac:dyDescent="0.25">
      <c r="A29" s="455" t="s">
        <v>18</v>
      </c>
      <c r="B29" s="456" t="s">
        <v>18</v>
      </c>
      <c r="C29" s="355" t="s">
        <v>54</v>
      </c>
      <c r="D29" s="355" t="s">
        <v>2026</v>
      </c>
      <c r="E29" s="362" t="s">
        <v>240</v>
      </c>
      <c r="F29" s="451" t="s">
        <v>1071</v>
      </c>
      <c r="G29" s="457">
        <v>40847</v>
      </c>
      <c r="H29" s="458" t="str">
        <f t="shared" si="0"/>
        <v>2011-2012</v>
      </c>
      <c r="I29" s="459">
        <f t="shared" si="1"/>
        <v>3</v>
      </c>
      <c r="J29" s="460">
        <v>10</v>
      </c>
      <c r="K29" s="461">
        <f t="shared" si="2"/>
        <v>7</v>
      </c>
      <c r="L29" s="311">
        <v>235056</v>
      </c>
      <c r="M29" s="279">
        <v>42969.310400000002</v>
      </c>
      <c r="N29" s="359">
        <f t="shared" si="3"/>
        <v>192086.68959999998</v>
      </c>
      <c r="O29" s="359"/>
      <c r="P29" s="265">
        <f t="shared" si="4"/>
        <v>7</v>
      </c>
      <c r="Q29" s="361">
        <f t="shared" si="5"/>
        <v>11752.800000000001</v>
      </c>
      <c r="R29" s="265">
        <f t="shared" si="6"/>
        <v>180333.88959999999</v>
      </c>
      <c r="S29" s="265">
        <f t="shared" si="7"/>
        <v>25761.984228571429</v>
      </c>
      <c r="T29" s="265"/>
      <c r="U29" s="265">
        <f t="shared" si="8"/>
        <v>0</v>
      </c>
      <c r="V29" s="265">
        <f t="shared" si="9"/>
        <v>25761.984228571429</v>
      </c>
      <c r="W29" s="265">
        <f t="shared" si="10"/>
        <v>25761.984228571429</v>
      </c>
      <c r="X29" s="265">
        <f t="shared" si="11"/>
        <v>0</v>
      </c>
      <c r="Y29" s="359">
        <f t="shared" si="12"/>
        <v>192086.68959999998</v>
      </c>
      <c r="Z29" s="374">
        <f t="shared" si="13"/>
        <v>166324.70537142854</v>
      </c>
      <c r="AA29" s="362"/>
      <c r="AB29" s="374">
        <f t="shared" si="14"/>
        <v>166324.70537142854</v>
      </c>
      <c r="AC29" s="362"/>
      <c r="AD29" s="362"/>
      <c r="AE29" s="360">
        <f t="shared" si="15"/>
        <v>3.4164383561643836</v>
      </c>
      <c r="AF29" s="462">
        <f t="shared" si="16"/>
        <v>6.5835616438356164</v>
      </c>
      <c r="AG29" s="374">
        <f t="shared" si="17"/>
        <v>11752.800000000001</v>
      </c>
      <c r="AH29" s="463">
        <f t="shared" si="18"/>
        <v>180333.88959999999</v>
      </c>
      <c r="AI29" s="464">
        <f t="shared" si="19"/>
        <v>25761.984228571429</v>
      </c>
      <c r="AJ29" s="465">
        <f t="shared" si="20"/>
        <v>140562.7211428571</v>
      </c>
      <c r="AK29" s="362"/>
      <c r="AL29" s="374">
        <f t="shared" si="21"/>
        <v>140562.7211428571</v>
      </c>
      <c r="AM29" s="362"/>
      <c r="AN29" s="362"/>
      <c r="AO29" s="360">
        <f t="shared" si="22"/>
        <v>4.419178082191781</v>
      </c>
      <c r="AP29" s="462">
        <f t="shared" si="23"/>
        <v>5.580821917808219</v>
      </c>
      <c r="AQ29" s="374">
        <f t="shared" si="24"/>
        <v>11752.800000000001</v>
      </c>
      <c r="AR29" s="463">
        <f t="shared" si="25"/>
        <v>154571.90537142855</v>
      </c>
      <c r="AS29" s="464">
        <f t="shared" si="26"/>
        <v>25761.984228571429</v>
      </c>
      <c r="AT29" s="466">
        <f t="shared" si="27"/>
        <v>114800.73691428568</v>
      </c>
      <c r="AV29" s="374">
        <f t="shared" si="28"/>
        <v>114800.73691428568</v>
      </c>
      <c r="AW29" s="362"/>
      <c r="AX29" s="362"/>
      <c r="AY29" s="360">
        <f t="shared" si="29"/>
        <v>5.419178082191781</v>
      </c>
      <c r="AZ29" s="462">
        <f t="shared" si="30"/>
        <v>4.580821917808219</v>
      </c>
      <c r="BA29" s="374">
        <f t="shared" si="31"/>
        <v>11752.800000000001</v>
      </c>
      <c r="BB29" s="463">
        <f t="shared" si="32"/>
        <v>128809.9211428571</v>
      </c>
      <c r="BC29" s="364">
        <f t="shared" si="33"/>
        <v>25761.984228571429</v>
      </c>
      <c r="BD29" s="466">
        <f t="shared" si="34"/>
        <v>89038.752685714251</v>
      </c>
      <c r="BE29" s="466"/>
      <c r="BF29" s="374">
        <f t="shared" si="35"/>
        <v>89038.752685714251</v>
      </c>
      <c r="BG29" s="362"/>
      <c r="BH29" s="362"/>
      <c r="BI29" s="360">
        <f t="shared" si="36"/>
        <v>6.419178082191781</v>
      </c>
      <c r="BJ29" s="462">
        <f t="shared" si="37"/>
        <v>3.580821917808219</v>
      </c>
      <c r="BK29" s="374">
        <f t="shared" si="38"/>
        <v>11752.800000000001</v>
      </c>
      <c r="BL29" s="463">
        <f t="shared" si="39"/>
        <v>77285.952685714248</v>
      </c>
      <c r="BM29" s="364">
        <f t="shared" si="40"/>
        <v>25761.984228571429</v>
      </c>
      <c r="BN29" s="280">
        <f t="shared" si="41"/>
        <v>63276.768457142825</v>
      </c>
      <c r="BO29" s="467"/>
      <c r="BP29" s="374">
        <v>63276.768457142825</v>
      </c>
      <c r="BQ29" s="362"/>
      <c r="BR29" s="362"/>
      <c r="BS29" s="360">
        <f t="shared" si="51"/>
        <v>7.419178082191781</v>
      </c>
      <c r="BT29" s="462">
        <f t="shared" si="52"/>
        <v>2.580821917808219</v>
      </c>
      <c r="BU29" s="374">
        <f t="shared" si="53"/>
        <v>11752.800000000001</v>
      </c>
      <c r="BV29" s="463">
        <f t="shared" si="42"/>
        <v>51523.968457142822</v>
      </c>
      <c r="BW29" s="364">
        <f t="shared" si="54"/>
        <v>25761.984228571429</v>
      </c>
      <c r="BX29" s="280">
        <f t="shared" si="43"/>
        <v>37514.7842285714</v>
      </c>
      <c r="BZ29" s="280">
        <v>37514.7842285714</v>
      </c>
      <c r="CA29" s="362"/>
      <c r="CB29" s="362"/>
      <c r="CC29" s="360">
        <f t="shared" si="55"/>
        <v>8.4219178082191775</v>
      </c>
      <c r="CD29" s="462">
        <f t="shared" si="56"/>
        <v>1.5780821917808225</v>
      </c>
      <c r="CE29" s="374">
        <f t="shared" si="57"/>
        <v>11752.800000000001</v>
      </c>
      <c r="CF29" s="463">
        <f t="shared" si="44"/>
        <v>25761.984228571397</v>
      </c>
      <c r="CG29" s="464">
        <f t="shared" si="70"/>
        <v>25761.984228571429</v>
      </c>
      <c r="CH29" s="280">
        <f t="shared" si="45"/>
        <v>11752.79999999997</v>
      </c>
      <c r="CJ29" s="467">
        <f t="shared" si="58"/>
        <v>-3.092281986027956E-11</v>
      </c>
      <c r="CK29" s="280">
        <f t="shared" si="59"/>
        <v>11752.79999999997</v>
      </c>
      <c r="CL29" s="362"/>
      <c r="CM29" s="362"/>
      <c r="CN29" s="360">
        <f t="shared" si="60"/>
        <v>9.4219178082191775</v>
      </c>
      <c r="CO29" s="462">
        <f t="shared" si="61"/>
        <v>0.57808219178082254</v>
      </c>
      <c r="CP29" s="374">
        <f t="shared" si="62"/>
        <v>11752.800000000001</v>
      </c>
      <c r="CQ29" s="364">
        <f t="shared" si="46"/>
        <v>0</v>
      </c>
      <c r="CR29" s="364">
        <v>0</v>
      </c>
      <c r="CS29" s="280">
        <f t="shared" si="47"/>
        <v>11752.79999999997</v>
      </c>
      <c r="CU29" s="468">
        <f t="shared" si="64"/>
        <v>-3.092281986027956E-11</v>
      </c>
      <c r="CV29" s="280">
        <f t="shared" si="65"/>
        <v>11752.79999999997</v>
      </c>
      <c r="CW29" s="362"/>
      <c r="CX29" s="362"/>
      <c r="CY29" s="360">
        <f t="shared" si="66"/>
        <v>11.421917808219177</v>
      </c>
      <c r="CZ29" s="462">
        <f t="shared" si="67"/>
        <v>-1.4219178082191775</v>
      </c>
      <c r="DA29" s="374">
        <f t="shared" si="68"/>
        <v>11752.800000000001</v>
      </c>
      <c r="DB29" s="364">
        <f t="shared" si="48"/>
        <v>0</v>
      </c>
      <c r="DC29" s="364">
        <f t="shared" si="49"/>
        <v>0</v>
      </c>
      <c r="DD29" s="280">
        <f t="shared" si="50"/>
        <v>11752.79999999997</v>
      </c>
      <c r="DF29" s="468">
        <f t="shared" si="69"/>
        <v>-3.092281986027956E-11</v>
      </c>
    </row>
    <row r="30" spans="1:110" ht="15" x14ac:dyDescent="0.25">
      <c r="A30" s="455" t="s">
        <v>18</v>
      </c>
      <c r="B30" s="456" t="s">
        <v>18</v>
      </c>
      <c r="C30" s="355" t="s">
        <v>54</v>
      </c>
      <c r="D30" s="355" t="s">
        <v>2027</v>
      </c>
      <c r="E30" s="362" t="s">
        <v>241</v>
      </c>
      <c r="F30" s="451" t="s">
        <v>1072</v>
      </c>
      <c r="G30" s="457">
        <v>40847</v>
      </c>
      <c r="H30" s="458" t="str">
        <f t="shared" si="0"/>
        <v>2011-2012</v>
      </c>
      <c r="I30" s="459">
        <f t="shared" si="1"/>
        <v>3</v>
      </c>
      <c r="J30" s="460">
        <v>10</v>
      </c>
      <c r="K30" s="461">
        <f t="shared" si="2"/>
        <v>7</v>
      </c>
      <c r="L30" s="311">
        <v>26758</v>
      </c>
      <c r="M30" s="279">
        <v>4813.8872000000001</v>
      </c>
      <c r="N30" s="359">
        <f t="shared" si="3"/>
        <v>21944.112799999999</v>
      </c>
      <c r="O30" s="359"/>
      <c r="P30" s="265">
        <f t="shared" si="4"/>
        <v>7</v>
      </c>
      <c r="Q30" s="361">
        <f t="shared" si="5"/>
        <v>1337.9</v>
      </c>
      <c r="R30" s="265">
        <f t="shared" si="6"/>
        <v>20606.212799999998</v>
      </c>
      <c r="S30" s="265">
        <f t="shared" si="7"/>
        <v>2943.7446857142854</v>
      </c>
      <c r="T30" s="265"/>
      <c r="U30" s="265">
        <f t="shared" si="8"/>
        <v>0</v>
      </c>
      <c r="V30" s="265">
        <f t="shared" si="9"/>
        <v>2943.7446857142854</v>
      </c>
      <c r="W30" s="265">
        <f t="shared" si="10"/>
        <v>2943.7446857142854</v>
      </c>
      <c r="X30" s="265">
        <f t="shared" si="11"/>
        <v>0</v>
      </c>
      <c r="Y30" s="359">
        <f t="shared" si="12"/>
        <v>21944.112799999999</v>
      </c>
      <c r="Z30" s="374">
        <f t="shared" si="13"/>
        <v>19000.368114285713</v>
      </c>
      <c r="AA30" s="362"/>
      <c r="AB30" s="374">
        <f t="shared" si="14"/>
        <v>19000.368114285713</v>
      </c>
      <c r="AC30" s="362"/>
      <c r="AD30" s="362"/>
      <c r="AE30" s="360">
        <f t="shared" si="15"/>
        <v>3.4164383561643836</v>
      </c>
      <c r="AF30" s="462">
        <f t="shared" si="16"/>
        <v>6.5835616438356164</v>
      </c>
      <c r="AG30" s="374">
        <f t="shared" si="17"/>
        <v>1337.9</v>
      </c>
      <c r="AH30" s="463">
        <f t="shared" si="18"/>
        <v>20606.212799999998</v>
      </c>
      <c r="AI30" s="464">
        <f t="shared" si="19"/>
        <v>2943.7446857142854</v>
      </c>
      <c r="AJ30" s="465">
        <f t="shared" si="20"/>
        <v>16056.623428571427</v>
      </c>
      <c r="AK30" s="362"/>
      <c r="AL30" s="374">
        <f t="shared" si="21"/>
        <v>16056.623428571427</v>
      </c>
      <c r="AM30" s="362"/>
      <c r="AN30" s="362"/>
      <c r="AO30" s="360">
        <f t="shared" si="22"/>
        <v>4.419178082191781</v>
      </c>
      <c r="AP30" s="462">
        <f t="shared" si="23"/>
        <v>5.580821917808219</v>
      </c>
      <c r="AQ30" s="374">
        <f t="shared" si="24"/>
        <v>1337.9</v>
      </c>
      <c r="AR30" s="463">
        <f t="shared" si="25"/>
        <v>17662.468114285712</v>
      </c>
      <c r="AS30" s="464">
        <f t="shared" si="26"/>
        <v>2943.7446857142854</v>
      </c>
      <c r="AT30" s="466">
        <f t="shared" si="27"/>
        <v>13112.878742857141</v>
      </c>
      <c r="AV30" s="374">
        <f t="shared" si="28"/>
        <v>13112.878742857141</v>
      </c>
      <c r="AW30" s="362"/>
      <c r="AX30" s="362"/>
      <c r="AY30" s="360">
        <f t="shared" si="29"/>
        <v>5.419178082191781</v>
      </c>
      <c r="AZ30" s="462">
        <f t="shared" si="30"/>
        <v>4.580821917808219</v>
      </c>
      <c r="BA30" s="374">
        <f t="shared" si="31"/>
        <v>1337.9</v>
      </c>
      <c r="BB30" s="463">
        <f t="shared" si="32"/>
        <v>14718.723428571428</v>
      </c>
      <c r="BC30" s="364">
        <f t="shared" si="33"/>
        <v>2943.7446857142854</v>
      </c>
      <c r="BD30" s="466">
        <f t="shared" si="34"/>
        <v>10169.134057142855</v>
      </c>
      <c r="BE30" s="466"/>
      <c r="BF30" s="374">
        <f t="shared" si="35"/>
        <v>10169.134057142855</v>
      </c>
      <c r="BG30" s="362"/>
      <c r="BH30" s="362"/>
      <c r="BI30" s="360">
        <f t="shared" si="36"/>
        <v>6.419178082191781</v>
      </c>
      <c r="BJ30" s="462">
        <f t="shared" si="37"/>
        <v>3.580821917808219</v>
      </c>
      <c r="BK30" s="374">
        <f t="shared" si="38"/>
        <v>1337.9</v>
      </c>
      <c r="BL30" s="463">
        <f t="shared" si="39"/>
        <v>8831.2340571428558</v>
      </c>
      <c r="BM30" s="364">
        <f t="shared" si="40"/>
        <v>2943.7446857142854</v>
      </c>
      <c r="BN30" s="280">
        <f t="shared" si="41"/>
        <v>7225.3893714285696</v>
      </c>
      <c r="BO30" s="467"/>
      <c r="BP30" s="374">
        <v>7225.3893714285696</v>
      </c>
      <c r="BQ30" s="362"/>
      <c r="BR30" s="362"/>
      <c r="BS30" s="360">
        <f t="shared" si="51"/>
        <v>7.419178082191781</v>
      </c>
      <c r="BT30" s="462">
        <f t="shared" si="52"/>
        <v>2.580821917808219</v>
      </c>
      <c r="BU30" s="374">
        <f t="shared" si="53"/>
        <v>1337.9</v>
      </c>
      <c r="BV30" s="463">
        <f t="shared" si="42"/>
        <v>5887.4893714285699</v>
      </c>
      <c r="BW30" s="364">
        <f t="shared" si="54"/>
        <v>2943.7446857142854</v>
      </c>
      <c r="BX30" s="280">
        <f t="shared" si="43"/>
        <v>4281.6446857142837</v>
      </c>
      <c r="BZ30" s="280">
        <v>4281.6446857142837</v>
      </c>
      <c r="CA30" s="362"/>
      <c r="CB30" s="362"/>
      <c r="CC30" s="360">
        <f t="shared" si="55"/>
        <v>8.4219178082191775</v>
      </c>
      <c r="CD30" s="462">
        <f t="shared" si="56"/>
        <v>1.5780821917808225</v>
      </c>
      <c r="CE30" s="374">
        <f t="shared" si="57"/>
        <v>1337.9</v>
      </c>
      <c r="CF30" s="463">
        <f t="shared" si="44"/>
        <v>2943.7446857142836</v>
      </c>
      <c r="CG30" s="464">
        <f t="shared" si="70"/>
        <v>2943.7446857142854</v>
      </c>
      <c r="CH30" s="280">
        <f t="shared" si="45"/>
        <v>1337.8999999999983</v>
      </c>
      <c r="CJ30" s="467">
        <f t="shared" si="58"/>
        <v>-1.8189894035458565E-12</v>
      </c>
      <c r="CK30" s="280">
        <f t="shared" si="59"/>
        <v>1337.8999999999983</v>
      </c>
      <c r="CL30" s="362"/>
      <c r="CM30" s="362"/>
      <c r="CN30" s="360">
        <f t="shared" si="60"/>
        <v>9.4219178082191775</v>
      </c>
      <c r="CO30" s="462">
        <f t="shared" si="61"/>
        <v>0.57808219178082254</v>
      </c>
      <c r="CP30" s="374">
        <f t="shared" si="62"/>
        <v>1337.9</v>
      </c>
      <c r="CQ30" s="364">
        <f t="shared" si="46"/>
        <v>0</v>
      </c>
      <c r="CR30" s="364">
        <v>0</v>
      </c>
      <c r="CS30" s="280">
        <f t="shared" si="47"/>
        <v>1337.8999999999983</v>
      </c>
      <c r="CU30" s="468">
        <f t="shared" si="64"/>
        <v>-1.8189894035458565E-12</v>
      </c>
      <c r="CV30" s="280">
        <f t="shared" si="65"/>
        <v>1337.8999999999983</v>
      </c>
      <c r="CW30" s="362"/>
      <c r="CX30" s="362"/>
      <c r="CY30" s="360">
        <f t="shared" si="66"/>
        <v>11.421917808219177</v>
      </c>
      <c r="CZ30" s="462">
        <f t="shared" si="67"/>
        <v>-1.4219178082191775</v>
      </c>
      <c r="DA30" s="374">
        <f t="shared" si="68"/>
        <v>1337.9</v>
      </c>
      <c r="DB30" s="364">
        <f t="shared" si="48"/>
        <v>0</v>
      </c>
      <c r="DC30" s="364">
        <f t="shared" si="49"/>
        <v>0</v>
      </c>
      <c r="DD30" s="280">
        <f t="shared" si="50"/>
        <v>1337.8999999999983</v>
      </c>
      <c r="DF30" s="468">
        <f t="shared" si="69"/>
        <v>-1.8189894035458565E-12</v>
      </c>
    </row>
    <row r="31" spans="1:110" ht="15" x14ac:dyDescent="0.25">
      <c r="A31" s="455" t="s">
        <v>18</v>
      </c>
      <c r="B31" s="456" t="s">
        <v>18</v>
      </c>
      <c r="C31" s="355" t="s">
        <v>54</v>
      </c>
      <c r="D31" s="355" t="s">
        <v>2028</v>
      </c>
      <c r="E31" s="362" t="s">
        <v>242</v>
      </c>
      <c r="F31" s="451" t="s">
        <v>1072</v>
      </c>
      <c r="G31" s="457">
        <v>40847</v>
      </c>
      <c r="H31" s="458" t="str">
        <f t="shared" si="0"/>
        <v>2011-2012</v>
      </c>
      <c r="I31" s="459">
        <f t="shared" si="1"/>
        <v>3</v>
      </c>
      <c r="J31" s="460">
        <v>10</v>
      </c>
      <c r="K31" s="461">
        <f t="shared" si="2"/>
        <v>7</v>
      </c>
      <c r="L31" s="311">
        <v>31680</v>
      </c>
      <c r="M31" s="279">
        <v>5687.3119999999999</v>
      </c>
      <c r="N31" s="359">
        <f t="shared" si="3"/>
        <v>25992.688000000002</v>
      </c>
      <c r="O31" s="359"/>
      <c r="P31" s="265">
        <f t="shared" si="4"/>
        <v>7</v>
      </c>
      <c r="Q31" s="361">
        <f t="shared" si="5"/>
        <v>1584</v>
      </c>
      <c r="R31" s="265">
        <f t="shared" si="6"/>
        <v>24408.688000000002</v>
      </c>
      <c r="S31" s="265">
        <f t="shared" si="7"/>
        <v>3486.9554285714289</v>
      </c>
      <c r="T31" s="265"/>
      <c r="U31" s="265">
        <f t="shared" si="8"/>
        <v>0</v>
      </c>
      <c r="V31" s="265">
        <f t="shared" si="9"/>
        <v>3486.9554285714289</v>
      </c>
      <c r="W31" s="265">
        <f t="shared" si="10"/>
        <v>3486.9554285714289</v>
      </c>
      <c r="X31" s="265">
        <f t="shared" si="11"/>
        <v>0</v>
      </c>
      <c r="Y31" s="359">
        <f t="shared" si="12"/>
        <v>25992.688000000002</v>
      </c>
      <c r="Z31" s="374">
        <f t="shared" si="13"/>
        <v>22505.732571428573</v>
      </c>
      <c r="AA31" s="362"/>
      <c r="AB31" s="374">
        <f t="shared" si="14"/>
        <v>22505.732571428573</v>
      </c>
      <c r="AC31" s="362"/>
      <c r="AD31" s="362"/>
      <c r="AE31" s="360">
        <f t="shared" si="15"/>
        <v>3.4164383561643836</v>
      </c>
      <c r="AF31" s="462">
        <f t="shared" si="16"/>
        <v>6.5835616438356164</v>
      </c>
      <c r="AG31" s="374">
        <f t="shared" si="17"/>
        <v>1584</v>
      </c>
      <c r="AH31" s="463">
        <f t="shared" si="18"/>
        <v>24408.688000000002</v>
      </c>
      <c r="AI31" s="464">
        <f t="shared" si="19"/>
        <v>3486.9554285714289</v>
      </c>
      <c r="AJ31" s="465">
        <f t="shared" si="20"/>
        <v>19018.777142857143</v>
      </c>
      <c r="AK31" s="362"/>
      <c r="AL31" s="374">
        <f t="shared" si="21"/>
        <v>19018.777142857143</v>
      </c>
      <c r="AM31" s="362"/>
      <c r="AN31" s="362"/>
      <c r="AO31" s="360">
        <f t="shared" si="22"/>
        <v>4.419178082191781</v>
      </c>
      <c r="AP31" s="462">
        <f t="shared" si="23"/>
        <v>5.580821917808219</v>
      </c>
      <c r="AQ31" s="374">
        <f t="shared" si="24"/>
        <v>1584</v>
      </c>
      <c r="AR31" s="463">
        <f t="shared" si="25"/>
        <v>20921.732571428573</v>
      </c>
      <c r="AS31" s="464">
        <f t="shared" si="26"/>
        <v>3486.9554285714289</v>
      </c>
      <c r="AT31" s="466">
        <f t="shared" si="27"/>
        <v>15531.821714285714</v>
      </c>
      <c r="AV31" s="374">
        <f t="shared" si="28"/>
        <v>15531.821714285714</v>
      </c>
      <c r="AW31" s="362"/>
      <c r="AX31" s="362"/>
      <c r="AY31" s="360">
        <f t="shared" si="29"/>
        <v>5.419178082191781</v>
      </c>
      <c r="AZ31" s="462">
        <f t="shared" si="30"/>
        <v>4.580821917808219</v>
      </c>
      <c r="BA31" s="374">
        <f t="shared" si="31"/>
        <v>1584</v>
      </c>
      <c r="BB31" s="463">
        <f t="shared" si="32"/>
        <v>17434.777142857143</v>
      </c>
      <c r="BC31" s="364">
        <f t="shared" si="33"/>
        <v>3486.9554285714289</v>
      </c>
      <c r="BD31" s="466">
        <f t="shared" si="34"/>
        <v>12044.866285714284</v>
      </c>
      <c r="BE31" s="466"/>
      <c r="BF31" s="374">
        <f t="shared" si="35"/>
        <v>12044.866285714284</v>
      </c>
      <c r="BG31" s="362"/>
      <c r="BH31" s="362"/>
      <c r="BI31" s="360">
        <f t="shared" si="36"/>
        <v>6.419178082191781</v>
      </c>
      <c r="BJ31" s="462">
        <f t="shared" si="37"/>
        <v>3.580821917808219</v>
      </c>
      <c r="BK31" s="374">
        <f t="shared" si="38"/>
        <v>1584</v>
      </c>
      <c r="BL31" s="463">
        <f t="shared" si="39"/>
        <v>10460.866285714284</v>
      </c>
      <c r="BM31" s="364">
        <f t="shared" si="40"/>
        <v>3486.9554285714289</v>
      </c>
      <c r="BN31" s="280">
        <f t="shared" si="41"/>
        <v>8557.9108571428551</v>
      </c>
      <c r="BO31" s="467"/>
      <c r="BP31" s="374">
        <v>8557.9108571428551</v>
      </c>
      <c r="BQ31" s="362"/>
      <c r="BR31" s="362"/>
      <c r="BS31" s="360">
        <f t="shared" si="51"/>
        <v>7.419178082191781</v>
      </c>
      <c r="BT31" s="462">
        <f t="shared" si="52"/>
        <v>2.580821917808219</v>
      </c>
      <c r="BU31" s="374">
        <f t="shared" si="53"/>
        <v>1584</v>
      </c>
      <c r="BV31" s="463">
        <f t="shared" si="42"/>
        <v>6973.9108571428551</v>
      </c>
      <c r="BW31" s="364">
        <f t="shared" si="54"/>
        <v>3486.9554285714289</v>
      </c>
      <c r="BX31" s="280">
        <f t="shared" si="43"/>
        <v>5070.9554285714257</v>
      </c>
      <c r="BZ31" s="280">
        <v>5070.9554285714257</v>
      </c>
      <c r="CA31" s="362"/>
      <c r="CB31" s="362"/>
      <c r="CC31" s="360">
        <f t="shared" si="55"/>
        <v>8.4219178082191775</v>
      </c>
      <c r="CD31" s="462">
        <f t="shared" si="56"/>
        <v>1.5780821917808225</v>
      </c>
      <c r="CE31" s="374">
        <f t="shared" si="57"/>
        <v>1584</v>
      </c>
      <c r="CF31" s="463">
        <f t="shared" si="44"/>
        <v>3486.9554285714257</v>
      </c>
      <c r="CG31" s="464">
        <f t="shared" si="70"/>
        <v>3486.9554285714289</v>
      </c>
      <c r="CH31" s="280">
        <f t="shared" si="45"/>
        <v>1583.9999999999968</v>
      </c>
      <c r="CJ31" s="467">
        <f t="shared" si="58"/>
        <v>-3.1832314562052488E-12</v>
      </c>
      <c r="CK31" s="280">
        <f t="shared" si="59"/>
        <v>1583.9999999999968</v>
      </c>
      <c r="CL31" s="362"/>
      <c r="CM31" s="362"/>
      <c r="CN31" s="360">
        <f t="shared" si="60"/>
        <v>9.4219178082191775</v>
      </c>
      <c r="CO31" s="462">
        <f t="shared" si="61"/>
        <v>0.57808219178082254</v>
      </c>
      <c r="CP31" s="374">
        <f t="shared" si="62"/>
        <v>1584</v>
      </c>
      <c r="CQ31" s="364">
        <f t="shared" si="46"/>
        <v>0</v>
      </c>
      <c r="CR31" s="364">
        <v>0</v>
      </c>
      <c r="CS31" s="280">
        <f t="shared" si="47"/>
        <v>1583.9999999999968</v>
      </c>
      <c r="CU31" s="468">
        <f t="shared" si="64"/>
        <v>-3.1832314562052488E-12</v>
      </c>
      <c r="CV31" s="280">
        <f t="shared" si="65"/>
        <v>1583.9999999999968</v>
      </c>
      <c r="CW31" s="362"/>
      <c r="CX31" s="362"/>
      <c r="CY31" s="360">
        <f t="shared" si="66"/>
        <v>11.421917808219177</v>
      </c>
      <c r="CZ31" s="462">
        <f t="shared" si="67"/>
        <v>-1.4219178082191775</v>
      </c>
      <c r="DA31" s="374">
        <f t="shared" si="68"/>
        <v>1584</v>
      </c>
      <c r="DB31" s="364">
        <f t="shared" si="48"/>
        <v>0</v>
      </c>
      <c r="DC31" s="364">
        <f t="shared" si="49"/>
        <v>0</v>
      </c>
      <c r="DD31" s="280">
        <f t="shared" si="50"/>
        <v>1583.9999999999968</v>
      </c>
      <c r="DF31" s="468">
        <f t="shared" si="69"/>
        <v>-3.1832314562052488E-12</v>
      </c>
    </row>
    <row r="32" spans="1:110" ht="15" x14ac:dyDescent="0.25">
      <c r="A32" s="455" t="s">
        <v>18</v>
      </c>
      <c r="B32" s="456" t="s">
        <v>18</v>
      </c>
      <c r="C32" s="355" t="s">
        <v>54</v>
      </c>
      <c r="D32" s="355" t="s">
        <v>2029</v>
      </c>
      <c r="E32" s="362" t="s">
        <v>220</v>
      </c>
      <c r="F32" s="451" t="s">
        <v>1072</v>
      </c>
      <c r="G32" s="457">
        <v>40512</v>
      </c>
      <c r="H32" s="458" t="str">
        <f t="shared" si="0"/>
        <v>2010-2011</v>
      </c>
      <c r="I32" s="459">
        <f t="shared" si="1"/>
        <v>4</v>
      </c>
      <c r="J32" s="460">
        <v>10</v>
      </c>
      <c r="K32" s="461">
        <f t="shared" si="2"/>
        <v>6</v>
      </c>
      <c r="L32" s="311">
        <v>29250</v>
      </c>
      <c r="M32" s="279">
        <f>3245+5071.7</f>
        <v>8316.7000000000007</v>
      </c>
      <c r="N32" s="359">
        <f t="shared" si="3"/>
        <v>20933.3</v>
      </c>
      <c r="O32" s="359"/>
      <c r="P32" s="265">
        <f t="shared" si="4"/>
        <v>6</v>
      </c>
      <c r="Q32" s="361">
        <f t="shared" si="5"/>
        <v>1462.5</v>
      </c>
      <c r="R32" s="265">
        <f t="shared" si="6"/>
        <v>19470.8</v>
      </c>
      <c r="S32" s="265">
        <f t="shared" si="7"/>
        <v>3245.1333333333332</v>
      </c>
      <c r="T32" s="265"/>
      <c r="U32" s="265">
        <f t="shared" si="8"/>
        <v>0</v>
      </c>
      <c r="V32" s="265">
        <f t="shared" si="9"/>
        <v>3245.1333333333332</v>
      </c>
      <c r="W32" s="265">
        <f t="shared" si="10"/>
        <v>3245.1333333333332</v>
      </c>
      <c r="X32" s="265">
        <f t="shared" si="11"/>
        <v>0</v>
      </c>
      <c r="Y32" s="359">
        <f t="shared" si="12"/>
        <v>20933.3</v>
      </c>
      <c r="Z32" s="374">
        <f t="shared" si="13"/>
        <v>17688.166666666664</v>
      </c>
      <c r="AA32" s="362"/>
      <c r="AB32" s="374">
        <f t="shared" si="14"/>
        <v>17688.166666666664</v>
      </c>
      <c r="AC32" s="362"/>
      <c r="AD32" s="362"/>
      <c r="AE32" s="360">
        <f t="shared" si="15"/>
        <v>4.3342465753424655</v>
      </c>
      <c r="AF32" s="462">
        <f t="shared" si="16"/>
        <v>5.6657534246575345</v>
      </c>
      <c r="AG32" s="374">
        <f t="shared" si="17"/>
        <v>1462.5</v>
      </c>
      <c r="AH32" s="463">
        <f t="shared" si="18"/>
        <v>19470.8</v>
      </c>
      <c r="AI32" s="464">
        <f t="shared" si="19"/>
        <v>3245.1333333333332</v>
      </c>
      <c r="AJ32" s="465">
        <f t="shared" si="20"/>
        <v>14443.033333333331</v>
      </c>
      <c r="AK32" s="362"/>
      <c r="AL32" s="374">
        <f t="shared" si="21"/>
        <v>14443.033333333331</v>
      </c>
      <c r="AM32" s="362"/>
      <c r="AN32" s="362"/>
      <c r="AO32" s="360">
        <f t="shared" si="22"/>
        <v>5.3369863013698629</v>
      </c>
      <c r="AP32" s="462">
        <f t="shared" si="23"/>
        <v>4.6630136986301371</v>
      </c>
      <c r="AQ32" s="374">
        <f t="shared" si="24"/>
        <v>1462.5</v>
      </c>
      <c r="AR32" s="463">
        <f t="shared" si="25"/>
        <v>16225.666666666664</v>
      </c>
      <c r="AS32" s="464">
        <f t="shared" si="26"/>
        <v>3245.1333333333332</v>
      </c>
      <c r="AT32" s="466">
        <f t="shared" si="27"/>
        <v>11197.899999999998</v>
      </c>
      <c r="AV32" s="374">
        <f t="shared" si="28"/>
        <v>11197.899999999998</v>
      </c>
      <c r="AW32" s="362"/>
      <c r="AX32" s="362"/>
      <c r="AY32" s="360">
        <f t="shared" si="29"/>
        <v>6.3369863013698629</v>
      </c>
      <c r="AZ32" s="462">
        <f t="shared" si="30"/>
        <v>3.6630136986301371</v>
      </c>
      <c r="BA32" s="374">
        <f t="shared" si="31"/>
        <v>1462.5</v>
      </c>
      <c r="BB32" s="463">
        <f t="shared" si="32"/>
        <v>12980.533333333331</v>
      </c>
      <c r="BC32" s="364">
        <f t="shared" si="33"/>
        <v>3245.1333333333332</v>
      </c>
      <c r="BD32" s="466">
        <f t="shared" si="34"/>
        <v>7952.7666666666646</v>
      </c>
      <c r="BE32" s="466"/>
      <c r="BF32" s="374">
        <f t="shared" si="35"/>
        <v>7952.7666666666646</v>
      </c>
      <c r="BG32" s="362"/>
      <c r="BH32" s="362"/>
      <c r="BI32" s="360">
        <f t="shared" si="36"/>
        <v>7.3369863013698629</v>
      </c>
      <c r="BJ32" s="462">
        <f t="shared" si="37"/>
        <v>2.6630136986301371</v>
      </c>
      <c r="BK32" s="374">
        <f t="shared" si="38"/>
        <v>1462.5</v>
      </c>
      <c r="BL32" s="463">
        <f t="shared" si="39"/>
        <v>6490.2666666666646</v>
      </c>
      <c r="BM32" s="364">
        <f t="shared" si="40"/>
        <v>3245.1333333333332</v>
      </c>
      <c r="BN32" s="280">
        <f t="shared" si="41"/>
        <v>4707.6333333333314</v>
      </c>
      <c r="BO32" s="467"/>
      <c r="BP32" s="374">
        <v>4707.6333333333314</v>
      </c>
      <c r="BQ32" s="362"/>
      <c r="BR32" s="362"/>
      <c r="BS32" s="360">
        <f t="shared" si="51"/>
        <v>8.3369863013698637</v>
      </c>
      <c r="BT32" s="462">
        <f t="shared" si="52"/>
        <v>1.6630136986301363</v>
      </c>
      <c r="BU32" s="374">
        <f t="shared" si="53"/>
        <v>1462.5</v>
      </c>
      <c r="BV32" s="463">
        <f t="shared" si="42"/>
        <v>3245.1333333333314</v>
      </c>
      <c r="BW32" s="364">
        <f t="shared" si="54"/>
        <v>3245.1333333333332</v>
      </c>
      <c r="BX32" s="280">
        <f t="shared" si="43"/>
        <v>1462.4999999999982</v>
      </c>
      <c r="BZ32" s="280">
        <v>1462.4999999999982</v>
      </c>
      <c r="CA32" s="362"/>
      <c r="CB32" s="362"/>
      <c r="CC32" s="360">
        <f t="shared" si="55"/>
        <v>9.3397260273972602</v>
      </c>
      <c r="CD32" s="462">
        <f t="shared" si="56"/>
        <v>0.66027397260273979</v>
      </c>
      <c r="CE32" s="374">
        <f t="shared" si="57"/>
        <v>1462.5</v>
      </c>
      <c r="CF32" s="463">
        <f t="shared" si="44"/>
        <v>0</v>
      </c>
      <c r="CG32" s="464"/>
      <c r="CH32" s="280">
        <f t="shared" si="45"/>
        <v>1462.4999999999982</v>
      </c>
      <c r="CJ32" s="467">
        <f t="shared" si="58"/>
        <v>-1.8189894035458565E-12</v>
      </c>
      <c r="CK32" s="280">
        <f t="shared" si="59"/>
        <v>1462.4999999999982</v>
      </c>
      <c r="CL32" s="362"/>
      <c r="CM32" s="362"/>
      <c r="CN32" s="360">
        <f t="shared" si="60"/>
        <v>10.33972602739726</v>
      </c>
      <c r="CO32" s="462">
        <f t="shared" si="61"/>
        <v>-0.33972602739726021</v>
      </c>
      <c r="CP32" s="374">
        <f t="shared" si="62"/>
        <v>1462.5</v>
      </c>
      <c r="CQ32" s="364">
        <f t="shared" si="46"/>
        <v>0</v>
      </c>
      <c r="CR32" s="364">
        <v>0</v>
      </c>
      <c r="CS32" s="280">
        <f t="shared" si="47"/>
        <v>1462.4999999999982</v>
      </c>
      <c r="CU32" s="468">
        <f t="shared" si="64"/>
        <v>-1.8189894035458565E-12</v>
      </c>
      <c r="CV32" s="280">
        <f t="shared" si="65"/>
        <v>1462.4999999999982</v>
      </c>
      <c r="CW32" s="362"/>
      <c r="CX32" s="362"/>
      <c r="CY32" s="360">
        <f t="shared" si="66"/>
        <v>12.33972602739726</v>
      </c>
      <c r="CZ32" s="462">
        <f t="shared" si="67"/>
        <v>-2.3397260273972602</v>
      </c>
      <c r="DA32" s="374">
        <f t="shared" si="68"/>
        <v>1462.5</v>
      </c>
      <c r="DB32" s="364">
        <f t="shared" si="48"/>
        <v>0</v>
      </c>
      <c r="DC32" s="364">
        <f t="shared" si="49"/>
        <v>0</v>
      </c>
      <c r="DD32" s="280">
        <f t="shared" si="50"/>
        <v>1462.4999999999982</v>
      </c>
      <c r="DF32" s="468">
        <f t="shared" si="69"/>
        <v>-1.8189894035458565E-12</v>
      </c>
    </row>
    <row r="33" spans="1:110" ht="15" x14ac:dyDescent="0.25">
      <c r="A33" s="455" t="s">
        <v>18</v>
      </c>
      <c r="B33" s="456" t="s">
        <v>18</v>
      </c>
      <c r="C33" s="355" t="s">
        <v>54</v>
      </c>
      <c r="D33" s="355" t="s">
        <v>2030</v>
      </c>
      <c r="E33" s="362" t="s">
        <v>243</v>
      </c>
      <c r="F33" s="451" t="s">
        <v>1072</v>
      </c>
      <c r="G33" s="457">
        <v>40908</v>
      </c>
      <c r="H33" s="458" t="str">
        <f t="shared" si="0"/>
        <v>2011-2012</v>
      </c>
      <c r="I33" s="459">
        <f t="shared" si="1"/>
        <v>3</v>
      </c>
      <c r="J33" s="460">
        <v>10</v>
      </c>
      <c r="K33" s="461">
        <f t="shared" si="2"/>
        <v>7</v>
      </c>
      <c r="L33" s="311">
        <v>350857</v>
      </c>
      <c r="M33" s="279">
        <v>57777.178800000002</v>
      </c>
      <c r="N33" s="359">
        <f t="shared" si="3"/>
        <v>293079.82120000001</v>
      </c>
      <c r="O33" s="359"/>
      <c r="P33" s="265">
        <f t="shared" si="4"/>
        <v>7</v>
      </c>
      <c r="Q33" s="361">
        <f t="shared" si="5"/>
        <v>17542.850000000002</v>
      </c>
      <c r="R33" s="265">
        <f t="shared" si="6"/>
        <v>275536.97120000003</v>
      </c>
      <c r="S33" s="265">
        <f t="shared" si="7"/>
        <v>39362.424457142864</v>
      </c>
      <c r="T33" s="265"/>
      <c r="U33" s="265">
        <f t="shared" si="8"/>
        <v>0</v>
      </c>
      <c r="V33" s="265">
        <f t="shared" si="9"/>
        <v>39362.424457142864</v>
      </c>
      <c r="W33" s="265">
        <f t="shared" si="10"/>
        <v>39362.424457142864</v>
      </c>
      <c r="X33" s="265">
        <f t="shared" si="11"/>
        <v>0</v>
      </c>
      <c r="Y33" s="359">
        <f t="shared" si="12"/>
        <v>293079.82120000001</v>
      </c>
      <c r="Z33" s="374">
        <f t="shared" si="13"/>
        <v>253717.39674285715</v>
      </c>
      <c r="AA33" s="362"/>
      <c r="AB33" s="374">
        <f t="shared" si="14"/>
        <v>253717.39674285715</v>
      </c>
      <c r="AC33" s="362"/>
      <c r="AD33" s="362"/>
      <c r="AE33" s="360">
        <f t="shared" si="15"/>
        <v>3.2493150684931509</v>
      </c>
      <c r="AF33" s="462">
        <f t="shared" si="16"/>
        <v>6.7506849315068491</v>
      </c>
      <c r="AG33" s="374">
        <f t="shared" si="17"/>
        <v>17542.850000000002</v>
      </c>
      <c r="AH33" s="463">
        <f t="shared" si="18"/>
        <v>275536.97120000003</v>
      </c>
      <c r="AI33" s="464">
        <f t="shared" si="19"/>
        <v>39362.424457142864</v>
      </c>
      <c r="AJ33" s="465">
        <f t="shared" si="20"/>
        <v>214354.97228571429</v>
      </c>
      <c r="AK33" s="362"/>
      <c r="AL33" s="374">
        <f t="shared" si="21"/>
        <v>214354.97228571429</v>
      </c>
      <c r="AM33" s="362"/>
      <c r="AN33" s="362"/>
      <c r="AO33" s="360">
        <f t="shared" si="22"/>
        <v>4.2520547945205482</v>
      </c>
      <c r="AP33" s="462">
        <f t="shared" si="23"/>
        <v>5.7479452054794518</v>
      </c>
      <c r="AQ33" s="374">
        <f t="shared" si="24"/>
        <v>17542.850000000002</v>
      </c>
      <c r="AR33" s="463">
        <f t="shared" si="25"/>
        <v>236174.54674285714</v>
      </c>
      <c r="AS33" s="464">
        <f t="shared" si="26"/>
        <v>39362.424457142864</v>
      </c>
      <c r="AT33" s="466">
        <f t="shared" si="27"/>
        <v>174992.54782857143</v>
      </c>
      <c r="AV33" s="374">
        <f t="shared" si="28"/>
        <v>174992.54782857143</v>
      </c>
      <c r="AW33" s="362"/>
      <c r="AX33" s="362"/>
      <c r="AY33" s="360">
        <f t="shared" si="29"/>
        <v>5.2520547945205482</v>
      </c>
      <c r="AZ33" s="462">
        <f t="shared" si="30"/>
        <v>4.7479452054794518</v>
      </c>
      <c r="BA33" s="374">
        <f t="shared" si="31"/>
        <v>17542.850000000002</v>
      </c>
      <c r="BB33" s="463">
        <f t="shared" si="32"/>
        <v>196812.12228571429</v>
      </c>
      <c r="BC33" s="364">
        <f t="shared" si="33"/>
        <v>39362.424457142864</v>
      </c>
      <c r="BD33" s="466">
        <f t="shared" si="34"/>
        <v>135630.12337142858</v>
      </c>
      <c r="BE33" s="466"/>
      <c r="BF33" s="374">
        <f t="shared" si="35"/>
        <v>135630.12337142858</v>
      </c>
      <c r="BG33" s="362"/>
      <c r="BH33" s="362"/>
      <c r="BI33" s="360">
        <f t="shared" si="36"/>
        <v>6.2520547945205482</v>
      </c>
      <c r="BJ33" s="462">
        <f t="shared" si="37"/>
        <v>3.7479452054794518</v>
      </c>
      <c r="BK33" s="374">
        <f t="shared" si="38"/>
        <v>17542.850000000002</v>
      </c>
      <c r="BL33" s="463">
        <f t="shared" si="39"/>
        <v>118087.27337142857</v>
      </c>
      <c r="BM33" s="364">
        <f t="shared" si="40"/>
        <v>39362.424457142864</v>
      </c>
      <c r="BN33" s="280">
        <f t="shared" si="41"/>
        <v>96267.69891428572</v>
      </c>
      <c r="BO33" s="467"/>
      <c r="BP33" s="374">
        <v>96267.69891428572</v>
      </c>
      <c r="BQ33" s="362"/>
      <c r="BR33" s="362"/>
      <c r="BS33" s="360">
        <f t="shared" si="51"/>
        <v>7.2520547945205482</v>
      </c>
      <c r="BT33" s="462">
        <f t="shared" si="52"/>
        <v>2.7479452054794518</v>
      </c>
      <c r="BU33" s="374">
        <f t="shared" si="53"/>
        <v>17542.850000000002</v>
      </c>
      <c r="BV33" s="463">
        <f t="shared" si="42"/>
        <v>78724.848914285714</v>
      </c>
      <c r="BW33" s="364">
        <f t="shared" si="54"/>
        <v>39362.424457142864</v>
      </c>
      <c r="BX33" s="280">
        <f t="shared" si="43"/>
        <v>56905.274457142856</v>
      </c>
      <c r="BZ33" s="280">
        <v>56905.274457142856</v>
      </c>
      <c r="CA33" s="362"/>
      <c r="CB33" s="362"/>
      <c r="CC33" s="360">
        <f t="shared" si="55"/>
        <v>8.2547945205479447</v>
      </c>
      <c r="CD33" s="462">
        <f t="shared" si="56"/>
        <v>1.7452054794520553</v>
      </c>
      <c r="CE33" s="374">
        <f t="shared" si="57"/>
        <v>17542.850000000002</v>
      </c>
      <c r="CF33" s="463">
        <f t="shared" si="44"/>
        <v>39362.424457142857</v>
      </c>
      <c r="CG33" s="464">
        <f t="shared" ref="CG33:CG58" si="71">BW33</f>
        <v>39362.424457142864</v>
      </c>
      <c r="CH33" s="280">
        <f t="shared" si="45"/>
        <v>17542.849999999991</v>
      </c>
      <c r="CJ33" s="467">
        <f t="shared" si="58"/>
        <v>0</v>
      </c>
      <c r="CK33" s="280">
        <f t="shared" si="59"/>
        <v>17542.849999999991</v>
      </c>
      <c r="CL33" s="362"/>
      <c r="CM33" s="362"/>
      <c r="CN33" s="360">
        <f t="shared" si="60"/>
        <v>9.2547945205479447</v>
      </c>
      <c r="CO33" s="462">
        <f t="shared" si="61"/>
        <v>0.74520547945205529</v>
      </c>
      <c r="CP33" s="374">
        <f t="shared" si="62"/>
        <v>17542.850000000002</v>
      </c>
      <c r="CQ33" s="364">
        <f t="shared" si="46"/>
        <v>0</v>
      </c>
      <c r="CR33" s="364">
        <v>0</v>
      </c>
      <c r="CS33" s="280">
        <f t="shared" si="47"/>
        <v>17542.849999999991</v>
      </c>
      <c r="CU33" s="468">
        <f t="shared" si="64"/>
        <v>0</v>
      </c>
      <c r="CV33" s="280">
        <f t="shared" si="65"/>
        <v>17542.849999999991</v>
      </c>
      <c r="CW33" s="362"/>
      <c r="CX33" s="362"/>
      <c r="CY33" s="360">
        <f t="shared" si="66"/>
        <v>11.254794520547945</v>
      </c>
      <c r="CZ33" s="462">
        <f t="shared" si="67"/>
        <v>-1.2547945205479447</v>
      </c>
      <c r="DA33" s="374">
        <f t="shared" si="68"/>
        <v>17542.850000000002</v>
      </c>
      <c r="DB33" s="364">
        <f t="shared" si="48"/>
        <v>0</v>
      </c>
      <c r="DC33" s="364">
        <f t="shared" si="49"/>
        <v>0</v>
      </c>
      <c r="DD33" s="280">
        <f t="shared" si="50"/>
        <v>17542.849999999991</v>
      </c>
      <c r="DF33" s="468">
        <f t="shared" si="69"/>
        <v>0</v>
      </c>
    </row>
    <row r="34" spans="1:110" ht="15" x14ac:dyDescent="0.25">
      <c r="A34" s="455" t="s">
        <v>18</v>
      </c>
      <c r="B34" s="456" t="s">
        <v>18</v>
      </c>
      <c r="C34" s="355" t="s">
        <v>54</v>
      </c>
      <c r="D34" s="355" t="s">
        <v>2031</v>
      </c>
      <c r="E34" s="362" t="s">
        <v>244</v>
      </c>
      <c r="F34" s="451" t="s">
        <v>1072</v>
      </c>
      <c r="G34" s="457">
        <v>40908</v>
      </c>
      <c r="H34" s="458" t="str">
        <f t="shared" si="0"/>
        <v>2011-2012</v>
      </c>
      <c r="I34" s="459">
        <f t="shared" si="1"/>
        <v>3</v>
      </c>
      <c r="J34" s="460">
        <v>10</v>
      </c>
      <c r="K34" s="461">
        <f t="shared" si="2"/>
        <v>7</v>
      </c>
      <c r="L34" s="311">
        <v>11235</v>
      </c>
      <c r="M34" s="279">
        <v>1877.2740000000003</v>
      </c>
      <c r="N34" s="359">
        <f t="shared" si="3"/>
        <v>9357.7259999999987</v>
      </c>
      <c r="O34" s="359"/>
      <c r="P34" s="265">
        <f t="shared" si="4"/>
        <v>7</v>
      </c>
      <c r="Q34" s="361">
        <f t="shared" si="5"/>
        <v>561.75</v>
      </c>
      <c r="R34" s="265">
        <f t="shared" si="6"/>
        <v>8795.9759999999987</v>
      </c>
      <c r="S34" s="265">
        <f t="shared" si="7"/>
        <v>1256.5679999999998</v>
      </c>
      <c r="T34" s="265"/>
      <c r="U34" s="265">
        <f t="shared" si="8"/>
        <v>0</v>
      </c>
      <c r="V34" s="265">
        <f t="shared" si="9"/>
        <v>1256.5679999999998</v>
      </c>
      <c r="W34" s="265">
        <f t="shared" si="10"/>
        <v>1256.5679999999998</v>
      </c>
      <c r="X34" s="265">
        <f t="shared" si="11"/>
        <v>0</v>
      </c>
      <c r="Y34" s="359">
        <f t="shared" si="12"/>
        <v>9357.7259999999987</v>
      </c>
      <c r="Z34" s="374">
        <f t="shared" si="13"/>
        <v>8101.1579999999994</v>
      </c>
      <c r="AA34" s="362"/>
      <c r="AB34" s="374">
        <f t="shared" si="14"/>
        <v>8101.1579999999994</v>
      </c>
      <c r="AC34" s="362"/>
      <c r="AD34" s="362"/>
      <c r="AE34" s="360">
        <f t="shared" si="15"/>
        <v>3.2493150684931509</v>
      </c>
      <c r="AF34" s="462">
        <f t="shared" si="16"/>
        <v>6.7506849315068491</v>
      </c>
      <c r="AG34" s="374">
        <f t="shared" si="17"/>
        <v>561.75</v>
      </c>
      <c r="AH34" s="463">
        <f t="shared" si="18"/>
        <v>8795.9759999999987</v>
      </c>
      <c r="AI34" s="464">
        <f t="shared" si="19"/>
        <v>1256.5679999999998</v>
      </c>
      <c r="AJ34" s="465">
        <f t="shared" si="20"/>
        <v>6844.59</v>
      </c>
      <c r="AK34" s="362"/>
      <c r="AL34" s="374">
        <f t="shared" si="21"/>
        <v>6844.59</v>
      </c>
      <c r="AM34" s="362"/>
      <c r="AN34" s="362"/>
      <c r="AO34" s="360">
        <f t="shared" si="22"/>
        <v>4.2520547945205482</v>
      </c>
      <c r="AP34" s="462">
        <f t="shared" si="23"/>
        <v>5.7479452054794518</v>
      </c>
      <c r="AQ34" s="374">
        <f t="shared" si="24"/>
        <v>561.75</v>
      </c>
      <c r="AR34" s="463">
        <f t="shared" si="25"/>
        <v>7539.4079999999994</v>
      </c>
      <c r="AS34" s="464">
        <f t="shared" si="26"/>
        <v>1256.5679999999998</v>
      </c>
      <c r="AT34" s="466">
        <f t="shared" si="27"/>
        <v>5588.0220000000008</v>
      </c>
      <c r="AV34" s="374">
        <f t="shared" si="28"/>
        <v>5588.0220000000008</v>
      </c>
      <c r="AW34" s="362"/>
      <c r="AX34" s="362"/>
      <c r="AY34" s="360">
        <f t="shared" si="29"/>
        <v>5.2520547945205482</v>
      </c>
      <c r="AZ34" s="462">
        <f t="shared" si="30"/>
        <v>4.7479452054794518</v>
      </c>
      <c r="BA34" s="374">
        <f t="shared" si="31"/>
        <v>561.75</v>
      </c>
      <c r="BB34" s="463">
        <f t="shared" si="32"/>
        <v>6282.84</v>
      </c>
      <c r="BC34" s="364">
        <f t="shared" si="33"/>
        <v>1256.5679999999998</v>
      </c>
      <c r="BD34" s="466">
        <f t="shared" si="34"/>
        <v>4331.4540000000015</v>
      </c>
      <c r="BE34" s="466"/>
      <c r="BF34" s="374">
        <f t="shared" si="35"/>
        <v>4331.4540000000015</v>
      </c>
      <c r="BG34" s="362"/>
      <c r="BH34" s="362"/>
      <c r="BI34" s="360">
        <f t="shared" si="36"/>
        <v>6.2520547945205482</v>
      </c>
      <c r="BJ34" s="462">
        <f t="shared" si="37"/>
        <v>3.7479452054794518</v>
      </c>
      <c r="BK34" s="374">
        <f t="shared" si="38"/>
        <v>561.75</v>
      </c>
      <c r="BL34" s="463">
        <f t="shared" si="39"/>
        <v>3769.7040000000015</v>
      </c>
      <c r="BM34" s="364">
        <f t="shared" si="40"/>
        <v>1256.5679999999998</v>
      </c>
      <c r="BN34" s="280">
        <f t="shared" si="41"/>
        <v>3074.8860000000018</v>
      </c>
      <c r="BO34" s="467"/>
      <c r="BP34" s="374">
        <v>3074.8860000000018</v>
      </c>
      <c r="BQ34" s="362"/>
      <c r="BR34" s="362"/>
      <c r="BS34" s="360">
        <f t="shared" si="51"/>
        <v>7.2520547945205482</v>
      </c>
      <c r="BT34" s="462">
        <f t="shared" si="52"/>
        <v>2.7479452054794518</v>
      </c>
      <c r="BU34" s="374">
        <f t="shared" si="53"/>
        <v>561.75</v>
      </c>
      <c r="BV34" s="463">
        <f t="shared" si="42"/>
        <v>2513.1360000000018</v>
      </c>
      <c r="BW34" s="364">
        <f t="shared" si="54"/>
        <v>1256.5679999999998</v>
      </c>
      <c r="BX34" s="280">
        <f t="shared" si="43"/>
        <v>1818.318000000002</v>
      </c>
      <c r="BZ34" s="280">
        <v>1818.318000000002</v>
      </c>
      <c r="CA34" s="362"/>
      <c r="CB34" s="362"/>
      <c r="CC34" s="360">
        <f t="shared" si="55"/>
        <v>8.2547945205479447</v>
      </c>
      <c r="CD34" s="462">
        <f t="shared" si="56"/>
        <v>1.7452054794520553</v>
      </c>
      <c r="CE34" s="374">
        <f t="shared" si="57"/>
        <v>561.75</v>
      </c>
      <c r="CF34" s="463">
        <f t="shared" si="44"/>
        <v>1256.568000000002</v>
      </c>
      <c r="CG34" s="464">
        <f t="shared" si="71"/>
        <v>1256.5679999999998</v>
      </c>
      <c r="CH34" s="280">
        <f t="shared" si="45"/>
        <v>561.75000000000227</v>
      </c>
      <c r="CJ34" s="467">
        <f t="shared" si="58"/>
        <v>2.2737367544323206E-12</v>
      </c>
      <c r="CK34" s="280">
        <f t="shared" si="59"/>
        <v>561.75000000000227</v>
      </c>
      <c r="CL34" s="362"/>
      <c r="CM34" s="362"/>
      <c r="CN34" s="360">
        <f t="shared" si="60"/>
        <v>9.2547945205479447</v>
      </c>
      <c r="CO34" s="462">
        <f t="shared" si="61"/>
        <v>0.74520547945205529</v>
      </c>
      <c r="CP34" s="374">
        <f t="shared" si="62"/>
        <v>561.75</v>
      </c>
      <c r="CQ34" s="364">
        <f t="shared" si="46"/>
        <v>2.2737367544323206E-12</v>
      </c>
      <c r="CR34" s="364">
        <v>0</v>
      </c>
      <c r="CS34" s="280">
        <f t="shared" si="47"/>
        <v>561.75000000000227</v>
      </c>
      <c r="CU34" s="468">
        <f t="shared" si="64"/>
        <v>2.2737367544323206E-12</v>
      </c>
      <c r="CV34" s="280">
        <f t="shared" si="65"/>
        <v>561.75000000000227</v>
      </c>
      <c r="CW34" s="362"/>
      <c r="CX34" s="362"/>
      <c r="CY34" s="360">
        <f t="shared" si="66"/>
        <v>11.254794520547945</v>
      </c>
      <c r="CZ34" s="462">
        <f t="shared" si="67"/>
        <v>-1.2547945205479447</v>
      </c>
      <c r="DA34" s="374">
        <f t="shared" si="68"/>
        <v>561.75</v>
      </c>
      <c r="DB34" s="364">
        <f t="shared" si="48"/>
        <v>0</v>
      </c>
      <c r="DC34" s="364">
        <f t="shared" si="49"/>
        <v>0</v>
      </c>
      <c r="DD34" s="280">
        <f t="shared" si="50"/>
        <v>561.75000000000227</v>
      </c>
      <c r="DF34" s="468">
        <f t="shared" si="69"/>
        <v>2.2737367544323206E-12</v>
      </c>
    </row>
    <row r="35" spans="1:110" ht="15" x14ac:dyDescent="0.25">
      <c r="A35" s="455" t="s">
        <v>18</v>
      </c>
      <c r="B35" s="456" t="s">
        <v>18</v>
      </c>
      <c r="C35" s="355" t="s">
        <v>54</v>
      </c>
      <c r="D35" s="355" t="s">
        <v>2032</v>
      </c>
      <c r="E35" s="362" t="s">
        <v>245</v>
      </c>
      <c r="F35" s="451" t="s">
        <v>1072</v>
      </c>
      <c r="G35" s="457">
        <v>40939</v>
      </c>
      <c r="H35" s="458" t="str">
        <f t="shared" si="0"/>
        <v>2011-2012</v>
      </c>
      <c r="I35" s="459">
        <f t="shared" si="1"/>
        <v>2</v>
      </c>
      <c r="J35" s="460">
        <v>10</v>
      </c>
      <c r="K35" s="461">
        <f t="shared" si="2"/>
        <v>8</v>
      </c>
      <c r="L35" s="311">
        <v>6234</v>
      </c>
      <c r="M35" s="279">
        <v>1002.1256000000001</v>
      </c>
      <c r="N35" s="359">
        <f t="shared" si="3"/>
        <v>5231.8743999999997</v>
      </c>
      <c r="O35" s="359"/>
      <c r="P35" s="265">
        <f t="shared" si="4"/>
        <v>8</v>
      </c>
      <c r="Q35" s="361">
        <f t="shared" si="5"/>
        <v>311.70000000000005</v>
      </c>
      <c r="R35" s="265">
        <f t="shared" si="6"/>
        <v>4920.1743999999999</v>
      </c>
      <c r="S35" s="265">
        <f t="shared" si="7"/>
        <v>615.02179999999998</v>
      </c>
      <c r="T35" s="265"/>
      <c r="U35" s="265">
        <f t="shared" si="8"/>
        <v>0</v>
      </c>
      <c r="V35" s="265">
        <f t="shared" si="9"/>
        <v>615.02179999999998</v>
      </c>
      <c r="W35" s="265">
        <f t="shared" si="10"/>
        <v>615.02179999999998</v>
      </c>
      <c r="X35" s="265">
        <f t="shared" si="11"/>
        <v>0</v>
      </c>
      <c r="Y35" s="359">
        <f t="shared" si="12"/>
        <v>5231.8743999999997</v>
      </c>
      <c r="Z35" s="374">
        <f t="shared" si="13"/>
        <v>4616.8526000000002</v>
      </c>
      <c r="AA35" s="362"/>
      <c r="AB35" s="374">
        <f t="shared" si="14"/>
        <v>4616.8526000000002</v>
      </c>
      <c r="AC35" s="362"/>
      <c r="AD35" s="362"/>
      <c r="AE35" s="360">
        <f t="shared" si="15"/>
        <v>3.1643835616438358</v>
      </c>
      <c r="AF35" s="462">
        <f t="shared" si="16"/>
        <v>6.8356164383561637</v>
      </c>
      <c r="AG35" s="374">
        <f t="shared" si="17"/>
        <v>311.70000000000005</v>
      </c>
      <c r="AH35" s="463">
        <f t="shared" si="18"/>
        <v>4920.1743999999999</v>
      </c>
      <c r="AI35" s="464">
        <f t="shared" si="19"/>
        <v>615.02179999999998</v>
      </c>
      <c r="AJ35" s="465">
        <f t="shared" si="20"/>
        <v>4001.8308000000002</v>
      </c>
      <c r="AK35" s="362"/>
      <c r="AL35" s="374">
        <f t="shared" si="21"/>
        <v>4001.8308000000002</v>
      </c>
      <c r="AM35" s="362"/>
      <c r="AN35" s="362"/>
      <c r="AO35" s="360">
        <f t="shared" si="22"/>
        <v>4.1671232876712327</v>
      </c>
      <c r="AP35" s="462">
        <f t="shared" si="23"/>
        <v>5.8328767123287673</v>
      </c>
      <c r="AQ35" s="374">
        <f t="shared" si="24"/>
        <v>311.70000000000005</v>
      </c>
      <c r="AR35" s="463">
        <f t="shared" si="25"/>
        <v>4305.1526000000003</v>
      </c>
      <c r="AS35" s="464">
        <f t="shared" si="26"/>
        <v>615.02179999999998</v>
      </c>
      <c r="AT35" s="466">
        <f t="shared" si="27"/>
        <v>3386.8090000000002</v>
      </c>
      <c r="AV35" s="374">
        <f t="shared" si="28"/>
        <v>3386.8090000000002</v>
      </c>
      <c r="AW35" s="362"/>
      <c r="AX35" s="362"/>
      <c r="AY35" s="360">
        <f t="shared" si="29"/>
        <v>5.1671232876712327</v>
      </c>
      <c r="AZ35" s="462">
        <f t="shared" si="30"/>
        <v>4.8328767123287673</v>
      </c>
      <c r="BA35" s="374">
        <f t="shared" si="31"/>
        <v>311.70000000000005</v>
      </c>
      <c r="BB35" s="463">
        <f t="shared" si="32"/>
        <v>3690.1307999999999</v>
      </c>
      <c r="BC35" s="364">
        <f t="shared" si="33"/>
        <v>615.02179999999998</v>
      </c>
      <c r="BD35" s="466">
        <f t="shared" si="34"/>
        <v>2771.7872000000002</v>
      </c>
      <c r="BE35" s="466"/>
      <c r="BF35" s="374">
        <f t="shared" si="35"/>
        <v>2771.7872000000002</v>
      </c>
      <c r="BG35" s="362"/>
      <c r="BH35" s="362"/>
      <c r="BI35" s="360">
        <f t="shared" si="36"/>
        <v>6.1671232876712327</v>
      </c>
      <c r="BJ35" s="462">
        <f t="shared" si="37"/>
        <v>3.8328767123287673</v>
      </c>
      <c r="BK35" s="374">
        <f t="shared" si="38"/>
        <v>311.70000000000005</v>
      </c>
      <c r="BL35" s="463">
        <f t="shared" si="39"/>
        <v>2460.0871999999999</v>
      </c>
      <c r="BM35" s="364">
        <f t="shared" si="40"/>
        <v>615.02179999999998</v>
      </c>
      <c r="BN35" s="280">
        <f t="shared" si="41"/>
        <v>2156.7654000000002</v>
      </c>
      <c r="BO35" s="467"/>
      <c r="BP35" s="374">
        <v>2156.7654000000002</v>
      </c>
      <c r="BQ35" s="362"/>
      <c r="BR35" s="362"/>
      <c r="BS35" s="360">
        <f t="shared" si="51"/>
        <v>7.1671232876712327</v>
      </c>
      <c r="BT35" s="462">
        <f t="shared" si="52"/>
        <v>2.8328767123287673</v>
      </c>
      <c r="BU35" s="374">
        <f t="shared" si="53"/>
        <v>311.70000000000005</v>
      </c>
      <c r="BV35" s="463">
        <f t="shared" si="42"/>
        <v>1845.0654000000002</v>
      </c>
      <c r="BW35" s="364">
        <f t="shared" si="54"/>
        <v>615.02179999999998</v>
      </c>
      <c r="BX35" s="280">
        <f t="shared" si="43"/>
        <v>1541.7436000000002</v>
      </c>
      <c r="BZ35" s="280">
        <v>1541.7436000000002</v>
      </c>
      <c r="CA35" s="362"/>
      <c r="CB35" s="362"/>
      <c r="CC35" s="360">
        <f t="shared" si="55"/>
        <v>8.169863013698631</v>
      </c>
      <c r="CD35" s="462">
        <f t="shared" si="56"/>
        <v>1.830136986301369</v>
      </c>
      <c r="CE35" s="374">
        <f t="shared" si="57"/>
        <v>311.70000000000005</v>
      </c>
      <c r="CF35" s="463">
        <f t="shared" si="44"/>
        <v>1230.0436000000002</v>
      </c>
      <c r="CG35" s="464">
        <f t="shared" si="71"/>
        <v>615.02179999999998</v>
      </c>
      <c r="CH35" s="280">
        <f t="shared" si="45"/>
        <v>926.72180000000026</v>
      </c>
      <c r="CJ35" s="467">
        <f t="shared" si="58"/>
        <v>615.02180000000021</v>
      </c>
      <c r="CK35" s="280">
        <f t="shared" si="59"/>
        <v>926.72180000000026</v>
      </c>
      <c r="CL35" s="362"/>
      <c r="CM35" s="362"/>
      <c r="CN35" s="360">
        <f t="shared" si="60"/>
        <v>9.169863013698631</v>
      </c>
      <c r="CO35" s="462">
        <f t="shared" si="61"/>
        <v>0.83013698630136901</v>
      </c>
      <c r="CP35" s="374">
        <f t="shared" si="62"/>
        <v>311.70000000000005</v>
      </c>
      <c r="CQ35" s="364">
        <f t="shared" si="46"/>
        <v>615.02180000000021</v>
      </c>
      <c r="CR35" s="364">
        <f>CQ35</f>
        <v>615.02180000000021</v>
      </c>
      <c r="CS35" s="280">
        <f t="shared" si="47"/>
        <v>311.70000000000005</v>
      </c>
      <c r="CU35" s="468">
        <f t="shared" si="64"/>
        <v>0</v>
      </c>
      <c r="CV35" s="280">
        <f t="shared" si="65"/>
        <v>311.70000000000005</v>
      </c>
      <c r="CW35" s="362"/>
      <c r="CX35" s="362"/>
      <c r="CY35" s="360">
        <f t="shared" si="66"/>
        <v>11.169863013698631</v>
      </c>
      <c r="CZ35" s="462">
        <f t="shared" si="67"/>
        <v>-1.169863013698631</v>
      </c>
      <c r="DA35" s="374">
        <f t="shared" si="68"/>
        <v>311.70000000000005</v>
      </c>
      <c r="DB35" s="364">
        <f t="shared" si="48"/>
        <v>0</v>
      </c>
      <c r="DC35" s="364"/>
      <c r="DD35" s="280">
        <f t="shared" si="50"/>
        <v>311.70000000000005</v>
      </c>
      <c r="DF35" s="468">
        <f t="shared" si="69"/>
        <v>0</v>
      </c>
    </row>
    <row r="36" spans="1:110" ht="15" x14ac:dyDescent="0.25">
      <c r="A36" s="455" t="s">
        <v>18</v>
      </c>
      <c r="B36" s="456" t="s">
        <v>18</v>
      </c>
      <c r="C36" s="355" t="s">
        <v>54</v>
      </c>
      <c r="D36" s="355" t="s">
        <v>2033</v>
      </c>
      <c r="E36" s="362" t="s">
        <v>246</v>
      </c>
      <c r="F36" s="451" t="s">
        <v>1072</v>
      </c>
      <c r="G36" s="457">
        <v>40939</v>
      </c>
      <c r="H36" s="458" t="str">
        <f t="shared" si="0"/>
        <v>2011-2012</v>
      </c>
      <c r="I36" s="459">
        <f t="shared" si="1"/>
        <v>2</v>
      </c>
      <c r="J36" s="460">
        <v>10</v>
      </c>
      <c r="K36" s="461">
        <f t="shared" si="2"/>
        <v>8</v>
      </c>
      <c r="L36" s="311">
        <v>26758</v>
      </c>
      <c r="M36" s="279">
        <v>4302.8872000000001</v>
      </c>
      <c r="N36" s="359">
        <f t="shared" si="3"/>
        <v>22455.112799999999</v>
      </c>
      <c r="O36" s="359"/>
      <c r="P36" s="265">
        <f t="shared" si="4"/>
        <v>8</v>
      </c>
      <c r="Q36" s="361">
        <f t="shared" si="5"/>
        <v>1337.9</v>
      </c>
      <c r="R36" s="265">
        <f t="shared" si="6"/>
        <v>21117.212799999998</v>
      </c>
      <c r="S36" s="265">
        <f t="shared" si="7"/>
        <v>2639.6515999999997</v>
      </c>
      <c r="T36" s="265"/>
      <c r="U36" s="265">
        <f t="shared" si="8"/>
        <v>0</v>
      </c>
      <c r="V36" s="265">
        <f t="shared" si="9"/>
        <v>2639.6515999999997</v>
      </c>
      <c r="W36" s="265">
        <f t="shared" si="10"/>
        <v>2639.6515999999997</v>
      </c>
      <c r="X36" s="265">
        <f t="shared" si="11"/>
        <v>0</v>
      </c>
      <c r="Y36" s="359">
        <f t="shared" si="12"/>
        <v>22455.112799999999</v>
      </c>
      <c r="Z36" s="374">
        <f t="shared" si="13"/>
        <v>19815.461199999998</v>
      </c>
      <c r="AA36" s="362"/>
      <c r="AB36" s="374">
        <f t="shared" si="14"/>
        <v>19815.461199999998</v>
      </c>
      <c r="AC36" s="362"/>
      <c r="AD36" s="362"/>
      <c r="AE36" s="360">
        <f t="shared" si="15"/>
        <v>3.1643835616438358</v>
      </c>
      <c r="AF36" s="462">
        <f t="shared" si="16"/>
        <v>6.8356164383561637</v>
      </c>
      <c r="AG36" s="374">
        <f t="shared" si="17"/>
        <v>1337.9</v>
      </c>
      <c r="AH36" s="463">
        <f t="shared" si="18"/>
        <v>21117.212799999998</v>
      </c>
      <c r="AI36" s="464">
        <f t="shared" si="19"/>
        <v>2639.6515999999997</v>
      </c>
      <c r="AJ36" s="465">
        <f t="shared" si="20"/>
        <v>17175.809599999997</v>
      </c>
      <c r="AK36" s="362"/>
      <c r="AL36" s="374">
        <f t="shared" si="21"/>
        <v>17175.809599999997</v>
      </c>
      <c r="AM36" s="362"/>
      <c r="AN36" s="362"/>
      <c r="AO36" s="360">
        <f t="shared" si="22"/>
        <v>4.1671232876712327</v>
      </c>
      <c r="AP36" s="462">
        <f t="shared" si="23"/>
        <v>5.8328767123287673</v>
      </c>
      <c r="AQ36" s="374">
        <f t="shared" si="24"/>
        <v>1337.9</v>
      </c>
      <c r="AR36" s="463">
        <f t="shared" si="25"/>
        <v>18477.561199999996</v>
      </c>
      <c r="AS36" s="464">
        <f t="shared" si="26"/>
        <v>2639.6515999999997</v>
      </c>
      <c r="AT36" s="466">
        <f t="shared" si="27"/>
        <v>14536.157999999998</v>
      </c>
      <c r="AV36" s="374">
        <f t="shared" si="28"/>
        <v>14536.157999999998</v>
      </c>
      <c r="AW36" s="362"/>
      <c r="AX36" s="362"/>
      <c r="AY36" s="360">
        <f t="shared" si="29"/>
        <v>5.1671232876712327</v>
      </c>
      <c r="AZ36" s="462">
        <f t="shared" si="30"/>
        <v>4.8328767123287673</v>
      </c>
      <c r="BA36" s="374">
        <f t="shared" si="31"/>
        <v>1337.9</v>
      </c>
      <c r="BB36" s="463">
        <f t="shared" si="32"/>
        <v>15837.909599999997</v>
      </c>
      <c r="BC36" s="364">
        <f t="shared" si="33"/>
        <v>2639.6515999999997</v>
      </c>
      <c r="BD36" s="466">
        <f t="shared" si="34"/>
        <v>11896.506399999998</v>
      </c>
      <c r="BE36" s="466"/>
      <c r="BF36" s="374">
        <f t="shared" si="35"/>
        <v>11896.506399999998</v>
      </c>
      <c r="BG36" s="362"/>
      <c r="BH36" s="362"/>
      <c r="BI36" s="360">
        <f t="shared" si="36"/>
        <v>6.1671232876712327</v>
      </c>
      <c r="BJ36" s="462">
        <f t="shared" si="37"/>
        <v>3.8328767123287673</v>
      </c>
      <c r="BK36" s="374">
        <f t="shared" si="38"/>
        <v>1337.9</v>
      </c>
      <c r="BL36" s="463">
        <f t="shared" si="39"/>
        <v>10558.606399999999</v>
      </c>
      <c r="BM36" s="364">
        <f t="shared" si="40"/>
        <v>2639.6515999999997</v>
      </c>
      <c r="BN36" s="280">
        <f t="shared" si="41"/>
        <v>9256.8547999999992</v>
      </c>
      <c r="BO36" s="467"/>
      <c r="BP36" s="374">
        <v>9256.8547999999992</v>
      </c>
      <c r="BQ36" s="362"/>
      <c r="BR36" s="362"/>
      <c r="BS36" s="360">
        <f t="shared" si="51"/>
        <v>7.1671232876712327</v>
      </c>
      <c r="BT36" s="462">
        <f t="shared" si="52"/>
        <v>2.8328767123287673</v>
      </c>
      <c r="BU36" s="374">
        <f t="shared" si="53"/>
        <v>1337.9</v>
      </c>
      <c r="BV36" s="463">
        <f t="shared" si="42"/>
        <v>7918.9547999999995</v>
      </c>
      <c r="BW36" s="364">
        <f t="shared" si="54"/>
        <v>2639.6515999999997</v>
      </c>
      <c r="BX36" s="280">
        <f t="shared" si="43"/>
        <v>6617.2031999999999</v>
      </c>
      <c r="BZ36" s="280">
        <v>6617.2031999999999</v>
      </c>
      <c r="CA36" s="362"/>
      <c r="CB36" s="362"/>
      <c r="CC36" s="360">
        <f t="shared" si="55"/>
        <v>8.169863013698631</v>
      </c>
      <c r="CD36" s="462">
        <f t="shared" si="56"/>
        <v>1.830136986301369</v>
      </c>
      <c r="CE36" s="374">
        <f t="shared" si="57"/>
        <v>1337.9</v>
      </c>
      <c r="CF36" s="463">
        <f t="shared" si="44"/>
        <v>5279.3032000000003</v>
      </c>
      <c r="CG36" s="464">
        <f t="shared" si="71"/>
        <v>2639.6515999999997</v>
      </c>
      <c r="CH36" s="280">
        <f t="shared" si="45"/>
        <v>3977.5516000000002</v>
      </c>
      <c r="CJ36" s="467">
        <f t="shared" si="58"/>
        <v>2639.6516000000001</v>
      </c>
      <c r="CK36" s="280">
        <f t="shared" si="59"/>
        <v>3977.5516000000002</v>
      </c>
      <c r="CL36" s="362"/>
      <c r="CM36" s="362"/>
      <c r="CN36" s="360">
        <f t="shared" si="60"/>
        <v>9.169863013698631</v>
      </c>
      <c r="CO36" s="462">
        <f t="shared" si="61"/>
        <v>0.83013698630136901</v>
      </c>
      <c r="CP36" s="374">
        <f t="shared" si="62"/>
        <v>1337.9</v>
      </c>
      <c r="CQ36" s="364">
        <f t="shared" si="46"/>
        <v>2639.6516000000001</v>
      </c>
      <c r="CR36" s="364">
        <f t="shared" si="63"/>
        <v>2639.6515999999997</v>
      </c>
      <c r="CS36" s="280">
        <f t="shared" si="47"/>
        <v>1337.9000000000005</v>
      </c>
      <c r="CU36" s="468">
        <f t="shared" si="64"/>
        <v>0</v>
      </c>
      <c r="CV36" s="280">
        <f t="shared" si="65"/>
        <v>1337.9000000000005</v>
      </c>
      <c r="CW36" s="362"/>
      <c r="CX36" s="362"/>
      <c r="CY36" s="360">
        <f t="shared" si="66"/>
        <v>11.169863013698631</v>
      </c>
      <c r="CZ36" s="462">
        <f t="shared" si="67"/>
        <v>-1.169863013698631</v>
      </c>
      <c r="DA36" s="374">
        <f t="shared" si="68"/>
        <v>1337.9</v>
      </c>
      <c r="DB36" s="364">
        <f t="shared" si="48"/>
        <v>0</v>
      </c>
      <c r="DC36" s="364"/>
      <c r="DD36" s="280">
        <f t="shared" si="50"/>
        <v>1337.9000000000005</v>
      </c>
      <c r="DF36" s="468">
        <f t="shared" si="69"/>
        <v>0</v>
      </c>
    </row>
    <row r="37" spans="1:110" ht="15" x14ac:dyDescent="0.25">
      <c r="A37" s="455" t="s">
        <v>18</v>
      </c>
      <c r="B37" s="456" t="s">
        <v>18</v>
      </c>
      <c r="C37" s="355" t="s">
        <v>54</v>
      </c>
      <c r="D37" s="355" t="s">
        <v>2034</v>
      </c>
      <c r="E37" s="362" t="s">
        <v>242</v>
      </c>
      <c r="F37" s="451" t="s">
        <v>1072</v>
      </c>
      <c r="G37" s="457">
        <v>40968</v>
      </c>
      <c r="H37" s="458" t="str">
        <f t="shared" si="0"/>
        <v>2011-2012</v>
      </c>
      <c r="I37" s="459">
        <f t="shared" si="1"/>
        <v>2</v>
      </c>
      <c r="J37" s="460">
        <v>10</v>
      </c>
      <c r="K37" s="461">
        <f t="shared" si="2"/>
        <v>8</v>
      </c>
      <c r="L37" s="311">
        <v>19230</v>
      </c>
      <c r="M37" s="279">
        <v>3091.732</v>
      </c>
      <c r="N37" s="359">
        <f t="shared" si="3"/>
        <v>16138.268</v>
      </c>
      <c r="O37" s="359"/>
      <c r="P37" s="265">
        <f t="shared" si="4"/>
        <v>8</v>
      </c>
      <c r="Q37" s="361">
        <f t="shared" si="5"/>
        <v>961.5</v>
      </c>
      <c r="R37" s="265">
        <f t="shared" si="6"/>
        <v>15176.768</v>
      </c>
      <c r="S37" s="265">
        <f t="shared" si="7"/>
        <v>1897.096</v>
      </c>
      <c r="T37" s="265"/>
      <c r="U37" s="265">
        <f t="shared" si="8"/>
        <v>0</v>
      </c>
      <c r="V37" s="265">
        <f t="shared" si="9"/>
        <v>1897.096</v>
      </c>
      <c r="W37" s="265">
        <f t="shared" si="10"/>
        <v>1897.096</v>
      </c>
      <c r="X37" s="265">
        <f t="shared" si="11"/>
        <v>0</v>
      </c>
      <c r="Y37" s="359">
        <f t="shared" si="12"/>
        <v>16138.268</v>
      </c>
      <c r="Z37" s="374">
        <f t="shared" si="13"/>
        <v>14241.172</v>
      </c>
      <c r="AA37" s="362"/>
      <c r="AB37" s="374">
        <f t="shared" si="14"/>
        <v>14241.172</v>
      </c>
      <c r="AC37" s="362"/>
      <c r="AD37" s="362"/>
      <c r="AE37" s="360">
        <f t="shared" si="15"/>
        <v>3.0849315068493151</v>
      </c>
      <c r="AF37" s="462">
        <f t="shared" si="16"/>
        <v>6.9150684931506845</v>
      </c>
      <c r="AG37" s="374">
        <f t="shared" si="17"/>
        <v>961.5</v>
      </c>
      <c r="AH37" s="463">
        <f t="shared" si="18"/>
        <v>15176.768</v>
      </c>
      <c r="AI37" s="464">
        <f t="shared" si="19"/>
        <v>1897.096</v>
      </c>
      <c r="AJ37" s="465">
        <f t="shared" si="20"/>
        <v>12344.076000000001</v>
      </c>
      <c r="AK37" s="362"/>
      <c r="AL37" s="374">
        <f t="shared" si="21"/>
        <v>12344.076000000001</v>
      </c>
      <c r="AM37" s="362"/>
      <c r="AN37" s="362"/>
      <c r="AO37" s="360">
        <f t="shared" si="22"/>
        <v>4.087671232876712</v>
      </c>
      <c r="AP37" s="462">
        <f t="shared" si="23"/>
        <v>5.912328767123288</v>
      </c>
      <c r="AQ37" s="374">
        <f t="shared" si="24"/>
        <v>961.5</v>
      </c>
      <c r="AR37" s="463">
        <f t="shared" si="25"/>
        <v>13279.672</v>
      </c>
      <c r="AS37" s="464">
        <f t="shared" si="26"/>
        <v>1897.096</v>
      </c>
      <c r="AT37" s="466">
        <f t="shared" si="27"/>
        <v>10446.980000000001</v>
      </c>
      <c r="AV37" s="374">
        <f t="shared" si="28"/>
        <v>10446.980000000001</v>
      </c>
      <c r="AW37" s="362"/>
      <c r="AX37" s="362"/>
      <c r="AY37" s="360">
        <f t="shared" si="29"/>
        <v>5.087671232876712</v>
      </c>
      <c r="AZ37" s="462">
        <f t="shared" si="30"/>
        <v>4.912328767123288</v>
      </c>
      <c r="BA37" s="374">
        <f t="shared" si="31"/>
        <v>961.5</v>
      </c>
      <c r="BB37" s="463">
        <f t="shared" si="32"/>
        <v>11382.576000000001</v>
      </c>
      <c r="BC37" s="364">
        <f t="shared" si="33"/>
        <v>1897.096</v>
      </c>
      <c r="BD37" s="466">
        <f t="shared" si="34"/>
        <v>8549.8840000000018</v>
      </c>
      <c r="BE37" s="466"/>
      <c r="BF37" s="374">
        <f t="shared" si="35"/>
        <v>8549.8840000000018</v>
      </c>
      <c r="BG37" s="362"/>
      <c r="BH37" s="362"/>
      <c r="BI37" s="360">
        <f t="shared" si="36"/>
        <v>6.087671232876712</v>
      </c>
      <c r="BJ37" s="462">
        <f t="shared" si="37"/>
        <v>3.912328767123288</v>
      </c>
      <c r="BK37" s="374">
        <f t="shared" si="38"/>
        <v>961.5</v>
      </c>
      <c r="BL37" s="463">
        <f t="shared" si="39"/>
        <v>7588.3840000000018</v>
      </c>
      <c r="BM37" s="364">
        <f t="shared" si="40"/>
        <v>1897.096</v>
      </c>
      <c r="BN37" s="280">
        <f t="shared" si="41"/>
        <v>6652.7880000000023</v>
      </c>
      <c r="BO37" s="467"/>
      <c r="BP37" s="374">
        <v>6652.7880000000023</v>
      </c>
      <c r="BQ37" s="362"/>
      <c r="BR37" s="362"/>
      <c r="BS37" s="360">
        <f t="shared" si="51"/>
        <v>7.087671232876712</v>
      </c>
      <c r="BT37" s="462">
        <f t="shared" si="52"/>
        <v>2.912328767123288</v>
      </c>
      <c r="BU37" s="374">
        <f t="shared" si="53"/>
        <v>961.5</v>
      </c>
      <c r="BV37" s="463">
        <f t="shared" si="42"/>
        <v>5691.2880000000023</v>
      </c>
      <c r="BW37" s="364">
        <f t="shared" si="54"/>
        <v>1897.096</v>
      </c>
      <c r="BX37" s="280">
        <f t="shared" si="43"/>
        <v>4755.6920000000027</v>
      </c>
      <c r="BZ37" s="280">
        <v>4755.6920000000027</v>
      </c>
      <c r="CA37" s="362"/>
      <c r="CB37" s="362"/>
      <c r="CC37" s="360">
        <f t="shared" si="55"/>
        <v>8.0904109589041102</v>
      </c>
      <c r="CD37" s="462">
        <f t="shared" si="56"/>
        <v>1.9095890410958898</v>
      </c>
      <c r="CE37" s="374">
        <f t="shared" si="57"/>
        <v>961.5</v>
      </c>
      <c r="CF37" s="463">
        <f t="shared" si="44"/>
        <v>3794.1920000000027</v>
      </c>
      <c r="CG37" s="464">
        <f t="shared" si="71"/>
        <v>1897.096</v>
      </c>
      <c r="CH37" s="280">
        <f t="shared" si="45"/>
        <v>2858.5960000000027</v>
      </c>
      <c r="CJ37" s="467">
        <f t="shared" si="58"/>
        <v>1897.0960000000027</v>
      </c>
      <c r="CK37" s="280">
        <f t="shared" si="59"/>
        <v>2858.5960000000027</v>
      </c>
      <c r="CL37" s="362"/>
      <c r="CM37" s="362"/>
      <c r="CN37" s="360">
        <f t="shared" si="60"/>
        <v>9.0904109589041102</v>
      </c>
      <c r="CO37" s="462">
        <f t="shared" si="61"/>
        <v>0.90958904109588978</v>
      </c>
      <c r="CP37" s="374">
        <f t="shared" si="62"/>
        <v>961.5</v>
      </c>
      <c r="CQ37" s="364">
        <f t="shared" si="46"/>
        <v>1897.0960000000027</v>
      </c>
      <c r="CR37" s="364">
        <f t="shared" si="63"/>
        <v>1897.096</v>
      </c>
      <c r="CS37" s="280">
        <f t="shared" si="47"/>
        <v>961.50000000000273</v>
      </c>
      <c r="CU37" s="468">
        <f t="shared" si="64"/>
        <v>2.7284841053187847E-12</v>
      </c>
      <c r="CV37" s="280">
        <f t="shared" si="65"/>
        <v>961.50000000000273</v>
      </c>
      <c r="CW37" s="362"/>
      <c r="CX37" s="362"/>
      <c r="CY37" s="360">
        <f t="shared" si="66"/>
        <v>11.09041095890411</v>
      </c>
      <c r="CZ37" s="462">
        <f t="shared" si="67"/>
        <v>-1.0904109589041102</v>
      </c>
      <c r="DA37" s="374">
        <f t="shared" si="68"/>
        <v>961.5</v>
      </c>
      <c r="DB37" s="364">
        <f t="shared" si="48"/>
        <v>0</v>
      </c>
      <c r="DC37" s="364"/>
      <c r="DD37" s="280">
        <f t="shared" si="50"/>
        <v>961.50000000000273</v>
      </c>
      <c r="DF37" s="468">
        <f t="shared" si="69"/>
        <v>2.7284841053187847E-12</v>
      </c>
    </row>
    <row r="38" spans="1:110" ht="15" x14ac:dyDescent="0.25">
      <c r="A38" s="455" t="s">
        <v>18</v>
      </c>
      <c r="B38" s="456" t="s">
        <v>18</v>
      </c>
      <c r="C38" s="355" t="s">
        <v>54</v>
      </c>
      <c r="D38" s="355" t="s">
        <v>2035</v>
      </c>
      <c r="E38" s="362" t="s">
        <v>234</v>
      </c>
      <c r="F38" s="451" t="s">
        <v>1072</v>
      </c>
      <c r="G38" s="457">
        <v>40999</v>
      </c>
      <c r="H38" s="458" t="str">
        <f t="shared" si="0"/>
        <v>2011-2012</v>
      </c>
      <c r="I38" s="459">
        <f t="shared" si="1"/>
        <v>2</v>
      </c>
      <c r="J38" s="460">
        <v>10</v>
      </c>
      <c r="K38" s="461">
        <f t="shared" si="2"/>
        <v>8</v>
      </c>
      <c r="L38" s="311">
        <v>18720</v>
      </c>
      <c r="M38" s="279">
        <v>2782.0480000000002</v>
      </c>
      <c r="N38" s="359">
        <f t="shared" si="3"/>
        <v>15937.951999999999</v>
      </c>
      <c r="O38" s="359"/>
      <c r="P38" s="265">
        <f t="shared" si="4"/>
        <v>8</v>
      </c>
      <c r="Q38" s="361">
        <f t="shared" si="5"/>
        <v>936</v>
      </c>
      <c r="R38" s="265">
        <f t="shared" si="6"/>
        <v>15001.951999999999</v>
      </c>
      <c r="S38" s="265">
        <f t="shared" si="7"/>
        <v>1875.2439999999999</v>
      </c>
      <c r="T38" s="265"/>
      <c r="U38" s="265">
        <f t="shared" si="8"/>
        <v>0</v>
      </c>
      <c r="V38" s="265">
        <f t="shared" si="9"/>
        <v>1875.2439999999999</v>
      </c>
      <c r="W38" s="265">
        <f t="shared" si="10"/>
        <v>1875.2439999999999</v>
      </c>
      <c r="X38" s="265">
        <f t="shared" si="11"/>
        <v>0</v>
      </c>
      <c r="Y38" s="359">
        <f t="shared" si="12"/>
        <v>15937.951999999999</v>
      </c>
      <c r="Z38" s="374">
        <f t="shared" si="13"/>
        <v>14062.707999999999</v>
      </c>
      <c r="AA38" s="362"/>
      <c r="AB38" s="374">
        <f t="shared" si="14"/>
        <v>14062.707999999999</v>
      </c>
      <c r="AC38" s="362"/>
      <c r="AD38" s="362"/>
      <c r="AE38" s="360">
        <f t="shared" si="15"/>
        <v>3</v>
      </c>
      <c r="AF38" s="462">
        <f t="shared" si="16"/>
        <v>7</v>
      </c>
      <c r="AG38" s="374">
        <f t="shared" si="17"/>
        <v>936</v>
      </c>
      <c r="AH38" s="463">
        <f t="shared" si="18"/>
        <v>15001.951999999999</v>
      </c>
      <c r="AI38" s="464">
        <f t="shared" si="19"/>
        <v>1875.2439999999999</v>
      </c>
      <c r="AJ38" s="465">
        <f t="shared" si="20"/>
        <v>12187.463999999998</v>
      </c>
      <c r="AK38" s="362"/>
      <c r="AL38" s="374">
        <f t="shared" si="21"/>
        <v>12187.463999999998</v>
      </c>
      <c r="AM38" s="362"/>
      <c r="AN38" s="362"/>
      <c r="AO38" s="360">
        <f t="shared" si="22"/>
        <v>4.0027397260273974</v>
      </c>
      <c r="AP38" s="462">
        <f t="shared" si="23"/>
        <v>5.9972602739726026</v>
      </c>
      <c r="AQ38" s="374">
        <f t="shared" si="24"/>
        <v>936</v>
      </c>
      <c r="AR38" s="463">
        <f t="shared" si="25"/>
        <v>13126.707999999999</v>
      </c>
      <c r="AS38" s="464">
        <f t="shared" si="26"/>
        <v>1875.2439999999999</v>
      </c>
      <c r="AT38" s="466">
        <f t="shared" si="27"/>
        <v>10312.219999999998</v>
      </c>
      <c r="AV38" s="374">
        <f t="shared" si="28"/>
        <v>10312.219999999998</v>
      </c>
      <c r="AW38" s="362"/>
      <c r="AX38" s="362"/>
      <c r="AY38" s="360">
        <f t="shared" si="29"/>
        <v>5.0027397260273974</v>
      </c>
      <c r="AZ38" s="462">
        <f t="shared" si="30"/>
        <v>4.9972602739726026</v>
      </c>
      <c r="BA38" s="374">
        <f t="shared" si="31"/>
        <v>936</v>
      </c>
      <c r="BB38" s="463">
        <f t="shared" si="32"/>
        <v>11251.463999999998</v>
      </c>
      <c r="BC38" s="364">
        <f t="shared" si="33"/>
        <v>1875.2439999999999</v>
      </c>
      <c r="BD38" s="466">
        <f t="shared" si="34"/>
        <v>8436.9759999999969</v>
      </c>
      <c r="BE38" s="466"/>
      <c r="BF38" s="374">
        <f t="shared" si="35"/>
        <v>8436.9759999999969</v>
      </c>
      <c r="BG38" s="362"/>
      <c r="BH38" s="362"/>
      <c r="BI38" s="360">
        <f t="shared" si="36"/>
        <v>6.0027397260273974</v>
      </c>
      <c r="BJ38" s="462">
        <f t="shared" si="37"/>
        <v>3.9972602739726026</v>
      </c>
      <c r="BK38" s="374">
        <f t="shared" si="38"/>
        <v>936</v>
      </c>
      <c r="BL38" s="463">
        <f t="shared" si="39"/>
        <v>7500.9759999999969</v>
      </c>
      <c r="BM38" s="364">
        <f t="shared" si="40"/>
        <v>1875.2439999999999</v>
      </c>
      <c r="BN38" s="280">
        <f t="shared" si="41"/>
        <v>6561.7319999999972</v>
      </c>
      <c r="BO38" s="467"/>
      <c r="BP38" s="374">
        <v>6561.7319999999972</v>
      </c>
      <c r="BQ38" s="362"/>
      <c r="BR38" s="362"/>
      <c r="BS38" s="360">
        <f t="shared" si="51"/>
        <v>7.0027397260273974</v>
      </c>
      <c r="BT38" s="462">
        <f t="shared" si="52"/>
        <v>2.9972602739726026</v>
      </c>
      <c r="BU38" s="374">
        <f t="shared" si="53"/>
        <v>936</v>
      </c>
      <c r="BV38" s="463">
        <f t="shared" si="42"/>
        <v>5625.7319999999972</v>
      </c>
      <c r="BW38" s="364">
        <f t="shared" si="54"/>
        <v>1875.2439999999999</v>
      </c>
      <c r="BX38" s="280">
        <f t="shared" si="43"/>
        <v>4686.4879999999976</v>
      </c>
      <c r="BZ38" s="280">
        <v>4686.4879999999976</v>
      </c>
      <c r="CA38" s="362"/>
      <c r="CB38" s="362"/>
      <c r="CC38" s="360">
        <f t="shared" si="55"/>
        <v>8.0054794520547947</v>
      </c>
      <c r="CD38" s="462">
        <f t="shared" si="56"/>
        <v>1.9945205479452053</v>
      </c>
      <c r="CE38" s="374">
        <f t="shared" si="57"/>
        <v>936</v>
      </c>
      <c r="CF38" s="463">
        <f t="shared" si="44"/>
        <v>3750.4879999999976</v>
      </c>
      <c r="CG38" s="464">
        <f t="shared" si="71"/>
        <v>1875.2439999999999</v>
      </c>
      <c r="CH38" s="280">
        <f t="shared" si="45"/>
        <v>2811.2439999999979</v>
      </c>
      <c r="CJ38" s="467">
        <f t="shared" si="58"/>
        <v>1875.2439999999979</v>
      </c>
      <c r="CK38" s="280">
        <f t="shared" si="59"/>
        <v>2811.2439999999979</v>
      </c>
      <c r="CL38" s="362"/>
      <c r="CM38" s="362"/>
      <c r="CN38" s="360">
        <f t="shared" si="60"/>
        <v>9.0054794520547947</v>
      </c>
      <c r="CO38" s="462">
        <f t="shared" si="61"/>
        <v>0.99452054794520528</v>
      </c>
      <c r="CP38" s="374">
        <f t="shared" si="62"/>
        <v>936</v>
      </c>
      <c r="CQ38" s="364">
        <f t="shared" si="46"/>
        <v>1875.2439999999979</v>
      </c>
      <c r="CR38" s="364">
        <f t="shared" si="63"/>
        <v>1875.2439999999999</v>
      </c>
      <c r="CS38" s="280">
        <f t="shared" si="47"/>
        <v>935.99999999999795</v>
      </c>
      <c r="CU38" s="468">
        <f t="shared" si="64"/>
        <v>-2.0463630789890885E-12</v>
      </c>
      <c r="CV38" s="280">
        <f t="shared" si="65"/>
        <v>935.99999999999795</v>
      </c>
      <c r="CW38" s="362"/>
      <c r="CX38" s="362"/>
      <c r="CY38" s="360">
        <f t="shared" si="66"/>
        <v>11.005479452054795</v>
      </c>
      <c r="CZ38" s="462">
        <f t="shared" si="67"/>
        <v>-1.0054794520547947</v>
      </c>
      <c r="DA38" s="374">
        <f t="shared" si="68"/>
        <v>936</v>
      </c>
      <c r="DB38" s="364">
        <f t="shared" si="48"/>
        <v>0</v>
      </c>
      <c r="DC38" s="364"/>
      <c r="DD38" s="280">
        <f t="shared" si="50"/>
        <v>935.99999999999795</v>
      </c>
      <c r="DF38" s="468">
        <f t="shared" si="69"/>
        <v>-2.0463630789890885E-12</v>
      </c>
    </row>
    <row r="39" spans="1:110" ht="15" x14ac:dyDescent="0.25">
      <c r="A39" s="455" t="s">
        <v>18</v>
      </c>
      <c r="B39" s="456" t="s">
        <v>18</v>
      </c>
      <c r="C39" s="355" t="s">
        <v>54</v>
      </c>
      <c r="D39" s="355" t="s">
        <v>2036</v>
      </c>
      <c r="E39" s="362" t="s">
        <v>247</v>
      </c>
      <c r="F39" s="451" t="s">
        <v>1072</v>
      </c>
      <c r="G39" s="457">
        <v>40999</v>
      </c>
      <c r="H39" s="458" t="str">
        <f t="shared" si="0"/>
        <v>2011-2012</v>
      </c>
      <c r="I39" s="459">
        <f t="shared" si="1"/>
        <v>2</v>
      </c>
      <c r="J39" s="460">
        <v>10</v>
      </c>
      <c r="K39" s="461">
        <f t="shared" si="2"/>
        <v>8</v>
      </c>
      <c r="L39" s="311">
        <v>15075</v>
      </c>
      <c r="M39" s="279">
        <v>2240.13</v>
      </c>
      <c r="N39" s="359">
        <f t="shared" si="3"/>
        <v>12834.869999999999</v>
      </c>
      <c r="O39" s="359"/>
      <c r="P39" s="265">
        <f t="shared" si="4"/>
        <v>8</v>
      </c>
      <c r="Q39" s="361">
        <f t="shared" si="5"/>
        <v>753.75</v>
      </c>
      <c r="R39" s="265">
        <f t="shared" si="6"/>
        <v>12081.119999999999</v>
      </c>
      <c r="S39" s="265">
        <f t="shared" si="7"/>
        <v>1510.1399999999999</v>
      </c>
      <c r="T39" s="265"/>
      <c r="U39" s="265">
        <f t="shared" si="8"/>
        <v>0</v>
      </c>
      <c r="V39" s="265">
        <f t="shared" si="9"/>
        <v>1510.1399999999999</v>
      </c>
      <c r="W39" s="265">
        <f t="shared" si="10"/>
        <v>1510.1399999999999</v>
      </c>
      <c r="X39" s="265">
        <f t="shared" si="11"/>
        <v>0</v>
      </c>
      <c r="Y39" s="359">
        <f t="shared" si="12"/>
        <v>12834.869999999999</v>
      </c>
      <c r="Z39" s="374">
        <f t="shared" si="13"/>
        <v>11324.73</v>
      </c>
      <c r="AA39" s="362"/>
      <c r="AB39" s="374">
        <f t="shared" si="14"/>
        <v>11324.73</v>
      </c>
      <c r="AC39" s="362"/>
      <c r="AD39" s="362"/>
      <c r="AE39" s="360">
        <f t="shared" si="15"/>
        <v>3</v>
      </c>
      <c r="AF39" s="462">
        <f t="shared" si="16"/>
        <v>7</v>
      </c>
      <c r="AG39" s="374">
        <f t="shared" si="17"/>
        <v>753.75</v>
      </c>
      <c r="AH39" s="463">
        <f t="shared" si="18"/>
        <v>12081.119999999999</v>
      </c>
      <c r="AI39" s="464">
        <f t="shared" si="19"/>
        <v>1510.1399999999999</v>
      </c>
      <c r="AJ39" s="465">
        <f t="shared" si="20"/>
        <v>9814.59</v>
      </c>
      <c r="AK39" s="362"/>
      <c r="AL39" s="374">
        <f t="shared" si="21"/>
        <v>9814.59</v>
      </c>
      <c r="AM39" s="362"/>
      <c r="AN39" s="362"/>
      <c r="AO39" s="360">
        <f t="shared" si="22"/>
        <v>4.0027397260273974</v>
      </c>
      <c r="AP39" s="462">
        <f t="shared" si="23"/>
        <v>5.9972602739726026</v>
      </c>
      <c r="AQ39" s="374">
        <f t="shared" si="24"/>
        <v>753.75</v>
      </c>
      <c r="AR39" s="463">
        <f t="shared" si="25"/>
        <v>10570.98</v>
      </c>
      <c r="AS39" s="464">
        <f t="shared" si="26"/>
        <v>1510.1399999999999</v>
      </c>
      <c r="AT39" s="466">
        <f t="shared" si="27"/>
        <v>8304.4500000000007</v>
      </c>
      <c r="AV39" s="374">
        <f t="shared" si="28"/>
        <v>8304.4500000000007</v>
      </c>
      <c r="AW39" s="362"/>
      <c r="AX39" s="362"/>
      <c r="AY39" s="360">
        <f t="shared" si="29"/>
        <v>5.0027397260273974</v>
      </c>
      <c r="AZ39" s="462">
        <f t="shared" si="30"/>
        <v>4.9972602739726026</v>
      </c>
      <c r="BA39" s="374">
        <f t="shared" si="31"/>
        <v>753.75</v>
      </c>
      <c r="BB39" s="463">
        <f t="shared" si="32"/>
        <v>9060.84</v>
      </c>
      <c r="BC39" s="364">
        <f t="shared" si="33"/>
        <v>1510.1399999999999</v>
      </c>
      <c r="BD39" s="466">
        <f t="shared" si="34"/>
        <v>6794.3100000000013</v>
      </c>
      <c r="BE39" s="466"/>
      <c r="BF39" s="374">
        <f t="shared" si="35"/>
        <v>6794.3100000000013</v>
      </c>
      <c r="BG39" s="362"/>
      <c r="BH39" s="362"/>
      <c r="BI39" s="360">
        <f t="shared" si="36"/>
        <v>6.0027397260273974</v>
      </c>
      <c r="BJ39" s="462">
        <f t="shared" si="37"/>
        <v>3.9972602739726026</v>
      </c>
      <c r="BK39" s="374">
        <f t="shared" si="38"/>
        <v>753.75</v>
      </c>
      <c r="BL39" s="463">
        <f t="shared" si="39"/>
        <v>6040.5600000000013</v>
      </c>
      <c r="BM39" s="364">
        <f t="shared" si="40"/>
        <v>1510.1399999999999</v>
      </c>
      <c r="BN39" s="280">
        <f t="shared" si="41"/>
        <v>5284.1700000000019</v>
      </c>
      <c r="BO39" s="467"/>
      <c r="BP39" s="374">
        <v>5284.1700000000019</v>
      </c>
      <c r="BQ39" s="362"/>
      <c r="BR39" s="362"/>
      <c r="BS39" s="360">
        <f t="shared" si="51"/>
        <v>7.0027397260273974</v>
      </c>
      <c r="BT39" s="462">
        <f t="shared" si="52"/>
        <v>2.9972602739726026</v>
      </c>
      <c r="BU39" s="374">
        <f t="shared" si="53"/>
        <v>753.75</v>
      </c>
      <c r="BV39" s="463">
        <f t="shared" si="42"/>
        <v>4530.4200000000019</v>
      </c>
      <c r="BW39" s="364">
        <f t="shared" si="54"/>
        <v>1510.1399999999999</v>
      </c>
      <c r="BX39" s="280">
        <f t="shared" si="43"/>
        <v>3774.030000000002</v>
      </c>
      <c r="BZ39" s="280">
        <v>3774.030000000002</v>
      </c>
      <c r="CA39" s="362"/>
      <c r="CB39" s="362"/>
      <c r="CC39" s="360">
        <f t="shared" si="55"/>
        <v>8.0054794520547947</v>
      </c>
      <c r="CD39" s="462">
        <f t="shared" si="56"/>
        <v>1.9945205479452053</v>
      </c>
      <c r="CE39" s="374">
        <f t="shared" si="57"/>
        <v>753.75</v>
      </c>
      <c r="CF39" s="463">
        <f t="shared" si="44"/>
        <v>3020.280000000002</v>
      </c>
      <c r="CG39" s="464">
        <f t="shared" si="71"/>
        <v>1510.1399999999999</v>
      </c>
      <c r="CH39" s="280">
        <f t="shared" si="45"/>
        <v>2263.8900000000021</v>
      </c>
      <c r="CJ39" s="467">
        <f t="shared" si="58"/>
        <v>1510.1400000000021</v>
      </c>
      <c r="CK39" s="280">
        <f t="shared" si="59"/>
        <v>2263.8900000000021</v>
      </c>
      <c r="CL39" s="362"/>
      <c r="CM39" s="362"/>
      <c r="CN39" s="360">
        <f t="shared" si="60"/>
        <v>9.0054794520547947</v>
      </c>
      <c r="CO39" s="462">
        <f t="shared" si="61"/>
        <v>0.99452054794520528</v>
      </c>
      <c r="CP39" s="374">
        <f t="shared" si="62"/>
        <v>753.75</v>
      </c>
      <c r="CQ39" s="364">
        <f t="shared" si="46"/>
        <v>1510.1400000000021</v>
      </c>
      <c r="CR39" s="364">
        <f t="shared" si="63"/>
        <v>1510.1399999999999</v>
      </c>
      <c r="CS39" s="280">
        <f t="shared" si="47"/>
        <v>753.75000000000227</v>
      </c>
      <c r="CU39" s="468">
        <f t="shared" si="64"/>
        <v>2.2737367544323206E-12</v>
      </c>
      <c r="CV39" s="280">
        <f t="shared" si="65"/>
        <v>753.75000000000227</v>
      </c>
      <c r="CW39" s="362"/>
      <c r="CX39" s="362"/>
      <c r="CY39" s="360">
        <f t="shared" si="66"/>
        <v>11.005479452054795</v>
      </c>
      <c r="CZ39" s="462">
        <f t="shared" si="67"/>
        <v>-1.0054794520547947</v>
      </c>
      <c r="DA39" s="374">
        <f t="shared" si="68"/>
        <v>753.75</v>
      </c>
      <c r="DB39" s="364">
        <f t="shared" si="48"/>
        <v>0</v>
      </c>
      <c r="DC39" s="364"/>
      <c r="DD39" s="280">
        <f t="shared" si="50"/>
        <v>753.75000000000227</v>
      </c>
      <c r="DF39" s="468">
        <f t="shared" si="69"/>
        <v>2.2737367544323206E-12</v>
      </c>
    </row>
    <row r="40" spans="1:110" ht="15" x14ac:dyDescent="0.25">
      <c r="A40" s="455" t="s">
        <v>18</v>
      </c>
      <c r="B40" s="456" t="s">
        <v>18</v>
      </c>
      <c r="C40" s="355" t="s">
        <v>54</v>
      </c>
      <c r="D40" s="355" t="s">
        <v>2037</v>
      </c>
      <c r="E40" s="362" t="s">
        <v>234</v>
      </c>
      <c r="F40" s="451" t="s">
        <v>1072</v>
      </c>
      <c r="G40" s="457">
        <v>40999</v>
      </c>
      <c r="H40" s="458" t="str">
        <f t="shared" si="0"/>
        <v>2011-2012</v>
      </c>
      <c r="I40" s="459">
        <f t="shared" si="1"/>
        <v>2</v>
      </c>
      <c r="J40" s="460">
        <v>10</v>
      </c>
      <c r="K40" s="461">
        <f t="shared" si="2"/>
        <v>8</v>
      </c>
      <c r="L40" s="311">
        <v>26758</v>
      </c>
      <c r="M40" s="279">
        <v>3975.8872000000001</v>
      </c>
      <c r="N40" s="359">
        <f t="shared" si="3"/>
        <v>22782.112799999999</v>
      </c>
      <c r="O40" s="359"/>
      <c r="P40" s="265">
        <f t="shared" si="4"/>
        <v>8</v>
      </c>
      <c r="Q40" s="361">
        <f t="shared" si="5"/>
        <v>1337.9</v>
      </c>
      <c r="R40" s="265">
        <f t="shared" si="6"/>
        <v>21444.212799999998</v>
      </c>
      <c r="S40" s="265">
        <f t="shared" si="7"/>
        <v>2680.5265999999997</v>
      </c>
      <c r="T40" s="265"/>
      <c r="U40" s="265">
        <f t="shared" si="8"/>
        <v>0</v>
      </c>
      <c r="V40" s="265">
        <f t="shared" si="9"/>
        <v>2680.5265999999997</v>
      </c>
      <c r="W40" s="265">
        <f t="shared" si="10"/>
        <v>2680.5265999999997</v>
      </c>
      <c r="X40" s="265">
        <f t="shared" si="11"/>
        <v>0</v>
      </c>
      <c r="Y40" s="359">
        <f t="shared" si="12"/>
        <v>22782.112799999999</v>
      </c>
      <c r="Z40" s="374">
        <f t="shared" si="13"/>
        <v>20101.586199999998</v>
      </c>
      <c r="AA40" s="362"/>
      <c r="AB40" s="374">
        <f t="shared" si="14"/>
        <v>20101.586199999998</v>
      </c>
      <c r="AC40" s="362"/>
      <c r="AD40" s="362"/>
      <c r="AE40" s="360">
        <f t="shared" si="15"/>
        <v>3</v>
      </c>
      <c r="AF40" s="462">
        <f t="shared" si="16"/>
        <v>7</v>
      </c>
      <c r="AG40" s="374">
        <f t="shared" si="17"/>
        <v>1337.9</v>
      </c>
      <c r="AH40" s="463">
        <f t="shared" si="18"/>
        <v>21444.212799999998</v>
      </c>
      <c r="AI40" s="464">
        <f t="shared" si="19"/>
        <v>2680.5265999999997</v>
      </c>
      <c r="AJ40" s="465">
        <f t="shared" si="20"/>
        <v>17421.059599999997</v>
      </c>
      <c r="AK40" s="362"/>
      <c r="AL40" s="374">
        <f t="shared" si="21"/>
        <v>17421.059599999997</v>
      </c>
      <c r="AM40" s="362"/>
      <c r="AN40" s="362"/>
      <c r="AO40" s="360">
        <f t="shared" si="22"/>
        <v>4.0027397260273974</v>
      </c>
      <c r="AP40" s="462">
        <f t="shared" si="23"/>
        <v>5.9972602739726026</v>
      </c>
      <c r="AQ40" s="374">
        <f t="shared" si="24"/>
        <v>1337.9</v>
      </c>
      <c r="AR40" s="463">
        <f t="shared" si="25"/>
        <v>18763.686199999996</v>
      </c>
      <c r="AS40" s="464">
        <f t="shared" si="26"/>
        <v>2680.5265999999997</v>
      </c>
      <c r="AT40" s="466">
        <f t="shared" si="27"/>
        <v>14740.532999999998</v>
      </c>
      <c r="AV40" s="374">
        <f t="shared" si="28"/>
        <v>14740.532999999998</v>
      </c>
      <c r="AW40" s="362"/>
      <c r="AX40" s="362"/>
      <c r="AY40" s="360">
        <f t="shared" si="29"/>
        <v>5.0027397260273974</v>
      </c>
      <c r="AZ40" s="462">
        <f t="shared" si="30"/>
        <v>4.9972602739726026</v>
      </c>
      <c r="BA40" s="374">
        <f t="shared" si="31"/>
        <v>1337.9</v>
      </c>
      <c r="BB40" s="463">
        <f t="shared" si="32"/>
        <v>16083.159599999997</v>
      </c>
      <c r="BC40" s="364">
        <f t="shared" si="33"/>
        <v>2680.5265999999997</v>
      </c>
      <c r="BD40" s="466">
        <f t="shared" si="34"/>
        <v>12060.006399999998</v>
      </c>
      <c r="BE40" s="466"/>
      <c r="BF40" s="374">
        <f t="shared" si="35"/>
        <v>12060.006399999998</v>
      </c>
      <c r="BG40" s="362"/>
      <c r="BH40" s="362"/>
      <c r="BI40" s="360">
        <f t="shared" si="36"/>
        <v>6.0027397260273974</v>
      </c>
      <c r="BJ40" s="462">
        <f t="shared" si="37"/>
        <v>3.9972602739726026</v>
      </c>
      <c r="BK40" s="374">
        <f t="shared" si="38"/>
        <v>1337.9</v>
      </c>
      <c r="BL40" s="463">
        <f t="shared" si="39"/>
        <v>10722.106399999999</v>
      </c>
      <c r="BM40" s="364">
        <f t="shared" si="40"/>
        <v>2680.5265999999997</v>
      </c>
      <c r="BN40" s="280">
        <f t="shared" si="41"/>
        <v>9379.4797999999992</v>
      </c>
      <c r="BO40" s="467"/>
      <c r="BP40" s="374">
        <v>9379.4797999999992</v>
      </c>
      <c r="BQ40" s="362"/>
      <c r="BR40" s="362"/>
      <c r="BS40" s="360">
        <f t="shared" si="51"/>
        <v>7.0027397260273974</v>
      </c>
      <c r="BT40" s="462">
        <f t="shared" si="52"/>
        <v>2.9972602739726026</v>
      </c>
      <c r="BU40" s="374">
        <f t="shared" si="53"/>
        <v>1337.9</v>
      </c>
      <c r="BV40" s="463">
        <f t="shared" si="42"/>
        <v>8041.5797999999995</v>
      </c>
      <c r="BW40" s="364">
        <f t="shared" si="54"/>
        <v>2680.5265999999997</v>
      </c>
      <c r="BX40" s="280">
        <f t="shared" si="43"/>
        <v>6698.9531999999999</v>
      </c>
      <c r="BZ40" s="280">
        <v>6698.9531999999999</v>
      </c>
      <c r="CA40" s="362"/>
      <c r="CB40" s="362"/>
      <c r="CC40" s="360">
        <f t="shared" si="55"/>
        <v>8.0054794520547947</v>
      </c>
      <c r="CD40" s="462">
        <f t="shared" si="56"/>
        <v>1.9945205479452053</v>
      </c>
      <c r="CE40" s="374">
        <f t="shared" si="57"/>
        <v>1337.9</v>
      </c>
      <c r="CF40" s="463">
        <f t="shared" si="44"/>
        <v>5361.0532000000003</v>
      </c>
      <c r="CG40" s="464">
        <f t="shared" si="71"/>
        <v>2680.5265999999997</v>
      </c>
      <c r="CH40" s="280">
        <f t="shared" si="45"/>
        <v>4018.4266000000002</v>
      </c>
      <c r="CJ40" s="467">
        <f t="shared" si="58"/>
        <v>2680.5266000000001</v>
      </c>
      <c r="CK40" s="280">
        <f t="shared" si="59"/>
        <v>4018.4266000000002</v>
      </c>
      <c r="CL40" s="362"/>
      <c r="CM40" s="362"/>
      <c r="CN40" s="360">
        <f t="shared" si="60"/>
        <v>9.0054794520547947</v>
      </c>
      <c r="CO40" s="462">
        <f t="shared" si="61"/>
        <v>0.99452054794520528</v>
      </c>
      <c r="CP40" s="374">
        <f t="shared" si="62"/>
        <v>1337.9</v>
      </c>
      <c r="CQ40" s="364">
        <f t="shared" si="46"/>
        <v>2680.5266000000001</v>
      </c>
      <c r="CR40" s="364">
        <f t="shared" si="63"/>
        <v>2680.5265999999997</v>
      </c>
      <c r="CS40" s="280">
        <f t="shared" si="47"/>
        <v>1337.9000000000005</v>
      </c>
      <c r="CU40" s="468">
        <f t="shared" si="64"/>
        <v>0</v>
      </c>
      <c r="CV40" s="280">
        <f t="shared" si="65"/>
        <v>1337.9000000000005</v>
      </c>
      <c r="CW40" s="362"/>
      <c r="CX40" s="362"/>
      <c r="CY40" s="360">
        <f t="shared" si="66"/>
        <v>11.005479452054795</v>
      </c>
      <c r="CZ40" s="462">
        <f t="shared" si="67"/>
        <v>-1.0054794520547947</v>
      </c>
      <c r="DA40" s="374">
        <f t="shared" si="68"/>
        <v>1337.9</v>
      </c>
      <c r="DB40" s="364">
        <f t="shared" si="48"/>
        <v>0</v>
      </c>
      <c r="DC40" s="364"/>
      <c r="DD40" s="280">
        <f t="shared" si="50"/>
        <v>1337.9000000000005</v>
      </c>
      <c r="DF40" s="468">
        <f t="shared" si="69"/>
        <v>0</v>
      </c>
    </row>
    <row r="41" spans="1:110" ht="15" x14ac:dyDescent="0.25">
      <c r="A41" s="455" t="s">
        <v>18</v>
      </c>
      <c r="B41" s="456" t="s">
        <v>18</v>
      </c>
      <c r="C41" s="355" t="s">
        <v>54</v>
      </c>
      <c r="D41" s="355" t="s">
        <v>2038</v>
      </c>
      <c r="E41" s="362" t="s">
        <v>248</v>
      </c>
      <c r="F41" s="451" t="s">
        <v>1072</v>
      </c>
      <c r="G41" s="457">
        <v>41011</v>
      </c>
      <c r="H41" s="458" t="str">
        <f t="shared" si="0"/>
        <v>2012-2013</v>
      </c>
      <c r="I41" s="459">
        <f t="shared" si="1"/>
        <v>2</v>
      </c>
      <c r="J41" s="460">
        <v>10</v>
      </c>
      <c r="K41" s="461">
        <f t="shared" si="2"/>
        <v>8</v>
      </c>
      <c r="L41" s="311">
        <v>5617</v>
      </c>
      <c r="M41" s="279">
        <v>821.78140000000008</v>
      </c>
      <c r="N41" s="359">
        <f t="shared" si="3"/>
        <v>4795.2186000000002</v>
      </c>
      <c r="O41" s="359"/>
      <c r="P41" s="265">
        <f t="shared" si="4"/>
        <v>8</v>
      </c>
      <c r="Q41" s="361">
        <f t="shared" si="5"/>
        <v>280.85000000000002</v>
      </c>
      <c r="R41" s="265">
        <f t="shared" si="6"/>
        <v>4514.3685999999998</v>
      </c>
      <c r="S41" s="265">
        <f t="shared" si="7"/>
        <v>564.29607499999997</v>
      </c>
      <c r="T41" s="265"/>
      <c r="U41" s="265">
        <f t="shared" si="8"/>
        <v>0</v>
      </c>
      <c r="V41" s="265">
        <f t="shared" si="9"/>
        <v>564.29607499999997</v>
      </c>
      <c r="W41" s="265">
        <f t="shared" si="10"/>
        <v>564.29607499999997</v>
      </c>
      <c r="X41" s="265">
        <f t="shared" si="11"/>
        <v>0</v>
      </c>
      <c r="Y41" s="359">
        <f t="shared" si="12"/>
        <v>4795.2186000000002</v>
      </c>
      <c r="Z41" s="374">
        <f t="shared" si="13"/>
        <v>4230.922525</v>
      </c>
      <c r="AA41" s="362"/>
      <c r="AB41" s="374">
        <f t="shared" si="14"/>
        <v>4230.922525</v>
      </c>
      <c r="AC41" s="362"/>
      <c r="AD41" s="362"/>
      <c r="AE41" s="360">
        <f t="shared" si="15"/>
        <v>2.967123287671233</v>
      </c>
      <c r="AF41" s="462">
        <f t="shared" si="16"/>
        <v>7.0328767123287665</v>
      </c>
      <c r="AG41" s="374">
        <f t="shared" si="17"/>
        <v>280.85000000000002</v>
      </c>
      <c r="AH41" s="463">
        <f t="shared" si="18"/>
        <v>4514.3685999999998</v>
      </c>
      <c r="AI41" s="464">
        <f t="shared" si="19"/>
        <v>564.29607499999997</v>
      </c>
      <c r="AJ41" s="465">
        <f t="shared" si="20"/>
        <v>3666.6264499999997</v>
      </c>
      <c r="AK41" s="362"/>
      <c r="AL41" s="374">
        <f t="shared" si="21"/>
        <v>3666.6264499999997</v>
      </c>
      <c r="AM41" s="362"/>
      <c r="AN41" s="362"/>
      <c r="AO41" s="360">
        <f t="shared" si="22"/>
        <v>3.9698630136986299</v>
      </c>
      <c r="AP41" s="462">
        <f t="shared" si="23"/>
        <v>6.0301369863013701</v>
      </c>
      <c r="AQ41" s="374">
        <f t="shared" si="24"/>
        <v>280.85000000000002</v>
      </c>
      <c r="AR41" s="463">
        <f t="shared" si="25"/>
        <v>3950.072525</v>
      </c>
      <c r="AS41" s="464">
        <f t="shared" si="26"/>
        <v>564.29607499999997</v>
      </c>
      <c r="AT41" s="466">
        <f t="shared" si="27"/>
        <v>3102.3303749999995</v>
      </c>
      <c r="AV41" s="374">
        <f t="shared" si="28"/>
        <v>3102.3303749999995</v>
      </c>
      <c r="AW41" s="362"/>
      <c r="AX41" s="362"/>
      <c r="AY41" s="360">
        <f t="shared" si="29"/>
        <v>4.9698630136986299</v>
      </c>
      <c r="AZ41" s="462">
        <f t="shared" si="30"/>
        <v>5.0301369863013701</v>
      </c>
      <c r="BA41" s="374">
        <f t="shared" si="31"/>
        <v>280.85000000000002</v>
      </c>
      <c r="BB41" s="463">
        <f t="shared" si="32"/>
        <v>3385.7764499999998</v>
      </c>
      <c r="BC41" s="364">
        <f t="shared" si="33"/>
        <v>564.29607499999997</v>
      </c>
      <c r="BD41" s="466">
        <f t="shared" si="34"/>
        <v>2538.0342999999993</v>
      </c>
      <c r="BE41" s="466"/>
      <c r="BF41" s="374">
        <f t="shared" si="35"/>
        <v>2538.0342999999993</v>
      </c>
      <c r="BG41" s="362"/>
      <c r="BH41" s="362"/>
      <c r="BI41" s="360">
        <f t="shared" si="36"/>
        <v>5.9698630136986299</v>
      </c>
      <c r="BJ41" s="462">
        <f t="shared" si="37"/>
        <v>4.0301369863013701</v>
      </c>
      <c r="BK41" s="374">
        <f t="shared" si="38"/>
        <v>280.85000000000002</v>
      </c>
      <c r="BL41" s="463">
        <f t="shared" si="39"/>
        <v>2257.1842999999994</v>
      </c>
      <c r="BM41" s="364">
        <f t="shared" si="40"/>
        <v>564.29607499999997</v>
      </c>
      <c r="BN41" s="280">
        <f t="shared" si="41"/>
        <v>1973.7382249999994</v>
      </c>
      <c r="BO41" s="467"/>
      <c r="BP41" s="374">
        <v>1973.7382249999994</v>
      </c>
      <c r="BQ41" s="362"/>
      <c r="BR41" s="362"/>
      <c r="BS41" s="360">
        <f t="shared" si="51"/>
        <v>6.9698630136986299</v>
      </c>
      <c r="BT41" s="462">
        <f t="shared" si="52"/>
        <v>3.0301369863013701</v>
      </c>
      <c r="BU41" s="374">
        <f t="shared" si="53"/>
        <v>280.85000000000002</v>
      </c>
      <c r="BV41" s="463">
        <f t="shared" si="42"/>
        <v>1692.8882249999992</v>
      </c>
      <c r="BW41" s="364">
        <f t="shared" si="54"/>
        <v>564.29607499999997</v>
      </c>
      <c r="BX41" s="280">
        <f t="shared" si="43"/>
        <v>1409.4421499999994</v>
      </c>
      <c r="BZ41" s="280">
        <v>1409.4421499999994</v>
      </c>
      <c r="CA41" s="362"/>
      <c r="CB41" s="362"/>
      <c r="CC41" s="360">
        <f t="shared" si="55"/>
        <v>7.9726027397260273</v>
      </c>
      <c r="CD41" s="462">
        <f t="shared" si="56"/>
        <v>2.0273972602739727</v>
      </c>
      <c r="CE41" s="374">
        <f t="shared" si="57"/>
        <v>280.85000000000002</v>
      </c>
      <c r="CF41" s="463">
        <f t="shared" si="44"/>
        <v>1128.5921499999995</v>
      </c>
      <c r="CG41" s="464">
        <f t="shared" si="71"/>
        <v>564.29607499999997</v>
      </c>
      <c r="CH41" s="280">
        <f t="shared" si="45"/>
        <v>845.14607499999943</v>
      </c>
      <c r="CJ41" s="467">
        <f t="shared" si="58"/>
        <v>564.29607499999941</v>
      </c>
      <c r="CK41" s="280">
        <f t="shared" si="59"/>
        <v>845.14607499999943</v>
      </c>
      <c r="CL41" s="362"/>
      <c r="CM41" s="362"/>
      <c r="CN41" s="360">
        <f t="shared" si="60"/>
        <v>8.9726027397260282</v>
      </c>
      <c r="CO41" s="462">
        <f t="shared" si="61"/>
        <v>1.0273972602739718</v>
      </c>
      <c r="CP41" s="374">
        <f t="shared" si="62"/>
        <v>280.85000000000002</v>
      </c>
      <c r="CQ41" s="364">
        <f t="shared" si="46"/>
        <v>564.29607499999941</v>
      </c>
      <c r="CR41" s="364">
        <f t="shared" si="63"/>
        <v>564.29607499999997</v>
      </c>
      <c r="CS41" s="280">
        <f t="shared" si="47"/>
        <v>280.84999999999945</v>
      </c>
      <c r="CU41" s="468">
        <f t="shared" si="64"/>
        <v>-5.6843418860808015E-13</v>
      </c>
      <c r="CV41" s="280">
        <f t="shared" si="65"/>
        <v>280.84999999999945</v>
      </c>
      <c r="CW41" s="362"/>
      <c r="CX41" s="362"/>
      <c r="CY41" s="360">
        <f t="shared" si="66"/>
        <v>10.972602739726028</v>
      </c>
      <c r="CZ41" s="462">
        <f t="shared" si="67"/>
        <v>-0.97260273972602818</v>
      </c>
      <c r="DA41" s="374">
        <f t="shared" si="68"/>
        <v>280.85000000000002</v>
      </c>
      <c r="DB41" s="364">
        <f t="shared" si="48"/>
        <v>0</v>
      </c>
      <c r="DC41" s="364"/>
      <c r="DD41" s="280">
        <f t="shared" si="50"/>
        <v>280.84999999999945</v>
      </c>
      <c r="DF41" s="468">
        <f t="shared" si="69"/>
        <v>-5.6843418860808015E-13</v>
      </c>
    </row>
    <row r="42" spans="1:110" ht="15" x14ac:dyDescent="0.25">
      <c r="A42" s="455" t="s">
        <v>18</v>
      </c>
      <c r="B42" s="456" t="s">
        <v>18</v>
      </c>
      <c r="C42" s="355" t="s">
        <v>54</v>
      </c>
      <c r="D42" s="355" t="s">
        <v>2039</v>
      </c>
      <c r="E42" s="362" t="s">
        <v>249</v>
      </c>
      <c r="F42" s="451" t="s">
        <v>1072</v>
      </c>
      <c r="G42" s="457">
        <v>41067</v>
      </c>
      <c r="H42" s="458" t="str">
        <f t="shared" si="0"/>
        <v>2012-2013</v>
      </c>
      <c r="I42" s="459">
        <f t="shared" si="1"/>
        <v>2</v>
      </c>
      <c r="J42" s="460">
        <v>10</v>
      </c>
      <c r="K42" s="461">
        <f t="shared" si="2"/>
        <v>8</v>
      </c>
      <c r="L42" s="311">
        <v>32906</v>
      </c>
      <c r="M42" s="279">
        <v>4433.6252000000004</v>
      </c>
      <c r="N42" s="359">
        <f t="shared" si="3"/>
        <v>28472.374799999998</v>
      </c>
      <c r="O42" s="359"/>
      <c r="P42" s="265">
        <f t="shared" si="4"/>
        <v>8</v>
      </c>
      <c r="Q42" s="361">
        <f t="shared" si="5"/>
        <v>1645.3000000000002</v>
      </c>
      <c r="R42" s="265">
        <f t="shared" si="6"/>
        <v>26827.074799999999</v>
      </c>
      <c r="S42" s="265">
        <f t="shared" si="7"/>
        <v>3353.3843499999998</v>
      </c>
      <c r="T42" s="265"/>
      <c r="U42" s="265">
        <f t="shared" si="8"/>
        <v>0</v>
      </c>
      <c r="V42" s="265">
        <f t="shared" si="9"/>
        <v>3353.3843499999998</v>
      </c>
      <c r="W42" s="265">
        <f t="shared" si="10"/>
        <v>3353.3843499999998</v>
      </c>
      <c r="X42" s="265">
        <f t="shared" si="11"/>
        <v>0</v>
      </c>
      <c r="Y42" s="359">
        <f t="shared" si="12"/>
        <v>28472.374799999998</v>
      </c>
      <c r="Z42" s="374">
        <f t="shared" si="13"/>
        <v>25118.990449999998</v>
      </c>
      <c r="AA42" s="362"/>
      <c r="AB42" s="374">
        <f t="shared" si="14"/>
        <v>25118.990449999998</v>
      </c>
      <c r="AC42" s="362"/>
      <c r="AD42" s="362"/>
      <c r="AE42" s="360">
        <f t="shared" si="15"/>
        <v>2.8136986301369862</v>
      </c>
      <c r="AF42" s="462">
        <f t="shared" si="16"/>
        <v>7.1863013698630134</v>
      </c>
      <c r="AG42" s="374">
        <f t="shared" si="17"/>
        <v>1645.3000000000002</v>
      </c>
      <c r="AH42" s="463">
        <f t="shared" si="18"/>
        <v>26827.074799999999</v>
      </c>
      <c r="AI42" s="464">
        <f t="shared" si="19"/>
        <v>3353.3843499999998</v>
      </c>
      <c r="AJ42" s="465">
        <f t="shared" si="20"/>
        <v>21765.606099999997</v>
      </c>
      <c r="AK42" s="362"/>
      <c r="AL42" s="374">
        <f t="shared" si="21"/>
        <v>21765.606099999997</v>
      </c>
      <c r="AM42" s="362"/>
      <c r="AN42" s="362"/>
      <c r="AO42" s="360">
        <f t="shared" si="22"/>
        <v>3.8164383561643835</v>
      </c>
      <c r="AP42" s="462">
        <f t="shared" si="23"/>
        <v>6.1835616438356169</v>
      </c>
      <c r="AQ42" s="374">
        <f t="shared" si="24"/>
        <v>1645.3000000000002</v>
      </c>
      <c r="AR42" s="463">
        <f t="shared" si="25"/>
        <v>23473.690449999998</v>
      </c>
      <c r="AS42" s="464">
        <f t="shared" si="26"/>
        <v>3353.3843499999998</v>
      </c>
      <c r="AT42" s="466">
        <f t="shared" si="27"/>
        <v>18412.221749999997</v>
      </c>
      <c r="AV42" s="374">
        <f t="shared" si="28"/>
        <v>18412.221749999997</v>
      </c>
      <c r="AW42" s="362"/>
      <c r="AX42" s="362"/>
      <c r="AY42" s="360">
        <f t="shared" si="29"/>
        <v>4.816438356164384</v>
      </c>
      <c r="AZ42" s="462">
        <f t="shared" si="30"/>
        <v>5.183561643835616</v>
      </c>
      <c r="BA42" s="374">
        <f t="shared" si="31"/>
        <v>1645.3000000000002</v>
      </c>
      <c r="BB42" s="463">
        <f t="shared" si="32"/>
        <v>20120.306099999998</v>
      </c>
      <c r="BC42" s="364">
        <f t="shared" si="33"/>
        <v>3353.3843499999998</v>
      </c>
      <c r="BD42" s="466">
        <f t="shared" si="34"/>
        <v>15058.837399999997</v>
      </c>
      <c r="BE42" s="466"/>
      <c r="BF42" s="374">
        <f t="shared" si="35"/>
        <v>15058.837399999997</v>
      </c>
      <c r="BG42" s="362"/>
      <c r="BH42" s="362"/>
      <c r="BI42" s="360">
        <f t="shared" si="36"/>
        <v>5.816438356164384</v>
      </c>
      <c r="BJ42" s="462">
        <f t="shared" si="37"/>
        <v>4.183561643835616</v>
      </c>
      <c r="BK42" s="374">
        <f t="shared" si="38"/>
        <v>1645.3000000000002</v>
      </c>
      <c r="BL42" s="463">
        <f t="shared" si="39"/>
        <v>13413.537399999997</v>
      </c>
      <c r="BM42" s="364">
        <f t="shared" si="40"/>
        <v>3353.3843499999998</v>
      </c>
      <c r="BN42" s="280">
        <f t="shared" si="41"/>
        <v>11705.453049999996</v>
      </c>
      <c r="BO42" s="467"/>
      <c r="BP42" s="374">
        <v>11705.453049999996</v>
      </c>
      <c r="BQ42" s="362"/>
      <c r="BR42" s="362"/>
      <c r="BS42" s="360">
        <f t="shared" si="51"/>
        <v>6.816438356164384</v>
      </c>
      <c r="BT42" s="462">
        <f t="shared" si="52"/>
        <v>3.183561643835616</v>
      </c>
      <c r="BU42" s="374">
        <f t="shared" si="53"/>
        <v>1645.3000000000002</v>
      </c>
      <c r="BV42" s="463">
        <f t="shared" si="42"/>
        <v>10060.153049999997</v>
      </c>
      <c r="BW42" s="364">
        <f t="shared" si="54"/>
        <v>3353.3843499999998</v>
      </c>
      <c r="BX42" s="280">
        <f t="shared" si="43"/>
        <v>8352.0686999999962</v>
      </c>
      <c r="BZ42" s="280">
        <v>8352.0686999999962</v>
      </c>
      <c r="CA42" s="362"/>
      <c r="CB42" s="362"/>
      <c r="CC42" s="360">
        <f t="shared" si="55"/>
        <v>7.8191780821917805</v>
      </c>
      <c r="CD42" s="462">
        <f t="shared" si="56"/>
        <v>2.1808219178082195</v>
      </c>
      <c r="CE42" s="374">
        <f t="shared" si="57"/>
        <v>1645.3000000000002</v>
      </c>
      <c r="CF42" s="463">
        <f t="shared" si="44"/>
        <v>6706.768699999996</v>
      </c>
      <c r="CG42" s="464">
        <f t="shared" si="71"/>
        <v>3353.3843499999998</v>
      </c>
      <c r="CH42" s="280">
        <f t="shared" si="45"/>
        <v>4998.6843499999959</v>
      </c>
      <c r="CJ42" s="467">
        <f t="shared" si="58"/>
        <v>3353.3843499999957</v>
      </c>
      <c r="CK42" s="280">
        <f t="shared" si="59"/>
        <v>4998.6843499999959</v>
      </c>
      <c r="CL42" s="362"/>
      <c r="CM42" s="362"/>
      <c r="CN42" s="360">
        <f t="shared" si="60"/>
        <v>8.8191780821917813</v>
      </c>
      <c r="CO42" s="462">
        <f t="shared" si="61"/>
        <v>1.1808219178082187</v>
      </c>
      <c r="CP42" s="374">
        <f t="shared" si="62"/>
        <v>1645.3000000000002</v>
      </c>
      <c r="CQ42" s="364">
        <f t="shared" si="46"/>
        <v>3353.3843499999957</v>
      </c>
      <c r="CR42" s="364">
        <f t="shared" si="63"/>
        <v>3353.3843499999998</v>
      </c>
      <c r="CS42" s="280">
        <f t="shared" si="47"/>
        <v>1645.2999999999961</v>
      </c>
      <c r="CU42" s="468">
        <f t="shared" si="64"/>
        <v>-4.0927261579781771E-12</v>
      </c>
      <c r="CV42" s="280">
        <f t="shared" si="65"/>
        <v>1645.2999999999961</v>
      </c>
      <c r="CW42" s="362"/>
      <c r="CX42" s="362"/>
      <c r="CY42" s="360">
        <f t="shared" si="66"/>
        <v>10.819178082191781</v>
      </c>
      <c r="CZ42" s="462">
        <f t="shared" si="67"/>
        <v>-0.81917808219178134</v>
      </c>
      <c r="DA42" s="374">
        <f t="shared" si="68"/>
        <v>1645.3000000000002</v>
      </c>
      <c r="DB42" s="364">
        <f t="shared" si="48"/>
        <v>0</v>
      </c>
      <c r="DC42" s="364"/>
      <c r="DD42" s="280">
        <f t="shared" si="50"/>
        <v>1645.2999999999961</v>
      </c>
      <c r="DF42" s="468">
        <f t="shared" si="69"/>
        <v>-4.0927261579781771E-12</v>
      </c>
    </row>
    <row r="43" spans="1:110" ht="15" x14ac:dyDescent="0.25">
      <c r="A43" s="455" t="s">
        <v>18</v>
      </c>
      <c r="B43" s="456" t="s">
        <v>18</v>
      </c>
      <c r="C43" s="355" t="s">
        <v>54</v>
      </c>
      <c r="D43" s="355" t="s">
        <v>2040</v>
      </c>
      <c r="E43" s="362" t="s">
        <v>250</v>
      </c>
      <c r="F43" s="451" t="s">
        <v>1072</v>
      </c>
      <c r="G43" s="457">
        <v>41067</v>
      </c>
      <c r="H43" s="458" t="str">
        <f t="shared" si="0"/>
        <v>2012-2013</v>
      </c>
      <c r="I43" s="459">
        <f t="shared" si="1"/>
        <v>2</v>
      </c>
      <c r="J43" s="460">
        <v>10</v>
      </c>
      <c r="K43" s="461">
        <f t="shared" si="2"/>
        <v>8</v>
      </c>
      <c r="L43" s="311">
        <v>24554</v>
      </c>
      <c r="M43" s="279">
        <v>3308.9067999999997</v>
      </c>
      <c r="N43" s="359">
        <f t="shared" si="3"/>
        <v>21245.093199999999</v>
      </c>
      <c r="O43" s="359"/>
      <c r="P43" s="265">
        <f t="shared" si="4"/>
        <v>8</v>
      </c>
      <c r="Q43" s="361">
        <f t="shared" si="5"/>
        <v>1227.7</v>
      </c>
      <c r="R43" s="265">
        <f t="shared" si="6"/>
        <v>20017.393199999999</v>
      </c>
      <c r="S43" s="265">
        <f t="shared" si="7"/>
        <v>2502.1741499999998</v>
      </c>
      <c r="T43" s="265"/>
      <c r="U43" s="265">
        <f t="shared" si="8"/>
        <v>0</v>
      </c>
      <c r="V43" s="265">
        <f t="shared" si="9"/>
        <v>2502.1741499999998</v>
      </c>
      <c r="W43" s="265">
        <f t="shared" si="10"/>
        <v>2502.1741499999998</v>
      </c>
      <c r="X43" s="265">
        <f t="shared" si="11"/>
        <v>0</v>
      </c>
      <c r="Y43" s="359">
        <f t="shared" si="12"/>
        <v>21245.093199999999</v>
      </c>
      <c r="Z43" s="374">
        <f t="shared" si="13"/>
        <v>18742.91905</v>
      </c>
      <c r="AA43" s="362"/>
      <c r="AB43" s="374">
        <f t="shared" si="14"/>
        <v>18742.91905</v>
      </c>
      <c r="AC43" s="362"/>
      <c r="AD43" s="362"/>
      <c r="AE43" s="360">
        <f t="shared" si="15"/>
        <v>2.8136986301369862</v>
      </c>
      <c r="AF43" s="462">
        <f t="shared" si="16"/>
        <v>7.1863013698630134</v>
      </c>
      <c r="AG43" s="374">
        <f t="shared" si="17"/>
        <v>1227.7</v>
      </c>
      <c r="AH43" s="463">
        <f t="shared" si="18"/>
        <v>20017.393199999999</v>
      </c>
      <c r="AI43" s="464">
        <f t="shared" si="19"/>
        <v>2502.1741499999998</v>
      </c>
      <c r="AJ43" s="465">
        <f t="shared" si="20"/>
        <v>16240.744900000002</v>
      </c>
      <c r="AK43" s="362"/>
      <c r="AL43" s="374">
        <f t="shared" si="21"/>
        <v>16240.744900000002</v>
      </c>
      <c r="AM43" s="362"/>
      <c r="AN43" s="362"/>
      <c r="AO43" s="360">
        <f t="shared" si="22"/>
        <v>3.8164383561643835</v>
      </c>
      <c r="AP43" s="462">
        <f t="shared" si="23"/>
        <v>6.1835616438356169</v>
      </c>
      <c r="AQ43" s="374">
        <f t="shared" si="24"/>
        <v>1227.7</v>
      </c>
      <c r="AR43" s="463">
        <f t="shared" si="25"/>
        <v>17515.21905</v>
      </c>
      <c r="AS43" s="464">
        <f t="shared" si="26"/>
        <v>2502.1741499999998</v>
      </c>
      <c r="AT43" s="466">
        <f t="shared" si="27"/>
        <v>13738.570750000003</v>
      </c>
      <c r="AV43" s="374">
        <f t="shared" si="28"/>
        <v>13738.570750000003</v>
      </c>
      <c r="AW43" s="362"/>
      <c r="AX43" s="362"/>
      <c r="AY43" s="360">
        <f t="shared" si="29"/>
        <v>4.816438356164384</v>
      </c>
      <c r="AZ43" s="462">
        <f t="shared" si="30"/>
        <v>5.183561643835616</v>
      </c>
      <c r="BA43" s="374">
        <f t="shared" si="31"/>
        <v>1227.7</v>
      </c>
      <c r="BB43" s="463">
        <f t="shared" si="32"/>
        <v>15013.044900000001</v>
      </c>
      <c r="BC43" s="364">
        <f t="shared" si="33"/>
        <v>2502.1741499999998</v>
      </c>
      <c r="BD43" s="466">
        <f t="shared" si="34"/>
        <v>11236.396600000004</v>
      </c>
      <c r="BE43" s="466"/>
      <c r="BF43" s="374">
        <f t="shared" si="35"/>
        <v>11236.396600000004</v>
      </c>
      <c r="BG43" s="362"/>
      <c r="BH43" s="362"/>
      <c r="BI43" s="360">
        <f t="shared" si="36"/>
        <v>5.816438356164384</v>
      </c>
      <c r="BJ43" s="462">
        <f t="shared" si="37"/>
        <v>4.183561643835616</v>
      </c>
      <c r="BK43" s="374">
        <f t="shared" si="38"/>
        <v>1227.7</v>
      </c>
      <c r="BL43" s="463">
        <f t="shared" si="39"/>
        <v>10008.696600000003</v>
      </c>
      <c r="BM43" s="364">
        <f t="shared" si="40"/>
        <v>2502.1741499999998</v>
      </c>
      <c r="BN43" s="280">
        <f t="shared" si="41"/>
        <v>8734.2224500000048</v>
      </c>
      <c r="BO43" s="467"/>
      <c r="BP43" s="374">
        <v>8734.2224500000048</v>
      </c>
      <c r="BQ43" s="362"/>
      <c r="BR43" s="362"/>
      <c r="BS43" s="360">
        <f t="shared" si="51"/>
        <v>6.816438356164384</v>
      </c>
      <c r="BT43" s="462">
        <f t="shared" si="52"/>
        <v>3.183561643835616</v>
      </c>
      <c r="BU43" s="374">
        <f t="shared" si="53"/>
        <v>1227.7</v>
      </c>
      <c r="BV43" s="463">
        <f t="shared" si="42"/>
        <v>7506.5224500000049</v>
      </c>
      <c r="BW43" s="364">
        <f t="shared" si="54"/>
        <v>2502.1741499999998</v>
      </c>
      <c r="BX43" s="280">
        <f t="shared" si="43"/>
        <v>6232.0483000000049</v>
      </c>
      <c r="BZ43" s="280">
        <v>6232.0483000000049</v>
      </c>
      <c r="CA43" s="362"/>
      <c r="CB43" s="362"/>
      <c r="CC43" s="360">
        <f t="shared" si="55"/>
        <v>7.8191780821917805</v>
      </c>
      <c r="CD43" s="462">
        <f t="shared" si="56"/>
        <v>2.1808219178082195</v>
      </c>
      <c r="CE43" s="374">
        <f t="shared" si="57"/>
        <v>1227.7</v>
      </c>
      <c r="CF43" s="463">
        <f t="shared" si="44"/>
        <v>5004.3483000000051</v>
      </c>
      <c r="CG43" s="464">
        <f t="shared" si="71"/>
        <v>2502.1741499999998</v>
      </c>
      <c r="CH43" s="280">
        <f t="shared" si="45"/>
        <v>3729.8741500000051</v>
      </c>
      <c r="CJ43" s="467">
        <f t="shared" si="58"/>
        <v>2502.1741500000053</v>
      </c>
      <c r="CK43" s="280">
        <f t="shared" si="59"/>
        <v>3729.8741500000051</v>
      </c>
      <c r="CL43" s="362"/>
      <c r="CM43" s="362"/>
      <c r="CN43" s="360">
        <f t="shared" si="60"/>
        <v>8.8191780821917813</v>
      </c>
      <c r="CO43" s="462">
        <f t="shared" si="61"/>
        <v>1.1808219178082187</v>
      </c>
      <c r="CP43" s="374">
        <f t="shared" si="62"/>
        <v>1227.7</v>
      </c>
      <c r="CQ43" s="364">
        <f t="shared" si="46"/>
        <v>2502.1741500000053</v>
      </c>
      <c r="CR43" s="364">
        <f t="shared" si="63"/>
        <v>2502.1741499999998</v>
      </c>
      <c r="CS43" s="280">
        <f t="shared" si="47"/>
        <v>1227.7000000000053</v>
      </c>
      <c r="CU43" s="468">
        <f t="shared" si="64"/>
        <v>5.2295945351943374E-12</v>
      </c>
      <c r="CV43" s="280">
        <f t="shared" si="65"/>
        <v>1227.7000000000053</v>
      </c>
      <c r="CW43" s="362"/>
      <c r="CX43" s="362"/>
      <c r="CY43" s="360">
        <f t="shared" si="66"/>
        <v>10.819178082191781</v>
      </c>
      <c r="CZ43" s="462">
        <f t="shared" si="67"/>
        <v>-0.81917808219178134</v>
      </c>
      <c r="DA43" s="374">
        <f t="shared" si="68"/>
        <v>1227.7</v>
      </c>
      <c r="DB43" s="364">
        <f t="shared" si="48"/>
        <v>0</v>
      </c>
      <c r="DC43" s="364"/>
      <c r="DD43" s="280">
        <f t="shared" si="50"/>
        <v>1227.7000000000053</v>
      </c>
      <c r="DF43" s="468">
        <f t="shared" si="69"/>
        <v>5.2295945351943374E-12</v>
      </c>
    </row>
    <row r="44" spans="1:110" ht="15" x14ac:dyDescent="0.25">
      <c r="A44" s="455" t="s">
        <v>18</v>
      </c>
      <c r="B44" s="456" t="s">
        <v>18</v>
      </c>
      <c r="C44" s="355" t="s">
        <v>54</v>
      </c>
      <c r="D44" s="355" t="s">
        <v>2041</v>
      </c>
      <c r="E44" s="362" t="s">
        <v>251</v>
      </c>
      <c r="F44" s="451" t="s">
        <v>1072</v>
      </c>
      <c r="G44" s="457">
        <v>41068</v>
      </c>
      <c r="H44" s="458" t="str">
        <f t="shared" si="0"/>
        <v>2012-2013</v>
      </c>
      <c r="I44" s="459">
        <f t="shared" si="1"/>
        <v>2</v>
      </c>
      <c r="J44" s="460">
        <v>10</v>
      </c>
      <c r="K44" s="461">
        <f t="shared" si="2"/>
        <v>8</v>
      </c>
      <c r="L44" s="311">
        <v>10028</v>
      </c>
      <c r="M44" s="279">
        <v>1349.0776000000001</v>
      </c>
      <c r="N44" s="359">
        <f t="shared" si="3"/>
        <v>8678.9223999999995</v>
      </c>
      <c r="O44" s="359"/>
      <c r="P44" s="265">
        <f t="shared" si="4"/>
        <v>8</v>
      </c>
      <c r="Q44" s="361">
        <f t="shared" si="5"/>
        <v>501.40000000000003</v>
      </c>
      <c r="R44" s="265">
        <f t="shared" si="6"/>
        <v>8177.5223999999998</v>
      </c>
      <c r="S44" s="265">
        <f t="shared" si="7"/>
        <v>1022.1903</v>
      </c>
      <c r="T44" s="265"/>
      <c r="U44" s="265">
        <f t="shared" si="8"/>
        <v>0</v>
      </c>
      <c r="V44" s="265">
        <f t="shared" si="9"/>
        <v>1022.1903</v>
      </c>
      <c r="W44" s="265">
        <f t="shared" si="10"/>
        <v>1022.1903</v>
      </c>
      <c r="X44" s="265">
        <f t="shared" si="11"/>
        <v>0</v>
      </c>
      <c r="Y44" s="359">
        <f t="shared" si="12"/>
        <v>8678.9223999999995</v>
      </c>
      <c r="Z44" s="374">
        <f t="shared" si="13"/>
        <v>7656.7320999999993</v>
      </c>
      <c r="AA44" s="362"/>
      <c r="AB44" s="374">
        <f t="shared" si="14"/>
        <v>7656.7320999999993</v>
      </c>
      <c r="AC44" s="362"/>
      <c r="AD44" s="362"/>
      <c r="AE44" s="360">
        <f t="shared" si="15"/>
        <v>2.8109589041095893</v>
      </c>
      <c r="AF44" s="462">
        <f t="shared" si="16"/>
        <v>7.1890410958904107</v>
      </c>
      <c r="AG44" s="374">
        <f t="shared" si="17"/>
        <v>501.40000000000003</v>
      </c>
      <c r="AH44" s="463">
        <f t="shared" si="18"/>
        <v>8177.5223999999998</v>
      </c>
      <c r="AI44" s="464">
        <f t="shared" si="19"/>
        <v>1022.1903</v>
      </c>
      <c r="AJ44" s="465">
        <f t="shared" si="20"/>
        <v>6634.5417999999991</v>
      </c>
      <c r="AK44" s="362"/>
      <c r="AL44" s="374">
        <f t="shared" si="21"/>
        <v>6634.5417999999991</v>
      </c>
      <c r="AM44" s="362"/>
      <c r="AN44" s="362"/>
      <c r="AO44" s="360">
        <f t="shared" si="22"/>
        <v>3.8136986301369862</v>
      </c>
      <c r="AP44" s="462">
        <f t="shared" si="23"/>
        <v>6.1863013698630134</v>
      </c>
      <c r="AQ44" s="374">
        <f t="shared" si="24"/>
        <v>501.40000000000003</v>
      </c>
      <c r="AR44" s="463">
        <f t="shared" si="25"/>
        <v>7155.3320999999996</v>
      </c>
      <c r="AS44" s="464">
        <f t="shared" si="26"/>
        <v>1022.1903</v>
      </c>
      <c r="AT44" s="466">
        <f t="shared" si="27"/>
        <v>5612.3514999999989</v>
      </c>
      <c r="AV44" s="374">
        <f t="shared" si="28"/>
        <v>5612.3514999999989</v>
      </c>
      <c r="AW44" s="362"/>
      <c r="AX44" s="362"/>
      <c r="AY44" s="360">
        <f t="shared" si="29"/>
        <v>4.8136986301369866</v>
      </c>
      <c r="AZ44" s="462">
        <f t="shared" si="30"/>
        <v>5.1863013698630134</v>
      </c>
      <c r="BA44" s="374">
        <f t="shared" si="31"/>
        <v>501.40000000000003</v>
      </c>
      <c r="BB44" s="463">
        <f t="shared" si="32"/>
        <v>6133.1417999999994</v>
      </c>
      <c r="BC44" s="364">
        <f t="shared" si="33"/>
        <v>1022.1903</v>
      </c>
      <c r="BD44" s="466">
        <f t="shared" si="34"/>
        <v>4590.1611999999986</v>
      </c>
      <c r="BE44" s="466"/>
      <c r="BF44" s="374">
        <f t="shared" si="35"/>
        <v>4590.1611999999986</v>
      </c>
      <c r="BG44" s="362"/>
      <c r="BH44" s="362"/>
      <c r="BI44" s="360">
        <f t="shared" si="36"/>
        <v>5.8136986301369866</v>
      </c>
      <c r="BJ44" s="462">
        <f t="shared" si="37"/>
        <v>4.1863013698630134</v>
      </c>
      <c r="BK44" s="374">
        <f t="shared" si="38"/>
        <v>501.40000000000003</v>
      </c>
      <c r="BL44" s="463">
        <f t="shared" si="39"/>
        <v>4088.7611999999986</v>
      </c>
      <c r="BM44" s="364">
        <f t="shared" si="40"/>
        <v>1022.1903</v>
      </c>
      <c r="BN44" s="280">
        <f t="shared" si="41"/>
        <v>3567.9708999999984</v>
      </c>
      <c r="BO44" s="467"/>
      <c r="BP44" s="374">
        <v>3567.9708999999984</v>
      </c>
      <c r="BQ44" s="362"/>
      <c r="BR44" s="362"/>
      <c r="BS44" s="360">
        <f t="shared" si="51"/>
        <v>6.8136986301369866</v>
      </c>
      <c r="BT44" s="462">
        <f t="shared" si="52"/>
        <v>3.1863013698630134</v>
      </c>
      <c r="BU44" s="374">
        <f t="shared" si="53"/>
        <v>501.40000000000003</v>
      </c>
      <c r="BV44" s="463">
        <f t="shared" si="42"/>
        <v>3066.5708999999983</v>
      </c>
      <c r="BW44" s="364">
        <f t="shared" si="54"/>
        <v>1022.1903</v>
      </c>
      <c r="BX44" s="280">
        <f t="shared" si="43"/>
        <v>2545.7805999999982</v>
      </c>
      <c r="BZ44" s="280">
        <v>2545.7805999999982</v>
      </c>
      <c r="CA44" s="362"/>
      <c r="CB44" s="362"/>
      <c r="CC44" s="360">
        <f t="shared" si="55"/>
        <v>7.816438356164384</v>
      </c>
      <c r="CD44" s="462">
        <f t="shared" si="56"/>
        <v>2.183561643835616</v>
      </c>
      <c r="CE44" s="374">
        <f t="shared" si="57"/>
        <v>501.40000000000003</v>
      </c>
      <c r="CF44" s="463">
        <f t="shared" si="44"/>
        <v>2044.3805999999981</v>
      </c>
      <c r="CG44" s="464">
        <f t="shared" si="71"/>
        <v>1022.1903</v>
      </c>
      <c r="CH44" s="280">
        <f t="shared" si="45"/>
        <v>1523.5902999999983</v>
      </c>
      <c r="CJ44" s="467">
        <f t="shared" si="58"/>
        <v>1022.1902999999982</v>
      </c>
      <c r="CK44" s="280">
        <f t="shared" si="59"/>
        <v>1523.5902999999983</v>
      </c>
      <c r="CL44" s="362"/>
      <c r="CM44" s="362"/>
      <c r="CN44" s="360">
        <f t="shared" si="60"/>
        <v>8.8164383561643831</v>
      </c>
      <c r="CO44" s="462">
        <f t="shared" si="61"/>
        <v>1.1835616438356169</v>
      </c>
      <c r="CP44" s="374">
        <f t="shared" si="62"/>
        <v>501.40000000000003</v>
      </c>
      <c r="CQ44" s="364">
        <f t="shared" si="46"/>
        <v>1022.1902999999982</v>
      </c>
      <c r="CR44" s="364">
        <f t="shared" si="63"/>
        <v>1022.1903</v>
      </c>
      <c r="CS44" s="280">
        <f t="shared" si="47"/>
        <v>501.39999999999827</v>
      </c>
      <c r="CU44" s="468">
        <f t="shared" si="64"/>
        <v>-1.7621459846850485E-12</v>
      </c>
      <c r="CV44" s="280">
        <f t="shared" si="65"/>
        <v>501.39999999999827</v>
      </c>
      <c r="CW44" s="362"/>
      <c r="CX44" s="362"/>
      <c r="CY44" s="360">
        <f t="shared" si="66"/>
        <v>10.816438356164383</v>
      </c>
      <c r="CZ44" s="462">
        <f t="shared" si="67"/>
        <v>-0.81643835616438309</v>
      </c>
      <c r="DA44" s="374">
        <f t="shared" si="68"/>
        <v>501.40000000000003</v>
      </c>
      <c r="DB44" s="364">
        <f t="shared" si="48"/>
        <v>0</v>
      </c>
      <c r="DC44" s="364"/>
      <c r="DD44" s="280">
        <f t="shared" si="50"/>
        <v>501.39999999999827</v>
      </c>
      <c r="DF44" s="468">
        <f t="shared" si="69"/>
        <v>-1.7621459846850485E-12</v>
      </c>
    </row>
    <row r="45" spans="1:110" ht="15" x14ac:dyDescent="0.25">
      <c r="A45" s="455" t="s">
        <v>18</v>
      </c>
      <c r="B45" s="456" t="s">
        <v>18</v>
      </c>
      <c r="C45" s="355" t="s">
        <v>54</v>
      </c>
      <c r="D45" s="355" t="s">
        <v>2042</v>
      </c>
      <c r="E45" s="362" t="s">
        <v>252</v>
      </c>
      <c r="F45" s="451" t="s">
        <v>1072</v>
      </c>
      <c r="G45" s="457">
        <v>41088</v>
      </c>
      <c r="H45" s="458" t="str">
        <f t="shared" si="0"/>
        <v>2012-2013</v>
      </c>
      <c r="I45" s="459">
        <f t="shared" si="1"/>
        <v>2</v>
      </c>
      <c r="J45" s="460">
        <v>10</v>
      </c>
      <c r="K45" s="461">
        <f t="shared" si="2"/>
        <v>8</v>
      </c>
      <c r="L45" s="311">
        <v>6683</v>
      </c>
      <c r="M45" s="279">
        <v>871.87860000000001</v>
      </c>
      <c r="N45" s="359">
        <f t="shared" si="3"/>
        <v>5811.1214</v>
      </c>
      <c r="O45" s="359"/>
      <c r="P45" s="265">
        <f t="shared" si="4"/>
        <v>8</v>
      </c>
      <c r="Q45" s="361">
        <f t="shared" si="5"/>
        <v>334.15000000000003</v>
      </c>
      <c r="R45" s="265">
        <f t="shared" si="6"/>
        <v>5476.9714000000004</v>
      </c>
      <c r="S45" s="265">
        <f t="shared" si="7"/>
        <v>684.62142500000004</v>
      </c>
      <c r="T45" s="265"/>
      <c r="U45" s="265">
        <f t="shared" si="8"/>
        <v>0</v>
      </c>
      <c r="V45" s="265">
        <f t="shared" si="9"/>
        <v>684.62142500000004</v>
      </c>
      <c r="W45" s="265">
        <f t="shared" si="10"/>
        <v>684.62142500000004</v>
      </c>
      <c r="X45" s="265">
        <f t="shared" si="11"/>
        <v>0</v>
      </c>
      <c r="Y45" s="359">
        <f t="shared" si="12"/>
        <v>5811.1214</v>
      </c>
      <c r="Z45" s="374">
        <f t="shared" si="13"/>
        <v>5126.4999749999997</v>
      </c>
      <c r="AA45" s="362"/>
      <c r="AB45" s="374">
        <f t="shared" si="14"/>
        <v>5126.4999749999997</v>
      </c>
      <c r="AC45" s="362"/>
      <c r="AD45" s="362"/>
      <c r="AE45" s="360">
        <f t="shared" si="15"/>
        <v>2.7561643835616438</v>
      </c>
      <c r="AF45" s="462">
        <f t="shared" si="16"/>
        <v>7.2438356164383562</v>
      </c>
      <c r="AG45" s="374">
        <f t="shared" si="17"/>
        <v>334.15000000000003</v>
      </c>
      <c r="AH45" s="463">
        <f t="shared" si="18"/>
        <v>5476.9714000000004</v>
      </c>
      <c r="AI45" s="464">
        <f t="shared" si="19"/>
        <v>684.62142500000004</v>
      </c>
      <c r="AJ45" s="465">
        <f t="shared" si="20"/>
        <v>4441.8785499999994</v>
      </c>
      <c r="AK45" s="362"/>
      <c r="AL45" s="374">
        <f t="shared" si="21"/>
        <v>4441.8785499999994</v>
      </c>
      <c r="AM45" s="362"/>
      <c r="AN45" s="362"/>
      <c r="AO45" s="360">
        <f t="shared" si="22"/>
        <v>3.7589041095890412</v>
      </c>
      <c r="AP45" s="462">
        <f t="shared" si="23"/>
        <v>6.2410958904109588</v>
      </c>
      <c r="AQ45" s="374">
        <f t="shared" si="24"/>
        <v>334.15000000000003</v>
      </c>
      <c r="AR45" s="463">
        <f t="shared" si="25"/>
        <v>4792.3499750000001</v>
      </c>
      <c r="AS45" s="464">
        <f t="shared" si="26"/>
        <v>684.62142500000004</v>
      </c>
      <c r="AT45" s="466">
        <f t="shared" si="27"/>
        <v>3757.2571249999992</v>
      </c>
      <c r="AV45" s="374">
        <f t="shared" si="28"/>
        <v>3757.2571249999992</v>
      </c>
      <c r="AW45" s="362"/>
      <c r="AX45" s="362"/>
      <c r="AY45" s="360">
        <f t="shared" si="29"/>
        <v>4.7589041095890412</v>
      </c>
      <c r="AZ45" s="462">
        <f t="shared" si="30"/>
        <v>5.2410958904109588</v>
      </c>
      <c r="BA45" s="374">
        <f t="shared" si="31"/>
        <v>334.15000000000003</v>
      </c>
      <c r="BB45" s="463">
        <f t="shared" si="32"/>
        <v>4107.7285499999998</v>
      </c>
      <c r="BC45" s="364">
        <f t="shared" si="33"/>
        <v>684.62142500000004</v>
      </c>
      <c r="BD45" s="466">
        <f t="shared" si="34"/>
        <v>3072.6356999999989</v>
      </c>
      <c r="BE45" s="466"/>
      <c r="BF45" s="374">
        <f t="shared" si="35"/>
        <v>3072.6356999999989</v>
      </c>
      <c r="BG45" s="362"/>
      <c r="BH45" s="362"/>
      <c r="BI45" s="360">
        <f t="shared" si="36"/>
        <v>5.7589041095890412</v>
      </c>
      <c r="BJ45" s="462">
        <f t="shared" si="37"/>
        <v>4.2410958904109588</v>
      </c>
      <c r="BK45" s="374">
        <f t="shared" si="38"/>
        <v>334.15000000000003</v>
      </c>
      <c r="BL45" s="463">
        <f t="shared" si="39"/>
        <v>2738.4856999999988</v>
      </c>
      <c r="BM45" s="364">
        <f t="shared" si="40"/>
        <v>684.62142500000004</v>
      </c>
      <c r="BN45" s="280">
        <f t="shared" si="41"/>
        <v>2388.0142749999986</v>
      </c>
      <c r="BO45" s="467"/>
      <c r="BP45" s="374">
        <v>2388.0142749999986</v>
      </c>
      <c r="BQ45" s="362"/>
      <c r="BR45" s="362"/>
      <c r="BS45" s="360">
        <f t="shared" si="51"/>
        <v>6.7589041095890412</v>
      </c>
      <c r="BT45" s="462">
        <f t="shared" si="52"/>
        <v>3.2410958904109588</v>
      </c>
      <c r="BU45" s="374">
        <f t="shared" si="53"/>
        <v>334.15000000000003</v>
      </c>
      <c r="BV45" s="463">
        <f t="shared" si="42"/>
        <v>2053.8642749999985</v>
      </c>
      <c r="BW45" s="364">
        <f t="shared" si="54"/>
        <v>684.62142500000004</v>
      </c>
      <c r="BX45" s="280">
        <f t="shared" si="43"/>
        <v>1703.3928499999986</v>
      </c>
      <c r="BZ45" s="280">
        <v>1703.3928499999986</v>
      </c>
      <c r="CA45" s="362"/>
      <c r="CB45" s="362"/>
      <c r="CC45" s="360">
        <f t="shared" si="55"/>
        <v>7.7616438356164386</v>
      </c>
      <c r="CD45" s="462">
        <f t="shared" si="56"/>
        <v>2.2383561643835614</v>
      </c>
      <c r="CE45" s="374">
        <f t="shared" si="57"/>
        <v>334.15000000000003</v>
      </c>
      <c r="CF45" s="463">
        <f t="shared" si="44"/>
        <v>1369.2428499999985</v>
      </c>
      <c r="CG45" s="464">
        <f t="shared" si="71"/>
        <v>684.62142500000004</v>
      </c>
      <c r="CH45" s="280">
        <f t="shared" si="45"/>
        <v>1018.7714249999985</v>
      </c>
      <c r="CJ45" s="467">
        <f t="shared" si="58"/>
        <v>684.62142499999845</v>
      </c>
      <c r="CK45" s="280">
        <f t="shared" si="59"/>
        <v>1018.7714249999985</v>
      </c>
      <c r="CL45" s="362"/>
      <c r="CM45" s="362"/>
      <c r="CN45" s="360">
        <f t="shared" si="60"/>
        <v>8.7616438356164377</v>
      </c>
      <c r="CO45" s="462">
        <f t="shared" si="61"/>
        <v>1.2383561643835623</v>
      </c>
      <c r="CP45" s="374">
        <f t="shared" si="62"/>
        <v>334.15000000000003</v>
      </c>
      <c r="CQ45" s="364">
        <f t="shared" si="46"/>
        <v>684.62142499999845</v>
      </c>
      <c r="CR45" s="364">
        <f t="shared" si="63"/>
        <v>684.62142500000004</v>
      </c>
      <c r="CS45" s="280">
        <f t="shared" si="47"/>
        <v>334.1499999999985</v>
      </c>
      <c r="CU45" s="468">
        <f t="shared" si="64"/>
        <v>-1.5347723092418164E-12</v>
      </c>
      <c r="CV45" s="280">
        <f t="shared" si="65"/>
        <v>334.1499999999985</v>
      </c>
      <c r="CW45" s="362"/>
      <c r="CX45" s="362"/>
      <c r="CY45" s="360">
        <f t="shared" si="66"/>
        <v>10.761643835616438</v>
      </c>
      <c r="CZ45" s="462">
        <f t="shared" si="67"/>
        <v>-0.76164383561643767</v>
      </c>
      <c r="DA45" s="374">
        <f t="shared" si="68"/>
        <v>334.15000000000003</v>
      </c>
      <c r="DB45" s="364">
        <f t="shared" si="48"/>
        <v>0</v>
      </c>
      <c r="DC45" s="364"/>
      <c r="DD45" s="280">
        <f t="shared" si="50"/>
        <v>334.1499999999985</v>
      </c>
      <c r="DF45" s="468">
        <f t="shared" si="69"/>
        <v>-1.5347723092418164E-12</v>
      </c>
    </row>
    <row r="46" spans="1:110" ht="15" x14ac:dyDescent="0.25">
      <c r="A46" s="455" t="s">
        <v>18</v>
      </c>
      <c r="B46" s="456" t="s">
        <v>18</v>
      </c>
      <c r="C46" s="355" t="s">
        <v>54</v>
      </c>
      <c r="D46" s="355" t="s">
        <v>2043</v>
      </c>
      <c r="E46" s="362" t="s">
        <v>253</v>
      </c>
      <c r="F46" s="451" t="s">
        <v>1071</v>
      </c>
      <c r="G46" s="457">
        <v>41090</v>
      </c>
      <c r="H46" s="458" t="str">
        <f t="shared" si="0"/>
        <v>2012-2013</v>
      </c>
      <c r="I46" s="459">
        <f t="shared" si="1"/>
        <v>2</v>
      </c>
      <c r="J46" s="460">
        <v>10</v>
      </c>
      <c r="K46" s="461">
        <f t="shared" si="2"/>
        <v>8</v>
      </c>
      <c r="L46" s="311">
        <v>19573</v>
      </c>
      <c r="M46" s="279">
        <v>2544.3166000000001</v>
      </c>
      <c r="N46" s="359">
        <f t="shared" si="3"/>
        <v>17028.683400000002</v>
      </c>
      <c r="O46" s="359"/>
      <c r="P46" s="265">
        <f t="shared" si="4"/>
        <v>8</v>
      </c>
      <c r="Q46" s="361">
        <f t="shared" si="5"/>
        <v>978.65000000000009</v>
      </c>
      <c r="R46" s="265">
        <f t="shared" si="6"/>
        <v>16050.033400000002</v>
      </c>
      <c r="S46" s="265">
        <f t="shared" si="7"/>
        <v>2006.2541750000003</v>
      </c>
      <c r="T46" s="265"/>
      <c r="U46" s="265">
        <f t="shared" si="8"/>
        <v>0</v>
      </c>
      <c r="V46" s="265">
        <f t="shared" si="9"/>
        <v>2006.2541750000003</v>
      </c>
      <c r="W46" s="265">
        <f t="shared" si="10"/>
        <v>2006.2541750000003</v>
      </c>
      <c r="X46" s="265">
        <f t="shared" si="11"/>
        <v>0</v>
      </c>
      <c r="Y46" s="359">
        <f t="shared" si="12"/>
        <v>17028.683400000002</v>
      </c>
      <c r="Z46" s="374">
        <f t="shared" si="13"/>
        <v>15022.429225000002</v>
      </c>
      <c r="AA46" s="362"/>
      <c r="AB46" s="374">
        <f t="shared" si="14"/>
        <v>15022.429225000002</v>
      </c>
      <c r="AC46" s="362"/>
      <c r="AD46" s="362"/>
      <c r="AE46" s="360">
        <f t="shared" si="15"/>
        <v>2.7506849315068491</v>
      </c>
      <c r="AF46" s="462">
        <f t="shared" si="16"/>
        <v>7.2493150684931509</v>
      </c>
      <c r="AG46" s="374">
        <f t="shared" si="17"/>
        <v>978.65000000000009</v>
      </c>
      <c r="AH46" s="463">
        <f t="shared" si="18"/>
        <v>16050.033400000002</v>
      </c>
      <c r="AI46" s="464">
        <f t="shared" si="19"/>
        <v>2006.2541750000003</v>
      </c>
      <c r="AJ46" s="465">
        <f t="shared" si="20"/>
        <v>13016.175050000002</v>
      </c>
      <c r="AK46" s="362"/>
      <c r="AL46" s="374">
        <f t="shared" si="21"/>
        <v>13016.175050000002</v>
      </c>
      <c r="AM46" s="362"/>
      <c r="AN46" s="362"/>
      <c r="AO46" s="360">
        <f t="shared" si="22"/>
        <v>3.7534246575342465</v>
      </c>
      <c r="AP46" s="462">
        <f t="shared" si="23"/>
        <v>6.2465753424657535</v>
      </c>
      <c r="AQ46" s="374">
        <f t="shared" si="24"/>
        <v>978.65000000000009</v>
      </c>
      <c r="AR46" s="463">
        <f t="shared" si="25"/>
        <v>14043.779225000002</v>
      </c>
      <c r="AS46" s="464">
        <f t="shared" si="26"/>
        <v>2006.2541750000003</v>
      </c>
      <c r="AT46" s="466">
        <f t="shared" si="27"/>
        <v>11009.920875000002</v>
      </c>
      <c r="AV46" s="374">
        <f t="shared" si="28"/>
        <v>11009.920875000002</v>
      </c>
      <c r="AW46" s="362"/>
      <c r="AX46" s="362"/>
      <c r="AY46" s="360">
        <f t="shared" si="29"/>
        <v>4.7534246575342465</v>
      </c>
      <c r="AZ46" s="462">
        <f t="shared" si="30"/>
        <v>5.2465753424657535</v>
      </c>
      <c r="BA46" s="374">
        <f t="shared" si="31"/>
        <v>978.65000000000009</v>
      </c>
      <c r="BB46" s="463">
        <f t="shared" si="32"/>
        <v>12037.525050000002</v>
      </c>
      <c r="BC46" s="364">
        <f t="shared" si="33"/>
        <v>2006.2541750000003</v>
      </c>
      <c r="BD46" s="466">
        <f t="shared" si="34"/>
        <v>9003.6667000000016</v>
      </c>
      <c r="BE46" s="466"/>
      <c r="BF46" s="374">
        <f t="shared" si="35"/>
        <v>9003.6667000000016</v>
      </c>
      <c r="BG46" s="362"/>
      <c r="BH46" s="362"/>
      <c r="BI46" s="360">
        <f t="shared" si="36"/>
        <v>5.7534246575342465</v>
      </c>
      <c r="BJ46" s="462">
        <f t="shared" si="37"/>
        <v>4.2465753424657535</v>
      </c>
      <c r="BK46" s="374">
        <f t="shared" si="38"/>
        <v>978.65000000000009</v>
      </c>
      <c r="BL46" s="463">
        <f t="shared" si="39"/>
        <v>8025.0167000000019</v>
      </c>
      <c r="BM46" s="364">
        <f t="shared" si="40"/>
        <v>2006.2541750000003</v>
      </c>
      <c r="BN46" s="280">
        <f t="shared" si="41"/>
        <v>6997.4125250000016</v>
      </c>
      <c r="BO46" s="467"/>
      <c r="BP46" s="374">
        <v>6997.4125250000016</v>
      </c>
      <c r="BQ46" s="362"/>
      <c r="BR46" s="362"/>
      <c r="BS46" s="360">
        <f t="shared" si="51"/>
        <v>6.7534246575342465</v>
      </c>
      <c r="BT46" s="462">
        <f t="shared" si="52"/>
        <v>3.2465753424657535</v>
      </c>
      <c r="BU46" s="374">
        <f t="shared" si="53"/>
        <v>978.65000000000009</v>
      </c>
      <c r="BV46" s="463">
        <f t="shared" si="42"/>
        <v>6018.7625250000019</v>
      </c>
      <c r="BW46" s="364">
        <f t="shared" si="54"/>
        <v>2006.2541750000003</v>
      </c>
      <c r="BX46" s="280">
        <f t="shared" si="43"/>
        <v>4991.1583500000015</v>
      </c>
      <c r="BZ46" s="280">
        <v>4991.1583500000015</v>
      </c>
      <c r="CA46" s="362"/>
      <c r="CB46" s="362"/>
      <c r="CC46" s="360">
        <f t="shared" si="55"/>
        <v>7.7561643835616438</v>
      </c>
      <c r="CD46" s="462">
        <f t="shared" si="56"/>
        <v>2.2438356164383562</v>
      </c>
      <c r="CE46" s="374">
        <f t="shared" si="57"/>
        <v>978.65000000000009</v>
      </c>
      <c r="CF46" s="463">
        <f t="shared" si="44"/>
        <v>4012.5083500000014</v>
      </c>
      <c r="CG46" s="464">
        <f t="shared" si="71"/>
        <v>2006.2541750000003</v>
      </c>
      <c r="CH46" s="280">
        <f t="shared" si="45"/>
        <v>2984.9041750000015</v>
      </c>
      <c r="CJ46" s="467">
        <f t="shared" si="58"/>
        <v>2006.2541750000014</v>
      </c>
      <c r="CK46" s="280">
        <f t="shared" si="59"/>
        <v>2984.9041750000015</v>
      </c>
      <c r="CL46" s="362"/>
      <c r="CM46" s="362"/>
      <c r="CN46" s="360">
        <f t="shared" si="60"/>
        <v>8.7561643835616429</v>
      </c>
      <c r="CO46" s="462">
        <f t="shared" si="61"/>
        <v>1.2438356164383571</v>
      </c>
      <c r="CP46" s="374">
        <f t="shared" si="62"/>
        <v>978.65000000000009</v>
      </c>
      <c r="CQ46" s="364">
        <f t="shared" si="46"/>
        <v>2006.2541750000014</v>
      </c>
      <c r="CR46" s="364">
        <f t="shared" si="63"/>
        <v>2006.2541750000003</v>
      </c>
      <c r="CS46" s="280">
        <f t="shared" si="47"/>
        <v>978.65000000000123</v>
      </c>
      <c r="CU46" s="468">
        <f t="shared" si="64"/>
        <v>1.1368683772161603E-12</v>
      </c>
      <c r="CV46" s="280">
        <f t="shared" si="65"/>
        <v>978.65000000000123</v>
      </c>
      <c r="CW46" s="362"/>
      <c r="CX46" s="362"/>
      <c r="CY46" s="360">
        <f t="shared" si="66"/>
        <v>10.756164383561643</v>
      </c>
      <c r="CZ46" s="462">
        <f t="shared" si="67"/>
        <v>-0.75616438356164295</v>
      </c>
      <c r="DA46" s="374">
        <f t="shared" si="68"/>
        <v>978.65000000000009</v>
      </c>
      <c r="DB46" s="364">
        <f t="shared" si="48"/>
        <v>0</v>
      </c>
      <c r="DC46" s="364"/>
      <c r="DD46" s="280">
        <f t="shared" si="50"/>
        <v>978.65000000000123</v>
      </c>
      <c r="DF46" s="468">
        <f t="shared" si="69"/>
        <v>1.1368683772161603E-12</v>
      </c>
    </row>
    <row r="47" spans="1:110" ht="15" x14ac:dyDescent="0.25">
      <c r="A47" s="455" t="s">
        <v>18</v>
      </c>
      <c r="B47" s="456" t="s">
        <v>18</v>
      </c>
      <c r="C47" s="355" t="s">
        <v>54</v>
      </c>
      <c r="D47" s="355" t="s">
        <v>2044</v>
      </c>
      <c r="E47" s="362" t="s">
        <v>254</v>
      </c>
      <c r="F47" s="451" t="s">
        <v>1072</v>
      </c>
      <c r="G47" s="457">
        <v>41088</v>
      </c>
      <c r="H47" s="458" t="str">
        <f t="shared" si="0"/>
        <v>2012-2013</v>
      </c>
      <c r="I47" s="459">
        <f t="shared" si="1"/>
        <v>2</v>
      </c>
      <c r="J47" s="460">
        <v>10</v>
      </c>
      <c r="K47" s="461">
        <f t="shared" si="2"/>
        <v>8</v>
      </c>
      <c r="L47" s="311">
        <v>10840</v>
      </c>
      <c r="M47" s="279">
        <v>1413.328</v>
      </c>
      <c r="N47" s="359">
        <f t="shared" si="3"/>
        <v>9426.6720000000005</v>
      </c>
      <c r="O47" s="359"/>
      <c r="P47" s="265">
        <f t="shared" si="4"/>
        <v>8</v>
      </c>
      <c r="Q47" s="361">
        <f t="shared" si="5"/>
        <v>542</v>
      </c>
      <c r="R47" s="265">
        <f t="shared" si="6"/>
        <v>8884.6720000000005</v>
      </c>
      <c r="S47" s="265">
        <f t="shared" si="7"/>
        <v>1110.5840000000001</v>
      </c>
      <c r="T47" s="265"/>
      <c r="U47" s="265">
        <f t="shared" si="8"/>
        <v>0</v>
      </c>
      <c r="V47" s="265">
        <f t="shared" si="9"/>
        <v>1110.5840000000001</v>
      </c>
      <c r="W47" s="265">
        <f t="shared" si="10"/>
        <v>1110.5840000000001</v>
      </c>
      <c r="X47" s="265">
        <f t="shared" si="11"/>
        <v>0</v>
      </c>
      <c r="Y47" s="359">
        <f t="shared" si="12"/>
        <v>9426.6720000000005</v>
      </c>
      <c r="Z47" s="374">
        <f t="shared" si="13"/>
        <v>8316.0879999999997</v>
      </c>
      <c r="AA47" s="362"/>
      <c r="AB47" s="374">
        <f t="shared" si="14"/>
        <v>8316.0879999999997</v>
      </c>
      <c r="AC47" s="362"/>
      <c r="AD47" s="362"/>
      <c r="AE47" s="360">
        <f t="shared" si="15"/>
        <v>2.7561643835616438</v>
      </c>
      <c r="AF47" s="462">
        <f t="shared" si="16"/>
        <v>7.2438356164383562</v>
      </c>
      <c r="AG47" s="374">
        <f t="shared" si="17"/>
        <v>542</v>
      </c>
      <c r="AH47" s="463">
        <f t="shared" si="18"/>
        <v>8884.6720000000005</v>
      </c>
      <c r="AI47" s="464">
        <f t="shared" si="19"/>
        <v>1110.5840000000001</v>
      </c>
      <c r="AJ47" s="465">
        <f t="shared" si="20"/>
        <v>7205.5039999999999</v>
      </c>
      <c r="AK47" s="362"/>
      <c r="AL47" s="374">
        <f t="shared" si="21"/>
        <v>7205.5039999999999</v>
      </c>
      <c r="AM47" s="362"/>
      <c r="AN47" s="362"/>
      <c r="AO47" s="360">
        <f t="shared" si="22"/>
        <v>3.7589041095890412</v>
      </c>
      <c r="AP47" s="462">
        <f t="shared" si="23"/>
        <v>6.2410958904109588</v>
      </c>
      <c r="AQ47" s="374">
        <f t="shared" si="24"/>
        <v>542</v>
      </c>
      <c r="AR47" s="463">
        <f t="shared" si="25"/>
        <v>7774.0879999999997</v>
      </c>
      <c r="AS47" s="464">
        <f t="shared" si="26"/>
        <v>1110.5840000000001</v>
      </c>
      <c r="AT47" s="466">
        <f t="shared" si="27"/>
        <v>6094.92</v>
      </c>
      <c r="AV47" s="374">
        <f t="shared" si="28"/>
        <v>6094.92</v>
      </c>
      <c r="AW47" s="362"/>
      <c r="AX47" s="362"/>
      <c r="AY47" s="360">
        <f t="shared" si="29"/>
        <v>4.7589041095890412</v>
      </c>
      <c r="AZ47" s="462">
        <f t="shared" si="30"/>
        <v>5.2410958904109588</v>
      </c>
      <c r="BA47" s="374">
        <f t="shared" si="31"/>
        <v>542</v>
      </c>
      <c r="BB47" s="463">
        <f t="shared" si="32"/>
        <v>6663.5039999999999</v>
      </c>
      <c r="BC47" s="364">
        <f t="shared" si="33"/>
        <v>1110.5840000000001</v>
      </c>
      <c r="BD47" s="466">
        <f t="shared" si="34"/>
        <v>4984.3360000000002</v>
      </c>
      <c r="BE47" s="466"/>
      <c r="BF47" s="374">
        <f t="shared" si="35"/>
        <v>4984.3360000000002</v>
      </c>
      <c r="BG47" s="362"/>
      <c r="BH47" s="362"/>
      <c r="BI47" s="360">
        <f t="shared" si="36"/>
        <v>5.7589041095890412</v>
      </c>
      <c r="BJ47" s="462">
        <f t="shared" si="37"/>
        <v>4.2410958904109588</v>
      </c>
      <c r="BK47" s="374">
        <f t="shared" si="38"/>
        <v>542</v>
      </c>
      <c r="BL47" s="463">
        <f t="shared" si="39"/>
        <v>4442.3360000000002</v>
      </c>
      <c r="BM47" s="364">
        <f t="shared" si="40"/>
        <v>1110.5840000000001</v>
      </c>
      <c r="BN47" s="280">
        <f t="shared" si="41"/>
        <v>3873.7520000000004</v>
      </c>
      <c r="BO47" s="467"/>
      <c r="BP47" s="374">
        <v>3873.7520000000004</v>
      </c>
      <c r="BQ47" s="362"/>
      <c r="BR47" s="362"/>
      <c r="BS47" s="360">
        <f t="shared" si="51"/>
        <v>6.7589041095890412</v>
      </c>
      <c r="BT47" s="462">
        <f t="shared" si="52"/>
        <v>3.2410958904109588</v>
      </c>
      <c r="BU47" s="374">
        <f t="shared" si="53"/>
        <v>542</v>
      </c>
      <c r="BV47" s="463">
        <f t="shared" si="42"/>
        <v>3331.7520000000004</v>
      </c>
      <c r="BW47" s="364">
        <f t="shared" si="54"/>
        <v>1110.5840000000001</v>
      </c>
      <c r="BX47" s="280">
        <f t="shared" si="43"/>
        <v>2763.1680000000006</v>
      </c>
      <c r="BZ47" s="280">
        <v>2763.1680000000006</v>
      </c>
      <c r="CA47" s="362"/>
      <c r="CB47" s="362"/>
      <c r="CC47" s="360">
        <f t="shared" si="55"/>
        <v>7.7616438356164386</v>
      </c>
      <c r="CD47" s="462">
        <f t="shared" si="56"/>
        <v>2.2383561643835614</v>
      </c>
      <c r="CE47" s="374">
        <f t="shared" si="57"/>
        <v>542</v>
      </c>
      <c r="CF47" s="463">
        <f t="shared" si="44"/>
        <v>2221.1680000000006</v>
      </c>
      <c r="CG47" s="464">
        <f t="shared" si="71"/>
        <v>1110.5840000000001</v>
      </c>
      <c r="CH47" s="280">
        <f t="shared" si="45"/>
        <v>1652.5840000000005</v>
      </c>
      <c r="CJ47" s="467">
        <f t="shared" si="58"/>
        <v>1110.5840000000005</v>
      </c>
      <c r="CK47" s="280">
        <f t="shared" si="59"/>
        <v>1652.5840000000005</v>
      </c>
      <c r="CL47" s="362"/>
      <c r="CM47" s="362"/>
      <c r="CN47" s="360">
        <f t="shared" si="60"/>
        <v>8.7616438356164377</v>
      </c>
      <c r="CO47" s="462">
        <f t="shared" si="61"/>
        <v>1.2383561643835623</v>
      </c>
      <c r="CP47" s="374">
        <f t="shared" si="62"/>
        <v>542</v>
      </c>
      <c r="CQ47" s="364">
        <f t="shared" si="46"/>
        <v>1110.5840000000005</v>
      </c>
      <c r="CR47" s="364">
        <f t="shared" si="63"/>
        <v>1110.5840000000001</v>
      </c>
      <c r="CS47" s="280">
        <f t="shared" si="47"/>
        <v>542.00000000000045</v>
      </c>
      <c r="CU47" s="468">
        <f t="shared" si="64"/>
        <v>0</v>
      </c>
      <c r="CV47" s="280">
        <f t="shared" si="65"/>
        <v>542.00000000000045</v>
      </c>
      <c r="CW47" s="362"/>
      <c r="CX47" s="362"/>
      <c r="CY47" s="360">
        <f t="shared" si="66"/>
        <v>10.761643835616438</v>
      </c>
      <c r="CZ47" s="462">
        <f t="shared" si="67"/>
        <v>-0.76164383561643767</v>
      </c>
      <c r="DA47" s="374">
        <f t="shared" si="68"/>
        <v>542</v>
      </c>
      <c r="DB47" s="364">
        <f t="shared" si="48"/>
        <v>0</v>
      </c>
      <c r="DC47" s="364"/>
      <c r="DD47" s="280">
        <f t="shared" si="50"/>
        <v>542.00000000000045</v>
      </c>
      <c r="DF47" s="468">
        <f t="shared" si="69"/>
        <v>0</v>
      </c>
    </row>
    <row r="48" spans="1:110" ht="15" x14ac:dyDescent="0.25">
      <c r="A48" s="455" t="s">
        <v>18</v>
      </c>
      <c r="B48" s="456" t="s">
        <v>18</v>
      </c>
      <c r="C48" s="355" t="s">
        <v>54</v>
      </c>
      <c r="D48" s="355" t="s">
        <v>2045</v>
      </c>
      <c r="E48" s="362" t="s">
        <v>255</v>
      </c>
      <c r="F48" s="451" t="s">
        <v>1072</v>
      </c>
      <c r="G48" s="457">
        <v>41067</v>
      </c>
      <c r="H48" s="458" t="str">
        <f t="shared" si="0"/>
        <v>2012-2013</v>
      </c>
      <c r="I48" s="459">
        <f t="shared" si="1"/>
        <v>2</v>
      </c>
      <c r="J48" s="460">
        <v>10</v>
      </c>
      <c r="K48" s="461">
        <f t="shared" si="2"/>
        <v>8</v>
      </c>
      <c r="L48" s="311">
        <v>16500</v>
      </c>
      <c r="M48" s="279">
        <v>2222.3000000000002</v>
      </c>
      <c r="N48" s="359">
        <f t="shared" si="3"/>
        <v>14277.7</v>
      </c>
      <c r="O48" s="359"/>
      <c r="P48" s="265">
        <f t="shared" si="4"/>
        <v>8</v>
      </c>
      <c r="Q48" s="361">
        <f t="shared" si="5"/>
        <v>825</v>
      </c>
      <c r="R48" s="265">
        <f t="shared" si="6"/>
        <v>13452.7</v>
      </c>
      <c r="S48" s="265">
        <f t="shared" si="7"/>
        <v>1681.5875000000001</v>
      </c>
      <c r="T48" s="265"/>
      <c r="U48" s="265">
        <f t="shared" si="8"/>
        <v>0</v>
      </c>
      <c r="V48" s="265">
        <f t="shared" si="9"/>
        <v>1681.5875000000001</v>
      </c>
      <c r="W48" s="265">
        <f t="shared" si="10"/>
        <v>1681.5875000000001</v>
      </c>
      <c r="X48" s="265">
        <f t="shared" si="11"/>
        <v>0</v>
      </c>
      <c r="Y48" s="359">
        <f t="shared" si="12"/>
        <v>14277.7</v>
      </c>
      <c r="Z48" s="374">
        <f t="shared" si="13"/>
        <v>12596.112500000001</v>
      </c>
      <c r="AA48" s="362"/>
      <c r="AB48" s="374">
        <f t="shared" si="14"/>
        <v>12596.112500000001</v>
      </c>
      <c r="AC48" s="362"/>
      <c r="AD48" s="362"/>
      <c r="AE48" s="360">
        <f t="shared" si="15"/>
        <v>2.8136986301369862</v>
      </c>
      <c r="AF48" s="462">
        <f t="shared" si="16"/>
        <v>7.1863013698630134</v>
      </c>
      <c r="AG48" s="374">
        <f t="shared" si="17"/>
        <v>825</v>
      </c>
      <c r="AH48" s="463">
        <f t="shared" si="18"/>
        <v>13452.7</v>
      </c>
      <c r="AI48" s="464">
        <f t="shared" si="19"/>
        <v>1681.5875000000001</v>
      </c>
      <c r="AJ48" s="465">
        <f t="shared" si="20"/>
        <v>10914.525000000001</v>
      </c>
      <c r="AK48" s="362"/>
      <c r="AL48" s="374">
        <f t="shared" si="21"/>
        <v>10914.525000000001</v>
      </c>
      <c r="AM48" s="362"/>
      <c r="AN48" s="362"/>
      <c r="AO48" s="360">
        <f t="shared" si="22"/>
        <v>3.8164383561643835</v>
      </c>
      <c r="AP48" s="462">
        <f t="shared" si="23"/>
        <v>6.1835616438356169</v>
      </c>
      <c r="AQ48" s="374">
        <f t="shared" si="24"/>
        <v>825</v>
      </c>
      <c r="AR48" s="463">
        <f t="shared" si="25"/>
        <v>11771.112500000001</v>
      </c>
      <c r="AS48" s="464">
        <f t="shared" si="26"/>
        <v>1681.5875000000001</v>
      </c>
      <c r="AT48" s="466">
        <f t="shared" si="27"/>
        <v>9232.9375000000018</v>
      </c>
      <c r="AV48" s="374">
        <f t="shared" si="28"/>
        <v>9232.9375000000018</v>
      </c>
      <c r="AW48" s="362"/>
      <c r="AX48" s="362"/>
      <c r="AY48" s="360">
        <f t="shared" si="29"/>
        <v>4.816438356164384</v>
      </c>
      <c r="AZ48" s="462">
        <f t="shared" si="30"/>
        <v>5.183561643835616</v>
      </c>
      <c r="BA48" s="374">
        <f t="shared" si="31"/>
        <v>825</v>
      </c>
      <c r="BB48" s="463">
        <f t="shared" si="32"/>
        <v>10089.525000000001</v>
      </c>
      <c r="BC48" s="364">
        <f t="shared" si="33"/>
        <v>1681.5875000000001</v>
      </c>
      <c r="BD48" s="466">
        <f t="shared" si="34"/>
        <v>7551.3500000000022</v>
      </c>
      <c r="BE48" s="466"/>
      <c r="BF48" s="374">
        <f t="shared" si="35"/>
        <v>7551.3500000000022</v>
      </c>
      <c r="BG48" s="362"/>
      <c r="BH48" s="362"/>
      <c r="BI48" s="360">
        <f t="shared" si="36"/>
        <v>5.816438356164384</v>
      </c>
      <c r="BJ48" s="462">
        <f t="shared" si="37"/>
        <v>4.183561643835616</v>
      </c>
      <c r="BK48" s="374">
        <f t="shared" si="38"/>
        <v>825</v>
      </c>
      <c r="BL48" s="463">
        <f t="shared" si="39"/>
        <v>6726.3500000000022</v>
      </c>
      <c r="BM48" s="364">
        <f t="shared" si="40"/>
        <v>1681.5875000000001</v>
      </c>
      <c r="BN48" s="280">
        <f t="shared" si="41"/>
        <v>5869.7625000000025</v>
      </c>
      <c r="BO48" s="467"/>
      <c r="BP48" s="374">
        <v>5869.7625000000025</v>
      </c>
      <c r="BQ48" s="362"/>
      <c r="BR48" s="362"/>
      <c r="BS48" s="360">
        <f t="shared" si="51"/>
        <v>6.816438356164384</v>
      </c>
      <c r="BT48" s="462">
        <f t="shared" si="52"/>
        <v>3.183561643835616</v>
      </c>
      <c r="BU48" s="374">
        <f t="shared" si="53"/>
        <v>825</v>
      </c>
      <c r="BV48" s="463">
        <f t="shared" si="42"/>
        <v>5044.7625000000025</v>
      </c>
      <c r="BW48" s="364">
        <f t="shared" si="54"/>
        <v>1681.5875000000001</v>
      </c>
      <c r="BX48" s="280">
        <f t="shared" si="43"/>
        <v>4188.1750000000029</v>
      </c>
      <c r="BZ48" s="280">
        <v>4188.1750000000029</v>
      </c>
      <c r="CA48" s="362"/>
      <c r="CB48" s="362"/>
      <c r="CC48" s="360">
        <f t="shared" si="55"/>
        <v>7.8191780821917805</v>
      </c>
      <c r="CD48" s="462">
        <f t="shared" si="56"/>
        <v>2.1808219178082195</v>
      </c>
      <c r="CE48" s="374">
        <f t="shared" si="57"/>
        <v>825</v>
      </c>
      <c r="CF48" s="463">
        <f t="shared" si="44"/>
        <v>3363.1750000000029</v>
      </c>
      <c r="CG48" s="464">
        <f t="shared" si="71"/>
        <v>1681.5875000000001</v>
      </c>
      <c r="CH48" s="280">
        <f t="shared" si="45"/>
        <v>2506.5875000000028</v>
      </c>
      <c r="CJ48" s="467">
        <f t="shared" si="58"/>
        <v>1681.5875000000028</v>
      </c>
      <c r="CK48" s="280">
        <f t="shared" si="59"/>
        <v>2506.5875000000028</v>
      </c>
      <c r="CL48" s="362"/>
      <c r="CM48" s="362"/>
      <c r="CN48" s="360">
        <f t="shared" si="60"/>
        <v>8.8191780821917813</v>
      </c>
      <c r="CO48" s="462">
        <f t="shared" si="61"/>
        <v>1.1808219178082187</v>
      </c>
      <c r="CP48" s="374">
        <f t="shared" si="62"/>
        <v>825</v>
      </c>
      <c r="CQ48" s="364">
        <f t="shared" si="46"/>
        <v>1681.5875000000028</v>
      </c>
      <c r="CR48" s="364">
        <f t="shared" si="63"/>
        <v>1681.5875000000001</v>
      </c>
      <c r="CS48" s="280">
        <f t="shared" si="47"/>
        <v>825.00000000000273</v>
      </c>
      <c r="CU48" s="468">
        <f t="shared" si="64"/>
        <v>2.7284841053187847E-12</v>
      </c>
      <c r="CV48" s="280">
        <f t="shared" si="65"/>
        <v>825.00000000000273</v>
      </c>
      <c r="CW48" s="362"/>
      <c r="CX48" s="362"/>
      <c r="CY48" s="360">
        <f t="shared" si="66"/>
        <v>10.819178082191781</v>
      </c>
      <c r="CZ48" s="462">
        <f t="shared" si="67"/>
        <v>-0.81917808219178134</v>
      </c>
      <c r="DA48" s="374">
        <f t="shared" si="68"/>
        <v>825</v>
      </c>
      <c r="DB48" s="364">
        <f t="shared" si="48"/>
        <v>0</v>
      </c>
      <c r="DC48" s="364"/>
      <c r="DD48" s="280">
        <f t="shared" si="50"/>
        <v>825.00000000000273</v>
      </c>
      <c r="DF48" s="468">
        <f t="shared" si="69"/>
        <v>2.7284841053187847E-12</v>
      </c>
    </row>
    <row r="49" spans="1:110" ht="15" x14ac:dyDescent="0.25">
      <c r="A49" s="455" t="s">
        <v>18</v>
      </c>
      <c r="B49" s="456" t="s">
        <v>18</v>
      </c>
      <c r="C49" s="355" t="s">
        <v>54</v>
      </c>
      <c r="D49" s="355" t="s">
        <v>2046</v>
      </c>
      <c r="E49" s="362" t="s">
        <v>256</v>
      </c>
      <c r="F49" s="451" t="s">
        <v>1072</v>
      </c>
      <c r="G49" s="457">
        <v>41106</v>
      </c>
      <c r="H49" s="458" t="str">
        <f t="shared" si="0"/>
        <v>2012-2013</v>
      </c>
      <c r="I49" s="459">
        <f t="shared" si="1"/>
        <v>2</v>
      </c>
      <c r="J49" s="460">
        <v>10</v>
      </c>
      <c r="K49" s="461">
        <f t="shared" si="2"/>
        <v>8</v>
      </c>
      <c r="L49" s="311">
        <v>20115</v>
      </c>
      <c r="M49" s="279">
        <v>2548.5330000000004</v>
      </c>
      <c r="N49" s="359">
        <f t="shared" si="3"/>
        <v>17566.467000000001</v>
      </c>
      <c r="O49" s="359"/>
      <c r="P49" s="265">
        <f t="shared" si="4"/>
        <v>8</v>
      </c>
      <c r="Q49" s="361">
        <f t="shared" si="5"/>
        <v>1005.75</v>
      </c>
      <c r="R49" s="265">
        <f t="shared" si="6"/>
        <v>16560.717000000001</v>
      </c>
      <c r="S49" s="265">
        <f t="shared" si="7"/>
        <v>2070.0896250000001</v>
      </c>
      <c r="T49" s="265"/>
      <c r="U49" s="265">
        <f t="shared" si="8"/>
        <v>0</v>
      </c>
      <c r="V49" s="265">
        <f t="shared" si="9"/>
        <v>2070.0896250000001</v>
      </c>
      <c r="W49" s="265">
        <f t="shared" si="10"/>
        <v>2070.0896250000001</v>
      </c>
      <c r="X49" s="265">
        <f t="shared" si="11"/>
        <v>0</v>
      </c>
      <c r="Y49" s="359">
        <f t="shared" si="12"/>
        <v>17566.467000000001</v>
      </c>
      <c r="Z49" s="374">
        <f t="shared" si="13"/>
        <v>15496.377375</v>
      </c>
      <c r="AA49" s="362"/>
      <c r="AB49" s="374">
        <f t="shared" si="14"/>
        <v>15496.377375</v>
      </c>
      <c r="AC49" s="362"/>
      <c r="AD49" s="362"/>
      <c r="AE49" s="360">
        <f t="shared" si="15"/>
        <v>2.7068493150684931</v>
      </c>
      <c r="AF49" s="462">
        <f t="shared" si="16"/>
        <v>7.2931506849315069</v>
      </c>
      <c r="AG49" s="374">
        <f t="shared" si="17"/>
        <v>1005.75</v>
      </c>
      <c r="AH49" s="463">
        <f t="shared" si="18"/>
        <v>16560.717000000001</v>
      </c>
      <c r="AI49" s="464">
        <f t="shared" si="19"/>
        <v>2070.0896250000001</v>
      </c>
      <c r="AJ49" s="465">
        <f t="shared" si="20"/>
        <v>13426.28775</v>
      </c>
      <c r="AK49" s="362"/>
      <c r="AL49" s="374">
        <f t="shared" si="21"/>
        <v>13426.28775</v>
      </c>
      <c r="AM49" s="362"/>
      <c r="AN49" s="362"/>
      <c r="AO49" s="360">
        <f t="shared" si="22"/>
        <v>3.7095890410958905</v>
      </c>
      <c r="AP49" s="462">
        <f t="shared" si="23"/>
        <v>6.2904109589041095</v>
      </c>
      <c r="AQ49" s="374">
        <f t="shared" si="24"/>
        <v>1005.75</v>
      </c>
      <c r="AR49" s="463">
        <f t="shared" si="25"/>
        <v>14490.627375</v>
      </c>
      <c r="AS49" s="464">
        <f t="shared" si="26"/>
        <v>2070.0896250000001</v>
      </c>
      <c r="AT49" s="466">
        <f t="shared" si="27"/>
        <v>11356.198124999999</v>
      </c>
      <c r="AV49" s="374">
        <f t="shared" si="28"/>
        <v>11356.198124999999</v>
      </c>
      <c r="AW49" s="362"/>
      <c r="AX49" s="362"/>
      <c r="AY49" s="360">
        <f t="shared" si="29"/>
        <v>4.7095890410958905</v>
      </c>
      <c r="AZ49" s="462">
        <f t="shared" si="30"/>
        <v>5.2904109589041095</v>
      </c>
      <c r="BA49" s="374">
        <f t="shared" si="31"/>
        <v>1005.75</v>
      </c>
      <c r="BB49" s="463">
        <f t="shared" si="32"/>
        <v>12420.53775</v>
      </c>
      <c r="BC49" s="364">
        <f t="shared" si="33"/>
        <v>2070.0896250000001</v>
      </c>
      <c r="BD49" s="466">
        <f t="shared" si="34"/>
        <v>9286.1084999999985</v>
      </c>
      <c r="BE49" s="466"/>
      <c r="BF49" s="374">
        <f t="shared" si="35"/>
        <v>9286.1084999999985</v>
      </c>
      <c r="BG49" s="362"/>
      <c r="BH49" s="362"/>
      <c r="BI49" s="360">
        <f t="shared" si="36"/>
        <v>5.7095890410958905</v>
      </c>
      <c r="BJ49" s="462">
        <f t="shared" si="37"/>
        <v>4.2904109589041095</v>
      </c>
      <c r="BK49" s="374">
        <f t="shared" si="38"/>
        <v>1005.75</v>
      </c>
      <c r="BL49" s="463">
        <f t="shared" si="39"/>
        <v>8280.3584999999985</v>
      </c>
      <c r="BM49" s="364">
        <f t="shared" si="40"/>
        <v>2070.0896250000001</v>
      </c>
      <c r="BN49" s="280">
        <f t="shared" si="41"/>
        <v>7216.0188749999979</v>
      </c>
      <c r="BO49" s="467"/>
      <c r="BP49" s="374">
        <v>7216.0188749999979</v>
      </c>
      <c r="BQ49" s="362"/>
      <c r="BR49" s="362"/>
      <c r="BS49" s="360">
        <f t="shared" si="51"/>
        <v>6.7095890410958905</v>
      </c>
      <c r="BT49" s="462">
        <f t="shared" si="52"/>
        <v>3.2904109589041095</v>
      </c>
      <c r="BU49" s="374">
        <f t="shared" si="53"/>
        <v>1005.75</v>
      </c>
      <c r="BV49" s="463">
        <f t="shared" si="42"/>
        <v>6210.2688749999979</v>
      </c>
      <c r="BW49" s="364">
        <f t="shared" si="54"/>
        <v>2070.0896250000001</v>
      </c>
      <c r="BX49" s="280">
        <f t="shared" si="43"/>
        <v>5145.9292499999974</v>
      </c>
      <c r="BZ49" s="280">
        <v>5145.9292499999974</v>
      </c>
      <c r="CA49" s="362"/>
      <c r="CB49" s="362"/>
      <c r="CC49" s="360">
        <f t="shared" si="55"/>
        <v>7.7123287671232879</v>
      </c>
      <c r="CD49" s="462">
        <f t="shared" si="56"/>
        <v>2.2876712328767121</v>
      </c>
      <c r="CE49" s="374">
        <f t="shared" si="57"/>
        <v>1005.75</v>
      </c>
      <c r="CF49" s="463">
        <f t="shared" si="44"/>
        <v>4140.1792499999974</v>
      </c>
      <c r="CG49" s="464">
        <f t="shared" si="71"/>
        <v>2070.0896250000001</v>
      </c>
      <c r="CH49" s="280">
        <f t="shared" si="45"/>
        <v>3075.8396249999973</v>
      </c>
      <c r="CJ49" s="467">
        <f t="shared" si="58"/>
        <v>2070.0896249999973</v>
      </c>
      <c r="CK49" s="280">
        <f t="shared" si="59"/>
        <v>3075.8396249999973</v>
      </c>
      <c r="CL49" s="362"/>
      <c r="CM49" s="362"/>
      <c r="CN49" s="360">
        <f t="shared" si="60"/>
        <v>8.712328767123287</v>
      </c>
      <c r="CO49" s="462">
        <f t="shared" si="61"/>
        <v>1.287671232876713</v>
      </c>
      <c r="CP49" s="374">
        <f t="shared" si="62"/>
        <v>1005.75</v>
      </c>
      <c r="CQ49" s="364">
        <f t="shared" si="46"/>
        <v>2070.0896249999973</v>
      </c>
      <c r="CR49" s="364">
        <f t="shared" si="63"/>
        <v>2070.0896250000001</v>
      </c>
      <c r="CS49" s="280">
        <f t="shared" si="47"/>
        <v>1005.7499999999973</v>
      </c>
      <c r="CU49" s="468">
        <f t="shared" si="64"/>
        <v>-2.7284841053187847E-12</v>
      </c>
      <c r="CV49" s="280">
        <f t="shared" si="65"/>
        <v>1005.7499999999973</v>
      </c>
      <c r="CW49" s="362"/>
      <c r="CX49" s="362"/>
      <c r="CY49" s="360">
        <f t="shared" si="66"/>
        <v>10.712328767123287</v>
      </c>
      <c r="CZ49" s="462">
        <f t="shared" si="67"/>
        <v>-0.71232876712328697</v>
      </c>
      <c r="DA49" s="374">
        <f t="shared" si="68"/>
        <v>1005.75</v>
      </c>
      <c r="DB49" s="364">
        <f t="shared" si="48"/>
        <v>0</v>
      </c>
      <c r="DC49" s="364"/>
      <c r="DD49" s="280">
        <f t="shared" si="50"/>
        <v>1005.7499999999973</v>
      </c>
      <c r="DF49" s="468">
        <f t="shared" si="69"/>
        <v>-2.7284841053187847E-12</v>
      </c>
    </row>
    <row r="50" spans="1:110" ht="15" x14ac:dyDescent="0.25">
      <c r="A50" s="455" t="s">
        <v>18</v>
      </c>
      <c r="B50" s="456" t="s">
        <v>18</v>
      </c>
      <c r="C50" s="355" t="s">
        <v>54</v>
      </c>
      <c r="D50" s="355" t="s">
        <v>2047</v>
      </c>
      <c r="E50" s="362" t="s">
        <v>257</v>
      </c>
      <c r="F50" s="451" t="s">
        <v>1072</v>
      </c>
      <c r="G50" s="457">
        <v>41097</v>
      </c>
      <c r="H50" s="458" t="str">
        <f t="shared" si="0"/>
        <v>2012-2013</v>
      </c>
      <c r="I50" s="459">
        <f t="shared" si="1"/>
        <v>2</v>
      </c>
      <c r="J50" s="460">
        <v>10</v>
      </c>
      <c r="K50" s="461">
        <f t="shared" si="2"/>
        <v>8</v>
      </c>
      <c r="L50" s="311">
        <v>10192</v>
      </c>
      <c r="M50" s="279">
        <v>1310.2464</v>
      </c>
      <c r="N50" s="359">
        <f t="shared" si="3"/>
        <v>8881.7536</v>
      </c>
      <c r="O50" s="359"/>
      <c r="P50" s="265">
        <f t="shared" si="4"/>
        <v>8</v>
      </c>
      <c r="Q50" s="361">
        <f t="shared" si="5"/>
        <v>509.6</v>
      </c>
      <c r="R50" s="265">
        <f t="shared" si="6"/>
        <v>8372.1535999999996</v>
      </c>
      <c r="S50" s="265">
        <f t="shared" si="7"/>
        <v>1046.5192</v>
      </c>
      <c r="T50" s="265"/>
      <c r="U50" s="265">
        <f t="shared" si="8"/>
        <v>0</v>
      </c>
      <c r="V50" s="265">
        <f t="shared" si="9"/>
        <v>1046.5192</v>
      </c>
      <c r="W50" s="265">
        <f t="shared" si="10"/>
        <v>1046.5192</v>
      </c>
      <c r="X50" s="265">
        <f t="shared" si="11"/>
        <v>0</v>
      </c>
      <c r="Y50" s="359">
        <f t="shared" si="12"/>
        <v>8881.7536</v>
      </c>
      <c r="Z50" s="374">
        <f t="shared" si="13"/>
        <v>7835.2344000000003</v>
      </c>
      <c r="AA50" s="362"/>
      <c r="AB50" s="374">
        <f t="shared" si="14"/>
        <v>7835.2344000000003</v>
      </c>
      <c r="AC50" s="362"/>
      <c r="AD50" s="362"/>
      <c r="AE50" s="360">
        <f t="shared" si="15"/>
        <v>2.7315068493150685</v>
      </c>
      <c r="AF50" s="462">
        <f t="shared" si="16"/>
        <v>7.2684931506849315</v>
      </c>
      <c r="AG50" s="374">
        <f t="shared" si="17"/>
        <v>509.6</v>
      </c>
      <c r="AH50" s="463">
        <f t="shared" si="18"/>
        <v>8372.1535999999996</v>
      </c>
      <c r="AI50" s="464">
        <f t="shared" si="19"/>
        <v>1046.5192</v>
      </c>
      <c r="AJ50" s="465">
        <f t="shared" si="20"/>
        <v>6788.7152000000006</v>
      </c>
      <c r="AK50" s="362"/>
      <c r="AL50" s="374">
        <f t="shared" si="21"/>
        <v>6788.7152000000006</v>
      </c>
      <c r="AM50" s="362"/>
      <c r="AN50" s="362"/>
      <c r="AO50" s="360">
        <f t="shared" si="22"/>
        <v>3.7342465753424658</v>
      </c>
      <c r="AP50" s="462">
        <f t="shared" si="23"/>
        <v>6.2657534246575342</v>
      </c>
      <c r="AQ50" s="374">
        <f t="shared" si="24"/>
        <v>509.6</v>
      </c>
      <c r="AR50" s="463">
        <f t="shared" si="25"/>
        <v>7325.6343999999999</v>
      </c>
      <c r="AS50" s="464">
        <f t="shared" si="26"/>
        <v>1046.5192</v>
      </c>
      <c r="AT50" s="466">
        <f t="shared" si="27"/>
        <v>5742.1960000000008</v>
      </c>
      <c r="AV50" s="374">
        <f t="shared" si="28"/>
        <v>5742.1960000000008</v>
      </c>
      <c r="AW50" s="362"/>
      <c r="AX50" s="362"/>
      <c r="AY50" s="360">
        <f t="shared" si="29"/>
        <v>4.7342465753424658</v>
      </c>
      <c r="AZ50" s="462">
        <f t="shared" si="30"/>
        <v>5.2657534246575342</v>
      </c>
      <c r="BA50" s="374">
        <f t="shared" si="31"/>
        <v>509.6</v>
      </c>
      <c r="BB50" s="463">
        <f t="shared" si="32"/>
        <v>6279.1152000000002</v>
      </c>
      <c r="BC50" s="364">
        <f t="shared" si="33"/>
        <v>1046.5192</v>
      </c>
      <c r="BD50" s="466">
        <f t="shared" si="34"/>
        <v>4695.6768000000011</v>
      </c>
      <c r="BE50" s="466"/>
      <c r="BF50" s="374">
        <f t="shared" si="35"/>
        <v>4695.6768000000011</v>
      </c>
      <c r="BG50" s="362"/>
      <c r="BH50" s="362"/>
      <c r="BI50" s="360">
        <f t="shared" si="36"/>
        <v>5.7342465753424658</v>
      </c>
      <c r="BJ50" s="462">
        <f t="shared" si="37"/>
        <v>4.2657534246575342</v>
      </c>
      <c r="BK50" s="374">
        <f t="shared" si="38"/>
        <v>509.6</v>
      </c>
      <c r="BL50" s="463">
        <f t="shared" si="39"/>
        <v>4186.0768000000007</v>
      </c>
      <c r="BM50" s="364">
        <f t="shared" si="40"/>
        <v>1046.5192</v>
      </c>
      <c r="BN50" s="280">
        <f t="shared" si="41"/>
        <v>3649.1576000000014</v>
      </c>
      <c r="BO50" s="467"/>
      <c r="BP50" s="374">
        <v>3649.1576000000014</v>
      </c>
      <c r="BQ50" s="362"/>
      <c r="BR50" s="362"/>
      <c r="BS50" s="360">
        <f t="shared" si="51"/>
        <v>6.7342465753424658</v>
      </c>
      <c r="BT50" s="462">
        <f t="shared" si="52"/>
        <v>3.2657534246575342</v>
      </c>
      <c r="BU50" s="374">
        <f t="shared" si="53"/>
        <v>509.6</v>
      </c>
      <c r="BV50" s="463">
        <f t="shared" si="42"/>
        <v>3139.5576000000015</v>
      </c>
      <c r="BW50" s="364">
        <f t="shared" si="54"/>
        <v>1046.5192</v>
      </c>
      <c r="BX50" s="280">
        <f t="shared" si="43"/>
        <v>2602.6384000000016</v>
      </c>
      <c r="BZ50" s="280">
        <v>2602.6384000000016</v>
      </c>
      <c r="CA50" s="362"/>
      <c r="CB50" s="362"/>
      <c r="CC50" s="360">
        <f t="shared" si="55"/>
        <v>7.7369863013698632</v>
      </c>
      <c r="CD50" s="462">
        <f t="shared" si="56"/>
        <v>2.2630136986301368</v>
      </c>
      <c r="CE50" s="374">
        <f t="shared" si="57"/>
        <v>509.6</v>
      </c>
      <c r="CF50" s="463">
        <f t="shared" si="44"/>
        <v>2093.0384000000017</v>
      </c>
      <c r="CG50" s="464">
        <f t="shared" si="71"/>
        <v>1046.5192</v>
      </c>
      <c r="CH50" s="280">
        <f t="shared" si="45"/>
        <v>1556.1192000000017</v>
      </c>
      <c r="CJ50" s="467">
        <f t="shared" si="58"/>
        <v>1046.5192000000015</v>
      </c>
      <c r="CK50" s="280">
        <f t="shared" si="59"/>
        <v>1556.1192000000017</v>
      </c>
      <c r="CL50" s="362"/>
      <c r="CM50" s="362"/>
      <c r="CN50" s="360">
        <f t="shared" si="60"/>
        <v>8.7369863013698623</v>
      </c>
      <c r="CO50" s="462">
        <f t="shared" si="61"/>
        <v>1.2630136986301377</v>
      </c>
      <c r="CP50" s="374">
        <f t="shared" si="62"/>
        <v>509.6</v>
      </c>
      <c r="CQ50" s="364">
        <f t="shared" si="46"/>
        <v>1046.5192000000015</v>
      </c>
      <c r="CR50" s="364">
        <f t="shared" si="63"/>
        <v>1046.5192</v>
      </c>
      <c r="CS50" s="280">
        <f t="shared" si="47"/>
        <v>509.60000000000173</v>
      </c>
      <c r="CU50" s="468">
        <f t="shared" si="64"/>
        <v>1.7053025658242404E-12</v>
      </c>
      <c r="CV50" s="280">
        <f t="shared" si="65"/>
        <v>509.60000000000173</v>
      </c>
      <c r="CW50" s="362"/>
      <c r="CX50" s="362"/>
      <c r="CY50" s="360">
        <f t="shared" si="66"/>
        <v>10.736986301369862</v>
      </c>
      <c r="CZ50" s="462">
        <f t="shared" si="67"/>
        <v>-0.73698630136986232</v>
      </c>
      <c r="DA50" s="374">
        <f t="shared" si="68"/>
        <v>509.6</v>
      </c>
      <c r="DB50" s="364">
        <f t="shared" si="48"/>
        <v>0</v>
      </c>
      <c r="DC50" s="364"/>
      <c r="DD50" s="280">
        <f t="shared" si="50"/>
        <v>509.60000000000173</v>
      </c>
      <c r="DF50" s="468">
        <f t="shared" si="69"/>
        <v>1.7053025658242404E-12</v>
      </c>
    </row>
    <row r="51" spans="1:110" ht="15" x14ac:dyDescent="0.25">
      <c r="A51" s="455" t="s">
        <v>18</v>
      </c>
      <c r="B51" s="456" t="s">
        <v>18</v>
      </c>
      <c r="C51" s="355" t="s">
        <v>54</v>
      </c>
      <c r="D51" s="355" t="s">
        <v>2048</v>
      </c>
      <c r="E51" s="362" t="s">
        <v>258</v>
      </c>
      <c r="F51" s="451" t="s">
        <v>1072</v>
      </c>
      <c r="G51" s="457">
        <v>41107</v>
      </c>
      <c r="H51" s="458" t="str">
        <f t="shared" si="0"/>
        <v>2012-2013</v>
      </c>
      <c r="I51" s="459">
        <f t="shared" si="1"/>
        <v>2</v>
      </c>
      <c r="J51" s="460">
        <v>10</v>
      </c>
      <c r="K51" s="461">
        <f t="shared" si="2"/>
        <v>8</v>
      </c>
      <c r="L51" s="311">
        <v>7548</v>
      </c>
      <c r="M51" s="279">
        <v>955.0616</v>
      </c>
      <c r="N51" s="359">
        <f t="shared" si="3"/>
        <v>6592.9384</v>
      </c>
      <c r="O51" s="359"/>
      <c r="P51" s="265">
        <f t="shared" si="4"/>
        <v>8</v>
      </c>
      <c r="Q51" s="361">
        <f t="shared" si="5"/>
        <v>377.40000000000003</v>
      </c>
      <c r="R51" s="265">
        <f t="shared" si="6"/>
        <v>6215.5384000000004</v>
      </c>
      <c r="S51" s="265">
        <f t="shared" si="7"/>
        <v>776.94230000000005</v>
      </c>
      <c r="T51" s="265"/>
      <c r="U51" s="265">
        <f t="shared" si="8"/>
        <v>0</v>
      </c>
      <c r="V51" s="265">
        <f t="shared" si="9"/>
        <v>776.94230000000005</v>
      </c>
      <c r="W51" s="265">
        <f t="shared" si="10"/>
        <v>776.94230000000005</v>
      </c>
      <c r="X51" s="265">
        <f t="shared" si="11"/>
        <v>0</v>
      </c>
      <c r="Y51" s="359">
        <f t="shared" si="12"/>
        <v>6592.9384</v>
      </c>
      <c r="Z51" s="374">
        <f t="shared" si="13"/>
        <v>5815.9961000000003</v>
      </c>
      <c r="AA51" s="362"/>
      <c r="AB51" s="374">
        <f t="shared" si="14"/>
        <v>5815.9961000000003</v>
      </c>
      <c r="AC51" s="362"/>
      <c r="AD51" s="362"/>
      <c r="AE51" s="360">
        <f t="shared" si="15"/>
        <v>2.7041095890410958</v>
      </c>
      <c r="AF51" s="462">
        <f t="shared" si="16"/>
        <v>7.2958904109589042</v>
      </c>
      <c r="AG51" s="374">
        <f t="shared" si="17"/>
        <v>377.40000000000003</v>
      </c>
      <c r="AH51" s="463">
        <f t="shared" si="18"/>
        <v>6215.5384000000004</v>
      </c>
      <c r="AI51" s="464">
        <f t="shared" si="19"/>
        <v>776.94230000000005</v>
      </c>
      <c r="AJ51" s="465">
        <f t="shared" si="20"/>
        <v>5039.0538000000006</v>
      </c>
      <c r="AK51" s="362"/>
      <c r="AL51" s="374">
        <f t="shared" si="21"/>
        <v>5039.0538000000006</v>
      </c>
      <c r="AM51" s="362"/>
      <c r="AN51" s="362"/>
      <c r="AO51" s="360">
        <f t="shared" si="22"/>
        <v>3.7068493150684931</v>
      </c>
      <c r="AP51" s="462">
        <f t="shared" si="23"/>
        <v>6.2931506849315069</v>
      </c>
      <c r="AQ51" s="374">
        <f t="shared" si="24"/>
        <v>377.40000000000003</v>
      </c>
      <c r="AR51" s="463">
        <f t="shared" si="25"/>
        <v>5438.5961000000007</v>
      </c>
      <c r="AS51" s="464">
        <f t="shared" si="26"/>
        <v>776.94230000000005</v>
      </c>
      <c r="AT51" s="466">
        <f t="shared" si="27"/>
        <v>4262.1115000000009</v>
      </c>
      <c r="AV51" s="374">
        <f t="shared" si="28"/>
        <v>4262.1115000000009</v>
      </c>
      <c r="AW51" s="362"/>
      <c r="AX51" s="362"/>
      <c r="AY51" s="360">
        <f t="shared" si="29"/>
        <v>4.7068493150684931</v>
      </c>
      <c r="AZ51" s="462">
        <f t="shared" si="30"/>
        <v>5.2931506849315069</v>
      </c>
      <c r="BA51" s="374">
        <f t="shared" si="31"/>
        <v>377.40000000000003</v>
      </c>
      <c r="BB51" s="463">
        <f t="shared" si="32"/>
        <v>4661.653800000001</v>
      </c>
      <c r="BC51" s="364">
        <f t="shared" si="33"/>
        <v>776.94230000000005</v>
      </c>
      <c r="BD51" s="466">
        <f t="shared" si="34"/>
        <v>3485.1692000000007</v>
      </c>
      <c r="BE51" s="466"/>
      <c r="BF51" s="374">
        <f t="shared" si="35"/>
        <v>3485.1692000000007</v>
      </c>
      <c r="BG51" s="362"/>
      <c r="BH51" s="362"/>
      <c r="BI51" s="360">
        <f t="shared" si="36"/>
        <v>5.7068493150684931</v>
      </c>
      <c r="BJ51" s="462">
        <f t="shared" si="37"/>
        <v>4.2931506849315069</v>
      </c>
      <c r="BK51" s="374">
        <f t="shared" si="38"/>
        <v>377.40000000000003</v>
      </c>
      <c r="BL51" s="463">
        <f t="shared" si="39"/>
        <v>3107.7692000000006</v>
      </c>
      <c r="BM51" s="364">
        <f t="shared" si="40"/>
        <v>776.94230000000005</v>
      </c>
      <c r="BN51" s="280">
        <f t="shared" si="41"/>
        <v>2708.2269000000006</v>
      </c>
      <c r="BO51" s="467"/>
      <c r="BP51" s="374">
        <v>2708.2269000000006</v>
      </c>
      <c r="BQ51" s="362"/>
      <c r="BR51" s="362"/>
      <c r="BS51" s="360">
        <f t="shared" si="51"/>
        <v>6.7068493150684931</v>
      </c>
      <c r="BT51" s="462">
        <f t="shared" si="52"/>
        <v>3.2931506849315069</v>
      </c>
      <c r="BU51" s="374">
        <f t="shared" si="53"/>
        <v>377.40000000000003</v>
      </c>
      <c r="BV51" s="463">
        <f t="shared" si="42"/>
        <v>2330.8269000000005</v>
      </c>
      <c r="BW51" s="364">
        <f t="shared" si="54"/>
        <v>776.94230000000005</v>
      </c>
      <c r="BX51" s="280">
        <f t="shared" si="43"/>
        <v>1931.2846000000004</v>
      </c>
      <c r="BZ51" s="280">
        <v>1931.2846000000004</v>
      </c>
      <c r="CA51" s="362"/>
      <c r="CB51" s="362"/>
      <c r="CC51" s="360">
        <f t="shared" si="55"/>
        <v>7.7095890410958905</v>
      </c>
      <c r="CD51" s="462">
        <f t="shared" si="56"/>
        <v>2.2904109589041095</v>
      </c>
      <c r="CE51" s="374">
        <f t="shared" si="57"/>
        <v>377.40000000000003</v>
      </c>
      <c r="CF51" s="463">
        <f t="shared" si="44"/>
        <v>1553.8846000000003</v>
      </c>
      <c r="CG51" s="464">
        <f t="shared" si="71"/>
        <v>776.94230000000005</v>
      </c>
      <c r="CH51" s="280">
        <f t="shared" si="45"/>
        <v>1154.3423000000003</v>
      </c>
      <c r="CJ51" s="467">
        <f t="shared" si="58"/>
        <v>776.94230000000016</v>
      </c>
      <c r="CK51" s="280">
        <f t="shared" si="59"/>
        <v>1154.3423000000003</v>
      </c>
      <c r="CL51" s="362"/>
      <c r="CM51" s="362"/>
      <c r="CN51" s="360">
        <f t="shared" si="60"/>
        <v>8.7095890410958905</v>
      </c>
      <c r="CO51" s="462">
        <f t="shared" si="61"/>
        <v>1.2904109589041095</v>
      </c>
      <c r="CP51" s="374">
        <f t="shared" si="62"/>
        <v>377.40000000000003</v>
      </c>
      <c r="CQ51" s="364">
        <f t="shared" si="46"/>
        <v>776.94230000000016</v>
      </c>
      <c r="CR51" s="364">
        <f t="shared" si="63"/>
        <v>776.94230000000005</v>
      </c>
      <c r="CS51" s="280">
        <f t="shared" si="47"/>
        <v>377.4000000000002</v>
      </c>
      <c r="CU51" s="468">
        <f t="shared" si="64"/>
        <v>0</v>
      </c>
      <c r="CV51" s="280">
        <f t="shared" si="65"/>
        <v>377.4000000000002</v>
      </c>
      <c r="CW51" s="362"/>
      <c r="CX51" s="362"/>
      <c r="CY51" s="360">
        <f t="shared" si="66"/>
        <v>10.70958904109589</v>
      </c>
      <c r="CZ51" s="462">
        <f t="shared" si="67"/>
        <v>-0.70958904109589049</v>
      </c>
      <c r="DA51" s="374">
        <f t="shared" si="68"/>
        <v>377.40000000000003</v>
      </c>
      <c r="DB51" s="364">
        <f t="shared" si="48"/>
        <v>0</v>
      </c>
      <c r="DC51" s="364"/>
      <c r="DD51" s="280">
        <f t="shared" si="50"/>
        <v>377.4000000000002</v>
      </c>
      <c r="DF51" s="468">
        <f t="shared" si="69"/>
        <v>0</v>
      </c>
    </row>
    <row r="52" spans="1:110" ht="15" x14ac:dyDescent="0.25">
      <c r="A52" s="455" t="s">
        <v>18</v>
      </c>
      <c r="B52" s="456" t="s">
        <v>18</v>
      </c>
      <c r="C52" s="355" t="s">
        <v>54</v>
      </c>
      <c r="D52" s="355" t="s">
        <v>2049</v>
      </c>
      <c r="E52" s="362" t="s">
        <v>259</v>
      </c>
      <c r="F52" s="451" t="s">
        <v>1072</v>
      </c>
      <c r="G52" s="457">
        <v>40812</v>
      </c>
      <c r="H52" s="458" t="str">
        <f t="shared" si="0"/>
        <v>2011-2012</v>
      </c>
      <c r="I52" s="459">
        <f t="shared" si="1"/>
        <v>3</v>
      </c>
      <c r="J52" s="460">
        <v>10</v>
      </c>
      <c r="K52" s="461">
        <f t="shared" si="2"/>
        <v>7</v>
      </c>
      <c r="L52" s="311">
        <f>9081961-485220</f>
        <v>8596741</v>
      </c>
      <c r="M52" s="279">
        <f>2060444.39906561-485220+24259</f>
        <v>1599483.39906561</v>
      </c>
      <c r="N52" s="359">
        <f t="shared" si="3"/>
        <v>6997257.60093439</v>
      </c>
      <c r="O52" s="359"/>
      <c r="P52" s="265">
        <f t="shared" si="4"/>
        <v>7</v>
      </c>
      <c r="Q52" s="361">
        <f t="shared" si="5"/>
        <v>429837.05000000005</v>
      </c>
      <c r="R52" s="265">
        <f t="shared" si="6"/>
        <v>6567420.5509343902</v>
      </c>
      <c r="S52" s="265">
        <f t="shared" si="7"/>
        <v>938202.93584777007</v>
      </c>
      <c r="T52" s="265"/>
      <c r="U52" s="265">
        <f t="shared" si="8"/>
        <v>0</v>
      </c>
      <c r="V52" s="265">
        <f t="shared" si="9"/>
        <v>938202.93584777007</v>
      </c>
      <c r="W52" s="265">
        <f t="shared" si="10"/>
        <v>938202.93584777007</v>
      </c>
      <c r="X52" s="265">
        <f t="shared" si="11"/>
        <v>0</v>
      </c>
      <c r="Y52" s="359">
        <f t="shared" si="12"/>
        <v>6997257.60093439</v>
      </c>
      <c r="Z52" s="374">
        <f t="shared" si="13"/>
        <v>6059054.6650866196</v>
      </c>
      <c r="AA52" s="362"/>
      <c r="AB52" s="374">
        <f t="shared" si="14"/>
        <v>6059054.6650866196</v>
      </c>
      <c r="AC52" s="362"/>
      <c r="AD52" s="362"/>
      <c r="AE52" s="360">
        <f t="shared" si="15"/>
        <v>3.5123287671232877</v>
      </c>
      <c r="AF52" s="462">
        <f t="shared" si="16"/>
        <v>6.4876712328767123</v>
      </c>
      <c r="AG52" s="374">
        <f t="shared" si="17"/>
        <v>429837.05000000005</v>
      </c>
      <c r="AH52" s="463">
        <f t="shared" si="18"/>
        <v>6567420.5509343902</v>
      </c>
      <c r="AI52" s="464">
        <f t="shared" si="19"/>
        <v>938202.93584777007</v>
      </c>
      <c r="AJ52" s="465">
        <f t="shared" si="20"/>
        <v>5120851.7292388491</v>
      </c>
      <c r="AK52" s="362"/>
      <c r="AL52" s="374">
        <f t="shared" si="21"/>
        <v>5120851.7292388491</v>
      </c>
      <c r="AM52" s="362"/>
      <c r="AN52" s="362"/>
      <c r="AO52" s="360">
        <f t="shared" si="22"/>
        <v>4.515068493150685</v>
      </c>
      <c r="AP52" s="462">
        <f t="shared" si="23"/>
        <v>5.484931506849315</v>
      </c>
      <c r="AQ52" s="374">
        <f t="shared" si="24"/>
        <v>429837.05000000005</v>
      </c>
      <c r="AR52" s="463">
        <f t="shared" si="25"/>
        <v>5629217.6150866197</v>
      </c>
      <c r="AS52" s="464">
        <f t="shared" si="26"/>
        <v>938202.93584777007</v>
      </c>
      <c r="AT52" s="466">
        <f t="shared" si="27"/>
        <v>4182648.7933910792</v>
      </c>
      <c r="AV52" s="374">
        <f t="shared" si="28"/>
        <v>4182648.7933910792</v>
      </c>
      <c r="AW52" s="362"/>
      <c r="AX52" s="362"/>
      <c r="AY52" s="360">
        <f t="shared" si="29"/>
        <v>5.515068493150685</v>
      </c>
      <c r="AZ52" s="462">
        <f t="shared" si="30"/>
        <v>4.484931506849315</v>
      </c>
      <c r="BA52" s="374">
        <f t="shared" si="31"/>
        <v>429837.05000000005</v>
      </c>
      <c r="BB52" s="463">
        <f>IF(AV52-BA52&lt;=0,0,IF(AZ52&lt;=0,0,AV52-BA52))</f>
        <v>3752811.7433910789</v>
      </c>
      <c r="BC52" s="364">
        <f>+BB52/AZ52</f>
        <v>836760.10161132796</v>
      </c>
      <c r="BD52" s="466">
        <f t="shared" si="34"/>
        <v>3345888.6917797513</v>
      </c>
      <c r="BE52" s="466"/>
      <c r="BF52" s="374">
        <f t="shared" si="35"/>
        <v>3345888.6917797513</v>
      </c>
      <c r="BG52" s="362"/>
      <c r="BH52" s="362"/>
      <c r="BI52" s="360">
        <f t="shared" si="36"/>
        <v>6.515068493150685</v>
      </c>
      <c r="BJ52" s="462">
        <f t="shared" si="37"/>
        <v>3.484931506849315</v>
      </c>
      <c r="BK52" s="374">
        <f t="shared" si="38"/>
        <v>429837.05000000005</v>
      </c>
      <c r="BL52" s="463">
        <f t="shared" si="39"/>
        <v>2916051.6417797515</v>
      </c>
      <c r="BM52" s="364">
        <f t="shared" si="40"/>
        <v>836760.10161132796</v>
      </c>
      <c r="BN52" s="280">
        <f t="shared" si="41"/>
        <v>2509128.5901684235</v>
      </c>
      <c r="BO52" s="467"/>
      <c r="BP52" s="374">
        <v>2509128.5901684235</v>
      </c>
      <c r="BQ52" s="362"/>
      <c r="BR52" s="362"/>
      <c r="BS52" s="360">
        <f t="shared" si="51"/>
        <v>7.515068493150685</v>
      </c>
      <c r="BT52" s="462">
        <f t="shared" si="52"/>
        <v>2.484931506849315</v>
      </c>
      <c r="BU52" s="374">
        <f t="shared" si="53"/>
        <v>429837.05000000005</v>
      </c>
      <c r="BV52" s="463">
        <f t="shared" si="42"/>
        <v>2079291.5401684234</v>
      </c>
      <c r="BW52" s="364">
        <f t="shared" si="54"/>
        <v>836760.10161132796</v>
      </c>
      <c r="BX52" s="280">
        <f t="shared" si="43"/>
        <v>1672368.4885570956</v>
      </c>
      <c r="BZ52" s="280">
        <v>1672368.4885570956</v>
      </c>
      <c r="CA52" s="362"/>
      <c r="CB52" s="362"/>
      <c r="CC52" s="360">
        <f t="shared" si="55"/>
        <v>8.5178082191780824</v>
      </c>
      <c r="CD52" s="462">
        <f t="shared" si="56"/>
        <v>1.4821917808219176</v>
      </c>
      <c r="CE52" s="374">
        <f t="shared" si="57"/>
        <v>429837.05000000005</v>
      </c>
      <c r="CF52" s="463">
        <f t="shared" si="44"/>
        <v>1242531.4385570956</v>
      </c>
      <c r="CG52" s="464">
        <f t="shared" si="71"/>
        <v>836760.10161132796</v>
      </c>
      <c r="CH52" s="280">
        <f t="shared" si="45"/>
        <v>835608.38694576768</v>
      </c>
      <c r="CJ52" s="467">
        <f t="shared" si="58"/>
        <v>405771.33694576763</v>
      </c>
      <c r="CK52" s="280">
        <f t="shared" si="59"/>
        <v>835608.38694576768</v>
      </c>
      <c r="CL52" s="362"/>
      <c r="CM52" s="362"/>
      <c r="CN52" s="360">
        <f t="shared" si="60"/>
        <v>9.5178082191780824</v>
      </c>
      <c r="CO52" s="462">
        <f t="shared" si="61"/>
        <v>0.4821917808219176</v>
      </c>
      <c r="CP52" s="374">
        <f t="shared" si="62"/>
        <v>429837.05000000005</v>
      </c>
      <c r="CQ52" s="364">
        <f t="shared" si="46"/>
        <v>405771.33694576763</v>
      </c>
      <c r="CR52" s="364">
        <f>CQ52</f>
        <v>405771.33694576763</v>
      </c>
      <c r="CS52" s="280">
        <f t="shared" si="47"/>
        <v>429837.05000000005</v>
      </c>
      <c r="CU52" s="468">
        <f t="shared" si="64"/>
        <v>0</v>
      </c>
      <c r="CV52" s="280">
        <f t="shared" si="65"/>
        <v>429837.05000000005</v>
      </c>
      <c r="CW52" s="362"/>
      <c r="CX52" s="362"/>
      <c r="CY52" s="360">
        <f t="shared" si="66"/>
        <v>11.517808219178082</v>
      </c>
      <c r="CZ52" s="462">
        <f t="shared" si="67"/>
        <v>-1.5178082191780824</v>
      </c>
      <c r="DA52" s="374">
        <f t="shared" si="68"/>
        <v>429837.05000000005</v>
      </c>
      <c r="DB52" s="364">
        <f t="shared" si="48"/>
        <v>0</v>
      </c>
      <c r="DC52" s="364"/>
      <c r="DD52" s="280">
        <f t="shared" si="50"/>
        <v>429837.05000000005</v>
      </c>
      <c r="DF52" s="468">
        <f t="shared" si="69"/>
        <v>0</v>
      </c>
    </row>
    <row r="53" spans="1:110" ht="15" x14ac:dyDescent="0.25">
      <c r="A53" s="455" t="s">
        <v>18</v>
      </c>
      <c r="B53" s="456" t="s">
        <v>18</v>
      </c>
      <c r="C53" s="355" t="s">
        <v>54</v>
      </c>
      <c r="D53" s="355" t="s">
        <v>2050</v>
      </c>
      <c r="E53" s="362" t="s">
        <v>260</v>
      </c>
      <c r="F53" s="451" t="s">
        <v>1072</v>
      </c>
      <c r="G53" s="457">
        <v>41185</v>
      </c>
      <c r="H53" s="458" t="str">
        <f t="shared" si="0"/>
        <v>2012-2013</v>
      </c>
      <c r="I53" s="459">
        <f t="shared" si="1"/>
        <v>2</v>
      </c>
      <c r="J53" s="460">
        <v>10</v>
      </c>
      <c r="K53" s="461">
        <f t="shared" si="2"/>
        <v>8</v>
      </c>
      <c r="L53" s="311">
        <v>14175</v>
      </c>
      <c r="M53" s="279">
        <v>1572.2535236301369</v>
      </c>
      <c r="N53" s="359">
        <f t="shared" si="3"/>
        <v>12602.746476369863</v>
      </c>
      <c r="O53" s="359"/>
      <c r="P53" s="265">
        <f t="shared" si="4"/>
        <v>8</v>
      </c>
      <c r="Q53" s="361">
        <f t="shared" si="5"/>
        <v>708.75</v>
      </c>
      <c r="R53" s="265">
        <f t="shared" si="6"/>
        <v>11893.996476369863</v>
      </c>
      <c r="S53" s="265">
        <f t="shared" si="7"/>
        <v>1486.7495595462328</v>
      </c>
      <c r="T53" s="265"/>
      <c r="U53" s="265">
        <f t="shared" si="8"/>
        <v>0</v>
      </c>
      <c r="V53" s="265">
        <f t="shared" si="9"/>
        <v>1486.7495595462328</v>
      </c>
      <c r="W53" s="265">
        <f t="shared" si="10"/>
        <v>1486.7495595462328</v>
      </c>
      <c r="X53" s="265">
        <f t="shared" si="11"/>
        <v>0</v>
      </c>
      <c r="Y53" s="359">
        <f t="shared" si="12"/>
        <v>12602.746476369863</v>
      </c>
      <c r="Z53" s="374">
        <f t="shared" si="13"/>
        <v>11115.996916823629</v>
      </c>
      <c r="AA53" s="362"/>
      <c r="AB53" s="374">
        <f t="shared" si="14"/>
        <v>11115.996916823629</v>
      </c>
      <c r="AC53" s="362"/>
      <c r="AD53" s="362"/>
      <c r="AE53" s="360">
        <f t="shared" si="15"/>
        <v>2.4904109589041097</v>
      </c>
      <c r="AF53" s="462">
        <f t="shared" si="16"/>
        <v>7.5095890410958903</v>
      </c>
      <c r="AG53" s="374">
        <f t="shared" si="17"/>
        <v>708.75</v>
      </c>
      <c r="AH53" s="463">
        <f t="shared" si="18"/>
        <v>11893.996476369863</v>
      </c>
      <c r="AI53" s="464">
        <f t="shared" si="19"/>
        <v>1486.7495595462328</v>
      </c>
      <c r="AJ53" s="465">
        <f t="shared" si="20"/>
        <v>9629.2473572773961</v>
      </c>
      <c r="AK53" s="362"/>
      <c r="AL53" s="374">
        <f t="shared" si="21"/>
        <v>9629.2473572773961</v>
      </c>
      <c r="AM53" s="362"/>
      <c r="AN53" s="362"/>
      <c r="AO53" s="360">
        <f t="shared" si="22"/>
        <v>3.493150684931507</v>
      </c>
      <c r="AP53" s="462">
        <f t="shared" si="23"/>
        <v>6.506849315068493</v>
      </c>
      <c r="AQ53" s="374">
        <f t="shared" si="24"/>
        <v>708.75</v>
      </c>
      <c r="AR53" s="463">
        <f t="shared" si="25"/>
        <v>10407.246916823629</v>
      </c>
      <c r="AS53" s="464">
        <f t="shared" si="26"/>
        <v>1486.7495595462328</v>
      </c>
      <c r="AT53" s="466">
        <f t="shared" si="27"/>
        <v>8142.4977977311628</v>
      </c>
      <c r="AV53" s="374">
        <f t="shared" si="28"/>
        <v>8142.4977977311628</v>
      </c>
      <c r="AW53" s="362"/>
      <c r="AX53" s="362"/>
      <c r="AY53" s="360">
        <f t="shared" si="29"/>
        <v>4.493150684931507</v>
      </c>
      <c r="AZ53" s="462">
        <f t="shared" si="30"/>
        <v>5.506849315068493</v>
      </c>
      <c r="BA53" s="374">
        <f t="shared" si="31"/>
        <v>708.75</v>
      </c>
      <c r="BB53" s="463">
        <f t="shared" si="32"/>
        <v>8920.4973572773961</v>
      </c>
      <c r="BC53" s="364">
        <f t="shared" si="33"/>
        <v>1486.7495595462328</v>
      </c>
      <c r="BD53" s="466">
        <f t="shared" si="34"/>
        <v>6655.7482381849295</v>
      </c>
      <c r="BE53" s="466"/>
      <c r="BF53" s="374">
        <f t="shared" si="35"/>
        <v>6655.7482381849295</v>
      </c>
      <c r="BG53" s="362"/>
      <c r="BH53" s="362"/>
      <c r="BI53" s="360">
        <f t="shared" si="36"/>
        <v>5.493150684931507</v>
      </c>
      <c r="BJ53" s="462">
        <f t="shared" si="37"/>
        <v>4.506849315068493</v>
      </c>
      <c r="BK53" s="374">
        <f t="shared" si="38"/>
        <v>708.75</v>
      </c>
      <c r="BL53" s="463">
        <f t="shared" si="39"/>
        <v>5946.9982381849295</v>
      </c>
      <c r="BM53" s="364">
        <f t="shared" si="40"/>
        <v>1486.7495595462328</v>
      </c>
      <c r="BN53" s="280">
        <f t="shared" si="41"/>
        <v>5168.9986786386962</v>
      </c>
      <c r="BO53" s="467"/>
      <c r="BP53" s="374">
        <v>5168.9986786386962</v>
      </c>
      <c r="BQ53" s="362"/>
      <c r="BR53" s="362"/>
      <c r="BS53" s="360">
        <f t="shared" si="51"/>
        <v>6.493150684931507</v>
      </c>
      <c r="BT53" s="462">
        <f t="shared" si="52"/>
        <v>3.506849315068493</v>
      </c>
      <c r="BU53" s="374">
        <f t="shared" si="53"/>
        <v>708.75</v>
      </c>
      <c r="BV53" s="463">
        <f t="shared" si="42"/>
        <v>4460.2486786386962</v>
      </c>
      <c r="BW53" s="364">
        <f t="shared" si="54"/>
        <v>1486.7495595462328</v>
      </c>
      <c r="BX53" s="280">
        <f t="shared" si="43"/>
        <v>3682.2491190924634</v>
      </c>
      <c r="BZ53" s="280">
        <v>3682.2491190924634</v>
      </c>
      <c r="CA53" s="362"/>
      <c r="CB53" s="362"/>
      <c r="CC53" s="360">
        <f t="shared" si="55"/>
        <v>7.4958904109589044</v>
      </c>
      <c r="CD53" s="462">
        <f t="shared" si="56"/>
        <v>2.5041095890410956</v>
      </c>
      <c r="CE53" s="374">
        <f t="shared" si="57"/>
        <v>708.75</v>
      </c>
      <c r="CF53" s="463">
        <f t="shared" si="44"/>
        <v>2973.4991190924634</v>
      </c>
      <c r="CG53" s="464">
        <f t="shared" si="71"/>
        <v>1486.7495595462328</v>
      </c>
      <c r="CH53" s="280">
        <f t="shared" si="45"/>
        <v>2195.4995595462306</v>
      </c>
      <c r="CJ53" s="467">
        <f t="shared" si="58"/>
        <v>1486.7495595462306</v>
      </c>
      <c r="CK53" s="280">
        <f t="shared" si="59"/>
        <v>2195.4995595462306</v>
      </c>
      <c r="CL53" s="362"/>
      <c r="CM53" s="362"/>
      <c r="CN53" s="360">
        <f t="shared" si="60"/>
        <v>8.4958904109589035</v>
      </c>
      <c r="CO53" s="462">
        <f t="shared" si="61"/>
        <v>1.5041095890410965</v>
      </c>
      <c r="CP53" s="374">
        <f t="shared" si="62"/>
        <v>708.75</v>
      </c>
      <c r="CQ53" s="364">
        <f t="shared" si="46"/>
        <v>1486.7495595462306</v>
      </c>
      <c r="CR53" s="364">
        <f t="shared" si="63"/>
        <v>1486.7495595462328</v>
      </c>
      <c r="CS53" s="280">
        <f t="shared" si="47"/>
        <v>708.74999999999773</v>
      </c>
      <c r="CU53" s="468">
        <f t="shared" si="64"/>
        <v>-2.2737367544323206E-12</v>
      </c>
      <c r="CV53" s="280">
        <f t="shared" si="65"/>
        <v>708.74999999999773</v>
      </c>
      <c r="CW53" s="362"/>
      <c r="CX53" s="362"/>
      <c r="CY53" s="360">
        <f t="shared" si="66"/>
        <v>10.495890410958904</v>
      </c>
      <c r="CZ53" s="462">
        <f t="shared" si="67"/>
        <v>-0.49589041095890352</v>
      </c>
      <c r="DA53" s="374">
        <f t="shared" si="68"/>
        <v>708.75</v>
      </c>
      <c r="DB53" s="364">
        <f t="shared" si="48"/>
        <v>0</v>
      </c>
      <c r="DC53" s="364"/>
      <c r="DD53" s="280">
        <f t="shared" si="50"/>
        <v>708.74999999999773</v>
      </c>
      <c r="DF53" s="468">
        <f t="shared" si="69"/>
        <v>-2.2737367544323206E-12</v>
      </c>
    </row>
    <row r="54" spans="1:110" ht="25.5" x14ac:dyDescent="0.25">
      <c r="A54" s="455" t="s">
        <v>18</v>
      </c>
      <c r="B54" s="456" t="s">
        <v>18</v>
      </c>
      <c r="C54" s="355" t="s">
        <v>54</v>
      </c>
      <c r="D54" s="355" t="s">
        <v>2051</v>
      </c>
      <c r="E54" s="362" t="s">
        <v>261</v>
      </c>
      <c r="F54" s="451" t="s">
        <v>1072</v>
      </c>
      <c r="G54" s="457">
        <v>41194</v>
      </c>
      <c r="H54" s="458" t="str">
        <f t="shared" si="0"/>
        <v>2012-2013</v>
      </c>
      <c r="I54" s="459">
        <f t="shared" si="1"/>
        <v>2</v>
      </c>
      <c r="J54" s="460">
        <v>10</v>
      </c>
      <c r="K54" s="461">
        <f t="shared" si="2"/>
        <v>8</v>
      </c>
      <c r="L54" s="311">
        <v>3987641</v>
      </c>
      <c r="M54" s="279">
        <v>434889.0902978137</v>
      </c>
      <c r="N54" s="359">
        <f t="shared" si="3"/>
        <v>3552751.9097021865</v>
      </c>
      <c r="O54" s="359"/>
      <c r="P54" s="265">
        <f t="shared" si="4"/>
        <v>8</v>
      </c>
      <c r="Q54" s="361">
        <f t="shared" si="5"/>
        <v>199382.05000000002</v>
      </c>
      <c r="R54" s="265">
        <f t="shared" si="6"/>
        <v>3353369.8597021867</v>
      </c>
      <c r="S54" s="265">
        <f t="shared" si="7"/>
        <v>419171.23246277333</v>
      </c>
      <c r="T54" s="265"/>
      <c r="U54" s="265">
        <f t="shared" si="8"/>
        <v>0</v>
      </c>
      <c r="V54" s="265">
        <f t="shared" si="9"/>
        <v>419171.23246277333</v>
      </c>
      <c r="W54" s="265">
        <f t="shared" si="10"/>
        <v>419171.23246277333</v>
      </c>
      <c r="X54" s="265">
        <f t="shared" si="11"/>
        <v>0</v>
      </c>
      <c r="Y54" s="359">
        <f t="shared" si="12"/>
        <v>3552751.9097021865</v>
      </c>
      <c r="Z54" s="374">
        <f t="shared" si="13"/>
        <v>3133580.6772394134</v>
      </c>
      <c r="AA54" s="362"/>
      <c r="AB54" s="374">
        <f t="shared" si="14"/>
        <v>3133580.6772394134</v>
      </c>
      <c r="AC54" s="362"/>
      <c r="AD54" s="362"/>
      <c r="AE54" s="360">
        <f t="shared" si="15"/>
        <v>2.4657534246575343</v>
      </c>
      <c r="AF54" s="462">
        <f t="shared" si="16"/>
        <v>7.5342465753424657</v>
      </c>
      <c r="AG54" s="374">
        <f t="shared" si="17"/>
        <v>199382.05000000002</v>
      </c>
      <c r="AH54" s="463">
        <f t="shared" si="18"/>
        <v>3353369.8597021867</v>
      </c>
      <c r="AI54" s="464">
        <f t="shared" si="19"/>
        <v>419171.23246277333</v>
      </c>
      <c r="AJ54" s="465">
        <f t="shared" si="20"/>
        <v>2714409.4447766403</v>
      </c>
      <c r="AK54" s="362"/>
      <c r="AL54" s="374">
        <f t="shared" si="21"/>
        <v>2714409.4447766403</v>
      </c>
      <c r="AM54" s="362"/>
      <c r="AN54" s="362"/>
      <c r="AO54" s="360">
        <f t="shared" si="22"/>
        <v>3.4684931506849317</v>
      </c>
      <c r="AP54" s="462">
        <f t="shared" si="23"/>
        <v>6.5315068493150683</v>
      </c>
      <c r="AQ54" s="374">
        <f t="shared" si="24"/>
        <v>199382.05000000002</v>
      </c>
      <c r="AR54" s="463">
        <f t="shared" si="25"/>
        <v>2934198.6272394136</v>
      </c>
      <c r="AS54" s="464">
        <f t="shared" si="26"/>
        <v>419171.23246277333</v>
      </c>
      <c r="AT54" s="466">
        <f t="shared" si="27"/>
        <v>2295238.2123138672</v>
      </c>
      <c r="AV54" s="374">
        <f t="shared" si="28"/>
        <v>2295238.2123138672</v>
      </c>
      <c r="AW54" s="362"/>
      <c r="AX54" s="362"/>
      <c r="AY54" s="360">
        <f t="shared" si="29"/>
        <v>4.4684931506849317</v>
      </c>
      <c r="AZ54" s="462">
        <f t="shared" si="30"/>
        <v>5.5315068493150683</v>
      </c>
      <c r="BA54" s="374">
        <f t="shared" si="31"/>
        <v>199382.05000000002</v>
      </c>
      <c r="BB54" s="463">
        <f>IF(AV54-BA54&lt;=0,0,IF(AZ54&lt;=0,0,AV54-BA54))</f>
        <v>2095856.1623138671</v>
      </c>
      <c r="BC54" s="364">
        <f>+BB54/AZ54</f>
        <v>378894.25420731131</v>
      </c>
      <c r="BD54" s="466">
        <f t="shared" si="34"/>
        <v>1916343.958106556</v>
      </c>
      <c r="BE54" s="466"/>
      <c r="BF54" s="374">
        <f t="shared" si="35"/>
        <v>1916343.958106556</v>
      </c>
      <c r="BG54" s="362"/>
      <c r="BH54" s="362"/>
      <c r="BI54" s="360">
        <f t="shared" si="36"/>
        <v>5.4684931506849317</v>
      </c>
      <c r="BJ54" s="462">
        <f t="shared" si="37"/>
        <v>4.5315068493150683</v>
      </c>
      <c r="BK54" s="374">
        <f t="shared" si="38"/>
        <v>199382.05000000002</v>
      </c>
      <c r="BL54" s="463">
        <f t="shared" si="39"/>
        <v>1716961.9081065559</v>
      </c>
      <c r="BM54" s="364">
        <f t="shared" si="40"/>
        <v>378894.25420731131</v>
      </c>
      <c r="BN54" s="280">
        <f t="shared" si="41"/>
        <v>1537449.7038992448</v>
      </c>
      <c r="BO54" s="467"/>
      <c r="BP54" s="374">
        <v>1537449.7038992448</v>
      </c>
      <c r="BQ54" s="362"/>
      <c r="BR54" s="362"/>
      <c r="BS54" s="360">
        <f t="shared" si="51"/>
        <v>6.4684931506849317</v>
      </c>
      <c r="BT54" s="462">
        <f t="shared" si="52"/>
        <v>3.5315068493150683</v>
      </c>
      <c r="BU54" s="374">
        <f t="shared" si="53"/>
        <v>199382.05000000002</v>
      </c>
      <c r="BV54" s="463">
        <f t="shared" si="42"/>
        <v>1338067.6538992447</v>
      </c>
      <c r="BW54" s="364">
        <f t="shared" si="54"/>
        <v>378894.25420731131</v>
      </c>
      <c r="BX54" s="280">
        <f t="shared" si="43"/>
        <v>1158555.4496919336</v>
      </c>
      <c r="BZ54" s="280">
        <v>1158555.4496919336</v>
      </c>
      <c r="CA54" s="362"/>
      <c r="CB54" s="362"/>
      <c r="CC54" s="360">
        <f t="shared" si="55"/>
        <v>7.4712328767123291</v>
      </c>
      <c r="CD54" s="462">
        <f t="shared" si="56"/>
        <v>2.5287671232876709</v>
      </c>
      <c r="CE54" s="374">
        <f t="shared" si="57"/>
        <v>199382.05000000002</v>
      </c>
      <c r="CF54" s="463">
        <f t="shared" si="44"/>
        <v>959173.39969193353</v>
      </c>
      <c r="CG54" s="464">
        <f t="shared" si="71"/>
        <v>378894.25420731131</v>
      </c>
      <c r="CH54" s="280">
        <f t="shared" si="45"/>
        <v>779661.19548462227</v>
      </c>
      <c r="CJ54" s="467">
        <f t="shared" si="58"/>
        <v>580279.14548462222</v>
      </c>
      <c r="CK54" s="280">
        <f t="shared" si="59"/>
        <v>779661.19548462227</v>
      </c>
      <c r="CL54" s="362"/>
      <c r="CM54" s="362"/>
      <c r="CN54" s="360">
        <f t="shared" si="60"/>
        <v>8.4712328767123282</v>
      </c>
      <c r="CO54" s="462">
        <f t="shared" si="61"/>
        <v>1.5287671232876718</v>
      </c>
      <c r="CP54" s="374">
        <f t="shared" si="62"/>
        <v>199382.05000000002</v>
      </c>
      <c r="CQ54" s="364">
        <f t="shared" si="46"/>
        <v>580279.14548462222</v>
      </c>
      <c r="CR54" s="364">
        <f t="shared" si="63"/>
        <v>378894.25420731131</v>
      </c>
      <c r="CS54" s="280">
        <f t="shared" si="47"/>
        <v>400766.94127731095</v>
      </c>
      <c r="CU54" s="468">
        <f t="shared" si="64"/>
        <v>201384.89127731093</v>
      </c>
      <c r="CV54" s="280">
        <f t="shared" si="65"/>
        <v>400766.94127731095</v>
      </c>
      <c r="CW54" s="362"/>
      <c r="CX54" s="362"/>
      <c r="CY54" s="360">
        <f t="shared" si="66"/>
        <v>10.471232876712328</v>
      </c>
      <c r="CZ54" s="462">
        <f t="shared" si="67"/>
        <v>-0.47123287671232816</v>
      </c>
      <c r="DA54" s="374">
        <f t="shared" si="68"/>
        <v>199382.05000000002</v>
      </c>
      <c r="DB54" s="364">
        <f t="shared" si="48"/>
        <v>0</v>
      </c>
      <c r="DC54" s="364">
        <f>DB54</f>
        <v>0</v>
      </c>
      <c r="DD54" s="280">
        <f t="shared" si="50"/>
        <v>400766.94127731095</v>
      </c>
      <c r="DF54" s="468">
        <f t="shared" si="69"/>
        <v>201384.89127731093</v>
      </c>
    </row>
    <row r="55" spans="1:110" ht="15" x14ac:dyDescent="0.25">
      <c r="A55" s="455" t="s">
        <v>18</v>
      </c>
      <c r="B55" s="456" t="s">
        <v>18</v>
      </c>
      <c r="C55" s="355" t="s">
        <v>54</v>
      </c>
      <c r="D55" s="355" t="s">
        <v>2052</v>
      </c>
      <c r="E55" s="362" t="s">
        <v>262</v>
      </c>
      <c r="F55" s="451" t="s">
        <v>1072</v>
      </c>
      <c r="G55" s="457">
        <v>41221</v>
      </c>
      <c r="H55" s="458" t="str">
        <f t="shared" si="0"/>
        <v>2012-2013</v>
      </c>
      <c r="I55" s="459">
        <f t="shared" si="1"/>
        <v>2</v>
      </c>
      <c r="J55" s="460">
        <v>10</v>
      </c>
      <c r="K55" s="461">
        <f t="shared" si="2"/>
        <v>8</v>
      </c>
      <c r="L55" s="311">
        <v>19284</v>
      </c>
      <c r="M55" s="279">
        <v>1997.3187970191782</v>
      </c>
      <c r="N55" s="359">
        <f t="shared" si="3"/>
        <v>17286.681202980821</v>
      </c>
      <c r="O55" s="359"/>
      <c r="P55" s="265">
        <f t="shared" si="4"/>
        <v>8</v>
      </c>
      <c r="Q55" s="361">
        <f t="shared" si="5"/>
        <v>964.2</v>
      </c>
      <c r="R55" s="265">
        <f t="shared" si="6"/>
        <v>16322.48120298082</v>
      </c>
      <c r="S55" s="265">
        <f t="shared" si="7"/>
        <v>2040.3101503726025</v>
      </c>
      <c r="T55" s="265"/>
      <c r="U55" s="265">
        <f t="shared" si="8"/>
        <v>0</v>
      </c>
      <c r="V55" s="265">
        <f t="shared" si="9"/>
        <v>2040.3101503726025</v>
      </c>
      <c r="W55" s="265">
        <f t="shared" si="10"/>
        <v>2040.3101503726025</v>
      </c>
      <c r="X55" s="265">
        <f t="shared" si="11"/>
        <v>0</v>
      </c>
      <c r="Y55" s="359">
        <f t="shared" si="12"/>
        <v>17286.681202980821</v>
      </c>
      <c r="Z55" s="374">
        <f t="shared" si="13"/>
        <v>15246.371052608218</v>
      </c>
      <c r="AA55" s="362"/>
      <c r="AB55" s="374">
        <f t="shared" si="14"/>
        <v>15246.371052608218</v>
      </c>
      <c r="AC55" s="362"/>
      <c r="AD55" s="362"/>
      <c r="AE55" s="360">
        <f t="shared" si="15"/>
        <v>2.3917808219178083</v>
      </c>
      <c r="AF55" s="462">
        <f t="shared" si="16"/>
        <v>7.6082191780821917</v>
      </c>
      <c r="AG55" s="374">
        <f t="shared" si="17"/>
        <v>964.2</v>
      </c>
      <c r="AH55" s="463">
        <f t="shared" si="18"/>
        <v>16322.48120298082</v>
      </c>
      <c r="AI55" s="464">
        <f t="shared" si="19"/>
        <v>2040.3101503726025</v>
      </c>
      <c r="AJ55" s="465">
        <f t="shared" si="20"/>
        <v>13206.060902235615</v>
      </c>
      <c r="AK55" s="362"/>
      <c r="AL55" s="374">
        <f t="shared" si="21"/>
        <v>13206.060902235615</v>
      </c>
      <c r="AM55" s="362"/>
      <c r="AN55" s="362"/>
      <c r="AO55" s="360">
        <f t="shared" si="22"/>
        <v>3.3945205479452056</v>
      </c>
      <c r="AP55" s="462">
        <f t="shared" si="23"/>
        <v>6.6054794520547944</v>
      </c>
      <c r="AQ55" s="374">
        <f t="shared" si="24"/>
        <v>964.2</v>
      </c>
      <c r="AR55" s="463">
        <f t="shared" si="25"/>
        <v>14282.171052608217</v>
      </c>
      <c r="AS55" s="464">
        <f t="shared" si="26"/>
        <v>2040.3101503726025</v>
      </c>
      <c r="AT55" s="466">
        <f t="shared" si="27"/>
        <v>11165.750751863012</v>
      </c>
      <c r="AV55" s="374">
        <f t="shared" si="28"/>
        <v>11165.750751863012</v>
      </c>
      <c r="AW55" s="362"/>
      <c r="AX55" s="362"/>
      <c r="AY55" s="360">
        <f t="shared" si="29"/>
        <v>4.3945205479452056</v>
      </c>
      <c r="AZ55" s="462">
        <f t="shared" si="30"/>
        <v>5.6054794520547944</v>
      </c>
      <c r="BA55" s="374">
        <f t="shared" si="31"/>
        <v>964.2</v>
      </c>
      <c r="BB55" s="463">
        <f t="shared" si="32"/>
        <v>12241.860902235614</v>
      </c>
      <c r="BC55" s="364">
        <f t="shared" si="33"/>
        <v>2040.3101503726025</v>
      </c>
      <c r="BD55" s="466">
        <f t="shared" si="34"/>
        <v>9125.4406014904089</v>
      </c>
      <c r="BE55" s="466"/>
      <c r="BF55" s="374">
        <f t="shared" si="35"/>
        <v>9125.4406014904089</v>
      </c>
      <c r="BG55" s="362"/>
      <c r="BH55" s="362"/>
      <c r="BI55" s="360">
        <f t="shared" si="36"/>
        <v>5.3945205479452056</v>
      </c>
      <c r="BJ55" s="462">
        <f t="shared" si="37"/>
        <v>4.6054794520547944</v>
      </c>
      <c r="BK55" s="374">
        <f t="shared" si="38"/>
        <v>964.2</v>
      </c>
      <c r="BL55" s="463">
        <f t="shared" si="39"/>
        <v>8161.2406014904091</v>
      </c>
      <c r="BM55" s="364">
        <f t="shared" si="40"/>
        <v>2040.3101503726025</v>
      </c>
      <c r="BN55" s="280">
        <f t="shared" si="41"/>
        <v>7085.1304511178059</v>
      </c>
      <c r="BO55" s="467"/>
      <c r="BP55" s="374">
        <v>7085.1304511178059</v>
      </c>
      <c r="BQ55" s="362"/>
      <c r="BR55" s="362"/>
      <c r="BS55" s="360">
        <f t="shared" si="51"/>
        <v>6.3945205479452056</v>
      </c>
      <c r="BT55" s="462">
        <f t="shared" si="52"/>
        <v>3.6054794520547944</v>
      </c>
      <c r="BU55" s="374">
        <f t="shared" si="53"/>
        <v>964.2</v>
      </c>
      <c r="BV55" s="463">
        <f t="shared" si="42"/>
        <v>6120.9304511178061</v>
      </c>
      <c r="BW55" s="364">
        <f t="shared" si="54"/>
        <v>2040.3101503726025</v>
      </c>
      <c r="BX55" s="280">
        <f t="shared" si="43"/>
        <v>5044.820300745203</v>
      </c>
      <c r="BZ55" s="280">
        <v>5044.820300745203</v>
      </c>
      <c r="CA55" s="362"/>
      <c r="CB55" s="362"/>
      <c r="CC55" s="360">
        <f t="shared" si="55"/>
        <v>7.397260273972603</v>
      </c>
      <c r="CD55" s="462">
        <f t="shared" si="56"/>
        <v>2.602739726027397</v>
      </c>
      <c r="CE55" s="374">
        <f t="shared" si="57"/>
        <v>964.2</v>
      </c>
      <c r="CF55" s="463">
        <f t="shared" si="44"/>
        <v>4080.6203007452032</v>
      </c>
      <c r="CG55" s="464">
        <f t="shared" si="71"/>
        <v>2040.3101503726025</v>
      </c>
      <c r="CH55" s="280">
        <f t="shared" si="45"/>
        <v>3004.5101503726005</v>
      </c>
      <c r="CJ55" s="467">
        <f t="shared" si="58"/>
        <v>2040.3101503726004</v>
      </c>
      <c r="CK55" s="280">
        <f t="shared" si="59"/>
        <v>3004.5101503726005</v>
      </c>
      <c r="CL55" s="362"/>
      <c r="CM55" s="362"/>
      <c r="CN55" s="360">
        <f t="shared" si="60"/>
        <v>8.3972602739726021</v>
      </c>
      <c r="CO55" s="462">
        <f t="shared" si="61"/>
        <v>1.6027397260273979</v>
      </c>
      <c r="CP55" s="374">
        <f t="shared" si="62"/>
        <v>964.2</v>
      </c>
      <c r="CQ55" s="364">
        <f t="shared" si="46"/>
        <v>2040.3101503726004</v>
      </c>
      <c r="CR55" s="364">
        <f t="shared" si="63"/>
        <v>2040.3101503726025</v>
      </c>
      <c r="CS55" s="280">
        <f t="shared" si="47"/>
        <v>964.199999999998</v>
      </c>
      <c r="CU55" s="468">
        <f t="shared" si="64"/>
        <v>-2.0463630789890885E-12</v>
      </c>
      <c r="CV55" s="280">
        <f t="shared" si="65"/>
        <v>964.199999999998</v>
      </c>
      <c r="CW55" s="362"/>
      <c r="CX55" s="362"/>
      <c r="CY55" s="360">
        <f t="shared" si="66"/>
        <v>10.397260273972602</v>
      </c>
      <c r="CZ55" s="462">
        <f t="shared" si="67"/>
        <v>-0.39726027397260211</v>
      </c>
      <c r="DA55" s="374">
        <f t="shared" si="68"/>
        <v>964.2</v>
      </c>
      <c r="DB55" s="364">
        <f t="shared" si="48"/>
        <v>0</v>
      </c>
      <c r="DC55" s="364"/>
      <c r="DD55" s="280">
        <f t="shared" si="50"/>
        <v>964.199999999998</v>
      </c>
      <c r="DF55" s="468">
        <f t="shared" si="69"/>
        <v>-2.0463630789890885E-12</v>
      </c>
    </row>
    <row r="56" spans="1:110" ht="15" x14ac:dyDescent="0.25">
      <c r="A56" s="455" t="s">
        <v>18</v>
      </c>
      <c r="B56" s="456" t="s">
        <v>18</v>
      </c>
      <c r="C56" s="355" t="s">
        <v>54</v>
      </c>
      <c r="D56" s="355" t="s">
        <v>2053</v>
      </c>
      <c r="E56" s="362" t="s">
        <v>262</v>
      </c>
      <c r="F56" s="451" t="s">
        <v>1072</v>
      </c>
      <c r="G56" s="457">
        <v>41221</v>
      </c>
      <c r="H56" s="458" t="str">
        <f t="shared" si="0"/>
        <v>2012-2013</v>
      </c>
      <c r="I56" s="459">
        <f t="shared" si="1"/>
        <v>2</v>
      </c>
      <c r="J56" s="460">
        <v>10</v>
      </c>
      <c r="K56" s="461">
        <f t="shared" si="2"/>
        <v>8</v>
      </c>
      <c r="L56" s="311">
        <v>19284</v>
      </c>
      <c r="M56" s="279">
        <v>1997.3187970191782</v>
      </c>
      <c r="N56" s="359">
        <f t="shared" si="3"/>
        <v>17286.681202980821</v>
      </c>
      <c r="O56" s="359"/>
      <c r="P56" s="265">
        <f t="shared" si="4"/>
        <v>8</v>
      </c>
      <c r="Q56" s="361">
        <f t="shared" si="5"/>
        <v>964.2</v>
      </c>
      <c r="R56" s="265">
        <f t="shared" si="6"/>
        <v>16322.48120298082</v>
      </c>
      <c r="S56" s="265">
        <f t="shared" si="7"/>
        <v>2040.3101503726025</v>
      </c>
      <c r="T56" s="265"/>
      <c r="U56" s="265">
        <f t="shared" si="8"/>
        <v>0</v>
      </c>
      <c r="V56" s="265">
        <f t="shared" si="9"/>
        <v>2040.3101503726025</v>
      </c>
      <c r="W56" s="265">
        <f t="shared" si="10"/>
        <v>2040.3101503726025</v>
      </c>
      <c r="X56" s="265">
        <f t="shared" si="11"/>
        <v>0</v>
      </c>
      <c r="Y56" s="359">
        <f t="shared" si="12"/>
        <v>17286.681202980821</v>
      </c>
      <c r="Z56" s="374">
        <f t="shared" si="13"/>
        <v>15246.371052608218</v>
      </c>
      <c r="AA56" s="362"/>
      <c r="AB56" s="374">
        <f t="shared" si="14"/>
        <v>15246.371052608218</v>
      </c>
      <c r="AC56" s="362"/>
      <c r="AD56" s="362"/>
      <c r="AE56" s="360">
        <f t="shared" si="15"/>
        <v>2.3917808219178083</v>
      </c>
      <c r="AF56" s="462">
        <f t="shared" si="16"/>
        <v>7.6082191780821917</v>
      </c>
      <c r="AG56" s="374">
        <f t="shared" si="17"/>
        <v>964.2</v>
      </c>
      <c r="AH56" s="463">
        <f t="shared" si="18"/>
        <v>16322.48120298082</v>
      </c>
      <c r="AI56" s="464">
        <f t="shared" si="19"/>
        <v>2040.3101503726025</v>
      </c>
      <c r="AJ56" s="465">
        <f t="shared" si="20"/>
        <v>13206.060902235615</v>
      </c>
      <c r="AK56" s="362"/>
      <c r="AL56" s="374">
        <f t="shared" si="21"/>
        <v>13206.060902235615</v>
      </c>
      <c r="AM56" s="362"/>
      <c r="AN56" s="362"/>
      <c r="AO56" s="360">
        <f t="shared" si="22"/>
        <v>3.3945205479452056</v>
      </c>
      <c r="AP56" s="462">
        <f t="shared" si="23"/>
        <v>6.6054794520547944</v>
      </c>
      <c r="AQ56" s="374">
        <f t="shared" si="24"/>
        <v>964.2</v>
      </c>
      <c r="AR56" s="463">
        <f t="shared" si="25"/>
        <v>14282.171052608217</v>
      </c>
      <c r="AS56" s="464">
        <f t="shared" si="26"/>
        <v>2040.3101503726025</v>
      </c>
      <c r="AT56" s="466">
        <f t="shared" si="27"/>
        <v>11165.750751863012</v>
      </c>
      <c r="AV56" s="374">
        <f t="shared" si="28"/>
        <v>11165.750751863012</v>
      </c>
      <c r="AW56" s="362"/>
      <c r="AX56" s="362"/>
      <c r="AY56" s="360">
        <f t="shared" si="29"/>
        <v>4.3945205479452056</v>
      </c>
      <c r="AZ56" s="462">
        <f t="shared" si="30"/>
        <v>5.6054794520547944</v>
      </c>
      <c r="BA56" s="374">
        <f t="shared" si="31"/>
        <v>964.2</v>
      </c>
      <c r="BB56" s="463">
        <f t="shared" si="32"/>
        <v>12241.860902235614</v>
      </c>
      <c r="BC56" s="364">
        <f t="shared" si="33"/>
        <v>2040.3101503726025</v>
      </c>
      <c r="BD56" s="466">
        <f t="shared" si="34"/>
        <v>9125.4406014904089</v>
      </c>
      <c r="BE56" s="466"/>
      <c r="BF56" s="374">
        <f t="shared" si="35"/>
        <v>9125.4406014904089</v>
      </c>
      <c r="BG56" s="362"/>
      <c r="BH56" s="362"/>
      <c r="BI56" s="360">
        <f t="shared" si="36"/>
        <v>5.3945205479452056</v>
      </c>
      <c r="BJ56" s="462">
        <f t="shared" si="37"/>
        <v>4.6054794520547944</v>
      </c>
      <c r="BK56" s="374">
        <f t="shared" si="38"/>
        <v>964.2</v>
      </c>
      <c r="BL56" s="463">
        <f t="shared" si="39"/>
        <v>8161.2406014904091</v>
      </c>
      <c r="BM56" s="364">
        <f t="shared" si="40"/>
        <v>2040.3101503726025</v>
      </c>
      <c r="BN56" s="280">
        <f t="shared" si="41"/>
        <v>7085.1304511178059</v>
      </c>
      <c r="BO56" s="467"/>
      <c r="BP56" s="374">
        <v>7085.1304511178059</v>
      </c>
      <c r="BQ56" s="362"/>
      <c r="BR56" s="362"/>
      <c r="BS56" s="360">
        <f t="shared" si="51"/>
        <v>6.3945205479452056</v>
      </c>
      <c r="BT56" s="462">
        <f t="shared" si="52"/>
        <v>3.6054794520547944</v>
      </c>
      <c r="BU56" s="374">
        <f t="shared" si="53"/>
        <v>964.2</v>
      </c>
      <c r="BV56" s="463">
        <f t="shared" si="42"/>
        <v>6120.9304511178061</v>
      </c>
      <c r="BW56" s="364">
        <f t="shared" si="54"/>
        <v>2040.3101503726025</v>
      </c>
      <c r="BX56" s="280">
        <f t="shared" si="43"/>
        <v>5044.820300745203</v>
      </c>
      <c r="BZ56" s="280">
        <v>5044.820300745203</v>
      </c>
      <c r="CA56" s="362"/>
      <c r="CB56" s="362"/>
      <c r="CC56" s="360">
        <f t="shared" si="55"/>
        <v>7.397260273972603</v>
      </c>
      <c r="CD56" s="462">
        <f t="shared" si="56"/>
        <v>2.602739726027397</v>
      </c>
      <c r="CE56" s="374">
        <f t="shared" si="57"/>
        <v>964.2</v>
      </c>
      <c r="CF56" s="463">
        <f t="shared" si="44"/>
        <v>4080.6203007452032</v>
      </c>
      <c r="CG56" s="464">
        <f t="shared" si="71"/>
        <v>2040.3101503726025</v>
      </c>
      <c r="CH56" s="280">
        <f t="shared" si="45"/>
        <v>3004.5101503726005</v>
      </c>
      <c r="CJ56" s="467">
        <f t="shared" si="58"/>
        <v>2040.3101503726004</v>
      </c>
      <c r="CK56" s="280">
        <f t="shared" si="59"/>
        <v>3004.5101503726005</v>
      </c>
      <c r="CL56" s="362"/>
      <c r="CM56" s="362"/>
      <c r="CN56" s="360">
        <f t="shared" si="60"/>
        <v>8.3972602739726021</v>
      </c>
      <c r="CO56" s="462">
        <f t="shared" si="61"/>
        <v>1.6027397260273979</v>
      </c>
      <c r="CP56" s="374">
        <f t="shared" si="62"/>
        <v>964.2</v>
      </c>
      <c r="CQ56" s="364">
        <f t="shared" si="46"/>
        <v>2040.3101503726004</v>
      </c>
      <c r="CR56" s="364">
        <f t="shared" si="63"/>
        <v>2040.3101503726025</v>
      </c>
      <c r="CS56" s="280">
        <f t="shared" si="47"/>
        <v>964.199999999998</v>
      </c>
      <c r="CU56" s="468">
        <f t="shared" si="64"/>
        <v>-2.0463630789890885E-12</v>
      </c>
      <c r="CV56" s="280">
        <f t="shared" si="65"/>
        <v>964.199999999998</v>
      </c>
      <c r="CW56" s="362"/>
      <c r="CX56" s="362"/>
      <c r="CY56" s="360">
        <f t="shared" si="66"/>
        <v>10.397260273972602</v>
      </c>
      <c r="CZ56" s="462">
        <f t="shared" si="67"/>
        <v>-0.39726027397260211</v>
      </c>
      <c r="DA56" s="374">
        <f t="shared" si="68"/>
        <v>964.2</v>
      </c>
      <c r="DB56" s="364">
        <f t="shared" si="48"/>
        <v>0</v>
      </c>
      <c r="DC56" s="364"/>
      <c r="DD56" s="280">
        <f t="shared" si="50"/>
        <v>964.199999999998</v>
      </c>
      <c r="DF56" s="468">
        <f t="shared" si="69"/>
        <v>-2.0463630789890885E-12</v>
      </c>
    </row>
    <row r="57" spans="1:110" ht="15" x14ac:dyDescent="0.25">
      <c r="A57" s="455" t="s">
        <v>18</v>
      </c>
      <c r="B57" s="456" t="s">
        <v>18</v>
      </c>
      <c r="C57" s="355" t="s">
        <v>54</v>
      </c>
      <c r="D57" s="355" t="s">
        <v>2054</v>
      </c>
      <c r="E57" s="362" t="s">
        <v>260</v>
      </c>
      <c r="F57" s="451" t="s">
        <v>1072</v>
      </c>
      <c r="G57" s="457">
        <v>41264</v>
      </c>
      <c r="H57" s="458" t="str">
        <f t="shared" si="0"/>
        <v>2012-2013</v>
      </c>
      <c r="I57" s="459">
        <f t="shared" si="1"/>
        <v>2</v>
      </c>
      <c r="J57" s="460">
        <v>10</v>
      </c>
      <c r="K57" s="461">
        <f t="shared" si="2"/>
        <v>8</v>
      </c>
      <c r="L57" s="311">
        <v>21091</v>
      </c>
      <c r="M57" s="279">
        <v>1997.2377853342464</v>
      </c>
      <c r="N57" s="359">
        <f t="shared" si="3"/>
        <v>19093.762214665752</v>
      </c>
      <c r="O57" s="359"/>
      <c r="P57" s="265">
        <f t="shared" si="4"/>
        <v>8</v>
      </c>
      <c r="Q57" s="361">
        <f t="shared" si="5"/>
        <v>1054.55</v>
      </c>
      <c r="R57" s="265">
        <f t="shared" si="6"/>
        <v>18039.212214665753</v>
      </c>
      <c r="S57" s="265">
        <f t="shared" si="7"/>
        <v>2254.9015268332191</v>
      </c>
      <c r="T57" s="265"/>
      <c r="U57" s="265">
        <f t="shared" si="8"/>
        <v>0</v>
      </c>
      <c r="V57" s="265">
        <f t="shared" si="9"/>
        <v>2254.9015268332191</v>
      </c>
      <c r="W57" s="265">
        <f t="shared" si="10"/>
        <v>2254.9015268332191</v>
      </c>
      <c r="X57" s="265">
        <f t="shared" si="11"/>
        <v>0</v>
      </c>
      <c r="Y57" s="359">
        <f t="shared" si="12"/>
        <v>19093.762214665752</v>
      </c>
      <c r="Z57" s="374">
        <f t="shared" si="13"/>
        <v>16838.860687832534</v>
      </c>
      <c r="AA57" s="362"/>
      <c r="AB57" s="374">
        <f t="shared" si="14"/>
        <v>16838.860687832534</v>
      </c>
      <c r="AC57" s="362"/>
      <c r="AD57" s="362"/>
      <c r="AE57" s="360">
        <f t="shared" si="15"/>
        <v>2.2739726027397262</v>
      </c>
      <c r="AF57" s="462">
        <f t="shared" si="16"/>
        <v>7.7260273972602738</v>
      </c>
      <c r="AG57" s="374">
        <f t="shared" si="17"/>
        <v>1054.55</v>
      </c>
      <c r="AH57" s="463">
        <f t="shared" si="18"/>
        <v>18039.212214665753</v>
      </c>
      <c r="AI57" s="464">
        <f t="shared" si="19"/>
        <v>2254.9015268332191</v>
      </c>
      <c r="AJ57" s="465">
        <f t="shared" si="20"/>
        <v>14583.959160999315</v>
      </c>
      <c r="AK57" s="362"/>
      <c r="AL57" s="374">
        <f t="shared" si="21"/>
        <v>14583.959160999315</v>
      </c>
      <c r="AM57" s="362"/>
      <c r="AN57" s="362"/>
      <c r="AO57" s="360">
        <f t="shared" si="22"/>
        <v>3.2767123287671232</v>
      </c>
      <c r="AP57" s="462">
        <f t="shared" si="23"/>
        <v>6.7232876712328764</v>
      </c>
      <c r="AQ57" s="374">
        <f t="shared" si="24"/>
        <v>1054.55</v>
      </c>
      <c r="AR57" s="463">
        <f t="shared" si="25"/>
        <v>15784.310687832534</v>
      </c>
      <c r="AS57" s="464">
        <f t="shared" si="26"/>
        <v>2254.9015268332191</v>
      </c>
      <c r="AT57" s="466">
        <f t="shared" si="27"/>
        <v>12329.057634166096</v>
      </c>
      <c r="AV57" s="374">
        <f t="shared" si="28"/>
        <v>12329.057634166096</v>
      </c>
      <c r="AW57" s="362"/>
      <c r="AX57" s="362"/>
      <c r="AY57" s="360">
        <f t="shared" si="29"/>
        <v>4.2767123287671236</v>
      </c>
      <c r="AZ57" s="462">
        <f t="shared" si="30"/>
        <v>5.7232876712328764</v>
      </c>
      <c r="BA57" s="374">
        <f t="shared" si="31"/>
        <v>1054.55</v>
      </c>
      <c r="BB57" s="463">
        <f t="shared" si="32"/>
        <v>13529.409160999316</v>
      </c>
      <c r="BC57" s="364">
        <f t="shared" si="33"/>
        <v>2254.9015268332191</v>
      </c>
      <c r="BD57" s="466">
        <f t="shared" si="34"/>
        <v>10074.156107332878</v>
      </c>
      <c r="BE57" s="466"/>
      <c r="BF57" s="374">
        <f t="shared" si="35"/>
        <v>10074.156107332878</v>
      </c>
      <c r="BG57" s="362"/>
      <c r="BH57" s="362"/>
      <c r="BI57" s="360">
        <f t="shared" si="36"/>
        <v>5.2767123287671236</v>
      </c>
      <c r="BJ57" s="462">
        <f t="shared" si="37"/>
        <v>4.7232876712328764</v>
      </c>
      <c r="BK57" s="374">
        <f t="shared" si="38"/>
        <v>1054.55</v>
      </c>
      <c r="BL57" s="463">
        <f t="shared" si="39"/>
        <v>9019.6061073328783</v>
      </c>
      <c r="BM57" s="364">
        <f t="shared" si="40"/>
        <v>2254.9015268332191</v>
      </c>
      <c r="BN57" s="280">
        <f t="shared" si="41"/>
        <v>7819.2545804996589</v>
      </c>
      <c r="BO57" s="467"/>
      <c r="BP57" s="374">
        <v>7819.2545804996589</v>
      </c>
      <c r="BQ57" s="362"/>
      <c r="BR57" s="362"/>
      <c r="BS57" s="360">
        <f t="shared" si="51"/>
        <v>6.2767123287671236</v>
      </c>
      <c r="BT57" s="462">
        <f t="shared" si="52"/>
        <v>3.7232876712328764</v>
      </c>
      <c r="BU57" s="374">
        <f t="shared" si="53"/>
        <v>1054.55</v>
      </c>
      <c r="BV57" s="463">
        <f t="shared" si="42"/>
        <v>6764.7045804996587</v>
      </c>
      <c r="BW57" s="364">
        <f t="shared" si="54"/>
        <v>2254.9015268332191</v>
      </c>
      <c r="BX57" s="280">
        <f t="shared" si="43"/>
        <v>5564.3530536664402</v>
      </c>
      <c r="BZ57" s="280">
        <v>5564.3530536664402</v>
      </c>
      <c r="CA57" s="362"/>
      <c r="CB57" s="362"/>
      <c r="CC57" s="360">
        <f t="shared" si="55"/>
        <v>7.279452054794521</v>
      </c>
      <c r="CD57" s="462">
        <f t="shared" si="56"/>
        <v>2.720547945205479</v>
      </c>
      <c r="CE57" s="374">
        <f t="shared" si="57"/>
        <v>1054.55</v>
      </c>
      <c r="CF57" s="463">
        <f t="shared" si="44"/>
        <v>4509.8030536664401</v>
      </c>
      <c r="CG57" s="464">
        <f t="shared" si="71"/>
        <v>2254.9015268332191</v>
      </c>
      <c r="CH57" s="280">
        <f t="shared" si="45"/>
        <v>3309.4515268332211</v>
      </c>
      <c r="CJ57" s="467">
        <f t="shared" si="58"/>
        <v>2254.9015268332214</v>
      </c>
      <c r="CK57" s="280">
        <f t="shared" si="59"/>
        <v>3309.4515268332211</v>
      </c>
      <c r="CL57" s="362"/>
      <c r="CM57" s="362"/>
      <c r="CN57" s="360">
        <f t="shared" si="60"/>
        <v>8.2794520547945201</v>
      </c>
      <c r="CO57" s="462">
        <f t="shared" si="61"/>
        <v>1.7205479452054799</v>
      </c>
      <c r="CP57" s="374">
        <f t="shared" si="62"/>
        <v>1054.55</v>
      </c>
      <c r="CQ57" s="364">
        <f t="shared" si="46"/>
        <v>2254.9015268332214</v>
      </c>
      <c r="CR57" s="364">
        <f t="shared" si="63"/>
        <v>2254.9015268332191</v>
      </c>
      <c r="CS57" s="280">
        <f t="shared" si="47"/>
        <v>1054.550000000002</v>
      </c>
      <c r="CU57" s="468">
        <f t="shared" si="64"/>
        <v>2.0463630789890885E-12</v>
      </c>
      <c r="CV57" s="280">
        <f t="shared" si="65"/>
        <v>1054.550000000002</v>
      </c>
      <c r="CW57" s="362"/>
      <c r="CX57" s="362"/>
      <c r="CY57" s="360">
        <f t="shared" si="66"/>
        <v>10.27945205479452</v>
      </c>
      <c r="CZ57" s="462">
        <f t="shared" si="67"/>
        <v>-0.27945205479452007</v>
      </c>
      <c r="DA57" s="374">
        <f t="shared" si="68"/>
        <v>1054.55</v>
      </c>
      <c r="DB57" s="364">
        <f t="shared" si="48"/>
        <v>0</v>
      </c>
      <c r="DC57" s="364"/>
      <c r="DD57" s="280">
        <f t="shared" si="50"/>
        <v>1054.550000000002</v>
      </c>
      <c r="DF57" s="468">
        <f t="shared" si="69"/>
        <v>2.0463630789890885E-12</v>
      </c>
    </row>
    <row r="58" spans="1:110" ht="15" x14ac:dyDescent="0.25">
      <c r="A58" s="455" t="s">
        <v>18</v>
      </c>
      <c r="B58" s="456" t="s">
        <v>18</v>
      </c>
      <c r="C58" s="355" t="s">
        <v>54</v>
      </c>
      <c r="D58" s="355" t="s">
        <v>2055</v>
      </c>
      <c r="E58" s="362" t="s">
        <v>260</v>
      </c>
      <c r="F58" s="451" t="s">
        <v>1072</v>
      </c>
      <c r="G58" s="457">
        <v>41302</v>
      </c>
      <c r="H58" s="458" t="str">
        <f t="shared" si="0"/>
        <v>2012-2013</v>
      </c>
      <c r="I58" s="459">
        <f t="shared" si="1"/>
        <v>1</v>
      </c>
      <c r="J58" s="460">
        <v>10</v>
      </c>
      <c r="K58" s="461">
        <f t="shared" si="2"/>
        <v>9</v>
      </c>
      <c r="L58" s="311">
        <v>12940</v>
      </c>
      <c r="M58" s="279">
        <v>1127.3046510684931</v>
      </c>
      <c r="N58" s="359">
        <f t="shared" si="3"/>
        <v>11812.695348931507</v>
      </c>
      <c r="O58" s="359"/>
      <c r="P58" s="265">
        <f t="shared" si="4"/>
        <v>9</v>
      </c>
      <c r="Q58" s="361">
        <f t="shared" si="5"/>
        <v>647</v>
      </c>
      <c r="R58" s="265">
        <f t="shared" si="6"/>
        <v>11165.695348931507</v>
      </c>
      <c r="S58" s="265">
        <f t="shared" si="7"/>
        <v>1240.6328165479454</v>
      </c>
      <c r="T58" s="265"/>
      <c r="U58" s="265">
        <f t="shared" si="8"/>
        <v>0</v>
      </c>
      <c r="V58" s="265">
        <f t="shared" si="9"/>
        <v>1240.6328165479454</v>
      </c>
      <c r="W58" s="265">
        <f t="shared" si="10"/>
        <v>1240.6328165479454</v>
      </c>
      <c r="X58" s="265">
        <f t="shared" si="11"/>
        <v>0</v>
      </c>
      <c r="Y58" s="359">
        <f t="shared" si="12"/>
        <v>11812.695348931507</v>
      </c>
      <c r="Z58" s="374">
        <f t="shared" si="13"/>
        <v>10572.062532383563</v>
      </c>
      <c r="AA58" s="362"/>
      <c r="AB58" s="374">
        <f t="shared" si="14"/>
        <v>10572.062532383563</v>
      </c>
      <c r="AC58" s="362"/>
      <c r="AD58" s="362"/>
      <c r="AE58" s="360">
        <f t="shared" si="15"/>
        <v>2.1698630136986301</v>
      </c>
      <c r="AF58" s="462">
        <f t="shared" si="16"/>
        <v>7.8301369863013699</v>
      </c>
      <c r="AG58" s="374">
        <f t="shared" si="17"/>
        <v>647</v>
      </c>
      <c r="AH58" s="463">
        <f t="shared" si="18"/>
        <v>11165.695348931507</v>
      </c>
      <c r="AI58" s="464">
        <f t="shared" si="19"/>
        <v>1240.6328165479454</v>
      </c>
      <c r="AJ58" s="465">
        <f t="shared" si="20"/>
        <v>9331.4297158356167</v>
      </c>
      <c r="AK58" s="362"/>
      <c r="AL58" s="374">
        <f t="shared" si="21"/>
        <v>9331.4297158356167</v>
      </c>
      <c r="AM58" s="362"/>
      <c r="AN58" s="362"/>
      <c r="AO58" s="360">
        <f t="shared" si="22"/>
        <v>3.1726027397260275</v>
      </c>
      <c r="AP58" s="462">
        <f t="shared" si="23"/>
        <v>6.8273972602739725</v>
      </c>
      <c r="AQ58" s="374">
        <f t="shared" si="24"/>
        <v>647</v>
      </c>
      <c r="AR58" s="463">
        <f t="shared" si="25"/>
        <v>9925.0625323835629</v>
      </c>
      <c r="AS58" s="464">
        <f t="shared" si="26"/>
        <v>1240.6328165479454</v>
      </c>
      <c r="AT58" s="466">
        <f t="shared" si="27"/>
        <v>8090.7968992876713</v>
      </c>
      <c r="AV58" s="374">
        <f t="shared" si="28"/>
        <v>8090.7968992876713</v>
      </c>
      <c r="AW58" s="362"/>
      <c r="AX58" s="362"/>
      <c r="AY58" s="360">
        <f t="shared" si="29"/>
        <v>4.1726027397260275</v>
      </c>
      <c r="AZ58" s="462">
        <f t="shared" si="30"/>
        <v>5.8273972602739725</v>
      </c>
      <c r="BA58" s="374">
        <f t="shared" si="31"/>
        <v>647</v>
      </c>
      <c r="BB58" s="463">
        <f t="shared" si="32"/>
        <v>8684.4297158356167</v>
      </c>
      <c r="BC58" s="364">
        <f t="shared" si="33"/>
        <v>1240.6328165479454</v>
      </c>
      <c r="BD58" s="466">
        <f t="shared" si="34"/>
        <v>6850.1640827397259</v>
      </c>
      <c r="BE58" s="466"/>
      <c r="BF58" s="374">
        <f t="shared" si="35"/>
        <v>6850.1640827397259</v>
      </c>
      <c r="BG58" s="362"/>
      <c r="BH58" s="362"/>
      <c r="BI58" s="360">
        <f t="shared" si="36"/>
        <v>5.1726027397260275</v>
      </c>
      <c r="BJ58" s="462">
        <f t="shared" si="37"/>
        <v>4.8273972602739725</v>
      </c>
      <c r="BK58" s="374">
        <f t="shared" si="38"/>
        <v>647</v>
      </c>
      <c r="BL58" s="463">
        <f t="shared" si="39"/>
        <v>6203.1640827397259</v>
      </c>
      <c r="BM58" s="364">
        <f t="shared" si="40"/>
        <v>1240.6328165479454</v>
      </c>
      <c r="BN58" s="280">
        <f t="shared" si="41"/>
        <v>5609.5312661917806</v>
      </c>
      <c r="BO58" s="467"/>
      <c r="BP58" s="374">
        <v>5609.5312661917806</v>
      </c>
      <c r="BQ58" s="362"/>
      <c r="BR58" s="362"/>
      <c r="BS58" s="360">
        <f t="shared" si="51"/>
        <v>6.1726027397260275</v>
      </c>
      <c r="BT58" s="462">
        <f t="shared" si="52"/>
        <v>3.8273972602739725</v>
      </c>
      <c r="BU58" s="374">
        <f t="shared" si="53"/>
        <v>647</v>
      </c>
      <c r="BV58" s="463">
        <f t="shared" si="42"/>
        <v>4962.5312661917806</v>
      </c>
      <c r="BW58" s="364">
        <f t="shared" si="54"/>
        <v>1240.6328165479454</v>
      </c>
      <c r="BX58" s="280">
        <f t="shared" si="43"/>
        <v>4368.8984496438352</v>
      </c>
      <c r="BZ58" s="280">
        <v>4368.8984496438352</v>
      </c>
      <c r="CA58" s="362"/>
      <c r="CB58" s="362"/>
      <c r="CC58" s="360">
        <f t="shared" si="55"/>
        <v>7.1753424657534248</v>
      </c>
      <c r="CD58" s="462">
        <f t="shared" si="56"/>
        <v>2.8246575342465752</v>
      </c>
      <c r="CE58" s="374">
        <f t="shared" si="57"/>
        <v>647</v>
      </c>
      <c r="CF58" s="463">
        <f t="shared" si="44"/>
        <v>3721.8984496438352</v>
      </c>
      <c r="CG58" s="464">
        <f t="shared" si="71"/>
        <v>1240.6328165479454</v>
      </c>
      <c r="CH58" s="280">
        <f t="shared" si="45"/>
        <v>3128.2656330958898</v>
      </c>
      <c r="CJ58" s="467">
        <f t="shared" si="58"/>
        <v>2481.2656330958898</v>
      </c>
      <c r="CK58" s="280">
        <f t="shared" si="59"/>
        <v>3128.2656330958898</v>
      </c>
      <c r="CL58" s="362"/>
      <c r="CM58" s="362"/>
      <c r="CN58" s="360">
        <f t="shared" si="60"/>
        <v>8.1753424657534239</v>
      </c>
      <c r="CO58" s="462">
        <f t="shared" si="61"/>
        <v>1.8246575342465761</v>
      </c>
      <c r="CP58" s="374">
        <f t="shared" si="62"/>
        <v>647</v>
      </c>
      <c r="CQ58" s="364">
        <f t="shared" si="46"/>
        <v>2481.2656330958898</v>
      </c>
      <c r="CR58" s="364">
        <f t="shared" si="63"/>
        <v>1240.6328165479454</v>
      </c>
      <c r="CS58" s="280">
        <f t="shared" si="47"/>
        <v>1887.6328165479445</v>
      </c>
      <c r="CU58" s="468">
        <f t="shared" si="64"/>
        <v>1240.6328165479445</v>
      </c>
      <c r="CV58" s="280">
        <f t="shared" si="65"/>
        <v>1887.6328165479445</v>
      </c>
      <c r="CW58" s="362"/>
      <c r="CX58" s="362"/>
      <c r="CY58" s="360">
        <f t="shared" si="66"/>
        <v>10.175342465753424</v>
      </c>
      <c r="CZ58" s="462">
        <f t="shared" si="67"/>
        <v>-0.17534246575342394</v>
      </c>
      <c r="DA58" s="374">
        <f t="shared" si="68"/>
        <v>647</v>
      </c>
      <c r="DB58" s="364">
        <f t="shared" si="48"/>
        <v>0</v>
      </c>
      <c r="DC58" s="364">
        <f t="shared" ref="DC58:DC89" si="72">CR58</f>
        <v>1240.6328165479454</v>
      </c>
      <c r="DD58" s="280">
        <f t="shared" si="50"/>
        <v>646.99999999999909</v>
      </c>
      <c r="DF58" s="468">
        <f t="shared" si="69"/>
        <v>-9.0949470177292824E-13</v>
      </c>
    </row>
    <row r="59" spans="1:110" ht="15" x14ac:dyDescent="0.25">
      <c r="A59" s="455" t="s">
        <v>18</v>
      </c>
      <c r="B59" s="456" t="s">
        <v>18</v>
      </c>
      <c r="C59" s="355" t="s">
        <v>54</v>
      </c>
      <c r="D59" s="355" t="s">
        <v>2056</v>
      </c>
      <c r="E59" s="362" t="s">
        <v>263</v>
      </c>
      <c r="F59" s="451" t="s">
        <v>1072</v>
      </c>
      <c r="G59" s="457">
        <v>40183</v>
      </c>
      <c r="H59" s="458" t="str">
        <f t="shared" si="0"/>
        <v>2009-2010</v>
      </c>
      <c r="I59" s="459">
        <f t="shared" si="1"/>
        <v>4</v>
      </c>
      <c r="J59" s="460">
        <v>10</v>
      </c>
      <c r="K59" s="461">
        <f t="shared" si="2"/>
        <v>6</v>
      </c>
      <c r="L59" s="311">
        <v>1158596</v>
      </c>
      <c r="M59" s="279">
        <f>104647.693556581+110669*3</f>
        <v>436654.69355658098</v>
      </c>
      <c r="N59" s="359">
        <f t="shared" si="3"/>
        <v>721941.30644341907</v>
      </c>
      <c r="O59" s="359"/>
      <c r="P59" s="265">
        <f t="shared" si="4"/>
        <v>6</v>
      </c>
      <c r="Q59" s="361">
        <f t="shared" si="5"/>
        <v>57929.8</v>
      </c>
      <c r="R59" s="265">
        <f t="shared" si="6"/>
        <v>664011.50644341903</v>
      </c>
      <c r="S59" s="265">
        <f t="shared" si="7"/>
        <v>110668.5844072365</v>
      </c>
      <c r="T59" s="265"/>
      <c r="U59" s="265">
        <f t="shared" si="8"/>
        <v>0</v>
      </c>
      <c r="V59" s="265">
        <f t="shared" si="9"/>
        <v>110668.5844072365</v>
      </c>
      <c r="W59" s="265">
        <f t="shared" si="10"/>
        <v>110668.5844072365</v>
      </c>
      <c r="X59" s="265">
        <f t="shared" si="11"/>
        <v>0</v>
      </c>
      <c r="Y59" s="359">
        <f t="shared" si="12"/>
        <v>721941.30644341907</v>
      </c>
      <c r="Z59" s="374">
        <f t="shared" si="13"/>
        <v>611272.72203618253</v>
      </c>
      <c r="AA59" s="362"/>
      <c r="AB59" s="374">
        <f t="shared" si="14"/>
        <v>611272.72203618253</v>
      </c>
      <c r="AC59" s="362"/>
      <c r="AD59" s="362"/>
      <c r="AE59" s="360">
        <f t="shared" si="15"/>
        <v>5.2356164383561641</v>
      </c>
      <c r="AF59" s="462">
        <f t="shared" si="16"/>
        <v>4.7643835616438359</v>
      </c>
      <c r="AG59" s="374">
        <f t="shared" si="17"/>
        <v>57929.8</v>
      </c>
      <c r="AH59" s="463">
        <f t="shared" si="18"/>
        <v>664011.50644341903</v>
      </c>
      <c r="AI59" s="464">
        <f t="shared" si="19"/>
        <v>110668.5844072365</v>
      </c>
      <c r="AJ59" s="465">
        <f t="shared" si="20"/>
        <v>500604.13762894605</v>
      </c>
      <c r="AK59" s="362"/>
      <c r="AL59" s="374">
        <f t="shared" si="21"/>
        <v>500604.13762894605</v>
      </c>
      <c r="AM59" s="362"/>
      <c r="AN59" s="362"/>
      <c r="AO59" s="360">
        <f t="shared" si="22"/>
        <v>6.2383561643835614</v>
      </c>
      <c r="AP59" s="462">
        <f t="shared" si="23"/>
        <v>3.7616438356164386</v>
      </c>
      <c r="AQ59" s="374">
        <f t="shared" si="24"/>
        <v>57929.8</v>
      </c>
      <c r="AR59" s="463">
        <f t="shared" si="25"/>
        <v>553342.92203618248</v>
      </c>
      <c r="AS59" s="464">
        <f t="shared" si="26"/>
        <v>110668.5844072365</v>
      </c>
      <c r="AT59" s="466">
        <f t="shared" si="27"/>
        <v>389935.55322170956</v>
      </c>
      <c r="AV59" s="374">
        <f t="shared" si="28"/>
        <v>389935.55322170956</v>
      </c>
      <c r="AW59" s="362"/>
      <c r="AX59" s="362"/>
      <c r="AY59" s="360">
        <f t="shared" si="29"/>
        <v>7.2383561643835614</v>
      </c>
      <c r="AZ59" s="462">
        <f t="shared" si="30"/>
        <v>2.7616438356164386</v>
      </c>
      <c r="BA59" s="374">
        <f t="shared" si="31"/>
        <v>57929.8</v>
      </c>
      <c r="BB59" s="463">
        <f t="shared" si="32"/>
        <v>442674.33762894606</v>
      </c>
      <c r="BC59" s="364">
        <f t="shared" si="33"/>
        <v>110668.5844072365</v>
      </c>
      <c r="BD59" s="466">
        <f t="shared" si="34"/>
        <v>279266.96881447308</v>
      </c>
      <c r="BE59" s="466"/>
      <c r="BF59" s="374">
        <f t="shared" si="35"/>
        <v>279266.96881447308</v>
      </c>
      <c r="BG59" s="362"/>
      <c r="BH59" s="362"/>
      <c r="BI59" s="360">
        <f t="shared" si="36"/>
        <v>8.2383561643835623</v>
      </c>
      <c r="BJ59" s="462">
        <f t="shared" si="37"/>
        <v>1.7616438356164377</v>
      </c>
      <c r="BK59" s="374">
        <f t="shared" si="38"/>
        <v>57929.8</v>
      </c>
      <c r="BL59" s="463">
        <f t="shared" si="39"/>
        <v>221337.16881447309</v>
      </c>
      <c r="BM59" s="364">
        <f t="shared" si="40"/>
        <v>110668.5844072365</v>
      </c>
      <c r="BN59" s="280">
        <f t="shared" si="41"/>
        <v>168598.38440723659</v>
      </c>
      <c r="BO59" s="467"/>
      <c r="BP59" s="374">
        <v>168598.38440723659</v>
      </c>
      <c r="BQ59" s="362"/>
      <c r="BR59" s="362"/>
      <c r="BS59" s="360">
        <f t="shared" si="51"/>
        <v>9.2383561643835623</v>
      </c>
      <c r="BT59" s="462">
        <f t="shared" si="52"/>
        <v>0.76164383561643767</v>
      </c>
      <c r="BU59" s="374">
        <f t="shared" si="53"/>
        <v>57929.8</v>
      </c>
      <c r="BV59" s="463">
        <f t="shared" si="42"/>
        <v>110668.58440723659</v>
      </c>
      <c r="BW59" s="364">
        <f t="shared" si="54"/>
        <v>110668.5844072365</v>
      </c>
      <c r="BX59" s="280">
        <f t="shared" si="43"/>
        <v>57929.80000000009</v>
      </c>
      <c r="BZ59" s="280">
        <v>57929.80000000009</v>
      </c>
      <c r="CA59" s="362"/>
      <c r="CB59" s="362"/>
      <c r="CC59" s="360">
        <f t="shared" si="55"/>
        <v>10.241095890410959</v>
      </c>
      <c r="CD59" s="462">
        <f t="shared" si="56"/>
        <v>-0.2410958904109588</v>
      </c>
      <c r="CE59" s="374">
        <f t="shared" si="57"/>
        <v>57929.8</v>
      </c>
      <c r="CF59" s="463">
        <f t="shared" si="44"/>
        <v>0</v>
      </c>
      <c r="CG59" s="464"/>
      <c r="CH59" s="280">
        <f t="shared" si="45"/>
        <v>57929.80000000009</v>
      </c>
      <c r="CJ59" s="467">
        <f t="shared" si="58"/>
        <v>8.7311491370201111E-11</v>
      </c>
      <c r="CK59" s="280">
        <f t="shared" si="59"/>
        <v>57929.80000000009</v>
      </c>
      <c r="CL59" s="362"/>
      <c r="CM59" s="362"/>
      <c r="CN59" s="360">
        <f t="shared" si="60"/>
        <v>11.241095890410959</v>
      </c>
      <c r="CO59" s="462">
        <f t="shared" si="61"/>
        <v>-1.2410958904109588</v>
      </c>
      <c r="CP59" s="374">
        <f t="shared" si="62"/>
        <v>57929.8</v>
      </c>
      <c r="CQ59" s="364">
        <f t="shared" si="46"/>
        <v>0</v>
      </c>
      <c r="CR59" s="364">
        <f t="shared" si="63"/>
        <v>0</v>
      </c>
      <c r="CS59" s="280">
        <f t="shared" si="47"/>
        <v>57929.80000000009</v>
      </c>
      <c r="CU59" s="468">
        <f t="shared" si="64"/>
        <v>8.7311491370201111E-11</v>
      </c>
      <c r="CV59" s="280">
        <f t="shared" si="65"/>
        <v>57929.80000000009</v>
      </c>
      <c r="CW59" s="362"/>
      <c r="CX59" s="362"/>
      <c r="CY59" s="360">
        <f t="shared" si="66"/>
        <v>13.241095890410959</v>
      </c>
      <c r="CZ59" s="462">
        <f t="shared" si="67"/>
        <v>-3.2410958904109588</v>
      </c>
      <c r="DA59" s="374">
        <f t="shared" si="68"/>
        <v>57929.8</v>
      </c>
      <c r="DB59" s="364">
        <f t="shared" si="48"/>
        <v>0</v>
      </c>
      <c r="DC59" s="364">
        <f t="shared" si="72"/>
        <v>0</v>
      </c>
      <c r="DD59" s="280">
        <f t="shared" si="50"/>
        <v>57929.80000000009</v>
      </c>
      <c r="DF59" s="468">
        <f t="shared" si="69"/>
        <v>8.7311491370201111E-11</v>
      </c>
    </row>
    <row r="60" spans="1:110" ht="15" x14ac:dyDescent="0.25">
      <c r="A60" s="455" t="s">
        <v>18</v>
      </c>
      <c r="B60" s="456" t="s">
        <v>18</v>
      </c>
      <c r="C60" s="355" t="s">
        <v>54</v>
      </c>
      <c r="D60" s="355" t="s">
        <v>2057</v>
      </c>
      <c r="E60" s="362" t="s">
        <v>264</v>
      </c>
      <c r="F60" s="451" t="s">
        <v>1072</v>
      </c>
      <c r="G60" s="457">
        <v>41352</v>
      </c>
      <c r="H60" s="458" t="str">
        <f t="shared" si="0"/>
        <v>2012-2013</v>
      </c>
      <c r="I60" s="459">
        <f t="shared" si="1"/>
        <v>1</v>
      </c>
      <c r="J60" s="460">
        <v>10</v>
      </c>
      <c r="K60" s="461">
        <f t="shared" si="2"/>
        <v>9</v>
      </c>
      <c r="L60" s="311">
        <v>16000</v>
      </c>
      <c r="M60" s="279">
        <v>1230.1431671232876</v>
      </c>
      <c r="N60" s="359">
        <f t="shared" si="3"/>
        <v>14769.856832876712</v>
      </c>
      <c r="O60" s="359"/>
      <c r="P60" s="265">
        <f t="shared" si="4"/>
        <v>9</v>
      </c>
      <c r="Q60" s="361">
        <f t="shared" si="5"/>
        <v>800</v>
      </c>
      <c r="R60" s="265">
        <f t="shared" si="6"/>
        <v>13969.856832876712</v>
      </c>
      <c r="S60" s="265">
        <f t="shared" si="7"/>
        <v>1552.2063147640793</v>
      </c>
      <c r="T60" s="265"/>
      <c r="U60" s="265">
        <f t="shared" si="8"/>
        <v>0</v>
      </c>
      <c r="V60" s="265">
        <f t="shared" si="9"/>
        <v>1552.2063147640793</v>
      </c>
      <c r="W60" s="265">
        <f t="shared" si="10"/>
        <v>1552.2063147640793</v>
      </c>
      <c r="X60" s="265">
        <f t="shared" si="11"/>
        <v>0</v>
      </c>
      <c r="Y60" s="359">
        <f t="shared" si="12"/>
        <v>14769.856832876712</v>
      </c>
      <c r="Z60" s="374">
        <f t="shared" si="13"/>
        <v>13217.650518112634</v>
      </c>
      <c r="AA60" s="362"/>
      <c r="AB60" s="374">
        <f t="shared" si="14"/>
        <v>13217.650518112634</v>
      </c>
      <c r="AC60" s="362"/>
      <c r="AD60" s="362"/>
      <c r="AE60" s="360">
        <f t="shared" si="15"/>
        <v>2.032876712328767</v>
      </c>
      <c r="AF60" s="462">
        <f t="shared" si="16"/>
        <v>7.9671232876712335</v>
      </c>
      <c r="AG60" s="374">
        <f t="shared" si="17"/>
        <v>800</v>
      </c>
      <c r="AH60" s="463">
        <f t="shared" si="18"/>
        <v>13969.856832876712</v>
      </c>
      <c r="AI60" s="464">
        <f t="shared" si="19"/>
        <v>1552.2063147640793</v>
      </c>
      <c r="AJ60" s="465">
        <f t="shared" si="20"/>
        <v>11665.444203348554</v>
      </c>
      <c r="AK60" s="362"/>
      <c r="AL60" s="374">
        <f t="shared" si="21"/>
        <v>11665.444203348554</v>
      </c>
      <c r="AM60" s="362"/>
      <c r="AN60" s="362"/>
      <c r="AO60" s="360">
        <f t="shared" si="22"/>
        <v>3.0356164383561643</v>
      </c>
      <c r="AP60" s="462">
        <f t="shared" si="23"/>
        <v>6.9643835616438352</v>
      </c>
      <c r="AQ60" s="374">
        <f t="shared" si="24"/>
        <v>800</v>
      </c>
      <c r="AR60" s="463">
        <f t="shared" si="25"/>
        <v>12417.650518112634</v>
      </c>
      <c r="AS60" s="464">
        <f t="shared" si="26"/>
        <v>1552.2063147640793</v>
      </c>
      <c r="AT60" s="466">
        <f t="shared" si="27"/>
        <v>10113.237888584474</v>
      </c>
      <c r="AV60" s="374">
        <f t="shared" si="28"/>
        <v>10113.237888584474</v>
      </c>
      <c r="AW60" s="362"/>
      <c r="AX60" s="362"/>
      <c r="AY60" s="360">
        <f t="shared" si="29"/>
        <v>4.0356164383561648</v>
      </c>
      <c r="AZ60" s="462">
        <f t="shared" si="30"/>
        <v>5.9643835616438352</v>
      </c>
      <c r="BA60" s="374">
        <f t="shared" si="31"/>
        <v>800</v>
      </c>
      <c r="BB60" s="463">
        <f t="shared" si="32"/>
        <v>10865.444203348554</v>
      </c>
      <c r="BC60" s="364">
        <f t="shared" si="33"/>
        <v>1552.2063147640793</v>
      </c>
      <c r="BD60" s="466">
        <f t="shared" si="34"/>
        <v>8561.0315738203935</v>
      </c>
      <c r="BE60" s="466"/>
      <c r="BF60" s="374">
        <f t="shared" si="35"/>
        <v>8561.0315738203935</v>
      </c>
      <c r="BG60" s="362"/>
      <c r="BH60" s="362"/>
      <c r="BI60" s="360">
        <f t="shared" si="36"/>
        <v>5.0356164383561648</v>
      </c>
      <c r="BJ60" s="462">
        <f t="shared" si="37"/>
        <v>4.9643835616438352</v>
      </c>
      <c r="BK60" s="374">
        <f t="shared" si="38"/>
        <v>800</v>
      </c>
      <c r="BL60" s="463">
        <f t="shared" si="39"/>
        <v>7761.0315738203935</v>
      </c>
      <c r="BM60" s="364">
        <f t="shared" si="40"/>
        <v>1552.2063147640793</v>
      </c>
      <c r="BN60" s="280">
        <f t="shared" si="41"/>
        <v>7008.8252590563143</v>
      </c>
      <c r="BO60" s="467"/>
      <c r="BP60" s="374">
        <v>7008.8252590563143</v>
      </c>
      <c r="BQ60" s="362"/>
      <c r="BR60" s="362"/>
      <c r="BS60" s="360">
        <f t="shared" si="51"/>
        <v>6.0356164383561648</v>
      </c>
      <c r="BT60" s="462">
        <f t="shared" si="52"/>
        <v>3.9643835616438352</v>
      </c>
      <c r="BU60" s="374">
        <f t="shared" si="53"/>
        <v>800</v>
      </c>
      <c r="BV60" s="463">
        <f t="shared" si="42"/>
        <v>6208.8252590563143</v>
      </c>
      <c r="BW60" s="364">
        <f t="shared" si="54"/>
        <v>1552.2063147640793</v>
      </c>
      <c r="BX60" s="280">
        <f t="shared" si="43"/>
        <v>5456.618944292235</v>
      </c>
      <c r="BZ60" s="280">
        <v>5456.618944292235</v>
      </c>
      <c r="CA60" s="362"/>
      <c r="CB60" s="362"/>
      <c r="CC60" s="360">
        <f t="shared" si="55"/>
        <v>7.0383561643835613</v>
      </c>
      <c r="CD60" s="462">
        <f t="shared" si="56"/>
        <v>2.9616438356164387</v>
      </c>
      <c r="CE60" s="374">
        <f t="shared" si="57"/>
        <v>800</v>
      </c>
      <c r="CF60" s="463">
        <f t="shared" si="44"/>
        <v>4656.618944292235</v>
      </c>
      <c r="CG60" s="464">
        <f t="shared" ref="CG60:CG91" si="73">BW60</f>
        <v>1552.2063147640793</v>
      </c>
      <c r="CH60" s="280">
        <f t="shared" si="45"/>
        <v>3904.4126295281558</v>
      </c>
      <c r="CJ60" s="467">
        <f t="shared" si="58"/>
        <v>3104.4126295281558</v>
      </c>
      <c r="CK60" s="280">
        <f t="shared" si="59"/>
        <v>3904.4126295281558</v>
      </c>
      <c r="CL60" s="362"/>
      <c r="CM60" s="362"/>
      <c r="CN60" s="360">
        <f t="shared" si="60"/>
        <v>8.0383561643835613</v>
      </c>
      <c r="CO60" s="462">
        <f t="shared" si="61"/>
        <v>1.9616438356164387</v>
      </c>
      <c r="CP60" s="374">
        <f t="shared" si="62"/>
        <v>800</v>
      </c>
      <c r="CQ60" s="364">
        <f t="shared" si="46"/>
        <v>3104.4126295281558</v>
      </c>
      <c r="CR60" s="364">
        <f t="shared" si="63"/>
        <v>1552.2063147640793</v>
      </c>
      <c r="CS60" s="280">
        <f t="shared" si="47"/>
        <v>2352.2063147640765</v>
      </c>
      <c r="CU60" s="468">
        <f t="shared" si="64"/>
        <v>1552.2063147640765</v>
      </c>
      <c r="CV60" s="280">
        <f t="shared" si="65"/>
        <v>2352.2063147640765</v>
      </c>
      <c r="CW60" s="362"/>
      <c r="CX60" s="362"/>
      <c r="CY60" s="360">
        <f t="shared" si="66"/>
        <v>10.038356164383561</v>
      </c>
      <c r="CZ60" s="462">
        <f t="shared" si="67"/>
        <v>-3.8356164383561264E-2</v>
      </c>
      <c r="DA60" s="374">
        <f t="shared" si="68"/>
        <v>800</v>
      </c>
      <c r="DB60" s="364">
        <f t="shared" si="48"/>
        <v>0</v>
      </c>
      <c r="DC60" s="364">
        <f t="shared" si="72"/>
        <v>1552.2063147640793</v>
      </c>
      <c r="DD60" s="280">
        <f t="shared" si="50"/>
        <v>799.99999999999727</v>
      </c>
      <c r="DF60" s="468">
        <f t="shared" si="69"/>
        <v>-2.7284841053187847E-12</v>
      </c>
    </row>
    <row r="61" spans="1:110" ht="15" x14ac:dyDescent="0.25">
      <c r="A61" s="455" t="s">
        <v>18</v>
      </c>
      <c r="B61" s="456" t="s">
        <v>18</v>
      </c>
      <c r="C61" s="355" t="s">
        <v>54</v>
      </c>
      <c r="D61" s="355" t="s">
        <v>2058</v>
      </c>
      <c r="E61" s="362" t="s">
        <v>260</v>
      </c>
      <c r="F61" s="451" t="s">
        <v>1072</v>
      </c>
      <c r="G61" s="457">
        <v>41354</v>
      </c>
      <c r="H61" s="458" t="str">
        <f t="shared" si="0"/>
        <v>2012-2013</v>
      </c>
      <c r="I61" s="459">
        <f t="shared" si="1"/>
        <v>1</v>
      </c>
      <c r="J61" s="460">
        <v>10</v>
      </c>
      <c r="K61" s="461">
        <f t="shared" si="2"/>
        <v>9</v>
      </c>
      <c r="L61" s="311">
        <v>20836</v>
      </c>
      <c r="M61" s="279">
        <v>1593.3504410191781</v>
      </c>
      <c r="N61" s="359">
        <f t="shared" si="3"/>
        <v>19242.649558980822</v>
      </c>
      <c r="O61" s="359"/>
      <c r="P61" s="265">
        <f t="shared" si="4"/>
        <v>9</v>
      </c>
      <c r="Q61" s="361">
        <f t="shared" si="5"/>
        <v>1041.8</v>
      </c>
      <c r="R61" s="265">
        <f t="shared" si="6"/>
        <v>18200.849558980823</v>
      </c>
      <c r="S61" s="265">
        <f t="shared" si="7"/>
        <v>2022.3166176645359</v>
      </c>
      <c r="T61" s="265"/>
      <c r="U61" s="265">
        <f t="shared" si="8"/>
        <v>0</v>
      </c>
      <c r="V61" s="265">
        <f t="shared" si="9"/>
        <v>2022.3166176645359</v>
      </c>
      <c r="W61" s="265">
        <f t="shared" si="10"/>
        <v>2022.3166176645359</v>
      </c>
      <c r="X61" s="265">
        <f t="shared" si="11"/>
        <v>0</v>
      </c>
      <c r="Y61" s="359">
        <f t="shared" si="12"/>
        <v>19242.649558980822</v>
      </c>
      <c r="Z61" s="374">
        <f t="shared" si="13"/>
        <v>17220.332941316286</v>
      </c>
      <c r="AA61" s="362"/>
      <c r="AB61" s="374">
        <f t="shared" si="14"/>
        <v>17220.332941316286</v>
      </c>
      <c r="AC61" s="362"/>
      <c r="AD61" s="362"/>
      <c r="AE61" s="360">
        <f t="shared" si="15"/>
        <v>2.0273972602739727</v>
      </c>
      <c r="AF61" s="462">
        <f t="shared" si="16"/>
        <v>7.9726027397260273</v>
      </c>
      <c r="AG61" s="374">
        <f t="shared" si="17"/>
        <v>1041.8</v>
      </c>
      <c r="AH61" s="463">
        <f t="shared" si="18"/>
        <v>18200.849558980823</v>
      </c>
      <c r="AI61" s="464">
        <f t="shared" si="19"/>
        <v>2022.3166176645359</v>
      </c>
      <c r="AJ61" s="465">
        <f t="shared" si="20"/>
        <v>15198.016323651751</v>
      </c>
      <c r="AK61" s="362"/>
      <c r="AL61" s="374">
        <f t="shared" si="21"/>
        <v>15198.016323651751</v>
      </c>
      <c r="AM61" s="362"/>
      <c r="AN61" s="362"/>
      <c r="AO61" s="360">
        <f t="shared" si="22"/>
        <v>3.0301369863013701</v>
      </c>
      <c r="AP61" s="462">
        <f t="shared" si="23"/>
        <v>6.9698630136986299</v>
      </c>
      <c r="AQ61" s="374">
        <f t="shared" si="24"/>
        <v>1041.8</v>
      </c>
      <c r="AR61" s="463">
        <f t="shared" si="25"/>
        <v>16178.532941316287</v>
      </c>
      <c r="AS61" s="464">
        <f t="shared" si="26"/>
        <v>2022.3166176645359</v>
      </c>
      <c r="AT61" s="466">
        <f t="shared" si="27"/>
        <v>13175.699705987216</v>
      </c>
      <c r="AV61" s="374">
        <f t="shared" si="28"/>
        <v>13175.699705987216</v>
      </c>
      <c r="AW61" s="362"/>
      <c r="AX61" s="362"/>
      <c r="AY61" s="360">
        <f t="shared" si="29"/>
        <v>4.0301369863013701</v>
      </c>
      <c r="AZ61" s="462">
        <f t="shared" si="30"/>
        <v>5.9698630136986299</v>
      </c>
      <c r="BA61" s="374">
        <f t="shared" si="31"/>
        <v>1041.8</v>
      </c>
      <c r="BB61" s="463">
        <f t="shared" si="32"/>
        <v>14156.216323651752</v>
      </c>
      <c r="BC61" s="364">
        <f t="shared" si="33"/>
        <v>2022.3166176645359</v>
      </c>
      <c r="BD61" s="466">
        <f t="shared" si="34"/>
        <v>11153.38308832268</v>
      </c>
      <c r="BE61" s="466"/>
      <c r="BF61" s="374">
        <f t="shared" si="35"/>
        <v>11153.38308832268</v>
      </c>
      <c r="BG61" s="362"/>
      <c r="BH61" s="362"/>
      <c r="BI61" s="360">
        <f t="shared" si="36"/>
        <v>5.0301369863013701</v>
      </c>
      <c r="BJ61" s="462">
        <f t="shared" si="37"/>
        <v>4.9698630136986299</v>
      </c>
      <c r="BK61" s="374">
        <f t="shared" si="38"/>
        <v>1041.8</v>
      </c>
      <c r="BL61" s="463">
        <f t="shared" si="39"/>
        <v>10111.583088322681</v>
      </c>
      <c r="BM61" s="364">
        <f t="shared" si="40"/>
        <v>2022.3166176645359</v>
      </c>
      <c r="BN61" s="280">
        <f t="shared" si="41"/>
        <v>9131.0664706581447</v>
      </c>
      <c r="BO61" s="467"/>
      <c r="BP61" s="374">
        <v>9131.0664706581447</v>
      </c>
      <c r="BQ61" s="362"/>
      <c r="BR61" s="362"/>
      <c r="BS61" s="360">
        <f t="shared" si="51"/>
        <v>6.0301369863013701</v>
      </c>
      <c r="BT61" s="462">
        <f t="shared" si="52"/>
        <v>3.9698630136986299</v>
      </c>
      <c r="BU61" s="374">
        <f t="shared" si="53"/>
        <v>1041.8</v>
      </c>
      <c r="BV61" s="463">
        <f t="shared" si="42"/>
        <v>8089.2664706581445</v>
      </c>
      <c r="BW61" s="364">
        <f t="shared" si="54"/>
        <v>2022.3166176645359</v>
      </c>
      <c r="BX61" s="280">
        <f t="shared" si="43"/>
        <v>7108.7498529936092</v>
      </c>
      <c r="BZ61" s="280">
        <v>7108.7498529936092</v>
      </c>
      <c r="CA61" s="362"/>
      <c r="CB61" s="362"/>
      <c r="CC61" s="360">
        <f t="shared" si="55"/>
        <v>7.0328767123287674</v>
      </c>
      <c r="CD61" s="462">
        <f t="shared" si="56"/>
        <v>2.9671232876712326</v>
      </c>
      <c r="CE61" s="374">
        <f t="shared" si="57"/>
        <v>1041.8</v>
      </c>
      <c r="CF61" s="463">
        <f t="shared" si="44"/>
        <v>6066.9498529936091</v>
      </c>
      <c r="CG61" s="464">
        <f t="shared" si="73"/>
        <v>2022.3166176645359</v>
      </c>
      <c r="CH61" s="280">
        <f t="shared" si="45"/>
        <v>5086.4332353290738</v>
      </c>
      <c r="CJ61" s="467">
        <f t="shared" si="58"/>
        <v>4044.6332353290736</v>
      </c>
      <c r="CK61" s="280">
        <f t="shared" si="59"/>
        <v>5086.4332353290738</v>
      </c>
      <c r="CL61" s="362"/>
      <c r="CM61" s="362"/>
      <c r="CN61" s="360">
        <f t="shared" si="60"/>
        <v>8.0328767123287665</v>
      </c>
      <c r="CO61" s="462">
        <f t="shared" si="61"/>
        <v>1.9671232876712335</v>
      </c>
      <c r="CP61" s="374">
        <f t="shared" si="62"/>
        <v>1041.8</v>
      </c>
      <c r="CQ61" s="364">
        <f t="shared" si="46"/>
        <v>4044.6332353290736</v>
      </c>
      <c r="CR61" s="364">
        <f t="shared" si="63"/>
        <v>2022.3166176645359</v>
      </c>
      <c r="CS61" s="280">
        <f t="shared" si="47"/>
        <v>3064.1166176645379</v>
      </c>
      <c r="CU61" s="468">
        <f t="shared" si="64"/>
        <v>2022.3166176645379</v>
      </c>
      <c r="CV61" s="280">
        <f t="shared" si="65"/>
        <v>3064.1166176645379</v>
      </c>
      <c r="CW61" s="362"/>
      <c r="CX61" s="362"/>
      <c r="CY61" s="360">
        <f t="shared" si="66"/>
        <v>10.032876712328767</v>
      </c>
      <c r="CZ61" s="462">
        <f t="shared" si="67"/>
        <v>-3.2876712328766544E-2</v>
      </c>
      <c r="DA61" s="374">
        <f t="shared" si="68"/>
        <v>1041.8</v>
      </c>
      <c r="DB61" s="364">
        <f t="shared" si="48"/>
        <v>0</v>
      </c>
      <c r="DC61" s="364">
        <f t="shared" si="72"/>
        <v>2022.3166176645359</v>
      </c>
      <c r="DD61" s="280">
        <f t="shared" si="50"/>
        <v>1041.800000000002</v>
      </c>
      <c r="DF61" s="468">
        <f t="shared" si="69"/>
        <v>2.0463630789890885E-12</v>
      </c>
    </row>
    <row r="62" spans="1:110" ht="15" x14ac:dyDescent="0.25">
      <c r="A62" s="455" t="s">
        <v>18</v>
      </c>
      <c r="B62" s="456" t="s">
        <v>18</v>
      </c>
      <c r="C62" s="355" t="s">
        <v>54</v>
      </c>
      <c r="D62" s="355" t="s">
        <v>2059</v>
      </c>
      <c r="E62" s="362" t="s">
        <v>265</v>
      </c>
      <c r="F62" s="451" t="s">
        <v>1072</v>
      </c>
      <c r="G62" s="457">
        <v>41383</v>
      </c>
      <c r="H62" s="458" t="str">
        <f t="shared" si="0"/>
        <v>2013-2014</v>
      </c>
      <c r="I62" s="459">
        <f t="shared" si="1"/>
        <v>1</v>
      </c>
      <c r="J62" s="460">
        <v>10</v>
      </c>
      <c r="K62" s="461">
        <f t="shared" si="2"/>
        <v>9</v>
      </c>
      <c r="L62" s="311">
        <v>242400</v>
      </c>
      <c r="M62" s="279">
        <v>17106.838086575342</v>
      </c>
      <c r="N62" s="359">
        <f t="shared" si="3"/>
        <v>225293.16191342467</v>
      </c>
      <c r="O62" s="359"/>
      <c r="P62" s="265">
        <f t="shared" si="4"/>
        <v>9</v>
      </c>
      <c r="Q62" s="361">
        <f t="shared" si="5"/>
        <v>12120</v>
      </c>
      <c r="R62" s="265">
        <f t="shared" si="6"/>
        <v>213173.16191342467</v>
      </c>
      <c r="S62" s="265">
        <f t="shared" si="7"/>
        <v>23685.906879269409</v>
      </c>
      <c r="T62" s="265"/>
      <c r="U62" s="265">
        <f t="shared" si="8"/>
        <v>0</v>
      </c>
      <c r="V62" s="265">
        <f t="shared" si="9"/>
        <v>23685.906879269409</v>
      </c>
      <c r="W62" s="265">
        <f t="shared" si="10"/>
        <v>23685.906879269409</v>
      </c>
      <c r="X62" s="265">
        <f t="shared" si="11"/>
        <v>0</v>
      </c>
      <c r="Y62" s="359">
        <f t="shared" si="12"/>
        <v>225293.16191342467</v>
      </c>
      <c r="Z62" s="374">
        <f t="shared" si="13"/>
        <v>201607.25503415527</v>
      </c>
      <c r="AA62" s="362"/>
      <c r="AB62" s="374">
        <f t="shared" si="14"/>
        <v>201607.25503415527</v>
      </c>
      <c r="AC62" s="362"/>
      <c r="AD62" s="362"/>
      <c r="AE62" s="360">
        <f t="shared" si="15"/>
        <v>1.9479452054794522</v>
      </c>
      <c r="AF62" s="462">
        <f t="shared" si="16"/>
        <v>8.0520547945205472</v>
      </c>
      <c r="AG62" s="374">
        <f t="shared" si="17"/>
        <v>12120</v>
      </c>
      <c r="AH62" s="463">
        <f t="shared" si="18"/>
        <v>213173.16191342467</v>
      </c>
      <c r="AI62" s="464">
        <f t="shared" si="19"/>
        <v>23685.906879269409</v>
      </c>
      <c r="AJ62" s="465">
        <f t="shared" si="20"/>
        <v>177921.34815488587</v>
      </c>
      <c r="AK62" s="362"/>
      <c r="AL62" s="374">
        <f t="shared" si="21"/>
        <v>177921.34815488587</v>
      </c>
      <c r="AM62" s="362"/>
      <c r="AN62" s="362"/>
      <c r="AO62" s="360">
        <f t="shared" si="22"/>
        <v>2.9506849315068493</v>
      </c>
      <c r="AP62" s="462">
        <f t="shared" si="23"/>
        <v>7.0493150684931507</v>
      </c>
      <c r="AQ62" s="374">
        <f t="shared" si="24"/>
        <v>12120</v>
      </c>
      <c r="AR62" s="463">
        <f t="shared" si="25"/>
        <v>189487.25503415527</v>
      </c>
      <c r="AS62" s="464">
        <f t="shared" si="26"/>
        <v>23685.906879269409</v>
      </c>
      <c r="AT62" s="466">
        <f t="shared" si="27"/>
        <v>154235.44127561647</v>
      </c>
      <c r="AV62" s="374">
        <f t="shared" si="28"/>
        <v>154235.44127561647</v>
      </c>
      <c r="AW62" s="362"/>
      <c r="AX62" s="362"/>
      <c r="AY62" s="360">
        <f t="shared" si="29"/>
        <v>3.9506849315068493</v>
      </c>
      <c r="AZ62" s="462">
        <f t="shared" si="30"/>
        <v>6.0493150684931507</v>
      </c>
      <c r="BA62" s="374">
        <f t="shared" si="31"/>
        <v>12120</v>
      </c>
      <c r="BB62" s="463">
        <f t="shared" si="32"/>
        <v>165801.34815488587</v>
      </c>
      <c r="BC62" s="364">
        <f t="shared" si="33"/>
        <v>23685.906879269409</v>
      </c>
      <c r="BD62" s="466">
        <f t="shared" si="34"/>
        <v>130549.53439634707</v>
      </c>
      <c r="BE62" s="466"/>
      <c r="BF62" s="374">
        <f t="shared" si="35"/>
        <v>130549.53439634707</v>
      </c>
      <c r="BG62" s="362"/>
      <c r="BH62" s="362"/>
      <c r="BI62" s="360">
        <f t="shared" si="36"/>
        <v>4.9506849315068493</v>
      </c>
      <c r="BJ62" s="462">
        <f t="shared" si="37"/>
        <v>5.0493150684931507</v>
      </c>
      <c r="BK62" s="374">
        <f t="shared" si="38"/>
        <v>12120</v>
      </c>
      <c r="BL62" s="463">
        <f t="shared" si="39"/>
        <v>118429.53439634707</v>
      </c>
      <c r="BM62" s="364">
        <f t="shared" si="40"/>
        <v>23685.906879269409</v>
      </c>
      <c r="BN62" s="280">
        <f t="shared" si="41"/>
        <v>106863.62751707766</v>
      </c>
      <c r="BO62" s="467"/>
      <c r="BP62" s="374">
        <v>106863.62751707766</v>
      </c>
      <c r="BQ62" s="362"/>
      <c r="BR62" s="362"/>
      <c r="BS62" s="360">
        <f t="shared" si="51"/>
        <v>5.9506849315068493</v>
      </c>
      <c r="BT62" s="462">
        <f t="shared" si="52"/>
        <v>4.0493150684931507</v>
      </c>
      <c r="BU62" s="374">
        <f t="shared" si="53"/>
        <v>12120</v>
      </c>
      <c r="BV62" s="463">
        <f t="shared" si="42"/>
        <v>94743.627517077664</v>
      </c>
      <c r="BW62" s="364">
        <f t="shared" si="54"/>
        <v>23685.906879269409</v>
      </c>
      <c r="BX62" s="280">
        <f t="shared" si="43"/>
        <v>83177.720637808263</v>
      </c>
      <c r="BZ62" s="280">
        <v>83177.720637808263</v>
      </c>
      <c r="CA62" s="362"/>
      <c r="CB62" s="362"/>
      <c r="CC62" s="360">
        <f t="shared" si="55"/>
        <v>6.9534246575342467</v>
      </c>
      <c r="CD62" s="462">
        <f t="shared" si="56"/>
        <v>3.0465753424657533</v>
      </c>
      <c r="CE62" s="374">
        <f t="shared" si="57"/>
        <v>12120</v>
      </c>
      <c r="CF62" s="463">
        <f t="shared" si="44"/>
        <v>71057.720637808263</v>
      </c>
      <c r="CG62" s="464">
        <f t="shared" si="73"/>
        <v>23685.906879269409</v>
      </c>
      <c r="CH62" s="280">
        <f t="shared" si="45"/>
        <v>59491.813758538854</v>
      </c>
      <c r="CJ62" s="467">
        <f t="shared" si="58"/>
        <v>47371.813758538854</v>
      </c>
      <c r="CK62" s="280">
        <f t="shared" si="59"/>
        <v>59491.813758538854</v>
      </c>
      <c r="CL62" s="362"/>
      <c r="CM62" s="362"/>
      <c r="CN62" s="360">
        <f t="shared" si="60"/>
        <v>7.9534246575342467</v>
      </c>
      <c r="CO62" s="462">
        <f t="shared" si="61"/>
        <v>2.0465753424657533</v>
      </c>
      <c r="CP62" s="374">
        <f t="shared" si="62"/>
        <v>12120</v>
      </c>
      <c r="CQ62" s="364">
        <f t="shared" si="46"/>
        <v>47371.813758538854</v>
      </c>
      <c r="CR62" s="364">
        <f t="shared" si="63"/>
        <v>23685.906879269409</v>
      </c>
      <c r="CS62" s="280">
        <f t="shared" si="47"/>
        <v>35805.906879269445</v>
      </c>
      <c r="CU62" s="468">
        <f t="shared" si="64"/>
        <v>23685.906879269445</v>
      </c>
      <c r="CV62" s="280">
        <f t="shared" si="65"/>
        <v>35805.906879269445</v>
      </c>
      <c r="CW62" s="362"/>
      <c r="CX62" s="362"/>
      <c r="CY62" s="360">
        <f t="shared" si="66"/>
        <v>9.9534246575342458</v>
      </c>
      <c r="CZ62" s="462">
        <f t="shared" si="67"/>
        <v>4.6575342465754233E-2</v>
      </c>
      <c r="DA62" s="374">
        <f t="shared" si="68"/>
        <v>12120</v>
      </c>
      <c r="DB62" s="364">
        <f t="shared" si="48"/>
        <v>23685.906879269445</v>
      </c>
      <c r="DC62" s="364">
        <f t="shared" si="72"/>
        <v>23685.906879269409</v>
      </c>
      <c r="DD62" s="280">
        <f t="shared" si="50"/>
        <v>12120.000000000036</v>
      </c>
      <c r="DF62" s="468">
        <f t="shared" si="69"/>
        <v>3.637978807091713E-11</v>
      </c>
    </row>
    <row r="63" spans="1:110" ht="15" x14ac:dyDescent="0.25">
      <c r="A63" s="455" t="s">
        <v>18</v>
      </c>
      <c r="B63" s="456" t="s">
        <v>18</v>
      </c>
      <c r="C63" s="355" t="s">
        <v>54</v>
      </c>
      <c r="D63" s="355" t="s">
        <v>2060</v>
      </c>
      <c r="E63" s="362" t="s">
        <v>266</v>
      </c>
      <c r="F63" s="451" t="s">
        <v>1072</v>
      </c>
      <c r="G63" s="457">
        <v>41401</v>
      </c>
      <c r="H63" s="458" t="str">
        <f t="shared" si="0"/>
        <v>2013-2014</v>
      </c>
      <c r="I63" s="459">
        <f t="shared" si="1"/>
        <v>1</v>
      </c>
      <c r="J63" s="460">
        <v>10</v>
      </c>
      <c r="K63" s="461">
        <f t="shared" si="2"/>
        <v>9</v>
      </c>
      <c r="L63" s="311">
        <v>919705</v>
      </c>
      <c r="M63" s="279">
        <v>62143.11374976713</v>
      </c>
      <c r="N63" s="359">
        <f t="shared" si="3"/>
        <v>857561.88625023281</v>
      </c>
      <c r="O63" s="359"/>
      <c r="P63" s="265">
        <f t="shared" si="4"/>
        <v>9</v>
      </c>
      <c r="Q63" s="361">
        <f t="shared" si="5"/>
        <v>45985.25</v>
      </c>
      <c r="R63" s="265">
        <f t="shared" si="6"/>
        <v>811576.63625023281</v>
      </c>
      <c r="S63" s="265">
        <f t="shared" si="7"/>
        <v>90175.181805581422</v>
      </c>
      <c r="T63" s="265"/>
      <c r="U63" s="265">
        <f t="shared" si="8"/>
        <v>0</v>
      </c>
      <c r="V63" s="265">
        <f t="shared" si="9"/>
        <v>90175.181805581422</v>
      </c>
      <c r="W63" s="265">
        <f t="shared" si="10"/>
        <v>90175.181805581422</v>
      </c>
      <c r="X63" s="265">
        <f t="shared" si="11"/>
        <v>0</v>
      </c>
      <c r="Y63" s="359">
        <f t="shared" si="12"/>
        <v>857561.88625023281</v>
      </c>
      <c r="Z63" s="374">
        <f t="shared" si="13"/>
        <v>767386.70444465138</v>
      </c>
      <c r="AA63" s="362"/>
      <c r="AB63" s="374">
        <f t="shared" si="14"/>
        <v>767386.70444465138</v>
      </c>
      <c r="AC63" s="362"/>
      <c r="AD63" s="362"/>
      <c r="AE63" s="360">
        <f t="shared" si="15"/>
        <v>1.8986301369863015</v>
      </c>
      <c r="AF63" s="462">
        <f t="shared" si="16"/>
        <v>8.1013698630136979</v>
      </c>
      <c r="AG63" s="374">
        <f t="shared" si="17"/>
        <v>45985.25</v>
      </c>
      <c r="AH63" s="463">
        <f t="shared" si="18"/>
        <v>811576.63625023281</v>
      </c>
      <c r="AI63" s="464">
        <f t="shared" si="19"/>
        <v>90175.181805581422</v>
      </c>
      <c r="AJ63" s="465">
        <f t="shared" si="20"/>
        <v>677211.52263906994</v>
      </c>
      <c r="AK63" s="362"/>
      <c r="AL63" s="374">
        <f t="shared" si="21"/>
        <v>677211.52263906994</v>
      </c>
      <c r="AM63" s="362"/>
      <c r="AN63" s="362"/>
      <c r="AO63" s="360">
        <f t="shared" si="22"/>
        <v>2.9013698630136986</v>
      </c>
      <c r="AP63" s="462">
        <f t="shared" si="23"/>
        <v>7.0986301369863014</v>
      </c>
      <c r="AQ63" s="374">
        <f t="shared" si="24"/>
        <v>45985.25</v>
      </c>
      <c r="AR63" s="463">
        <f t="shared" si="25"/>
        <v>721401.45444465138</v>
      </c>
      <c r="AS63" s="464">
        <f t="shared" si="26"/>
        <v>90175.181805581422</v>
      </c>
      <c r="AT63" s="466">
        <f>+AL63-AS63+25</f>
        <v>587061.3408334885</v>
      </c>
      <c r="AV63" s="374">
        <f t="shared" si="28"/>
        <v>587061.3408334885</v>
      </c>
      <c r="AW63" s="362"/>
      <c r="AX63" s="362"/>
      <c r="AY63" s="360">
        <f t="shared" si="29"/>
        <v>3.9013698630136986</v>
      </c>
      <c r="AZ63" s="462">
        <f t="shared" si="30"/>
        <v>6.0986301369863014</v>
      </c>
      <c r="BA63" s="374">
        <f t="shared" si="31"/>
        <v>45985.25</v>
      </c>
      <c r="BB63" s="463">
        <f t="shared" si="32"/>
        <v>631226.27263906994</v>
      </c>
      <c r="BC63" s="364">
        <f t="shared" si="33"/>
        <v>90175.181805581422</v>
      </c>
      <c r="BD63" s="466">
        <f t="shared" si="34"/>
        <v>496886.15902790707</v>
      </c>
      <c r="BE63" s="466"/>
      <c r="BF63" s="374">
        <f t="shared" si="35"/>
        <v>496886.15902790707</v>
      </c>
      <c r="BG63" s="362"/>
      <c r="BH63" s="362"/>
      <c r="BI63" s="360">
        <f t="shared" si="36"/>
        <v>4.9013698630136986</v>
      </c>
      <c r="BJ63" s="462">
        <f t="shared" si="37"/>
        <v>5.0986301369863014</v>
      </c>
      <c r="BK63" s="374">
        <f t="shared" si="38"/>
        <v>45985.25</v>
      </c>
      <c r="BL63" s="463">
        <f t="shared" si="39"/>
        <v>450900.90902790707</v>
      </c>
      <c r="BM63" s="364">
        <f t="shared" si="40"/>
        <v>90175.181805581422</v>
      </c>
      <c r="BN63" s="280">
        <f t="shared" si="41"/>
        <v>406710.97722232563</v>
      </c>
      <c r="BO63" s="467"/>
      <c r="BP63" s="374">
        <v>406710.97722232563</v>
      </c>
      <c r="BQ63" s="362"/>
      <c r="BR63" s="362"/>
      <c r="BS63" s="360">
        <f t="shared" si="51"/>
        <v>5.9013698630136986</v>
      </c>
      <c r="BT63" s="462">
        <f t="shared" si="52"/>
        <v>4.0986301369863014</v>
      </c>
      <c r="BU63" s="374">
        <f t="shared" si="53"/>
        <v>45985.25</v>
      </c>
      <c r="BV63" s="463">
        <f t="shared" si="42"/>
        <v>360725.72722232563</v>
      </c>
      <c r="BW63" s="364">
        <f t="shared" si="54"/>
        <v>90175.181805581422</v>
      </c>
      <c r="BX63" s="280">
        <f t="shared" si="43"/>
        <v>316535.79541674419</v>
      </c>
      <c r="BZ63" s="280">
        <v>316535.79541674419</v>
      </c>
      <c r="CA63" s="362"/>
      <c r="CB63" s="362"/>
      <c r="CC63" s="360">
        <f t="shared" si="55"/>
        <v>6.904109589041096</v>
      </c>
      <c r="CD63" s="462">
        <f t="shared" si="56"/>
        <v>3.095890410958904</v>
      </c>
      <c r="CE63" s="374">
        <f t="shared" si="57"/>
        <v>45985.25</v>
      </c>
      <c r="CF63" s="463">
        <f t="shared" si="44"/>
        <v>270550.54541674419</v>
      </c>
      <c r="CG63" s="464">
        <f t="shared" si="73"/>
        <v>90175.181805581422</v>
      </c>
      <c r="CH63" s="280">
        <f t="shared" si="45"/>
        <v>226360.61361116276</v>
      </c>
      <c r="CJ63" s="467">
        <f t="shared" si="58"/>
        <v>180375.36361116276</v>
      </c>
      <c r="CK63" s="280">
        <f t="shared" si="59"/>
        <v>226360.61361116276</v>
      </c>
      <c r="CL63" s="362"/>
      <c r="CM63" s="362"/>
      <c r="CN63" s="360">
        <f t="shared" si="60"/>
        <v>7.904109589041096</v>
      </c>
      <c r="CO63" s="462">
        <f t="shared" si="61"/>
        <v>2.095890410958904</v>
      </c>
      <c r="CP63" s="374">
        <f t="shared" si="62"/>
        <v>45985.25</v>
      </c>
      <c r="CQ63" s="364">
        <f t="shared" si="46"/>
        <v>180375.36361116276</v>
      </c>
      <c r="CR63" s="364">
        <f t="shared" si="63"/>
        <v>90175.181805581422</v>
      </c>
      <c r="CS63" s="280">
        <f t="shared" si="47"/>
        <v>136185.43180558132</v>
      </c>
      <c r="CU63" s="468">
        <f t="shared" si="64"/>
        <v>90200.18180558132</v>
      </c>
      <c r="CV63" s="280">
        <f t="shared" si="65"/>
        <v>136185.43180558132</v>
      </c>
      <c r="CW63" s="362"/>
      <c r="CX63" s="362"/>
      <c r="CY63" s="360">
        <f t="shared" si="66"/>
        <v>9.9041095890410951</v>
      </c>
      <c r="CZ63" s="462">
        <f t="shared" si="67"/>
        <v>9.5890410958904937E-2</v>
      </c>
      <c r="DA63" s="374">
        <f t="shared" si="68"/>
        <v>45985.25</v>
      </c>
      <c r="DB63" s="364">
        <f t="shared" si="48"/>
        <v>90200.18180558132</v>
      </c>
      <c r="DC63" s="364">
        <f t="shared" si="72"/>
        <v>90175.181805581422</v>
      </c>
      <c r="DD63" s="280">
        <f t="shared" si="50"/>
        <v>46010.249999999898</v>
      </c>
      <c r="DF63" s="468">
        <f t="shared" si="69"/>
        <v>24.999999999898137</v>
      </c>
    </row>
    <row r="64" spans="1:110" ht="15" x14ac:dyDescent="0.25">
      <c r="A64" s="455" t="s">
        <v>18</v>
      </c>
      <c r="B64" s="456" t="s">
        <v>18</v>
      </c>
      <c r="C64" s="355" t="s">
        <v>54</v>
      </c>
      <c r="D64" s="355" t="s">
        <v>2061</v>
      </c>
      <c r="E64" s="362" t="s">
        <v>267</v>
      </c>
      <c r="F64" s="451" t="s">
        <v>1072</v>
      </c>
      <c r="G64" s="457">
        <v>41401</v>
      </c>
      <c r="H64" s="458" t="str">
        <f t="shared" si="0"/>
        <v>2013-2014</v>
      </c>
      <c r="I64" s="459">
        <f t="shared" si="1"/>
        <v>1</v>
      </c>
      <c r="J64" s="460">
        <v>10</v>
      </c>
      <c r="K64" s="461">
        <f t="shared" si="2"/>
        <v>9</v>
      </c>
      <c r="L64" s="311">
        <v>467875</v>
      </c>
      <c r="M64" s="279">
        <v>31613.625396917807</v>
      </c>
      <c r="N64" s="359">
        <f t="shared" si="3"/>
        <v>436261.37460308219</v>
      </c>
      <c r="O64" s="359"/>
      <c r="P64" s="265">
        <f t="shared" si="4"/>
        <v>9</v>
      </c>
      <c r="Q64" s="361">
        <f t="shared" si="5"/>
        <v>23393.75</v>
      </c>
      <c r="R64" s="265">
        <f t="shared" si="6"/>
        <v>412867.62460308219</v>
      </c>
      <c r="S64" s="265">
        <f t="shared" si="7"/>
        <v>45874.180511453575</v>
      </c>
      <c r="T64" s="265"/>
      <c r="U64" s="265">
        <f t="shared" si="8"/>
        <v>0</v>
      </c>
      <c r="V64" s="265">
        <f t="shared" si="9"/>
        <v>45874.180511453575</v>
      </c>
      <c r="W64" s="265">
        <f t="shared" si="10"/>
        <v>45874.180511453575</v>
      </c>
      <c r="X64" s="265">
        <f t="shared" si="11"/>
        <v>0</v>
      </c>
      <c r="Y64" s="359">
        <f t="shared" si="12"/>
        <v>436261.37460308219</v>
      </c>
      <c r="Z64" s="374">
        <f t="shared" si="13"/>
        <v>390387.1940916286</v>
      </c>
      <c r="AA64" s="362"/>
      <c r="AB64" s="374">
        <f t="shared" si="14"/>
        <v>390387.1940916286</v>
      </c>
      <c r="AC64" s="362"/>
      <c r="AD64" s="362"/>
      <c r="AE64" s="360">
        <f t="shared" si="15"/>
        <v>1.8986301369863015</v>
      </c>
      <c r="AF64" s="462">
        <f t="shared" si="16"/>
        <v>8.1013698630136979</v>
      </c>
      <c r="AG64" s="374">
        <f t="shared" si="17"/>
        <v>23393.75</v>
      </c>
      <c r="AH64" s="463">
        <f t="shared" si="18"/>
        <v>412867.62460308219</v>
      </c>
      <c r="AI64" s="464">
        <f t="shared" si="19"/>
        <v>45874.180511453575</v>
      </c>
      <c r="AJ64" s="465">
        <f t="shared" si="20"/>
        <v>344513.013580175</v>
      </c>
      <c r="AK64" s="362"/>
      <c r="AL64" s="374">
        <f t="shared" si="21"/>
        <v>344513.013580175</v>
      </c>
      <c r="AM64" s="362"/>
      <c r="AN64" s="362"/>
      <c r="AO64" s="360">
        <f t="shared" si="22"/>
        <v>2.9013698630136986</v>
      </c>
      <c r="AP64" s="462">
        <f t="shared" si="23"/>
        <v>7.0986301369863014</v>
      </c>
      <c r="AQ64" s="374">
        <f t="shared" si="24"/>
        <v>23393.75</v>
      </c>
      <c r="AR64" s="463">
        <f t="shared" si="25"/>
        <v>366993.4440916286</v>
      </c>
      <c r="AS64" s="464">
        <f t="shared" si="26"/>
        <v>45874.180511453575</v>
      </c>
      <c r="AT64" s="466">
        <f t="shared" si="27"/>
        <v>298638.8330687214</v>
      </c>
      <c r="AV64" s="374">
        <f t="shared" si="28"/>
        <v>298638.8330687214</v>
      </c>
      <c r="AW64" s="362"/>
      <c r="AX64" s="362"/>
      <c r="AY64" s="360">
        <f t="shared" si="29"/>
        <v>3.9013698630136986</v>
      </c>
      <c r="AZ64" s="462">
        <f t="shared" si="30"/>
        <v>6.0986301369863014</v>
      </c>
      <c r="BA64" s="374">
        <f t="shared" si="31"/>
        <v>23393.75</v>
      </c>
      <c r="BB64" s="463">
        <f t="shared" si="32"/>
        <v>321119.263580175</v>
      </c>
      <c r="BC64" s="364">
        <f t="shared" si="33"/>
        <v>45874.180511453575</v>
      </c>
      <c r="BD64" s="466">
        <f t="shared" si="34"/>
        <v>252764.65255726784</v>
      </c>
      <c r="BE64" s="466"/>
      <c r="BF64" s="374">
        <f t="shared" si="35"/>
        <v>252764.65255726784</v>
      </c>
      <c r="BG64" s="362"/>
      <c r="BH64" s="362"/>
      <c r="BI64" s="360">
        <f t="shared" si="36"/>
        <v>4.9013698630136986</v>
      </c>
      <c r="BJ64" s="462">
        <f t="shared" si="37"/>
        <v>5.0986301369863014</v>
      </c>
      <c r="BK64" s="374">
        <f t="shared" si="38"/>
        <v>23393.75</v>
      </c>
      <c r="BL64" s="463">
        <f t="shared" si="39"/>
        <v>229370.90255726784</v>
      </c>
      <c r="BM64" s="364">
        <f t="shared" si="40"/>
        <v>45874.180511453575</v>
      </c>
      <c r="BN64" s="280">
        <f t="shared" si="41"/>
        <v>206890.47204581427</v>
      </c>
      <c r="BO64" s="467"/>
      <c r="BP64" s="374">
        <v>206890.47204581427</v>
      </c>
      <c r="BQ64" s="362"/>
      <c r="BR64" s="362"/>
      <c r="BS64" s="360">
        <f t="shared" si="51"/>
        <v>5.9013698630136986</v>
      </c>
      <c r="BT64" s="462">
        <f t="shared" si="52"/>
        <v>4.0986301369863014</v>
      </c>
      <c r="BU64" s="374">
        <f t="shared" si="53"/>
        <v>23393.75</v>
      </c>
      <c r="BV64" s="463">
        <f t="shared" si="42"/>
        <v>183496.72204581427</v>
      </c>
      <c r="BW64" s="364">
        <f t="shared" si="54"/>
        <v>45874.180511453575</v>
      </c>
      <c r="BX64" s="280">
        <f t="shared" si="43"/>
        <v>161016.2915343607</v>
      </c>
      <c r="BZ64" s="280">
        <v>161016.2915343607</v>
      </c>
      <c r="CA64" s="362"/>
      <c r="CB64" s="362"/>
      <c r="CC64" s="360">
        <f t="shared" si="55"/>
        <v>6.904109589041096</v>
      </c>
      <c r="CD64" s="462">
        <f t="shared" si="56"/>
        <v>3.095890410958904</v>
      </c>
      <c r="CE64" s="374">
        <f t="shared" si="57"/>
        <v>23393.75</v>
      </c>
      <c r="CF64" s="463">
        <f t="shared" si="44"/>
        <v>137622.5415343607</v>
      </c>
      <c r="CG64" s="464">
        <f t="shared" si="73"/>
        <v>45874.180511453575</v>
      </c>
      <c r="CH64" s="280">
        <f t="shared" si="45"/>
        <v>115142.11102290713</v>
      </c>
      <c r="CJ64" s="467">
        <f t="shared" si="58"/>
        <v>91748.361022907135</v>
      </c>
      <c r="CK64" s="280">
        <f t="shared" si="59"/>
        <v>115142.11102290713</v>
      </c>
      <c r="CL64" s="362"/>
      <c r="CM64" s="362"/>
      <c r="CN64" s="360">
        <f t="shared" si="60"/>
        <v>7.904109589041096</v>
      </c>
      <c r="CO64" s="462">
        <f t="shared" si="61"/>
        <v>2.095890410958904</v>
      </c>
      <c r="CP64" s="374">
        <f t="shared" si="62"/>
        <v>23393.75</v>
      </c>
      <c r="CQ64" s="364">
        <f t="shared" si="46"/>
        <v>91748.361022907135</v>
      </c>
      <c r="CR64" s="364">
        <f t="shared" si="63"/>
        <v>45874.180511453575</v>
      </c>
      <c r="CS64" s="280">
        <f t="shared" si="47"/>
        <v>69267.930511453567</v>
      </c>
      <c r="CU64" s="468">
        <f t="shared" si="64"/>
        <v>45874.180511453567</v>
      </c>
      <c r="CV64" s="280">
        <f t="shared" si="65"/>
        <v>69267.930511453567</v>
      </c>
      <c r="CW64" s="362"/>
      <c r="CX64" s="362"/>
      <c r="CY64" s="360">
        <f t="shared" si="66"/>
        <v>9.9041095890410951</v>
      </c>
      <c r="CZ64" s="462">
        <f t="shared" si="67"/>
        <v>9.5890410958904937E-2</v>
      </c>
      <c r="DA64" s="374">
        <f t="shared" si="68"/>
        <v>23393.75</v>
      </c>
      <c r="DB64" s="364">
        <f t="shared" si="48"/>
        <v>45874.180511453567</v>
      </c>
      <c r="DC64" s="364">
        <f t="shared" si="72"/>
        <v>45874.180511453575</v>
      </c>
      <c r="DD64" s="280">
        <f t="shared" si="50"/>
        <v>23393.749999999993</v>
      </c>
      <c r="DF64" s="468">
        <f t="shared" si="69"/>
        <v>0</v>
      </c>
    </row>
    <row r="65" spans="1:110" ht="15" x14ac:dyDescent="0.25">
      <c r="A65" s="455" t="s">
        <v>18</v>
      </c>
      <c r="B65" s="456" t="s">
        <v>18</v>
      </c>
      <c r="C65" s="355" t="s">
        <v>54</v>
      </c>
      <c r="D65" s="355" t="s">
        <v>2062</v>
      </c>
      <c r="E65" s="362" t="s">
        <v>268</v>
      </c>
      <c r="F65" s="451" t="s">
        <v>1072</v>
      </c>
      <c r="G65" s="457">
        <v>41401</v>
      </c>
      <c r="H65" s="458" t="str">
        <f t="shared" si="0"/>
        <v>2013-2014</v>
      </c>
      <c r="I65" s="459">
        <f t="shared" si="1"/>
        <v>1</v>
      </c>
      <c r="J65" s="460">
        <v>10</v>
      </c>
      <c r="K65" s="461">
        <f t="shared" si="2"/>
        <v>9</v>
      </c>
      <c r="L65" s="311">
        <f>375452-276811</f>
        <v>98641</v>
      </c>
      <c r="M65" s="279">
        <v>25368.739262673975</v>
      </c>
      <c r="N65" s="359">
        <f t="shared" si="3"/>
        <v>73272.260737326025</v>
      </c>
      <c r="O65" s="359"/>
      <c r="P65" s="265">
        <f t="shared" si="4"/>
        <v>9</v>
      </c>
      <c r="Q65" s="361">
        <f t="shared" si="5"/>
        <v>4932.05</v>
      </c>
      <c r="R65" s="265">
        <f t="shared" si="6"/>
        <v>68340.210737326022</v>
      </c>
      <c r="S65" s="265">
        <f t="shared" si="7"/>
        <v>7593.3567485917802</v>
      </c>
      <c r="T65" s="265"/>
      <c r="U65" s="265">
        <f t="shared" si="8"/>
        <v>0</v>
      </c>
      <c r="V65" s="265">
        <f t="shared" si="9"/>
        <v>7593.3567485917802</v>
      </c>
      <c r="W65" s="265">
        <f t="shared" si="10"/>
        <v>7593.3567485917802</v>
      </c>
      <c r="X65" s="265">
        <f t="shared" si="11"/>
        <v>0</v>
      </c>
      <c r="Y65" s="359">
        <f t="shared" si="12"/>
        <v>73272.260737326025</v>
      </c>
      <c r="Z65" s="374">
        <f t="shared" si="13"/>
        <v>65678.903988734251</v>
      </c>
      <c r="AA65" s="362"/>
      <c r="AB65" s="374">
        <f t="shared" si="14"/>
        <v>65678.903988734251</v>
      </c>
      <c r="AC65" s="362"/>
      <c r="AD65" s="362"/>
      <c r="AE65" s="360">
        <f t="shared" si="15"/>
        <v>1.8986301369863015</v>
      </c>
      <c r="AF65" s="462">
        <f t="shared" si="16"/>
        <v>8.1013698630136979</v>
      </c>
      <c r="AG65" s="374">
        <f t="shared" si="17"/>
        <v>4932.05</v>
      </c>
      <c r="AH65" s="463">
        <f t="shared" si="18"/>
        <v>68340.210737326022</v>
      </c>
      <c r="AI65" s="464">
        <f t="shared" si="19"/>
        <v>7593.3567485917802</v>
      </c>
      <c r="AJ65" s="465">
        <f t="shared" si="20"/>
        <v>58085.54724014247</v>
      </c>
      <c r="AK65" s="362"/>
      <c r="AL65" s="374">
        <f t="shared" si="21"/>
        <v>58085.54724014247</v>
      </c>
      <c r="AM65" s="362"/>
      <c r="AN65" s="362"/>
      <c r="AO65" s="360">
        <f t="shared" si="22"/>
        <v>2.9013698630136986</v>
      </c>
      <c r="AP65" s="462">
        <f t="shared" si="23"/>
        <v>7.0986301369863014</v>
      </c>
      <c r="AQ65" s="374">
        <f t="shared" si="24"/>
        <v>4932.05</v>
      </c>
      <c r="AR65" s="463">
        <f t="shared" si="25"/>
        <v>60746.853988734249</v>
      </c>
      <c r="AS65" s="464">
        <f t="shared" si="26"/>
        <v>7593.3567485917802</v>
      </c>
      <c r="AT65" s="466">
        <f t="shared" si="27"/>
        <v>50492.190491550689</v>
      </c>
      <c r="AV65" s="374">
        <f t="shared" si="28"/>
        <v>50492.190491550689</v>
      </c>
      <c r="AW65" s="362"/>
      <c r="AX65" s="362"/>
      <c r="AY65" s="360">
        <f t="shared" si="29"/>
        <v>3.9013698630136986</v>
      </c>
      <c r="AZ65" s="462">
        <f t="shared" si="30"/>
        <v>6.0986301369863014</v>
      </c>
      <c r="BA65" s="374">
        <f t="shared" si="31"/>
        <v>4932.05</v>
      </c>
      <c r="BB65" s="463">
        <f t="shared" si="32"/>
        <v>53153.497240142467</v>
      </c>
      <c r="BC65" s="364">
        <f t="shared" si="33"/>
        <v>7593.3567485917802</v>
      </c>
      <c r="BD65" s="466">
        <f t="shared" si="34"/>
        <v>42898.833742958908</v>
      </c>
      <c r="BE65" s="466"/>
      <c r="BF65" s="374">
        <f t="shared" si="35"/>
        <v>42898.833742958908</v>
      </c>
      <c r="BG65" s="362"/>
      <c r="BH65" s="362"/>
      <c r="BI65" s="360">
        <f t="shared" si="36"/>
        <v>4.9013698630136986</v>
      </c>
      <c r="BJ65" s="462">
        <f t="shared" si="37"/>
        <v>5.0986301369863014</v>
      </c>
      <c r="BK65" s="374">
        <f t="shared" si="38"/>
        <v>4932.05</v>
      </c>
      <c r="BL65" s="463">
        <f t="shared" si="39"/>
        <v>37966.783742958905</v>
      </c>
      <c r="BM65" s="364">
        <f t="shared" si="40"/>
        <v>7593.3567485917802</v>
      </c>
      <c r="BN65" s="280">
        <f t="shared" si="41"/>
        <v>35305.476994367127</v>
      </c>
      <c r="BO65" s="467"/>
      <c r="BP65" s="374">
        <v>35305.476994367127</v>
      </c>
      <c r="BQ65" s="362"/>
      <c r="BR65" s="362"/>
      <c r="BS65" s="360">
        <f t="shared" si="51"/>
        <v>5.9013698630136986</v>
      </c>
      <c r="BT65" s="462">
        <f t="shared" si="52"/>
        <v>4.0986301369863014</v>
      </c>
      <c r="BU65" s="374">
        <f t="shared" si="53"/>
        <v>4932.05</v>
      </c>
      <c r="BV65" s="463">
        <f t="shared" si="42"/>
        <v>30373.426994367128</v>
      </c>
      <c r="BW65" s="364">
        <f t="shared" si="54"/>
        <v>7593.3567485917802</v>
      </c>
      <c r="BX65" s="280">
        <f t="shared" si="43"/>
        <v>27712.120245775346</v>
      </c>
      <c r="BZ65" s="280">
        <v>27712.120245775346</v>
      </c>
      <c r="CA65" s="362"/>
      <c r="CB65" s="362"/>
      <c r="CC65" s="360">
        <f t="shared" si="55"/>
        <v>6.904109589041096</v>
      </c>
      <c r="CD65" s="462">
        <f t="shared" si="56"/>
        <v>3.095890410958904</v>
      </c>
      <c r="CE65" s="374">
        <f t="shared" si="57"/>
        <v>4932.05</v>
      </c>
      <c r="CF65" s="463">
        <f t="shared" si="44"/>
        <v>22780.070245775347</v>
      </c>
      <c r="CG65" s="464">
        <f t="shared" si="73"/>
        <v>7593.3567485917802</v>
      </c>
      <c r="CH65" s="280">
        <f t="shared" si="45"/>
        <v>20118.763497183565</v>
      </c>
      <c r="CJ65" s="467">
        <f t="shared" si="58"/>
        <v>15186.713497183566</v>
      </c>
      <c r="CK65" s="280">
        <f t="shared" si="59"/>
        <v>20118.763497183565</v>
      </c>
      <c r="CL65" s="362"/>
      <c r="CM65" s="362"/>
      <c r="CN65" s="360">
        <f t="shared" si="60"/>
        <v>7.904109589041096</v>
      </c>
      <c r="CO65" s="462">
        <f t="shared" si="61"/>
        <v>2.095890410958904</v>
      </c>
      <c r="CP65" s="374">
        <f t="shared" si="62"/>
        <v>4932.05</v>
      </c>
      <c r="CQ65" s="364">
        <f t="shared" si="46"/>
        <v>15186.713497183566</v>
      </c>
      <c r="CR65" s="364">
        <f t="shared" si="63"/>
        <v>7593.3567485917802</v>
      </c>
      <c r="CS65" s="280">
        <f t="shared" si="47"/>
        <v>12525.406748591784</v>
      </c>
      <c r="CU65" s="468">
        <f t="shared" si="64"/>
        <v>7593.3567485917838</v>
      </c>
      <c r="CV65" s="280">
        <f t="shared" si="65"/>
        <v>12525.406748591784</v>
      </c>
      <c r="CW65" s="362"/>
      <c r="CX65" s="362"/>
      <c r="CY65" s="360">
        <f t="shared" si="66"/>
        <v>9.9041095890410951</v>
      </c>
      <c r="CZ65" s="462">
        <f t="shared" si="67"/>
        <v>9.5890410958904937E-2</v>
      </c>
      <c r="DA65" s="374">
        <f t="shared" si="68"/>
        <v>4932.05</v>
      </c>
      <c r="DB65" s="364">
        <f t="shared" si="48"/>
        <v>7593.3567485917838</v>
      </c>
      <c r="DC65" s="364">
        <f t="shared" si="72"/>
        <v>7593.3567485917802</v>
      </c>
      <c r="DD65" s="280">
        <f t="shared" si="50"/>
        <v>4932.0500000000038</v>
      </c>
      <c r="DF65" s="468">
        <f t="shared" si="69"/>
        <v>0</v>
      </c>
    </row>
    <row r="66" spans="1:110" ht="15" x14ac:dyDescent="0.25">
      <c r="A66" s="455" t="s">
        <v>18</v>
      </c>
      <c r="B66" s="456" t="s">
        <v>18</v>
      </c>
      <c r="C66" s="355" t="s">
        <v>54</v>
      </c>
      <c r="D66" s="355" t="s">
        <v>2063</v>
      </c>
      <c r="E66" s="362" t="s">
        <v>269</v>
      </c>
      <c r="F66" s="451" t="s">
        <v>1071</v>
      </c>
      <c r="G66" s="457">
        <v>41410</v>
      </c>
      <c r="H66" s="458" t="str">
        <f t="shared" si="0"/>
        <v>2013-2014</v>
      </c>
      <c r="I66" s="459">
        <f t="shared" si="1"/>
        <v>1</v>
      </c>
      <c r="J66" s="460">
        <v>10</v>
      </c>
      <c r="K66" s="461">
        <f t="shared" si="2"/>
        <v>9</v>
      </c>
      <c r="L66" s="311">
        <v>11489</v>
      </c>
      <c r="M66" s="279">
        <v>747.78926450684935</v>
      </c>
      <c r="N66" s="359">
        <f t="shared" si="3"/>
        <v>10741.21073549315</v>
      </c>
      <c r="O66" s="359"/>
      <c r="P66" s="265">
        <f t="shared" si="4"/>
        <v>9</v>
      </c>
      <c r="Q66" s="361">
        <f t="shared" si="5"/>
        <v>574.45000000000005</v>
      </c>
      <c r="R66" s="265">
        <f t="shared" si="6"/>
        <v>10166.76073549315</v>
      </c>
      <c r="S66" s="265">
        <f t="shared" si="7"/>
        <v>1129.640081721461</v>
      </c>
      <c r="T66" s="265"/>
      <c r="U66" s="265">
        <f t="shared" si="8"/>
        <v>0</v>
      </c>
      <c r="V66" s="265">
        <f t="shared" si="9"/>
        <v>1129.640081721461</v>
      </c>
      <c r="W66" s="265">
        <f t="shared" si="10"/>
        <v>1129.640081721461</v>
      </c>
      <c r="X66" s="265">
        <f t="shared" si="11"/>
        <v>0</v>
      </c>
      <c r="Y66" s="359">
        <f t="shared" si="12"/>
        <v>10741.21073549315</v>
      </c>
      <c r="Z66" s="374">
        <f t="shared" si="13"/>
        <v>9611.5706537716887</v>
      </c>
      <c r="AA66" s="362"/>
      <c r="AB66" s="374">
        <f t="shared" si="14"/>
        <v>9611.5706537716887</v>
      </c>
      <c r="AC66" s="362"/>
      <c r="AD66" s="362"/>
      <c r="AE66" s="360">
        <f t="shared" si="15"/>
        <v>1.8739726027397261</v>
      </c>
      <c r="AF66" s="462">
        <f t="shared" si="16"/>
        <v>8.1260273972602732</v>
      </c>
      <c r="AG66" s="374">
        <f t="shared" si="17"/>
        <v>574.45000000000005</v>
      </c>
      <c r="AH66" s="463">
        <f t="shared" si="18"/>
        <v>10166.76073549315</v>
      </c>
      <c r="AI66" s="464">
        <f t="shared" si="19"/>
        <v>1129.640081721461</v>
      </c>
      <c r="AJ66" s="465">
        <f t="shared" si="20"/>
        <v>8481.9305720502271</v>
      </c>
      <c r="AK66" s="362"/>
      <c r="AL66" s="374">
        <f t="shared" si="21"/>
        <v>8481.9305720502271</v>
      </c>
      <c r="AM66" s="362"/>
      <c r="AN66" s="362"/>
      <c r="AO66" s="360">
        <f t="shared" si="22"/>
        <v>2.8767123287671232</v>
      </c>
      <c r="AP66" s="462">
        <f t="shared" si="23"/>
        <v>7.1232876712328768</v>
      </c>
      <c r="AQ66" s="374">
        <f t="shared" si="24"/>
        <v>574.45000000000005</v>
      </c>
      <c r="AR66" s="463">
        <f t="shared" si="25"/>
        <v>9037.120653771688</v>
      </c>
      <c r="AS66" s="464">
        <f t="shared" si="26"/>
        <v>1129.640081721461</v>
      </c>
      <c r="AT66" s="466">
        <f t="shared" si="27"/>
        <v>7352.2904903287663</v>
      </c>
      <c r="AV66" s="374">
        <f t="shared" si="28"/>
        <v>7352.2904903287663</v>
      </c>
      <c r="AW66" s="362"/>
      <c r="AX66" s="362"/>
      <c r="AY66" s="360">
        <f t="shared" si="29"/>
        <v>3.8767123287671232</v>
      </c>
      <c r="AZ66" s="462">
        <f t="shared" si="30"/>
        <v>6.1232876712328768</v>
      </c>
      <c r="BA66" s="374">
        <f t="shared" si="31"/>
        <v>574.45000000000005</v>
      </c>
      <c r="BB66" s="463">
        <f t="shared" si="32"/>
        <v>7907.4805720502272</v>
      </c>
      <c r="BC66" s="364">
        <f t="shared" si="33"/>
        <v>1129.640081721461</v>
      </c>
      <c r="BD66" s="466">
        <f t="shared" si="34"/>
        <v>6222.6504086073055</v>
      </c>
      <c r="BE66" s="466"/>
      <c r="BF66" s="374">
        <f t="shared" si="35"/>
        <v>6222.6504086073055</v>
      </c>
      <c r="BG66" s="362"/>
      <c r="BH66" s="362"/>
      <c r="BI66" s="360">
        <f t="shared" si="36"/>
        <v>4.8767123287671232</v>
      </c>
      <c r="BJ66" s="462">
        <f t="shared" si="37"/>
        <v>5.1232876712328768</v>
      </c>
      <c r="BK66" s="374">
        <f t="shared" si="38"/>
        <v>574.45000000000005</v>
      </c>
      <c r="BL66" s="463">
        <f t="shared" si="39"/>
        <v>5648.2004086073057</v>
      </c>
      <c r="BM66" s="364">
        <f t="shared" si="40"/>
        <v>1129.640081721461</v>
      </c>
      <c r="BN66" s="280">
        <f t="shared" si="41"/>
        <v>5093.0103268858447</v>
      </c>
      <c r="BO66" s="467"/>
      <c r="BP66" s="374">
        <v>5093.0103268858447</v>
      </c>
      <c r="BQ66" s="362"/>
      <c r="BR66" s="362"/>
      <c r="BS66" s="360">
        <f t="shared" si="51"/>
        <v>5.8767123287671232</v>
      </c>
      <c r="BT66" s="462">
        <f t="shared" si="52"/>
        <v>4.1232876712328768</v>
      </c>
      <c r="BU66" s="374">
        <f t="shared" si="53"/>
        <v>574.45000000000005</v>
      </c>
      <c r="BV66" s="463">
        <f t="shared" si="42"/>
        <v>4518.5603268858449</v>
      </c>
      <c r="BW66" s="364">
        <f t="shared" si="54"/>
        <v>1129.640081721461</v>
      </c>
      <c r="BX66" s="280">
        <f t="shared" si="43"/>
        <v>3963.370245164384</v>
      </c>
      <c r="BZ66" s="280">
        <v>3963.370245164384</v>
      </c>
      <c r="CA66" s="362"/>
      <c r="CB66" s="362"/>
      <c r="CC66" s="360">
        <f t="shared" si="55"/>
        <v>6.8794520547945206</v>
      </c>
      <c r="CD66" s="462">
        <f t="shared" si="56"/>
        <v>3.1205479452054794</v>
      </c>
      <c r="CE66" s="374">
        <f t="shared" si="57"/>
        <v>574.45000000000005</v>
      </c>
      <c r="CF66" s="463">
        <f t="shared" si="44"/>
        <v>3388.9202451643841</v>
      </c>
      <c r="CG66" s="464">
        <f t="shared" si="73"/>
        <v>1129.640081721461</v>
      </c>
      <c r="CH66" s="280">
        <f t="shared" si="45"/>
        <v>2833.7301634429232</v>
      </c>
      <c r="CJ66" s="467">
        <f t="shared" si="58"/>
        <v>2259.2801634429234</v>
      </c>
      <c r="CK66" s="280">
        <f t="shared" si="59"/>
        <v>2833.7301634429232</v>
      </c>
      <c r="CL66" s="362"/>
      <c r="CM66" s="362"/>
      <c r="CN66" s="360">
        <f t="shared" si="60"/>
        <v>7.8794520547945206</v>
      </c>
      <c r="CO66" s="462">
        <f t="shared" si="61"/>
        <v>2.1205479452054794</v>
      </c>
      <c r="CP66" s="374">
        <f t="shared" si="62"/>
        <v>574.45000000000005</v>
      </c>
      <c r="CQ66" s="364">
        <f t="shared" si="46"/>
        <v>2259.2801634429234</v>
      </c>
      <c r="CR66" s="364">
        <f t="shared" si="63"/>
        <v>1129.640081721461</v>
      </c>
      <c r="CS66" s="280">
        <f t="shared" si="47"/>
        <v>1704.0900817214622</v>
      </c>
      <c r="CU66" s="468">
        <f t="shared" si="64"/>
        <v>1129.6400817214621</v>
      </c>
      <c r="CV66" s="280">
        <f t="shared" si="65"/>
        <v>1704.0900817214622</v>
      </c>
      <c r="CW66" s="362"/>
      <c r="CX66" s="362"/>
      <c r="CY66" s="360">
        <f t="shared" si="66"/>
        <v>9.8794520547945197</v>
      </c>
      <c r="CZ66" s="462">
        <f t="shared" si="67"/>
        <v>0.12054794520548029</v>
      </c>
      <c r="DA66" s="374">
        <f t="shared" si="68"/>
        <v>574.45000000000005</v>
      </c>
      <c r="DB66" s="364">
        <f t="shared" si="48"/>
        <v>1129.6400817214621</v>
      </c>
      <c r="DC66" s="364">
        <f t="shared" si="72"/>
        <v>1129.640081721461</v>
      </c>
      <c r="DD66" s="280">
        <f t="shared" si="50"/>
        <v>574.45000000000118</v>
      </c>
      <c r="DF66" s="468">
        <f t="shared" si="69"/>
        <v>1.1368683772161603E-12</v>
      </c>
    </row>
    <row r="67" spans="1:110" ht="15" x14ac:dyDescent="0.25">
      <c r="A67" s="455" t="s">
        <v>18</v>
      </c>
      <c r="B67" s="456" t="s">
        <v>18</v>
      </c>
      <c r="C67" s="355" t="s">
        <v>54</v>
      </c>
      <c r="D67" s="355" t="s">
        <v>2064</v>
      </c>
      <c r="E67" s="362" t="s">
        <v>270</v>
      </c>
      <c r="F67" s="451" t="s">
        <v>1072</v>
      </c>
      <c r="G67" s="457">
        <v>41416</v>
      </c>
      <c r="H67" s="458" t="str">
        <f t="shared" si="0"/>
        <v>2013-2014</v>
      </c>
      <c r="I67" s="459">
        <f t="shared" si="1"/>
        <v>1</v>
      </c>
      <c r="J67" s="460">
        <v>10</v>
      </c>
      <c r="K67" s="461">
        <f t="shared" si="2"/>
        <v>9</v>
      </c>
      <c r="L67" s="311">
        <v>19000</v>
      </c>
      <c r="M67" s="279">
        <v>1213.1246493150684</v>
      </c>
      <c r="N67" s="359">
        <f t="shared" si="3"/>
        <v>17786.875350684932</v>
      </c>
      <c r="O67" s="359"/>
      <c r="P67" s="265">
        <f t="shared" si="4"/>
        <v>9</v>
      </c>
      <c r="Q67" s="361">
        <f t="shared" si="5"/>
        <v>950</v>
      </c>
      <c r="R67" s="265">
        <f t="shared" si="6"/>
        <v>16836.875350684932</v>
      </c>
      <c r="S67" s="265">
        <f t="shared" si="7"/>
        <v>1870.7639278538813</v>
      </c>
      <c r="T67" s="265"/>
      <c r="U67" s="265">
        <f t="shared" si="8"/>
        <v>0</v>
      </c>
      <c r="V67" s="265">
        <f t="shared" si="9"/>
        <v>1870.7639278538813</v>
      </c>
      <c r="W67" s="265">
        <f t="shared" si="10"/>
        <v>1870.7639278538813</v>
      </c>
      <c r="X67" s="265">
        <f t="shared" si="11"/>
        <v>0</v>
      </c>
      <c r="Y67" s="359">
        <f t="shared" si="12"/>
        <v>17786.875350684932</v>
      </c>
      <c r="Z67" s="374">
        <f t="shared" si="13"/>
        <v>15916.111422831051</v>
      </c>
      <c r="AA67" s="362"/>
      <c r="AB67" s="374">
        <f t="shared" si="14"/>
        <v>15916.111422831051</v>
      </c>
      <c r="AC67" s="362"/>
      <c r="AD67" s="362"/>
      <c r="AE67" s="360">
        <f t="shared" si="15"/>
        <v>1.8575342465753424</v>
      </c>
      <c r="AF67" s="462">
        <f t="shared" si="16"/>
        <v>8.1424657534246574</v>
      </c>
      <c r="AG67" s="374">
        <f t="shared" si="17"/>
        <v>950</v>
      </c>
      <c r="AH67" s="463">
        <f t="shared" si="18"/>
        <v>16836.875350684932</v>
      </c>
      <c r="AI67" s="464">
        <f t="shared" si="19"/>
        <v>1870.7639278538813</v>
      </c>
      <c r="AJ67" s="465">
        <f t="shared" si="20"/>
        <v>14045.34749497717</v>
      </c>
      <c r="AK67" s="362"/>
      <c r="AL67" s="374">
        <f t="shared" si="21"/>
        <v>14045.34749497717</v>
      </c>
      <c r="AM67" s="362"/>
      <c r="AN67" s="362"/>
      <c r="AO67" s="360">
        <f t="shared" si="22"/>
        <v>2.8602739726027395</v>
      </c>
      <c r="AP67" s="462">
        <f t="shared" si="23"/>
        <v>7.1397260273972609</v>
      </c>
      <c r="AQ67" s="374">
        <f t="shared" si="24"/>
        <v>950</v>
      </c>
      <c r="AR67" s="463">
        <f t="shared" si="25"/>
        <v>14966.111422831051</v>
      </c>
      <c r="AS67" s="464">
        <f t="shared" si="26"/>
        <v>1870.7639278538813</v>
      </c>
      <c r="AT67" s="466">
        <f t="shared" si="27"/>
        <v>12174.583567123289</v>
      </c>
      <c r="AV67" s="374">
        <f t="shared" si="28"/>
        <v>12174.583567123289</v>
      </c>
      <c r="AW67" s="362"/>
      <c r="AX67" s="362"/>
      <c r="AY67" s="360">
        <f t="shared" si="29"/>
        <v>3.8602739726027395</v>
      </c>
      <c r="AZ67" s="462">
        <f t="shared" si="30"/>
        <v>6.1397260273972609</v>
      </c>
      <c r="BA67" s="374">
        <f t="shared" si="31"/>
        <v>950</v>
      </c>
      <c r="BB67" s="463">
        <f t="shared" si="32"/>
        <v>13095.34749497717</v>
      </c>
      <c r="BC67" s="364">
        <f t="shared" si="33"/>
        <v>1870.7639278538813</v>
      </c>
      <c r="BD67" s="466">
        <f t="shared" si="34"/>
        <v>10303.819639269408</v>
      </c>
      <c r="BE67" s="466"/>
      <c r="BF67" s="374">
        <f t="shared" si="35"/>
        <v>10303.819639269408</v>
      </c>
      <c r="BG67" s="362"/>
      <c r="BH67" s="362"/>
      <c r="BI67" s="360">
        <f t="shared" si="36"/>
        <v>4.86027397260274</v>
      </c>
      <c r="BJ67" s="462">
        <f t="shared" si="37"/>
        <v>5.13972602739726</v>
      </c>
      <c r="BK67" s="374">
        <f t="shared" si="38"/>
        <v>950</v>
      </c>
      <c r="BL67" s="463">
        <f t="shared" si="39"/>
        <v>9353.8196392694081</v>
      </c>
      <c r="BM67" s="364">
        <f t="shared" si="40"/>
        <v>1870.7639278538813</v>
      </c>
      <c r="BN67" s="280">
        <f t="shared" si="41"/>
        <v>8433.0557114155272</v>
      </c>
      <c r="BO67" s="467"/>
      <c r="BP67" s="374">
        <v>8433.0557114155272</v>
      </c>
      <c r="BQ67" s="362"/>
      <c r="BR67" s="362"/>
      <c r="BS67" s="360">
        <f t="shared" si="51"/>
        <v>5.86027397260274</v>
      </c>
      <c r="BT67" s="462">
        <f t="shared" si="52"/>
        <v>4.13972602739726</v>
      </c>
      <c r="BU67" s="374">
        <f t="shared" si="53"/>
        <v>950</v>
      </c>
      <c r="BV67" s="463">
        <f t="shared" si="42"/>
        <v>7483.0557114155272</v>
      </c>
      <c r="BW67" s="364">
        <f t="shared" si="54"/>
        <v>1870.7639278538813</v>
      </c>
      <c r="BX67" s="280">
        <f t="shared" si="43"/>
        <v>6562.2917835616463</v>
      </c>
      <c r="BZ67" s="280">
        <v>6562.2917835616463</v>
      </c>
      <c r="CA67" s="362"/>
      <c r="CB67" s="362"/>
      <c r="CC67" s="360">
        <f t="shared" si="55"/>
        <v>6.8630136986301373</v>
      </c>
      <c r="CD67" s="462">
        <f t="shared" si="56"/>
        <v>3.1369863013698627</v>
      </c>
      <c r="CE67" s="374">
        <f t="shared" si="57"/>
        <v>950</v>
      </c>
      <c r="CF67" s="463">
        <f t="shared" si="44"/>
        <v>5612.2917835616463</v>
      </c>
      <c r="CG67" s="464">
        <f t="shared" si="73"/>
        <v>1870.7639278538813</v>
      </c>
      <c r="CH67" s="280">
        <f t="shared" si="45"/>
        <v>4691.5278557077654</v>
      </c>
      <c r="CJ67" s="467">
        <f t="shared" si="58"/>
        <v>3741.5278557077654</v>
      </c>
      <c r="CK67" s="280">
        <f t="shared" si="59"/>
        <v>4691.5278557077654</v>
      </c>
      <c r="CL67" s="362"/>
      <c r="CM67" s="362"/>
      <c r="CN67" s="360">
        <f t="shared" si="60"/>
        <v>7.8630136986301373</v>
      </c>
      <c r="CO67" s="462">
        <f t="shared" si="61"/>
        <v>2.1369863013698627</v>
      </c>
      <c r="CP67" s="374">
        <f t="shared" si="62"/>
        <v>950</v>
      </c>
      <c r="CQ67" s="364">
        <f t="shared" si="46"/>
        <v>3741.5278557077654</v>
      </c>
      <c r="CR67" s="364">
        <f t="shared" si="63"/>
        <v>1870.7639278538813</v>
      </c>
      <c r="CS67" s="280">
        <f t="shared" si="47"/>
        <v>2820.7639278538841</v>
      </c>
      <c r="CU67" s="468">
        <f t="shared" si="64"/>
        <v>1870.7639278538841</v>
      </c>
      <c r="CV67" s="280">
        <f t="shared" si="65"/>
        <v>2820.7639278538841</v>
      </c>
      <c r="CW67" s="362"/>
      <c r="CX67" s="362"/>
      <c r="CY67" s="360">
        <f t="shared" si="66"/>
        <v>9.8630136986301373</v>
      </c>
      <c r="CZ67" s="462">
        <f t="shared" si="67"/>
        <v>0.13698630136986267</v>
      </c>
      <c r="DA67" s="374">
        <f t="shared" si="68"/>
        <v>950</v>
      </c>
      <c r="DB67" s="364">
        <f t="shared" si="48"/>
        <v>1870.7639278538841</v>
      </c>
      <c r="DC67" s="364">
        <f t="shared" si="72"/>
        <v>1870.7639278538813</v>
      </c>
      <c r="DD67" s="280">
        <f t="shared" si="50"/>
        <v>950.00000000000273</v>
      </c>
      <c r="DF67" s="468">
        <f t="shared" si="69"/>
        <v>2.7284841053187847E-12</v>
      </c>
    </row>
    <row r="68" spans="1:110" ht="15" x14ac:dyDescent="0.25">
      <c r="A68" s="455" t="s">
        <v>18</v>
      </c>
      <c r="B68" s="456" t="s">
        <v>18</v>
      </c>
      <c r="C68" s="355" t="s">
        <v>54</v>
      </c>
      <c r="D68" s="355" t="s">
        <v>2065</v>
      </c>
      <c r="E68" s="362" t="s">
        <v>271</v>
      </c>
      <c r="F68" s="451" t="s">
        <v>1072</v>
      </c>
      <c r="G68" s="457">
        <v>41449</v>
      </c>
      <c r="H68" s="458" t="str">
        <f t="shared" si="0"/>
        <v>2013-2014</v>
      </c>
      <c r="I68" s="459">
        <f t="shared" si="1"/>
        <v>1</v>
      </c>
      <c r="J68" s="460">
        <v>10</v>
      </c>
      <c r="K68" s="461">
        <f t="shared" si="2"/>
        <v>9</v>
      </c>
      <c r="L68" s="311">
        <v>15804</v>
      </c>
      <c r="M68" s="279">
        <v>901.39010281643846</v>
      </c>
      <c r="N68" s="359">
        <f t="shared" si="3"/>
        <v>14902.609897183562</v>
      </c>
      <c r="O68" s="359"/>
      <c r="P68" s="265">
        <f t="shared" si="4"/>
        <v>9</v>
      </c>
      <c r="Q68" s="361">
        <f t="shared" si="5"/>
        <v>790.2</v>
      </c>
      <c r="R68" s="265">
        <f t="shared" si="6"/>
        <v>14112.409897183561</v>
      </c>
      <c r="S68" s="265">
        <f t="shared" si="7"/>
        <v>1568.0455441315069</v>
      </c>
      <c r="T68" s="265"/>
      <c r="U68" s="265">
        <f t="shared" si="8"/>
        <v>0</v>
      </c>
      <c r="V68" s="265">
        <f t="shared" si="9"/>
        <v>1568.0455441315069</v>
      </c>
      <c r="W68" s="265">
        <f t="shared" si="10"/>
        <v>1568.0455441315069</v>
      </c>
      <c r="X68" s="265">
        <f t="shared" si="11"/>
        <v>0</v>
      </c>
      <c r="Y68" s="359">
        <f t="shared" si="12"/>
        <v>14902.609897183562</v>
      </c>
      <c r="Z68" s="374">
        <f t="shared" si="13"/>
        <v>13334.564353052056</v>
      </c>
      <c r="AA68" s="362"/>
      <c r="AB68" s="374">
        <f t="shared" si="14"/>
        <v>13334.564353052056</v>
      </c>
      <c r="AC68" s="362"/>
      <c r="AD68" s="362"/>
      <c r="AE68" s="360">
        <f t="shared" si="15"/>
        <v>1.7671232876712328</v>
      </c>
      <c r="AF68" s="462">
        <f t="shared" si="16"/>
        <v>8.2328767123287676</v>
      </c>
      <c r="AG68" s="374">
        <f t="shared" si="17"/>
        <v>790.2</v>
      </c>
      <c r="AH68" s="463">
        <f t="shared" si="18"/>
        <v>14112.409897183561</v>
      </c>
      <c r="AI68" s="464">
        <f t="shared" si="19"/>
        <v>1568.0455441315069</v>
      </c>
      <c r="AJ68" s="465">
        <f t="shared" si="20"/>
        <v>11766.518808920549</v>
      </c>
      <c r="AK68" s="362"/>
      <c r="AL68" s="374">
        <f t="shared" si="21"/>
        <v>11766.518808920549</v>
      </c>
      <c r="AM68" s="362"/>
      <c r="AN68" s="362"/>
      <c r="AO68" s="360">
        <f t="shared" si="22"/>
        <v>2.7698630136986302</v>
      </c>
      <c r="AP68" s="462">
        <f t="shared" si="23"/>
        <v>7.2301369863013694</v>
      </c>
      <c r="AQ68" s="374">
        <f t="shared" si="24"/>
        <v>790.2</v>
      </c>
      <c r="AR68" s="463">
        <f t="shared" si="25"/>
        <v>12544.364353052055</v>
      </c>
      <c r="AS68" s="464">
        <f t="shared" si="26"/>
        <v>1568.0455441315069</v>
      </c>
      <c r="AT68" s="466">
        <f t="shared" si="27"/>
        <v>10198.473264789043</v>
      </c>
      <c r="AV68" s="374">
        <f t="shared" si="28"/>
        <v>10198.473264789043</v>
      </c>
      <c r="AW68" s="362"/>
      <c r="AX68" s="362"/>
      <c r="AY68" s="360">
        <f t="shared" si="29"/>
        <v>3.7698630136986302</v>
      </c>
      <c r="AZ68" s="462">
        <f t="shared" si="30"/>
        <v>6.2301369863013694</v>
      </c>
      <c r="BA68" s="374">
        <f t="shared" si="31"/>
        <v>790.2</v>
      </c>
      <c r="BB68" s="463">
        <f t="shared" si="32"/>
        <v>10976.318808920549</v>
      </c>
      <c r="BC68" s="364">
        <f t="shared" si="33"/>
        <v>1568.0455441315069</v>
      </c>
      <c r="BD68" s="466">
        <f t="shared" si="34"/>
        <v>8630.4277206575371</v>
      </c>
      <c r="BE68" s="466"/>
      <c r="BF68" s="374">
        <f t="shared" si="35"/>
        <v>8630.4277206575371</v>
      </c>
      <c r="BG68" s="362"/>
      <c r="BH68" s="362"/>
      <c r="BI68" s="360">
        <f t="shared" si="36"/>
        <v>4.7698630136986298</v>
      </c>
      <c r="BJ68" s="462">
        <f t="shared" si="37"/>
        <v>5.2301369863013702</v>
      </c>
      <c r="BK68" s="374">
        <f t="shared" si="38"/>
        <v>790.2</v>
      </c>
      <c r="BL68" s="463">
        <f t="shared" si="39"/>
        <v>7840.2277206575372</v>
      </c>
      <c r="BM68" s="364">
        <f t="shared" si="40"/>
        <v>1568.0455441315069</v>
      </c>
      <c r="BN68" s="280">
        <f t="shared" si="41"/>
        <v>7062.38217652603</v>
      </c>
      <c r="BO68" s="467"/>
      <c r="BP68" s="374">
        <v>7062.38217652603</v>
      </c>
      <c r="BQ68" s="362"/>
      <c r="BR68" s="362"/>
      <c r="BS68" s="360">
        <f t="shared" si="51"/>
        <v>5.7698630136986298</v>
      </c>
      <c r="BT68" s="462">
        <f t="shared" si="52"/>
        <v>4.2301369863013702</v>
      </c>
      <c r="BU68" s="374">
        <f t="shared" si="53"/>
        <v>790.2</v>
      </c>
      <c r="BV68" s="463">
        <f t="shared" si="42"/>
        <v>6272.1821765260302</v>
      </c>
      <c r="BW68" s="364">
        <f t="shared" si="54"/>
        <v>1568.0455441315069</v>
      </c>
      <c r="BX68" s="280">
        <f t="shared" si="43"/>
        <v>5494.3366323945229</v>
      </c>
      <c r="BZ68" s="280">
        <v>5494.3366323945229</v>
      </c>
      <c r="CA68" s="362"/>
      <c r="CB68" s="362"/>
      <c r="CC68" s="360">
        <f t="shared" si="55"/>
        <v>6.7726027397260271</v>
      </c>
      <c r="CD68" s="462">
        <f t="shared" si="56"/>
        <v>3.2273972602739729</v>
      </c>
      <c r="CE68" s="374">
        <f t="shared" si="57"/>
        <v>790.2</v>
      </c>
      <c r="CF68" s="463">
        <f t="shared" si="44"/>
        <v>4704.1366323945231</v>
      </c>
      <c r="CG68" s="464">
        <f t="shared" si="73"/>
        <v>1568.0455441315069</v>
      </c>
      <c r="CH68" s="280">
        <f t="shared" si="45"/>
        <v>3926.2910882630158</v>
      </c>
      <c r="CJ68" s="467">
        <f t="shared" si="58"/>
        <v>3136.091088263016</v>
      </c>
      <c r="CK68" s="280">
        <f t="shared" si="59"/>
        <v>3926.2910882630158</v>
      </c>
      <c r="CL68" s="362"/>
      <c r="CM68" s="362"/>
      <c r="CN68" s="360">
        <f t="shared" si="60"/>
        <v>7.7726027397260271</v>
      </c>
      <c r="CO68" s="462">
        <f t="shared" si="61"/>
        <v>2.2273972602739729</v>
      </c>
      <c r="CP68" s="374">
        <f t="shared" si="62"/>
        <v>790.2</v>
      </c>
      <c r="CQ68" s="364">
        <f t="shared" si="46"/>
        <v>3136.091088263016</v>
      </c>
      <c r="CR68" s="364">
        <f t="shared" si="63"/>
        <v>1568.0455441315069</v>
      </c>
      <c r="CS68" s="280">
        <f t="shared" si="47"/>
        <v>2358.2455441315087</v>
      </c>
      <c r="CU68" s="468">
        <f t="shared" si="64"/>
        <v>1568.0455441315087</v>
      </c>
      <c r="CV68" s="280">
        <f t="shared" si="65"/>
        <v>2358.2455441315087</v>
      </c>
      <c r="CW68" s="362"/>
      <c r="CX68" s="362"/>
      <c r="CY68" s="360">
        <f t="shared" si="66"/>
        <v>9.7726027397260271</v>
      </c>
      <c r="CZ68" s="462">
        <f t="shared" si="67"/>
        <v>0.22739726027397289</v>
      </c>
      <c r="DA68" s="374">
        <f t="shared" si="68"/>
        <v>790.2</v>
      </c>
      <c r="DB68" s="364">
        <f t="shared" si="48"/>
        <v>1568.0455441315087</v>
      </c>
      <c r="DC68" s="364">
        <f t="shared" si="72"/>
        <v>1568.0455441315069</v>
      </c>
      <c r="DD68" s="280">
        <f t="shared" si="50"/>
        <v>790.20000000000186</v>
      </c>
      <c r="DF68" s="468">
        <f t="shared" si="69"/>
        <v>1.8189894035458565E-12</v>
      </c>
    </row>
    <row r="69" spans="1:110" ht="15" x14ac:dyDescent="0.25">
      <c r="A69" s="455" t="s">
        <v>18</v>
      </c>
      <c r="B69" s="456" t="s">
        <v>18</v>
      </c>
      <c r="C69" s="355" t="s">
        <v>54</v>
      </c>
      <c r="D69" s="355" t="s">
        <v>2066</v>
      </c>
      <c r="E69" s="362" t="s">
        <v>272</v>
      </c>
      <c r="F69" s="451" t="s">
        <v>1072</v>
      </c>
      <c r="G69" s="457">
        <v>41466</v>
      </c>
      <c r="H69" s="458" t="str">
        <f t="shared" si="0"/>
        <v>2013-2014</v>
      </c>
      <c r="I69" s="459">
        <f t="shared" si="1"/>
        <v>1</v>
      </c>
      <c r="J69" s="460">
        <v>10</v>
      </c>
      <c r="K69" s="461">
        <f t="shared" si="2"/>
        <v>9</v>
      </c>
      <c r="L69" s="311">
        <v>4192135</v>
      </c>
      <c r="M69" s="279">
        <v>224387.33364179451</v>
      </c>
      <c r="N69" s="359">
        <f t="shared" si="3"/>
        <v>3967747.6663582055</v>
      </c>
      <c r="O69" s="359"/>
      <c r="P69" s="265">
        <f t="shared" si="4"/>
        <v>9</v>
      </c>
      <c r="Q69" s="361">
        <f t="shared" si="5"/>
        <v>209606.75</v>
      </c>
      <c r="R69" s="265">
        <f t="shared" si="6"/>
        <v>3758140.9163582055</v>
      </c>
      <c r="S69" s="265">
        <f t="shared" si="7"/>
        <v>417571.21292868949</v>
      </c>
      <c r="T69" s="265"/>
      <c r="U69" s="265">
        <f t="shared" si="8"/>
        <v>0</v>
      </c>
      <c r="V69" s="265">
        <f t="shared" si="9"/>
        <v>417571.21292868949</v>
      </c>
      <c r="W69" s="265">
        <f t="shared" si="10"/>
        <v>417571.21292868949</v>
      </c>
      <c r="X69" s="265">
        <f t="shared" si="11"/>
        <v>0</v>
      </c>
      <c r="Y69" s="359">
        <f t="shared" si="12"/>
        <v>3967747.6663582055</v>
      </c>
      <c r="Z69" s="374">
        <f t="shared" si="13"/>
        <v>3550176.4534295159</v>
      </c>
      <c r="AA69" s="362"/>
      <c r="AB69" s="374">
        <f t="shared" si="14"/>
        <v>3550176.4534295159</v>
      </c>
      <c r="AC69" s="362"/>
      <c r="AD69" s="362"/>
      <c r="AE69" s="360">
        <f t="shared" si="15"/>
        <v>1.7205479452054795</v>
      </c>
      <c r="AF69" s="462">
        <f t="shared" si="16"/>
        <v>8.2794520547945201</v>
      </c>
      <c r="AG69" s="374">
        <f t="shared" si="17"/>
        <v>209606.75</v>
      </c>
      <c r="AH69" s="463">
        <f t="shared" si="18"/>
        <v>3758140.9163582055</v>
      </c>
      <c r="AI69" s="464">
        <f t="shared" si="19"/>
        <v>417571.21292868949</v>
      </c>
      <c r="AJ69" s="465">
        <f t="shared" si="20"/>
        <v>3132605.2405008264</v>
      </c>
      <c r="AK69" s="362"/>
      <c r="AL69" s="374">
        <f t="shared" si="21"/>
        <v>3132605.2405008264</v>
      </c>
      <c r="AM69" s="362"/>
      <c r="AN69" s="362"/>
      <c r="AO69" s="360">
        <f t="shared" si="22"/>
        <v>2.7232876712328768</v>
      </c>
      <c r="AP69" s="462">
        <f t="shared" si="23"/>
        <v>7.2767123287671236</v>
      </c>
      <c r="AQ69" s="374">
        <f t="shared" si="24"/>
        <v>209606.75</v>
      </c>
      <c r="AR69" s="463">
        <f t="shared" si="25"/>
        <v>3340569.7034295159</v>
      </c>
      <c r="AS69" s="464">
        <f t="shared" si="26"/>
        <v>417571.21292868949</v>
      </c>
      <c r="AT69" s="466">
        <f t="shared" si="27"/>
        <v>2715034.0275721368</v>
      </c>
      <c r="AV69" s="374">
        <f t="shared" si="28"/>
        <v>2715034.0275721368</v>
      </c>
      <c r="AW69" s="362"/>
      <c r="AX69" s="362"/>
      <c r="AY69" s="360">
        <f t="shared" si="29"/>
        <v>3.7232876712328768</v>
      </c>
      <c r="AZ69" s="462">
        <f t="shared" si="30"/>
        <v>6.2767123287671236</v>
      </c>
      <c r="BA69" s="374">
        <f t="shared" si="31"/>
        <v>209606.75</v>
      </c>
      <c r="BB69" s="463">
        <f t="shared" si="32"/>
        <v>2922998.4905008264</v>
      </c>
      <c r="BC69" s="364">
        <f t="shared" si="33"/>
        <v>417571.21292868949</v>
      </c>
      <c r="BD69" s="466">
        <f t="shared" si="34"/>
        <v>2297462.8146434473</v>
      </c>
      <c r="BE69" s="466"/>
      <c r="BF69" s="374">
        <f t="shared" si="35"/>
        <v>2297462.8146434473</v>
      </c>
      <c r="BG69" s="362"/>
      <c r="BH69" s="362"/>
      <c r="BI69" s="360">
        <f t="shared" si="36"/>
        <v>4.7232876712328764</v>
      </c>
      <c r="BJ69" s="462">
        <f t="shared" si="37"/>
        <v>5.2767123287671236</v>
      </c>
      <c r="BK69" s="374">
        <f t="shared" si="38"/>
        <v>209606.75</v>
      </c>
      <c r="BL69" s="463">
        <f t="shared" si="39"/>
        <v>2087856.0646434473</v>
      </c>
      <c r="BM69" s="364">
        <f t="shared" si="40"/>
        <v>417571.21292868949</v>
      </c>
      <c r="BN69" s="280">
        <f t="shared" si="41"/>
        <v>1879891.6017147577</v>
      </c>
      <c r="BO69" s="467"/>
      <c r="BP69" s="374">
        <v>1879891.6017147577</v>
      </c>
      <c r="BQ69" s="362"/>
      <c r="BR69" s="362"/>
      <c r="BS69" s="360">
        <f t="shared" si="51"/>
        <v>5.7232876712328764</v>
      </c>
      <c r="BT69" s="462">
        <f t="shared" si="52"/>
        <v>4.2767123287671236</v>
      </c>
      <c r="BU69" s="374">
        <f t="shared" si="53"/>
        <v>209606.75</v>
      </c>
      <c r="BV69" s="463">
        <f t="shared" si="42"/>
        <v>1670284.8517147577</v>
      </c>
      <c r="BW69" s="364">
        <f t="shared" si="54"/>
        <v>417571.21292868949</v>
      </c>
      <c r="BX69" s="280">
        <f t="shared" si="43"/>
        <v>1462320.3887860682</v>
      </c>
      <c r="BZ69" s="280">
        <v>1462320.3887860682</v>
      </c>
      <c r="CA69" s="362"/>
      <c r="CB69" s="362"/>
      <c r="CC69" s="360">
        <f t="shared" si="55"/>
        <v>6.7260273972602738</v>
      </c>
      <c r="CD69" s="462">
        <f t="shared" si="56"/>
        <v>3.2739726027397262</v>
      </c>
      <c r="CE69" s="374">
        <f t="shared" si="57"/>
        <v>209606.75</v>
      </c>
      <c r="CF69" s="463">
        <f t="shared" si="44"/>
        <v>1252713.6387860682</v>
      </c>
      <c r="CG69" s="464">
        <f t="shared" si="73"/>
        <v>417571.21292868949</v>
      </c>
      <c r="CH69" s="280">
        <f t="shared" si="45"/>
        <v>1044749.1758573786</v>
      </c>
      <c r="CJ69" s="467">
        <f t="shared" si="58"/>
        <v>835142.42585737864</v>
      </c>
      <c r="CK69" s="280">
        <f t="shared" si="59"/>
        <v>1044749.1758573786</v>
      </c>
      <c r="CL69" s="362"/>
      <c r="CM69" s="362"/>
      <c r="CN69" s="360">
        <f t="shared" si="60"/>
        <v>7.7260273972602738</v>
      </c>
      <c r="CO69" s="462">
        <f t="shared" si="61"/>
        <v>2.2739726027397262</v>
      </c>
      <c r="CP69" s="374">
        <f t="shared" si="62"/>
        <v>209606.75</v>
      </c>
      <c r="CQ69" s="364">
        <f t="shared" si="46"/>
        <v>835142.42585737864</v>
      </c>
      <c r="CR69" s="364">
        <f t="shared" si="63"/>
        <v>417571.21292868949</v>
      </c>
      <c r="CS69" s="280">
        <f t="shared" si="47"/>
        <v>627177.96292868908</v>
      </c>
      <c r="CU69" s="468">
        <f t="shared" si="64"/>
        <v>417571.21292868908</v>
      </c>
      <c r="CV69" s="280">
        <f t="shared" si="65"/>
        <v>627177.96292868908</v>
      </c>
      <c r="CW69" s="362"/>
      <c r="CX69" s="362"/>
      <c r="CY69" s="360">
        <f t="shared" si="66"/>
        <v>9.7260273972602747</v>
      </c>
      <c r="CZ69" s="462">
        <f t="shared" si="67"/>
        <v>0.27397260273972535</v>
      </c>
      <c r="DA69" s="374">
        <f t="shared" si="68"/>
        <v>209606.75</v>
      </c>
      <c r="DB69" s="364">
        <f t="shared" si="48"/>
        <v>417571.21292868908</v>
      </c>
      <c r="DC69" s="364">
        <f t="shared" si="72"/>
        <v>417571.21292868949</v>
      </c>
      <c r="DD69" s="280">
        <f t="shared" si="50"/>
        <v>209606.74999999959</v>
      </c>
      <c r="DF69" s="468">
        <f t="shared" si="69"/>
        <v>-4.0745362639427185E-10</v>
      </c>
    </row>
    <row r="70" spans="1:110" ht="15" x14ac:dyDescent="0.25">
      <c r="A70" s="455" t="s">
        <v>18</v>
      </c>
      <c r="B70" s="456" t="s">
        <v>18</v>
      </c>
      <c r="C70" s="355" t="s">
        <v>54</v>
      </c>
      <c r="D70" s="355" t="s">
        <v>2067</v>
      </c>
      <c r="E70" s="362" t="s">
        <v>273</v>
      </c>
      <c r="F70" s="451" t="s">
        <v>1072</v>
      </c>
      <c r="G70" s="457">
        <v>41474</v>
      </c>
      <c r="H70" s="458" t="str">
        <f t="shared" si="0"/>
        <v>2013-2014</v>
      </c>
      <c r="I70" s="459">
        <f t="shared" si="1"/>
        <v>1</v>
      </c>
      <c r="J70" s="460">
        <v>10</v>
      </c>
      <c r="K70" s="461">
        <f t="shared" si="2"/>
        <v>9</v>
      </c>
      <c r="L70" s="311">
        <v>15160</v>
      </c>
      <c r="M70" s="279">
        <v>786.4117921095891</v>
      </c>
      <c r="N70" s="359">
        <f t="shared" si="3"/>
        <v>14373.588207890411</v>
      </c>
      <c r="O70" s="359"/>
      <c r="P70" s="265">
        <f t="shared" si="4"/>
        <v>9</v>
      </c>
      <c r="Q70" s="361">
        <f t="shared" si="5"/>
        <v>758</v>
      </c>
      <c r="R70" s="265">
        <f t="shared" si="6"/>
        <v>13615.588207890411</v>
      </c>
      <c r="S70" s="265">
        <f t="shared" si="7"/>
        <v>1512.8431342100457</v>
      </c>
      <c r="T70" s="265"/>
      <c r="U70" s="265">
        <f t="shared" si="8"/>
        <v>0</v>
      </c>
      <c r="V70" s="265">
        <f t="shared" si="9"/>
        <v>1512.8431342100457</v>
      </c>
      <c r="W70" s="265">
        <f t="shared" si="10"/>
        <v>1512.8431342100457</v>
      </c>
      <c r="X70" s="265">
        <f t="shared" si="11"/>
        <v>0</v>
      </c>
      <c r="Y70" s="359">
        <f t="shared" si="12"/>
        <v>14373.588207890411</v>
      </c>
      <c r="Z70" s="374">
        <f t="shared" si="13"/>
        <v>12860.745073680366</v>
      </c>
      <c r="AA70" s="362"/>
      <c r="AB70" s="374">
        <f t="shared" si="14"/>
        <v>12860.745073680366</v>
      </c>
      <c r="AC70" s="362"/>
      <c r="AD70" s="362"/>
      <c r="AE70" s="360">
        <f t="shared" si="15"/>
        <v>1.6986301369863013</v>
      </c>
      <c r="AF70" s="462">
        <f t="shared" si="16"/>
        <v>8.3013698630136989</v>
      </c>
      <c r="AG70" s="374">
        <f t="shared" si="17"/>
        <v>758</v>
      </c>
      <c r="AH70" s="463">
        <f t="shared" si="18"/>
        <v>13615.588207890411</v>
      </c>
      <c r="AI70" s="464">
        <f t="shared" si="19"/>
        <v>1512.8431342100457</v>
      </c>
      <c r="AJ70" s="465">
        <f t="shared" si="20"/>
        <v>11347.901939470321</v>
      </c>
      <c r="AK70" s="362"/>
      <c r="AL70" s="374">
        <f t="shared" si="21"/>
        <v>11347.901939470321</v>
      </c>
      <c r="AM70" s="362"/>
      <c r="AN70" s="362"/>
      <c r="AO70" s="360">
        <f t="shared" si="22"/>
        <v>2.7013698630136984</v>
      </c>
      <c r="AP70" s="462">
        <f t="shared" si="23"/>
        <v>7.2986301369863016</v>
      </c>
      <c r="AQ70" s="374">
        <f t="shared" si="24"/>
        <v>758</v>
      </c>
      <c r="AR70" s="463">
        <f t="shared" si="25"/>
        <v>12102.745073680366</v>
      </c>
      <c r="AS70" s="464">
        <f t="shared" si="26"/>
        <v>1512.8431342100457</v>
      </c>
      <c r="AT70" s="466">
        <f t="shared" si="27"/>
        <v>9835.0588052602761</v>
      </c>
      <c r="AV70" s="374">
        <f t="shared" si="28"/>
        <v>9835.0588052602761</v>
      </c>
      <c r="AW70" s="362"/>
      <c r="AX70" s="362"/>
      <c r="AY70" s="360">
        <f t="shared" si="29"/>
        <v>3.7013698630136984</v>
      </c>
      <c r="AZ70" s="462">
        <f t="shared" si="30"/>
        <v>6.2986301369863016</v>
      </c>
      <c r="BA70" s="374">
        <f t="shared" si="31"/>
        <v>758</v>
      </c>
      <c r="BB70" s="463">
        <f t="shared" si="32"/>
        <v>10589.901939470321</v>
      </c>
      <c r="BC70" s="364">
        <f t="shared" si="33"/>
        <v>1512.8431342100457</v>
      </c>
      <c r="BD70" s="466">
        <f t="shared" si="34"/>
        <v>8322.2156710502313</v>
      </c>
      <c r="BE70" s="466"/>
      <c r="BF70" s="374">
        <f t="shared" si="35"/>
        <v>8322.2156710502313</v>
      </c>
      <c r="BG70" s="362"/>
      <c r="BH70" s="362"/>
      <c r="BI70" s="360">
        <f t="shared" si="36"/>
        <v>4.7013698630136984</v>
      </c>
      <c r="BJ70" s="462">
        <f t="shared" si="37"/>
        <v>5.2986301369863016</v>
      </c>
      <c r="BK70" s="374">
        <f t="shared" si="38"/>
        <v>758</v>
      </c>
      <c r="BL70" s="463">
        <f t="shared" si="39"/>
        <v>7564.2156710502313</v>
      </c>
      <c r="BM70" s="364">
        <f t="shared" si="40"/>
        <v>1512.8431342100457</v>
      </c>
      <c r="BN70" s="280">
        <f t="shared" si="41"/>
        <v>6809.3725368401856</v>
      </c>
      <c r="BO70" s="467"/>
      <c r="BP70" s="374">
        <v>6809.3725368401856</v>
      </c>
      <c r="BQ70" s="362"/>
      <c r="BR70" s="362"/>
      <c r="BS70" s="360">
        <f t="shared" si="51"/>
        <v>5.7013698630136984</v>
      </c>
      <c r="BT70" s="462">
        <f t="shared" si="52"/>
        <v>4.2986301369863016</v>
      </c>
      <c r="BU70" s="374">
        <f t="shared" si="53"/>
        <v>758</v>
      </c>
      <c r="BV70" s="463">
        <f t="shared" si="42"/>
        <v>6051.3725368401856</v>
      </c>
      <c r="BW70" s="364">
        <f t="shared" si="54"/>
        <v>1512.8431342100457</v>
      </c>
      <c r="BX70" s="280">
        <f t="shared" si="43"/>
        <v>5296.5294026301399</v>
      </c>
      <c r="BZ70" s="280">
        <v>5296.5294026301399</v>
      </c>
      <c r="CA70" s="362"/>
      <c r="CB70" s="362"/>
      <c r="CC70" s="360">
        <f t="shared" si="55"/>
        <v>6.7041095890410958</v>
      </c>
      <c r="CD70" s="462">
        <f t="shared" si="56"/>
        <v>3.2958904109589042</v>
      </c>
      <c r="CE70" s="374">
        <f t="shared" si="57"/>
        <v>758</v>
      </c>
      <c r="CF70" s="463">
        <f t="shared" si="44"/>
        <v>4538.5294026301399</v>
      </c>
      <c r="CG70" s="464">
        <f t="shared" si="73"/>
        <v>1512.8431342100457</v>
      </c>
      <c r="CH70" s="280">
        <f t="shared" si="45"/>
        <v>3783.6862684200942</v>
      </c>
      <c r="CJ70" s="467">
        <f t="shared" si="58"/>
        <v>3025.6862684200942</v>
      </c>
      <c r="CK70" s="280">
        <f t="shared" si="59"/>
        <v>3783.6862684200942</v>
      </c>
      <c r="CL70" s="362"/>
      <c r="CM70" s="362"/>
      <c r="CN70" s="360">
        <f t="shared" si="60"/>
        <v>7.7041095890410958</v>
      </c>
      <c r="CO70" s="462">
        <f t="shared" si="61"/>
        <v>2.2958904109589042</v>
      </c>
      <c r="CP70" s="374">
        <f t="shared" si="62"/>
        <v>758</v>
      </c>
      <c r="CQ70" s="364">
        <f t="shared" si="46"/>
        <v>3025.6862684200942</v>
      </c>
      <c r="CR70" s="364">
        <f t="shared" si="63"/>
        <v>1512.8431342100457</v>
      </c>
      <c r="CS70" s="280">
        <f t="shared" si="47"/>
        <v>2270.8431342100484</v>
      </c>
      <c r="CU70" s="468">
        <f t="shared" si="64"/>
        <v>1512.8431342100484</v>
      </c>
      <c r="CV70" s="280">
        <f t="shared" si="65"/>
        <v>2270.8431342100484</v>
      </c>
      <c r="CW70" s="362"/>
      <c r="CX70" s="362"/>
      <c r="CY70" s="360">
        <f t="shared" si="66"/>
        <v>9.7041095890410958</v>
      </c>
      <c r="CZ70" s="462">
        <f t="shared" si="67"/>
        <v>0.29589041095890423</v>
      </c>
      <c r="DA70" s="374">
        <f t="shared" si="68"/>
        <v>758</v>
      </c>
      <c r="DB70" s="364">
        <f t="shared" si="48"/>
        <v>1512.8431342100484</v>
      </c>
      <c r="DC70" s="364">
        <f t="shared" si="72"/>
        <v>1512.8431342100457</v>
      </c>
      <c r="DD70" s="280">
        <f t="shared" si="50"/>
        <v>758.00000000000273</v>
      </c>
      <c r="DF70" s="468">
        <f t="shared" si="69"/>
        <v>2.7284841053187847E-12</v>
      </c>
    </row>
    <row r="71" spans="1:110" ht="15" x14ac:dyDescent="0.25">
      <c r="A71" s="455" t="s">
        <v>18</v>
      </c>
      <c r="B71" s="456" t="s">
        <v>18</v>
      </c>
      <c r="C71" s="355" t="s">
        <v>54</v>
      </c>
      <c r="D71" s="355" t="s">
        <v>2068</v>
      </c>
      <c r="E71" s="362" t="s">
        <v>274</v>
      </c>
      <c r="F71" s="451" t="s">
        <v>1072</v>
      </c>
      <c r="G71" s="457">
        <v>41491</v>
      </c>
      <c r="H71" s="458" t="str">
        <f t="shared" ref="H71:H134" si="74">IF(MONTH(G71)&gt;3,YEAR(G71)&amp;"-"&amp;YEAR(G71)+1,YEAR(G71)-1&amp;"-"&amp;YEAR(G71))</f>
        <v>2013-2014</v>
      </c>
      <c r="I71" s="459">
        <f t="shared" ref="I71:I87" si="75">YEAR($K$3)-YEAR(G71)</f>
        <v>1</v>
      </c>
      <c r="J71" s="460">
        <v>10</v>
      </c>
      <c r="K71" s="461">
        <f t="shared" ref="K71:K134" si="76">J71-I71</f>
        <v>9</v>
      </c>
      <c r="L71" s="311">
        <v>19100</v>
      </c>
      <c r="M71" s="279">
        <v>925.45899808219178</v>
      </c>
      <c r="N71" s="359">
        <f t="shared" ref="N71:N132" si="77">L71-M71</f>
        <v>18174.541001917809</v>
      </c>
      <c r="O71" s="359"/>
      <c r="P71" s="265">
        <f t="shared" ref="P71:P132" si="78">ROUND(K71,0)</f>
        <v>9</v>
      </c>
      <c r="Q71" s="361">
        <f t="shared" ref="Q71:Q134" si="79">L71*5%</f>
        <v>955</v>
      </c>
      <c r="R71" s="265">
        <f t="shared" ref="R71:R132" si="80">IF(N71-Q71&lt;=0,0,IF(P71&lt;=0,0,N71-Q71))</f>
        <v>17219.541001917809</v>
      </c>
      <c r="S71" s="265">
        <f t="shared" ref="S71:S75" si="81">+R71/P71</f>
        <v>1913.2823335464232</v>
      </c>
      <c r="T71" s="265"/>
      <c r="U71" s="265">
        <f t="shared" ref="U71:U132" si="82">S71*$U$4/275</f>
        <v>0</v>
      </c>
      <c r="V71" s="265">
        <f t="shared" ref="V71:V132" si="83">IF((S71+T71+U71)&lt;R71,(S71+T71+U71),R71)</f>
        <v>1913.2823335464232</v>
      </c>
      <c r="W71" s="265">
        <f t="shared" ref="W71:W132" si="84">V71</f>
        <v>1913.2823335464232</v>
      </c>
      <c r="X71" s="265">
        <f t="shared" ref="X71:X132" si="85">IF(P71&lt;=0,Q71-N71,IF(N71&lt;=Q71,Q71-N71,0))</f>
        <v>0</v>
      </c>
      <c r="Y71" s="359">
        <f t="shared" ref="Y71:Y132" si="86">IF(R71=0,Q71,N71)</f>
        <v>18174.541001917809</v>
      </c>
      <c r="Z71" s="374">
        <f t="shared" ref="Z71:Z132" si="87">Y71-W71</f>
        <v>16261.258668371385</v>
      </c>
      <c r="AA71" s="362"/>
      <c r="AB71" s="374">
        <f t="shared" ref="AB71:AB132" si="88">Z71</f>
        <v>16261.258668371385</v>
      </c>
      <c r="AC71" s="362"/>
      <c r="AD71" s="362"/>
      <c r="AE71" s="360">
        <f t="shared" ref="AE71:AE132" si="89">($AE$1-G71)/365</f>
        <v>1.6520547945205479</v>
      </c>
      <c r="AF71" s="462">
        <f t="shared" ref="AF71:AF134" si="90">J71-AE71</f>
        <v>8.3479452054794514</v>
      </c>
      <c r="AG71" s="374">
        <f t="shared" ref="AG71:AG132" si="91">Q71</f>
        <v>955</v>
      </c>
      <c r="AH71" s="463">
        <f t="shared" ref="AH71:AH132" si="92">IF(N71-Q71&lt;=0,0,IF(AF71&lt;=0,0,N71-Q71))</f>
        <v>17219.541001917809</v>
      </c>
      <c r="AI71" s="464">
        <f t="shared" ref="AI71:AI99" si="93">R71/P71</f>
        <v>1913.2823335464232</v>
      </c>
      <c r="AJ71" s="465">
        <f t="shared" ref="AJ71:AJ99" si="94">AB71-AI71</f>
        <v>14347.976334824962</v>
      </c>
      <c r="AK71" s="362"/>
      <c r="AL71" s="374">
        <f t="shared" ref="AL71:AL132" si="95">+AJ71</f>
        <v>14347.976334824962</v>
      </c>
      <c r="AM71" s="362"/>
      <c r="AN71" s="362"/>
      <c r="AO71" s="360">
        <f t="shared" ref="AO71:AO134" si="96">($AM$1-G71)/365</f>
        <v>2.6547945205479451</v>
      </c>
      <c r="AP71" s="462">
        <f t="shared" ref="AP71:AP134" si="97">J71-AO71</f>
        <v>7.3452054794520549</v>
      </c>
      <c r="AQ71" s="374">
        <f t="shared" ref="AQ71:AQ134" si="98">+AG71</f>
        <v>955</v>
      </c>
      <c r="AR71" s="463">
        <f t="shared" ref="AR71:AR132" si="99">IF(AB71-AG71&lt;=0,0,IF(AP71&lt;=0,0,AB71-AG71))</f>
        <v>15306.258668371385</v>
      </c>
      <c r="AS71" s="464">
        <f t="shared" ref="AS71:AS132" si="100">+AI71</f>
        <v>1913.2823335464232</v>
      </c>
      <c r="AT71" s="466">
        <f t="shared" ref="AT71:AT134" si="101">+AL71-AS71</f>
        <v>12434.694001278538</v>
      </c>
      <c r="AV71" s="374">
        <f t="shared" ref="AV71:AV132" si="102">+AT71</f>
        <v>12434.694001278538</v>
      </c>
      <c r="AW71" s="362"/>
      <c r="AX71" s="362"/>
      <c r="AY71" s="360">
        <f t="shared" ref="AY71:AY134" si="103">($AW$1-G71)/365</f>
        <v>3.6547945205479451</v>
      </c>
      <c r="AZ71" s="462">
        <f t="shared" ref="AZ71:AZ134" si="104">J71-AY71</f>
        <v>6.3452054794520549</v>
      </c>
      <c r="BA71" s="374">
        <f t="shared" ref="BA71:BA134" si="105">+AQ71</f>
        <v>955</v>
      </c>
      <c r="BB71" s="463">
        <f t="shared" ref="BB71:BB134" si="106">IF(AL71-AQ71&lt;=0,0,IF(AZ71&lt;=0,0,AL71-AQ71))</f>
        <v>13392.976334824962</v>
      </c>
      <c r="BC71" s="364">
        <f t="shared" ref="BC71:BC99" si="107">+AS71</f>
        <v>1913.2823335464232</v>
      </c>
      <c r="BD71" s="466">
        <f t="shared" ref="BD71:BD134" si="108">+AV71-BC71</f>
        <v>10521.411667732114</v>
      </c>
      <c r="BE71" s="466"/>
      <c r="BF71" s="374">
        <f t="shared" ref="BF71:BF134" si="109">+BD71</f>
        <v>10521.411667732114</v>
      </c>
      <c r="BG71" s="362"/>
      <c r="BH71" s="362"/>
      <c r="BI71" s="360">
        <f t="shared" ref="BI71:BI134" si="110">($BG$1-G71)/365</f>
        <v>4.6547945205479451</v>
      </c>
      <c r="BJ71" s="462">
        <f t="shared" ref="BJ71:BJ134" si="111">J71-BI71</f>
        <v>5.3452054794520549</v>
      </c>
      <c r="BK71" s="374">
        <f t="shared" ref="BK71:BK134" si="112">+BA71</f>
        <v>955</v>
      </c>
      <c r="BL71" s="463">
        <f t="shared" ref="BL71:BL134" si="113">IF(BF71-BK71&lt;=0,0,IF(BJ71&lt;=0,0,BF71-BK71))</f>
        <v>9566.4116677321144</v>
      </c>
      <c r="BM71" s="364">
        <f t="shared" ref="BM71:BM103" si="114">+BC71</f>
        <v>1913.2823335464232</v>
      </c>
      <c r="BN71" s="280">
        <f t="shared" ref="BN71:BN134" si="115">+BF71-BM71</f>
        <v>8608.1293341856908</v>
      </c>
      <c r="BO71" s="467"/>
      <c r="BP71" s="374">
        <v>8608.1293341856908</v>
      </c>
      <c r="BQ71" s="362"/>
      <c r="BR71" s="362"/>
      <c r="BS71" s="360">
        <f t="shared" si="51"/>
        <v>5.6547945205479451</v>
      </c>
      <c r="BT71" s="462">
        <f t="shared" si="52"/>
        <v>4.3452054794520549</v>
      </c>
      <c r="BU71" s="374">
        <f t="shared" si="53"/>
        <v>955</v>
      </c>
      <c r="BV71" s="463">
        <f t="shared" ref="BV71:BV134" si="116">IF(BP71-BU71&lt;=0,0,IF(BT71&lt;=0,0,BP71-BU71))</f>
        <v>7653.1293341856908</v>
      </c>
      <c r="BW71" s="364">
        <f t="shared" si="54"/>
        <v>1913.2823335464232</v>
      </c>
      <c r="BX71" s="280">
        <f t="shared" ref="BX71:BX134" si="117">+BP71-BW71</f>
        <v>6694.8470006392672</v>
      </c>
      <c r="BZ71" s="280">
        <v>6694.8470006392672</v>
      </c>
      <c r="CA71" s="362"/>
      <c r="CB71" s="362"/>
      <c r="CC71" s="360">
        <f t="shared" si="55"/>
        <v>6.6575342465753424</v>
      </c>
      <c r="CD71" s="462">
        <f t="shared" si="56"/>
        <v>3.3424657534246576</v>
      </c>
      <c r="CE71" s="374">
        <f t="shared" si="57"/>
        <v>955</v>
      </c>
      <c r="CF71" s="463">
        <f t="shared" ref="CF71:CF134" si="118">IF(BZ71-CE71&lt;=0,0,IF(CD71&lt;=0,0,BZ71-CE71))</f>
        <v>5739.8470006392672</v>
      </c>
      <c r="CG71" s="464">
        <f t="shared" si="73"/>
        <v>1913.2823335464232</v>
      </c>
      <c r="CH71" s="280">
        <f t="shared" ref="CH71:CH134" si="119">+BZ71-CG71</f>
        <v>4781.5646670928436</v>
      </c>
      <c r="CJ71" s="467">
        <f t="shared" si="58"/>
        <v>3826.5646670928436</v>
      </c>
      <c r="CK71" s="280">
        <f t="shared" si="59"/>
        <v>4781.5646670928436</v>
      </c>
      <c r="CL71" s="362"/>
      <c r="CM71" s="362"/>
      <c r="CN71" s="360">
        <f t="shared" si="60"/>
        <v>7.6575342465753424</v>
      </c>
      <c r="CO71" s="462">
        <f t="shared" si="61"/>
        <v>2.3424657534246576</v>
      </c>
      <c r="CP71" s="374">
        <f t="shared" si="62"/>
        <v>955</v>
      </c>
      <c r="CQ71" s="364">
        <f t="shared" ref="CQ71:CQ134" si="120">IF(CK71-CP71&lt;=0,0,IF(CO71&lt;=0,0,CK71-CP71))</f>
        <v>3826.5646670928436</v>
      </c>
      <c r="CR71" s="364">
        <f t="shared" si="63"/>
        <v>1913.2823335464232</v>
      </c>
      <c r="CS71" s="280">
        <f t="shared" ref="CS71:CS134" si="121">+CK71-CR71</f>
        <v>2868.2823335464204</v>
      </c>
      <c r="CU71" s="468">
        <f t="shared" si="64"/>
        <v>1913.2823335464204</v>
      </c>
      <c r="CV71" s="280">
        <f t="shared" si="65"/>
        <v>2868.2823335464204</v>
      </c>
      <c r="CW71" s="362"/>
      <c r="CX71" s="362"/>
      <c r="CY71" s="360">
        <f t="shared" si="66"/>
        <v>9.6575342465753433</v>
      </c>
      <c r="CZ71" s="462">
        <f t="shared" si="67"/>
        <v>0.34246575342465668</v>
      </c>
      <c r="DA71" s="374">
        <f t="shared" si="68"/>
        <v>955</v>
      </c>
      <c r="DB71" s="364">
        <f t="shared" ref="DB71:DB134" si="122">IF(CV71-DA71&lt;=0,0,IF(CZ71&lt;=0,0,CV71-DA71))</f>
        <v>1913.2823335464204</v>
      </c>
      <c r="DC71" s="364">
        <f t="shared" si="72"/>
        <v>1913.2823335464232</v>
      </c>
      <c r="DD71" s="280">
        <f t="shared" ref="DD71:DD134" si="123">+CV71-DC71</f>
        <v>954.99999999999727</v>
      </c>
      <c r="DF71" s="468">
        <f t="shared" si="69"/>
        <v>-2.7284841053187847E-12</v>
      </c>
    </row>
    <row r="72" spans="1:110" ht="15" x14ac:dyDescent="0.25">
      <c r="A72" s="455" t="s">
        <v>18</v>
      </c>
      <c r="B72" s="456" t="s">
        <v>18</v>
      </c>
      <c r="C72" s="355" t="s">
        <v>54</v>
      </c>
      <c r="D72" s="355" t="s">
        <v>2069</v>
      </c>
      <c r="E72" s="362" t="s">
        <v>275</v>
      </c>
      <c r="F72" s="451" t="s">
        <v>1072</v>
      </c>
      <c r="G72" s="457">
        <v>41499</v>
      </c>
      <c r="H72" s="458" t="str">
        <f t="shared" si="74"/>
        <v>2013-2014</v>
      </c>
      <c r="I72" s="459">
        <f t="shared" si="75"/>
        <v>1</v>
      </c>
      <c r="J72" s="460">
        <v>10</v>
      </c>
      <c r="K72" s="461">
        <f t="shared" si="76"/>
        <v>9</v>
      </c>
      <c r="L72" s="311">
        <v>5494</v>
      </c>
      <c r="M72" s="279">
        <v>257.12848711780816</v>
      </c>
      <c r="N72" s="359">
        <f t="shared" si="77"/>
        <v>5236.8715128821914</v>
      </c>
      <c r="O72" s="359"/>
      <c r="P72" s="265">
        <f t="shared" si="78"/>
        <v>9</v>
      </c>
      <c r="Q72" s="361">
        <f t="shared" si="79"/>
        <v>274.7</v>
      </c>
      <c r="R72" s="265">
        <f t="shared" si="80"/>
        <v>4962.1715128821916</v>
      </c>
      <c r="S72" s="265">
        <f t="shared" si="81"/>
        <v>551.35239032024356</v>
      </c>
      <c r="T72" s="265"/>
      <c r="U72" s="265">
        <f t="shared" si="82"/>
        <v>0</v>
      </c>
      <c r="V72" s="265">
        <f t="shared" si="83"/>
        <v>551.35239032024356</v>
      </c>
      <c r="W72" s="265">
        <f t="shared" si="84"/>
        <v>551.35239032024356</v>
      </c>
      <c r="X72" s="265">
        <f t="shared" si="85"/>
        <v>0</v>
      </c>
      <c r="Y72" s="359">
        <f t="shared" si="86"/>
        <v>5236.8715128821914</v>
      </c>
      <c r="Z72" s="374">
        <f t="shared" si="87"/>
        <v>4685.5191225619474</v>
      </c>
      <c r="AA72" s="362"/>
      <c r="AB72" s="374">
        <f t="shared" si="88"/>
        <v>4685.5191225619474</v>
      </c>
      <c r="AC72" s="362"/>
      <c r="AD72" s="362"/>
      <c r="AE72" s="360">
        <f t="shared" si="89"/>
        <v>1.6301369863013699</v>
      </c>
      <c r="AF72" s="462">
        <f t="shared" si="90"/>
        <v>8.3698630136986303</v>
      </c>
      <c r="AG72" s="374">
        <f t="shared" si="91"/>
        <v>274.7</v>
      </c>
      <c r="AH72" s="463">
        <f t="shared" si="92"/>
        <v>4962.1715128821916</v>
      </c>
      <c r="AI72" s="464">
        <f t="shared" si="93"/>
        <v>551.35239032024356</v>
      </c>
      <c r="AJ72" s="465">
        <f t="shared" si="94"/>
        <v>4134.1667322417034</v>
      </c>
      <c r="AK72" s="362"/>
      <c r="AL72" s="374">
        <f t="shared" si="95"/>
        <v>4134.1667322417034</v>
      </c>
      <c r="AM72" s="362"/>
      <c r="AN72" s="362"/>
      <c r="AO72" s="360">
        <f t="shared" si="96"/>
        <v>2.6328767123287671</v>
      </c>
      <c r="AP72" s="462">
        <f t="shared" si="97"/>
        <v>7.3671232876712329</v>
      </c>
      <c r="AQ72" s="374">
        <f t="shared" si="98"/>
        <v>274.7</v>
      </c>
      <c r="AR72" s="463">
        <f t="shared" si="99"/>
        <v>4410.8191225619476</v>
      </c>
      <c r="AS72" s="464">
        <f t="shared" si="100"/>
        <v>551.35239032024356</v>
      </c>
      <c r="AT72" s="466">
        <f t="shared" si="101"/>
        <v>3582.8143419214598</v>
      </c>
      <c r="AV72" s="374">
        <f t="shared" si="102"/>
        <v>3582.8143419214598</v>
      </c>
      <c r="AW72" s="362"/>
      <c r="AX72" s="362"/>
      <c r="AY72" s="360">
        <f t="shared" si="103"/>
        <v>3.6328767123287671</v>
      </c>
      <c r="AZ72" s="462">
        <f t="shared" si="104"/>
        <v>6.3671232876712329</v>
      </c>
      <c r="BA72" s="374">
        <f t="shared" si="105"/>
        <v>274.7</v>
      </c>
      <c r="BB72" s="463">
        <f t="shared" si="106"/>
        <v>3859.4667322417035</v>
      </c>
      <c r="BC72" s="364">
        <f t="shared" si="107"/>
        <v>551.35239032024356</v>
      </c>
      <c r="BD72" s="466">
        <f t="shared" si="108"/>
        <v>3031.4619516012162</v>
      </c>
      <c r="BE72" s="466"/>
      <c r="BF72" s="374">
        <f t="shared" si="109"/>
        <v>3031.4619516012162</v>
      </c>
      <c r="BG72" s="362"/>
      <c r="BH72" s="362"/>
      <c r="BI72" s="360">
        <f t="shared" si="110"/>
        <v>4.6328767123287671</v>
      </c>
      <c r="BJ72" s="462">
        <f t="shared" si="111"/>
        <v>5.3671232876712329</v>
      </c>
      <c r="BK72" s="374">
        <f t="shared" si="112"/>
        <v>274.7</v>
      </c>
      <c r="BL72" s="463">
        <f t="shared" si="113"/>
        <v>2756.7619516012164</v>
      </c>
      <c r="BM72" s="364">
        <f t="shared" si="114"/>
        <v>551.35239032024356</v>
      </c>
      <c r="BN72" s="280">
        <f t="shared" si="115"/>
        <v>2480.1095612809727</v>
      </c>
      <c r="BO72" s="467"/>
      <c r="BP72" s="374">
        <v>2480.1095612809727</v>
      </c>
      <c r="BQ72" s="362"/>
      <c r="BR72" s="362"/>
      <c r="BS72" s="360">
        <f t="shared" ref="BS72:BS135" si="124">($BQ$1-G72)/365</f>
        <v>5.6328767123287671</v>
      </c>
      <c r="BT72" s="462">
        <f t="shared" ref="BT72:BT135" si="125">J72-BS72</f>
        <v>4.3671232876712329</v>
      </c>
      <c r="BU72" s="374">
        <f t="shared" ref="BU72:BU135" si="126">BK72</f>
        <v>274.7</v>
      </c>
      <c r="BV72" s="463">
        <f t="shared" si="116"/>
        <v>2205.4095612809729</v>
      </c>
      <c r="BW72" s="364">
        <f t="shared" ref="BW72:BW135" si="127">BM72</f>
        <v>551.35239032024356</v>
      </c>
      <c r="BX72" s="280">
        <f t="shared" si="117"/>
        <v>1928.7571709607291</v>
      </c>
      <c r="BZ72" s="280">
        <v>1928.7571709607291</v>
      </c>
      <c r="CA72" s="362"/>
      <c r="CB72" s="362"/>
      <c r="CC72" s="360">
        <f t="shared" ref="CC72:CC135" si="128">($CA$1-G72)/365</f>
        <v>6.6356164383561644</v>
      </c>
      <c r="CD72" s="462">
        <f t="shared" ref="CD72:CD135" si="129">J72-CC72</f>
        <v>3.3643835616438356</v>
      </c>
      <c r="CE72" s="374">
        <f t="shared" ref="CE72:CE135" si="130">BU72</f>
        <v>274.7</v>
      </c>
      <c r="CF72" s="463">
        <f t="shared" si="118"/>
        <v>1654.0571709607291</v>
      </c>
      <c r="CG72" s="464">
        <f t="shared" si="73"/>
        <v>551.35239032024356</v>
      </c>
      <c r="CH72" s="280">
        <f t="shared" si="119"/>
        <v>1377.4047806404856</v>
      </c>
      <c r="CJ72" s="467">
        <f t="shared" ref="CJ72:CJ135" si="131">CH72-CE72</f>
        <v>1102.7047806404855</v>
      </c>
      <c r="CK72" s="280">
        <f t="shared" ref="CK72:CK135" si="132">CH72</f>
        <v>1377.4047806404856</v>
      </c>
      <c r="CL72" s="362"/>
      <c r="CM72" s="362"/>
      <c r="CN72" s="360">
        <f t="shared" ref="CN72:CN135" si="133">($CL$1-G72)/365</f>
        <v>7.6356164383561644</v>
      </c>
      <c r="CO72" s="462">
        <f t="shared" ref="CO72:CO135" si="134">J72-CN72</f>
        <v>2.3643835616438356</v>
      </c>
      <c r="CP72" s="374">
        <f t="shared" ref="CP72:CP135" si="135">CE72</f>
        <v>274.7</v>
      </c>
      <c r="CQ72" s="364">
        <f t="shared" si="120"/>
        <v>1102.7047806404855</v>
      </c>
      <c r="CR72" s="364">
        <f t="shared" ref="CR72:CR135" si="136">CG72</f>
        <v>551.35239032024356</v>
      </c>
      <c r="CS72" s="280">
        <f t="shared" si="121"/>
        <v>826.05239032024201</v>
      </c>
      <c r="CU72" s="468">
        <f t="shared" ref="CU72:CU135" si="137">CS72-CP72</f>
        <v>551.35239032024197</v>
      </c>
      <c r="CV72" s="280">
        <f t="shared" ref="CV72:CV135" si="138">CS72</f>
        <v>826.05239032024201</v>
      </c>
      <c r="CW72" s="362"/>
      <c r="CX72" s="362"/>
      <c r="CY72" s="360">
        <f t="shared" ref="CY72:CY135" si="139">($CV$1-G72)/365</f>
        <v>9.6356164383561644</v>
      </c>
      <c r="CZ72" s="462">
        <f t="shared" ref="CZ72:CZ135" si="140">J72-CY72</f>
        <v>0.36438356164383556</v>
      </c>
      <c r="DA72" s="374">
        <f t="shared" ref="DA72:DA135" si="141">CP72</f>
        <v>274.7</v>
      </c>
      <c r="DB72" s="364">
        <f t="shared" si="122"/>
        <v>551.35239032024197</v>
      </c>
      <c r="DC72" s="364">
        <f t="shared" si="72"/>
        <v>551.35239032024356</v>
      </c>
      <c r="DD72" s="280">
        <f t="shared" si="123"/>
        <v>274.69999999999845</v>
      </c>
      <c r="DF72" s="468">
        <f t="shared" ref="DF72:DF135" si="142">DD72-DA72</f>
        <v>-1.5347723092418164E-12</v>
      </c>
    </row>
    <row r="73" spans="1:110" ht="15" x14ac:dyDescent="0.25">
      <c r="A73" s="455" t="s">
        <v>18</v>
      </c>
      <c r="B73" s="456" t="s">
        <v>18</v>
      </c>
      <c r="C73" s="355" t="s">
        <v>54</v>
      </c>
      <c r="D73" s="355" t="s">
        <v>2070</v>
      </c>
      <c r="E73" s="362" t="s">
        <v>276</v>
      </c>
      <c r="F73" s="451" t="s">
        <v>1072</v>
      </c>
      <c r="G73" s="457">
        <v>41545</v>
      </c>
      <c r="H73" s="458" t="str">
        <f t="shared" si="74"/>
        <v>2013-2014</v>
      </c>
      <c r="I73" s="459">
        <f t="shared" si="75"/>
        <v>1</v>
      </c>
      <c r="J73" s="460">
        <v>10</v>
      </c>
      <c r="K73" s="461">
        <f t="shared" si="76"/>
        <v>9</v>
      </c>
      <c r="L73" s="311">
        <v>919705</v>
      </c>
      <c r="M73" s="279">
        <v>34309.267458835617</v>
      </c>
      <c r="N73" s="359">
        <f t="shared" si="77"/>
        <v>885395.73254116438</v>
      </c>
      <c r="O73" s="359"/>
      <c r="P73" s="265">
        <f t="shared" si="78"/>
        <v>9</v>
      </c>
      <c r="Q73" s="361">
        <f t="shared" si="79"/>
        <v>45985.25</v>
      </c>
      <c r="R73" s="265">
        <f t="shared" si="80"/>
        <v>839410.48254116438</v>
      </c>
      <c r="S73" s="265">
        <f t="shared" si="81"/>
        <v>93267.831393462708</v>
      </c>
      <c r="T73" s="265"/>
      <c r="U73" s="265">
        <f t="shared" si="82"/>
        <v>0</v>
      </c>
      <c r="V73" s="265">
        <f t="shared" si="83"/>
        <v>93267.831393462708</v>
      </c>
      <c r="W73" s="265">
        <f t="shared" si="84"/>
        <v>93267.831393462708</v>
      </c>
      <c r="X73" s="265">
        <f t="shared" si="85"/>
        <v>0</v>
      </c>
      <c r="Y73" s="359">
        <f t="shared" si="86"/>
        <v>885395.73254116438</v>
      </c>
      <c r="Z73" s="374">
        <f t="shared" si="87"/>
        <v>792127.90114770166</v>
      </c>
      <c r="AA73" s="362"/>
      <c r="AB73" s="374">
        <f t="shared" si="88"/>
        <v>792127.90114770166</v>
      </c>
      <c r="AC73" s="362"/>
      <c r="AD73" s="362"/>
      <c r="AE73" s="360">
        <f t="shared" si="89"/>
        <v>1.5041095890410958</v>
      </c>
      <c r="AF73" s="462">
        <f t="shared" si="90"/>
        <v>8.4958904109589035</v>
      </c>
      <c r="AG73" s="374">
        <f t="shared" si="91"/>
        <v>45985.25</v>
      </c>
      <c r="AH73" s="463">
        <f t="shared" si="92"/>
        <v>839410.48254116438</v>
      </c>
      <c r="AI73" s="464">
        <f t="shared" si="93"/>
        <v>93267.831393462708</v>
      </c>
      <c r="AJ73" s="465">
        <f t="shared" si="94"/>
        <v>698860.06975423894</v>
      </c>
      <c r="AK73" s="362"/>
      <c r="AL73" s="374">
        <f t="shared" si="95"/>
        <v>698860.06975423894</v>
      </c>
      <c r="AM73" s="362"/>
      <c r="AN73" s="362"/>
      <c r="AO73" s="360">
        <f t="shared" si="96"/>
        <v>2.506849315068493</v>
      </c>
      <c r="AP73" s="462">
        <f t="shared" si="97"/>
        <v>7.493150684931507</v>
      </c>
      <c r="AQ73" s="374">
        <f t="shared" si="98"/>
        <v>45985.25</v>
      </c>
      <c r="AR73" s="463">
        <f t="shared" si="99"/>
        <v>746142.65114770166</v>
      </c>
      <c r="AS73" s="464">
        <f t="shared" si="100"/>
        <v>93267.831393462708</v>
      </c>
      <c r="AT73" s="466">
        <f t="shared" si="101"/>
        <v>605592.23836077622</v>
      </c>
      <c r="AV73" s="374">
        <f t="shared" si="102"/>
        <v>605592.23836077622</v>
      </c>
      <c r="AW73" s="362"/>
      <c r="AX73" s="362"/>
      <c r="AY73" s="360">
        <f t="shared" si="103"/>
        <v>3.506849315068493</v>
      </c>
      <c r="AZ73" s="462">
        <f t="shared" si="104"/>
        <v>6.493150684931507</v>
      </c>
      <c r="BA73" s="374">
        <f t="shared" si="105"/>
        <v>45985.25</v>
      </c>
      <c r="BB73" s="463">
        <f t="shared" si="106"/>
        <v>652874.81975423894</v>
      </c>
      <c r="BC73" s="364">
        <f t="shared" si="107"/>
        <v>93267.831393462708</v>
      </c>
      <c r="BD73" s="466">
        <f t="shared" si="108"/>
        <v>512324.40696731349</v>
      </c>
      <c r="BE73" s="466"/>
      <c r="BF73" s="374">
        <f t="shared" si="109"/>
        <v>512324.40696731349</v>
      </c>
      <c r="BG73" s="362"/>
      <c r="BH73" s="362"/>
      <c r="BI73" s="360">
        <f t="shared" si="110"/>
        <v>4.506849315068493</v>
      </c>
      <c r="BJ73" s="462">
        <f t="shared" si="111"/>
        <v>5.493150684931507</v>
      </c>
      <c r="BK73" s="374">
        <f t="shared" si="112"/>
        <v>45985.25</v>
      </c>
      <c r="BL73" s="463">
        <f t="shared" si="113"/>
        <v>466339.15696731349</v>
      </c>
      <c r="BM73" s="364">
        <f t="shared" si="114"/>
        <v>93267.831393462708</v>
      </c>
      <c r="BN73" s="280">
        <f t="shared" si="115"/>
        <v>419056.57557385077</v>
      </c>
      <c r="BO73" s="467"/>
      <c r="BP73" s="374">
        <v>419056.57557385077</v>
      </c>
      <c r="BQ73" s="362"/>
      <c r="BR73" s="362"/>
      <c r="BS73" s="360">
        <f t="shared" si="124"/>
        <v>5.506849315068493</v>
      </c>
      <c r="BT73" s="462">
        <f t="shared" si="125"/>
        <v>4.493150684931507</v>
      </c>
      <c r="BU73" s="374">
        <f t="shared" si="126"/>
        <v>45985.25</v>
      </c>
      <c r="BV73" s="463">
        <f t="shared" si="116"/>
        <v>373071.32557385077</v>
      </c>
      <c r="BW73" s="364">
        <f t="shared" si="127"/>
        <v>93267.831393462708</v>
      </c>
      <c r="BX73" s="280">
        <f t="shared" si="117"/>
        <v>325788.74418038805</v>
      </c>
      <c r="BZ73" s="280">
        <v>325788.74418038805</v>
      </c>
      <c r="CA73" s="362"/>
      <c r="CB73" s="362"/>
      <c r="CC73" s="360">
        <f t="shared" si="128"/>
        <v>6.5095890410958903</v>
      </c>
      <c r="CD73" s="462">
        <f t="shared" si="129"/>
        <v>3.4904109589041097</v>
      </c>
      <c r="CE73" s="374">
        <f t="shared" si="130"/>
        <v>45985.25</v>
      </c>
      <c r="CF73" s="463">
        <f t="shared" si="118"/>
        <v>279803.49418038805</v>
      </c>
      <c r="CG73" s="464">
        <f t="shared" si="73"/>
        <v>93267.831393462708</v>
      </c>
      <c r="CH73" s="280">
        <f t="shared" si="119"/>
        <v>232520.91278692533</v>
      </c>
      <c r="CJ73" s="467">
        <f t="shared" si="131"/>
        <v>186535.66278692533</v>
      </c>
      <c r="CK73" s="280">
        <f t="shared" si="132"/>
        <v>232520.91278692533</v>
      </c>
      <c r="CL73" s="362"/>
      <c r="CM73" s="362"/>
      <c r="CN73" s="360">
        <f t="shared" si="133"/>
        <v>7.5095890410958903</v>
      </c>
      <c r="CO73" s="462">
        <f t="shared" si="134"/>
        <v>2.4904109589041097</v>
      </c>
      <c r="CP73" s="374">
        <f t="shared" si="135"/>
        <v>45985.25</v>
      </c>
      <c r="CQ73" s="364">
        <f t="shared" si="120"/>
        <v>186535.66278692533</v>
      </c>
      <c r="CR73" s="364">
        <f t="shared" si="136"/>
        <v>93267.831393462708</v>
      </c>
      <c r="CS73" s="280">
        <f t="shared" si="121"/>
        <v>139253.08139346261</v>
      </c>
      <c r="CU73" s="468">
        <f t="shared" si="137"/>
        <v>93267.831393462606</v>
      </c>
      <c r="CV73" s="280">
        <f t="shared" si="138"/>
        <v>139253.08139346261</v>
      </c>
      <c r="CW73" s="362"/>
      <c r="CX73" s="362"/>
      <c r="CY73" s="360">
        <f t="shared" si="139"/>
        <v>9.5095890410958912</v>
      </c>
      <c r="CZ73" s="462">
        <f t="shared" si="140"/>
        <v>0.4904109589041088</v>
      </c>
      <c r="DA73" s="374">
        <f t="shared" si="141"/>
        <v>45985.25</v>
      </c>
      <c r="DB73" s="364">
        <f t="shared" si="122"/>
        <v>93267.831393462606</v>
      </c>
      <c r="DC73" s="364">
        <f t="shared" si="72"/>
        <v>93267.831393462708</v>
      </c>
      <c r="DD73" s="280">
        <f t="shared" si="123"/>
        <v>45985.249999999898</v>
      </c>
      <c r="DF73" s="468">
        <f t="shared" si="142"/>
        <v>-1.0186340659856796E-10</v>
      </c>
    </row>
    <row r="74" spans="1:110" ht="15" x14ac:dyDescent="0.25">
      <c r="A74" s="455" t="s">
        <v>18</v>
      </c>
      <c r="B74" s="456" t="s">
        <v>18</v>
      </c>
      <c r="C74" s="355" t="s">
        <v>54</v>
      </c>
      <c r="D74" s="355" t="s">
        <v>2071</v>
      </c>
      <c r="E74" s="362" t="s">
        <v>277</v>
      </c>
      <c r="F74" s="451" t="s">
        <v>1072</v>
      </c>
      <c r="G74" s="457">
        <v>41545</v>
      </c>
      <c r="H74" s="458" t="str">
        <f t="shared" si="74"/>
        <v>2013-2014</v>
      </c>
      <c r="I74" s="459">
        <f t="shared" si="75"/>
        <v>1</v>
      </c>
      <c r="J74" s="460">
        <v>10</v>
      </c>
      <c r="K74" s="461">
        <f t="shared" si="76"/>
        <v>9</v>
      </c>
      <c r="L74" s="311">
        <v>774111</v>
      </c>
      <c r="M74" s="279">
        <v>28877.935144232877</v>
      </c>
      <c r="N74" s="359">
        <f t="shared" si="77"/>
        <v>745233.06485576718</v>
      </c>
      <c r="O74" s="359"/>
      <c r="P74" s="265">
        <f t="shared" si="78"/>
        <v>9</v>
      </c>
      <c r="Q74" s="361">
        <f t="shared" si="79"/>
        <v>38705.550000000003</v>
      </c>
      <c r="R74" s="265">
        <f t="shared" si="80"/>
        <v>706527.51485576713</v>
      </c>
      <c r="S74" s="265">
        <f t="shared" si="81"/>
        <v>78503.057206196347</v>
      </c>
      <c r="T74" s="265"/>
      <c r="U74" s="265">
        <f t="shared" si="82"/>
        <v>0</v>
      </c>
      <c r="V74" s="265">
        <f t="shared" si="83"/>
        <v>78503.057206196347</v>
      </c>
      <c r="W74" s="265">
        <f t="shared" si="84"/>
        <v>78503.057206196347</v>
      </c>
      <c r="X74" s="265">
        <f t="shared" si="85"/>
        <v>0</v>
      </c>
      <c r="Y74" s="359">
        <f t="shared" si="86"/>
        <v>745233.06485576718</v>
      </c>
      <c r="Z74" s="374">
        <f t="shared" si="87"/>
        <v>666730.00764957082</v>
      </c>
      <c r="AA74" s="362"/>
      <c r="AB74" s="374">
        <f t="shared" si="88"/>
        <v>666730.00764957082</v>
      </c>
      <c r="AC74" s="362"/>
      <c r="AD74" s="362"/>
      <c r="AE74" s="360">
        <f t="shared" si="89"/>
        <v>1.5041095890410958</v>
      </c>
      <c r="AF74" s="462">
        <f t="shared" si="90"/>
        <v>8.4958904109589035</v>
      </c>
      <c r="AG74" s="374">
        <f t="shared" si="91"/>
        <v>38705.550000000003</v>
      </c>
      <c r="AH74" s="463">
        <f t="shared" si="92"/>
        <v>706527.51485576713</v>
      </c>
      <c r="AI74" s="464">
        <f t="shared" si="93"/>
        <v>78503.057206196347</v>
      </c>
      <c r="AJ74" s="465">
        <f t="shared" si="94"/>
        <v>588226.95044337446</v>
      </c>
      <c r="AK74" s="362"/>
      <c r="AL74" s="374">
        <f t="shared" si="95"/>
        <v>588226.95044337446</v>
      </c>
      <c r="AM74" s="362"/>
      <c r="AN74" s="362"/>
      <c r="AO74" s="360">
        <f t="shared" si="96"/>
        <v>2.506849315068493</v>
      </c>
      <c r="AP74" s="462">
        <f t="shared" si="97"/>
        <v>7.493150684931507</v>
      </c>
      <c r="AQ74" s="374">
        <f t="shared" si="98"/>
        <v>38705.550000000003</v>
      </c>
      <c r="AR74" s="463">
        <f t="shared" si="99"/>
        <v>628024.45764957077</v>
      </c>
      <c r="AS74" s="464">
        <f t="shared" si="100"/>
        <v>78503.057206196347</v>
      </c>
      <c r="AT74" s="466">
        <f t="shared" si="101"/>
        <v>509723.8932371781</v>
      </c>
      <c r="AV74" s="374">
        <f t="shared" si="102"/>
        <v>509723.8932371781</v>
      </c>
      <c r="AW74" s="362"/>
      <c r="AX74" s="362"/>
      <c r="AY74" s="360">
        <f t="shared" si="103"/>
        <v>3.506849315068493</v>
      </c>
      <c r="AZ74" s="462">
        <f t="shared" si="104"/>
        <v>6.493150684931507</v>
      </c>
      <c r="BA74" s="374">
        <f t="shared" si="105"/>
        <v>38705.550000000003</v>
      </c>
      <c r="BB74" s="463">
        <f t="shared" si="106"/>
        <v>549521.40044337441</v>
      </c>
      <c r="BC74" s="364">
        <f t="shared" si="107"/>
        <v>78503.057206196347</v>
      </c>
      <c r="BD74" s="466">
        <f t="shared" si="108"/>
        <v>431220.83603098174</v>
      </c>
      <c r="BE74" s="466"/>
      <c r="BF74" s="374">
        <f t="shared" si="109"/>
        <v>431220.83603098174</v>
      </c>
      <c r="BG74" s="362"/>
      <c r="BH74" s="362"/>
      <c r="BI74" s="360">
        <f t="shared" si="110"/>
        <v>4.506849315068493</v>
      </c>
      <c r="BJ74" s="462">
        <f t="shared" si="111"/>
        <v>5.493150684931507</v>
      </c>
      <c r="BK74" s="374">
        <f t="shared" si="112"/>
        <v>38705.550000000003</v>
      </c>
      <c r="BL74" s="463">
        <f t="shared" si="113"/>
        <v>392515.28603098175</v>
      </c>
      <c r="BM74" s="364">
        <f t="shared" si="114"/>
        <v>78503.057206196347</v>
      </c>
      <c r="BN74" s="280">
        <f t="shared" si="115"/>
        <v>352717.77882478538</v>
      </c>
      <c r="BO74" s="467"/>
      <c r="BP74" s="374">
        <v>352717.77882478538</v>
      </c>
      <c r="BQ74" s="362"/>
      <c r="BR74" s="362"/>
      <c r="BS74" s="360">
        <f t="shared" si="124"/>
        <v>5.506849315068493</v>
      </c>
      <c r="BT74" s="462">
        <f t="shared" si="125"/>
        <v>4.493150684931507</v>
      </c>
      <c r="BU74" s="374">
        <f t="shared" si="126"/>
        <v>38705.550000000003</v>
      </c>
      <c r="BV74" s="463">
        <f t="shared" si="116"/>
        <v>314012.22882478539</v>
      </c>
      <c r="BW74" s="364">
        <f t="shared" si="127"/>
        <v>78503.057206196347</v>
      </c>
      <c r="BX74" s="280">
        <f t="shared" si="117"/>
        <v>274214.72161858901</v>
      </c>
      <c r="BZ74" s="280">
        <v>274214.72161858901</v>
      </c>
      <c r="CA74" s="362"/>
      <c r="CB74" s="362"/>
      <c r="CC74" s="360">
        <f t="shared" si="128"/>
        <v>6.5095890410958903</v>
      </c>
      <c r="CD74" s="462">
        <f t="shared" si="129"/>
        <v>3.4904109589041097</v>
      </c>
      <c r="CE74" s="374">
        <f t="shared" si="130"/>
        <v>38705.550000000003</v>
      </c>
      <c r="CF74" s="463">
        <f t="shared" si="118"/>
        <v>235509.17161858903</v>
      </c>
      <c r="CG74" s="464">
        <f t="shared" si="73"/>
        <v>78503.057206196347</v>
      </c>
      <c r="CH74" s="280">
        <f t="shared" si="119"/>
        <v>195711.66441239265</v>
      </c>
      <c r="CJ74" s="467">
        <f t="shared" si="131"/>
        <v>157006.11441239266</v>
      </c>
      <c r="CK74" s="280">
        <f t="shared" si="132"/>
        <v>195711.66441239265</v>
      </c>
      <c r="CL74" s="362"/>
      <c r="CM74" s="362"/>
      <c r="CN74" s="360">
        <f t="shared" si="133"/>
        <v>7.5095890410958903</v>
      </c>
      <c r="CO74" s="462">
        <f t="shared" si="134"/>
        <v>2.4904109589041097</v>
      </c>
      <c r="CP74" s="374">
        <f t="shared" si="135"/>
        <v>38705.550000000003</v>
      </c>
      <c r="CQ74" s="364">
        <f t="shared" si="120"/>
        <v>157006.11441239266</v>
      </c>
      <c r="CR74" s="364">
        <f t="shared" si="136"/>
        <v>78503.057206196347</v>
      </c>
      <c r="CS74" s="280">
        <f t="shared" si="121"/>
        <v>117208.60720619631</v>
      </c>
      <c r="CU74" s="468">
        <f t="shared" si="137"/>
        <v>78503.057206196303</v>
      </c>
      <c r="CV74" s="280">
        <f t="shared" si="138"/>
        <v>117208.60720619631</v>
      </c>
      <c r="CW74" s="362"/>
      <c r="CX74" s="362"/>
      <c r="CY74" s="360">
        <f t="shared" si="139"/>
        <v>9.5095890410958912</v>
      </c>
      <c r="CZ74" s="462">
        <f t="shared" si="140"/>
        <v>0.4904109589041088</v>
      </c>
      <c r="DA74" s="374">
        <f t="shared" si="141"/>
        <v>38705.550000000003</v>
      </c>
      <c r="DB74" s="364">
        <f t="shared" si="122"/>
        <v>78503.057206196303</v>
      </c>
      <c r="DC74" s="364">
        <f t="shared" si="72"/>
        <v>78503.057206196347</v>
      </c>
      <c r="DD74" s="280">
        <f t="shared" si="123"/>
        <v>38705.549999999959</v>
      </c>
      <c r="DF74" s="468">
        <f t="shared" si="142"/>
        <v>0</v>
      </c>
    </row>
    <row r="75" spans="1:110" ht="15" x14ac:dyDescent="0.25">
      <c r="A75" s="455" t="s">
        <v>18</v>
      </c>
      <c r="B75" s="456" t="s">
        <v>18</v>
      </c>
      <c r="C75" s="355" t="s">
        <v>54</v>
      </c>
      <c r="D75" s="355" t="s">
        <v>2072</v>
      </c>
      <c r="E75" s="362" t="s">
        <v>260</v>
      </c>
      <c r="F75" s="451" t="s">
        <v>1072</v>
      </c>
      <c r="G75" s="457">
        <v>41551</v>
      </c>
      <c r="H75" s="458" t="str">
        <f t="shared" si="74"/>
        <v>2013-2014</v>
      </c>
      <c r="I75" s="459">
        <f t="shared" si="75"/>
        <v>1</v>
      </c>
      <c r="J75" s="460">
        <v>10</v>
      </c>
      <c r="K75" s="461">
        <f t="shared" si="76"/>
        <v>9</v>
      </c>
      <c r="L75" s="311">
        <v>8520</v>
      </c>
      <c r="M75" s="279">
        <v>310.31457632876709</v>
      </c>
      <c r="N75" s="359">
        <f t="shared" si="77"/>
        <v>8209.6854236712334</v>
      </c>
      <c r="O75" s="359"/>
      <c r="P75" s="265">
        <f t="shared" si="78"/>
        <v>9</v>
      </c>
      <c r="Q75" s="361">
        <f t="shared" si="79"/>
        <v>426</v>
      </c>
      <c r="R75" s="265">
        <f t="shared" si="80"/>
        <v>7783.6854236712334</v>
      </c>
      <c r="S75" s="265">
        <f t="shared" si="81"/>
        <v>864.85393596347035</v>
      </c>
      <c r="T75" s="265"/>
      <c r="U75" s="265">
        <f t="shared" si="82"/>
        <v>0</v>
      </c>
      <c r="V75" s="265">
        <f t="shared" si="83"/>
        <v>864.85393596347035</v>
      </c>
      <c r="W75" s="265">
        <f t="shared" si="84"/>
        <v>864.85393596347035</v>
      </c>
      <c r="X75" s="265">
        <f t="shared" si="85"/>
        <v>0</v>
      </c>
      <c r="Y75" s="359">
        <f t="shared" si="86"/>
        <v>8209.6854236712334</v>
      </c>
      <c r="Z75" s="374">
        <f t="shared" si="87"/>
        <v>7344.8314877077628</v>
      </c>
      <c r="AA75" s="362"/>
      <c r="AB75" s="374">
        <f t="shared" si="88"/>
        <v>7344.8314877077628</v>
      </c>
      <c r="AC75" s="362"/>
      <c r="AD75" s="362"/>
      <c r="AE75" s="360">
        <f t="shared" si="89"/>
        <v>1.4876712328767123</v>
      </c>
      <c r="AF75" s="462">
        <f t="shared" si="90"/>
        <v>8.5123287671232877</v>
      </c>
      <c r="AG75" s="374">
        <f t="shared" si="91"/>
        <v>426</v>
      </c>
      <c r="AH75" s="463">
        <f t="shared" si="92"/>
        <v>7783.6854236712334</v>
      </c>
      <c r="AI75" s="464">
        <f t="shared" si="93"/>
        <v>864.85393596347035</v>
      </c>
      <c r="AJ75" s="465">
        <f t="shared" si="94"/>
        <v>6479.9775517442922</v>
      </c>
      <c r="AK75" s="362"/>
      <c r="AL75" s="374">
        <f t="shared" si="95"/>
        <v>6479.9775517442922</v>
      </c>
      <c r="AM75" s="362"/>
      <c r="AN75" s="362"/>
      <c r="AO75" s="360">
        <f t="shared" si="96"/>
        <v>2.4904109589041097</v>
      </c>
      <c r="AP75" s="462">
        <f t="shared" si="97"/>
        <v>7.5095890410958903</v>
      </c>
      <c r="AQ75" s="374">
        <f t="shared" si="98"/>
        <v>426</v>
      </c>
      <c r="AR75" s="463">
        <f t="shared" si="99"/>
        <v>6918.8314877077628</v>
      </c>
      <c r="AS75" s="464">
        <f t="shared" si="100"/>
        <v>864.85393596347035</v>
      </c>
      <c r="AT75" s="466">
        <f t="shared" si="101"/>
        <v>5615.1236157808216</v>
      </c>
      <c r="AV75" s="374">
        <f t="shared" si="102"/>
        <v>5615.1236157808216</v>
      </c>
      <c r="AW75" s="362"/>
      <c r="AX75" s="362"/>
      <c r="AY75" s="360">
        <f t="shared" si="103"/>
        <v>3.4904109589041097</v>
      </c>
      <c r="AZ75" s="462">
        <f t="shared" si="104"/>
        <v>6.5095890410958903</v>
      </c>
      <c r="BA75" s="374">
        <f t="shared" si="105"/>
        <v>426</v>
      </c>
      <c r="BB75" s="463">
        <f t="shared" si="106"/>
        <v>6053.9775517442922</v>
      </c>
      <c r="BC75" s="364">
        <f t="shared" si="107"/>
        <v>864.85393596347035</v>
      </c>
      <c r="BD75" s="466">
        <f t="shared" si="108"/>
        <v>4750.2696798173511</v>
      </c>
      <c r="BE75" s="466"/>
      <c r="BF75" s="374">
        <f t="shared" si="109"/>
        <v>4750.2696798173511</v>
      </c>
      <c r="BG75" s="362"/>
      <c r="BH75" s="362"/>
      <c r="BI75" s="360">
        <f t="shared" si="110"/>
        <v>4.4904109589041097</v>
      </c>
      <c r="BJ75" s="462">
        <f t="shared" si="111"/>
        <v>5.5095890410958903</v>
      </c>
      <c r="BK75" s="374">
        <f t="shared" si="112"/>
        <v>426</v>
      </c>
      <c r="BL75" s="463">
        <f t="shared" si="113"/>
        <v>4324.2696798173511</v>
      </c>
      <c r="BM75" s="364">
        <f t="shared" si="114"/>
        <v>864.85393596347035</v>
      </c>
      <c r="BN75" s="280">
        <f t="shared" si="115"/>
        <v>3885.4157438538805</v>
      </c>
      <c r="BO75" s="467"/>
      <c r="BP75" s="374">
        <v>3885.4157438538805</v>
      </c>
      <c r="BQ75" s="362"/>
      <c r="BR75" s="362"/>
      <c r="BS75" s="360">
        <f t="shared" si="124"/>
        <v>5.4904109589041097</v>
      </c>
      <c r="BT75" s="462">
        <f t="shared" si="125"/>
        <v>4.5095890410958903</v>
      </c>
      <c r="BU75" s="374">
        <f t="shared" si="126"/>
        <v>426</v>
      </c>
      <c r="BV75" s="463">
        <f t="shared" si="116"/>
        <v>3459.4157438538805</v>
      </c>
      <c r="BW75" s="364">
        <f t="shared" si="127"/>
        <v>864.85393596347035</v>
      </c>
      <c r="BX75" s="280">
        <f t="shared" si="117"/>
        <v>3020.5618078904099</v>
      </c>
      <c r="BZ75" s="280">
        <v>3020.5618078904099</v>
      </c>
      <c r="CA75" s="362"/>
      <c r="CB75" s="362"/>
      <c r="CC75" s="360">
        <f t="shared" si="128"/>
        <v>6.493150684931507</v>
      </c>
      <c r="CD75" s="462">
        <f t="shared" si="129"/>
        <v>3.506849315068493</v>
      </c>
      <c r="CE75" s="374">
        <f t="shared" si="130"/>
        <v>426</v>
      </c>
      <c r="CF75" s="463">
        <f t="shared" si="118"/>
        <v>2594.5618078904099</v>
      </c>
      <c r="CG75" s="464">
        <f t="shared" si="73"/>
        <v>864.85393596347035</v>
      </c>
      <c r="CH75" s="280">
        <f t="shared" si="119"/>
        <v>2155.7078719269393</v>
      </c>
      <c r="CJ75" s="467">
        <f t="shared" si="131"/>
        <v>1729.7078719269393</v>
      </c>
      <c r="CK75" s="280">
        <f t="shared" si="132"/>
        <v>2155.7078719269393</v>
      </c>
      <c r="CL75" s="362"/>
      <c r="CM75" s="362"/>
      <c r="CN75" s="360">
        <f t="shared" si="133"/>
        <v>7.493150684931507</v>
      </c>
      <c r="CO75" s="462">
        <f t="shared" si="134"/>
        <v>2.506849315068493</v>
      </c>
      <c r="CP75" s="374">
        <f t="shared" si="135"/>
        <v>426</v>
      </c>
      <c r="CQ75" s="364">
        <f t="shared" si="120"/>
        <v>1729.7078719269393</v>
      </c>
      <c r="CR75" s="364">
        <f t="shared" si="136"/>
        <v>864.85393596347035</v>
      </c>
      <c r="CS75" s="280">
        <f t="shared" si="121"/>
        <v>1290.853935963469</v>
      </c>
      <c r="CU75" s="468">
        <f t="shared" si="137"/>
        <v>864.85393596346898</v>
      </c>
      <c r="CV75" s="280">
        <f t="shared" si="138"/>
        <v>1290.853935963469</v>
      </c>
      <c r="CW75" s="362"/>
      <c r="CX75" s="362"/>
      <c r="CY75" s="360">
        <f t="shared" si="139"/>
        <v>9.493150684931507</v>
      </c>
      <c r="CZ75" s="462">
        <f t="shared" si="140"/>
        <v>0.50684931506849296</v>
      </c>
      <c r="DA75" s="374">
        <f t="shared" si="141"/>
        <v>426</v>
      </c>
      <c r="DB75" s="364">
        <f t="shared" si="122"/>
        <v>864.85393596346898</v>
      </c>
      <c r="DC75" s="364">
        <f t="shared" si="72"/>
        <v>864.85393596347035</v>
      </c>
      <c r="DD75" s="280">
        <f t="shared" si="123"/>
        <v>425.99999999999864</v>
      </c>
      <c r="DF75" s="468">
        <f t="shared" si="142"/>
        <v>-1.3642420526593924E-12</v>
      </c>
    </row>
    <row r="76" spans="1:110" ht="15" x14ac:dyDescent="0.25">
      <c r="A76" s="455" t="s">
        <v>18</v>
      </c>
      <c r="B76" s="456" t="s">
        <v>18</v>
      </c>
      <c r="C76" s="355" t="s">
        <v>54</v>
      </c>
      <c r="D76" s="355" t="s">
        <v>2073</v>
      </c>
      <c r="E76" s="362" t="s">
        <v>278</v>
      </c>
      <c r="F76" s="451" t="s">
        <v>1072</v>
      </c>
      <c r="G76" s="457">
        <v>41773</v>
      </c>
      <c r="H76" s="458" t="str">
        <f t="shared" si="74"/>
        <v>2014-2015</v>
      </c>
      <c r="I76" s="459">
        <f t="shared" si="75"/>
        <v>0</v>
      </c>
      <c r="J76" s="460">
        <v>10</v>
      </c>
      <c r="K76" s="461">
        <f t="shared" si="76"/>
        <v>10</v>
      </c>
      <c r="L76" s="279">
        <v>40180</v>
      </c>
      <c r="M76" s="469">
        <v>0</v>
      </c>
      <c r="N76" s="359">
        <f t="shared" si="77"/>
        <v>40180</v>
      </c>
      <c r="O76" s="359">
        <f t="shared" ref="O76:O99" si="143">+$O$4-G76</f>
        <v>321</v>
      </c>
      <c r="P76" s="265">
        <f t="shared" si="78"/>
        <v>10</v>
      </c>
      <c r="Q76" s="361">
        <f t="shared" si="79"/>
        <v>2009</v>
      </c>
      <c r="R76" s="265">
        <f t="shared" si="80"/>
        <v>38171</v>
      </c>
      <c r="S76" s="265">
        <f t="shared" ref="S76:S89" si="144">+(R76/P76)/365*O76</f>
        <v>3356.9564383561642</v>
      </c>
      <c r="T76" s="265"/>
      <c r="U76" s="265">
        <f t="shared" si="82"/>
        <v>0</v>
      </c>
      <c r="V76" s="265">
        <f t="shared" si="83"/>
        <v>3356.9564383561642</v>
      </c>
      <c r="W76" s="265">
        <f t="shared" si="84"/>
        <v>3356.9564383561642</v>
      </c>
      <c r="X76" s="265">
        <f t="shared" si="85"/>
        <v>0</v>
      </c>
      <c r="Y76" s="359">
        <f t="shared" si="86"/>
        <v>40180</v>
      </c>
      <c r="Z76" s="374">
        <f t="shared" si="87"/>
        <v>36823.043561643834</v>
      </c>
      <c r="AA76" s="362"/>
      <c r="AB76" s="374">
        <f t="shared" si="88"/>
        <v>36823.043561643834</v>
      </c>
      <c r="AC76" s="362"/>
      <c r="AD76" s="362"/>
      <c r="AE76" s="360">
        <f t="shared" si="89"/>
        <v>0.8794520547945206</v>
      </c>
      <c r="AF76" s="462">
        <f t="shared" si="90"/>
        <v>9.1205479452054803</v>
      </c>
      <c r="AG76" s="374">
        <f t="shared" si="91"/>
        <v>2009</v>
      </c>
      <c r="AH76" s="463">
        <f t="shared" si="92"/>
        <v>38171</v>
      </c>
      <c r="AI76" s="464">
        <f t="shared" si="93"/>
        <v>3817.1</v>
      </c>
      <c r="AJ76" s="465">
        <f t="shared" si="94"/>
        <v>33005.943561643835</v>
      </c>
      <c r="AK76" s="362"/>
      <c r="AL76" s="374">
        <f t="shared" si="95"/>
        <v>33005.943561643835</v>
      </c>
      <c r="AM76" s="362"/>
      <c r="AN76" s="362"/>
      <c r="AO76" s="360">
        <f t="shared" si="96"/>
        <v>1.8821917808219177</v>
      </c>
      <c r="AP76" s="462">
        <f t="shared" si="97"/>
        <v>8.117808219178082</v>
      </c>
      <c r="AQ76" s="374">
        <f t="shared" si="98"/>
        <v>2009</v>
      </c>
      <c r="AR76" s="463">
        <f t="shared" si="99"/>
        <v>34814.043561643834</v>
      </c>
      <c r="AS76" s="464">
        <f t="shared" si="100"/>
        <v>3817.1</v>
      </c>
      <c r="AT76" s="466">
        <f t="shared" si="101"/>
        <v>29188.843561643836</v>
      </c>
      <c r="AV76" s="374">
        <f t="shared" si="102"/>
        <v>29188.843561643836</v>
      </c>
      <c r="AW76" s="362"/>
      <c r="AX76" s="362"/>
      <c r="AY76" s="360">
        <f t="shared" si="103"/>
        <v>2.882191780821918</v>
      </c>
      <c r="AZ76" s="462">
        <f t="shared" si="104"/>
        <v>7.117808219178082</v>
      </c>
      <c r="BA76" s="374">
        <f t="shared" si="105"/>
        <v>2009</v>
      </c>
      <c r="BB76" s="463">
        <f t="shared" si="106"/>
        <v>30996.943561643835</v>
      </c>
      <c r="BC76" s="364">
        <f t="shared" si="107"/>
        <v>3817.1</v>
      </c>
      <c r="BD76" s="466">
        <f t="shared" si="108"/>
        <v>25371.743561643838</v>
      </c>
      <c r="BE76" s="466"/>
      <c r="BF76" s="374">
        <f t="shared" si="109"/>
        <v>25371.743561643838</v>
      </c>
      <c r="BG76" s="362"/>
      <c r="BH76" s="362"/>
      <c r="BI76" s="360">
        <f t="shared" si="110"/>
        <v>3.882191780821918</v>
      </c>
      <c r="BJ76" s="462">
        <f t="shared" si="111"/>
        <v>6.117808219178082</v>
      </c>
      <c r="BK76" s="374">
        <f t="shared" si="112"/>
        <v>2009</v>
      </c>
      <c r="BL76" s="463">
        <f t="shared" si="113"/>
        <v>23362.743561643838</v>
      </c>
      <c r="BM76" s="364">
        <f t="shared" si="114"/>
        <v>3817.1</v>
      </c>
      <c r="BN76" s="280">
        <f t="shared" si="115"/>
        <v>21554.643561643839</v>
      </c>
      <c r="BO76" s="467"/>
      <c r="BP76" s="374">
        <v>21554.643561643839</v>
      </c>
      <c r="BQ76" s="362"/>
      <c r="BR76" s="362"/>
      <c r="BS76" s="360">
        <f t="shared" si="124"/>
        <v>4.882191780821918</v>
      </c>
      <c r="BT76" s="462">
        <f t="shared" si="125"/>
        <v>5.117808219178082</v>
      </c>
      <c r="BU76" s="374">
        <f t="shared" si="126"/>
        <v>2009</v>
      </c>
      <c r="BV76" s="463">
        <f t="shared" si="116"/>
        <v>19545.643561643839</v>
      </c>
      <c r="BW76" s="364">
        <f t="shared" si="127"/>
        <v>3817.1</v>
      </c>
      <c r="BX76" s="280">
        <f t="shared" si="117"/>
        <v>17737.543561643841</v>
      </c>
      <c r="BZ76" s="280">
        <v>17737.543561643841</v>
      </c>
      <c r="CA76" s="362"/>
      <c r="CB76" s="362"/>
      <c r="CC76" s="360">
        <f t="shared" si="128"/>
        <v>5.8849315068493153</v>
      </c>
      <c r="CD76" s="462">
        <f t="shared" si="129"/>
        <v>4.1150684931506847</v>
      </c>
      <c r="CE76" s="374">
        <f t="shared" si="130"/>
        <v>2009</v>
      </c>
      <c r="CF76" s="463">
        <f t="shared" si="118"/>
        <v>15728.543561643841</v>
      </c>
      <c r="CG76" s="464">
        <f t="shared" si="73"/>
        <v>3817.1</v>
      </c>
      <c r="CH76" s="280">
        <f t="shared" si="119"/>
        <v>13920.44356164384</v>
      </c>
      <c r="CJ76" s="467">
        <f t="shared" si="131"/>
        <v>11911.44356164384</v>
      </c>
      <c r="CK76" s="280">
        <f t="shared" si="132"/>
        <v>13920.44356164384</v>
      </c>
      <c r="CL76" s="362"/>
      <c r="CM76" s="362"/>
      <c r="CN76" s="360">
        <f t="shared" si="133"/>
        <v>6.8849315068493153</v>
      </c>
      <c r="CO76" s="462">
        <f t="shared" si="134"/>
        <v>3.1150684931506847</v>
      </c>
      <c r="CP76" s="374">
        <f t="shared" si="135"/>
        <v>2009</v>
      </c>
      <c r="CQ76" s="364">
        <f t="shared" si="120"/>
        <v>11911.44356164384</v>
      </c>
      <c r="CR76" s="364">
        <f t="shared" si="136"/>
        <v>3817.1</v>
      </c>
      <c r="CS76" s="280">
        <f t="shared" si="121"/>
        <v>10103.34356164384</v>
      </c>
      <c r="CU76" s="468">
        <f t="shared" si="137"/>
        <v>8094.3435616438401</v>
      </c>
      <c r="CV76" s="280">
        <f t="shared" si="138"/>
        <v>10103.34356164384</v>
      </c>
      <c r="CW76" s="362"/>
      <c r="CX76" s="362"/>
      <c r="CY76" s="360">
        <f t="shared" si="139"/>
        <v>8.8849315068493144</v>
      </c>
      <c r="CZ76" s="462">
        <f t="shared" si="140"/>
        <v>1.1150684931506856</v>
      </c>
      <c r="DA76" s="374">
        <f t="shared" si="141"/>
        <v>2009</v>
      </c>
      <c r="DB76" s="364">
        <f t="shared" si="122"/>
        <v>8094.3435616438401</v>
      </c>
      <c r="DC76" s="364">
        <f t="shared" si="72"/>
        <v>3817.1</v>
      </c>
      <c r="DD76" s="280">
        <f t="shared" si="123"/>
        <v>6286.2435616438397</v>
      </c>
      <c r="DF76" s="468">
        <f t="shared" si="142"/>
        <v>4277.2435616438397</v>
      </c>
    </row>
    <row r="77" spans="1:110" ht="15" x14ac:dyDescent="0.25">
      <c r="A77" s="455" t="s">
        <v>18</v>
      </c>
      <c r="B77" s="456" t="s">
        <v>18</v>
      </c>
      <c r="C77" s="355" t="s">
        <v>54</v>
      </c>
      <c r="D77" s="355" t="s">
        <v>2074</v>
      </c>
      <c r="E77" s="362" t="s">
        <v>279</v>
      </c>
      <c r="F77" s="451" t="s">
        <v>1071</v>
      </c>
      <c r="G77" s="457">
        <v>41794</v>
      </c>
      <c r="H77" s="458" t="str">
        <f t="shared" si="74"/>
        <v>2014-2015</v>
      </c>
      <c r="I77" s="459">
        <f t="shared" si="75"/>
        <v>0</v>
      </c>
      <c r="J77" s="460">
        <v>10</v>
      </c>
      <c r="K77" s="461">
        <f t="shared" si="76"/>
        <v>10</v>
      </c>
      <c r="L77" s="279">
        <v>41325</v>
      </c>
      <c r="M77" s="469">
        <v>0</v>
      </c>
      <c r="N77" s="359">
        <f t="shared" si="77"/>
        <v>41325</v>
      </c>
      <c r="O77" s="359">
        <f t="shared" si="143"/>
        <v>300</v>
      </c>
      <c r="P77" s="265">
        <f t="shared" si="78"/>
        <v>10</v>
      </c>
      <c r="Q77" s="361">
        <f t="shared" si="79"/>
        <v>2066.25</v>
      </c>
      <c r="R77" s="265">
        <f t="shared" si="80"/>
        <v>39258.75</v>
      </c>
      <c r="S77" s="265">
        <f t="shared" si="144"/>
        <v>3226.7465753424658</v>
      </c>
      <c r="T77" s="265"/>
      <c r="U77" s="265">
        <f t="shared" si="82"/>
        <v>0</v>
      </c>
      <c r="V77" s="265">
        <f t="shared" si="83"/>
        <v>3226.7465753424658</v>
      </c>
      <c r="W77" s="265">
        <f t="shared" si="84"/>
        <v>3226.7465753424658</v>
      </c>
      <c r="X77" s="265">
        <f t="shared" si="85"/>
        <v>0</v>
      </c>
      <c r="Y77" s="359">
        <f t="shared" si="86"/>
        <v>41325</v>
      </c>
      <c r="Z77" s="374">
        <f t="shared" si="87"/>
        <v>38098.253424657538</v>
      </c>
      <c r="AA77" s="362"/>
      <c r="AB77" s="374">
        <f t="shared" si="88"/>
        <v>38098.253424657538</v>
      </c>
      <c r="AC77" s="362"/>
      <c r="AD77" s="362"/>
      <c r="AE77" s="360">
        <f t="shared" si="89"/>
        <v>0.82191780821917804</v>
      </c>
      <c r="AF77" s="462">
        <f t="shared" si="90"/>
        <v>9.1780821917808222</v>
      </c>
      <c r="AG77" s="374">
        <f t="shared" si="91"/>
        <v>2066.25</v>
      </c>
      <c r="AH77" s="463">
        <f t="shared" si="92"/>
        <v>39258.75</v>
      </c>
      <c r="AI77" s="464">
        <f t="shared" si="93"/>
        <v>3925.875</v>
      </c>
      <c r="AJ77" s="465">
        <f t="shared" si="94"/>
        <v>34172.378424657538</v>
      </c>
      <c r="AK77" s="362"/>
      <c r="AL77" s="374">
        <f t="shared" si="95"/>
        <v>34172.378424657538</v>
      </c>
      <c r="AM77" s="362"/>
      <c r="AN77" s="362"/>
      <c r="AO77" s="360">
        <f t="shared" si="96"/>
        <v>1.8246575342465754</v>
      </c>
      <c r="AP77" s="462">
        <f t="shared" si="97"/>
        <v>8.1753424657534239</v>
      </c>
      <c r="AQ77" s="374">
        <f t="shared" si="98"/>
        <v>2066.25</v>
      </c>
      <c r="AR77" s="463">
        <f t="shared" si="99"/>
        <v>36032.003424657538</v>
      </c>
      <c r="AS77" s="464">
        <f t="shared" si="100"/>
        <v>3925.875</v>
      </c>
      <c r="AT77" s="466">
        <f t="shared" si="101"/>
        <v>30246.503424657538</v>
      </c>
      <c r="AV77" s="374">
        <f t="shared" si="102"/>
        <v>30246.503424657538</v>
      </c>
      <c r="AW77" s="362"/>
      <c r="AX77" s="362"/>
      <c r="AY77" s="360">
        <f t="shared" si="103"/>
        <v>2.8246575342465752</v>
      </c>
      <c r="AZ77" s="462">
        <f t="shared" si="104"/>
        <v>7.1753424657534248</v>
      </c>
      <c r="BA77" s="374">
        <f t="shared" si="105"/>
        <v>2066.25</v>
      </c>
      <c r="BB77" s="463">
        <f t="shared" si="106"/>
        <v>32106.128424657538</v>
      </c>
      <c r="BC77" s="364">
        <f t="shared" si="107"/>
        <v>3925.875</v>
      </c>
      <c r="BD77" s="466">
        <f t="shared" si="108"/>
        <v>26320.628424657538</v>
      </c>
      <c r="BE77" s="466"/>
      <c r="BF77" s="374">
        <f t="shared" si="109"/>
        <v>26320.628424657538</v>
      </c>
      <c r="BG77" s="362"/>
      <c r="BH77" s="362"/>
      <c r="BI77" s="360">
        <f t="shared" si="110"/>
        <v>3.8246575342465752</v>
      </c>
      <c r="BJ77" s="462">
        <f t="shared" si="111"/>
        <v>6.1753424657534248</v>
      </c>
      <c r="BK77" s="374">
        <f t="shared" si="112"/>
        <v>2066.25</v>
      </c>
      <c r="BL77" s="463">
        <f t="shared" si="113"/>
        <v>24254.378424657538</v>
      </c>
      <c r="BM77" s="364">
        <f t="shared" si="114"/>
        <v>3925.875</v>
      </c>
      <c r="BN77" s="280">
        <f t="shared" si="115"/>
        <v>22394.753424657538</v>
      </c>
      <c r="BO77" s="467"/>
      <c r="BP77" s="374">
        <v>22394.753424657538</v>
      </c>
      <c r="BQ77" s="362"/>
      <c r="BR77" s="362"/>
      <c r="BS77" s="360">
        <f t="shared" si="124"/>
        <v>4.8246575342465752</v>
      </c>
      <c r="BT77" s="462">
        <f t="shared" si="125"/>
        <v>5.1753424657534248</v>
      </c>
      <c r="BU77" s="374">
        <f t="shared" si="126"/>
        <v>2066.25</v>
      </c>
      <c r="BV77" s="463">
        <f t="shared" si="116"/>
        <v>20328.503424657538</v>
      </c>
      <c r="BW77" s="364">
        <f t="shared" si="127"/>
        <v>3925.875</v>
      </c>
      <c r="BX77" s="280">
        <f t="shared" si="117"/>
        <v>18468.878424657538</v>
      </c>
      <c r="BZ77" s="280">
        <v>18468.878424657538</v>
      </c>
      <c r="CA77" s="362"/>
      <c r="CB77" s="362"/>
      <c r="CC77" s="360">
        <f t="shared" si="128"/>
        <v>5.8273972602739725</v>
      </c>
      <c r="CD77" s="462">
        <f t="shared" si="129"/>
        <v>4.1726027397260275</v>
      </c>
      <c r="CE77" s="374">
        <f t="shared" si="130"/>
        <v>2066.25</v>
      </c>
      <c r="CF77" s="463">
        <f t="shared" si="118"/>
        <v>16402.628424657538</v>
      </c>
      <c r="CG77" s="464">
        <f t="shared" si="73"/>
        <v>3925.875</v>
      </c>
      <c r="CH77" s="280">
        <f t="shared" si="119"/>
        <v>14543.003424657538</v>
      </c>
      <c r="CJ77" s="467">
        <f t="shared" si="131"/>
        <v>12476.753424657538</v>
      </c>
      <c r="CK77" s="280">
        <f t="shared" si="132"/>
        <v>14543.003424657538</v>
      </c>
      <c r="CL77" s="362"/>
      <c r="CM77" s="362"/>
      <c r="CN77" s="360">
        <f t="shared" si="133"/>
        <v>6.8273972602739725</v>
      </c>
      <c r="CO77" s="462">
        <f t="shared" si="134"/>
        <v>3.1726027397260275</v>
      </c>
      <c r="CP77" s="374">
        <f t="shared" si="135"/>
        <v>2066.25</v>
      </c>
      <c r="CQ77" s="364">
        <f t="shared" si="120"/>
        <v>12476.753424657538</v>
      </c>
      <c r="CR77" s="364">
        <f t="shared" si="136"/>
        <v>3925.875</v>
      </c>
      <c r="CS77" s="280">
        <f t="shared" si="121"/>
        <v>10617.128424657538</v>
      </c>
      <c r="CU77" s="468">
        <f t="shared" si="137"/>
        <v>8550.8784246575378</v>
      </c>
      <c r="CV77" s="280">
        <f t="shared" si="138"/>
        <v>10617.128424657538</v>
      </c>
      <c r="CW77" s="362"/>
      <c r="CX77" s="362"/>
      <c r="CY77" s="360">
        <f t="shared" si="139"/>
        <v>8.8273972602739725</v>
      </c>
      <c r="CZ77" s="462">
        <f t="shared" si="140"/>
        <v>1.1726027397260275</v>
      </c>
      <c r="DA77" s="374">
        <f t="shared" si="141"/>
        <v>2066.25</v>
      </c>
      <c r="DB77" s="364">
        <f t="shared" si="122"/>
        <v>8550.8784246575378</v>
      </c>
      <c r="DC77" s="364">
        <f t="shared" si="72"/>
        <v>3925.875</v>
      </c>
      <c r="DD77" s="280">
        <f t="shared" si="123"/>
        <v>6691.2534246575378</v>
      </c>
      <c r="DF77" s="468">
        <f t="shared" si="142"/>
        <v>4625.0034246575378</v>
      </c>
    </row>
    <row r="78" spans="1:110" ht="15" x14ac:dyDescent="0.25">
      <c r="A78" s="455" t="s">
        <v>18</v>
      </c>
      <c r="B78" s="456" t="s">
        <v>18</v>
      </c>
      <c r="C78" s="355" t="s">
        <v>54</v>
      </c>
      <c r="D78" s="355" t="s">
        <v>2075</v>
      </c>
      <c r="E78" s="362" t="s">
        <v>280</v>
      </c>
      <c r="F78" s="451" t="s">
        <v>1071</v>
      </c>
      <c r="G78" s="457">
        <v>41824</v>
      </c>
      <c r="H78" s="458" t="str">
        <f t="shared" si="74"/>
        <v>2014-2015</v>
      </c>
      <c r="I78" s="459">
        <f t="shared" si="75"/>
        <v>0</v>
      </c>
      <c r="J78" s="460">
        <v>10</v>
      </c>
      <c r="K78" s="461">
        <f t="shared" si="76"/>
        <v>10</v>
      </c>
      <c r="L78" s="279">
        <v>10620</v>
      </c>
      <c r="M78" s="469">
        <v>0</v>
      </c>
      <c r="N78" s="359">
        <f t="shared" si="77"/>
        <v>10620</v>
      </c>
      <c r="O78" s="359">
        <f t="shared" si="143"/>
        <v>270</v>
      </c>
      <c r="P78" s="265">
        <f t="shared" si="78"/>
        <v>10</v>
      </c>
      <c r="Q78" s="361">
        <f t="shared" si="79"/>
        <v>531</v>
      </c>
      <c r="R78" s="265">
        <f t="shared" si="80"/>
        <v>10089</v>
      </c>
      <c r="S78" s="265">
        <f t="shared" si="144"/>
        <v>746.30958904109582</v>
      </c>
      <c r="T78" s="265"/>
      <c r="U78" s="265">
        <f t="shared" si="82"/>
        <v>0</v>
      </c>
      <c r="V78" s="265">
        <f t="shared" si="83"/>
        <v>746.30958904109582</v>
      </c>
      <c r="W78" s="265">
        <f t="shared" si="84"/>
        <v>746.30958904109582</v>
      </c>
      <c r="X78" s="265">
        <f t="shared" si="85"/>
        <v>0</v>
      </c>
      <c r="Y78" s="359">
        <f t="shared" si="86"/>
        <v>10620</v>
      </c>
      <c r="Z78" s="374">
        <f t="shared" si="87"/>
        <v>9873.690410958905</v>
      </c>
      <c r="AA78" s="362"/>
      <c r="AB78" s="374">
        <f t="shared" si="88"/>
        <v>9873.690410958905</v>
      </c>
      <c r="AC78" s="362"/>
      <c r="AD78" s="362"/>
      <c r="AE78" s="360">
        <f t="shared" si="89"/>
        <v>0.73972602739726023</v>
      </c>
      <c r="AF78" s="462">
        <f t="shared" si="90"/>
        <v>9.2602739726027394</v>
      </c>
      <c r="AG78" s="374">
        <f t="shared" si="91"/>
        <v>531</v>
      </c>
      <c r="AH78" s="463">
        <f t="shared" si="92"/>
        <v>10089</v>
      </c>
      <c r="AI78" s="464">
        <f t="shared" si="93"/>
        <v>1008.9</v>
      </c>
      <c r="AJ78" s="465">
        <f t="shared" si="94"/>
        <v>8864.7904109589053</v>
      </c>
      <c r="AK78" s="362"/>
      <c r="AL78" s="374">
        <f t="shared" si="95"/>
        <v>8864.7904109589053</v>
      </c>
      <c r="AM78" s="362"/>
      <c r="AN78" s="362"/>
      <c r="AO78" s="360">
        <f t="shared" si="96"/>
        <v>1.7424657534246575</v>
      </c>
      <c r="AP78" s="462">
        <f t="shared" si="97"/>
        <v>8.257534246575343</v>
      </c>
      <c r="AQ78" s="374">
        <f t="shared" si="98"/>
        <v>531</v>
      </c>
      <c r="AR78" s="463">
        <f t="shared" si="99"/>
        <v>9342.690410958905</v>
      </c>
      <c r="AS78" s="464">
        <f t="shared" si="100"/>
        <v>1008.9</v>
      </c>
      <c r="AT78" s="466">
        <f t="shared" si="101"/>
        <v>7855.8904109589057</v>
      </c>
      <c r="AV78" s="374">
        <f t="shared" si="102"/>
        <v>7855.8904109589057</v>
      </c>
      <c r="AW78" s="362"/>
      <c r="AX78" s="362"/>
      <c r="AY78" s="360">
        <f t="shared" si="103"/>
        <v>2.7424657534246575</v>
      </c>
      <c r="AZ78" s="462">
        <f t="shared" si="104"/>
        <v>7.257534246575343</v>
      </c>
      <c r="BA78" s="374">
        <f t="shared" si="105"/>
        <v>531</v>
      </c>
      <c r="BB78" s="463">
        <f t="shared" si="106"/>
        <v>8333.7904109589053</v>
      </c>
      <c r="BC78" s="364">
        <f t="shared" si="107"/>
        <v>1008.9</v>
      </c>
      <c r="BD78" s="466">
        <f t="shared" si="108"/>
        <v>6846.9904109589061</v>
      </c>
      <c r="BE78" s="466"/>
      <c r="BF78" s="374">
        <f t="shared" si="109"/>
        <v>6846.9904109589061</v>
      </c>
      <c r="BG78" s="362"/>
      <c r="BH78" s="362"/>
      <c r="BI78" s="360">
        <f t="shared" si="110"/>
        <v>3.7424657534246575</v>
      </c>
      <c r="BJ78" s="462">
        <f t="shared" si="111"/>
        <v>6.257534246575343</v>
      </c>
      <c r="BK78" s="374">
        <f t="shared" si="112"/>
        <v>531</v>
      </c>
      <c r="BL78" s="463">
        <f t="shared" si="113"/>
        <v>6315.9904109589061</v>
      </c>
      <c r="BM78" s="364">
        <f t="shared" si="114"/>
        <v>1008.9</v>
      </c>
      <c r="BN78" s="280">
        <f t="shared" si="115"/>
        <v>5838.0904109589064</v>
      </c>
      <c r="BO78" s="467"/>
      <c r="BP78" s="374">
        <v>5838.0904109589064</v>
      </c>
      <c r="BQ78" s="362"/>
      <c r="BR78" s="362"/>
      <c r="BS78" s="360">
        <f t="shared" si="124"/>
        <v>4.7424657534246579</v>
      </c>
      <c r="BT78" s="462">
        <f t="shared" si="125"/>
        <v>5.2575342465753421</v>
      </c>
      <c r="BU78" s="374">
        <f t="shared" si="126"/>
        <v>531</v>
      </c>
      <c r="BV78" s="463">
        <f t="shared" si="116"/>
        <v>5307.0904109589064</v>
      </c>
      <c r="BW78" s="364">
        <f t="shared" si="127"/>
        <v>1008.9</v>
      </c>
      <c r="BX78" s="280">
        <f t="shared" si="117"/>
        <v>4829.1904109589068</v>
      </c>
      <c r="BZ78" s="280">
        <v>4829.1904109589068</v>
      </c>
      <c r="CA78" s="362"/>
      <c r="CB78" s="362"/>
      <c r="CC78" s="360">
        <f t="shared" si="128"/>
        <v>5.7452054794520544</v>
      </c>
      <c r="CD78" s="462">
        <f t="shared" si="129"/>
        <v>4.2547945205479456</v>
      </c>
      <c r="CE78" s="374">
        <f t="shared" si="130"/>
        <v>531</v>
      </c>
      <c r="CF78" s="463">
        <f t="shared" si="118"/>
        <v>4298.1904109589068</v>
      </c>
      <c r="CG78" s="464">
        <f t="shared" si="73"/>
        <v>1008.9</v>
      </c>
      <c r="CH78" s="280">
        <f t="shared" si="119"/>
        <v>3820.2904109589067</v>
      </c>
      <c r="CJ78" s="467">
        <f t="shared" si="131"/>
        <v>3289.2904109589067</v>
      </c>
      <c r="CK78" s="280">
        <f t="shared" si="132"/>
        <v>3820.2904109589067</v>
      </c>
      <c r="CL78" s="362"/>
      <c r="CM78" s="362"/>
      <c r="CN78" s="360">
        <f t="shared" si="133"/>
        <v>6.7452054794520544</v>
      </c>
      <c r="CO78" s="462">
        <f t="shared" si="134"/>
        <v>3.2547945205479456</v>
      </c>
      <c r="CP78" s="374">
        <f t="shared" si="135"/>
        <v>531</v>
      </c>
      <c r="CQ78" s="364">
        <f t="shared" si="120"/>
        <v>3289.2904109589067</v>
      </c>
      <c r="CR78" s="364">
        <f t="shared" si="136"/>
        <v>1008.9</v>
      </c>
      <c r="CS78" s="280">
        <f t="shared" si="121"/>
        <v>2811.3904109589066</v>
      </c>
      <c r="CU78" s="468">
        <f t="shared" si="137"/>
        <v>2280.3904109589066</v>
      </c>
      <c r="CV78" s="280">
        <f t="shared" si="138"/>
        <v>2811.3904109589066</v>
      </c>
      <c r="CW78" s="362"/>
      <c r="CX78" s="362"/>
      <c r="CY78" s="360">
        <f t="shared" si="139"/>
        <v>8.7452054794520553</v>
      </c>
      <c r="CZ78" s="462">
        <f t="shared" si="140"/>
        <v>1.2547945205479447</v>
      </c>
      <c r="DA78" s="374">
        <f t="shared" si="141"/>
        <v>531</v>
      </c>
      <c r="DB78" s="364">
        <f t="shared" si="122"/>
        <v>2280.3904109589066</v>
      </c>
      <c r="DC78" s="364">
        <f t="shared" si="72"/>
        <v>1008.9</v>
      </c>
      <c r="DD78" s="280">
        <f t="shared" si="123"/>
        <v>1802.4904109589065</v>
      </c>
      <c r="DF78" s="468">
        <f t="shared" si="142"/>
        <v>1271.4904109589065</v>
      </c>
    </row>
    <row r="79" spans="1:110" ht="15" x14ac:dyDescent="0.25">
      <c r="A79" s="455" t="s">
        <v>18</v>
      </c>
      <c r="B79" s="456" t="s">
        <v>18</v>
      </c>
      <c r="C79" s="355" t="s">
        <v>54</v>
      </c>
      <c r="D79" s="355" t="s">
        <v>2076</v>
      </c>
      <c r="E79" s="362" t="s">
        <v>281</v>
      </c>
      <c r="F79" s="451" t="s">
        <v>1072</v>
      </c>
      <c r="G79" s="457">
        <v>41856</v>
      </c>
      <c r="H79" s="458" t="str">
        <f t="shared" si="74"/>
        <v>2014-2015</v>
      </c>
      <c r="I79" s="459">
        <f t="shared" si="75"/>
        <v>0</v>
      </c>
      <c r="J79" s="460">
        <v>10</v>
      </c>
      <c r="K79" s="461">
        <f t="shared" si="76"/>
        <v>10</v>
      </c>
      <c r="L79" s="279">
        <v>11900</v>
      </c>
      <c r="M79" s="469">
        <v>0</v>
      </c>
      <c r="N79" s="359">
        <f t="shared" si="77"/>
        <v>11900</v>
      </c>
      <c r="O79" s="359">
        <f t="shared" si="143"/>
        <v>238</v>
      </c>
      <c r="P79" s="265">
        <f t="shared" si="78"/>
        <v>10</v>
      </c>
      <c r="Q79" s="361">
        <f t="shared" si="79"/>
        <v>595</v>
      </c>
      <c r="R79" s="265">
        <f t="shared" si="80"/>
        <v>11305</v>
      </c>
      <c r="S79" s="265">
        <f t="shared" si="144"/>
        <v>737.14794520547946</v>
      </c>
      <c r="T79" s="265"/>
      <c r="U79" s="265">
        <f t="shared" si="82"/>
        <v>0</v>
      </c>
      <c r="V79" s="265">
        <f t="shared" si="83"/>
        <v>737.14794520547946</v>
      </c>
      <c r="W79" s="265">
        <f t="shared" si="84"/>
        <v>737.14794520547946</v>
      </c>
      <c r="X79" s="265">
        <f t="shared" si="85"/>
        <v>0</v>
      </c>
      <c r="Y79" s="359">
        <f t="shared" si="86"/>
        <v>11900</v>
      </c>
      <c r="Z79" s="374">
        <f t="shared" si="87"/>
        <v>11162.852054794521</v>
      </c>
      <c r="AA79" s="362"/>
      <c r="AB79" s="374">
        <f t="shared" si="88"/>
        <v>11162.852054794521</v>
      </c>
      <c r="AC79" s="362"/>
      <c r="AD79" s="362"/>
      <c r="AE79" s="360">
        <f t="shared" si="89"/>
        <v>0.65205479452054793</v>
      </c>
      <c r="AF79" s="462">
        <f t="shared" si="90"/>
        <v>9.3479452054794514</v>
      </c>
      <c r="AG79" s="374">
        <f t="shared" si="91"/>
        <v>595</v>
      </c>
      <c r="AH79" s="463">
        <f t="shared" si="92"/>
        <v>11305</v>
      </c>
      <c r="AI79" s="464">
        <f t="shared" si="93"/>
        <v>1130.5</v>
      </c>
      <c r="AJ79" s="465">
        <f t="shared" si="94"/>
        <v>10032.352054794521</v>
      </c>
      <c r="AK79" s="362"/>
      <c r="AL79" s="374">
        <f t="shared" si="95"/>
        <v>10032.352054794521</v>
      </c>
      <c r="AM79" s="362"/>
      <c r="AN79" s="362"/>
      <c r="AO79" s="360">
        <f t="shared" si="96"/>
        <v>1.6547945205479453</v>
      </c>
      <c r="AP79" s="462">
        <f t="shared" si="97"/>
        <v>8.3452054794520549</v>
      </c>
      <c r="AQ79" s="374">
        <f t="shared" si="98"/>
        <v>595</v>
      </c>
      <c r="AR79" s="463">
        <f t="shared" si="99"/>
        <v>10567.852054794521</v>
      </c>
      <c r="AS79" s="464">
        <f t="shared" si="100"/>
        <v>1130.5</v>
      </c>
      <c r="AT79" s="466">
        <f t="shared" si="101"/>
        <v>8901.8520547945209</v>
      </c>
      <c r="AV79" s="374">
        <f t="shared" si="102"/>
        <v>8901.8520547945209</v>
      </c>
      <c r="AW79" s="362"/>
      <c r="AX79" s="362"/>
      <c r="AY79" s="360">
        <f t="shared" si="103"/>
        <v>2.6547945205479451</v>
      </c>
      <c r="AZ79" s="462">
        <f t="shared" si="104"/>
        <v>7.3452054794520549</v>
      </c>
      <c r="BA79" s="374">
        <f t="shared" si="105"/>
        <v>595</v>
      </c>
      <c r="BB79" s="463">
        <f t="shared" si="106"/>
        <v>9437.3520547945209</v>
      </c>
      <c r="BC79" s="364">
        <f t="shared" si="107"/>
        <v>1130.5</v>
      </c>
      <c r="BD79" s="466">
        <f t="shared" si="108"/>
        <v>7771.3520547945209</v>
      </c>
      <c r="BE79" s="466"/>
      <c r="BF79" s="374">
        <f t="shared" si="109"/>
        <v>7771.3520547945209</v>
      </c>
      <c r="BG79" s="362"/>
      <c r="BH79" s="362"/>
      <c r="BI79" s="360">
        <f t="shared" si="110"/>
        <v>3.6547945205479451</v>
      </c>
      <c r="BJ79" s="462">
        <f t="shared" si="111"/>
        <v>6.3452054794520549</v>
      </c>
      <c r="BK79" s="374">
        <f t="shared" si="112"/>
        <v>595</v>
      </c>
      <c r="BL79" s="463">
        <f t="shared" si="113"/>
        <v>7176.3520547945209</v>
      </c>
      <c r="BM79" s="364">
        <f t="shared" si="114"/>
        <v>1130.5</v>
      </c>
      <c r="BN79" s="280">
        <f t="shared" si="115"/>
        <v>6640.8520547945209</v>
      </c>
      <c r="BO79" s="467"/>
      <c r="BP79" s="374">
        <v>6640.8520547945209</v>
      </c>
      <c r="BQ79" s="362"/>
      <c r="BR79" s="362"/>
      <c r="BS79" s="360">
        <f t="shared" si="124"/>
        <v>4.6547945205479451</v>
      </c>
      <c r="BT79" s="462">
        <f t="shared" si="125"/>
        <v>5.3452054794520549</v>
      </c>
      <c r="BU79" s="374">
        <f t="shared" si="126"/>
        <v>595</v>
      </c>
      <c r="BV79" s="463">
        <f t="shared" si="116"/>
        <v>6045.8520547945209</v>
      </c>
      <c r="BW79" s="364">
        <f t="shared" si="127"/>
        <v>1130.5</v>
      </c>
      <c r="BX79" s="280">
        <f t="shared" si="117"/>
        <v>5510.3520547945209</v>
      </c>
      <c r="BZ79" s="280">
        <v>5510.3520547945209</v>
      </c>
      <c r="CA79" s="362"/>
      <c r="CB79" s="362"/>
      <c r="CC79" s="360">
        <f t="shared" si="128"/>
        <v>5.6575342465753424</v>
      </c>
      <c r="CD79" s="462">
        <f t="shared" si="129"/>
        <v>4.3424657534246576</v>
      </c>
      <c r="CE79" s="374">
        <f t="shared" si="130"/>
        <v>595</v>
      </c>
      <c r="CF79" s="463">
        <f t="shared" si="118"/>
        <v>4915.3520547945209</v>
      </c>
      <c r="CG79" s="464">
        <f t="shared" si="73"/>
        <v>1130.5</v>
      </c>
      <c r="CH79" s="280">
        <f t="shared" si="119"/>
        <v>4379.8520547945209</v>
      </c>
      <c r="CJ79" s="467">
        <f t="shared" si="131"/>
        <v>3784.8520547945209</v>
      </c>
      <c r="CK79" s="280">
        <f t="shared" si="132"/>
        <v>4379.8520547945209</v>
      </c>
      <c r="CL79" s="362"/>
      <c r="CM79" s="362"/>
      <c r="CN79" s="360">
        <f t="shared" si="133"/>
        <v>6.6575342465753424</v>
      </c>
      <c r="CO79" s="462">
        <f t="shared" si="134"/>
        <v>3.3424657534246576</v>
      </c>
      <c r="CP79" s="374">
        <f t="shared" si="135"/>
        <v>595</v>
      </c>
      <c r="CQ79" s="364">
        <f t="shared" si="120"/>
        <v>3784.8520547945209</v>
      </c>
      <c r="CR79" s="364">
        <f t="shared" si="136"/>
        <v>1130.5</v>
      </c>
      <c r="CS79" s="280">
        <f t="shared" si="121"/>
        <v>3249.3520547945209</v>
      </c>
      <c r="CU79" s="468">
        <f t="shared" si="137"/>
        <v>2654.3520547945209</v>
      </c>
      <c r="CV79" s="280">
        <f t="shared" si="138"/>
        <v>3249.3520547945209</v>
      </c>
      <c r="CW79" s="362"/>
      <c r="CX79" s="362"/>
      <c r="CY79" s="360">
        <f t="shared" si="139"/>
        <v>8.6575342465753433</v>
      </c>
      <c r="CZ79" s="462">
        <f t="shared" si="140"/>
        <v>1.3424657534246567</v>
      </c>
      <c r="DA79" s="374">
        <f t="shared" si="141"/>
        <v>595</v>
      </c>
      <c r="DB79" s="364">
        <f t="shared" si="122"/>
        <v>2654.3520547945209</v>
      </c>
      <c r="DC79" s="364">
        <f t="shared" si="72"/>
        <v>1130.5</v>
      </c>
      <c r="DD79" s="280">
        <f t="shared" si="123"/>
        <v>2118.8520547945209</v>
      </c>
      <c r="DF79" s="468">
        <f t="shared" si="142"/>
        <v>1523.8520547945209</v>
      </c>
    </row>
    <row r="80" spans="1:110" ht="15" x14ac:dyDescent="0.25">
      <c r="A80" s="455" t="s">
        <v>18</v>
      </c>
      <c r="B80" s="456" t="s">
        <v>18</v>
      </c>
      <c r="C80" s="355" t="s">
        <v>54</v>
      </c>
      <c r="D80" s="355" t="s">
        <v>2077</v>
      </c>
      <c r="E80" s="362" t="s">
        <v>282</v>
      </c>
      <c r="F80" s="451" t="s">
        <v>1072</v>
      </c>
      <c r="G80" s="457">
        <v>41856</v>
      </c>
      <c r="H80" s="458" t="str">
        <f t="shared" si="74"/>
        <v>2014-2015</v>
      </c>
      <c r="I80" s="459">
        <f t="shared" si="75"/>
        <v>0</v>
      </c>
      <c r="J80" s="460">
        <v>10</v>
      </c>
      <c r="K80" s="461">
        <f t="shared" si="76"/>
        <v>10</v>
      </c>
      <c r="L80" s="279">
        <v>12460</v>
      </c>
      <c r="M80" s="469">
        <v>0</v>
      </c>
      <c r="N80" s="359">
        <f t="shared" si="77"/>
        <v>12460</v>
      </c>
      <c r="O80" s="359">
        <f t="shared" si="143"/>
        <v>238</v>
      </c>
      <c r="P80" s="265">
        <f t="shared" si="78"/>
        <v>10</v>
      </c>
      <c r="Q80" s="361">
        <f t="shared" si="79"/>
        <v>623</v>
      </c>
      <c r="R80" s="265">
        <f t="shared" si="80"/>
        <v>11837</v>
      </c>
      <c r="S80" s="265">
        <f t="shared" si="144"/>
        <v>771.83726027397267</v>
      </c>
      <c r="T80" s="265"/>
      <c r="U80" s="265">
        <f t="shared" si="82"/>
        <v>0</v>
      </c>
      <c r="V80" s="265">
        <f t="shared" si="83"/>
        <v>771.83726027397267</v>
      </c>
      <c r="W80" s="265">
        <f t="shared" si="84"/>
        <v>771.83726027397267</v>
      </c>
      <c r="X80" s="265">
        <f t="shared" si="85"/>
        <v>0</v>
      </c>
      <c r="Y80" s="359">
        <f t="shared" si="86"/>
        <v>12460</v>
      </c>
      <c r="Z80" s="374">
        <f t="shared" si="87"/>
        <v>11688.162739726027</v>
      </c>
      <c r="AA80" s="362"/>
      <c r="AB80" s="374">
        <f t="shared" si="88"/>
        <v>11688.162739726027</v>
      </c>
      <c r="AC80" s="362"/>
      <c r="AD80" s="362"/>
      <c r="AE80" s="360">
        <f t="shared" si="89"/>
        <v>0.65205479452054793</v>
      </c>
      <c r="AF80" s="462">
        <f t="shared" si="90"/>
        <v>9.3479452054794514</v>
      </c>
      <c r="AG80" s="374">
        <f t="shared" si="91"/>
        <v>623</v>
      </c>
      <c r="AH80" s="463">
        <f t="shared" si="92"/>
        <v>11837</v>
      </c>
      <c r="AI80" s="464">
        <f t="shared" si="93"/>
        <v>1183.7</v>
      </c>
      <c r="AJ80" s="465">
        <f t="shared" si="94"/>
        <v>10504.462739726026</v>
      </c>
      <c r="AK80" s="362"/>
      <c r="AL80" s="374">
        <f t="shared" si="95"/>
        <v>10504.462739726026</v>
      </c>
      <c r="AM80" s="362"/>
      <c r="AN80" s="362"/>
      <c r="AO80" s="360">
        <f t="shared" si="96"/>
        <v>1.6547945205479453</v>
      </c>
      <c r="AP80" s="462">
        <f t="shared" si="97"/>
        <v>8.3452054794520549</v>
      </c>
      <c r="AQ80" s="374">
        <f t="shared" si="98"/>
        <v>623</v>
      </c>
      <c r="AR80" s="463">
        <f t="shared" si="99"/>
        <v>11065.162739726027</v>
      </c>
      <c r="AS80" s="464">
        <f t="shared" si="100"/>
        <v>1183.7</v>
      </c>
      <c r="AT80" s="466">
        <f t="shared" si="101"/>
        <v>9320.7627397260258</v>
      </c>
      <c r="AV80" s="374">
        <f t="shared" si="102"/>
        <v>9320.7627397260258</v>
      </c>
      <c r="AW80" s="362"/>
      <c r="AX80" s="362"/>
      <c r="AY80" s="360">
        <f t="shared" si="103"/>
        <v>2.6547945205479451</v>
      </c>
      <c r="AZ80" s="462">
        <f t="shared" si="104"/>
        <v>7.3452054794520549</v>
      </c>
      <c r="BA80" s="374">
        <f t="shared" si="105"/>
        <v>623</v>
      </c>
      <c r="BB80" s="463">
        <f t="shared" si="106"/>
        <v>9881.4627397260265</v>
      </c>
      <c r="BC80" s="364">
        <f t="shared" si="107"/>
        <v>1183.7</v>
      </c>
      <c r="BD80" s="466">
        <f t="shared" si="108"/>
        <v>8137.0627397260259</v>
      </c>
      <c r="BE80" s="466"/>
      <c r="BF80" s="374">
        <f t="shared" si="109"/>
        <v>8137.0627397260259</v>
      </c>
      <c r="BG80" s="362"/>
      <c r="BH80" s="362"/>
      <c r="BI80" s="360">
        <f t="shared" si="110"/>
        <v>3.6547945205479451</v>
      </c>
      <c r="BJ80" s="462">
        <f t="shared" si="111"/>
        <v>6.3452054794520549</v>
      </c>
      <c r="BK80" s="374">
        <f t="shared" si="112"/>
        <v>623</v>
      </c>
      <c r="BL80" s="463">
        <f t="shared" si="113"/>
        <v>7514.0627397260259</v>
      </c>
      <c r="BM80" s="364">
        <f t="shared" si="114"/>
        <v>1183.7</v>
      </c>
      <c r="BN80" s="280">
        <f t="shared" si="115"/>
        <v>6953.3627397260261</v>
      </c>
      <c r="BO80" s="467"/>
      <c r="BP80" s="374">
        <v>6953.3627397260261</v>
      </c>
      <c r="BQ80" s="362"/>
      <c r="BR80" s="362"/>
      <c r="BS80" s="360">
        <f t="shared" si="124"/>
        <v>4.6547945205479451</v>
      </c>
      <c r="BT80" s="462">
        <f t="shared" si="125"/>
        <v>5.3452054794520549</v>
      </c>
      <c r="BU80" s="374">
        <f t="shared" si="126"/>
        <v>623</v>
      </c>
      <c r="BV80" s="463">
        <f t="shared" si="116"/>
        <v>6330.3627397260261</v>
      </c>
      <c r="BW80" s="364">
        <f t="shared" si="127"/>
        <v>1183.7</v>
      </c>
      <c r="BX80" s="280">
        <f t="shared" si="117"/>
        <v>5769.6627397260263</v>
      </c>
      <c r="BZ80" s="280">
        <v>5769.6627397260263</v>
      </c>
      <c r="CA80" s="362"/>
      <c r="CB80" s="362"/>
      <c r="CC80" s="360">
        <f t="shared" si="128"/>
        <v>5.6575342465753424</v>
      </c>
      <c r="CD80" s="462">
        <f t="shared" si="129"/>
        <v>4.3424657534246576</v>
      </c>
      <c r="CE80" s="374">
        <f t="shared" si="130"/>
        <v>623</v>
      </c>
      <c r="CF80" s="463">
        <f t="shared" si="118"/>
        <v>5146.6627397260263</v>
      </c>
      <c r="CG80" s="464">
        <f t="shared" si="73"/>
        <v>1183.7</v>
      </c>
      <c r="CH80" s="280">
        <f t="shared" si="119"/>
        <v>4585.9627397260265</v>
      </c>
      <c r="CJ80" s="467">
        <f t="shared" si="131"/>
        <v>3962.9627397260265</v>
      </c>
      <c r="CK80" s="280">
        <f t="shared" si="132"/>
        <v>4585.9627397260265</v>
      </c>
      <c r="CL80" s="362"/>
      <c r="CM80" s="362"/>
      <c r="CN80" s="360">
        <f t="shared" si="133"/>
        <v>6.6575342465753424</v>
      </c>
      <c r="CO80" s="462">
        <f t="shared" si="134"/>
        <v>3.3424657534246576</v>
      </c>
      <c r="CP80" s="374">
        <f t="shared" si="135"/>
        <v>623</v>
      </c>
      <c r="CQ80" s="364">
        <f t="shared" si="120"/>
        <v>3962.9627397260265</v>
      </c>
      <c r="CR80" s="364">
        <f t="shared" si="136"/>
        <v>1183.7</v>
      </c>
      <c r="CS80" s="280">
        <f t="shared" si="121"/>
        <v>3402.2627397260267</v>
      </c>
      <c r="CU80" s="468">
        <f t="shared" si="137"/>
        <v>2779.2627397260267</v>
      </c>
      <c r="CV80" s="280">
        <f t="shared" si="138"/>
        <v>3402.2627397260267</v>
      </c>
      <c r="CW80" s="362"/>
      <c r="CX80" s="362"/>
      <c r="CY80" s="360">
        <f t="shared" si="139"/>
        <v>8.6575342465753433</v>
      </c>
      <c r="CZ80" s="462">
        <f t="shared" si="140"/>
        <v>1.3424657534246567</v>
      </c>
      <c r="DA80" s="374">
        <f t="shared" si="141"/>
        <v>623</v>
      </c>
      <c r="DB80" s="364">
        <f t="shared" si="122"/>
        <v>2779.2627397260267</v>
      </c>
      <c r="DC80" s="364">
        <f t="shared" si="72"/>
        <v>1183.7</v>
      </c>
      <c r="DD80" s="280">
        <f t="shared" si="123"/>
        <v>2218.5627397260268</v>
      </c>
      <c r="DF80" s="468">
        <f t="shared" si="142"/>
        <v>1595.5627397260268</v>
      </c>
    </row>
    <row r="81" spans="1:110" ht="15" x14ac:dyDescent="0.25">
      <c r="A81" s="455" t="s">
        <v>18</v>
      </c>
      <c r="B81" s="456" t="s">
        <v>18</v>
      </c>
      <c r="C81" s="355" t="s">
        <v>54</v>
      </c>
      <c r="D81" s="355" t="s">
        <v>2078</v>
      </c>
      <c r="E81" s="362" t="s">
        <v>283</v>
      </c>
      <c r="F81" s="451" t="s">
        <v>1072</v>
      </c>
      <c r="G81" s="457">
        <v>41907</v>
      </c>
      <c r="H81" s="458" t="str">
        <f t="shared" si="74"/>
        <v>2014-2015</v>
      </c>
      <c r="I81" s="459">
        <f t="shared" si="75"/>
        <v>0</v>
      </c>
      <c r="J81" s="460">
        <v>10</v>
      </c>
      <c r="K81" s="461">
        <f t="shared" si="76"/>
        <v>10</v>
      </c>
      <c r="L81" s="279">
        <v>88500</v>
      </c>
      <c r="M81" s="469">
        <v>0</v>
      </c>
      <c r="N81" s="359">
        <f t="shared" si="77"/>
        <v>88500</v>
      </c>
      <c r="O81" s="359">
        <f t="shared" si="143"/>
        <v>187</v>
      </c>
      <c r="P81" s="265">
        <f t="shared" si="78"/>
        <v>10</v>
      </c>
      <c r="Q81" s="361">
        <f t="shared" si="79"/>
        <v>4425</v>
      </c>
      <c r="R81" s="265">
        <f t="shared" si="80"/>
        <v>84075</v>
      </c>
      <c r="S81" s="265">
        <f t="shared" si="144"/>
        <v>4307.4041095890407</v>
      </c>
      <c r="T81" s="265"/>
      <c r="U81" s="265">
        <f t="shared" si="82"/>
        <v>0</v>
      </c>
      <c r="V81" s="265">
        <f t="shared" si="83"/>
        <v>4307.4041095890407</v>
      </c>
      <c r="W81" s="265">
        <f t="shared" si="84"/>
        <v>4307.4041095890407</v>
      </c>
      <c r="X81" s="265">
        <f t="shared" si="85"/>
        <v>0</v>
      </c>
      <c r="Y81" s="359">
        <f t="shared" si="86"/>
        <v>88500</v>
      </c>
      <c r="Z81" s="374">
        <f t="shared" si="87"/>
        <v>84192.595890410958</v>
      </c>
      <c r="AA81" s="362"/>
      <c r="AB81" s="374">
        <f t="shared" si="88"/>
        <v>84192.595890410958</v>
      </c>
      <c r="AC81" s="362"/>
      <c r="AD81" s="362"/>
      <c r="AE81" s="360">
        <f t="shared" si="89"/>
        <v>0.51232876712328768</v>
      </c>
      <c r="AF81" s="462">
        <f t="shared" si="90"/>
        <v>9.4876712328767123</v>
      </c>
      <c r="AG81" s="374">
        <f t="shared" si="91"/>
        <v>4425</v>
      </c>
      <c r="AH81" s="463">
        <f t="shared" si="92"/>
        <v>84075</v>
      </c>
      <c r="AI81" s="464">
        <f t="shared" si="93"/>
        <v>8407.5</v>
      </c>
      <c r="AJ81" s="465">
        <f t="shared" si="94"/>
        <v>75785.095890410958</v>
      </c>
      <c r="AK81" s="362"/>
      <c r="AL81" s="374">
        <f t="shared" si="95"/>
        <v>75785.095890410958</v>
      </c>
      <c r="AM81" s="362"/>
      <c r="AN81" s="362"/>
      <c r="AO81" s="360">
        <f t="shared" si="96"/>
        <v>1.515068493150685</v>
      </c>
      <c r="AP81" s="462">
        <f t="shared" si="97"/>
        <v>8.4849315068493141</v>
      </c>
      <c r="AQ81" s="374">
        <f t="shared" si="98"/>
        <v>4425</v>
      </c>
      <c r="AR81" s="463">
        <f t="shared" si="99"/>
        <v>79767.595890410958</v>
      </c>
      <c r="AS81" s="464">
        <f t="shared" si="100"/>
        <v>8407.5</v>
      </c>
      <c r="AT81" s="466">
        <f t="shared" si="101"/>
        <v>67377.595890410958</v>
      </c>
      <c r="AV81" s="374">
        <f t="shared" si="102"/>
        <v>67377.595890410958</v>
      </c>
      <c r="AW81" s="362"/>
      <c r="AX81" s="362"/>
      <c r="AY81" s="360">
        <f t="shared" si="103"/>
        <v>2.515068493150685</v>
      </c>
      <c r="AZ81" s="462">
        <f t="shared" si="104"/>
        <v>7.484931506849315</v>
      </c>
      <c r="BA81" s="374">
        <f t="shared" si="105"/>
        <v>4425</v>
      </c>
      <c r="BB81" s="463">
        <f t="shared" si="106"/>
        <v>71360.095890410958</v>
      </c>
      <c r="BC81" s="364">
        <f t="shared" si="107"/>
        <v>8407.5</v>
      </c>
      <c r="BD81" s="466">
        <f t="shared" si="108"/>
        <v>58970.095890410958</v>
      </c>
      <c r="BE81" s="466"/>
      <c r="BF81" s="374">
        <f t="shared" si="109"/>
        <v>58970.095890410958</v>
      </c>
      <c r="BG81" s="362"/>
      <c r="BH81" s="362"/>
      <c r="BI81" s="360">
        <f t="shared" si="110"/>
        <v>3.515068493150685</v>
      </c>
      <c r="BJ81" s="462">
        <f t="shared" si="111"/>
        <v>6.484931506849315</v>
      </c>
      <c r="BK81" s="374">
        <f t="shared" si="112"/>
        <v>4425</v>
      </c>
      <c r="BL81" s="463">
        <f t="shared" si="113"/>
        <v>54545.095890410958</v>
      </c>
      <c r="BM81" s="364">
        <f t="shared" si="114"/>
        <v>8407.5</v>
      </c>
      <c r="BN81" s="280">
        <f t="shared" si="115"/>
        <v>50562.595890410958</v>
      </c>
      <c r="BO81" s="467"/>
      <c r="BP81" s="374">
        <v>50562.595890410958</v>
      </c>
      <c r="BQ81" s="362"/>
      <c r="BR81" s="362"/>
      <c r="BS81" s="360">
        <f t="shared" si="124"/>
        <v>4.515068493150685</v>
      </c>
      <c r="BT81" s="462">
        <f t="shared" si="125"/>
        <v>5.484931506849315</v>
      </c>
      <c r="BU81" s="374">
        <f t="shared" si="126"/>
        <v>4425</v>
      </c>
      <c r="BV81" s="463">
        <f t="shared" si="116"/>
        <v>46137.595890410958</v>
      </c>
      <c r="BW81" s="364">
        <f t="shared" si="127"/>
        <v>8407.5</v>
      </c>
      <c r="BX81" s="280">
        <f t="shared" si="117"/>
        <v>42155.095890410958</v>
      </c>
      <c r="BZ81" s="280">
        <v>42155.095890410958</v>
      </c>
      <c r="CA81" s="362"/>
      <c r="CB81" s="362"/>
      <c r="CC81" s="360">
        <f t="shared" si="128"/>
        <v>5.5178082191780824</v>
      </c>
      <c r="CD81" s="462">
        <f t="shared" si="129"/>
        <v>4.4821917808219176</v>
      </c>
      <c r="CE81" s="374">
        <f t="shared" si="130"/>
        <v>4425</v>
      </c>
      <c r="CF81" s="463">
        <f t="shared" si="118"/>
        <v>37730.095890410958</v>
      </c>
      <c r="CG81" s="464">
        <f t="shared" si="73"/>
        <v>8407.5</v>
      </c>
      <c r="CH81" s="280">
        <f t="shared" si="119"/>
        <v>33747.595890410958</v>
      </c>
      <c r="CJ81" s="467">
        <f t="shared" si="131"/>
        <v>29322.595890410958</v>
      </c>
      <c r="CK81" s="280">
        <f t="shared" si="132"/>
        <v>33747.595890410958</v>
      </c>
      <c r="CL81" s="362"/>
      <c r="CM81" s="362"/>
      <c r="CN81" s="360">
        <f t="shared" si="133"/>
        <v>6.5178082191780824</v>
      </c>
      <c r="CO81" s="462">
        <f t="shared" si="134"/>
        <v>3.4821917808219176</v>
      </c>
      <c r="CP81" s="374">
        <f t="shared" si="135"/>
        <v>4425</v>
      </c>
      <c r="CQ81" s="364">
        <f t="shared" si="120"/>
        <v>29322.595890410958</v>
      </c>
      <c r="CR81" s="364">
        <f t="shared" si="136"/>
        <v>8407.5</v>
      </c>
      <c r="CS81" s="280">
        <f t="shared" si="121"/>
        <v>25340.095890410958</v>
      </c>
      <c r="CU81" s="468">
        <f t="shared" si="137"/>
        <v>20915.095890410958</v>
      </c>
      <c r="CV81" s="280">
        <f t="shared" si="138"/>
        <v>25340.095890410958</v>
      </c>
      <c r="CW81" s="362"/>
      <c r="CX81" s="362"/>
      <c r="CY81" s="360">
        <f t="shared" si="139"/>
        <v>8.5178082191780824</v>
      </c>
      <c r="CZ81" s="462">
        <f t="shared" si="140"/>
        <v>1.4821917808219176</v>
      </c>
      <c r="DA81" s="374">
        <f t="shared" si="141"/>
        <v>4425</v>
      </c>
      <c r="DB81" s="364">
        <f t="shared" si="122"/>
        <v>20915.095890410958</v>
      </c>
      <c r="DC81" s="364">
        <f t="shared" si="72"/>
        <v>8407.5</v>
      </c>
      <c r="DD81" s="280">
        <f t="shared" si="123"/>
        <v>16932.595890410958</v>
      </c>
      <c r="DF81" s="468">
        <f t="shared" si="142"/>
        <v>12507.595890410958</v>
      </c>
    </row>
    <row r="82" spans="1:110" ht="15" x14ac:dyDescent="0.25">
      <c r="A82" s="455" t="s">
        <v>18</v>
      </c>
      <c r="B82" s="456" t="s">
        <v>18</v>
      </c>
      <c r="C82" s="355" t="s">
        <v>54</v>
      </c>
      <c r="D82" s="355" t="s">
        <v>2079</v>
      </c>
      <c r="E82" s="362" t="s">
        <v>284</v>
      </c>
      <c r="F82" s="451" t="s">
        <v>1072</v>
      </c>
      <c r="G82" s="457">
        <v>41911</v>
      </c>
      <c r="H82" s="458" t="str">
        <f t="shared" si="74"/>
        <v>2014-2015</v>
      </c>
      <c r="I82" s="459">
        <f t="shared" si="75"/>
        <v>0</v>
      </c>
      <c r="J82" s="460">
        <v>10</v>
      </c>
      <c r="K82" s="461">
        <f t="shared" si="76"/>
        <v>10</v>
      </c>
      <c r="L82" s="279">
        <v>38500</v>
      </c>
      <c r="M82" s="469">
        <v>0</v>
      </c>
      <c r="N82" s="359">
        <f t="shared" si="77"/>
        <v>38500</v>
      </c>
      <c r="O82" s="359">
        <f t="shared" si="143"/>
        <v>183</v>
      </c>
      <c r="P82" s="265">
        <f t="shared" si="78"/>
        <v>10</v>
      </c>
      <c r="Q82" s="361">
        <f t="shared" si="79"/>
        <v>1925</v>
      </c>
      <c r="R82" s="265">
        <f t="shared" si="80"/>
        <v>36575</v>
      </c>
      <c r="S82" s="265">
        <f t="shared" si="144"/>
        <v>1833.7602739726026</v>
      </c>
      <c r="T82" s="265"/>
      <c r="U82" s="265">
        <f t="shared" si="82"/>
        <v>0</v>
      </c>
      <c r="V82" s="265">
        <f t="shared" si="83"/>
        <v>1833.7602739726026</v>
      </c>
      <c r="W82" s="265">
        <f t="shared" si="84"/>
        <v>1833.7602739726026</v>
      </c>
      <c r="X82" s="265">
        <f t="shared" si="85"/>
        <v>0</v>
      </c>
      <c r="Y82" s="359">
        <f t="shared" si="86"/>
        <v>38500</v>
      </c>
      <c r="Z82" s="374">
        <f t="shared" si="87"/>
        <v>36666.239726027401</v>
      </c>
      <c r="AA82" s="362"/>
      <c r="AB82" s="374">
        <f t="shared" si="88"/>
        <v>36666.239726027401</v>
      </c>
      <c r="AC82" s="362"/>
      <c r="AD82" s="362"/>
      <c r="AE82" s="360">
        <f t="shared" si="89"/>
        <v>0.50136986301369868</v>
      </c>
      <c r="AF82" s="462">
        <f t="shared" si="90"/>
        <v>9.4986301369863018</v>
      </c>
      <c r="AG82" s="374">
        <f t="shared" si="91"/>
        <v>1925</v>
      </c>
      <c r="AH82" s="463">
        <f t="shared" si="92"/>
        <v>36575</v>
      </c>
      <c r="AI82" s="464">
        <f t="shared" si="93"/>
        <v>3657.5</v>
      </c>
      <c r="AJ82" s="465">
        <f t="shared" si="94"/>
        <v>33008.739726027401</v>
      </c>
      <c r="AK82" s="362"/>
      <c r="AL82" s="374">
        <f t="shared" si="95"/>
        <v>33008.739726027401</v>
      </c>
      <c r="AM82" s="362"/>
      <c r="AN82" s="362"/>
      <c r="AO82" s="360">
        <f t="shared" si="96"/>
        <v>1.5041095890410958</v>
      </c>
      <c r="AP82" s="462">
        <f t="shared" si="97"/>
        <v>8.4958904109589035</v>
      </c>
      <c r="AQ82" s="374">
        <f t="shared" si="98"/>
        <v>1925</v>
      </c>
      <c r="AR82" s="463">
        <f t="shared" si="99"/>
        <v>34741.239726027401</v>
      </c>
      <c r="AS82" s="464">
        <f t="shared" si="100"/>
        <v>3657.5</v>
      </c>
      <c r="AT82" s="466">
        <f t="shared" si="101"/>
        <v>29351.239726027401</v>
      </c>
      <c r="AV82" s="374">
        <f t="shared" si="102"/>
        <v>29351.239726027401</v>
      </c>
      <c r="AW82" s="362"/>
      <c r="AX82" s="362"/>
      <c r="AY82" s="360">
        <f t="shared" si="103"/>
        <v>2.504109589041096</v>
      </c>
      <c r="AZ82" s="462">
        <f t="shared" si="104"/>
        <v>7.4958904109589035</v>
      </c>
      <c r="BA82" s="374">
        <f t="shared" si="105"/>
        <v>1925</v>
      </c>
      <c r="BB82" s="463">
        <f t="shared" si="106"/>
        <v>31083.739726027401</v>
      </c>
      <c r="BC82" s="364">
        <f t="shared" si="107"/>
        <v>3657.5</v>
      </c>
      <c r="BD82" s="466">
        <f t="shared" si="108"/>
        <v>25693.739726027401</v>
      </c>
      <c r="BE82" s="466"/>
      <c r="BF82" s="374">
        <f t="shared" si="109"/>
        <v>25693.739726027401</v>
      </c>
      <c r="BG82" s="362"/>
      <c r="BH82" s="362"/>
      <c r="BI82" s="360">
        <f t="shared" si="110"/>
        <v>3.504109589041096</v>
      </c>
      <c r="BJ82" s="462">
        <f t="shared" si="111"/>
        <v>6.4958904109589035</v>
      </c>
      <c r="BK82" s="374">
        <f t="shared" si="112"/>
        <v>1925</v>
      </c>
      <c r="BL82" s="463">
        <f t="shared" si="113"/>
        <v>23768.739726027401</v>
      </c>
      <c r="BM82" s="364">
        <f t="shared" si="114"/>
        <v>3657.5</v>
      </c>
      <c r="BN82" s="280">
        <f t="shared" si="115"/>
        <v>22036.239726027401</v>
      </c>
      <c r="BO82" s="467"/>
      <c r="BP82" s="374">
        <v>22036.239726027401</v>
      </c>
      <c r="BQ82" s="362"/>
      <c r="BR82" s="362"/>
      <c r="BS82" s="360">
        <f t="shared" si="124"/>
        <v>4.5041095890410956</v>
      </c>
      <c r="BT82" s="462">
        <f t="shared" si="125"/>
        <v>5.4958904109589044</v>
      </c>
      <c r="BU82" s="374">
        <f t="shared" si="126"/>
        <v>1925</v>
      </c>
      <c r="BV82" s="463">
        <f t="shared" si="116"/>
        <v>20111.239726027401</v>
      </c>
      <c r="BW82" s="364">
        <f t="shared" si="127"/>
        <v>3657.5</v>
      </c>
      <c r="BX82" s="280">
        <f t="shared" si="117"/>
        <v>18378.739726027401</v>
      </c>
      <c r="BZ82" s="280">
        <v>18378.739726027401</v>
      </c>
      <c r="CA82" s="362"/>
      <c r="CB82" s="362"/>
      <c r="CC82" s="360">
        <f t="shared" si="128"/>
        <v>5.506849315068493</v>
      </c>
      <c r="CD82" s="462">
        <f t="shared" si="129"/>
        <v>4.493150684931507</v>
      </c>
      <c r="CE82" s="374">
        <f t="shared" si="130"/>
        <v>1925</v>
      </c>
      <c r="CF82" s="463">
        <f t="shared" si="118"/>
        <v>16453.739726027401</v>
      </c>
      <c r="CG82" s="464">
        <f t="shared" si="73"/>
        <v>3657.5</v>
      </c>
      <c r="CH82" s="280">
        <f t="shared" si="119"/>
        <v>14721.239726027401</v>
      </c>
      <c r="CJ82" s="467">
        <f t="shared" si="131"/>
        <v>12796.239726027401</v>
      </c>
      <c r="CK82" s="280">
        <f t="shared" si="132"/>
        <v>14721.239726027401</v>
      </c>
      <c r="CL82" s="362"/>
      <c r="CM82" s="362"/>
      <c r="CN82" s="360">
        <f t="shared" si="133"/>
        <v>6.506849315068493</v>
      </c>
      <c r="CO82" s="462">
        <f t="shared" si="134"/>
        <v>3.493150684931507</v>
      </c>
      <c r="CP82" s="374">
        <f t="shared" si="135"/>
        <v>1925</v>
      </c>
      <c r="CQ82" s="364">
        <f t="shared" si="120"/>
        <v>12796.239726027401</v>
      </c>
      <c r="CR82" s="364">
        <f t="shared" si="136"/>
        <v>3657.5</v>
      </c>
      <c r="CS82" s="280">
        <f t="shared" si="121"/>
        <v>11063.739726027401</v>
      </c>
      <c r="CU82" s="468">
        <f t="shared" si="137"/>
        <v>9138.739726027401</v>
      </c>
      <c r="CV82" s="280">
        <f t="shared" si="138"/>
        <v>11063.739726027401</v>
      </c>
      <c r="CW82" s="362"/>
      <c r="CX82" s="362"/>
      <c r="CY82" s="360">
        <f t="shared" si="139"/>
        <v>8.506849315068493</v>
      </c>
      <c r="CZ82" s="462">
        <f t="shared" si="140"/>
        <v>1.493150684931507</v>
      </c>
      <c r="DA82" s="374">
        <f t="shared" si="141"/>
        <v>1925</v>
      </c>
      <c r="DB82" s="364">
        <f t="shared" si="122"/>
        <v>9138.739726027401</v>
      </c>
      <c r="DC82" s="364">
        <f t="shared" si="72"/>
        <v>3657.5</v>
      </c>
      <c r="DD82" s="280">
        <f t="shared" si="123"/>
        <v>7406.239726027401</v>
      </c>
      <c r="DF82" s="468">
        <f t="shared" si="142"/>
        <v>5481.239726027401</v>
      </c>
    </row>
    <row r="83" spans="1:110" ht="15" x14ac:dyDescent="0.25">
      <c r="A83" s="455" t="s">
        <v>18</v>
      </c>
      <c r="B83" s="456" t="s">
        <v>18</v>
      </c>
      <c r="C83" s="355" t="s">
        <v>54</v>
      </c>
      <c r="D83" s="355" t="s">
        <v>2080</v>
      </c>
      <c r="E83" s="362" t="s">
        <v>285</v>
      </c>
      <c r="F83" s="451" t="s">
        <v>1072</v>
      </c>
      <c r="G83" s="457">
        <v>41921</v>
      </c>
      <c r="H83" s="458" t="str">
        <f t="shared" si="74"/>
        <v>2014-2015</v>
      </c>
      <c r="I83" s="459">
        <f t="shared" si="75"/>
        <v>0</v>
      </c>
      <c r="J83" s="460">
        <v>10</v>
      </c>
      <c r="K83" s="461">
        <f t="shared" si="76"/>
        <v>10</v>
      </c>
      <c r="L83" s="279">
        <v>245000</v>
      </c>
      <c r="M83" s="469">
        <v>0</v>
      </c>
      <c r="N83" s="359">
        <f t="shared" si="77"/>
        <v>245000</v>
      </c>
      <c r="O83" s="359">
        <f t="shared" si="143"/>
        <v>173</v>
      </c>
      <c r="P83" s="265">
        <f t="shared" si="78"/>
        <v>10</v>
      </c>
      <c r="Q83" s="361">
        <f t="shared" si="79"/>
        <v>12250</v>
      </c>
      <c r="R83" s="265">
        <f t="shared" si="80"/>
        <v>232750</v>
      </c>
      <c r="S83" s="265">
        <f t="shared" si="144"/>
        <v>11031.712328767124</v>
      </c>
      <c r="T83" s="265"/>
      <c r="U83" s="265">
        <f t="shared" si="82"/>
        <v>0</v>
      </c>
      <c r="V83" s="265">
        <f t="shared" si="83"/>
        <v>11031.712328767124</v>
      </c>
      <c r="W83" s="265">
        <f t="shared" si="84"/>
        <v>11031.712328767124</v>
      </c>
      <c r="X83" s="265">
        <f t="shared" si="85"/>
        <v>0</v>
      </c>
      <c r="Y83" s="359">
        <f t="shared" si="86"/>
        <v>245000</v>
      </c>
      <c r="Z83" s="374">
        <f t="shared" si="87"/>
        <v>233968.28767123289</v>
      </c>
      <c r="AA83" s="362"/>
      <c r="AB83" s="374">
        <f t="shared" si="88"/>
        <v>233968.28767123289</v>
      </c>
      <c r="AC83" s="362"/>
      <c r="AD83" s="362"/>
      <c r="AE83" s="360">
        <f t="shared" si="89"/>
        <v>0.47397260273972602</v>
      </c>
      <c r="AF83" s="462">
        <f t="shared" si="90"/>
        <v>9.5260273972602736</v>
      </c>
      <c r="AG83" s="374">
        <f t="shared" si="91"/>
        <v>12250</v>
      </c>
      <c r="AH83" s="463">
        <f t="shared" si="92"/>
        <v>232750</v>
      </c>
      <c r="AI83" s="464">
        <f t="shared" si="93"/>
        <v>23275</v>
      </c>
      <c r="AJ83" s="465">
        <f t="shared" si="94"/>
        <v>210693.28767123289</v>
      </c>
      <c r="AK83" s="362"/>
      <c r="AL83" s="374">
        <f t="shared" si="95"/>
        <v>210693.28767123289</v>
      </c>
      <c r="AM83" s="362"/>
      <c r="AN83" s="362"/>
      <c r="AO83" s="360">
        <f t="shared" si="96"/>
        <v>1.4767123287671233</v>
      </c>
      <c r="AP83" s="462">
        <f t="shared" si="97"/>
        <v>8.5232876712328771</v>
      </c>
      <c r="AQ83" s="374">
        <f t="shared" si="98"/>
        <v>12250</v>
      </c>
      <c r="AR83" s="463">
        <f t="shared" si="99"/>
        <v>221718.28767123289</v>
      </c>
      <c r="AS83" s="464">
        <f t="shared" si="100"/>
        <v>23275</v>
      </c>
      <c r="AT83" s="466">
        <f t="shared" si="101"/>
        <v>187418.28767123289</v>
      </c>
      <c r="AV83" s="374">
        <f t="shared" si="102"/>
        <v>187418.28767123289</v>
      </c>
      <c r="AW83" s="362"/>
      <c r="AX83" s="362"/>
      <c r="AY83" s="360">
        <f t="shared" si="103"/>
        <v>2.4767123287671233</v>
      </c>
      <c r="AZ83" s="462">
        <f t="shared" si="104"/>
        <v>7.5232876712328771</v>
      </c>
      <c r="BA83" s="374">
        <f t="shared" si="105"/>
        <v>12250</v>
      </c>
      <c r="BB83" s="463">
        <f t="shared" si="106"/>
        <v>198443.28767123289</v>
      </c>
      <c r="BC83" s="364">
        <f t="shared" si="107"/>
        <v>23275</v>
      </c>
      <c r="BD83" s="466">
        <f t="shared" si="108"/>
        <v>164143.28767123289</v>
      </c>
      <c r="BE83" s="466"/>
      <c r="BF83" s="374">
        <f t="shared" si="109"/>
        <v>164143.28767123289</v>
      </c>
      <c r="BG83" s="362"/>
      <c r="BH83" s="362"/>
      <c r="BI83" s="360">
        <f t="shared" si="110"/>
        <v>3.4767123287671233</v>
      </c>
      <c r="BJ83" s="462">
        <f t="shared" si="111"/>
        <v>6.5232876712328771</v>
      </c>
      <c r="BK83" s="374">
        <f t="shared" si="112"/>
        <v>12250</v>
      </c>
      <c r="BL83" s="463">
        <f t="shared" si="113"/>
        <v>151893.28767123289</v>
      </c>
      <c r="BM83" s="364">
        <f t="shared" si="114"/>
        <v>23275</v>
      </c>
      <c r="BN83" s="280">
        <f t="shared" si="115"/>
        <v>140868.28767123289</v>
      </c>
      <c r="BO83" s="467"/>
      <c r="BP83" s="374">
        <v>140868.28767123289</v>
      </c>
      <c r="BQ83" s="362"/>
      <c r="BR83" s="362"/>
      <c r="BS83" s="360">
        <f t="shared" si="124"/>
        <v>4.4767123287671229</v>
      </c>
      <c r="BT83" s="462">
        <f t="shared" si="125"/>
        <v>5.5232876712328771</v>
      </c>
      <c r="BU83" s="374">
        <f t="shared" si="126"/>
        <v>12250</v>
      </c>
      <c r="BV83" s="463">
        <f t="shared" si="116"/>
        <v>128618.28767123289</v>
      </c>
      <c r="BW83" s="364">
        <f t="shared" si="127"/>
        <v>23275</v>
      </c>
      <c r="BX83" s="280">
        <f t="shared" si="117"/>
        <v>117593.28767123289</v>
      </c>
      <c r="BZ83" s="280">
        <v>117593.28767123289</v>
      </c>
      <c r="CA83" s="362"/>
      <c r="CB83" s="362"/>
      <c r="CC83" s="360">
        <f t="shared" si="128"/>
        <v>5.4794520547945202</v>
      </c>
      <c r="CD83" s="462">
        <f t="shared" si="129"/>
        <v>4.5205479452054798</v>
      </c>
      <c r="CE83" s="374">
        <f t="shared" si="130"/>
        <v>12250</v>
      </c>
      <c r="CF83" s="463">
        <f t="shared" si="118"/>
        <v>105343.28767123289</v>
      </c>
      <c r="CG83" s="464">
        <f t="shared" si="73"/>
        <v>23275</v>
      </c>
      <c r="CH83" s="280">
        <f t="shared" si="119"/>
        <v>94318.287671232887</v>
      </c>
      <c r="CJ83" s="467">
        <f t="shared" si="131"/>
        <v>82068.287671232887</v>
      </c>
      <c r="CK83" s="280">
        <f t="shared" si="132"/>
        <v>94318.287671232887</v>
      </c>
      <c r="CL83" s="362"/>
      <c r="CM83" s="362"/>
      <c r="CN83" s="360">
        <f t="shared" si="133"/>
        <v>6.4794520547945202</v>
      </c>
      <c r="CO83" s="462">
        <f t="shared" si="134"/>
        <v>3.5205479452054798</v>
      </c>
      <c r="CP83" s="374">
        <f t="shared" si="135"/>
        <v>12250</v>
      </c>
      <c r="CQ83" s="364">
        <f t="shared" si="120"/>
        <v>82068.287671232887</v>
      </c>
      <c r="CR83" s="364">
        <f t="shared" si="136"/>
        <v>23275</v>
      </c>
      <c r="CS83" s="280">
        <f t="shared" si="121"/>
        <v>71043.287671232887</v>
      </c>
      <c r="CU83" s="468">
        <f t="shared" si="137"/>
        <v>58793.287671232887</v>
      </c>
      <c r="CV83" s="280">
        <f t="shared" si="138"/>
        <v>71043.287671232887</v>
      </c>
      <c r="CW83" s="362"/>
      <c r="CX83" s="362"/>
      <c r="CY83" s="360">
        <f t="shared" si="139"/>
        <v>8.4794520547945211</v>
      </c>
      <c r="CZ83" s="462">
        <f t="shared" si="140"/>
        <v>1.5205479452054789</v>
      </c>
      <c r="DA83" s="374">
        <f t="shared" si="141"/>
        <v>12250</v>
      </c>
      <c r="DB83" s="364">
        <f t="shared" si="122"/>
        <v>58793.287671232887</v>
      </c>
      <c r="DC83" s="364">
        <f t="shared" si="72"/>
        <v>23275</v>
      </c>
      <c r="DD83" s="280">
        <f t="shared" si="123"/>
        <v>47768.287671232887</v>
      </c>
      <c r="DF83" s="468">
        <f t="shared" si="142"/>
        <v>35518.287671232887</v>
      </c>
    </row>
    <row r="84" spans="1:110" ht="15" x14ac:dyDescent="0.25">
      <c r="A84" s="455" t="s">
        <v>18</v>
      </c>
      <c r="B84" s="456" t="s">
        <v>18</v>
      </c>
      <c r="C84" s="355" t="s">
        <v>54</v>
      </c>
      <c r="D84" s="355" t="s">
        <v>2081</v>
      </c>
      <c r="E84" s="362" t="s">
        <v>286</v>
      </c>
      <c r="F84" s="451" t="s">
        <v>1072</v>
      </c>
      <c r="G84" s="457">
        <v>41932</v>
      </c>
      <c r="H84" s="458" t="str">
        <f t="shared" si="74"/>
        <v>2014-2015</v>
      </c>
      <c r="I84" s="459">
        <f t="shared" si="75"/>
        <v>0</v>
      </c>
      <c r="J84" s="460">
        <v>10</v>
      </c>
      <c r="K84" s="461">
        <f t="shared" si="76"/>
        <v>10</v>
      </c>
      <c r="L84" s="279">
        <v>6542</v>
      </c>
      <c r="M84" s="469">
        <v>0</v>
      </c>
      <c r="N84" s="359">
        <f t="shared" si="77"/>
        <v>6542</v>
      </c>
      <c r="O84" s="359">
        <f t="shared" si="143"/>
        <v>162</v>
      </c>
      <c r="P84" s="265">
        <f t="shared" si="78"/>
        <v>10</v>
      </c>
      <c r="Q84" s="361">
        <f t="shared" si="79"/>
        <v>327.10000000000002</v>
      </c>
      <c r="R84" s="265">
        <f t="shared" si="80"/>
        <v>6214.9</v>
      </c>
      <c r="S84" s="265">
        <f t="shared" si="144"/>
        <v>275.83939726027398</v>
      </c>
      <c r="T84" s="265"/>
      <c r="U84" s="265">
        <f t="shared" si="82"/>
        <v>0</v>
      </c>
      <c r="V84" s="265">
        <f t="shared" si="83"/>
        <v>275.83939726027398</v>
      </c>
      <c r="W84" s="265">
        <f t="shared" si="84"/>
        <v>275.83939726027398</v>
      </c>
      <c r="X84" s="265">
        <f t="shared" si="85"/>
        <v>0</v>
      </c>
      <c r="Y84" s="359">
        <f t="shared" si="86"/>
        <v>6542</v>
      </c>
      <c r="Z84" s="374">
        <f t="shared" si="87"/>
        <v>6266.1606027397256</v>
      </c>
      <c r="AA84" s="362"/>
      <c r="AB84" s="374">
        <f t="shared" si="88"/>
        <v>6266.1606027397256</v>
      </c>
      <c r="AC84" s="362"/>
      <c r="AD84" s="362"/>
      <c r="AE84" s="360">
        <f t="shared" si="89"/>
        <v>0.44383561643835617</v>
      </c>
      <c r="AF84" s="462">
        <f t="shared" si="90"/>
        <v>9.5561643835616437</v>
      </c>
      <c r="AG84" s="374">
        <f t="shared" si="91"/>
        <v>327.10000000000002</v>
      </c>
      <c r="AH84" s="463">
        <f t="shared" si="92"/>
        <v>6214.9</v>
      </c>
      <c r="AI84" s="464">
        <f t="shared" si="93"/>
        <v>621.49</v>
      </c>
      <c r="AJ84" s="465">
        <f t="shared" si="94"/>
        <v>5644.6706027397258</v>
      </c>
      <c r="AK84" s="362"/>
      <c r="AL84" s="374">
        <f t="shared" si="95"/>
        <v>5644.6706027397258</v>
      </c>
      <c r="AM84" s="362"/>
      <c r="AN84" s="362"/>
      <c r="AO84" s="360">
        <f t="shared" si="96"/>
        <v>1.4465753424657535</v>
      </c>
      <c r="AP84" s="462">
        <f t="shared" si="97"/>
        <v>8.5534246575342472</v>
      </c>
      <c r="AQ84" s="374">
        <f t="shared" si="98"/>
        <v>327.10000000000002</v>
      </c>
      <c r="AR84" s="463">
        <f t="shared" si="99"/>
        <v>5939.0606027397253</v>
      </c>
      <c r="AS84" s="464">
        <f t="shared" si="100"/>
        <v>621.49</v>
      </c>
      <c r="AT84" s="466">
        <f t="shared" si="101"/>
        <v>5023.1806027397261</v>
      </c>
      <c r="AV84" s="374">
        <f t="shared" si="102"/>
        <v>5023.1806027397261</v>
      </c>
      <c r="AW84" s="362"/>
      <c r="AX84" s="362"/>
      <c r="AY84" s="360">
        <f t="shared" si="103"/>
        <v>2.4465753424657533</v>
      </c>
      <c r="AZ84" s="462">
        <f t="shared" si="104"/>
        <v>7.5534246575342472</v>
      </c>
      <c r="BA84" s="374">
        <f t="shared" si="105"/>
        <v>327.10000000000002</v>
      </c>
      <c r="BB84" s="463">
        <f t="shared" si="106"/>
        <v>5317.5706027397255</v>
      </c>
      <c r="BC84" s="364">
        <f t="shared" si="107"/>
        <v>621.49</v>
      </c>
      <c r="BD84" s="466">
        <f t="shared" si="108"/>
        <v>4401.6906027397263</v>
      </c>
      <c r="BE84" s="466"/>
      <c r="BF84" s="374">
        <f t="shared" si="109"/>
        <v>4401.6906027397263</v>
      </c>
      <c r="BG84" s="362"/>
      <c r="BH84" s="362"/>
      <c r="BI84" s="360">
        <f t="shared" si="110"/>
        <v>3.4465753424657533</v>
      </c>
      <c r="BJ84" s="462">
        <f t="shared" si="111"/>
        <v>6.5534246575342472</v>
      </c>
      <c r="BK84" s="374">
        <f t="shared" si="112"/>
        <v>327.10000000000002</v>
      </c>
      <c r="BL84" s="463">
        <f t="shared" si="113"/>
        <v>4074.5906027397264</v>
      </c>
      <c r="BM84" s="364">
        <f t="shared" si="114"/>
        <v>621.49</v>
      </c>
      <c r="BN84" s="280">
        <f t="shared" si="115"/>
        <v>3780.2006027397265</v>
      </c>
      <c r="BO84" s="467"/>
      <c r="BP84" s="374">
        <v>3780.2006027397265</v>
      </c>
      <c r="BQ84" s="362"/>
      <c r="BR84" s="362"/>
      <c r="BS84" s="360">
        <f t="shared" si="124"/>
        <v>4.4465753424657537</v>
      </c>
      <c r="BT84" s="462">
        <f t="shared" si="125"/>
        <v>5.5534246575342463</v>
      </c>
      <c r="BU84" s="374">
        <f t="shared" si="126"/>
        <v>327.10000000000002</v>
      </c>
      <c r="BV84" s="463">
        <f t="shared" si="116"/>
        <v>3453.1006027397266</v>
      </c>
      <c r="BW84" s="364">
        <f t="shared" si="127"/>
        <v>621.49</v>
      </c>
      <c r="BX84" s="280">
        <f t="shared" si="117"/>
        <v>3158.7106027397267</v>
      </c>
      <c r="BZ84" s="280">
        <v>3158.7106027397267</v>
      </c>
      <c r="CA84" s="362"/>
      <c r="CB84" s="362"/>
      <c r="CC84" s="360">
        <f t="shared" si="128"/>
        <v>5.4493150684931511</v>
      </c>
      <c r="CD84" s="462">
        <f t="shared" si="129"/>
        <v>4.5506849315068489</v>
      </c>
      <c r="CE84" s="374">
        <f t="shared" si="130"/>
        <v>327.10000000000002</v>
      </c>
      <c r="CF84" s="463">
        <f t="shared" si="118"/>
        <v>2831.6106027397268</v>
      </c>
      <c r="CG84" s="464">
        <f t="shared" si="73"/>
        <v>621.49</v>
      </c>
      <c r="CH84" s="280">
        <f t="shared" si="119"/>
        <v>2537.2206027397269</v>
      </c>
      <c r="CJ84" s="467">
        <f t="shared" si="131"/>
        <v>2210.120602739727</v>
      </c>
      <c r="CK84" s="280">
        <f t="shared" si="132"/>
        <v>2537.2206027397269</v>
      </c>
      <c r="CL84" s="362"/>
      <c r="CM84" s="362"/>
      <c r="CN84" s="360">
        <f t="shared" si="133"/>
        <v>6.4493150684931511</v>
      </c>
      <c r="CO84" s="462">
        <f t="shared" si="134"/>
        <v>3.5506849315068489</v>
      </c>
      <c r="CP84" s="374">
        <f t="shared" si="135"/>
        <v>327.10000000000002</v>
      </c>
      <c r="CQ84" s="364">
        <f t="shared" si="120"/>
        <v>2210.120602739727</v>
      </c>
      <c r="CR84" s="364">
        <f t="shared" si="136"/>
        <v>621.49</v>
      </c>
      <c r="CS84" s="280">
        <f t="shared" si="121"/>
        <v>1915.7306027397269</v>
      </c>
      <c r="CU84" s="468">
        <f t="shared" si="137"/>
        <v>1588.6306027397268</v>
      </c>
      <c r="CV84" s="280">
        <f t="shared" si="138"/>
        <v>1915.7306027397269</v>
      </c>
      <c r="CW84" s="362"/>
      <c r="CX84" s="362"/>
      <c r="CY84" s="360">
        <f t="shared" si="139"/>
        <v>8.4493150684931511</v>
      </c>
      <c r="CZ84" s="462">
        <f t="shared" si="140"/>
        <v>1.5506849315068489</v>
      </c>
      <c r="DA84" s="374">
        <f t="shared" si="141"/>
        <v>327.10000000000002</v>
      </c>
      <c r="DB84" s="364">
        <f t="shared" si="122"/>
        <v>1588.6306027397268</v>
      </c>
      <c r="DC84" s="364">
        <f t="shared" si="72"/>
        <v>621.49</v>
      </c>
      <c r="DD84" s="280">
        <f t="shared" si="123"/>
        <v>1294.2406027397269</v>
      </c>
      <c r="DF84" s="468">
        <f t="shared" si="142"/>
        <v>967.14060273972689</v>
      </c>
    </row>
    <row r="85" spans="1:110" ht="15" x14ac:dyDescent="0.25">
      <c r="A85" s="455" t="s">
        <v>18</v>
      </c>
      <c r="B85" s="456" t="s">
        <v>18</v>
      </c>
      <c r="C85" s="355" t="s">
        <v>54</v>
      </c>
      <c r="D85" s="355" t="s">
        <v>2082</v>
      </c>
      <c r="E85" s="362" t="s">
        <v>287</v>
      </c>
      <c r="F85" s="451" t="s">
        <v>1072</v>
      </c>
      <c r="G85" s="457">
        <v>41933</v>
      </c>
      <c r="H85" s="458" t="str">
        <f t="shared" si="74"/>
        <v>2014-2015</v>
      </c>
      <c r="I85" s="459">
        <f t="shared" si="75"/>
        <v>0</v>
      </c>
      <c r="J85" s="460">
        <v>10</v>
      </c>
      <c r="K85" s="461">
        <f t="shared" si="76"/>
        <v>10</v>
      </c>
      <c r="L85" s="279">
        <v>34146</v>
      </c>
      <c r="M85" s="469">
        <v>0</v>
      </c>
      <c r="N85" s="359">
        <f t="shared" si="77"/>
        <v>34146</v>
      </c>
      <c r="O85" s="359">
        <f t="shared" si="143"/>
        <v>161</v>
      </c>
      <c r="P85" s="265">
        <f t="shared" si="78"/>
        <v>10</v>
      </c>
      <c r="Q85" s="361">
        <f t="shared" si="79"/>
        <v>1707.3000000000002</v>
      </c>
      <c r="R85" s="265">
        <f t="shared" si="80"/>
        <v>32438.7</v>
      </c>
      <c r="S85" s="265">
        <f t="shared" si="144"/>
        <v>1430.8577260273971</v>
      </c>
      <c r="T85" s="265"/>
      <c r="U85" s="265">
        <f t="shared" si="82"/>
        <v>0</v>
      </c>
      <c r="V85" s="265">
        <f t="shared" si="83"/>
        <v>1430.8577260273971</v>
      </c>
      <c r="W85" s="265">
        <f t="shared" si="84"/>
        <v>1430.8577260273971</v>
      </c>
      <c r="X85" s="265">
        <f t="shared" si="85"/>
        <v>0</v>
      </c>
      <c r="Y85" s="359">
        <f t="shared" si="86"/>
        <v>34146</v>
      </c>
      <c r="Z85" s="374">
        <f t="shared" si="87"/>
        <v>32715.142273972604</v>
      </c>
      <c r="AA85" s="362"/>
      <c r="AB85" s="374">
        <f t="shared" si="88"/>
        <v>32715.142273972604</v>
      </c>
      <c r="AC85" s="362"/>
      <c r="AD85" s="362"/>
      <c r="AE85" s="360">
        <f t="shared" si="89"/>
        <v>0.44109589041095892</v>
      </c>
      <c r="AF85" s="462">
        <f t="shared" si="90"/>
        <v>9.5589041095890419</v>
      </c>
      <c r="AG85" s="374">
        <f t="shared" si="91"/>
        <v>1707.3000000000002</v>
      </c>
      <c r="AH85" s="463">
        <f t="shared" si="92"/>
        <v>32438.7</v>
      </c>
      <c r="AI85" s="464">
        <f t="shared" si="93"/>
        <v>3243.87</v>
      </c>
      <c r="AJ85" s="465">
        <f t="shared" si="94"/>
        <v>29471.272273972605</v>
      </c>
      <c r="AK85" s="362"/>
      <c r="AL85" s="374">
        <f t="shared" si="95"/>
        <v>29471.272273972605</v>
      </c>
      <c r="AM85" s="362"/>
      <c r="AN85" s="362"/>
      <c r="AO85" s="360">
        <f t="shared" si="96"/>
        <v>1.4438356164383561</v>
      </c>
      <c r="AP85" s="462">
        <f t="shared" si="97"/>
        <v>8.5561643835616437</v>
      </c>
      <c r="AQ85" s="374">
        <f t="shared" si="98"/>
        <v>1707.3000000000002</v>
      </c>
      <c r="AR85" s="463">
        <f t="shared" si="99"/>
        <v>31007.842273972605</v>
      </c>
      <c r="AS85" s="464">
        <f t="shared" si="100"/>
        <v>3243.87</v>
      </c>
      <c r="AT85" s="466">
        <f t="shared" si="101"/>
        <v>26227.402273972606</v>
      </c>
      <c r="AV85" s="374">
        <f t="shared" si="102"/>
        <v>26227.402273972606</v>
      </c>
      <c r="AW85" s="362"/>
      <c r="AX85" s="362"/>
      <c r="AY85" s="360">
        <f t="shared" si="103"/>
        <v>2.4438356164383563</v>
      </c>
      <c r="AZ85" s="462">
        <f t="shared" si="104"/>
        <v>7.5561643835616437</v>
      </c>
      <c r="BA85" s="374">
        <f t="shared" si="105"/>
        <v>1707.3000000000002</v>
      </c>
      <c r="BB85" s="463">
        <f t="shared" si="106"/>
        <v>27763.972273972606</v>
      </c>
      <c r="BC85" s="364">
        <f t="shared" si="107"/>
        <v>3243.87</v>
      </c>
      <c r="BD85" s="466">
        <f t="shared" si="108"/>
        <v>22983.532273972607</v>
      </c>
      <c r="BE85" s="466"/>
      <c r="BF85" s="374">
        <f t="shared" si="109"/>
        <v>22983.532273972607</v>
      </c>
      <c r="BG85" s="362"/>
      <c r="BH85" s="362"/>
      <c r="BI85" s="360">
        <f t="shared" si="110"/>
        <v>3.4438356164383563</v>
      </c>
      <c r="BJ85" s="462">
        <f t="shared" si="111"/>
        <v>6.5561643835616437</v>
      </c>
      <c r="BK85" s="374">
        <f t="shared" si="112"/>
        <v>1707.3000000000002</v>
      </c>
      <c r="BL85" s="463">
        <f t="shared" si="113"/>
        <v>21276.232273972608</v>
      </c>
      <c r="BM85" s="364">
        <f t="shared" si="114"/>
        <v>3243.87</v>
      </c>
      <c r="BN85" s="280">
        <f t="shared" si="115"/>
        <v>19739.662273972608</v>
      </c>
      <c r="BO85" s="467"/>
      <c r="BP85" s="374">
        <v>19739.662273972608</v>
      </c>
      <c r="BQ85" s="362"/>
      <c r="BR85" s="362"/>
      <c r="BS85" s="360">
        <f t="shared" si="124"/>
        <v>4.4438356164383563</v>
      </c>
      <c r="BT85" s="462">
        <f t="shared" si="125"/>
        <v>5.5561643835616437</v>
      </c>
      <c r="BU85" s="374">
        <f t="shared" si="126"/>
        <v>1707.3000000000002</v>
      </c>
      <c r="BV85" s="463">
        <f t="shared" si="116"/>
        <v>18032.362273972609</v>
      </c>
      <c r="BW85" s="364">
        <f t="shared" si="127"/>
        <v>3243.87</v>
      </c>
      <c r="BX85" s="280">
        <f t="shared" si="117"/>
        <v>16495.792273972609</v>
      </c>
      <c r="BZ85" s="280">
        <v>16495.792273972609</v>
      </c>
      <c r="CA85" s="362"/>
      <c r="CB85" s="362"/>
      <c r="CC85" s="360">
        <f t="shared" si="128"/>
        <v>5.4465753424657537</v>
      </c>
      <c r="CD85" s="462">
        <f t="shared" si="129"/>
        <v>4.5534246575342463</v>
      </c>
      <c r="CE85" s="374">
        <f t="shared" si="130"/>
        <v>1707.3000000000002</v>
      </c>
      <c r="CF85" s="463">
        <f t="shared" si="118"/>
        <v>14788.49227397261</v>
      </c>
      <c r="CG85" s="464">
        <f t="shared" si="73"/>
        <v>3243.87</v>
      </c>
      <c r="CH85" s="280">
        <f t="shared" si="119"/>
        <v>13251.92227397261</v>
      </c>
      <c r="CJ85" s="467">
        <f t="shared" si="131"/>
        <v>11544.622273972611</v>
      </c>
      <c r="CK85" s="280">
        <f t="shared" si="132"/>
        <v>13251.92227397261</v>
      </c>
      <c r="CL85" s="362"/>
      <c r="CM85" s="362"/>
      <c r="CN85" s="360">
        <f t="shared" si="133"/>
        <v>6.4465753424657537</v>
      </c>
      <c r="CO85" s="462">
        <f t="shared" si="134"/>
        <v>3.5534246575342463</v>
      </c>
      <c r="CP85" s="374">
        <f t="shared" si="135"/>
        <v>1707.3000000000002</v>
      </c>
      <c r="CQ85" s="364">
        <f t="shared" si="120"/>
        <v>11544.622273972611</v>
      </c>
      <c r="CR85" s="364">
        <f t="shared" si="136"/>
        <v>3243.87</v>
      </c>
      <c r="CS85" s="280">
        <f t="shared" si="121"/>
        <v>10008.052273972611</v>
      </c>
      <c r="CU85" s="468">
        <f t="shared" si="137"/>
        <v>8300.7522739726119</v>
      </c>
      <c r="CV85" s="280">
        <f t="shared" si="138"/>
        <v>10008.052273972611</v>
      </c>
      <c r="CW85" s="362"/>
      <c r="CX85" s="362"/>
      <c r="CY85" s="360">
        <f t="shared" si="139"/>
        <v>8.4465753424657528</v>
      </c>
      <c r="CZ85" s="462">
        <f t="shared" si="140"/>
        <v>1.5534246575342472</v>
      </c>
      <c r="DA85" s="374">
        <f t="shared" si="141"/>
        <v>1707.3000000000002</v>
      </c>
      <c r="DB85" s="364">
        <f t="shared" si="122"/>
        <v>8300.7522739726119</v>
      </c>
      <c r="DC85" s="364">
        <f t="shared" si="72"/>
        <v>3243.87</v>
      </c>
      <c r="DD85" s="280">
        <f t="shared" si="123"/>
        <v>6764.1822739726113</v>
      </c>
      <c r="DF85" s="468">
        <f t="shared" si="142"/>
        <v>5056.8822739726111</v>
      </c>
    </row>
    <row r="86" spans="1:110" ht="15" x14ac:dyDescent="0.25">
      <c r="A86" s="455" t="s">
        <v>18</v>
      </c>
      <c r="B86" s="456" t="s">
        <v>18</v>
      </c>
      <c r="C86" s="355" t="s">
        <v>54</v>
      </c>
      <c r="D86" s="355" t="s">
        <v>2083</v>
      </c>
      <c r="E86" s="362" t="s">
        <v>288</v>
      </c>
      <c r="F86" s="451" t="s">
        <v>1072</v>
      </c>
      <c r="G86" s="457">
        <v>41944</v>
      </c>
      <c r="H86" s="458" t="str">
        <f t="shared" si="74"/>
        <v>2014-2015</v>
      </c>
      <c r="I86" s="459">
        <f t="shared" si="75"/>
        <v>0</v>
      </c>
      <c r="J86" s="460">
        <v>10</v>
      </c>
      <c r="K86" s="461">
        <f t="shared" si="76"/>
        <v>10</v>
      </c>
      <c r="L86" s="279">
        <v>2756</v>
      </c>
      <c r="M86" s="469">
        <v>0</v>
      </c>
      <c r="N86" s="359">
        <f t="shared" si="77"/>
        <v>2756</v>
      </c>
      <c r="O86" s="359">
        <f t="shared" si="143"/>
        <v>150</v>
      </c>
      <c r="P86" s="265">
        <f t="shared" si="78"/>
        <v>10</v>
      </c>
      <c r="Q86" s="361">
        <f t="shared" si="79"/>
        <v>137.80000000000001</v>
      </c>
      <c r="R86" s="265">
        <f t="shared" si="80"/>
        <v>2618.1999999999998</v>
      </c>
      <c r="S86" s="265">
        <f t="shared" si="144"/>
        <v>107.59726027397259</v>
      </c>
      <c r="T86" s="265"/>
      <c r="U86" s="265">
        <f t="shared" si="82"/>
        <v>0</v>
      </c>
      <c r="V86" s="265">
        <f t="shared" si="83"/>
        <v>107.59726027397259</v>
      </c>
      <c r="W86" s="265">
        <f t="shared" si="84"/>
        <v>107.59726027397259</v>
      </c>
      <c r="X86" s="265">
        <f t="shared" si="85"/>
        <v>0</v>
      </c>
      <c r="Y86" s="359">
        <f t="shared" si="86"/>
        <v>2756</v>
      </c>
      <c r="Z86" s="374">
        <f t="shared" si="87"/>
        <v>2648.4027397260274</v>
      </c>
      <c r="AA86" s="362"/>
      <c r="AB86" s="374">
        <f t="shared" si="88"/>
        <v>2648.4027397260274</v>
      </c>
      <c r="AC86" s="362"/>
      <c r="AD86" s="362"/>
      <c r="AE86" s="360">
        <f t="shared" si="89"/>
        <v>0.41095890410958902</v>
      </c>
      <c r="AF86" s="462">
        <f t="shared" si="90"/>
        <v>9.5890410958904102</v>
      </c>
      <c r="AG86" s="374">
        <f t="shared" si="91"/>
        <v>137.80000000000001</v>
      </c>
      <c r="AH86" s="463">
        <f t="shared" si="92"/>
        <v>2618.1999999999998</v>
      </c>
      <c r="AI86" s="464">
        <f t="shared" si="93"/>
        <v>261.82</v>
      </c>
      <c r="AJ86" s="465">
        <f t="shared" si="94"/>
        <v>2386.5827397260273</v>
      </c>
      <c r="AK86" s="362"/>
      <c r="AL86" s="374">
        <f t="shared" si="95"/>
        <v>2386.5827397260273</v>
      </c>
      <c r="AM86" s="362"/>
      <c r="AN86" s="362"/>
      <c r="AO86" s="360">
        <f t="shared" si="96"/>
        <v>1.4136986301369863</v>
      </c>
      <c r="AP86" s="462">
        <f t="shared" si="97"/>
        <v>8.5863013698630137</v>
      </c>
      <c r="AQ86" s="374">
        <f t="shared" si="98"/>
        <v>137.80000000000001</v>
      </c>
      <c r="AR86" s="463">
        <f t="shared" si="99"/>
        <v>2510.6027397260273</v>
      </c>
      <c r="AS86" s="464">
        <f t="shared" si="100"/>
        <v>261.82</v>
      </c>
      <c r="AT86" s="466">
        <f t="shared" si="101"/>
        <v>2124.7627397260271</v>
      </c>
      <c r="AV86" s="374">
        <f t="shared" si="102"/>
        <v>2124.7627397260271</v>
      </c>
      <c r="AW86" s="362"/>
      <c r="AX86" s="362"/>
      <c r="AY86" s="360">
        <f t="shared" si="103"/>
        <v>2.4136986301369863</v>
      </c>
      <c r="AZ86" s="462">
        <f t="shared" si="104"/>
        <v>7.5863013698630137</v>
      </c>
      <c r="BA86" s="374">
        <f t="shared" si="105"/>
        <v>137.80000000000001</v>
      </c>
      <c r="BB86" s="463">
        <f t="shared" si="106"/>
        <v>2248.7827397260271</v>
      </c>
      <c r="BC86" s="364">
        <f t="shared" si="107"/>
        <v>261.82</v>
      </c>
      <c r="BD86" s="466">
        <f t="shared" si="108"/>
        <v>1862.9427397260272</v>
      </c>
      <c r="BE86" s="466"/>
      <c r="BF86" s="374">
        <f t="shared" si="109"/>
        <v>1862.9427397260272</v>
      </c>
      <c r="BG86" s="362"/>
      <c r="BH86" s="362"/>
      <c r="BI86" s="360">
        <f t="shared" si="110"/>
        <v>3.4136986301369863</v>
      </c>
      <c r="BJ86" s="462">
        <f t="shared" si="111"/>
        <v>6.5863013698630137</v>
      </c>
      <c r="BK86" s="374">
        <f t="shared" si="112"/>
        <v>137.80000000000001</v>
      </c>
      <c r="BL86" s="463">
        <f t="shared" si="113"/>
        <v>1725.1427397260272</v>
      </c>
      <c r="BM86" s="364">
        <f t="shared" si="114"/>
        <v>261.82</v>
      </c>
      <c r="BN86" s="280">
        <f t="shared" si="115"/>
        <v>1601.1227397260272</v>
      </c>
      <c r="BO86" s="467"/>
      <c r="BP86" s="374">
        <v>1601.1227397260272</v>
      </c>
      <c r="BQ86" s="362"/>
      <c r="BR86" s="362"/>
      <c r="BS86" s="360">
        <f t="shared" si="124"/>
        <v>4.4136986301369863</v>
      </c>
      <c r="BT86" s="462">
        <f t="shared" si="125"/>
        <v>5.5863013698630137</v>
      </c>
      <c r="BU86" s="374">
        <f t="shared" si="126"/>
        <v>137.80000000000001</v>
      </c>
      <c r="BV86" s="463">
        <f t="shared" si="116"/>
        <v>1463.3227397260273</v>
      </c>
      <c r="BW86" s="364">
        <f t="shared" si="127"/>
        <v>261.82</v>
      </c>
      <c r="BX86" s="280">
        <f t="shared" si="117"/>
        <v>1339.3027397260273</v>
      </c>
      <c r="BZ86" s="280">
        <v>1339.3027397260273</v>
      </c>
      <c r="CA86" s="362"/>
      <c r="CB86" s="362"/>
      <c r="CC86" s="360">
        <f t="shared" si="128"/>
        <v>5.4164383561643836</v>
      </c>
      <c r="CD86" s="462">
        <f t="shared" si="129"/>
        <v>4.5835616438356164</v>
      </c>
      <c r="CE86" s="374">
        <f t="shared" si="130"/>
        <v>137.80000000000001</v>
      </c>
      <c r="CF86" s="463">
        <f t="shared" si="118"/>
        <v>1201.5027397260274</v>
      </c>
      <c r="CG86" s="464">
        <f t="shared" si="73"/>
        <v>261.82</v>
      </c>
      <c r="CH86" s="280">
        <f t="shared" si="119"/>
        <v>1077.4827397260274</v>
      </c>
      <c r="CJ86" s="467">
        <f t="shared" si="131"/>
        <v>939.68273972602742</v>
      </c>
      <c r="CK86" s="280">
        <f t="shared" si="132"/>
        <v>1077.4827397260274</v>
      </c>
      <c r="CL86" s="362"/>
      <c r="CM86" s="362"/>
      <c r="CN86" s="360">
        <f t="shared" si="133"/>
        <v>6.4164383561643836</v>
      </c>
      <c r="CO86" s="462">
        <f t="shared" si="134"/>
        <v>3.5835616438356164</v>
      </c>
      <c r="CP86" s="374">
        <f t="shared" si="135"/>
        <v>137.80000000000001</v>
      </c>
      <c r="CQ86" s="364">
        <f t="shared" si="120"/>
        <v>939.68273972602742</v>
      </c>
      <c r="CR86" s="364">
        <f t="shared" si="136"/>
        <v>261.82</v>
      </c>
      <c r="CS86" s="280">
        <f t="shared" si="121"/>
        <v>815.66273972602744</v>
      </c>
      <c r="CU86" s="468">
        <f t="shared" si="137"/>
        <v>677.86273972602748</v>
      </c>
      <c r="CV86" s="280">
        <f t="shared" si="138"/>
        <v>815.66273972602744</v>
      </c>
      <c r="CW86" s="362"/>
      <c r="CX86" s="362"/>
      <c r="CY86" s="360">
        <f t="shared" si="139"/>
        <v>8.4164383561643827</v>
      </c>
      <c r="CZ86" s="462">
        <f t="shared" si="140"/>
        <v>1.5835616438356173</v>
      </c>
      <c r="DA86" s="374">
        <f t="shared" si="141"/>
        <v>137.80000000000001</v>
      </c>
      <c r="DB86" s="364">
        <f t="shared" si="122"/>
        <v>677.86273972602748</v>
      </c>
      <c r="DC86" s="364">
        <f t="shared" si="72"/>
        <v>261.82</v>
      </c>
      <c r="DD86" s="280">
        <f t="shared" si="123"/>
        <v>553.8427397260275</v>
      </c>
      <c r="DF86" s="468">
        <f t="shared" si="142"/>
        <v>416.04273972602749</v>
      </c>
    </row>
    <row r="87" spans="1:110" ht="15" x14ac:dyDescent="0.25">
      <c r="A87" s="455" t="s">
        <v>18</v>
      </c>
      <c r="B87" s="456" t="s">
        <v>18</v>
      </c>
      <c r="C87" s="355" t="s">
        <v>54</v>
      </c>
      <c r="D87" s="355" t="s">
        <v>2084</v>
      </c>
      <c r="E87" s="362" t="s">
        <v>221</v>
      </c>
      <c r="F87" s="451" t="s">
        <v>1072</v>
      </c>
      <c r="G87" s="457">
        <v>42003</v>
      </c>
      <c r="H87" s="458" t="str">
        <f t="shared" si="74"/>
        <v>2014-2015</v>
      </c>
      <c r="I87" s="459">
        <f t="shared" si="75"/>
        <v>0</v>
      </c>
      <c r="J87" s="460">
        <v>10</v>
      </c>
      <c r="K87" s="461">
        <f t="shared" si="76"/>
        <v>10</v>
      </c>
      <c r="L87" s="279">
        <v>650000</v>
      </c>
      <c r="M87" s="469">
        <v>0</v>
      </c>
      <c r="N87" s="359">
        <f t="shared" si="77"/>
        <v>650000</v>
      </c>
      <c r="O87" s="359">
        <f t="shared" si="143"/>
        <v>91</v>
      </c>
      <c r="P87" s="265">
        <f t="shared" si="78"/>
        <v>10</v>
      </c>
      <c r="Q87" s="361">
        <f t="shared" si="79"/>
        <v>32500</v>
      </c>
      <c r="R87" s="265">
        <f t="shared" si="80"/>
        <v>617500</v>
      </c>
      <c r="S87" s="265">
        <f t="shared" si="144"/>
        <v>15395.205479452054</v>
      </c>
      <c r="T87" s="265"/>
      <c r="U87" s="265">
        <f t="shared" si="82"/>
        <v>0</v>
      </c>
      <c r="V87" s="265">
        <f t="shared" si="83"/>
        <v>15395.205479452054</v>
      </c>
      <c r="W87" s="265">
        <f t="shared" si="84"/>
        <v>15395.205479452054</v>
      </c>
      <c r="X87" s="265">
        <f t="shared" si="85"/>
        <v>0</v>
      </c>
      <c r="Y87" s="359">
        <f t="shared" si="86"/>
        <v>650000</v>
      </c>
      <c r="Z87" s="374">
        <f t="shared" si="87"/>
        <v>634604.79452054796</v>
      </c>
      <c r="AA87" s="362"/>
      <c r="AB87" s="374">
        <f t="shared" si="88"/>
        <v>634604.79452054796</v>
      </c>
      <c r="AC87" s="362"/>
      <c r="AD87" s="362"/>
      <c r="AE87" s="360">
        <f t="shared" si="89"/>
        <v>0.24931506849315069</v>
      </c>
      <c r="AF87" s="462">
        <f t="shared" si="90"/>
        <v>9.75068493150685</v>
      </c>
      <c r="AG87" s="374">
        <f t="shared" si="91"/>
        <v>32500</v>
      </c>
      <c r="AH87" s="463">
        <f t="shared" si="92"/>
        <v>617500</v>
      </c>
      <c r="AI87" s="464">
        <f t="shared" si="93"/>
        <v>61750</v>
      </c>
      <c r="AJ87" s="465">
        <f t="shared" si="94"/>
        <v>572854.79452054796</v>
      </c>
      <c r="AK87" s="362"/>
      <c r="AL87" s="374">
        <f t="shared" si="95"/>
        <v>572854.79452054796</v>
      </c>
      <c r="AM87" s="362"/>
      <c r="AN87" s="362"/>
      <c r="AO87" s="360">
        <f t="shared" si="96"/>
        <v>1.252054794520548</v>
      </c>
      <c r="AP87" s="462">
        <f t="shared" si="97"/>
        <v>8.7479452054794518</v>
      </c>
      <c r="AQ87" s="374">
        <f t="shared" si="98"/>
        <v>32500</v>
      </c>
      <c r="AR87" s="463">
        <f t="shared" si="99"/>
        <v>602104.79452054796</v>
      </c>
      <c r="AS87" s="464">
        <f t="shared" si="100"/>
        <v>61750</v>
      </c>
      <c r="AT87" s="466">
        <f t="shared" si="101"/>
        <v>511104.79452054796</v>
      </c>
      <c r="AV87" s="374">
        <f t="shared" si="102"/>
        <v>511104.79452054796</v>
      </c>
      <c r="AW87" s="362"/>
      <c r="AX87" s="362"/>
      <c r="AY87" s="360">
        <f t="shared" si="103"/>
        <v>2.2520547945205478</v>
      </c>
      <c r="AZ87" s="462">
        <f t="shared" si="104"/>
        <v>7.7479452054794518</v>
      </c>
      <c r="BA87" s="374">
        <f t="shared" si="105"/>
        <v>32500</v>
      </c>
      <c r="BB87" s="463">
        <f t="shared" si="106"/>
        <v>540354.79452054796</v>
      </c>
      <c r="BC87" s="364">
        <f t="shared" si="107"/>
        <v>61750</v>
      </c>
      <c r="BD87" s="466">
        <f t="shared" si="108"/>
        <v>449354.79452054796</v>
      </c>
      <c r="BE87" s="466"/>
      <c r="BF87" s="374">
        <f t="shared" si="109"/>
        <v>449354.79452054796</v>
      </c>
      <c r="BG87" s="362"/>
      <c r="BH87" s="362"/>
      <c r="BI87" s="360">
        <f t="shared" si="110"/>
        <v>3.2520547945205478</v>
      </c>
      <c r="BJ87" s="462">
        <f t="shared" si="111"/>
        <v>6.7479452054794518</v>
      </c>
      <c r="BK87" s="374">
        <f t="shared" si="112"/>
        <v>32500</v>
      </c>
      <c r="BL87" s="463">
        <f t="shared" si="113"/>
        <v>416854.79452054796</v>
      </c>
      <c r="BM87" s="364">
        <f t="shared" si="114"/>
        <v>61750</v>
      </c>
      <c r="BN87" s="280">
        <f t="shared" si="115"/>
        <v>387604.79452054796</v>
      </c>
      <c r="BO87" s="467"/>
      <c r="BP87" s="374">
        <v>387604.79452054796</v>
      </c>
      <c r="BQ87" s="362"/>
      <c r="BR87" s="362"/>
      <c r="BS87" s="360">
        <f t="shared" si="124"/>
        <v>4.2520547945205482</v>
      </c>
      <c r="BT87" s="462">
        <f t="shared" si="125"/>
        <v>5.7479452054794518</v>
      </c>
      <c r="BU87" s="374">
        <f t="shared" si="126"/>
        <v>32500</v>
      </c>
      <c r="BV87" s="463">
        <f t="shared" si="116"/>
        <v>355104.79452054796</v>
      </c>
      <c r="BW87" s="364">
        <f t="shared" si="127"/>
        <v>61750</v>
      </c>
      <c r="BX87" s="280">
        <f t="shared" si="117"/>
        <v>325854.79452054796</v>
      </c>
      <c r="BZ87" s="280">
        <v>325854.79452054796</v>
      </c>
      <c r="CA87" s="362"/>
      <c r="CB87" s="362"/>
      <c r="CC87" s="360">
        <f t="shared" si="128"/>
        <v>5.2547945205479456</v>
      </c>
      <c r="CD87" s="462">
        <f t="shared" si="129"/>
        <v>4.7452054794520544</v>
      </c>
      <c r="CE87" s="374">
        <f t="shared" si="130"/>
        <v>32500</v>
      </c>
      <c r="CF87" s="463">
        <f t="shared" si="118"/>
        <v>293354.79452054796</v>
      </c>
      <c r="CG87" s="464">
        <f t="shared" si="73"/>
        <v>61750</v>
      </c>
      <c r="CH87" s="280">
        <f t="shared" si="119"/>
        <v>264104.79452054796</v>
      </c>
      <c r="CJ87" s="467">
        <f t="shared" si="131"/>
        <v>231604.79452054796</v>
      </c>
      <c r="CK87" s="280">
        <f t="shared" si="132"/>
        <v>264104.79452054796</v>
      </c>
      <c r="CL87" s="362"/>
      <c r="CM87" s="362"/>
      <c r="CN87" s="360">
        <f t="shared" si="133"/>
        <v>6.2547945205479456</v>
      </c>
      <c r="CO87" s="462">
        <f t="shared" si="134"/>
        <v>3.7452054794520544</v>
      </c>
      <c r="CP87" s="374">
        <f t="shared" si="135"/>
        <v>32500</v>
      </c>
      <c r="CQ87" s="364">
        <f t="shared" si="120"/>
        <v>231604.79452054796</v>
      </c>
      <c r="CR87" s="364">
        <f t="shared" si="136"/>
        <v>61750</v>
      </c>
      <c r="CS87" s="280">
        <f t="shared" si="121"/>
        <v>202354.79452054796</v>
      </c>
      <c r="CU87" s="468">
        <f t="shared" si="137"/>
        <v>169854.79452054796</v>
      </c>
      <c r="CV87" s="280">
        <f t="shared" si="138"/>
        <v>202354.79452054796</v>
      </c>
      <c r="CW87" s="362"/>
      <c r="CX87" s="362"/>
      <c r="CY87" s="360">
        <f t="shared" si="139"/>
        <v>8.2547945205479447</v>
      </c>
      <c r="CZ87" s="462">
        <f t="shared" si="140"/>
        <v>1.7452054794520553</v>
      </c>
      <c r="DA87" s="374">
        <f t="shared" si="141"/>
        <v>32500</v>
      </c>
      <c r="DB87" s="364">
        <f t="shared" si="122"/>
        <v>169854.79452054796</v>
      </c>
      <c r="DC87" s="364">
        <f t="shared" si="72"/>
        <v>61750</v>
      </c>
      <c r="DD87" s="280">
        <f t="shared" si="123"/>
        <v>140604.79452054796</v>
      </c>
      <c r="DF87" s="468">
        <f t="shared" si="142"/>
        <v>108104.79452054796</v>
      </c>
    </row>
    <row r="88" spans="1:110" ht="15" x14ac:dyDescent="0.25">
      <c r="A88" s="455" t="s">
        <v>18</v>
      </c>
      <c r="B88" s="456" t="s">
        <v>18</v>
      </c>
      <c r="C88" s="355" t="s">
        <v>54</v>
      </c>
      <c r="D88" s="355" t="s">
        <v>2085</v>
      </c>
      <c r="E88" s="362" t="s">
        <v>289</v>
      </c>
      <c r="F88" s="451" t="s">
        <v>1072</v>
      </c>
      <c r="G88" s="457">
        <v>42039</v>
      </c>
      <c r="H88" s="458" t="str">
        <f t="shared" si="74"/>
        <v>2014-2015</v>
      </c>
      <c r="I88" s="459">
        <v>0</v>
      </c>
      <c r="J88" s="460">
        <v>10</v>
      </c>
      <c r="K88" s="461">
        <f t="shared" si="76"/>
        <v>10</v>
      </c>
      <c r="L88" s="279">
        <v>12430</v>
      </c>
      <c r="M88" s="469">
        <v>0</v>
      </c>
      <c r="N88" s="359">
        <f t="shared" si="77"/>
        <v>12430</v>
      </c>
      <c r="O88" s="359">
        <f t="shared" si="143"/>
        <v>55</v>
      </c>
      <c r="P88" s="265">
        <f t="shared" si="78"/>
        <v>10</v>
      </c>
      <c r="Q88" s="361">
        <f t="shared" si="79"/>
        <v>621.5</v>
      </c>
      <c r="R88" s="265">
        <f t="shared" si="80"/>
        <v>11808.5</v>
      </c>
      <c r="S88" s="265">
        <f t="shared" si="144"/>
        <v>177.936301369863</v>
      </c>
      <c r="T88" s="265"/>
      <c r="U88" s="265">
        <f t="shared" si="82"/>
        <v>0</v>
      </c>
      <c r="V88" s="265">
        <f t="shared" si="83"/>
        <v>177.936301369863</v>
      </c>
      <c r="W88" s="265">
        <f t="shared" si="84"/>
        <v>177.936301369863</v>
      </c>
      <c r="X88" s="265">
        <f t="shared" si="85"/>
        <v>0</v>
      </c>
      <c r="Y88" s="359">
        <f t="shared" si="86"/>
        <v>12430</v>
      </c>
      <c r="Z88" s="374">
        <f t="shared" si="87"/>
        <v>12252.063698630138</v>
      </c>
      <c r="AA88" s="362"/>
      <c r="AB88" s="374">
        <f t="shared" si="88"/>
        <v>12252.063698630138</v>
      </c>
      <c r="AC88" s="362"/>
      <c r="AD88" s="362"/>
      <c r="AE88" s="360">
        <f t="shared" si="89"/>
        <v>0.15068493150684931</v>
      </c>
      <c r="AF88" s="462">
        <f t="shared" si="90"/>
        <v>9.8493150684931514</v>
      </c>
      <c r="AG88" s="374">
        <f t="shared" si="91"/>
        <v>621.5</v>
      </c>
      <c r="AH88" s="463">
        <f t="shared" si="92"/>
        <v>11808.5</v>
      </c>
      <c r="AI88" s="464">
        <f t="shared" si="93"/>
        <v>1180.8499999999999</v>
      </c>
      <c r="AJ88" s="465">
        <f t="shared" si="94"/>
        <v>11071.213698630138</v>
      </c>
      <c r="AK88" s="362"/>
      <c r="AL88" s="374">
        <f t="shared" si="95"/>
        <v>11071.213698630138</v>
      </c>
      <c r="AM88" s="362"/>
      <c r="AN88" s="362"/>
      <c r="AO88" s="360">
        <f t="shared" si="96"/>
        <v>1.1534246575342466</v>
      </c>
      <c r="AP88" s="462">
        <f t="shared" si="97"/>
        <v>8.8465753424657532</v>
      </c>
      <c r="AQ88" s="374">
        <f t="shared" si="98"/>
        <v>621.5</v>
      </c>
      <c r="AR88" s="463">
        <f t="shared" si="99"/>
        <v>11630.563698630138</v>
      </c>
      <c r="AS88" s="464">
        <f t="shared" si="100"/>
        <v>1180.8499999999999</v>
      </c>
      <c r="AT88" s="466">
        <f t="shared" si="101"/>
        <v>9890.3636986301372</v>
      </c>
      <c r="AV88" s="374">
        <f t="shared" si="102"/>
        <v>9890.3636986301372</v>
      </c>
      <c r="AW88" s="362"/>
      <c r="AX88" s="362"/>
      <c r="AY88" s="360">
        <f t="shared" si="103"/>
        <v>2.1534246575342464</v>
      </c>
      <c r="AZ88" s="462">
        <f t="shared" si="104"/>
        <v>7.8465753424657532</v>
      </c>
      <c r="BA88" s="374">
        <f t="shared" si="105"/>
        <v>621.5</v>
      </c>
      <c r="BB88" s="463">
        <f t="shared" si="106"/>
        <v>10449.713698630138</v>
      </c>
      <c r="BC88" s="364">
        <f t="shared" si="107"/>
        <v>1180.8499999999999</v>
      </c>
      <c r="BD88" s="466">
        <f t="shared" si="108"/>
        <v>8709.5136986301368</v>
      </c>
      <c r="BE88" s="466"/>
      <c r="BF88" s="374">
        <f t="shared" si="109"/>
        <v>8709.5136986301368</v>
      </c>
      <c r="BG88" s="362"/>
      <c r="BH88" s="362"/>
      <c r="BI88" s="360">
        <f t="shared" si="110"/>
        <v>3.1534246575342464</v>
      </c>
      <c r="BJ88" s="462">
        <f t="shared" si="111"/>
        <v>6.8465753424657532</v>
      </c>
      <c r="BK88" s="374">
        <f t="shared" si="112"/>
        <v>621.5</v>
      </c>
      <c r="BL88" s="463">
        <f t="shared" si="113"/>
        <v>8088.0136986301368</v>
      </c>
      <c r="BM88" s="364">
        <f t="shared" si="114"/>
        <v>1180.8499999999999</v>
      </c>
      <c r="BN88" s="280">
        <f t="shared" si="115"/>
        <v>7528.6636986301364</v>
      </c>
      <c r="BO88" s="467"/>
      <c r="BP88" s="374">
        <v>7528.6636986301364</v>
      </c>
      <c r="BQ88" s="362"/>
      <c r="BR88" s="362"/>
      <c r="BS88" s="360">
        <f t="shared" si="124"/>
        <v>4.1534246575342468</v>
      </c>
      <c r="BT88" s="462">
        <f t="shared" si="125"/>
        <v>5.8465753424657532</v>
      </c>
      <c r="BU88" s="374">
        <f t="shared" si="126"/>
        <v>621.5</v>
      </c>
      <c r="BV88" s="463">
        <f t="shared" si="116"/>
        <v>6907.1636986301364</v>
      </c>
      <c r="BW88" s="364">
        <f t="shared" si="127"/>
        <v>1180.8499999999999</v>
      </c>
      <c r="BX88" s="280">
        <f t="shared" si="117"/>
        <v>6347.8136986301361</v>
      </c>
      <c r="BZ88" s="280">
        <v>6347.8136986301361</v>
      </c>
      <c r="CA88" s="362"/>
      <c r="CB88" s="362"/>
      <c r="CC88" s="360">
        <f t="shared" si="128"/>
        <v>5.1561643835616442</v>
      </c>
      <c r="CD88" s="462">
        <f t="shared" si="129"/>
        <v>4.8438356164383558</v>
      </c>
      <c r="CE88" s="374">
        <f t="shared" si="130"/>
        <v>621.5</v>
      </c>
      <c r="CF88" s="463">
        <f t="shared" si="118"/>
        <v>5726.3136986301361</v>
      </c>
      <c r="CG88" s="464">
        <f t="shared" si="73"/>
        <v>1180.8499999999999</v>
      </c>
      <c r="CH88" s="280">
        <f t="shared" si="119"/>
        <v>5166.9636986301357</v>
      </c>
      <c r="CJ88" s="467">
        <f t="shared" si="131"/>
        <v>4545.4636986301357</v>
      </c>
      <c r="CK88" s="280">
        <f t="shared" si="132"/>
        <v>5166.9636986301357</v>
      </c>
      <c r="CL88" s="362"/>
      <c r="CM88" s="362"/>
      <c r="CN88" s="360">
        <f t="shared" si="133"/>
        <v>6.1561643835616442</v>
      </c>
      <c r="CO88" s="462">
        <f t="shared" si="134"/>
        <v>3.8438356164383558</v>
      </c>
      <c r="CP88" s="374">
        <f t="shared" si="135"/>
        <v>621.5</v>
      </c>
      <c r="CQ88" s="364">
        <f t="shared" si="120"/>
        <v>4545.4636986301357</v>
      </c>
      <c r="CR88" s="364">
        <f t="shared" si="136"/>
        <v>1180.8499999999999</v>
      </c>
      <c r="CS88" s="280">
        <f t="shared" si="121"/>
        <v>3986.1136986301358</v>
      </c>
      <c r="CU88" s="468">
        <f t="shared" si="137"/>
        <v>3364.6136986301358</v>
      </c>
      <c r="CV88" s="280">
        <f t="shared" si="138"/>
        <v>3986.1136986301358</v>
      </c>
      <c r="CW88" s="362"/>
      <c r="CX88" s="362"/>
      <c r="CY88" s="360">
        <f t="shared" si="139"/>
        <v>8.1561643835616433</v>
      </c>
      <c r="CZ88" s="462">
        <f t="shared" si="140"/>
        <v>1.8438356164383567</v>
      </c>
      <c r="DA88" s="374">
        <f t="shared" si="141"/>
        <v>621.5</v>
      </c>
      <c r="DB88" s="364">
        <f t="shared" si="122"/>
        <v>3364.6136986301358</v>
      </c>
      <c r="DC88" s="364">
        <f t="shared" si="72"/>
        <v>1180.8499999999999</v>
      </c>
      <c r="DD88" s="280">
        <f t="shared" si="123"/>
        <v>2805.2636986301359</v>
      </c>
      <c r="DF88" s="468">
        <f t="shared" si="142"/>
        <v>2183.7636986301359</v>
      </c>
    </row>
    <row r="89" spans="1:110" ht="15" x14ac:dyDescent="0.25">
      <c r="A89" s="455" t="s">
        <v>18</v>
      </c>
      <c r="B89" s="456" t="s">
        <v>18</v>
      </c>
      <c r="C89" s="355" t="s">
        <v>54</v>
      </c>
      <c r="D89" s="355" t="s">
        <v>2086</v>
      </c>
      <c r="E89" s="362" t="s">
        <v>290</v>
      </c>
      <c r="F89" s="451" t="s">
        <v>1072</v>
      </c>
      <c r="G89" s="457">
        <v>42039</v>
      </c>
      <c r="H89" s="458" t="str">
        <f t="shared" si="74"/>
        <v>2014-2015</v>
      </c>
      <c r="I89" s="459">
        <v>0</v>
      </c>
      <c r="J89" s="460">
        <v>10</v>
      </c>
      <c r="K89" s="461">
        <f t="shared" si="76"/>
        <v>10</v>
      </c>
      <c r="L89" s="279">
        <v>12460</v>
      </c>
      <c r="M89" s="469">
        <v>0</v>
      </c>
      <c r="N89" s="359">
        <f t="shared" si="77"/>
        <v>12460</v>
      </c>
      <c r="O89" s="359">
        <f t="shared" si="143"/>
        <v>55</v>
      </c>
      <c r="P89" s="265">
        <f t="shared" si="78"/>
        <v>10</v>
      </c>
      <c r="Q89" s="361">
        <f t="shared" si="79"/>
        <v>623</v>
      </c>
      <c r="R89" s="265">
        <f t="shared" si="80"/>
        <v>11837</v>
      </c>
      <c r="S89" s="265">
        <f t="shared" si="144"/>
        <v>178.36575342465756</v>
      </c>
      <c r="T89" s="265"/>
      <c r="U89" s="265">
        <f t="shared" si="82"/>
        <v>0</v>
      </c>
      <c r="V89" s="265">
        <f t="shared" si="83"/>
        <v>178.36575342465756</v>
      </c>
      <c r="W89" s="265">
        <f t="shared" si="84"/>
        <v>178.36575342465756</v>
      </c>
      <c r="X89" s="265">
        <f t="shared" si="85"/>
        <v>0</v>
      </c>
      <c r="Y89" s="359">
        <f t="shared" si="86"/>
        <v>12460</v>
      </c>
      <c r="Z89" s="374">
        <f t="shared" si="87"/>
        <v>12281.634246575342</v>
      </c>
      <c r="AA89" s="362"/>
      <c r="AB89" s="374">
        <f t="shared" si="88"/>
        <v>12281.634246575342</v>
      </c>
      <c r="AC89" s="362"/>
      <c r="AD89" s="362"/>
      <c r="AE89" s="360">
        <f t="shared" si="89"/>
        <v>0.15068493150684931</v>
      </c>
      <c r="AF89" s="462">
        <f t="shared" si="90"/>
        <v>9.8493150684931514</v>
      </c>
      <c r="AG89" s="374">
        <f t="shared" si="91"/>
        <v>623</v>
      </c>
      <c r="AH89" s="463">
        <f t="shared" si="92"/>
        <v>11837</v>
      </c>
      <c r="AI89" s="464">
        <f t="shared" si="93"/>
        <v>1183.7</v>
      </c>
      <c r="AJ89" s="465">
        <f t="shared" si="94"/>
        <v>11097.934246575342</v>
      </c>
      <c r="AK89" s="362"/>
      <c r="AL89" s="374">
        <f t="shared" si="95"/>
        <v>11097.934246575342</v>
      </c>
      <c r="AM89" s="362"/>
      <c r="AN89" s="362"/>
      <c r="AO89" s="360">
        <f t="shared" si="96"/>
        <v>1.1534246575342466</v>
      </c>
      <c r="AP89" s="462">
        <f t="shared" si="97"/>
        <v>8.8465753424657532</v>
      </c>
      <c r="AQ89" s="374">
        <f t="shared" si="98"/>
        <v>623</v>
      </c>
      <c r="AR89" s="463">
        <f t="shared" si="99"/>
        <v>11658.634246575342</v>
      </c>
      <c r="AS89" s="464">
        <f t="shared" si="100"/>
        <v>1183.7</v>
      </c>
      <c r="AT89" s="466">
        <f t="shared" si="101"/>
        <v>9914.2342465753409</v>
      </c>
      <c r="AV89" s="374">
        <f t="shared" si="102"/>
        <v>9914.2342465753409</v>
      </c>
      <c r="AW89" s="362"/>
      <c r="AX89" s="362"/>
      <c r="AY89" s="360">
        <f t="shared" si="103"/>
        <v>2.1534246575342464</v>
      </c>
      <c r="AZ89" s="462">
        <f t="shared" si="104"/>
        <v>7.8465753424657532</v>
      </c>
      <c r="BA89" s="374">
        <f t="shared" si="105"/>
        <v>623</v>
      </c>
      <c r="BB89" s="463">
        <f t="shared" si="106"/>
        <v>10474.934246575342</v>
      </c>
      <c r="BC89" s="364">
        <f t="shared" si="107"/>
        <v>1183.7</v>
      </c>
      <c r="BD89" s="466">
        <f t="shared" si="108"/>
        <v>8730.5342465753401</v>
      </c>
      <c r="BE89" s="466"/>
      <c r="BF89" s="374">
        <f t="shared" si="109"/>
        <v>8730.5342465753401</v>
      </c>
      <c r="BG89" s="362"/>
      <c r="BH89" s="362"/>
      <c r="BI89" s="360">
        <f t="shared" si="110"/>
        <v>3.1534246575342464</v>
      </c>
      <c r="BJ89" s="462">
        <f t="shared" si="111"/>
        <v>6.8465753424657532</v>
      </c>
      <c r="BK89" s="374">
        <f t="shared" si="112"/>
        <v>623</v>
      </c>
      <c r="BL89" s="463">
        <f t="shared" si="113"/>
        <v>8107.5342465753401</v>
      </c>
      <c r="BM89" s="364">
        <f t="shared" si="114"/>
        <v>1183.7</v>
      </c>
      <c r="BN89" s="280">
        <f t="shared" si="115"/>
        <v>7546.8342465753403</v>
      </c>
      <c r="BO89" s="467"/>
      <c r="BP89" s="374">
        <v>7546.8342465753403</v>
      </c>
      <c r="BQ89" s="362"/>
      <c r="BR89" s="362"/>
      <c r="BS89" s="360">
        <f t="shared" si="124"/>
        <v>4.1534246575342468</v>
      </c>
      <c r="BT89" s="462">
        <f t="shared" si="125"/>
        <v>5.8465753424657532</v>
      </c>
      <c r="BU89" s="374">
        <f t="shared" si="126"/>
        <v>623</v>
      </c>
      <c r="BV89" s="463">
        <f t="shared" si="116"/>
        <v>6923.8342465753403</v>
      </c>
      <c r="BW89" s="364">
        <f t="shared" si="127"/>
        <v>1183.7</v>
      </c>
      <c r="BX89" s="280">
        <f t="shared" si="117"/>
        <v>6363.1342465753405</v>
      </c>
      <c r="BZ89" s="280">
        <v>6363.1342465753405</v>
      </c>
      <c r="CA89" s="362"/>
      <c r="CB89" s="362"/>
      <c r="CC89" s="360">
        <f t="shared" si="128"/>
        <v>5.1561643835616442</v>
      </c>
      <c r="CD89" s="462">
        <f t="shared" si="129"/>
        <v>4.8438356164383558</v>
      </c>
      <c r="CE89" s="374">
        <f t="shared" si="130"/>
        <v>623</v>
      </c>
      <c r="CF89" s="463">
        <f t="shared" si="118"/>
        <v>5740.1342465753405</v>
      </c>
      <c r="CG89" s="464">
        <f t="shared" si="73"/>
        <v>1183.7</v>
      </c>
      <c r="CH89" s="280">
        <f t="shared" si="119"/>
        <v>5179.4342465753407</v>
      </c>
      <c r="CJ89" s="467">
        <f t="shared" si="131"/>
        <v>4556.4342465753407</v>
      </c>
      <c r="CK89" s="280">
        <f t="shared" si="132"/>
        <v>5179.4342465753407</v>
      </c>
      <c r="CL89" s="362"/>
      <c r="CM89" s="362"/>
      <c r="CN89" s="360">
        <f t="shared" si="133"/>
        <v>6.1561643835616442</v>
      </c>
      <c r="CO89" s="462">
        <f t="shared" si="134"/>
        <v>3.8438356164383558</v>
      </c>
      <c r="CP89" s="374">
        <f t="shared" si="135"/>
        <v>623</v>
      </c>
      <c r="CQ89" s="364">
        <f t="shared" si="120"/>
        <v>4556.4342465753407</v>
      </c>
      <c r="CR89" s="364">
        <f t="shared" si="136"/>
        <v>1183.7</v>
      </c>
      <c r="CS89" s="280">
        <f t="shared" si="121"/>
        <v>3995.7342465753409</v>
      </c>
      <c r="CU89" s="468">
        <f t="shared" si="137"/>
        <v>3372.7342465753409</v>
      </c>
      <c r="CV89" s="280">
        <f t="shared" si="138"/>
        <v>3995.7342465753409</v>
      </c>
      <c r="CW89" s="362"/>
      <c r="CX89" s="362"/>
      <c r="CY89" s="360">
        <f t="shared" si="139"/>
        <v>8.1561643835616433</v>
      </c>
      <c r="CZ89" s="462">
        <f t="shared" si="140"/>
        <v>1.8438356164383567</v>
      </c>
      <c r="DA89" s="374">
        <f t="shared" si="141"/>
        <v>623</v>
      </c>
      <c r="DB89" s="364">
        <f t="shared" si="122"/>
        <v>3372.7342465753409</v>
      </c>
      <c r="DC89" s="364">
        <f t="shared" si="72"/>
        <v>1183.7</v>
      </c>
      <c r="DD89" s="280">
        <f t="shared" si="123"/>
        <v>2812.0342465753411</v>
      </c>
      <c r="DF89" s="468">
        <f t="shared" si="142"/>
        <v>2189.0342465753411</v>
      </c>
    </row>
    <row r="90" spans="1:110" ht="15" x14ac:dyDescent="0.25">
      <c r="A90" s="455" t="s">
        <v>18</v>
      </c>
      <c r="B90" s="456" t="s">
        <v>18</v>
      </c>
      <c r="C90" s="355" t="s">
        <v>54</v>
      </c>
      <c r="D90" s="355" t="s">
        <v>2087</v>
      </c>
      <c r="E90" s="362" t="s">
        <v>291</v>
      </c>
      <c r="F90" s="451">
        <v>2</v>
      </c>
      <c r="G90" s="457">
        <v>42052</v>
      </c>
      <c r="H90" s="458" t="str">
        <f t="shared" si="74"/>
        <v>2014-2015</v>
      </c>
      <c r="I90" s="459">
        <f>YEAR($K$3)-YEAR(G90)</f>
        <v>-1</v>
      </c>
      <c r="J90" s="460">
        <v>10</v>
      </c>
      <c r="K90" s="461">
        <f t="shared" si="76"/>
        <v>11</v>
      </c>
      <c r="L90" s="311">
        <v>6750</v>
      </c>
      <c r="M90" s="469">
        <v>0</v>
      </c>
      <c r="N90" s="359">
        <f t="shared" si="77"/>
        <v>6750</v>
      </c>
      <c r="O90" s="359">
        <f t="shared" si="143"/>
        <v>42</v>
      </c>
      <c r="P90" s="265">
        <f t="shared" si="78"/>
        <v>11</v>
      </c>
      <c r="Q90" s="361">
        <f t="shared" si="79"/>
        <v>337.5</v>
      </c>
      <c r="R90" s="265">
        <f t="shared" si="80"/>
        <v>6412.5</v>
      </c>
      <c r="S90" s="265">
        <f>+R90/P90</f>
        <v>582.9545454545455</v>
      </c>
      <c r="T90" s="265"/>
      <c r="U90" s="265">
        <f t="shared" si="82"/>
        <v>0</v>
      </c>
      <c r="V90" s="265">
        <f t="shared" si="83"/>
        <v>582.9545454545455</v>
      </c>
      <c r="W90" s="265">
        <f t="shared" si="84"/>
        <v>582.9545454545455</v>
      </c>
      <c r="X90" s="265">
        <f t="shared" si="85"/>
        <v>0</v>
      </c>
      <c r="Y90" s="359">
        <f t="shared" si="86"/>
        <v>6750</v>
      </c>
      <c r="Z90" s="374">
        <f t="shared" si="87"/>
        <v>6167.045454545454</v>
      </c>
      <c r="AA90" s="362"/>
      <c r="AB90" s="374">
        <f t="shared" si="88"/>
        <v>6167.045454545454</v>
      </c>
      <c r="AC90" s="362"/>
      <c r="AD90" s="362"/>
      <c r="AE90" s="360">
        <f t="shared" si="89"/>
        <v>0.11506849315068493</v>
      </c>
      <c r="AF90" s="462">
        <f t="shared" si="90"/>
        <v>9.8849315068493144</v>
      </c>
      <c r="AG90" s="374">
        <f t="shared" si="91"/>
        <v>337.5</v>
      </c>
      <c r="AH90" s="463">
        <f t="shared" si="92"/>
        <v>6412.5</v>
      </c>
      <c r="AI90" s="464">
        <f t="shared" si="93"/>
        <v>582.9545454545455</v>
      </c>
      <c r="AJ90" s="465">
        <f t="shared" si="94"/>
        <v>5584.0909090909081</v>
      </c>
      <c r="AK90" s="362"/>
      <c r="AL90" s="374">
        <f t="shared" si="95"/>
        <v>5584.0909090909081</v>
      </c>
      <c r="AM90" s="362"/>
      <c r="AN90" s="362"/>
      <c r="AO90" s="360">
        <f t="shared" si="96"/>
        <v>1.1178082191780823</v>
      </c>
      <c r="AP90" s="462">
        <f t="shared" si="97"/>
        <v>8.882191780821918</v>
      </c>
      <c r="AQ90" s="374">
        <f t="shared" si="98"/>
        <v>337.5</v>
      </c>
      <c r="AR90" s="463">
        <f t="shared" si="99"/>
        <v>5829.545454545454</v>
      </c>
      <c r="AS90" s="464">
        <f t="shared" si="100"/>
        <v>582.9545454545455</v>
      </c>
      <c r="AT90" s="466">
        <f t="shared" si="101"/>
        <v>5001.1363636363621</v>
      </c>
      <c r="AV90" s="374">
        <f t="shared" si="102"/>
        <v>5001.1363636363621</v>
      </c>
      <c r="AW90" s="362"/>
      <c r="AX90" s="362"/>
      <c r="AY90" s="360">
        <f t="shared" si="103"/>
        <v>2.117808219178082</v>
      </c>
      <c r="AZ90" s="462">
        <f t="shared" si="104"/>
        <v>7.882191780821918</v>
      </c>
      <c r="BA90" s="374">
        <f t="shared" si="105"/>
        <v>337.5</v>
      </c>
      <c r="BB90" s="463">
        <f t="shared" si="106"/>
        <v>5246.5909090909081</v>
      </c>
      <c r="BC90" s="364">
        <f t="shared" si="107"/>
        <v>582.9545454545455</v>
      </c>
      <c r="BD90" s="466">
        <f t="shared" si="108"/>
        <v>4418.1818181818162</v>
      </c>
      <c r="BE90" s="466"/>
      <c r="BF90" s="374">
        <f t="shared" si="109"/>
        <v>4418.1818181818162</v>
      </c>
      <c r="BG90" s="362"/>
      <c r="BH90" s="362"/>
      <c r="BI90" s="360">
        <f t="shared" si="110"/>
        <v>3.117808219178082</v>
      </c>
      <c r="BJ90" s="462">
        <f t="shared" si="111"/>
        <v>6.882191780821918</v>
      </c>
      <c r="BK90" s="374">
        <f t="shared" si="112"/>
        <v>337.5</v>
      </c>
      <c r="BL90" s="463">
        <f t="shared" si="113"/>
        <v>4080.6818181818162</v>
      </c>
      <c r="BM90" s="364">
        <f t="shared" si="114"/>
        <v>582.9545454545455</v>
      </c>
      <c r="BN90" s="280">
        <f t="shared" si="115"/>
        <v>3835.2272727272707</v>
      </c>
      <c r="BO90" s="467"/>
      <c r="BP90" s="374">
        <v>3835.2272727272707</v>
      </c>
      <c r="BQ90" s="362"/>
      <c r="BR90" s="362"/>
      <c r="BS90" s="360">
        <f t="shared" si="124"/>
        <v>4.117808219178082</v>
      </c>
      <c r="BT90" s="462">
        <f t="shared" si="125"/>
        <v>5.882191780821918</v>
      </c>
      <c r="BU90" s="374">
        <f t="shared" si="126"/>
        <v>337.5</v>
      </c>
      <c r="BV90" s="463">
        <f t="shared" si="116"/>
        <v>3497.7272727272707</v>
      </c>
      <c r="BW90" s="364">
        <f t="shared" si="127"/>
        <v>582.9545454545455</v>
      </c>
      <c r="BX90" s="280">
        <f t="shared" si="117"/>
        <v>3252.2727272727252</v>
      </c>
      <c r="BZ90" s="280">
        <v>3252.2727272727252</v>
      </c>
      <c r="CA90" s="362"/>
      <c r="CB90" s="362"/>
      <c r="CC90" s="360">
        <f t="shared" si="128"/>
        <v>5.1205479452054794</v>
      </c>
      <c r="CD90" s="462">
        <f t="shared" si="129"/>
        <v>4.8794520547945206</v>
      </c>
      <c r="CE90" s="374">
        <f t="shared" si="130"/>
        <v>337.5</v>
      </c>
      <c r="CF90" s="463">
        <f t="shared" si="118"/>
        <v>2914.7727272727252</v>
      </c>
      <c r="CG90" s="464">
        <f t="shared" si="73"/>
        <v>582.9545454545455</v>
      </c>
      <c r="CH90" s="280">
        <f t="shared" si="119"/>
        <v>2669.3181818181797</v>
      </c>
      <c r="CJ90" s="467">
        <f t="shared" si="131"/>
        <v>2331.8181818181797</v>
      </c>
      <c r="CK90" s="280">
        <f t="shared" si="132"/>
        <v>2669.3181818181797</v>
      </c>
      <c r="CL90" s="362"/>
      <c r="CM90" s="362"/>
      <c r="CN90" s="360">
        <f t="shared" si="133"/>
        <v>6.1205479452054794</v>
      </c>
      <c r="CO90" s="462">
        <f t="shared" si="134"/>
        <v>3.8794520547945206</v>
      </c>
      <c r="CP90" s="374">
        <f t="shared" si="135"/>
        <v>337.5</v>
      </c>
      <c r="CQ90" s="364">
        <f t="shared" si="120"/>
        <v>2331.8181818181797</v>
      </c>
      <c r="CR90" s="364">
        <f t="shared" si="136"/>
        <v>582.9545454545455</v>
      </c>
      <c r="CS90" s="280">
        <f t="shared" si="121"/>
        <v>2086.3636363636342</v>
      </c>
      <c r="CU90" s="468">
        <f t="shared" si="137"/>
        <v>1748.8636363636342</v>
      </c>
      <c r="CV90" s="280">
        <f t="shared" si="138"/>
        <v>2086.3636363636342</v>
      </c>
      <c r="CW90" s="362"/>
      <c r="CX90" s="362"/>
      <c r="CY90" s="360">
        <f t="shared" si="139"/>
        <v>8.1205479452054803</v>
      </c>
      <c r="CZ90" s="462">
        <f t="shared" si="140"/>
        <v>1.8794520547945197</v>
      </c>
      <c r="DA90" s="374">
        <f t="shared" si="141"/>
        <v>337.5</v>
      </c>
      <c r="DB90" s="364">
        <f t="shared" si="122"/>
        <v>1748.8636363636342</v>
      </c>
      <c r="DC90" s="364">
        <f t="shared" ref="DC90:DC120" si="145">CR90</f>
        <v>582.9545454545455</v>
      </c>
      <c r="DD90" s="280">
        <f t="shared" si="123"/>
        <v>1503.4090909090887</v>
      </c>
      <c r="DF90" s="468">
        <f t="shared" si="142"/>
        <v>1165.9090909090887</v>
      </c>
    </row>
    <row r="91" spans="1:110" ht="15" x14ac:dyDescent="0.25">
      <c r="A91" s="455" t="s">
        <v>18</v>
      </c>
      <c r="B91" s="456" t="s">
        <v>18</v>
      </c>
      <c r="C91" s="355" t="s">
        <v>54</v>
      </c>
      <c r="D91" s="355" t="s">
        <v>2088</v>
      </c>
      <c r="E91" s="362" t="s">
        <v>292</v>
      </c>
      <c r="F91" s="451">
        <v>2</v>
      </c>
      <c r="G91" s="457">
        <v>42052</v>
      </c>
      <c r="H91" s="458" t="str">
        <f t="shared" si="74"/>
        <v>2014-2015</v>
      </c>
      <c r="I91" s="459">
        <f>YEAR($K$3)-YEAR(G91)</f>
        <v>-1</v>
      </c>
      <c r="J91" s="460">
        <v>10</v>
      </c>
      <c r="K91" s="461">
        <f t="shared" si="76"/>
        <v>11</v>
      </c>
      <c r="L91" s="311">
        <v>6750</v>
      </c>
      <c r="M91" s="469">
        <v>0</v>
      </c>
      <c r="N91" s="359">
        <f t="shared" si="77"/>
        <v>6750</v>
      </c>
      <c r="O91" s="359">
        <f t="shared" si="143"/>
        <v>42</v>
      </c>
      <c r="P91" s="265">
        <f t="shared" si="78"/>
        <v>11</v>
      </c>
      <c r="Q91" s="361">
        <f t="shared" si="79"/>
        <v>337.5</v>
      </c>
      <c r="R91" s="265">
        <f t="shared" si="80"/>
        <v>6412.5</v>
      </c>
      <c r="S91" s="265">
        <f>+R91/P91</f>
        <v>582.9545454545455</v>
      </c>
      <c r="T91" s="265"/>
      <c r="U91" s="265">
        <f t="shared" si="82"/>
        <v>0</v>
      </c>
      <c r="V91" s="265">
        <f t="shared" si="83"/>
        <v>582.9545454545455</v>
      </c>
      <c r="W91" s="265">
        <f t="shared" si="84"/>
        <v>582.9545454545455</v>
      </c>
      <c r="X91" s="265">
        <f t="shared" si="85"/>
        <v>0</v>
      </c>
      <c r="Y91" s="359">
        <f t="shared" si="86"/>
        <v>6750</v>
      </c>
      <c r="Z91" s="374">
        <f t="shared" si="87"/>
        <v>6167.045454545454</v>
      </c>
      <c r="AA91" s="362"/>
      <c r="AB91" s="374">
        <f t="shared" si="88"/>
        <v>6167.045454545454</v>
      </c>
      <c r="AC91" s="362"/>
      <c r="AD91" s="362"/>
      <c r="AE91" s="360">
        <f t="shared" si="89"/>
        <v>0.11506849315068493</v>
      </c>
      <c r="AF91" s="462">
        <f t="shared" si="90"/>
        <v>9.8849315068493144</v>
      </c>
      <c r="AG91" s="374">
        <f t="shared" si="91"/>
        <v>337.5</v>
      </c>
      <c r="AH91" s="463">
        <f t="shared" si="92"/>
        <v>6412.5</v>
      </c>
      <c r="AI91" s="464">
        <f t="shared" si="93"/>
        <v>582.9545454545455</v>
      </c>
      <c r="AJ91" s="465">
        <f t="shared" si="94"/>
        <v>5584.0909090909081</v>
      </c>
      <c r="AK91" s="362"/>
      <c r="AL91" s="374">
        <f t="shared" si="95"/>
        <v>5584.0909090909081</v>
      </c>
      <c r="AM91" s="362"/>
      <c r="AN91" s="362"/>
      <c r="AO91" s="360">
        <f t="shared" si="96"/>
        <v>1.1178082191780823</v>
      </c>
      <c r="AP91" s="462">
        <f t="shared" si="97"/>
        <v>8.882191780821918</v>
      </c>
      <c r="AQ91" s="374">
        <f t="shared" si="98"/>
        <v>337.5</v>
      </c>
      <c r="AR91" s="463">
        <f t="shared" si="99"/>
        <v>5829.545454545454</v>
      </c>
      <c r="AS91" s="464">
        <f t="shared" si="100"/>
        <v>582.9545454545455</v>
      </c>
      <c r="AT91" s="466">
        <f t="shared" si="101"/>
        <v>5001.1363636363621</v>
      </c>
      <c r="AV91" s="374">
        <f t="shared" si="102"/>
        <v>5001.1363636363621</v>
      </c>
      <c r="AW91" s="362"/>
      <c r="AX91" s="362"/>
      <c r="AY91" s="360">
        <f t="shared" si="103"/>
        <v>2.117808219178082</v>
      </c>
      <c r="AZ91" s="462">
        <f t="shared" si="104"/>
        <v>7.882191780821918</v>
      </c>
      <c r="BA91" s="374">
        <f t="shared" si="105"/>
        <v>337.5</v>
      </c>
      <c r="BB91" s="463">
        <f t="shared" si="106"/>
        <v>5246.5909090909081</v>
      </c>
      <c r="BC91" s="364">
        <f t="shared" si="107"/>
        <v>582.9545454545455</v>
      </c>
      <c r="BD91" s="466">
        <f t="shared" si="108"/>
        <v>4418.1818181818162</v>
      </c>
      <c r="BE91" s="466"/>
      <c r="BF91" s="374">
        <f t="shared" si="109"/>
        <v>4418.1818181818162</v>
      </c>
      <c r="BG91" s="362"/>
      <c r="BH91" s="362"/>
      <c r="BI91" s="360">
        <f t="shared" si="110"/>
        <v>3.117808219178082</v>
      </c>
      <c r="BJ91" s="462">
        <f t="shared" si="111"/>
        <v>6.882191780821918</v>
      </c>
      <c r="BK91" s="374">
        <f t="shared" si="112"/>
        <v>337.5</v>
      </c>
      <c r="BL91" s="463">
        <f t="shared" si="113"/>
        <v>4080.6818181818162</v>
      </c>
      <c r="BM91" s="364">
        <f t="shared" si="114"/>
        <v>582.9545454545455</v>
      </c>
      <c r="BN91" s="280">
        <f t="shared" si="115"/>
        <v>3835.2272727272707</v>
      </c>
      <c r="BO91" s="467"/>
      <c r="BP91" s="374">
        <v>3835.2272727272707</v>
      </c>
      <c r="BQ91" s="362"/>
      <c r="BR91" s="362"/>
      <c r="BS91" s="360">
        <f t="shared" si="124"/>
        <v>4.117808219178082</v>
      </c>
      <c r="BT91" s="462">
        <f t="shared" si="125"/>
        <v>5.882191780821918</v>
      </c>
      <c r="BU91" s="374">
        <f t="shared" si="126"/>
        <v>337.5</v>
      </c>
      <c r="BV91" s="463">
        <f t="shared" si="116"/>
        <v>3497.7272727272707</v>
      </c>
      <c r="BW91" s="364">
        <f t="shared" si="127"/>
        <v>582.9545454545455</v>
      </c>
      <c r="BX91" s="280">
        <f t="shared" si="117"/>
        <v>3252.2727272727252</v>
      </c>
      <c r="BZ91" s="280">
        <v>3252.2727272727252</v>
      </c>
      <c r="CA91" s="362"/>
      <c r="CB91" s="362"/>
      <c r="CC91" s="360">
        <f t="shared" si="128"/>
        <v>5.1205479452054794</v>
      </c>
      <c r="CD91" s="462">
        <f t="shared" si="129"/>
        <v>4.8794520547945206</v>
      </c>
      <c r="CE91" s="374">
        <f t="shared" si="130"/>
        <v>337.5</v>
      </c>
      <c r="CF91" s="463">
        <f t="shared" si="118"/>
        <v>2914.7727272727252</v>
      </c>
      <c r="CG91" s="464">
        <f t="shared" si="73"/>
        <v>582.9545454545455</v>
      </c>
      <c r="CH91" s="280">
        <f t="shared" si="119"/>
        <v>2669.3181818181797</v>
      </c>
      <c r="CJ91" s="467">
        <f t="shared" si="131"/>
        <v>2331.8181818181797</v>
      </c>
      <c r="CK91" s="280">
        <f t="shared" si="132"/>
        <v>2669.3181818181797</v>
      </c>
      <c r="CL91" s="362"/>
      <c r="CM91" s="362"/>
      <c r="CN91" s="360">
        <f t="shared" si="133"/>
        <v>6.1205479452054794</v>
      </c>
      <c r="CO91" s="462">
        <f t="shared" si="134"/>
        <v>3.8794520547945206</v>
      </c>
      <c r="CP91" s="374">
        <f t="shared" si="135"/>
        <v>337.5</v>
      </c>
      <c r="CQ91" s="364">
        <f t="shared" si="120"/>
        <v>2331.8181818181797</v>
      </c>
      <c r="CR91" s="364">
        <f t="shared" si="136"/>
        <v>582.9545454545455</v>
      </c>
      <c r="CS91" s="280">
        <f t="shared" si="121"/>
        <v>2086.3636363636342</v>
      </c>
      <c r="CU91" s="468">
        <f t="shared" si="137"/>
        <v>1748.8636363636342</v>
      </c>
      <c r="CV91" s="280">
        <f t="shared" si="138"/>
        <v>2086.3636363636342</v>
      </c>
      <c r="CW91" s="362"/>
      <c r="CX91" s="362"/>
      <c r="CY91" s="360">
        <f t="shared" si="139"/>
        <v>8.1205479452054803</v>
      </c>
      <c r="CZ91" s="462">
        <f t="shared" si="140"/>
        <v>1.8794520547945197</v>
      </c>
      <c r="DA91" s="374">
        <f t="shared" si="141"/>
        <v>337.5</v>
      </c>
      <c r="DB91" s="364">
        <f t="shared" si="122"/>
        <v>1748.8636363636342</v>
      </c>
      <c r="DC91" s="364">
        <f t="shared" si="145"/>
        <v>582.9545454545455</v>
      </c>
      <c r="DD91" s="280">
        <f t="shared" si="123"/>
        <v>1503.4090909090887</v>
      </c>
      <c r="DF91" s="468">
        <f t="shared" si="142"/>
        <v>1165.9090909090887</v>
      </c>
    </row>
    <row r="92" spans="1:110" ht="15" x14ac:dyDescent="0.25">
      <c r="A92" s="455" t="s">
        <v>18</v>
      </c>
      <c r="B92" s="456" t="s">
        <v>18</v>
      </c>
      <c r="C92" s="355" t="s">
        <v>54</v>
      </c>
      <c r="D92" s="355" t="s">
        <v>2089</v>
      </c>
      <c r="E92" s="362" t="s">
        <v>293</v>
      </c>
      <c r="F92" s="451">
        <v>2</v>
      </c>
      <c r="G92" s="457">
        <v>42052</v>
      </c>
      <c r="H92" s="458" t="str">
        <f t="shared" si="74"/>
        <v>2014-2015</v>
      </c>
      <c r="I92" s="459">
        <f>YEAR($K$3)-YEAR(G92)</f>
        <v>-1</v>
      </c>
      <c r="J92" s="460">
        <v>10</v>
      </c>
      <c r="K92" s="461">
        <f t="shared" si="76"/>
        <v>11</v>
      </c>
      <c r="L92" s="311">
        <v>6750</v>
      </c>
      <c r="M92" s="469">
        <v>0</v>
      </c>
      <c r="N92" s="359">
        <f t="shared" si="77"/>
        <v>6750</v>
      </c>
      <c r="O92" s="359">
        <f t="shared" si="143"/>
        <v>42</v>
      </c>
      <c r="P92" s="265">
        <f t="shared" si="78"/>
        <v>11</v>
      </c>
      <c r="Q92" s="361">
        <f t="shared" si="79"/>
        <v>337.5</v>
      </c>
      <c r="R92" s="265">
        <f t="shared" si="80"/>
        <v>6412.5</v>
      </c>
      <c r="S92" s="265">
        <f>+R92/P92</f>
        <v>582.9545454545455</v>
      </c>
      <c r="T92" s="265"/>
      <c r="U92" s="265">
        <f t="shared" si="82"/>
        <v>0</v>
      </c>
      <c r="V92" s="265">
        <f t="shared" si="83"/>
        <v>582.9545454545455</v>
      </c>
      <c r="W92" s="265">
        <f t="shared" si="84"/>
        <v>582.9545454545455</v>
      </c>
      <c r="X92" s="265">
        <f t="shared" si="85"/>
        <v>0</v>
      </c>
      <c r="Y92" s="359">
        <f t="shared" si="86"/>
        <v>6750</v>
      </c>
      <c r="Z92" s="374">
        <f t="shared" si="87"/>
        <v>6167.045454545454</v>
      </c>
      <c r="AA92" s="362"/>
      <c r="AB92" s="374">
        <f t="shared" si="88"/>
        <v>6167.045454545454</v>
      </c>
      <c r="AC92" s="362"/>
      <c r="AD92" s="362"/>
      <c r="AE92" s="360">
        <f t="shared" si="89"/>
        <v>0.11506849315068493</v>
      </c>
      <c r="AF92" s="462">
        <f t="shared" si="90"/>
        <v>9.8849315068493144</v>
      </c>
      <c r="AG92" s="374">
        <f t="shared" si="91"/>
        <v>337.5</v>
      </c>
      <c r="AH92" s="463">
        <f t="shared" si="92"/>
        <v>6412.5</v>
      </c>
      <c r="AI92" s="464">
        <f t="shared" si="93"/>
        <v>582.9545454545455</v>
      </c>
      <c r="AJ92" s="465">
        <f t="shared" si="94"/>
        <v>5584.0909090909081</v>
      </c>
      <c r="AK92" s="362"/>
      <c r="AL92" s="374">
        <f t="shared" si="95"/>
        <v>5584.0909090909081</v>
      </c>
      <c r="AM92" s="362"/>
      <c r="AN92" s="362"/>
      <c r="AO92" s="360">
        <f t="shared" si="96"/>
        <v>1.1178082191780823</v>
      </c>
      <c r="AP92" s="462">
        <f t="shared" si="97"/>
        <v>8.882191780821918</v>
      </c>
      <c r="AQ92" s="374">
        <f t="shared" si="98"/>
        <v>337.5</v>
      </c>
      <c r="AR92" s="463">
        <f t="shared" si="99"/>
        <v>5829.545454545454</v>
      </c>
      <c r="AS92" s="464">
        <f t="shared" si="100"/>
        <v>582.9545454545455</v>
      </c>
      <c r="AT92" s="466">
        <f t="shared" si="101"/>
        <v>5001.1363636363621</v>
      </c>
      <c r="AV92" s="374">
        <f t="shared" si="102"/>
        <v>5001.1363636363621</v>
      </c>
      <c r="AW92" s="362"/>
      <c r="AX92" s="362"/>
      <c r="AY92" s="360">
        <f t="shared" si="103"/>
        <v>2.117808219178082</v>
      </c>
      <c r="AZ92" s="462">
        <f t="shared" si="104"/>
        <v>7.882191780821918</v>
      </c>
      <c r="BA92" s="374">
        <f t="shared" si="105"/>
        <v>337.5</v>
      </c>
      <c r="BB92" s="463">
        <f t="shared" si="106"/>
        <v>5246.5909090909081</v>
      </c>
      <c r="BC92" s="364">
        <f t="shared" si="107"/>
        <v>582.9545454545455</v>
      </c>
      <c r="BD92" s="466">
        <f t="shared" si="108"/>
        <v>4418.1818181818162</v>
      </c>
      <c r="BE92" s="466"/>
      <c r="BF92" s="374">
        <f t="shared" si="109"/>
        <v>4418.1818181818162</v>
      </c>
      <c r="BG92" s="362"/>
      <c r="BH92" s="362"/>
      <c r="BI92" s="360">
        <f t="shared" si="110"/>
        <v>3.117808219178082</v>
      </c>
      <c r="BJ92" s="462">
        <f t="shared" si="111"/>
        <v>6.882191780821918</v>
      </c>
      <c r="BK92" s="374">
        <f t="shared" si="112"/>
        <v>337.5</v>
      </c>
      <c r="BL92" s="463">
        <f t="shared" si="113"/>
        <v>4080.6818181818162</v>
      </c>
      <c r="BM92" s="364">
        <f t="shared" si="114"/>
        <v>582.9545454545455</v>
      </c>
      <c r="BN92" s="280">
        <f t="shared" si="115"/>
        <v>3835.2272727272707</v>
      </c>
      <c r="BO92" s="467"/>
      <c r="BP92" s="374">
        <v>3835.2272727272707</v>
      </c>
      <c r="BQ92" s="362"/>
      <c r="BR92" s="362"/>
      <c r="BS92" s="360">
        <f t="shared" si="124"/>
        <v>4.117808219178082</v>
      </c>
      <c r="BT92" s="462">
        <f t="shared" si="125"/>
        <v>5.882191780821918</v>
      </c>
      <c r="BU92" s="374">
        <f t="shared" si="126"/>
        <v>337.5</v>
      </c>
      <c r="BV92" s="463">
        <f t="shared" si="116"/>
        <v>3497.7272727272707</v>
      </c>
      <c r="BW92" s="364">
        <f t="shared" si="127"/>
        <v>582.9545454545455</v>
      </c>
      <c r="BX92" s="280">
        <f t="shared" si="117"/>
        <v>3252.2727272727252</v>
      </c>
      <c r="BZ92" s="280">
        <v>3252.2727272727252</v>
      </c>
      <c r="CA92" s="362"/>
      <c r="CB92" s="362"/>
      <c r="CC92" s="360">
        <f t="shared" si="128"/>
        <v>5.1205479452054794</v>
      </c>
      <c r="CD92" s="462">
        <f t="shared" si="129"/>
        <v>4.8794520547945206</v>
      </c>
      <c r="CE92" s="374">
        <f t="shared" si="130"/>
        <v>337.5</v>
      </c>
      <c r="CF92" s="463">
        <f t="shared" si="118"/>
        <v>2914.7727272727252</v>
      </c>
      <c r="CG92" s="464">
        <f t="shared" ref="CG92:CG117" si="146">BW92</f>
        <v>582.9545454545455</v>
      </c>
      <c r="CH92" s="280">
        <f t="shared" si="119"/>
        <v>2669.3181818181797</v>
      </c>
      <c r="CJ92" s="467">
        <f t="shared" si="131"/>
        <v>2331.8181818181797</v>
      </c>
      <c r="CK92" s="280">
        <f t="shared" si="132"/>
        <v>2669.3181818181797</v>
      </c>
      <c r="CL92" s="362"/>
      <c r="CM92" s="362"/>
      <c r="CN92" s="360">
        <f t="shared" si="133"/>
        <v>6.1205479452054794</v>
      </c>
      <c r="CO92" s="462">
        <f t="shared" si="134"/>
        <v>3.8794520547945206</v>
      </c>
      <c r="CP92" s="374">
        <f t="shared" si="135"/>
        <v>337.5</v>
      </c>
      <c r="CQ92" s="364">
        <f t="shared" si="120"/>
        <v>2331.8181818181797</v>
      </c>
      <c r="CR92" s="364">
        <f t="shared" si="136"/>
        <v>582.9545454545455</v>
      </c>
      <c r="CS92" s="280">
        <f t="shared" si="121"/>
        <v>2086.3636363636342</v>
      </c>
      <c r="CU92" s="468">
        <f t="shared" si="137"/>
        <v>1748.8636363636342</v>
      </c>
      <c r="CV92" s="280">
        <f t="shared" si="138"/>
        <v>2086.3636363636342</v>
      </c>
      <c r="CW92" s="362"/>
      <c r="CX92" s="362"/>
      <c r="CY92" s="360">
        <f t="shared" si="139"/>
        <v>8.1205479452054803</v>
      </c>
      <c r="CZ92" s="462">
        <f t="shared" si="140"/>
        <v>1.8794520547945197</v>
      </c>
      <c r="DA92" s="374">
        <f t="shared" si="141"/>
        <v>337.5</v>
      </c>
      <c r="DB92" s="364">
        <f t="shared" si="122"/>
        <v>1748.8636363636342</v>
      </c>
      <c r="DC92" s="364">
        <f t="shared" si="145"/>
        <v>582.9545454545455</v>
      </c>
      <c r="DD92" s="280">
        <f t="shared" si="123"/>
        <v>1503.4090909090887</v>
      </c>
      <c r="DF92" s="468">
        <f t="shared" si="142"/>
        <v>1165.9090909090887</v>
      </c>
    </row>
    <row r="93" spans="1:110" ht="15" x14ac:dyDescent="0.25">
      <c r="A93" s="455" t="s">
        <v>18</v>
      </c>
      <c r="B93" s="456" t="s">
        <v>18</v>
      </c>
      <c r="C93" s="355" t="s">
        <v>54</v>
      </c>
      <c r="D93" s="355" t="s">
        <v>2090</v>
      </c>
      <c r="E93" s="362" t="s">
        <v>294</v>
      </c>
      <c r="F93" s="451" t="s">
        <v>1072</v>
      </c>
      <c r="G93" s="457">
        <v>42052</v>
      </c>
      <c r="H93" s="458" t="str">
        <f t="shared" si="74"/>
        <v>2014-2015</v>
      </c>
      <c r="I93" s="459">
        <f>YEAR($K$3)-YEAR(G93)</f>
        <v>-1</v>
      </c>
      <c r="J93" s="460">
        <v>10</v>
      </c>
      <c r="K93" s="461">
        <f t="shared" si="76"/>
        <v>11</v>
      </c>
      <c r="L93" s="311">
        <v>28620</v>
      </c>
      <c r="M93" s="469">
        <v>0</v>
      </c>
      <c r="N93" s="359">
        <f t="shared" si="77"/>
        <v>28620</v>
      </c>
      <c r="O93" s="359">
        <f t="shared" si="143"/>
        <v>42</v>
      </c>
      <c r="P93" s="265">
        <f t="shared" si="78"/>
        <v>11</v>
      </c>
      <c r="Q93" s="361">
        <f t="shared" si="79"/>
        <v>1431</v>
      </c>
      <c r="R93" s="265">
        <f t="shared" si="80"/>
        <v>27189</v>
      </c>
      <c r="S93" s="265">
        <f>+R93/P93</f>
        <v>2471.7272727272725</v>
      </c>
      <c r="T93" s="265"/>
      <c r="U93" s="265">
        <f t="shared" si="82"/>
        <v>0</v>
      </c>
      <c r="V93" s="265">
        <f t="shared" si="83"/>
        <v>2471.7272727272725</v>
      </c>
      <c r="W93" s="265">
        <f t="shared" si="84"/>
        <v>2471.7272727272725</v>
      </c>
      <c r="X93" s="265">
        <f t="shared" si="85"/>
        <v>0</v>
      </c>
      <c r="Y93" s="359">
        <f t="shared" si="86"/>
        <v>28620</v>
      </c>
      <c r="Z93" s="374">
        <f t="shared" si="87"/>
        <v>26148.272727272728</v>
      </c>
      <c r="AA93" s="362"/>
      <c r="AB93" s="374">
        <f t="shared" si="88"/>
        <v>26148.272727272728</v>
      </c>
      <c r="AC93" s="362"/>
      <c r="AD93" s="362"/>
      <c r="AE93" s="360">
        <f t="shared" si="89"/>
        <v>0.11506849315068493</v>
      </c>
      <c r="AF93" s="462">
        <f t="shared" si="90"/>
        <v>9.8849315068493144</v>
      </c>
      <c r="AG93" s="374">
        <f t="shared" si="91"/>
        <v>1431</v>
      </c>
      <c r="AH93" s="463">
        <f t="shared" si="92"/>
        <v>27189</v>
      </c>
      <c r="AI93" s="464">
        <f t="shared" si="93"/>
        <v>2471.7272727272725</v>
      </c>
      <c r="AJ93" s="465">
        <f t="shared" si="94"/>
        <v>23676.545454545456</v>
      </c>
      <c r="AK93" s="362"/>
      <c r="AL93" s="374">
        <f t="shared" si="95"/>
        <v>23676.545454545456</v>
      </c>
      <c r="AM93" s="362"/>
      <c r="AN93" s="362"/>
      <c r="AO93" s="360">
        <f t="shared" si="96"/>
        <v>1.1178082191780823</v>
      </c>
      <c r="AP93" s="462">
        <f t="shared" si="97"/>
        <v>8.882191780821918</v>
      </c>
      <c r="AQ93" s="374">
        <f t="shared" si="98"/>
        <v>1431</v>
      </c>
      <c r="AR93" s="463">
        <f t="shared" si="99"/>
        <v>24717.272727272728</v>
      </c>
      <c r="AS93" s="464">
        <f t="shared" si="100"/>
        <v>2471.7272727272725</v>
      </c>
      <c r="AT93" s="466">
        <f t="shared" si="101"/>
        <v>21204.818181818184</v>
      </c>
      <c r="AV93" s="374">
        <f t="shared" si="102"/>
        <v>21204.818181818184</v>
      </c>
      <c r="AW93" s="362"/>
      <c r="AX93" s="362"/>
      <c r="AY93" s="360">
        <f t="shared" si="103"/>
        <v>2.117808219178082</v>
      </c>
      <c r="AZ93" s="462">
        <f t="shared" si="104"/>
        <v>7.882191780821918</v>
      </c>
      <c r="BA93" s="374">
        <f t="shared" si="105"/>
        <v>1431</v>
      </c>
      <c r="BB93" s="463">
        <f t="shared" si="106"/>
        <v>22245.545454545456</v>
      </c>
      <c r="BC93" s="364">
        <f t="shared" si="107"/>
        <v>2471.7272727272725</v>
      </c>
      <c r="BD93" s="466">
        <f t="shared" si="108"/>
        <v>18733.090909090912</v>
      </c>
      <c r="BE93" s="466"/>
      <c r="BF93" s="374">
        <f t="shared" si="109"/>
        <v>18733.090909090912</v>
      </c>
      <c r="BG93" s="362"/>
      <c r="BH93" s="362"/>
      <c r="BI93" s="360">
        <f t="shared" si="110"/>
        <v>3.117808219178082</v>
      </c>
      <c r="BJ93" s="462">
        <f t="shared" si="111"/>
        <v>6.882191780821918</v>
      </c>
      <c r="BK93" s="374">
        <f t="shared" si="112"/>
        <v>1431</v>
      </c>
      <c r="BL93" s="463">
        <f t="shared" si="113"/>
        <v>17302.090909090912</v>
      </c>
      <c r="BM93" s="364">
        <f t="shared" si="114"/>
        <v>2471.7272727272725</v>
      </c>
      <c r="BN93" s="280">
        <f t="shared" si="115"/>
        <v>16261.36363636364</v>
      </c>
      <c r="BO93" s="467"/>
      <c r="BP93" s="374">
        <v>16261.36363636364</v>
      </c>
      <c r="BQ93" s="362"/>
      <c r="BR93" s="362"/>
      <c r="BS93" s="360">
        <f t="shared" si="124"/>
        <v>4.117808219178082</v>
      </c>
      <c r="BT93" s="462">
        <f t="shared" si="125"/>
        <v>5.882191780821918</v>
      </c>
      <c r="BU93" s="374">
        <f t="shared" si="126"/>
        <v>1431</v>
      </c>
      <c r="BV93" s="463">
        <f t="shared" si="116"/>
        <v>14830.36363636364</v>
      </c>
      <c r="BW93" s="364">
        <f t="shared" si="127"/>
        <v>2471.7272727272725</v>
      </c>
      <c r="BX93" s="280">
        <f t="shared" si="117"/>
        <v>13789.636363636368</v>
      </c>
      <c r="BZ93" s="280">
        <v>13789.636363636368</v>
      </c>
      <c r="CA93" s="362"/>
      <c r="CB93" s="362"/>
      <c r="CC93" s="360">
        <f t="shared" si="128"/>
        <v>5.1205479452054794</v>
      </c>
      <c r="CD93" s="462">
        <f t="shared" si="129"/>
        <v>4.8794520547945206</v>
      </c>
      <c r="CE93" s="374">
        <f t="shared" si="130"/>
        <v>1431</v>
      </c>
      <c r="CF93" s="463">
        <f t="shared" si="118"/>
        <v>12358.636363636368</v>
      </c>
      <c r="CG93" s="464">
        <f t="shared" si="146"/>
        <v>2471.7272727272725</v>
      </c>
      <c r="CH93" s="280">
        <f t="shared" si="119"/>
        <v>11317.909090909096</v>
      </c>
      <c r="CJ93" s="467">
        <f t="shared" si="131"/>
        <v>9886.9090909090955</v>
      </c>
      <c r="CK93" s="280">
        <f t="shared" si="132"/>
        <v>11317.909090909096</v>
      </c>
      <c r="CL93" s="362"/>
      <c r="CM93" s="362"/>
      <c r="CN93" s="360">
        <f t="shared" si="133"/>
        <v>6.1205479452054794</v>
      </c>
      <c r="CO93" s="462">
        <f t="shared" si="134"/>
        <v>3.8794520547945206</v>
      </c>
      <c r="CP93" s="374">
        <f t="shared" si="135"/>
        <v>1431</v>
      </c>
      <c r="CQ93" s="364">
        <f t="shared" si="120"/>
        <v>9886.9090909090955</v>
      </c>
      <c r="CR93" s="364">
        <f t="shared" si="136"/>
        <v>2471.7272727272725</v>
      </c>
      <c r="CS93" s="280">
        <f t="shared" si="121"/>
        <v>8846.1818181818235</v>
      </c>
      <c r="CU93" s="468">
        <f t="shared" si="137"/>
        <v>7415.1818181818235</v>
      </c>
      <c r="CV93" s="280">
        <f t="shared" si="138"/>
        <v>8846.1818181818235</v>
      </c>
      <c r="CW93" s="362"/>
      <c r="CX93" s="362"/>
      <c r="CY93" s="360">
        <f t="shared" si="139"/>
        <v>8.1205479452054803</v>
      </c>
      <c r="CZ93" s="462">
        <f t="shared" si="140"/>
        <v>1.8794520547945197</v>
      </c>
      <c r="DA93" s="374">
        <f t="shared" si="141"/>
        <v>1431</v>
      </c>
      <c r="DB93" s="364">
        <f t="shared" si="122"/>
        <v>7415.1818181818235</v>
      </c>
      <c r="DC93" s="364">
        <f t="shared" si="145"/>
        <v>2471.7272727272725</v>
      </c>
      <c r="DD93" s="280">
        <f t="shared" si="123"/>
        <v>6374.4545454545514</v>
      </c>
      <c r="DF93" s="468">
        <f t="shared" si="142"/>
        <v>4943.4545454545514</v>
      </c>
    </row>
    <row r="94" spans="1:110" ht="15" x14ac:dyDescent="0.25">
      <c r="A94" s="455" t="s">
        <v>18</v>
      </c>
      <c r="B94" s="456" t="s">
        <v>18</v>
      </c>
      <c r="C94" s="355" t="s">
        <v>54</v>
      </c>
      <c r="D94" s="355" t="s">
        <v>2091</v>
      </c>
      <c r="E94" s="362" t="s">
        <v>295</v>
      </c>
      <c r="F94" s="451">
        <v>2</v>
      </c>
      <c r="G94" s="457">
        <v>42052</v>
      </c>
      <c r="H94" s="458" t="str">
        <f t="shared" si="74"/>
        <v>2014-2015</v>
      </c>
      <c r="I94" s="459">
        <f>YEAR($K$3)-YEAR(G94)</f>
        <v>-1</v>
      </c>
      <c r="J94" s="460">
        <v>10</v>
      </c>
      <c r="K94" s="461">
        <f t="shared" si="76"/>
        <v>11</v>
      </c>
      <c r="L94" s="311">
        <v>2475</v>
      </c>
      <c r="M94" s="469">
        <v>0</v>
      </c>
      <c r="N94" s="359">
        <f t="shared" si="77"/>
        <v>2475</v>
      </c>
      <c r="O94" s="359">
        <f t="shared" si="143"/>
        <v>42</v>
      </c>
      <c r="P94" s="265">
        <f t="shared" si="78"/>
        <v>11</v>
      </c>
      <c r="Q94" s="361">
        <f t="shared" si="79"/>
        <v>123.75</v>
      </c>
      <c r="R94" s="265">
        <f t="shared" si="80"/>
        <v>2351.25</v>
      </c>
      <c r="S94" s="265">
        <f>+R94/P94</f>
        <v>213.75</v>
      </c>
      <c r="T94" s="265"/>
      <c r="U94" s="265">
        <f t="shared" si="82"/>
        <v>0</v>
      </c>
      <c r="V94" s="265">
        <f t="shared" si="83"/>
        <v>213.75</v>
      </c>
      <c r="W94" s="265">
        <f t="shared" si="84"/>
        <v>213.75</v>
      </c>
      <c r="X94" s="265">
        <f t="shared" si="85"/>
        <v>0</v>
      </c>
      <c r="Y94" s="359">
        <f t="shared" si="86"/>
        <v>2475</v>
      </c>
      <c r="Z94" s="374">
        <f t="shared" si="87"/>
        <v>2261.25</v>
      </c>
      <c r="AA94" s="362"/>
      <c r="AB94" s="374">
        <f t="shared" si="88"/>
        <v>2261.25</v>
      </c>
      <c r="AC94" s="362"/>
      <c r="AD94" s="362"/>
      <c r="AE94" s="360">
        <f t="shared" si="89"/>
        <v>0.11506849315068493</v>
      </c>
      <c r="AF94" s="462">
        <f t="shared" si="90"/>
        <v>9.8849315068493144</v>
      </c>
      <c r="AG94" s="374">
        <f t="shared" si="91"/>
        <v>123.75</v>
      </c>
      <c r="AH94" s="463">
        <f t="shared" si="92"/>
        <v>2351.25</v>
      </c>
      <c r="AI94" s="464">
        <f t="shared" si="93"/>
        <v>213.75</v>
      </c>
      <c r="AJ94" s="465">
        <f t="shared" si="94"/>
        <v>2047.5</v>
      </c>
      <c r="AK94" s="362"/>
      <c r="AL94" s="374">
        <f t="shared" si="95"/>
        <v>2047.5</v>
      </c>
      <c r="AM94" s="362"/>
      <c r="AN94" s="362"/>
      <c r="AO94" s="360">
        <f t="shared" si="96"/>
        <v>1.1178082191780823</v>
      </c>
      <c r="AP94" s="462">
        <f t="shared" si="97"/>
        <v>8.882191780821918</v>
      </c>
      <c r="AQ94" s="374">
        <f t="shared" si="98"/>
        <v>123.75</v>
      </c>
      <c r="AR94" s="463">
        <f t="shared" si="99"/>
        <v>2137.5</v>
      </c>
      <c r="AS94" s="464">
        <f t="shared" si="100"/>
        <v>213.75</v>
      </c>
      <c r="AT94" s="466">
        <f t="shared" si="101"/>
        <v>1833.75</v>
      </c>
      <c r="AV94" s="374">
        <f t="shared" si="102"/>
        <v>1833.75</v>
      </c>
      <c r="AW94" s="362"/>
      <c r="AX94" s="362"/>
      <c r="AY94" s="360">
        <f t="shared" si="103"/>
        <v>2.117808219178082</v>
      </c>
      <c r="AZ94" s="462">
        <f t="shared" si="104"/>
        <v>7.882191780821918</v>
      </c>
      <c r="BA94" s="374">
        <f t="shared" si="105"/>
        <v>123.75</v>
      </c>
      <c r="BB94" s="463">
        <f t="shared" si="106"/>
        <v>1923.75</v>
      </c>
      <c r="BC94" s="364">
        <f t="shared" si="107"/>
        <v>213.75</v>
      </c>
      <c r="BD94" s="466">
        <f t="shared" si="108"/>
        <v>1620</v>
      </c>
      <c r="BE94" s="466"/>
      <c r="BF94" s="374">
        <f t="shared" si="109"/>
        <v>1620</v>
      </c>
      <c r="BG94" s="362"/>
      <c r="BH94" s="362"/>
      <c r="BI94" s="360">
        <f t="shared" si="110"/>
        <v>3.117808219178082</v>
      </c>
      <c r="BJ94" s="462">
        <f t="shared" si="111"/>
        <v>6.882191780821918</v>
      </c>
      <c r="BK94" s="374">
        <f t="shared" si="112"/>
        <v>123.75</v>
      </c>
      <c r="BL94" s="463">
        <f t="shared" si="113"/>
        <v>1496.25</v>
      </c>
      <c r="BM94" s="364">
        <f t="shared" si="114"/>
        <v>213.75</v>
      </c>
      <c r="BN94" s="280">
        <f t="shared" si="115"/>
        <v>1406.25</v>
      </c>
      <c r="BO94" s="467"/>
      <c r="BP94" s="374">
        <v>1406.25</v>
      </c>
      <c r="BQ94" s="362"/>
      <c r="BR94" s="362"/>
      <c r="BS94" s="360">
        <f t="shared" si="124"/>
        <v>4.117808219178082</v>
      </c>
      <c r="BT94" s="462">
        <f t="shared" si="125"/>
        <v>5.882191780821918</v>
      </c>
      <c r="BU94" s="374">
        <f t="shared" si="126"/>
        <v>123.75</v>
      </c>
      <c r="BV94" s="463">
        <f t="shared" si="116"/>
        <v>1282.5</v>
      </c>
      <c r="BW94" s="364">
        <f t="shared" si="127"/>
        <v>213.75</v>
      </c>
      <c r="BX94" s="280">
        <f t="shared" si="117"/>
        <v>1192.5</v>
      </c>
      <c r="BZ94" s="280">
        <v>1192.5</v>
      </c>
      <c r="CA94" s="362"/>
      <c r="CB94" s="362"/>
      <c r="CC94" s="360">
        <f t="shared" si="128"/>
        <v>5.1205479452054794</v>
      </c>
      <c r="CD94" s="462">
        <f t="shared" si="129"/>
        <v>4.8794520547945206</v>
      </c>
      <c r="CE94" s="374">
        <f t="shared" si="130"/>
        <v>123.75</v>
      </c>
      <c r="CF94" s="463">
        <f t="shared" si="118"/>
        <v>1068.75</v>
      </c>
      <c r="CG94" s="464">
        <f t="shared" si="146"/>
        <v>213.75</v>
      </c>
      <c r="CH94" s="280">
        <f t="shared" si="119"/>
        <v>978.75</v>
      </c>
      <c r="CJ94" s="467">
        <f t="shared" si="131"/>
        <v>855</v>
      </c>
      <c r="CK94" s="280">
        <f t="shared" si="132"/>
        <v>978.75</v>
      </c>
      <c r="CL94" s="362"/>
      <c r="CM94" s="362"/>
      <c r="CN94" s="360">
        <f t="shared" si="133"/>
        <v>6.1205479452054794</v>
      </c>
      <c r="CO94" s="462">
        <f t="shared" si="134"/>
        <v>3.8794520547945206</v>
      </c>
      <c r="CP94" s="374">
        <f t="shared" si="135"/>
        <v>123.75</v>
      </c>
      <c r="CQ94" s="364">
        <f t="shared" si="120"/>
        <v>855</v>
      </c>
      <c r="CR94" s="364">
        <f t="shared" si="136"/>
        <v>213.75</v>
      </c>
      <c r="CS94" s="280">
        <f t="shared" si="121"/>
        <v>765</v>
      </c>
      <c r="CU94" s="468">
        <f t="shared" si="137"/>
        <v>641.25</v>
      </c>
      <c r="CV94" s="280">
        <f t="shared" si="138"/>
        <v>765</v>
      </c>
      <c r="CW94" s="362"/>
      <c r="CX94" s="362"/>
      <c r="CY94" s="360">
        <f t="shared" si="139"/>
        <v>8.1205479452054803</v>
      </c>
      <c r="CZ94" s="462">
        <f t="shared" si="140"/>
        <v>1.8794520547945197</v>
      </c>
      <c r="DA94" s="374">
        <f t="shared" si="141"/>
        <v>123.75</v>
      </c>
      <c r="DB94" s="364">
        <f t="shared" si="122"/>
        <v>641.25</v>
      </c>
      <c r="DC94" s="364">
        <f t="shared" si="145"/>
        <v>213.75</v>
      </c>
      <c r="DD94" s="280">
        <f t="shared" si="123"/>
        <v>551.25</v>
      </c>
      <c r="DF94" s="468">
        <f t="shared" si="142"/>
        <v>427.5</v>
      </c>
    </row>
    <row r="95" spans="1:110" ht="15" x14ac:dyDescent="0.25">
      <c r="A95" s="455" t="s">
        <v>18</v>
      </c>
      <c r="B95" s="456" t="s">
        <v>18</v>
      </c>
      <c r="C95" s="355" t="s">
        <v>54</v>
      </c>
      <c r="D95" s="355" t="s">
        <v>2092</v>
      </c>
      <c r="E95" s="362" t="s">
        <v>296</v>
      </c>
      <c r="F95" s="451" t="s">
        <v>1072</v>
      </c>
      <c r="G95" s="457">
        <v>42054</v>
      </c>
      <c r="H95" s="458" t="str">
        <f t="shared" si="74"/>
        <v>2014-2015</v>
      </c>
      <c r="I95" s="459">
        <v>0</v>
      </c>
      <c r="J95" s="460">
        <v>10</v>
      </c>
      <c r="K95" s="461">
        <f t="shared" si="76"/>
        <v>10</v>
      </c>
      <c r="L95" s="279">
        <v>47004</v>
      </c>
      <c r="M95" s="469">
        <v>0</v>
      </c>
      <c r="N95" s="359">
        <f t="shared" si="77"/>
        <v>47004</v>
      </c>
      <c r="O95" s="359">
        <f t="shared" si="143"/>
        <v>40</v>
      </c>
      <c r="P95" s="265">
        <f t="shared" si="78"/>
        <v>10</v>
      </c>
      <c r="Q95" s="361">
        <f t="shared" si="79"/>
        <v>2350.2000000000003</v>
      </c>
      <c r="R95" s="265">
        <f t="shared" si="80"/>
        <v>44653.8</v>
      </c>
      <c r="S95" s="265">
        <f>+(R95/P95)/365*O95</f>
        <v>489.35671232876712</v>
      </c>
      <c r="T95" s="265"/>
      <c r="U95" s="265">
        <f t="shared" si="82"/>
        <v>0</v>
      </c>
      <c r="V95" s="265">
        <f t="shared" si="83"/>
        <v>489.35671232876712</v>
      </c>
      <c r="W95" s="265">
        <f t="shared" si="84"/>
        <v>489.35671232876712</v>
      </c>
      <c r="X95" s="265">
        <f t="shared" si="85"/>
        <v>0</v>
      </c>
      <c r="Y95" s="359">
        <f t="shared" si="86"/>
        <v>47004</v>
      </c>
      <c r="Z95" s="374">
        <f t="shared" si="87"/>
        <v>46514.643287671235</v>
      </c>
      <c r="AA95" s="362"/>
      <c r="AB95" s="374">
        <f t="shared" si="88"/>
        <v>46514.643287671235</v>
      </c>
      <c r="AC95" s="362"/>
      <c r="AD95" s="362"/>
      <c r="AE95" s="360">
        <f t="shared" si="89"/>
        <v>0.1095890410958904</v>
      </c>
      <c r="AF95" s="462">
        <f t="shared" si="90"/>
        <v>9.8904109589041092</v>
      </c>
      <c r="AG95" s="374">
        <f t="shared" si="91"/>
        <v>2350.2000000000003</v>
      </c>
      <c r="AH95" s="463">
        <f t="shared" si="92"/>
        <v>44653.8</v>
      </c>
      <c r="AI95" s="464">
        <f t="shared" si="93"/>
        <v>4465.38</v>
      </c>
      <c r="AJ95" s="465">
        <f t="shared" si="94"/>
        <v>42049.263287671238</v>
      </c>
      <c r="AK95" s="362"/>
      <c r="AL95" s="374">
        <f t="shared" si="95"/>
        <v>42049.263287671238</v>
      </c>
      <c r="AM95" s="362"/>
      <c r="AN95" s="362"/>
      <c r="AO95" s="360">
        <f t="shared" si="96"/>
        <v>1.1123287671232878</v>
      </c>
      <c r="AP95" s="462">
        <f t="shared" si="97"/>
        <v>8.8876712328767127</v>
      </c>
      <c r="AQ95" s="374">
        <f t="shared" si="98"/>
        <v>2350.2000000000003</v>
      </c>
      <c r="AR95" s="463">
        <f t="shared" si="99"/>
        <v>44164.443287671238</v>
      </c>
      <c r="AS95" s="464">
        <f t="shared" si="100"/>
        <v>4465.38</v>
      </c>
      <c r="AT95" s="466">
        <f t="shared" si="101"/>
        <v>37583.88328767124</v>
      </c>
      <c r="AV95" s="374">
        <f t="shared" si="102"/>
        <v>37583.88328767124</v>
      </c>
      <c r="AW95" s="362"/>
      <c r="AX95" s="362"/>
      <c r="AY95" s="360">
        <f t="shared" si="103"/>
        <v>2.1123287671232878</v>
      </c>
      <c r="AZ95" s="462">
        <f t="shared" si="104"/>
        <v>7.8876712328767127</v>
      </c>
      <c r="BA95" s="374">
        <f t="shared" si="105"/>
        <v>2350.2000000000003</v>
      </c>
      <c r="BB95" s="463">
        <f t="shared" si="106"/>
        <v>39699.063287671241</v>
      </c>
      <c r="BC95" s="364">
        <f t="shared" si="107"/>
        <v>4465.38</v>
      </c>
      <c r="BD95" s="466">
        <f t="shared" si="108"/>
        <v>33118.503287671243</v>
      </c>
      <c r="BE95" s="466"/>
      <c r="BF95" s="374">
        <f t="shared" si="109"/>
        <v>33118.503287671243</v>
      </c>
      <c r="BG95" s="362"/>
      <c r="BH95" s="362"/>
      <c r="BI95" s="360">
        <f t="shared" si="110"/>
        <v>3.1123287671232878</v>
      </c>
      <c r="BJ95" s="462">
        <f t="shared" si="111"/>
        <v>6.8876712328767127</v>
      </c>
      <c r="BK95" s="374">
        <f t="shared" si="112"/>
        <v>2350.2000000000003</v>
      </c>
      <c r="BL95" s="463">
        <f t="shared" si="113"/>
        <v>30768.303287671242</v>
      </c>
      <c r="BM95" s="364">
        <f t="shared" si="114"/>
        <v>4465.38</v>
      </c>
      <c r="BN95" s="280">
        <f t="shared" si="115"/>
        <v>28653.123287671242</v>
      </c>
      <c r="BO95" s="467"/>
      <c r="BP95" s="374">
        <v>28653.123287671242</v>
      </c>
      <c r="BQ95" s="362"/>
      <c r="BR95" s="362"/>
      <c r="BS95" s="360">
        <f t="shared" si="124"/>
        <v>4.1123287671232873</v>
      </c>
      <c r="BT95" s="462">
        <f t="shared" si="125"/>
        <v>5.8876712328767127</v>
      </c>
      <c r="BU95" s="374">
        <f t="shared" si="126"/>
        <v>2350.2000000000003</v>
      </c>
      <c r="BV95" s="463">
        <f t="shared" si="116"/>
        <v>26302.923287671241</v>
      </c>
      <c r="BW95" s="364">
        <f t="shared" si="127"/>
        <v>4465.38</v>
      </c>
      <c r="BX95" s="280">
        <f t="shared" si="117"/>
        <v>24187.743287671241</v>
      </c>
      <c r="BZ95" s="280">
        <v>24187.743287671241</v>
      </c>
      <c r="CA95" s="362"/>
      <c r="CB95" s="362"/>
      <c r="CC95" s="360">
        <f t="shared" si="128"/>
        <v>5.1150684931506847</v>
      </c>
      <c r="CD95" s="462">
        <f t="shared" si="129"/>
        <v>4.8849315068493153</v>
      </c>
      <c r="CE95" s="374">
        <f t="shared" si="130"/>
        <v>2350.2000000000003</v>
      </c>
      <c r="CF95" s="463">
        <f t="shared" si="118"/>
        <v>21837.54328767124</v>
      </c>
      <c r="CG95" s="464">
        <f t="shared" si="146"/>
        <v>4465.38</v>
      </c>
      <c r="CH95" s="280">
        <f t="shared" si="119"/>
        <v>19722.36328767124</v>
      </c>
      <c r="CJ95" s="467">
        <f t="shared" si="131"/>
        <v>17372.163287671239</v>
      </c>
      <c r="CK95" s="280">
        <f t="shared" si="132"/>
        <v>19722.36328767124</v>
      </c>
      <c r="CL95" s="362"/>
      <c r="CM95" s="362"/>
      <c r="CN95" s="360">
        <f t="shared" si="133"/>
        <v>6.1150684931506847</v>
      </c>
      <c r="CO95" s="462">
        <f t="shared" si="134"/>
        <v>3.8849315068493153</v>
      </c>
      <c r="CP95" s="374">
        <f t="shared" si="135"/>
        <v>2350.2000000000003</v>
      </c>
      <c r="CQ95" s="364">
        <f t="shared" si="120"/>
        <v>17372.163287671239</v>
      </c>
      <c r="CR95" s="364">
        <f t="shared" si="136"/>
        <v>4465.38</v>
      </c>
      <c r="CS95" s="280">
        <f t="shared" si="121"/>
        <v>15256.983287671239</v>
      </c>
      <c r="CU95" s="468">
        <f t="shared" si="137"/>
        <v>12906.783287671238</v>
      </c>
      <c r="CV95" s="280">
        <f t="shared" si="138"/>
        <v>15256.983287671239</v>
      </c>
      <c r="CW95" s="362"/>
      <c r="CX95" s="362"/>
      <c r="CY95" s="360">
        <f t="shared" si="139"/>
        <v>8.1150684931506856</v>
      </c>
      <c r="CZ95" s="462">
        <f t="shared" si="140"/>
        <v>1.8849315068493144</v>
      </c>
      <c r="DA95" s="374">
        <f t="shared" si="141"/>
        <v>2350.2000000000003</v>
      </c>
      <c r="DB95" s="364">
        <f t="shared" si="122"/>
        <v>12906.783287671238</v>
      </c>
      <c r="DC95" s="364">
        <f t="shared" si="145"/>
        <v>4465.38</v>
      </c>
      <c r="DD95" s="280">
        <f t="shared" si="123"/>
        <v>10791.603287671238</v>
      </c>
      <c r="DF95" s="468">
        <f t="shared" si="142"/>
        <v>8441.4032876712372</v>
      </c>
    </row>
    <row r="96" spans="1:110" ht="15" x14ac:dyDescent="0.25">
      <c r="A96" s="455" t="s">
        <v>18</v>
      </c>
      <c r="B96" s="456" t="s">
        <v>18</v>
      </c>
      <c r="C96" s="355" t="s">
        <v>54</v>
      </c>
      <c r="D96" s="355" t="s">
        <v>2093</v>
      </c>
      <c r="E96" s="362" t="s">
        <v>297</v>
      </c>
      <c r="F96" s="451" t="s">
        <v>1072</v>
      </c>
      <c r="G96" s="457">
        <v>42055</v>
      </c>
      <c r="H96" s="458" t="str">
        <f t="shared" si="74"/>
        <v>2014-2015</v>
      </c>
      <c r="I96" s="459">
        <v>0</v>
      </c>
      <c r="J96" s="460">
        <v>10</v>
      </c>
      <c r="K96" s="461">
        <f t="shared" si="76"/>
        <v>10</v>
      </c>
      <c r="L96" s="279">
        <v>165000</v>
      </c>
      <c r="M96" s="469">
        <v>0</v>
      </c>
      <c r="N96" s="359">
        <f t="shared" si="77"/>
        <v>165000</v>
      </c>
      <c r="O96" s="359">
        <f t="shared" si="143"/>
        <v>39</v>
      </c>
      <c r="P96" s="265">
        <f t="shared" si="78"/>
        <v>10</v>
      </c>
      <c r="Q96" s="361">
        <f t="shared" si="79"/>
        <v>8250</v>
      </c>
      <c r="R96" s="265">
        <f t="shared" si="80"/>
        <v>156750</v>
      </c>
      <c r="S96" s="265">
        <f>+(R96/P96)/365*O96</f>
        <v>1674.8630136986303</v>
      </c>
      <c r="T96" s="265"/>
      <c r="U96" s="265">
        <f t="shared" si="82"/>
        <v>0</v>
      </c>
      <c r="V96" s="265">
        <f t="shared" si="83"/>
        <v>1674.8630136986303</v>
      </c>
      <c r="W96" s="265">
        <f t="shared" si="84"/>
        <v>1674.8630136986303</v>
      </c>
      <c r="X96" s="265">
        <f t="shared" si="85"/>
        <v>0</v>
      </c>
      <c r="Y96" s="359">
        <f t="shared" si="86"/>
        <v>165000</v>
      </c>
      <c r="Z96" s="374">
        <f t="shared" si="87"/>
        <v>163325.13698630137</v>
      </c>
      <c r="AA96" s="362"/>
      <c r="AB96" s="374">
        <f t="shared" si="88"/>
        <v>163325.13698630137</v>
      </c>
      <c r="AC96" s="362"/>
      <c r="AD96" s="362"/>
      <c r="AE96" s="360">
        <f t="shared" si="89"/>
        <v>0.10684931506849316</v>
      </c>
      <c r="AF96" s="462">
        <f t="shared" si="90"/>
        <v>9.8931506849315074</v>
      </c>
      <c r="AG96" s="374">
        <f t="shared" si="91"/>
        <v>8250</v>
      </c>
      <c r="AH96" s="463">
        <f t="shared" si="92"/>
        <v>156750</v>
      </c>
      <c r="AI96" s="464">
        <f t="shared" si="93"/>
        <v>15675</v>
      </c>
      <c r="AJ96" s="465">
        <f t="shared" si="94"/>
        <v>147650.13698630137</v>
      </c>
      <c r="AK96" s="362"/>
      <c r="AL96" s="374">
        <f t="shared" si="95"/>
        <v>147650.13698630137</v>
      </c>
      <c r="AM96" s="362"/>
      <c r="AN96" s="362"/>
      <c r="AO96" s="360">
        <f t="shared" si="96"/>
        <v>1.1095890410958904</v>
      </c>
      <c r="AP96" s="462">
        <f t="shared" si="97"/>
        <v>8.8904109589041092</v>
      </c>
      <c r="AQ96" s="374">
        <f t="shared" si="98"/>
        <v>8250</v>
      </c>
      <c r="AR96" s="463">
        <f t="shared" si="99"/>
        <v>155075.13698630137</v>
      </c>
      <c r="AS96" s="464">
        <f t="shared" si="100"/>
        <v>15675</v>
      </c>
      <c r="AT96" s="466">
        <f t="shared" si="101"/>
        <v>131975.13698630137</v>
      </c>
      <c r="AV96" s="374">
        <f t="shared" si="102"/>
        <v>131975.13698630137</v>
      </c>
      <c r="AW96" s="362"/>
      <c r="AX96" s="362"/>
      <c r="AY96" s="360">
        <f t="shared" si="103"/>
        <v>2.1095890410958904</v>
      </c>
      <c r="AZ96" s="462">
        <f t="shared" si="104"/>
        <v>7.8904109589041092</v>
      </c>
      <c r="BA96" s="374">
        <f t="shared" si="105"/>
        <v>8250</v>
      </c>
      <c r="BB96" s="463">
        <f t="shared" si="106"/>
        <v>139400.13698630137</v>
      </c>
      <c r="BC96" s="364">
        <f t="shared" si="107"/>
        <v>15675</v>
      </c>
      <c r="BD96" s="466">
        <f t="shared" si="108"/>
        <v>116300.13698630137</v>
      </c>
      <c r="BE96" s="466"/>
      <c r="BF96" s="374">
        <f t="shared" si="109"/>
        <v>116300.13698630137</v>
      </c>
      <c r="BG96" s="362"/>
      <c r="BH96" s="362"/>
      <c r="BI96" s="360">
        <f t="shared" si="110"/>
        <v>3.1095890410958904</v>
      </c>
      <c r="BJ96" s="462">
        <f t="shared" si="111"/>
        <v>6.8904109589041092</v>
      </c>
      <c r="BK96" s="374">
        <f t="shared" si="112"/>
        <v>8250</v>
      </c>
      <c r="BL96" s="463">
        <f t="shared" si="113"/>
        <v>108050.13698630137</v>
      </c>
      <c r="BM96" s="364">
        <f t="shared" si="114"/>
        <v>15675</v>
      </c>
      <c r="BN96" s="280">
        <f t="shared" si="115"/>
        <v>100625.13698630137</v>
      </c>
      <c r="BO96" s="467"/>
      <c r="BP96" s="374">
        <v>100625.13698630137</v>
      </c>
      <c r="BQ96" s="362"/>
      <c r="BR96" s="362"/>
      <c r="BS96" s="360">
        <f t="shared" si="124"/>
        <v>4.1095890410958908</v>
      </c>
      <c r="BT96" s="462">
        <f t="shared" si="125"/>
        <v>5.8904109589041092</v>
      </c>
      <c r="BU96" s="374">
        <f t="shared" si="126"/>
        <v>8250</v>
      </c>
      <c r="BV96" s="463">
        <f t="shared" si="116"/>
        <v>92375.136986301368</v>
      </c>
      <c r="BW96" s="364">
        <f t="shared" si="127"/>
        <v>15675</v>
      </c>
      <c r="BX96" s="280">
        <f t="shared" si="117"/>
        <v>84950.136986301368</v>
      </c>
      <c r="BZ96" s="280">
        <v>84950.136986301368</v>
      </c>
      <c r="CA96" s="362"/>
      <c r="CB96" s="362"/>
      <c r="CC96" s="360">
        <f t="shared" si="128"/>
        <v>5.1123287671232873</v>
      </c>
      <c r="CD96" s="462">
        <f t="shared" si="129"/>
        <v>4.8876712328767127</v>
      </c>
      <c r="CE96" s="374">
        <f t="shared" si="130"/>
        <v>8250</v>
      </c>
      <c r="CF96" s="463">
        <f t="shared" si="118"/>
        <v>76700.136986301368</v>
      </c>
      <c r="CG96" s="464">
        <f t="shared" si="146"/>
        <v>15675</v>
      </c>
      <c r="CH96" s="280">
        <f t="shared" si="119"/>
        <v>69275.136986301368</v>
      </c>
      <c r="CJ96" s="467">
        <f t="shared" si="131"/>
        <v>61025.136986301368</v>
      </c>
      <c r="CK96" s="280">
        <f t="shared" si="132"/>
        <v>69275.136986301368</v>
      </c>
      <c r="CL96" s="362"/>
      <c r="CM96" s="362"/>
      <c r="CN96" s="360">
        <f t="shared" si="133"/>
        <v>6.1123287671232873</v>
      </c>
      <c r="CO96" s="462">
        <f t="shared" si="134"/>
        <v>3.8876712328767127</v>
      </c>
      <c r="CP96" s="374">
        <f t="shared" si="135"/>
        <v>8250</v>
      </c>
      <c r="CQ96" s="364">
        <f t="shared" si="120"/>
        <v>61025.136986301368</v>
      </c>
      <c r="CR96" s="364">
        <f t="shared" si="136"/>
        <v>15675</v>
      </c>
      <c r="CS96" s="280">
        <f t="shared" si="121"/>
        <v>53600.136986301368</v>
      </c>
      <c r="CU96" s="468">
        <f t="shared" si="137"/>
        <v>45350.136986301368</v>
      </c>
      <c r="CV96" s="280">
        <f t="shared" si="138"/>
        <v>53600.136986301368</v>
      </c>
      <c r="CW96" s="362"/>
      <c r="CX96" s="362"/>
      <c r="CY96" s="360">
        <f t="shared" si="139"/>
        <v>8.1123287671232873</v>
      </c>
      <c r="CZ96" s="462">
        <f t="shared" si="140"/>
        <v>1.8876712328767127</v>
      </c>
      <c r="DA96" s="374">
        <f t="shared" si="141"/>
        <v>8250</v>
      </c>
      <c r="DB96" s="364">
        <f t="shared" si="122"/>
        <v>45350.136986301368</v>
      </c>
      <c r="DC96" s="364">
        <f t="shared" si="145"/>
        <v>15675</v>
      </c>
      <c r="DD96" s="280">
        <f t="shared" si="123"/>
        <v>37925.136986301368</v>
      </c>
      <c r="DF96" s="468">
        <f t="shared" si="142"/>
        <v>29675.136986301368</v>
      </c>
    </row>
    <row r="97" spans="1:110" ht="15" x14ac:dyDescent="0.25">
      <c r="A97" s="455" t="s">
        <v>18</v>
      </c>
      <c r="B97" s="456" t="s">
        <v>18</v>
      </c>
      <c r="C97" s="355" t="s">
        <v>54</v>
      </c>
      <c r="D97" s="355" t="s">
        <v>2094</v>
      </c>
      <c r="E97" s="362" t="s">
        <v>298</v>
      </c>
      <c r="F97" s="451" t="s">
        <v>1072</v>
      </c>
      <c r="G97" s="457">
        <v>42065</v>
      </c>
      <c r="H97" s="458" t="str">
        <f t="shared" si="74"/>
        <v>2014-2015</v>
      </c>
      <c r="I97" s="459">
        <v>0</v>
      </c>
      <c r="J97" s="460">
        <v>10</v>
      </c>
      <c r="K97" s="461">
        <f t="shared" si="76"/>
        <v>10</v>
      </c>
      <c r="L97" s="279">
        <v>8190</v>
      </c>
      <c r="M97" s="469">
        <v>0</v>
      </c>
      <c r="N97" s="359">
        <f t="shared" si="77"/>
        <v>8190</v>
      </c>
      <c r="O97" s="359">
        <f t="shared" si="143"/>
        <v>29</v>
      </c>
      <c r="P97" s="265">
        <f t="shared" si="78"/>
        <v>10</v>
      </c>
      <c r="Q97" s="361">
        <f t="shared" si="79"/>
        <v>409.5</v>
      </c>
      <c r="R97" s="265">
        <f t="shared" si="80"/>
        <v>7780.5</v>
      </c>
      <c r="S97" s="265">
        <f>+(R97/P97)/365*O97</f>
        <v>61.817671232876705</v>
      </c>
      <c r="T97" s="265"/>
      <c r="U97" s="265">
        <f t="shared" si="82"/>
        <v>0</v>
      </c>
      <c r="V97" s="265">
        <f t="shared" si="83"/>
        <v>61.817671232876705</v>
      </c>
      <c r="W97" s="265">
        <f t="shared" si="84"/>
        <v>61.817671232876705</v>
      </c>
      <c r="X97" s="265">
        <f t="shared" si="85"/>
        <v>0</v>
      </c>
      <c r="Y97" s="359">
        <f t="shared" si="86"/>
        <v>8190</v>
      </c>
      <c r="Z97" s="374">
        <f t="shared" si="87"/>
        <v>8128.1823287671232</v>
      </c>
      <c r="AA97" s="362"/>
      <c r="AB97" s="374">
        <f t="shared" si="88"/>
        <v>8128.1823287671232</v>
      </c>
      <c r="AC97" s="362"/>
      <c r="AD97" s="362"/>
      <c r="AE97" s="360">
        <f t="shared" si="89"/>
        <v>7.9452054794520555E-2</v>
      </c>
      <c r="AF97" s="462">
        <f t="shared" si="90"/>
        <v>9.9205479452054792</v>
      </c>
      <c r="AG97" s="374">
        <f t="shared" si="91"/>
        <v>409.5</v>
      </c>
      <c r="AH97" s="463">
        <f t="shared" si="92"/>
        <v>7780.5</v>
      </c>
      <c r="AI97" s="464">
        <f t="shared" si="93"/>
        <v>778.05</v>
      </c>
      <c r="AJ97" s="465">
        <f t="shared" si="94"/>
        <v>7350.132328767123</v>
      </c>
      <c r="AK97" s="362"/>
      <c r="AL97" s="374">
        <f t="shared" si="95"/>
        <v>7350.132328767123</v>
      </c>
      <c r="AM97" s="362"/>
      <c r="AN97" s="362"/>
      <c r="AO97" s="360">
        <f t="shared" si="96"/>
        <v>1.0821917808219179</v>
      </c>
      <c r="AP97" s="462">
        <f t="shared" si="97"/>
        <v>8.9178082191780828</v>
      </c>
      <c r="AQ97" s="374">
        <f t="shared" si="98"/>
        <v>409.5</v>
      </c>
      <c r="AR97" s="463">
        <f t="shared" si="99"/>
        <v>7718.6823287671232</v>
      </c>
      <c r="AS97" s="464">
        <f t="shared" si="100"/>
        <v>778.05</v>
      </c>
      <c r="AT97" s="466">
        <f t="shared" si="101"/>
        <v>6572.0823287671228</v>
      </c>
      <c r="AV97" s="374">
        <f t="shared" si="102"/>
        <v>6572.0823287671228</v>
      </c>
      <c r="AW97" s="362"/>
      <c r="AX97" s="362"/>
      <c r="AY97" s="360">
        <f t="shared" si="103"/>
        <v>2.0821917808219177</v>
      </c>
      <c r="AZ97" s="462">
        <f t="shared" si="104"/>
        <v>7.9178082191780828</v>
      </c>
      <c r="BA97" s="374">
        <f t="shared" si="105"/>
        <v>409.5</v>
      </c>
      <c r="BB97" s="463">
        <f t="shared" si="106"/>
        <v>6940.632328767123</v>
      </c>
      <c r="BC97" s="364">
        <f t="shared" si="107"/>
        <v>778.05</v>
      </c>
      <c r="BD97" s="466">
        <f t="shared" si="108"/>
        <v>5794.0323287671226</v>
      </c>
      <c r="BE97" s="466"/>
      <c r="BF97" s="374">
        <f t="shared" si="109"/>
        <v>5794.0323287671226</v>
      </c>
      <c r="BG97" s="362"/>
      <c r="BH97" s="362"/>
      <c r="BI97" s="360">
        <f t="shared" si="110"/>
        <v>3.0821917808219177</v>
      </c>
      <c r="BJ97" s="462">
        <f t="shared" si="111"/>
        <v>6.9178082191780828</v>
      </c>
      <c r="BK97" s="374">
        <f t="shared" si="112"/>
        <v>409.5</v>
      </c>
      <c r="BL97" s="463">
        <f t="shared" si="113"/>
        <v>5384.5323287671226</v>
      </c>
      <c r="BM97" s="364">
        <f t="shared" si="114"/>
        <v>778.05</v>
      </c>
      <c r="BN97" s="280">
        <f t="shared" si="115"/>
        <v>5015.9823287671225</v>
      </c>
      <c r="BO97" s="467"/>
      <c r="BP97" s="374">
        <v>5015.9823287671225</v>
      </c>
      <c r="BQ97" s="362"/>
      <c r="BR97" s="362"/>
      <c r="BS97" s="360">
        <f t="shared" si="124"/>
        <v>4.0821917808219181</v>
      </c>
      <c r="BT97" s="462">
        <f t="shared" si="125"/>
        <v>5.9178082191780819</v>
      </c>
      <c r="BU97" s="374">
        <f t="shared" si="126"/>
        <v>409.5</v>
      </c>
      <c r="BV97" s="463">
        <f t="shared" si="116"/>
        <v>4606.4823287671225</v>
      </c>
      <c r="BW97" s="364">
        <f t="shared" si="127"/>
        <v>778.05</v>
      </c>
      <c r="BX97" s="280">
        <f t="shared" si="117"/>
        <v>4237.9323287671223</v>
      </c>
      <c r="BZ97" s="280">
        <v>4237.9323287671223</v>
      </c>
      <c r="CA97" s="362"/>
      <c r="CB97" s="362"/>
      <c r="CC97" s="360">
        <f t="shared" si="128"/>
        <v>5.0849315068493155</v>
      </c>
      <c r="CD97" s="462">
        <f t="shared" si="129"/>
        <v>4.9150684931506845</v>
      </c>
      <c r="CE97" s="374">
        <f t="shared" si="130"/>
        <v>409.5</v>
      </c>
      <c r="CF97" s="463">
        <f t="shared" si="118"/>
        <v>3828.4323287671223</v>
      </c>
      <c r="CG97" s="464">
        <f t="shared" si="146"/>
        <v>778.05</v>
      </c>
      <c r="CH97" s="280">
        <f t="shared" si="119"/>
        <v>3459.8823287671221</v>
      </c>
      <c r="CJ97" s="467">
        <f t="shared" si="131"/>
        <v>3050.3823287671221</v>
      </c>
      <c r="CK97" s="280">
        <f t="shared" si="132"/>
        <v>3459.8823287671221</v>
      </c>
      <c r="CL97" s="362"/>
      <c r="CM97" s="362"/>
      <c r="CN97" s="360">
        <f t="shared" si="133"/>
        <v>6.0849315068493155</v>
      </c>
      <c r="CO97" s="462">
        <f t="shared" si="134"/>
        <v>3.9150684931506845</v>
      </c>
      <c r="CP97" s="374">
        <f t="shared" si="135"/>
        <v>409.5</v>
      </c>
      <c r="CQ97" s="364">
        <f t="shared" si="120"/>
        <v>3050.3823287671221</v>
      </c>
      <c r="CR97" s="364">
        <f t="shared" si="136"/>
        <v>778.05</v>
      </c>
      <c r="CS97" s="280">
        <f t="shared" si="121"/>
        <v>2681.8323287671219</v>
      </c>
      <c r="CU97" s="468">
        <f t="shared" si="137"/>
        <v>2272.3323287671219</v>
      </c>
      <c r="CV97" s="280">
        <f t="shared" si="138"/>
        <v>2681.8323287671219</v>
      </c>
      <c r="CW97" s="362"/>
      <c r="CX97" s="362"/>
      <c r="CY97" s="360">
        <f t="shared" si="139"/>
        <v>8.0849315068493155</v>
      </c>
      <c r="CZ97" s="462">
        <f t="shared" si="140"/>
        <v>1.9150684931506845</v>
      </c>
      <c r="DA97" s="374">
        <f t="shared" si="141"/>
        <v>409.5</v>
      </c>
      <c r="DB97" s="364">
        <f t="shared" si="122"/>
        <v>2272.3323287671219</v>
      </c>
      <c r="DC97" s="364">
        <f t="shared" si="145"/>
        <v>778.05</v>
      </c>
      <c r="DD97" s="280">
        <f t="shared" si="123"/>
        <v>1903.782328767122</v>
      </c>
      <c r="DF97" s="468">
        <f t="shared" si="142"/>
        <v>1494.282328767122</v>
      </c>
    </row>
    <row r="98" spans="1:110" ht="15" x14ac:dyDescent="0.25">
      <c r="A98" s="455" t="s">
        <v>18</v>
      </c>
      <c r="B98" s="456" t="s">
        <v>18</v>
      </c>
      <c r="C98" s="355" t="s">
        <v>54</v>
      </c>
      <c r="D98" s="355" t="s">
        <v>2095</v>
      </c>
      <c r="E98" s="362" t="s">
        <v>299</v>
      </c>
      <c r="F98" s="451" t="s">
        <v>1072</v>
      </c>
      <c r="G98" s="457">
        <v>42065</v>
      </c>
      <c r="H98" s="458" t="str">
        <f t="shared" si="74"/>
        <v>2014-2015</v>
      </c>
      <c r="I98" s="459">
        <v>0</v>
      </c>
      <c r="J98" s="460">
        <v>10</v>
      </c>
      <c r="K98" s="461">
        <f t="shared" si="76"/>
        <v>10</v>
      </c>
      <c r="L98" s="279">
        <v>6248</v>
      </c>
      <c r="M98" s="469">
        <v>0</v>
      </c>
      <c r="N98" s="359">
        <f t="shared" si="77"/>
        <v>6248</v>
      </c>
      <c r="O98" s="359">
        <f t="shared" si="143"/>
        <v>29</v>
      </c>
      <c r="P98" s="265">
        <f t="shared" si="78"/>
        <v>10</v>
      </c>
      <c r="Q98" s="361">
        <f t="shared" si="79"/>
        <v>312.40000000000003</v>
      </c>
      <c r="R98" s="265">
        <f t="shared" si="80"/>
        <v>5935.6</v>
      </c>
      <c r="S98" s="265">
        <f>+(R98/P98)/365*O98</f>
        <v>47.159561643835623</v>
      </c>
      <c r="T98" s="265"/>
      <c r="U98" s="265">
        <f t="shared" si="82"/>
        <v>0</v>
      </c>
      <c r="V98" s="265">
        <f t="shared" si="83"/>
        <v>47.159561643835623</v>
      </c>
      <c r="W98" s="265">
        <f t="shared" si="84"/>
        <v>47.159561643835623</v>
      </c>
      <c r="X98" s="265">
        <f t="shared" si="85"/>
        <v>0</v>
      </c>
      <c r="Y98" s="359">
        <f t="shared" si="86"/>
        <v>6248</v>
      </c>
      <c r="Z98" s="374">
        <f t="shared" si="87"/>
        <v>6200.8404383561647</v>
      </c>
      <c r="AA98" s="362"/>
      <c r="AB98" s="374">
        <f t="shared" si="88"/>
        <v>6200.8404383561647</v>
      </c>
      <c r="AC98" s="362"/>
      <c r="AD98" s="362"/>
      <c r="AE98" s="360">
        <f t="shared" si="89"/>
        <v>7.9452054794520555E-2</v>
      </c>
      <c r="AF98" s="462">
        <f t="shared" si="90"/>
        <v>9.9205479452054792</v>
      </c>
      <c r="AG98" s="374">
        <f t="shared" si="91"/>
        <v>312.40000000000003</v>
      </c>
      <c r="AH98" s="463">
        <f t="shared" si="92"/>
        <v>5935.6</v>
      </c>
      <c r="AI98" s="464">
        <f t="shared" si="93"/>
        <v>593.56000000000006</v>
      </c>
      <c r="AJ98" s="465">
        <f t="shared" si="94"/>
        <v>5607.2804383561643</v>
      </c>
      <c r="AK98" s="362"/>
      <c r="AL98" s="374">
        <f t="shared" si="95"/>
        <v>5607.2804383561643</v>
      </c>
      <c r="AM98" s="362"/>
      <c r="AN98" s="362"/>
      <c r="AO98" s="360">
        <f t="shared" si="96"/>
        <v>1.0821917808219179</v>
      </c>
      <c r="AP98" s="462">
        <f t="shared" si="97"/>
        <v>8.9178082191780828</v>
      </c>
      <c r="AQ98" s="374">
        <f t="shared" si="98"/>
        <v>312.40000000000003</v>
      </c>
      <c r="AR98" s="463">
        <f t="shared" si="99"/>
        <v>5888.440438356165</v>
      </c>
      <c r="AS98" s="464">
        <f t="shared" si="100"/>
        <v>593.56000000000006</v>
      </c>
      <c r="AT98" s="466">
        <f t="shared" si="101"/>
        <v>5013.7204383561639</v>
      </c>
      <c r="AV98" s="374">
        <f t="shared" si="102"/>
        <v>5013.7204383561639</v>
      </c>
      <c r="AW98" s="362"/>
      <c r="AX98" s="362"/>
      <c r="AY98" s="360">
        <f t="shared" si="103"/>
        <v>2.0821917808219177</v>
      </c>
      <c r="AZ98" s="462">
        <f t="shared" si="104"/>
        <v>7.9178082191780828</v>
      </c>
      <c r="BA98" s="374">
        <f t="shared" si="105"/>
        <v>312.40000000000003</v>
      </c>
      <c r="BB98" s="463">
        <f t="shared" si="106"/>
        <v>5294.8804383561646</v>
      </c>
      <c r="BC98" s="364">
        <f t="shared" si="107"/>
        <v>593.56000000000006</v>
      </c>
      <c r="BD98" s="466">
        <f t="shared" si="108"/>
        <v>4420.1604383561635</v>
      </c>
      <c r="BE98" s="466"/>
      <c r="BF98" s="374">
        <f t="shared" si="109"/>
        <v>4420.1604383561635</v>
      </c>
      <c r="BG98" s="362"/>
      <c r="BH98" s="362"/>
      <c r="BI98" s="360">
        <f t="shared" si="110"/>
        <v>3.0821917808219177</v>
      </c>
      <c r="BJ98" s="462">
        <f t="shared" si="111"/>
        <v>6.9178082191780828</v>
      </c>
      <c r="BK98" s="374">
        <f t="shared" si="112"/>
        <v>312.40000000000003</v>
      </c>
      <c r="BL98" s="463">
        <f t="shared" si="113"/>
        <v>4107.7604383561638</v>
      </c>
      <c r="BM98" s="364">
        <f t="shared" si="114"/>
        <v>593.56000000000006</v>
      </c>
      <c r="BN98" s="280">
        <f t="shared" si="115"/>
        <v>3826.6004383561635</v>
      </c>
      <c r="BO98" s="467"/>
      <c r="BP98" s="374">
        <v>3826.6004383561635</v>
      </c>
      <c r="BQ98" s="362"/>
      <c r="BR98" s="362"/>
      <c r="BS98" s="360">
        <f t="shared" si="124"/>
        <v>4.0821917808219181</v>
      </c>
      <c r="BT98" s="462">
        <f t="shared" si="125"/>
        <v>5.9178082191780819</v>
      </c>
      <c r="BU98" s="374">
        <f t="shared" si="126"/>
        <v>312.40000000000003</v>
      </c>
      <c r="BV98" s="463">
        <f t="shared" si="116"/>
        <v>3514.2004383561634</v>
      </c>
      <c r="BW98" s="364">
        <f t="shared" si="127"/>
        <v>593.56000000000006</v>
      </c>
      <c r="BX98" s="280">
        <f t="shared" si="117"/>
        <v>3233.0404383561636</v>
      </c>
      <c r="BZ98" s="280">
        <v>3233.0404383561636</v>
      </c>
      <c r="CA98" s="362"/>
      <c r="CB98" s="362"/>
      <c r="CC98" s="360">
        <f t="shared" si="128"/>
        <v>5.0849315068493155</v>
      </c>
      <c r="CD98" s="462">
        <f t="shared" si="129"/>
        <v>4.9150684931506845</v>
      </c>
      <c r="CE98" s="374">
        <f t="shared" si="130"/>
        <v>312.40000000000003</v>
      </c>
      <c r="CF98" s="463">
        <f t="shared" si="118"/>
        <v>2920.6404383561635</v>
      </c>
      <c r="CG98" s="464">
        <f t="shared" si="146"/>
        <v>593.56000000000006</v>
      </c>
      <c r="CH98" s="280">
        <f t="shared" si="119"/>
        <v>2639.4804383561636</v>
      </c>
      <c r="CJ98" s="467">
        <f t="shared" si="131"/>
        <v>2327.0804383561635</v>
      </c>
      <c r="CK98" s="280">
        <f t="shared" si="132"/>
        <v>2639.4804383561636</v>
      </c>
      <c r="CL98" s="362"/>
      <c r="CM98" s="362"/>
      <c r="CN98" s="360">
        <f t="shared" si="133"/>
        <v>6.0849315068493155</v>
      </c>
      <c r="CO98" s="462">
        <f t="shared" si="134"/>
        <v>3.9150684931506845</v>
      </c>
      <c r="CP98" s="374">
        <f t="shared" si="135"/>
        <v>312.40000000000003</v>
      </c>
      <c r="CQ98" s="364">
        <f t="shared" si="120"/>
        <v>2327.0804383561635</v>
      </c>
      <c r="CR98" s="364">
        <f t="shared" si="136"/>
        <v>593.56000000000006</v>
      </c>
      <c r="CS98" s="280">
        <f t="shared" si="121"/>
        <v>2045.9204383561637</v>
      </c>
      <c r="CU98" s="468">
        <f t="shared" si="137"/>
        <v>1733.5204383561636</v>
      </c>
      <c r="CV98" s="280">
        <f t="shared" si="138"/>
        <v>2045.9204383561637</v>
      </c>
      <c r="CW98" s="362"/>
      <c r="CX98" s="362"/>
      <c r="CY98" s="360">
        <f t="shared" si="139"/>
        <v>8.0849315068493155</v>
      </c>
      <c r="CZ98" s="462">
        <f t="shared" si="140"/>
        <v>1.9150684931506845</v>
      </c>
      <c r="DA98" s="374">
        <f t="shared" si="141"/>
        <v>312.40000000000003</v>
      </c>
      <c r="DB98" s="364">
        <f t="shared" si="122"/>
        <v>1733.5204383561636</v>
      </c>
      <c r="DC98" s="364">
        <f t="shared" si="145"/>
        <v>593.56000000000006</v>
      </c>
      <c r="DD98" s="280">
        <f t="shared" si="123"/>
        <v>1452.3604383561637</v>
      </c>
      <c r="DF98" s="468">
        <f t="shared" si="142"/>
        <v>1139.9604383561636</v>
      </c>
    </row>
    <row r="99" spans="1:110" ht="15" x14ac:dyDescent="0.25">
      <c r="A99" s="455" t="s">
        <v>18</v>
      </c>
      <c r="B99" s="456" t="s">
        <v>18</v>
      </c>
      <c r="C99" s="355" t="s">
        <v>54</v>
      </c>
      <c r="D99" s="355" t="s">
        <v>2096</v>
      </c>
      <c r="E99" s="362" t="s">
        <v>299</v>
      </c>
      <c r="F99" s="451" t="s">
        <v>1072</v>
      </c>
      <c r="G99" s="457">
        <v>42070</v>
      </c>
      <c r="H99" s="458" t="str">
        <f t="shared" si="74"/>
        <v>2014-2015</v>
      </c>
      <c r="I99" s="459">
        <v>0</v>
      </c>
      <c r="J99" s="460">
        <v>10</v>
      </c>
      <c r="K99" s="461">
        <f t="shared" si="76"/>
        <v>10</v>
      </c>
      <c r="L99" s="279">
        <v>5950</v>
      </c>
      <c r="M99" s="469">
        <v>0</v>
      </c>
      <c r="N99" s="359">
        <f t="shared" si="77"/>
        <v>5950</v>
      </c>
      <c r="O99" s="359">
        <f t="shared" si="143"/>
        <v>24</v>
      </c>
      <c r="P99" s="265">
        <f t="shared" si="78"/>
        <v>10</v>
      </c>
      <c r="Q99" s="361">
        <f t="shared" si="79"/>
        <v>297.5</v>
      </c>
      <c r="R99" s="265">
        <f t="shared" si="80"/>
        <v>5652.5</v>
      </c>
      <c r="S99" s="265">
        <f>+(R99/P99)/365*O99</f>
        <v>37.167123287671231</v>
      </c>
      <c r="T99" s="265"/>
      <c r="U99" s="265">
        <f t="shared" si="82"/>
        <v>0</v>
      </c>
      <c r="V99" s="265">
        <f t="shared" si="83"/>
        <v>37.167123287671231</v>
      </c>
      <c r="W99" s="265">
        <f t="shared" si="84"/>
        <v>37.167123287671231</v>
      </c>
      <c r="X99" s="265">
        <f t="shared" si="85"/>
        <v>0</v>
      </c>
      <c r="Y99" s="359">
        <f t="shared" si="86"/>
        <v>5950</v>
      </c>
      <c r="Z99" s="374">
        <f t="shared" si="87"/>
        <v>5912.8328767123285</v>
      </c>
      <c r="AA99" s="362"/>
      <c r="AB99" s="374">
        <f t="shared" si="88"/>
        <v>5912.8328767123285</v>
      </c>
      <c r="AC99" s="362"/>
      <c r="AD99" s="362"/>
      <c r="AE99" s="360">
        <f t="shared" si="89"/>
        <v>6.575342465753424E-2</v>
      </c>
      <c r="AF99" s="462">
        <f t="shared" si="90"/>
        <v>9.9342465753424651</v>
      </c>
      <c r="AG99" s="374">
        <f t="shared" si="91"/>
        <v>297.5</v>
      </c>
      <c r="AH99" s="463">
        <f t="shared" si="92"/>
        <v>5652.5</v>
      </c>
      <c r="AI99" s="464">
        <f t="shared" si="93"/>
        <v>565.25</v>
      </c>
      <c r="AJ99" s="465">
        <f t="shared" si="94"/>
        <v>5347.5828767123285</v>
      </c>
      <c r="AK99" s="362"/>
      <c r="AL99" s="374">
        <f t="shared" si="95"/>
        <v>5347.5828767123285</v>
      </c>
      <c r="AM99" s="362"/>
      <c r="AN99" s="362"/>
      <c r="AO99" s="360">
        <f t="shared" si="96"/>
        <v>1.0684931506849316</v>
      </c>
      <c r="AP99" s="462">
        <f t="shared" si="97"/>
        <v>8.9315068493150687</v>
      </c>
      <c r="AQ99" s="374">
        <f t="shared" si="98"/>
        <v>297.5</v>
      </c>
      <c r="AR99" s="463">
        <f t="shared" si="99"/>
        <v>5615.3328767123285</v>
      </c>
      <c r="AS99" s="464">
        <f t="shared" si="100"/>
        <v>565.25</v>
      </c>
      <c r="AT99" s="466">
        <f t="shared" si="101"/>
        <v>4782.3328767123285</v>
      </c>
      <c r="AV99" s="374">
        <f t="shared" si="102"/>
        <v>4782.3328767123285</v>
      </c>
      <c r="AW99" s="362"/>
      <c r="AX99" s="362"/>
      <c r="AY99" s="360">
        <f t="shared" si="103"/>
        <v>2.0684931506849313</v>
      </c>
      <c r="AZ99" s="462">
        <f t="shared" si="104"/>
        <v>7.9315068493150687</v>
      </c>
      <c r="BA99" s="374">
        <f t="shared" si="105"/>
        <v>297.5</v>
      </c>
      <c r="BB99" s="463">
        <f t="shared" si="106"/>
        <v>5050.0828767123285</v>
      </c>
      <c r="BC99" s="364">
        <f t="shared" si="107"/>
        <v>565.25</v>
      </c>
      <c r="BD99" s="466">
        <f t="shared" si="108"/>
        <v>4217.0828767123285</v>
      </c>
      <c r="BE99" s="466"/>
      <c r="BF99" s="374">
        <f t="shared" si="109"/>
        <v>4217.0828767123285</v>
      </c>
      <c r="BG99" s="362"/>
      <c r="BH99" s="362"/>
      <c r="BI99" s="360">
        <f t="shared" si="110"/>
        <v>3.0684931506849313</v>
      </c>
      <c r="BJ99" s="462">
        <f t="shared" si="111"/>
        <v>6.9315068493150687</v>
      </c>
      <c r="BK99" s="374">
        <f t="shared" si="112"/>
        <v>297.5</v>
      </c>
      <c r="BL99" s="463">
        <f t="shared" si="113"/>
        <v>3919.5828767123285</v>
      </c>
      <c r="BM99" s="364">
        <f t="shared" si="114"/>
        <v>565.25</v>
      </c>
      <c r="BN99" s="280">
        <f t="shared" si="115"/>
        <v>3651.8328767123285</v>
      </c>
      <c r="BO99" s="467"/>
      <c r="BP99" s="374">
        <v>3651.8328767123285</v>
      </c>
      <c r="BQ99" s="362"/>
      <c r="BR99" s="362"/>
      <c r="BS99" s="360">
        <f t="shared" si="124"/>
        <v>4.0684931506849313</v>
      </c>
      <c r="BT99" s="462">
        <f t="shared" si="125"/>
        <v>5.9315068493150687</v>
      </c>
      <c r="BU99" s="374">
        <f t="shared" si="126"/>
        <v>297.5</v>
      </c>
      <c r="BV99" s="463">
        <f t="shared" si="116"/>
        <v>3354.3328767123285</v>
      </c>
      <c r="BW99" s="364">
        <f t="shared" si="127"/>
        <v>565.25</v>
      </c>
      <c r="BX99" s="280">
        <f t="shared" si="117"/>
        <v>3086.5828767123285</v>
      </c>
      <c r="BZ99" s="280">
        <v>3086.5828767123285</v>
      </c>
      <c r="CA99" s="362"/>
      <c r="CB99" s="362"/>
      <c r="CC99" s="360">
        <f t="shared" si="128"/>
        <v>5.0712328767123287</v>
      </c>
      <c r="CD99" s="462">
        <f t="shared" si="129"/>
        <v>4.9287671232876713</v>
      </c>
      <c r="CE99" s="374">
        <f t="shared" si="130"/>
        <v>297.5</v>
      </c>
      <c r="CF99" s="463">
        <f t="shared" si="118"/>
        <v>2789.0828767123285</v>
      </c>
      <c r="CG99" s="464">
        <f t="shared" si="146"/>
        <v>565.25</v>
      </c>
      <c r="CH99" s="280">
        <f t="shared" si="119"/>
        <v>2521.3328767123285</v>
      </c>
      <c r="CJ99" s="467">
        <f t="shared" si="131"/>
        <v>2223.8328767123285</v>
      </c>
      <c r="CK99" s="280">
        <f t="shared" si="132"/>
        <v>2521.3328767123285</v>
      </c>
      <c r="CL99" s="362"/>
      <c r="CM99" s="362"/>
      <c r="CN99" s="360">
        <f t="shared" si="133"/>
        <v>6.0712328767123287</v>
      </c>
      <c r="CO99" s="462">
        <f t="shared" si="134"/>
        <v>3.9287671232876713</v>
      </c>
      <c r="CP99" s="374">
        <f t="shared" si="135"/>
        <v>297.5</v>
      </c>
      <c r="CQ99" s="364">
        <f t="shared" si="120"/>
        <v>2223.8328767123285</v>
      </c>
      <c r="CR99" s="364">
        <f t="shared" si="136"/>
        <v>565.25</v>
      </c>
      <c r="CS99" s="280">
        <f t="shared" si="121"/>
        <v>1956.0828767123285</v>
      </c>
      <c r="CU99" s="468">
        <f t="shared" si="137"/>
        <v>1658.5828767123285</v>
      </c>
      <c r="CV99" s="280">
        <f t="shared" si="138"/>
        <v>1956.0828767123285</v>
      </c>
      <c r="CW99" s="362"/>
      <c r="CX99" s="362"/>
      <c r="CY99" s="360">
        <f t="shared" si="139"/>
        <v>8.0712328767123296</v>
      </c>
      <c r="CZ99" s="462">
        <f t="shared" si="140"/>
        <v>1.9287671232876704</v>
      </c>
      <c r="DA99" s="374">
        <f t="shared" si="141"/>
        <v>297.5</v>
      </c>
      <c r="DB99" s="364">
        <f t="shared" si="122"/>
        <v>1658.5828767123285</v>
      </c>
      <c r="DC99" s="364">
        <f t="shared" si="145"/>
        <v>565.25</v>
      </c>
      <c r="DD99" s="280">
        <f t="shared" si="123"/>
        <v>1390.8328767123285</v>
      </c>
      <c r="DF99" s="468">
        <f t="shared" si="142"/>
        <v>1093.3328767123285</v>
      </c>
    </row>
    <row r="100" spans="1:110" ht="25.5" x14ac:dyDescent="0.25">
      <c r="A100" s="455" t="s">
        <v>18</v>
      </c>
      <c r="B100" s="456" t="s">
        <v>18</v>
      </c>
      <c r="C100" s="355" t="s">
        <v>148</v>
      </c>
      <c r="D100" s="355" t="s">
        <v>2097</v>
      </c>
      <c r="E100" s="281" t="s">
        <v>302</v>
      </c>
      <c r="F100" s="334" t="s">
        <v>1071</v>
      </c>
      <c r="G100" s="457">
        <v>40025</v>
      </c>
      <c r="H100" s="458" t="str">
        <f t="shared" si="74"/>
        <v>2009-2010</v>
      </c>
      <c r="I100" s="459">
        <f t="shared" ref="I100:I132" si="147">YEAR($K$3)-YEAR(G100)</f>
        <v>5</v>
      </c>
      <c r="J100" s="271">
        <f>VLOOKUP(C100,'[2]Rates Sch II'!C45:F174,2,0)/1.5</f>
        <v>8</v>
      </c>
      <c r="K100" s="461">
        <f t="shared" si="76"/>
        <v>3</v>
      </c>
      <c r="L100" s="311">
        <v>131222</v>
      </c>
      <c r="M100" s="279">
        <v>45455.689599999998</v>
      </c>
      <c r="N100" s="359">
        <f t="shared" si="77"/>
        <v>85766.310400000002</v>
      </c>
      <c r="O100" s="359"/>
      <c r="P100" s="265">
        <f t="shared" si="78"/>
        <v>3</v>
      </c>
      <c r="Q100" s="361">
        <f t="shared" si="79"/>
        <v>6561.1</v>
      </c>
      <c r="R100" s="265">
        <f t="shared" si="80"/>
        <v>79205.210399999996</v>
      </c>
      <c r="S100" s="265">
        <f t="shared" ref="S100:S126" si="148">+R100/P100</f>
        <v>26401.736799999999</v>
      </c>
      <c r="T100" s="265"/>
      <c r="U100" s="265">
        <f t="shared" si="82"/>
        <v>0</v>
      </c>
      <c r="V100" s="265">
        <f t="shared" si="83"/>
        <v>26401.736799999999</v>
      </c>
      <c r="W100" s="265">
        <f t="shared" si="84"/>
        <v>26401.736799999999</v>
      </c>
      <c r="X100" s="265">
        <f t="shared" si="85"/>
        <v>0</v>
      </c>
      <c r="Y100" s="359">
        <f t="shared" si="86"/>
        <v>85766.310400000002</v>
      </c>
      <c r="Z100" s="374">
        <f t="shared" si="87"/>
        <v>59364.573600000003</v>
      </c>
      <c r="AA100" s="362"/>
      <c r="AB100" s="374">
        <f t="shared" si="88"/>
        <v>59364.573600000003</v>
      </c>
      <c r="AC100" s="362"/>
      <c r="AD100" s="362"/>
      <c r="AE100" s="360">
        <f t="shared" si="89"/>
        <v>5.6684931506849319</v>
      </c>
      <c r="AF100" s="462">
        <f t="shared" si="90"/>
        <v>2.3315068493150681</v>
      </c>
      <c r="AG100" s="374">
        <f t="shared" si="91"/>
        <v>6561.1</v>
      </c>
      <c r="AH100" s="463">
        <f t="shared" si="92"/>
        <v>79205.210399999996</v>
      </c>
      <c r="AI100" s="464">
        <f>R100/P100</f>
        <v>26401.736799999999</v>
      </c>
      <c r="AJ100" s="465">
        <f>AB100-AI100</f>
        <v>32962.836800000005</v>
      </c>
      <c r="AK100" s="362"/>
      <c r="AL100" s="374">
        <f t="shared" si="95"/>
        <v>32962.836800000005</v>
      </c>
      <c r="AM100" s="362"/>
      <c r="AN100" s="362"/>
      <c r="AO100" s="360">
        <f t="shared" si="96"/>
        <v>6.6712328767123283</v>
      </c>
      <c r="AP100" s="462">
        <f t="shared" si="97"/>
        <v>1.3287671232876717</v>
      </c>
      <c r="AQ100" s="374">
        <f t="shared" si="98"/>
        <v>6561.1</v>
      </c>
      <c r="AR100" s="463">
        <f t="shared" si="99"/>
        <v>52803.473600000005</v>
      </c>
      <c r="AS100" s="464">
        <v>26401.736799999999</v>
      </c>
      <c r="AT100" s="466">
        <f t="shared" si="101"/>
        <v>6561.1000000000058</v>
      </c>
      <c r="AV100" s="374">
        <f t="shared" si="102"/>
        <v>6561.1000000000058</v>
      </c>
      <c r="AW100" s="362"/>
      <c r="AX100" s="362"/>
      <c r="AY100" s="360">
        <f t="shared" si="103"/>
        <v>7.6712328767123283</v>
      </c>
      <c r="AZ100" s="462">
        <f t="shared" si="104"/>
        <v>0.32876712328767166</v>
      </c>
      <c r="BA100" s="374">
        <f t="shared" si="105"/>
        <v>6561.1</v>
      </c>
      <c r="BB100" s="463">
        <f t="shared" si="106"/>
        <v>26401.736800000006</v>
      </c>
      <c r="BC100" s="364"/>
      <c r="BD100" s="466">
        <f t="shared" si="108"/>
        <v>6561.1000000000058</v>
      </c>
      <c r="BE100" s="466"/>
      <c r="BF100" s="374">
        <f t="shared" si="109"/>
        <v>6561.1000000000058</v>
      </c>
      <c r="BG100" s="362"/>
      <c r="BH100" s="362"/>
      <c r="BI100" s="360">
        <f t="shared" si="110"/>
        <v>8.6712328767123292</v>
      </c>
      <c r="BJ100" s="462">
        <f t="shared" si="111"/>
        <v>-0.67123287671232923</v>
      </c>
      <c r="BK100" s="374">
        <f t="shared" si="112"/>
        <v>6561.1</v>
      </c>
      <c r="BL100" s="463">
        <f t="shared" si="113"/>
        <v>0</v>
      </c>
      <c r="BM100" s="364">
        <f t="shared" si="114"/>
        <v>0</v>
      </c>
      <c r="BN100" s="280">
        <f t="shared" si="115"/>
        <v>6561.1000000000058</v>
      </c>
      <c r="BO100" s="467"/>
      <c r="BP100" s="374">
        <v>6561.1000000000058</v>
      </c>
      <c r="BQ100" s="362"/>
      <c r="BR100" s="362"/>
      <c r="BS100" s="360">
        <f t="shared" si="124"/>
        <v>9.6712328767123292</v>
      </c>
      <c r="BT100" s="462">
        <f t="shared" si="125"/>
        <v>-1.6712328767123292</v>
      </c>
      <c r="BU100" s="374">
        <f t="shared" si="126"/>
        <v>6561.1</v>
      </c>
      <c r="BV100" s="463">
        <f t="shared" si="116"/>
        <v>0</v>
      </c>
      <c r="BW100" s="364">
        <f t="shared" si="127"/>
        <v>0</v>
      </c>
      <c r="BX100" s="280">
        <f t="shared" si="117"/>
        <v>6561.1000000000058</v>
      </c>
      <c r="BZ100" s="280">
        <v>6561.1000000000058</v>
      </c>
      <c r="CA100" s="362"/>
      <c r="CB100" s="362"/>
      <c r="CC100" s="360">
        <f t="shared" si="128"/>
        <v>10.673972602739726</v>
      </c>
      <c r="CD100" s="462">
        <f t="shared" si="129"/>
        <v>-2.6739726027397257</v>
      </c>
      <c r="CE100" s="374">
        <f t="shared" si="130"/>
        <v>6561.1</v>
      </c>
      <c r="CF100" s="463">
        <f t="shared" si="118"/>
        <v>0</v>
      </c>
      <c r="CG100" s="464">
        <f t="shared" si="146"/>
        <v>0</v>
      </c>
      <c r="CH100" s="280">
        <f t="shared" si="119"/>
        <v>6561.1000000000058</v>
      </c>
      <c r="CJ100" s="467">
        <f t="shared" si="131"/>
        <v>0</v>
      </c>
      <c r="CK100" s="280">
        <f t="shared" si="132"/>
        <v>6561.1000000000058</v>
      </c>
      <c r="CL100" s="362"/>
      <c r="CM100" s="362"/>
      <c r="CN100" s="360">
        <f t="shared" si="133"/>
        <v>11.673972602739726</v>
      </c>
      <c r="CO100" s="462">
        <f t="shared" si="134"/>
        <v>-3.6739726027397257</v>
      </c>
      <c r="CP100" s="374">
        <f t="shared" si="135"/>
        <v>6561.1</v>
      </c>
      <c r="CQ100" s="364">
        <f t="shared" si="120"/>
        <v>0</v>
      </c>
      <c r="CR100" s="364">
        <f t="shared" si="136"/>
        <v>0</v>
      </c>
      <c r="CS100" s="280">
        <f t="shared" si="121"/>
        <v>6561.1000000000058</v>
      </c>
      <c r="CU100" s="468">
        <f t="shared" si="137"/>
        <v>0</v>
      </c>
      <c r="CV100" s="280">
        <f t="shared" si="138"/>
        <v>6561.1000000000058</v>
      </c>
      <c r="CW100" s="362"/>
      <c r="CX100" s="362"/>
      <c r="CY100" s="360">
        <f t="shared" si="139"/>
        <v>13.673972602739726</v>
      </c>
      <c r="CZ100" s="462">
        <f t="shared" si="140"/>
        <v>-5.6739726027397257</v>
      </c>
      <c r="DA100" s="374">
        <f t="shared" si="141"/>
        <v>6561.1</v>
      </c>
      <c r="DB100" s="364">
        <f t="shared" si="122"/>
        <v>0</v>
      </c>
      <c r="DC100" s="364">
        <f t="shared" si="145"/>
        <v>0</v>
      </c>
      <c r="DD100" s="280">
        <f t="shared" si="123"/>
        <v>6561.1000000000058</v>
      </c>
      <c r="DF100" s="468">
        <f t="shared" si="142"/>
        <v>0</v>
      </c>
    </row>
    <row r="101" spans="1:110" ht="25.5" x14ac:dyDescent="0.25">
      <c r="A101" s="455" t="s">
        <v>18</v>
      </c>
      <c r="B101" s="456" t="s">
        <v>18</v>
      </c>
      <c r="C101" s="355" t="s">
        <v>148</v>
      </c>
      <c r="D101" s="355" t="s">
        <v>2098</v>
      </c>
      <c r="E101" s="277" t="s">
        <v>302</v>
      </c>
      <c r="F101" s="470" t="s">
        <v>1071</v>
      </c>
      <c r="G101" s="457">
        <v>40117</v>
      </c>
      <c r="H101" s="458" t="str">
        <f t="shared" si="74"/>
        <v>2009-2010</v>
      </c>
      <c r="I101" s="459">
        <f t="shared" si="147"/>
        <v>5</v>
      </c>
      <c r="J101" s="271">
        <f>VLOOKUP(C101,'[2]Rates Sch II'!C46:F175,2,0)/1.5</f>
        <v>8</v>
      </c>
      <c r="K101" s="461">
        <f t="shared" si="76"/>
        <v>3</v>
      </c>
      <c r="L101" s="311">
        <v>131372</v>
      </c>
      <c r="M101" s="279">
        <v>43050.209600000002</v>
      </c>
      <c r="N101" s="359">
        <f t="shared" si="77"/>
        <v>88321.790399999998</v>
      </c>
      <c r="O101" s="359"/>
      <c r="P101" s="265">
        <f t="shared" si="78"/>
        <v>3</v>
      </c>
      <c r="Q101" s="361">
        <f t="shared" si="79"/>
        <v>6568.6</v>
      </c>
      <c r="R101" s="265">
        <f t="shared" si="80"/>
        <v>81753.190399999992</v>
      </c>
      <c r="S101" s="265">
        <f t="shared" si="148"/>
        <v>27251.063466666663</v>
      </c>
      <c r="T101" s="265"/>
      <c r="U101" s="265">
        <f t="shared" si="82"/>
        <v>0</v>
      </c>
      <c r="V101" s="265">
        <f t="shared" si="83"/>
        <v>27251.063466666663</v>
      </c>
      <c r="W101" s="265">
        <f t="shared" si="84"/>
        <v>27251.063466666663</v>
      </c>
      <c r="X101" s="265">
        <f t="shared" si="85"/>
        <v>0</v>
      </c>
      <c r="Y101" s="359">
        <f t="shared" si="86"/>
        <v>88321.790399999998</v>
      </c>
      <c r="Z101" s="374">
        <f t="shared" si="87"/>
        <v>61070.726933333339</v>
      </c>
      <c r="AA101" s="362"/>
      <c r="AB101" s="374">
        <f t="shared" si="88"/>
        <v>61070.726933333339</v>
      </c>
      <c r="AC101" s="362"/>
      <c r="AD101" s="362"/>
      <c r="AE101" s="360">
        <f t="shared" si="89"/>
        <v>5.4164383561643836</v>
      </c>
      <c r="AF101" s="462">
        <f t="shared" si="90"/>
        <v>2.5835616438356164</v>
      </c>
      <c r="AG101" s="374">
        <f t="shared" si="91"/>
        <v>6568.6</v>
      </c>
      <c r="AH101" s="463">
        <f t="shared" si="92"/>
        <v>81753.190399999992</v>
      </c>
      <c r="AI101" s="464">
        <f t="shared" ref="AI101:AI132" si="149">R101/P101</f>
        <v>27251.063466666663</v>
      </c>
      <c r="AJ101" s="465">
        <f t="shared" ref="AJ101:AJ132" si="150">AB101-AI101</f>
        <v>33819.66346666668</v>
      </c>
      <c r="AK101" s="362"/>
      <c r="AL101" s="374">
        <f t="shared" si="95"/>
        <v>33819.66346666668</v>
      </c>
      <c r="AM101" s="362"/>
      <c r="AN101" s="362"/>
      <c r="AO101" s="360">
        <f t="shared" si="96"/>
        <v>6.419178082191781</v>
      </c>
      <c r="AP101" s="462">
        <f t="shared" si="97"/>
        <v>1.580821917808219</v>
      </c>
      <c r="AQ101" s="374">
        <f t="shared" si="98"/>
        <v>6568.6</v>
      </c>
      <c r="AR101" s="463">
        <f t="shared" si="99"/>
        <v>54502.12693333334</v>
      </c>
      <c r="AS101" s="464">
        <v>27251.063466666663</v>
      </c>
      <c r="AT101" s="466">
        <f t="shared" si="101"/>
        <v>6568.6000000000167</v>
      </c>
      <c r="AV101" s="374">
        <f t="shared" si="102"/>
        <v>6568.6000000000167</v>
      </c>
      <c r="AW101" s="362"/>
      <c r="AX101" s="362"/>
      <c r="AY101" s="360">
        <f t="shared" si="103"/>
        <v>7.419178082191781</v>
      </c>
      <c r="AZ101" s="462">
        <f t="shared" si="104"/>
        <v>0.58082191780821901</v>
      </c>
      <c r="BA101" s="374">
        <f t="shared" si="105"/>
        <v>6568.6</v>
      </c>
      <c r="BB101" s="463">
        <f t="shared" si="106"/>
        <v>27251.063466666681</v>
      </c>
      <c r="BC101" s="364"/>
      <c r="BD101" s="466">
        <f t="shared" si="108"/>
        <v>6568.6000000000167</v>
      </c>
      <c r="BE101" s="466"/>
      <c r="BF101" s="374">
        <f t="shared" si="109"/>
        <v>6568.6000000000167</v>
      </c>
      <c r="BG101" s="362"/>
      <c r="BH101" s="362"/>
      <c r="BI101" s="360">
        <f t="shared" si="110"/>
        <v>8.419178082191781</v>
      </c>
      <c r="BJ101" s="462">
        <f t="shared" si="111"/>
        <v>-0.41917808219178099</v>
      </c>
      <c r="BK101" s="374">
        <f t="shared" si="112"/>
        <v>6568.6</v>
      </c>
      <c r="BL101" s="463">
        <f t="shared" si="113"/>
        <v>0</v>
      </c>
      <c r="BM101" s="364">
        <f t="shared" si="114"/>
        <v>0</v>
      </c>
      <c r="BN101" s="280">
        <f t="shared" si="115"/>
        <v>6568.6000000000167</v>
      </c>
      <c r="BO101" s="467"/>
      <c r="BP101" s="374">
        <v>6568.6000000000167</v>
      </c>
      <c r="BQ101" s="362"/>
      <c r="BR101" s="362"/>
      <c r="BS101" s="360">
        <f t="shared" si="124"/>
        <v>9.419178082191781</v>
      </c>
      <c r="BT101" s="462">
        <f t="shared" si="125"/>
        <v>-1.419178082191781</v>
      </c>
      <c r="BU101" s="374">
        <f t="shared" si="126"/>
        <v>6568.6</v>
      </c>
      <c r="BV101" s="463">
        <f t="shared" si="116"/>
        <v>0</v>
      </c>
      <c r="BW101" s="364">
        <f t="shared" si="127"/>
        <v>0</v>
      </c>
      <c r="BX101" s="280">
        <f t="shared" si="117"/>
        <v>6568.6000000000167</v>
      </c>
      <c r="BZ101" s="280">
        <v>6568.6000000000167</v>
      </c>
      <c r="CA101" s="362"/>
      <c r="CB101" s="362"/>
      <c r="CC101" s="360">
        <f t="shared" si="128"/>
        <v>10.421917808219177</v>
      </c>
      <c r="CD101" s="462">
        <f t="shared" si="129"/>
        <v>-2.4219178082191775</v>
      </c>
      <c r="CE101" s="374">
        <f t="shared" si="130"/>
        <v>6568.6</v>
      </c>
      <c r="CF101" s="463">
        <f t="shared" si="118"/>
        <v>0</v>
      </c>
      <c r="CG101" s="464">
        <f t="shared" si="146"/>
        <v>0</v>
      </c>
      <c r="CH101" s="280">
        <f t="shared" si="119"/>
        <v>6568.6000000000167</v>
      </c>
      <c r="CJ101" s="467">
        <f t="shared" si="131"/>
        <v>1.6370904631912708E-11</v>
      </c>
      <c r="CK101" s="280">
        <f t="shared" si="132"/>
        <v>6568.6000000000167</v>
      </c>
      <c r="CL101" s="362"/>
      <c r="CM101" s="362"/>
      <c r="CN101" s="360">
        <f t="shared" si="133"/>
        <v>11.421917808219177</v>
      </c>
      <c r="CO101" s="462">
        <f t="shared" si="134"/>
        <v>-3.4219178082191775</v>
      </c>
      <c r="CP101" s="374">
        <f t="shared" si="135"/>
        <v>6568.6</v>
      </c>
      <c r="CQ101" s="364">
        <f t="shared" si="120"/>
        <v>0</v>
      </c>
      <c r="CR101" s="364">
        <f t="shared" si="136"/>
        <v>0</v>
      </c>
      <c r="CS101" s="280">
        <f t="shared" si="121"/>
        <v>6568.6000000000167</v>
      </c>
      <c r="CU101" s="468">
        <f t="shared" si="137"/>
        <v>1.6370904631912708E-11</v>
      </c>
      <c r="CV101" s="280">
        <f t="shared" si="138"/>
        <v>6568.6000000000167</v>
      </c>
      <c r="CW101" s="362"/>
      <c r="CX101" s="362"/>
      <c r="CY101" s="360">
        <f t="shared" si="139"/>
        <v>13.421917808219177</v>
      </c>
      <c r="CZ101" s="462">
        <f t="shared" si="140"/>
        <v>-5.4219178082191775</v>
      </c>
      <c r="DA101" s="374">
        <f t="shared" si="141"/>
        <v>6568.6</v>
      </c>
      <c r="DB101" s="364">
        <f t="shared" si="122"/>
        <v>0</v>
      </c>
      <c r="DC101" s="364">
        <f t="shared" si="145"/>
        <v>0</v>
      </c>
      <c r="DD101" s="280">
        <f t="shared" si="123"/>
        <v>6568.6000000000167</v>
      </c>
      <c r="DF101" s="468">
        <f t="shared" si="142"/>
        <v>1.6370904631912708E-11</v>
      </c>
    </row>
    <row r="102" spans="1:110" ht="25.5" x14ac:dyDescent="0.25">
      <c r="A102" s="455" t="s">
        <v>18</v>
      </c>
      <c r="B102" s="456" t="s">
        <v>18</v>
      </c>
      <c r="C102" s="355" t="s">
        <v>148</v>
      </c>
      <c r="D102" s="355" t="s">
        <v>2099</v>
      </c>
      <c r="E102" s="277" t="s">
        <v>302</v>
      </c>
      <c r="F102" s="470" t="s">
        <v>1071</v>
      </c>
      <c r="G102" s="457">
        <v>40147</v>
      </c>
      <c r="H102" s="458" t="str">
        <f t="shared" si="74"/>
        <v>2009-2010</v>
      </c>
      <c r="I102" s="459">
        <f t="shared" si="147"/>
        <v>5</v>
      </c>
      <c r="J102" s="271">
        <f>VLOOKUP(C102,'[2]Rates Sch II'!C47:F176,2,0)/1.5</f>
        <v>8</v>
      </c>
      <c r="K102" s="461">
        <f t="shared" si="76"/>
        <v>3</v>
      </c>
      <c r="L102" s="311">
        <v>128422</v>
      </c>
      <c r="M102" s="279">
        <v>41300.649600000004</v>
      </c>
      <c r="N102" s="359">
        <f t="shared" si="77"/>
        <v>87121.350399999996</v>
      </c>
      <c r="O102" s="359"/>
      <c r="P102" s="265">
        <f t="shared" si="78"/>
        <v>3</v>
      </c>
      <c r="Q102" s="361">
        <f t="shared" si="79"/>
        <v>6421.1</v>
      </c>
      <c r="R102" s="265">
        <f t="shared" si="80"/>
        <v>80700.25039999999</v>
      </c>
      <c r="S102" s="265">
        <f t="shared" si="148"/>
        <v>26900.083466666663</v>
      </c>
      <c r="T102" s="265"/>
      <c r="U102" s="265">
        <f t="shared" si="82"/>
        <v>0</v>
      </c>
      <c r="V102" s="265">
        <f t="shared" si="83"/>
        <v>26900.083466666663</v>
      </c>
      <c r="W102" s="265">
        <f t="shared" si="84"/>
        <v>26900.083466666663</v>
      </c>
      <c r="X102" s="265">
        <f t="shared" si="85"/>
        <v>0</v>
      </c>
      <c r="Y102" s="359">
        <f t="shared" si="86"/>
        <v>87121.350399999996</v>
      </c>
      <c r="Z102" s="374">
        <f t="shared" si="87"/>
        <v>60221.266933333332</v>
      </c>
      <c r="AA102" s="362"/>
      <c r="AB102" s="374">
        <f t="shared" si="88"/>
        <v>60221.266933333332</v>
      </c>
      <c r="AC102" s="362"/>
      <c r="AD102" s="362"/>
      <c r="AE102" s="360">
        <f t="shared" si="89"/>
        <v>5.3342465753424655</v>
      </c>
      <c r="AF102" s="462">
        <f t="shared" si="90"/>
        <v>2.6657534246575345</v>
      </c>
      <c r="AG102" s="374">
        <f t="shared" si="91"/>
        <v>6421.1</v>
      </c>
      <c r="AH102" s="463">
        <f t="shared" si="92"/>
        <v>80700.25039999999</v>
      </c>
      <c r="AI102" s="464">
        <f t="shared" si="149"/>
        <v>26900.083466666663</v>
      </c>
      <c r="AJ102" s="465">
        <f t="shared" si="150"/>
        <v>33321.183466666669</v>
      </c>
      <c r="AK102" s="362"/>
      <c r="AL102" s="374">
        <f t="shared" si="95"/>
        <v>33321.183466666669</v>
      </c>
      <c r="AM102" s="362"/>
      <c r="AN102" s="362"/>
      <c r="AO102" s="360">
        <f t="shared" si="96"/>
        <v>6.3369863013698629</v>
      </c>
      <c r="AP102" s="462">
        <f t="shared" si="97"/>
        <v>1.6630136986301371</v>
      </c>
      <c r="AQ102" s="374">
        <f t="shared" si="98"/>
        <v>6421.1</v>
      </c>
      <c r="AR102" s="463">
        <f t="shared" si="99"/>
        <v>53800.166933333334</v>
      </c>
      <c r="AS102" s="464">
        <v>26900.083466666663</v>
      </c>
      <c r="AT102" s="466">
        <f t="shared" si="101"/>
        <v>6421.1000000000058</v>
      </c>
      <c r="AV102" s="374">
        <f t="shared" si="102"/>
        <v>6421.1000000000058</v>
      </c>
      <c r="AW102" s="362"/>
      <c r="AX102" s="362"/>
      <c r="AY102" s="360">
        <f t="shared" si="103"/>
        <v>7.3369863013698629</v>
      </c>
      <c r="AZ102" s="462">
        <f t="shared" si="104"/>
        <v>0.66301369863013715</v>
      </c>
      <c r="BA102" s="374">
        <f t="shared" si="105"/>
        <v>6421.1</v>
      </c>
      <c r="BB102" s="463">
        <f t="shared" si="106"/>
        <v>26900.083466666671</v>
      </c>
      <c r="BC102" s="364"/>
      <c r="BD102" s="466">
        <f t="shared" si="108"/>
        <v>6421.1000000000058</v>
      </c>
      <c r="BE102" s="466"/>
      <c r="BF102" s="374">
        <f t="shared" si="109"/>
        <v>6421.1000000000058</v>
      </c>
      <c r="BG102" s="362"/>
      <c r="BH102" s="362"/>
      <c r="BI102" s="360">
        <f t="shared" si="110"/>
        <v>8.3369863013698637</v>
      </c>
      <c r="BJ102" s="462">
        <f t="shared" si="111"/>
        <v>-0.33698630136986374</v>
      </c>
      <c r="BK102" s="374">
        <f t="shared" si="112"/>
        <v>6421.1</v>
      </c>
      <c r="BL102" s="463">
        <f t="shared" si="113"/>
        <v>0</v>
      </c>
      <c r="BM102" s="364">
        <f t="shared" si="114"/>
        <v>0</v>
      </c>
      <c r="BN102" s="280">
        <f t="shared" si="115"/>
        <v>6421.1000000000058</v>
      </c>
      <c r="BO102" s="467"/>
      <c r="BP102" s="374">
        <v>6421.1000000000058</v>
      </c>
      <c r="BQ102" s="362"/>
      <c r="BR102" s="362"/>
      <c r="BS102" s="360">
        <f t="shared" si="124"/>
        <v>9.3369863013698637</v>
      </c>
      <c r="BT102" s="462">
        <f t="shared" si="125"/>
        <v>-1.3369863013698637</v>
      </c>
      <c r="BU102" s="374">
        <f t="shared" si="126"/>
        <v>6421.1</v>
      </c>
      <c r="BV102" s="463">
        <f t="shared" si="116"/>
        <v>0</v>
      </c>
      <c r="BW102" s="364">
        <f t="shared" si="127"/>
        <v>0</v>
      </c>
      <c r="BX102" s="280">
        <f t="shared" si="117"/>
        <v>6421.1000000000058</v>
      </c>
      <c r="BZ102" s="280">
        <v>6421.1000000000058</v>
      </c>
      <c r="CA102" s="362"/>
      <c r="CB102" s="362"/>
      <c r="CC102" s="360">
        <f t="shared" si="128"/>
        <v>10.33972602739726</v>
      </c>
      <c r="CD102" s="462">
        <f t="shared" si="129"/>
        <v>-2.3397260273972602</v>
      </c>
      <c r="CE102" s="374">
        <f t="shared" si="130"/>
        <v>6421.1</v>
      </c>
      <c r="CF102" s="463">
        <f t="shared" si="118"/>
        <v>0</v>
      </c>
      <c r="CG102" s="464">
        <f t="shared" si="146"/>
        <v>0</v>
      </c>
      <c r="CH102" s="280">
        <f t="shared" si="119"/>
        <v>6421.1000000000058</v>
      </c>
      <c r="CJ102" s="467">
        <f t="shared" si="131"/>
        <v>0</v>
      </c>
      <c r="CK102" s="280">
        <f t="shared" si="132"/>
        <v>6421.1000000000058</v>
      </c>
      <c r="CL102" s="362"/>
      <c r="CM102" s="362"/>
      <c r="CN102" s="360">
        <f t="shared" si="133"/>
        <v>11.33972602739726</v>
      </c>
      <c r="CO102" s="462">
        <f t="shared" si="134"/>
        <v>-3.3397260273972602</v>
      </c>
      <c r="CP102" s="374">
        <f t="shared" si="135"/>
        <v>6421.1</v>
      </c>
      <c r="CQ102" s="364">
        <f t="shared" si="120"/>
        <v>0</v>
      </c>
      <c r="CR102" s="364">
        <f t="shared" si="136"/>
        <v>0</v>
      </c>
      <c r="CS102" s="280">
        <f t="shared" si="121"/>
        <v>6421.1000000000058</v>
      </c>
      <c r="CU102" s="468">
        <f t="shared" si="137"/>
        <v>0</v>
      </c>
      <c r="CV102" s="280">
        <f t="shared" si="138"/>
        <v>6421.1000000000058</v>
      </c>
      <c r="CW102" s="362"/>
      <c r="CX102" s="362"/>
      <c r="CY102" s="360">
        <f t="shared" si="139"/>
        <v>13.33972602739726</v>
      </c>
      <c r="CZ102" s="462">
        <f t="shared" si="140"/>
        <v>-5.3397260273972602</v>
      </c>
      <c r="DA102" s="374">
        <f t="shared" si="141"/>
        <v>6421.1</v>
      </c>
      <c r="DB102" s="364">
        <f t="shared" si="122"/>
        <v>0</v>
      </c>
      <c r="DC102" s="364">
        <f t="shared" si="145"/>
        <v>0</v>
      </c>
      <c r="DD102" s="280">
        <f t="shared" si="123"/>
        <v>6421.1000000000058</v>
      </c>
      <c r="DF102" s="468">
        <f t="shared" si="142"/>
        <v>0</v>
      </c>
    </row>
    <row r="103" spans="1:110" ht="25.5" x14ac:dyDescent="0.25">
      <c r="A103" s="455" t="s">
        <v>18</v>
      </c>
      <c r="B103" s="456" t="s">
        <v>18</v>
      </c>
      <c r="C103" s="355" t="s">
        <v>148</v>
      </c>
      <c r="D103" s="355" t="s">
        <v>2100</v>
      </c>
      <c r="E103" s="277" t="s">
        <v>303</v>
      </c>
      <c r="F103" s="470" t="s">
        <v>1071</v>
      </c>
      <c r="G103" s="457">
        <v>40178</v>
      </c>
      <c r="H103" s="458" t="str">
        <f t="shared" si="74"/>
        <v>2009-2010</v>
      </c>
      <c r="I103" s="459">
        <f t="shared" si="147"/>
        <v>5</v>
      </c>
      <c r="J103" s="271">
        <f>VLOOKUP(C103,'[2]Rates Sch II'!C48:F177,2,0)/1.5</f>
        <v>8</v>
      </c>
      <c r="K103" s="461">
        <f t="shared" si="76"/>
        <v>3</v>
      </c>
      <c r="L103" s="311">
        <v>94440</v>
      </c>
      <c r="M103" s="279">
        <v>29776.792000000001</v>
      </c>
      <c r="N103" s="359">
        <f t="shared" si="77"/>
        <v>64663.207999999999</v>
      </c>
      <c r="O103" s="359"/>
      <c r="P103" s="265">
        <f t="shared" si="78"/>
        <v>3</v>
      </c>
      <c r="Q103" s="361">
        <f t="shared" si="79"/>
        <v>4722</v>
      </c>
      <c r="R103" s="265">
        <f t="shared" si="80"/>
        <v>59941.207999999999</v>
      </c>
      <c r="S103" s="265">
        <f t="shared" si="148"/>
        <v>19980.402666666665</v>
      </c>
      <c r="T103" s="265"/>
      <c r="U103" s="265">
        <f t="shared" si="82"/>
        <v>0</v>
      </c>
      <c r="V103" s="265">
        <f t="shared" si="83"/>
        <v>19980.402666666665</v>
      </c>
      <c r="W103" s="265">
        <f t="shared" si="84"/>
        <v>19980.402666666665</v>
      </c>
      <c r="X103" s="265">
        <f t="shared" si="85"/>
        <v>0</v>
      </c>
      <c r="Y103" s="359">
        <f t="shared" si="86"/>
        <v>64663.207999999999</v>
      </c>
      <c r="Z103" s="374">
        <f t="shared" si="87"/>
        <v>44682.805333333337</v>
      </c>
      <c r="AA103" s="362"/>
      <c r="AB103" s="374">
        <f t="shared" si="88"/>
        <v>44682.805333333337</v>
      </c>
      <c r="AC103" s="362"/>
      <c r="AD103" s="362"/>
      <c r="AE103" s="360">
        <f t="shared" si="89"/>
        <v>5.2493150684931509</v>
      </c>
      <c r="AF103" s="462">
        <f t="shared" si="90"/>
        <v>2.7506849315068491</v>
      </c>
      <c r="AG103" s="374">
        <f t="shared" si="91"/>
        <v>4722</v>
      </c>
      <c r="AH103" s="463">
        <f t="shared" si="92"/>
        <v>59941.207999999999</v>
      </c>
      <c r="AI103" s="464">
        <f t="shared" si="149"/>
        <v>19980.402666666665</v>
      </c>
      <c r="AJ103" s="465">
        <f t="shared" si="150"/>
        <v>24702.402666666672</v>
      </c>
      <c r="AK103" s="362"/>
      <c r="AL103" s="374">
        <f t="shared" si="95"/>
        <v>24702.402666666672</v>
      </c>
      <c r="AM103" s="362"/>
      <c r="AN103" s="362"/>
      <c r="AO103" s="360">
        <f t="shared" si="96"/>
        <v>6.2520547945205482</v>
      </c>
      <c r="AP103" s="462">
        <f t="shared" si="97"/>
        <v>1.7479452054794518</v>
      </c>
      <c r="AQ103" s="374">
        <f t="shared" si="98"/>
        <v>4722</v>
      </c>
      <c r="AR103" s="463">
        <f t="shared" si="99"/>
        <v>39960.805333333337</v>
      </c>
      <c r="AS103" s="464">
        <v>19980.402666666665</v>
      </c>
      <c r="AT103" s="466">
        <f t="shared" si="101"/>
        <v>4722.0000000000073</v>
      </c>
      <c r="AV103" s="374">
        <f t="shared" si="102"/>
        <v>4722.0000000000073</v>
      </c>
      <c r="AW103" s="362"/>
      <c r="AX103" s="362"/>
      <c r="AY103" s="360">
        <f t="shared" si="103"/>
        <v>7.2520547945205482</v>
      </c>
      <c r="AZ103" s="462">
        <f t="shared" si="104"/>
        <v>0.74794520547945176</v>
      </c>
      <c r="BA103" s="374">
        <f t="shared" si="105"/>
        <v>4722</v>
      </c>
      <c r="BB103" s="463">
        <f t="shared" si="106"/>
        <v>19980.402666666672</v>
      </c>
      <c r="BC103" s="364"/>
      <c r="BD103" s="466">
        <f t="shared" si="108"/>
        <v>4722.0000000000073</v>
      </c>
      <c r="BE103" s="466"/>
      <c r="BF103" s="374">
        <f t="shared" si="109"/>
        <v>4722.0000000000073</v>
      </c>
      <c r="BG103" s="362"/>
      <c r="BH103" s="362"/>
      <c r="BI103" s="360">
        <f t="shared" si="110"/>
        <v>8.2520547945205482</v>
      </c>
      <c r="BJ103" s="462">
        <f t="shared" si="111"/>
        <v>-0.25205479452054824</v>
      </c>
      <c r="BK103" s="374">
        <f t="shared" si="112"/>
        <v>4722</v>
      </c>
      <c r="BL103" s="463">
        <f t="shared" si="113"/>
        <v>0</v>
      </c>
      <c r="BM103" s="364">
        <f t="shared" si="114"/>
        <v>0</v>
      </c>
      <c r="BN103" s="280">
        <f t="shared" si="115"/>
        <v>4722.0000000000073</v>
      </c>
      <c r="BO103" s="467"/>
      <c r="BP103" s="374">
        <v>4722.0000000000073</v>
      </c>
      <c r="BQ103" s="362"/>
      <c r="BR103" s="362"/>
      <c r="BS103" s="360">
        <f t="shared" si="124"/>
        <v>9.2520547945205482</v>
      </c>
      <c r="BT103" s="462">
        <f t="shared" si="125"/>
        <v>-1.2520547945205482</v>
      </c>
      <c r="BU103" s="374">
        <f t="shared" si="126"/>
        <v>4722</v>
      </c>
      <c r="BV103" s="463">
        <f t="shared" si="116"/>
        <v>0</v>
      </c>
      <c r="BW103" s="364">
        <f t="shared" si="127"/>
        <v>0</v>
      </c>
      <c r="BX103" s="280">
        <f t="shared" si="117"/>
        <v>4722.0000000000073</v>
      </c>
      <c r="BZ103" s="280">
        <v>4722.0000000000073</v>
      </c>
      <c r="CA103" s="362"/>
      <c r="CB103" s="362"/>
      <c r="CC103" s="360">
        <f t="shared" si="128"/>
        <v>10.254794520547945</v>
      </c>
      <c r="CD103" s="462">
        <f t="shared" si="129"/>
        <v>-2.2547945205479447</v>
      </c>
      <c r="CE103" s="374">
        <f t="shared" si="130"/>
        <v>4722</v>
      </c>
      <c r="CF103" s="463">
        <f t="shared" si="118"/>
        <v>0</v>
      </c>
      <c r="CG103" s="464">
        <f t="shared" si="146"/>
        <v>0</v>
      </c>
      <c r="CH103" s="280">
        <f t="shared" si="119"/>
        <v>4722.0000000000073</v>
      </c>
      <c r="CJ103" s="467">
        <f t="shared" si="131"/>
        <v>7.2759576141834259E-12</v>
      </c>
      <c r="CK103" s="280">
        <f t="shared" si="132"/>
        <v>4722.0000000000073</v>
      </c>
      <c r="CL103" s="362"/>
      <c r="CM103" s="362"/>
      <c r="CN103" s="360">
        <f t="shared" si="133"/>
        <v>11.254794520547945</v>
      </c>
      <c r="CO103" s="462">
        <f t="shared" si="134"/>
        <v>-3.2547945205479447</v>
      </c>
      <c r="CP103" s="374">
        <f t="shared" si="135"/>
        <v>4722</v>
      </c>
      <c r="CQ103" s="364">
        <f t="shared" si="120"/>
        <v>0</v>
      </c>
      <c r="CR103" s="364">
        <f t="shared" si="136"/>
        <v>0</v>
      </c>
      <c r="CS103" s="280">
        <f t="shared" si="121"/>
        <v>4722.0000000000073</v>
      </c>
      <c r="CU103" s="468">
        <f t="shared" si="137"/>
        <v>7.2759576141834259E-12</v>
      </c>
      <c r="CV103" s="280">
        <f t="shared" si="138"/>
        <v>4722.0000000000073</v>
      </c>
      <c r="CW103" s="362"/>
      <c r="CX103" s="362"/>
      <c r="CY103" s="360">
        <f t="shared" si="139"/>
        <v>13.254794520547945</v>
      </c>
      <c r="CZ103" s="462">
        <f t="shared" si="140"/>
        <v>-5.2547945205479447</v>
      </c>
      <c r="DA103" s="374">
        <f t="shared" si="141"/>
        <v>4722</v>
      </c>
      <c r="DB103" s="364">
        <f t="shared" si="122"/>
        <v>0</v>
      </c>
      <c r="DC103" s="364">
        <f t="shared" si="145"/>
        <v>0</v>
      </c>
      <c r="DD103" s="280">
        <f t="shared" si="123"/>
        <v>4722.0000000000073</v>
      </c>
      <c r="DF103" s="468">
        <f t="shared" si="142"/>
        <v>7.2759576141834259E-12</v>
      </c>
    </row>
    <row r="104" spans="1:110" ht="25.5" x14ac:dyDescent="0.25">
      <c r="A104" s="455" t="s">
        <v>18</v>
      </c>
      <c r="B104" s="456" t="s">
        <v>18</v>
      </c>
      <c r="C104" s="355" t="s">
        <v>148</v>
      </c>
      <c r="D104" s="355" t="s">
        <v>2101</v>
      </c>
      <c r="E104" s="277" t="s">
        <v>303</v>
      </c>
      <c r="F104" s="470" t="s">
        <v>1071</v>
      </c>
      <c r="G104" s="457">
        <v>40209</v>
      </c>
      <c r="H104" s="458" t="str">
        <f t="shared" si="74"/>
        <v>2009-2010</v>
      </c>
      <c r="I104" s="459">
        <f t="shared" si="147"/>
        <v>4</v>
      </c>
      <c r="J104" s="271">
        <f>VLOOKUP(C104,'[2]Rates Sch II'!C49:F178,2,0)/1.5</f>
        <v>8</v>
      </c>
      <c r="K104" s="461">
        <f t="shared" si="76"/>
        <v>4</v>
      </c>
      <c r="L104" s="311">
        <v>140950</v>
      </c>
      <c r="M104" s="279">
        <v>43552.959999999999</v>
      </c>
      <c r="N104" s="359">
        <f t="shared" si="77"/>
        <v>97397.040000000008</v>
      </c>
      <c r="O104" s="359"/>
      <c r="P104" s="265">
        <f t="shared" si="78"/>
        <v>4</v>
      </c>
      <c r="Q104" s="361">
        <f t="shared" si="79"/>
        <v>7047.5</v>
      </c>
      <c r="R104" s="265">
        <f t="shared" si="80"/>
        <v>90349.540000000008</v>
      </c>
      <c r="S104" s="265">
        <f t="shared" si="148"/>
        <v>22587.385000000002</v>
      </c>
      <c r="T104" s="265"/>
      <c r="U104" s="265">
        <f t="shared" si="82"/>
        <v>0</v>
      </c>
      <c r="V104" s="265">
        <f t="shared" si="83"/>
        <v>22587.385000000002</v>
      </c>
      <c r="W104" s="265">
        <f t="shared" si="84"/>
        <v>22587.385000000002</v>
      </c>
      <c r="X104" s="265">
        <f t="shared" si="85"/>
        <v>0</v>
      </c>
      <c r="Y104" s="359">
        <f t="shared" si="86"/>
        <v>97397.040000000008</v>
      </c>
      <c r="Z104" s="374">
        <f t="shared" si="87"/>
        <v>74809.654999999999</v>
      </c>
      <c r="AA104" s="362"/>
      <c r="AB104" s="374">
        <f t="shared" si="88"/>
        <v>74809.654999999999</v>
      </c>
      <c r="AC104" s="362"/>
      <c r="AD104" s="362"/>
      <c r="AE104" s="360">
        <f t="shared" si="89"/>
        <v>5.1643835616438354</v>
      </c>
      <c r="AF104" s="462">
        <f t="shared" si="90"/>
        <v>2.8356164383561646</v>
      </c>
      <c r="AG104" s="374">
        <f t="shared" si="91"/>
        <v>7047.5</v>
      </c>
      <c r="AH104" s="463">
        <f t="shared" si="92"/>
        <v>90349.540000000008</v>
      </c>
      <c r="AI104" s="464">
        <f t="shared" si="149"/>
        <v>22587.385000000002</v>
      </c>
      <c r="AJ104" s="465">
        <f t="shared" si="150"/>
        <v>52222.27</v>
      </c>
      <c r="AK104" s="362"/>
      <c r="AL104" s="374">
        <f t="shared" si="95"/>
        <v>52222.27</v>
      </c>
      <c r="AM104" s="362"/>
      <c r="AN104" s="362"/>
      <c r="AO104" s="360">
        <f t="shared" si="96"/>
        <v>6.1671232876712327</v>
      </c>
      <c r="AP104" s="462">
        <f t="shared" si="97"/>
        <v>1.8328767123287673</v>
      </c>
      <c r="AQ104" s="374">
        <f t="shared" si="98"/>
        <v>7047.5</v>
      </c>
      <c r="AR104" s="463">
        <f t="shared" si="99"/>
        <v>67762.154999999999</v>
      </c>
      <c r="AS104" s="464">
        <f t="shared" si="100"/>
        <v>22587.385000000002</v>
      </c>
      <c r="AT104" s="466">
        <f t="shared" si="101"/>
        <v>29634.884999999995</v>
      </c>
      <c r="AV104" s="374">
        <f t="shared" si="102"/>
        <v>29634.884999999995</v>
      </c>
      <c r="AW104" s="362"/>
      <c r="AX104" s="362"/>
      <c r="AY104" s="360">
        <f t="shared" si="103"/>
        <v>7.1671232876712327</v>
      </c>
      <c r="AZ104" s="462">
        <f t="shared" si="104"/>
        <v>0.83287671232876725</v>
      </c>
      <c r="BA104" s="374">
        <f t="shared" si="105"/>
        <v>7047.5</v>
      </c>
      <c r="BB104" s="463">
        <f t="shared" si="106"/>
        <v>45174.77</v>
      </c>
      <c r="BC104" s="364">
        <f t="shared" ref="BC104:BC141" si="151">+AS104</f>
        <v>22587.385000000002</v>
      </c>
      <c r="BD104" s="466">
        <f t="shared" si="108"/>
        <v>7047.4999999999927</v>
      </c>
      <c r="BE104" s="466"/>
      <c r="BF104" s="374">
        <f t="shared" si="109"/>
        <v>7047.4999999999927</v>
      </c>
      <c r="BG104" s="362"/>
      <c r="BH104" s="362"/>
      <c r="BI104" s="360">
        <f t="shared" si="110"/>
        <v>8.1671232876712327</v>
      </c>
      <c r="BJ104" s="462">
        <f t="shared" si="111"/>
        <v>-0.16712328767123275</v>
      </c>
      <c r="BK104" s="374">
        <f t="shared" si="112"/>
        <v>7047.5</v>
      </c>
      <c r="BL104" s="463">
        <f t="shared" si="113"/>
        <v>0</v>
      </c>
      <c r="BM104" s="364">
        <f>+BF104-BK104</f>
        <v>-7.2759576141834259E-12</v>
      </c>
      <c r="BN104" s="280">
        <f t="shared" si="115"/>
        <v>7047.5</v>
      </c>
      <c r="BO104" s="467"/>
      <c r="BP104" s="374">
        <v>7047.5</v>
      </c>
      <c r="BQ104" s="362"/>
      <c r="BR104" s="362"/>
      <c r="BS104" s="360">
        <f t="shared" si="124"/>
        <v>9.1671232876712327</v>
      </c>
      <c r="BT104" s="462">
        <f t="shared" si="125"/>
        <v>-1.1671232876712327</v>
      </c>
      <c r="BU104" s="374">
        <f t="shared" si="126"/>
        <v>7047.5</v>
      </c>
      <c r="BV104" s="463">
        <f t="shared" si="116"/>
        <v>0</v>
      </c>
      <c r="BW104" s="364">
        <f t="shared" si="127"/>
        <v>-7.2759576141834259E-12</v>
      </c>
      <c r="BX104" s="280">
        <f t="shared" si="117"/>
        <v>7047.5000000000073</v>
      </c>
      <c r="BZ104" s="280">
        <v>7047.5000000000073</v>
      </c>
      <c r="CA104" s="362"/>
      <c r="CB104" s="362"/>
      <c r="CC104" s="360">
        <f t="shared" si="128"/>
        <v>10.169863013698631</v>
      </c>
      <c r="CD104" s="462">
        <f t="shared" si="129"/>
        <v>-2.169863013698631</v>
      </c>
      <c r="CE104" s="374">
        <f t="shared" si="130"/>
        <v>7047.5</v>
      </c>
      <c r="CF104" s="463">
        <f t="shared" si="118"/>
        <v>0</v>
      </c>
      <c r="CG104" s="464">
        <f t="shared" si="146"/>
        <v>-7.2759576141834259E-12</v>
      </c>
      <c r="CH104" s="280">
        <f t="shared" si="119"/>
        <v>7047.5000000000146</v>
      </c>
      <c r="CJ104" s="467">
        <f t="shared" si="131"/>
        <v>1.4551915228366852E-11</v>
      </c>
      <c r="CK104" s="280">
        <f t="shared" si="132"/>
        <v>7047.5000000000146</v>
      </c>
      <c r="CL104" s="362"/>
      <c r="CM104" s="362"/>
      <c r="CN104" s="360">
        <f t="shared" si="133"/>
        <v>11.169863013698631</v>
      </c>
      <c r="CO104" s="462">
        <f t="shared" si="134"/>
        <v>-3.169863013698631</v>
      </c>
      <c r="CP104" s="374">
        <f t="shared" si="135"/>
        <v>7047.5</v>
      </c>
      <c r="CQ104" s="364">
        <f t="shared" si="120"/>
        <v>0</v>
      </c>
      <c r="CR104" s="364">
        <f t="shared" si="136"/>
        <v>-7.2759576141834259E-12</v>
      </c>
      <c r="CS104" s="280">
        <f t="shared" si="121"/>
        <v>7047.5000000000218</v>
      </c>
      <c r="CU104" s="468">
        <f t="shared" si="137"/>
        <v>2.1827872842550278E-11</v>
      </c>
      <c r="CV104" s="280">
        <f t="shared" si="138"/>
        <v>7047.5000000000218</v>
      </c>
      <c r="CW104" s="362"/>
      <c r="CX104" s="362"/>
      <c r="CY104" s="360">
        <f t="shared" si="139"/>
        <v>13.169863013698631</v>
      </c>
      <c r="CZ104" s="462">
        <f t="shared" si="140"/>
        <v>-5.169863013698631</v>
      </c>
      <c r="DA104" s="374">
        <f t="shared" si="141"/>
        <v>7047.5</v>
      </c>
      <c r="DB104" s="364">
        <f t="shared" si="122"/>
        <v>0</v>
      </c>
      <c r="DC104" s="364">
        <f t="shared" si="145"/>
        <v>-7.2759576141834259E-12</v>
      </c>
      <c r="DD104" s="280">
        <f t="shared" si="123"/>
        <v>7047.5000000000291</v>
      </c>
      <c r="DF104" s="468">
        <f t="shared" si="142"/>
        <v>2.9103830456733704E-11</v>
      </c>
    </row>
    <row r="105" spans="1:110" ht="25.5" x14ac:dyDescent="0.25">
      <c r="A105" s="455" t="s">
        <v>18</v>
      </c>
      <c r="B105" s="456" t="s">
        <v>18</v>
      </c>
      <c r="C105" s="355" t="s">
        <v>148</v>
      </c>
      <c r="D105" s="355" t="s">
        <v>2102</v>
      </c>
      <c r="E105" s="277" t="s">
        <v>304</v>
      </c>
      <c r="F105" s="470" t="s">
        <v>1072</v>
      </c>
      <c r="G105" s="457">
        <v>40209</v>
      </c>
      <c r="H105" s="458" t="str">
        <f t="shared" si="74"/>
        <v>2009-2010</v>
      </c>
      <c r="I105" s="459">
        <f t="shared" si="147"/>
        <v>4</v>
      </c>
      <c r="J105" s="271">
        <f>VLOOKUP(C105,'[2]Rates Sch II'!C50:F179,2,0)/1.5</f>
        <v>8</v>
      </c>
      <c r="K105" s="461">
        <f t="shared" si="76"/>
        <v>4</v>
      </c>
      <c r="L105" s="311">
        <v>113074</v>
      </c>
      <c r="M105" s="279">
        <v>34939.3632</v>
      </c>
      <c r="N105" s="359">
        <f t="shared" si="77"/>
        <v>78134.636800000007</v>
      </c>
      <c r="O105" s="359"/>
      <c r="P105" s="265">
        <f t="shared" si="78"/>
        <v>4</v>
      </c>
      <c r="Q105" s="361">
        <f t="shared" si="79"/>
        <v>5653.7000000000007</v>
      </c>
      <c r="R105" s="265">
        <f t="shared" si="80"/>
        <v>72480.93680000001</v>
      </c>
      <c r="S105" s="265">
        <f t="shared" si="148"/>
        <v>18120.234200000003</v>
      </c>
      <c r="T105" s="265"/>
      <c r="U105" s="265">
        <f t="shared" si="82"/>
        <v>0</v>
      </c>
      <c r="V105" s="265">
        <f t="shared" si="83"/>
        <v>18120.234200000003</v>
      </c>
      <c r="W105" s="265">
        <f t="shared" si="84"/>
        <v>18120.234200000003</v>
      </c>
      <c r="X105" s="265">
        <f t="shared" si="85"/>
        <v>0</v>
      </c>
      <c r="Y105" s="359">
        <f t="shared" si="86"/>
        <v>78134.636800000007</v>
      </c>
      <c r="Z105" s="374">
        <f t="shared" si="87"/>
        <v>60014.402600000001</v>
      </c>
      <c r="AA105" s="362"/>
      <c r="AB105" s="374">
        <f t="shared" si="88"/>
        <v>60014.402600000001</v>
      </c>
      <c r="AC105" s="362"/>
      <c r="AD105" s="362"/>
      <c r="AE105" s="360">
        <f t="shared" si="89"/>
        <v>5.1643835616438354</v>
      </c>
      <c r="AF105" s="462">
        <f t="shared" si="90"/>
        <v>2.8356164383561646</v>
      </c>
      <c r="AG105" s="374">
        <f t="shared" si="91"/>
        <v>5653.7000000000007</v>
      </c>
      <c r="AH105" s="463">
        <f t="shared" si="92"/>
        <v>72480.93680000001</v>
      </c>
      <c r="AI105" s="464">
        <f t="shared" si="149"/>
        <v>18120.234200000003</v>
      </c>
      <c r="AJ105" s="465">
        <f t="shared" si="150"/>
        <v>41894.168399999995</v>
      </c>
      <c r="AK105" s="362"/>
      <c r="AL105" s="374">
        <f t="shared" si="95"/>
        <v>41894.168399999995</v>
      </c>
      <c r="AM105" s="362"/>
      <c r="AN105" s="362"/>
      <c r="AO105" s="360">
        <f t="shared" si="96"/>
        <v>6.1671232876712327</v>
      </c>
      <c r="AP105" s="462">
        <f t="shared" si="97"/>
        <v>1.8328767123287673</v>
      </c>
      <c r="AQ105" s="374">
        <f t="shared" si="98"/>
        <v>5653.7000000000007</v>
      </c>
      <c r="AR105" s="463">
        <f t="shared" si="99"/>
        <v>54360.702600000004</v>
      </c>
      <c r="AS105" s="464">
        <f t="shared" si="100"/>
        <v>18120.234200000003</v>
      </c>
      <c r="AT105" s="466">
        <f t="shared" si="101"/>
        <v>23773.934199999992</v>
      </c>
      <c r="AV105" s="374">
        <f t="shared" si="102"/>
        <v>23773.934199999992</v>
      </c>
      <c r="AW105" s="362"/>
      <c r="AX105" s="362"/>
      <c r="AY105" s="360">
        <f t="shared" si="103"/>
        <v>7.1671232876712327</v>
      </c>
      <c r="AZ105" s="462">
        <f t="shared" si="104"/>
        <v>0.83287671232876725</v>
      </c>
      <c r="BA105" s="374">
        <f t="shared" si="105"/>
        <v>5653.7000000000007</v>
      </c>
      <c r="BB105" s="463">
        <f t="shared" si="106"/>
        <v>36240.468399999998</v>
      </c>
      <c r="BC105" s="364">
        <f t="shared" si="151"/>
        <v>18120.234200000003</v>
      </c>
      <c r="BD105" s="466">
        <f t="shared" si="108"/>
        <v>5653.6999999999898</v>
      </c>
      <c r="BE105" s="466"/>
      <c r="BF105" s="374">
        <f t="shared" si="109"/>
        <v>5653.6999999999898</v>
      </c>
      <c r="BG105" s="362"/>
      <c r="BH105" s="362"/>
      <c r="BI105" s="360">
        <f t="shared" si="110"/>
        <v>8.1671232876712327</v>
      </c>
      <c r="BJ105" s="462">
        <f t="shared" si="111"/>
        <v>-0.16712328767123275</v>
      </c>
      <c r="BK105" s="374">
        <f t="shared" si="112"/>
        <v>5653.7000000000007</v>
      </c>
      <c r="BL105" s="463">
        <f t="shared" si="113"/>
        <v>0</v>
      </c>
      <c r="BM105" s="364">
        <f t="shared" ref="BM105:BM108" si="152">+BF105-BK105</f>
        <v>-1.0913936421275139E-11</v>
      </c>
      <c r="BN105" s="280">
        <f t="shared" si="115"/>
        <v>5653.7000000000007</v>
      </c>
      <c r="BO105" s="467"/>
      <c r="BP105" s="374">
        <v>5653.7000000000007</v>
      </c>
      <c r="BQ105" s="362"/>
      <c r="BR105" s="362"/>
      <c r="BS105" s="360">
        <f t="shared" si="124"/>
        <v>9.1671232876712327</v>
      </c>
      <c r="BT105" s="462">
        <f t="shared" si="125"/>
        <v>-1.1671232876712327</v>
      </c>
      <c r="BU105" s="374">
        <f t="shared" si="126"/>
        <v>5653.7000000000007</v>
      </c>
      <c r="BV105" s="463">
        <f t="shared" si="116"/>
        <v>0</v>
      </c>
      <c r="BW105" s="364">
        <f t="shared" si="127"/>
        <v>-1.0913936421275139E-11</v>
      </c>
      <c r="BX105" s="280">
        <f t="shared" si="117"/>
        <v>5653.7000000000116</v>
      </c>
      <c r="BZ105" s="280">
        <v>5653.7000000000116</v>
      </c>
      <c r="CA105" s="362"/>
      <c r="CB105" s="362"/>
      <c r="CC105" s="360">
        <f t="shared" si="128"/>
        <v>10.169863013698631</v>
      </c>
      <c r="CD105" s="462">
        <f t="shared" si="129"/>
        <v>-2.169863013698631</v>
      </c>
      <c r="CE105" s="374">
        <f t="shared" si="130"/>
        <v>5653.7000000000007</v>
      </c>
      <c r="CF105" s="463">
        <f t="shared" si="118"/>
        <v>0</v>
      </c>
      <c r="CG105" s="464">
        <f t="shared" si="146"/>
        <v>-1.0913936421275139E-11</v>
      </c>
      <c r="CH105" s="280">
        <f t="shared" si="119"/>
        <v>5653.7000000000226</v>
      </c>
      <c r="CJ105" s="467">
        <f t="shared" si="131"/>
        <v>2.1827872842550278E-11</v>
      </c>
      <c r="CK105" s="280">
        <f t="shared" si="132"/>
        <v>5653.7000000000226</v>
      </c>
      <c r="CL105" s="362"/>
      <c r="CM105" s="362"/>
      <c r="CN105" s="360">
        <f t="shared" si="133"/>
        <v>11.169863013698631</v>
      </c>
      <c r="CO105" s="462">
        <f t="shared" si="134"/>
        <v>-3.169863013698631</v>
      </c>
      <c r="CP105" s="374">
        <f t="shared" si="135"/>
        <v>5653.7000000000007</v>
      </c>
      <c r="CQ105" s="364">
        <f t="shared" si="120"/>
        <v>0</v>
      </c>
      <c r="CR105" s="364">
        <f t="shared" si="136"/>
        <v>-1.0913936421275139E-11</v>
      </c>
      <c r="CS105" s="280">
        <f t="shared" si="121"/>
        <v>5653.7000000000335</v>
      </c>
      <c r="CU105" s="468">
        <f t="shared" si="137"/>
        <v>3.2741809263825417E-11</v>
      </c>
      <c r="CV105" s="280">
        <f t="shared" si="138"/>
        <v>5653.7000000000335</v>
      </c>
      <c r="CW105" s="362"/>
      <c r="CX105" s="362"/>
      <c r="CY105" s="360">
        <f t="shared" si="139"/>
        <v>13.169863013698631</v>
      </c>
      <c r="CZ105" s="462">
        <f t="shared" si="140"/>
        <v>-5.169863013698631</v>
      </c>
      <c r="DA105" s="374">
        <f t="shared" si="141"/>
        <v>5653.7000000000007</v>
      </c>
      <c r="DB105" s="364">
        <f t="shared" si="122"/>
        <v>0</v>
      </c>
      <c r="DC105" s="364">
        <f t="shared" si="145"/>
        <v>-1.0913936421275139E-11</v>
      </c>
      <c r="DD105" s="280">
        <f t="shared" si="123"/>
        <v>5653.7000000000444</v>
      </c>
      <c r="DF105" s="468">
        <f t="shared" si="142"/>
        <v>4.3655745685100555E-11</v>
      </c>
    </row>
    <row r="106" spans="1:110" ht="25.5" x14ac:dyDescent="0.25">
      <c r="A106" s="455" t="s">
        <v>18</v>
      </c>
      <c r="B106" s="456" t="s">
        <v>18</v>
      </c>
      <c r="C106" s="355" t="s">
        <v>148</v>
      </c>
      <c r="D106" s="355" t="s">
        <v>2103</v>
      </c>
      <c r="E106" s="277" t="s">
        <v>304</v>
      </c>
      <c r="F106" s="470" t="s">
        <v>1071</v>
      </c>
      <c r="G106" s="457">
        <v>40237</v>
      </c>
      <c r="H106" s="458" t="str">
        <f t="shared" si="74"/>
        <v>2009-2010</v>
      </c>
      <c r="I106" s="459">
        <f t="shared" si="147"/>
        <v>4</v>
      </c>
      <c r="J106" s="271">
        <f>VLOOKUP(C106,'[2]Rates Sch II'!C51:F180,2,0)/1.5</f>
        <v>8</v>
      </c>
      <c r="K106" s="461">
        <f t="shared" si="76"/>
        <v>4</v>
      </c>
      <c r="L106" s="311">
        <v>56537</v>
      </c>
      <c r="M106" s="279">
        <v>17148.1816</v>
      </c>
      <c r="N106" s="359">
        <f t="shared" si="77"/>
        <v>39388.818400000004</v>
      </c>
      <c r="O106" s="359"/>
      <c r="P106" s="265">
        <f t="shared" si="78"/>
        <v>4</v>
      </c>
      <c r="Q106" s="361">
        <f t="shared" si="79"/>
        <v>2826.8500000000004</v>
      </c>
      <c r="R106" s="265">
        <f t="shared" si="80"/>
        <v>36561.968400000005</v>
      </c>
      <c r="S106" s="265">
        <f t="shared" si="148"/>
        <v>9140.4921000000013</v>
      </c>
      <c r="T106" s="265"/>
      <c r="U106" s="265">
        <f t="shared" si="82"/>
        <v>0</v>
      </c>
      <c r="V106" s="265">
        <f t="shared" si="83"/>
        <v>9140.4921000000013</v>
      </c>
      <c r="W106" s="265">
        <f t="shared" si="84"/>
        <v>9140.4921000000013</v>
      </c>
      <c r="X106" s="265">
        <f t="shared" si="85"/>
        <v>0</v>
      </c>
      <c r="Y106" s="359">
        <f t="shared" si="86"/>
        <v>39388.818400000004</v>
      </c>
      <c r="Z106" s="374">
        <f t="shared" si="87"/>
        <v>30248.326300000001</v>
      </c>
      <c r="AA106" s="362"/>
      <c r="AB106" s="374">
        <f t="shared" si="88"/>
        <v>30248.326300000001</v>
      </c>
      <c r="AC106" s="362"/>
      <c r="AD106" s="362"/>
      <c r="AE106" s="360">
        <f t="shared" si="89"/>
        <v>5.087671232876712</v>
      </c>
      <c r="AF106" s="462">
        <f t="shared" si="90"/>
        <v>2.912328767123288</v>
      </c>
      <c r="AG106" s="374">
        <f t="shared" si="91"/>
        <v>2826.8500000000004</v>
      </c>
      <c r="AH106" s="463">
        <f t="shared" si="92"/>
        <v>36561.968400000005</v>
      </c>
      <c r="AI106" s="464">
        <f t="shared" si="149"/>
        <v>9140.4921000000013</v>
      </c>
      <c r="AJ106" s="465">
        <f t="shared" si="150"/>
        <v>21107.834199999998</v>
      </c>
      <c r="AK106" s="362"/>
      <c r="AL106" s="374">
        <f t="shared" si="95"/>
        <v>21107.834199999998</v>
      </c>
      <c r="AM106" s="362"/>
      <c r="AN106" s="362"/>
      <c r="AO106" s="360">
        <f t="shared" si="96"/>
        <v>6.0904109589041093</v>
      </c>
      <c r="AP106" s="462">
        <f t="shared" si="97"/>
        <v>1.9095890410958907</v>
      </c>
      <c r="AQ106" s="374">
        <f t="shared" si="98"/>
        <v>2826.8500000000004</v>
      </c>
      <c r="AR106" s="463">
        <f t="shared" si="99"/>
        <v>27421.476300000002</v>
      </c>
      <c r="AS106" s="464">
        <f t="shared" si="100"/>
        <v>9140.4921000000013</v>
      </c>
      <c r="AT106" s="466">
        <f t="shared" si="101"/>
        <v>11967.342099999996</v>
      </c>
      <c r="AV106" s="374">
        <f t="shared" si="102"/>
        <v>11967.342099999996</v>
      </c>
      <c r="AW106" s="362"/>
      <c r="AX106" s="362"/>
      <c r="AY106" s="360">
        <f t="shared" si="103"/>
        <v>7.0904109589041093</v>
      </c>
      <c r="AZ106" s="462">
        <f t="shared" si="104"/>
        <v>0.90958904109589067</v>
      </c>
      <c r="BA106" s="374">
        <f t="shared" si="105"/>
        <v>2826.8500000000004</v>
      </c>
      <c r="BB106" s="463">
        <f t="shared" si="106"/>
        <v>18280.984199999999</v>
      </c>
      <c r="BC106" s="364">
        <f t="shared" si="151"/>
        <v>9140.4921000000013</v>
      </c>
      <c r="BD106" s="466">
        <f t="shared" si="108"/>
        <v>2826.8499999999949</v>
      </c>
      <c r="BE106" s="466"/>
      <c r="BF106" s="374">
        <f t="shared" si="109"/>
        <v>2826.8499999999949</v>
      </c>
      <c r="BG106" s="362"/>
      <c r="BH106" s="362"/>
      <c r="BI106" s="360">
        <f t="shared" si="110"/>
        <v>8.0904109589041102</v>
      </c>
      <c r="BJ106" s="462">
        <f t="shared" si="111"/>
        <v>-9.0410958904110217E-2</v>
      </c>
      <c r="BK106" s="374">
        <f t="shared" si="112"/>
        <v>2826.8500000000004</v>
      </c>
      <c r="BL106" s="463">
        <f t="shared" si="113"/>
        <v>0</v>
      </c>
      <c r="BM106" s="364">
        <f t="shared" si="152"/>
        <v>-5.4569682106375694E-12</v>
      </c>
      <c r="BN106" s="280">
        <f t="shared" si="115"/>
        <v>2826.8500000000004</v>
      </c>
      <c r="BO106" s="467"/>
      <c r="BP106" s="374">
        <v>2826.8500000000004</v>
      </c>
      <c r="BQ106" s="362"/>
      <c r="BR106" s="362"/>
      <c r="BS106" s="360">
        <f t="shared" si="124"/>
        <v>9.0904109589041102</v>
      </c>
      <c r="BT106" s="462">
        <f t="shared" si="125"/>
        <v>-1.0904109589041102</v>
      </c>
      <c r="BU106" s="374">
        <f t="shared" si="126"/>
        <v>2826.8500000000004</v>
      </c>
      <c r="BV106" s="463">
        <f t="shared" si="116"/>
        <v>0</v>
      </c>
      <c r="BW106" s="364">
        <f t="shared" si="127"/>
        <v>-5.4569682106375694E-12</v>
      </c>
      <c r="BX106" s="280">
        <f t="shared" si="117"/>
        <v>2826.8500000000058</v>
      </c>
      <c r="BZ106" s="280">
        <v>2826.8500000000058</v>
      </c>
      <c r="CA106" s="362"/>
      <c r="CB106" s="362"/>
      <c r="CC106" s="360">
        <f t="shared" si="128"/>
        <v>10.093150684931507</v>
      </c>
      <c r="CD106" s="462">
        <f t="shared" si="129"/>
        <v>-2.0931506849315067</v>
      </c>
      <c r="CE106" s="374">
        <f t="shared" si="130"/>
        <v>2826.8500000000004</v>
      </c>
      <c r="CF106" s="463">
        <f t="shared" si="118"/>
        <v>0</v>
      </c>
      <c r="CG106" s="464">
        <f t="shared" si="146"/>
        <v>-5.4569682106375694E-12</v>
      </c>
      <c r="CH106" s="280">
        <f t="shared" si="119"/>
        <v>2826.8500000000113</v>
      </c>
      <c r="CJ106" s="467">
        <f t="shared" si="131"/>
        <v>1.0913936421275139E-11</v>
      </c>
      <c r="CK106" s="280">
        <f t="shared" si="132"/>
        <v>2826.8500000000113</v>
      </c>
      <c r="CL106" s="362"/>
      <c r="CM106" s="362"/>
      <c r="CN106" s="360">
        <f t="shared" si="133"/>
        <v>11.093150684931507</v>
      </c>
      <c r="CO106" s="462">
        <f t="shared" si="134"/>
        <v>-3.0931506849315067</v>
      </c>
      <c r="CP106" s="374">
        <f t="shared" si="135"/>
        <v>2826.8500000000004</v>
      </c>
      <c r="CQ106" s="364">
        <f t="shared" si="120"/>
        <v>0</v>
      </c>
      <c r="CR106" s="364">
        <f t="shared" si="136"/>
        <v>-5.4569682106375694E-12</v>
      </c>
      <c r="CS106" s="280">
        <f t="shared" si="121"/>
        <v>2826.8500000000167</v>
      </c>
      <c r="CU106" s="468">
        <f t="shared" si="137"/>
        <v>1.6370904631912708E-11</v>
      </c>
      <c r="CV106" s="280">
        <f t="shared" si="138"/>
        <v>2826.8500000000167</v>
      </c>
      <c r="CW106" s="362"/>
      <c r="CX106" s="362"/>
      <c r="CY106" s="360">
        <f t="shared" si="139"/>
        <v>13.093150684931507</v>
      </c>
      <c r="CZ106" s="462">
        <f t="shared" si="140"/>
        <v>-5.0931506849315067</v>
      </c>
      <c r="DA106" s="374">
        <f t="shared" si="141"/>
        <v>2826.8500000000004</v>
      </c>
      <c r="DB106" s="364">
        <f t="shared" si="122"/>
        <v>0</v>
      </c>
      <c r="DC106" s="364">
        <f t="shared" si="145"/>
        <v>-5.4569682106375694E-12</v>
      </c>
      <c r="DD106" s="280">
        <f t="shared" si="123"/>
        <v>2826.8500000000222</v>
      </c>
      <c r="DF106" s="468">
        <f t="shared" si="142"/>
        <v>2.1827872842550278E-11</v>
      </c>
    </row>
    <row r="107" spans="1:110" ht="25.5" x14ac:dyDescent="0.25">
      <c r="A107" s="455" t="s">
        <v>18</v>
      </c>
      <c r="B107" s="456" t="s">
        <v>18</v>
      </c>
      <c r="C107" s="355" t="s">
        <v>148</v>
      </c>
      <c r="D107" s="355" t="s">
        <v>2104</v>
      </c>
      <c r="E107" s="277" t="s">
        <v>305</v>
      </c>
      <c r="F107" s="470" t="s">
        <v>1072</v>
      </c>
      <c r="G107" s="457">
        <v>40267</v>
      </c>
      <c r="H107" s="458" t="str">
        <f t="shared" si="74"/>
        <v>2009-2010</v>
      </c>
      <c r="I107" s="459">
        <f t="shared" si="147"/>
        <v>4</v>
      </c>
      <c r="J107" s="271">
        <f>VLOOKUP(C107,'[2]Rates Sch II'!C52:F181,2,0)/1.5</f>
        <v>8</v>
      </c>
      <c r="K107" s="461">
        <f t="shared" si="76"/>
        <v>4</v>
      </c>
      <c r="L107" s="311">
        <v>20888</v>
      </c>
      <c r="M107" s="279">
        <v>6203.5583999999999</v>
      </c>
      <c r="N107" s="359">
        <f t="shared" si="77"/>
        <v>14684.4416</v>
      </c>
      <c r="O107" s="359"/>
      <c r="P107" s="265">
        <f t="shared" si="78"/>
        <v>4</v>
      </c>
      <c r="Q107" s="361">
        <f t="shared" si="79"/>
        <v>1044.4000000000001</v>
      </c>
      <c r="R107" s="265">
        <f t="shared" si="80"/>
        <v>13640.0416</v>
      </c>
      <c r="S107" s="265">
        <f t="shared" si="148"/>
        <v>3410.0104000000001</v>
      </c>
      <c r="T107" s="265"/>
      <c r="U107" s="265">
        <f t="shared" si="82"/>
        <v>0</v>
      </c>
      <c r="V107" s="265">
        <f t="shared" si="83"/>
        <v>3410.0104000000001</v>
      </c>
      <c r="W107" s="265">
        <f t="shared" si="84"/>
        <v>3410.0104000000001</v>
      </c>
      <c r="X107" s="265">
        <f t="shared" si="85"/>
        <v>0</v>
      </c>
      <c r="Y107" s="359">
        <f t="shared" si="86"/>
        <v>14684.4416</v>
      </c>
      <c r="Z107" s="374">
        <f t="shared" si="87"/>
        <v>11274.431199999999</v>
      </c>
      <c r="AA107" s="362"/>
      <c r="AB107" s="374">
        <f t="shared" si="88"/>
        <v>11274.431199999999</v>
      </c>
      <c r="AC107" s="362"/>
      <c r="AD107" s="362"/>
      <c r="AE107" s="360">
        <f t="shared" si="89"/>
        <v>5.0054794520547947</v>
      </c>
      <c r="AF107" s="462">
        <f t="shared" si="90"/>
        <v>2.9945205479452053</v>
      </c>
      <c r="AG107" s="374">
        <f t="shared" si="91"/>
        <v>1044.4000000000001</v>
      </c>
      <c r="AH107" s="463">
        <f t="shared" si="92"/>
        <v>13640.0416</v>
      </c>
      <c r="AI107" s="464">
        <f t="shared" si="149"/>
        <v>3410.0104000000001</v>
      </c>
      <c r="AJ107" s="465">
        <f t="shared" si="150"/>
        <v>7864.420799999999</v>
      </c>
      <c r="AK107" s="362"/>
      <c r="AL107" s="374">
        <f t="shared" si="95"/>
        <v>7864.420799999999</v>
      </c>
      <c r="AM107" s="362"/>
      <c r="AN107" s="362"/>
      <c r="AO107" s="360">
        <f t="shared" si="96"/>
        <v>6.0082191780821921</v>
      </c>
      <c r="AP107" s="462">
        <f t="shared" si="97"/>
        <v>1.9917808219178079</v>
      </c>
      <c r="AQ107" s="374">
        <f t="shared" si="98"/>
        <v>1044.4000000000001</v>
      </c>
      <c r="AR107" s="463">
        <f t="shared" si="99"/>
        <v>10230.031199999999</v>
      </c>
      <c r="AS107" s="464">
        <f t="shared" si="100"/>
        <v>3410.0104000000001</v>
      </c>
      <c r="AT107" s="466">
        <f t="shared" si="101"/>
        <v>4454.4103999999988</v>
      </c>
      <c r="AV107" s="374">
        <f t="shared" si="102"/>
        <v>4454.4103999999988</v>
      </c>
      <c r="AW107" s="362"/>
      <c r="AX107" s="362"/>
      <c r="AY107" s="360">
        <f t="shared" si="103"/>
        <v>7.0082191780821921</v>
      </c>
      <c r="AZ107" s="462">
        <f t="shared" si="104"/>
        <v>0.99178082191780792</v>
      </c>
      <c r="BA107" s="374">
        <f t="shared" si="105"/>
        <v>1044.4000000000001</v>
      </c>
      <c r="BB107" s="463">
        <f t="shared" si="106"/>
        <v>6820.0207999999984</v>
      </c>
      <c r="BC107" s="364">
        <f t="shared" si="151"/>
        <v>3410.0104000000001</v>
      </c>
      <c r="BD107" s="466">
        <f t="shared" si="108"/>
        <v>1044.3999999999987</v>
      </c>
      <c r="BE107" s="466"/>
      <c r="BF107" s="374">
        <f t="shared" si="109"/>
        <v>1044.3999999999987</v>
      </c>
      <c r="BG107" s="362"/>
      <c r="BH107" s="362"/>
      <c r="BI107" s="360">
        <f t="shared" si="110"/>
        <v>8.0082191780821912</v>
      </c>
      <c r="BJ107" s="462">
        <f t="shared" si="111"/>
        <v>-8.2191780821911919E-3</v>
      </c>
      <c r="BK107" s="374">
        <f t="shared" si="112"/>
        <v>1044.4000000000001</v>
      </c>
      <c r="BL107" s="463">
        <f t="shared" si="113"/>
        <v>0</v>
      </c>
      <c r="BM107" s="364">
        <f t="shared" si="152"/>
        <v>0</v>
      </c>
      <c r="BN107" s="280">
        <f t="shared" si="115"/>
        <v>1044.3999999999987</v>
      </c>
      <c r="BO107" s="467"/>
      <c r="BP107" s="374">
        <v>1044.3999999999987</v>
      </c>
      <c r="BQ107" s="362"/>
      <c r="BR107" s="362"/>
      <c r="BS107" s="360">
        <f t="shared" si="124"/>
        <v>9.0082191780821912</v>
      </c>
      <c r="BT107" s="462">
        <f t="shared" si="125"/>
        <v>-1.0082191780821912</v>
      </c>
      <c r="BU107" s="374">
        <f t="shared" si="126"/>
        <v>1044.4000000000001</v>
      </c>
      <c r="BV107" s="463">
        <f t="shared" si="116"/>
        <v>0</v>
      </c>
      <c r="BW107" s="364">
        <f t="shared" si="127"/>
        <v>0</v>
      </c>
      <c r="BX107" s="280">
        <f t="shared" si="117"/>
        <v>1044.3999999999987</v>
      </c>
      <c r="BZ107" s="280">
        <v>1044.3999999999987</v>
      </c>
      <c r="CA107" s="362"/>
      <c r="CB107" s="362"/>
      <c r="CC107" s="360">
        <f t="shared" si="128"/>
        <v>10.010958904109589</v>
      </c>
      <c r="CD107" s="462">
        <f t="shared" si="129"/>
        <v>-2.0109589041095894</v>
      </c>
      <c r="CE107" s="374">
        <f t="shared" si="130"/>
        <v>1044.4000000000001</v>
      </c>
      <c r="CF107" s="463">
        <f t="shared" si="118"/>
        <v>0</v>
      </c>
      <c r="CG107" s="464">
        <f t="shared" si="146"/>
        <v>0</v>
      </c>
      <c r="CH107" s="280">
        <f t="shared" si="119"/>
        <v>1044.3999999999987</v>
      </c>
      <c r="CJ107" s="467">
        <f t="shared" si="131"/>
        <v>0</v>
      </c>
      <c r="CK107" s="280">
        <f t="shared" si="132"/>
        <v>1044.3999999999987</v>
      </c>
      <c r="CL107" s="362"/>
      <c r="CM107" s="362"/>
      <c r="CN107" s="360">
        <f t="shared" si="133"/>
        <v>11.010958904109589</v>
      </c>
      <c r="CO107" s="462">
        <f t="shared" si="134"/>
        <v>-3.0109589041095894</v>
      </c>
      <c r="CP107" s="374">
        <f t="shared" si="135"/>
        <v>1044.4000000000001</v>
      </c>
      <c r="CQ107" s="364">
        <f t="shared" si="120"/>
        <v>0</v>
      </c>
      <c r="CR107" s="364">
        <f t="shared" si="136"/>
        <v>0</v>
      </c>
      <c r="CS107" s="280">
        <f t="shared" si="121"/>
        <v>1044.3999999999987</v>
      </c>
      <c r="CU107" s="468">
        <f t="shared" si="137"/>
        <v>0</v>
      </c>
      <c r="CV107" s="280">
        <f t="shared" si="138"/>
        <v>1044.3999999999987</v>
      </c>
      <c r="CW107" s="362"/>
      <c r="CX107" s="362"/>
      <c r="CY107" s="360">
        <f t="shared" si="139"/>
        <v>13.010958904109589</v>
      </c>
      <c r="CZ107" s="462">
        <f t="shared" si="140"/>
        <v>-5.0109589041095894</v>
      </c>
      <c r="DA107" s="374">
        <f t="shared" si="141"/>
        <v>1044.4000000000001</v>
      </c>
      <c r="DB107" s="364">
        <f t="shared" si="122"/>
        <v>0</v>
      </c>
      <c r="DC107" s="364">
        <f t="shared" si="145"/>
        <v>0</v>
      </c>
      <c r="DD107" s="280">
        <f t="shared" si="123"/>
        <v>1044.3999999999987</v>
      </c>
      <c r="DF107" s="468">
        <f t="shared" si="142"/>
        <v>0</v>
      </c>
    </row>
    <row r="108" spans="1:110" ht="25.5" x14ac:dyDescent="0.25">
      <c r="A108" s="455" t="s">
        <v>18</v>
      </c>
      <c r="B108" s="456" t="s">
        <v>18</v>
      </c>
      <c r="C108" s="355" t="s">
        <v>148</v>
      </c>
      <c r="D108" s="355" t="s">
        <v>2105</v>
      </c>
      <c r="E108" s="277" t="s">
        <v>305</v>
      </c>
      <c r="F108" s="470" t="s">
        <v>1071</v>
      </c>
      <c r="G108" s="457">
        <v>40267</v>
      </c>
      <c r="H108" s="458" t="str">
        <f t="shared" si="74"/>
        <v>2009-2010</v>
      </c>
      <c r="I108" s="459">
        <f t="shared" si="147"/>
        <v>4</v>
      </c>
      <c r="J108" s="271">
        <f>VLOOKUP(C108,'[2]Rates Sch II'!C53:F182,2,0)/1.5</f>
        <v>8</v>
      </c>
      <c r="K108" s="461">
        <f t="shared" si="76"/>
        <v>4</v>
      </c>
      <c r="L108" s="311">
        <v>83554</v>
      </c>
      <c r="M108" s="279">
        <v>24815.8272</v>
      </c>
      <c r="N108" s="359">
        <f t="shared" si="77"/>
        <v>58738.1728</v>
      </c>
      <c r="O108" s="359"/>
      <c r="P108" s="265">
        <f t="shared" si="78"/>
        <v>4</v>
      </c>
      <c r="Q108" s="361">
        <f t="shared" si="79"/>
        <v>4177.7</v>
      </c>
      <c r="R108" s="265">
        <f t="shared" si="80"/>
        <v>54560.472800000003</v>
      </c>
      <c r="S108" s="265">
        <f t="shared" si="148"/>
        <v>13640.118200000001</v>
      </c>
      <c r="T108" s="265"/>
      <c r="U108" s="265">
        <f t="shared" si="82"/>
        <v>0</v>
      </c>
      <c r="V108" s="265">
        <f t="shared" si="83"/>
        <v>13640.118200000001</v>
      </c>
      <c r="W108" s="265">
        <f t="shared" si="84"/>
        <v>13640.118200000001</v>
      </c>
      <c r="X108" s="265">
        <f t="shared" si="85"/>
        <v>0</v>
      </c>
      <c r="Y108" s="359">
        <f t="shared" si="86"/>
        <v>58738.1728</v>
      </c>
      <c r="Z108" s="374">
        <f t="shared" si="87"/>
        <v>45098.054600000003</v>
      </c>
      <c r="AA108" s="362"/>
      <c r="AB108" s="374">
        <f t="shared" si="88"/>
        <v>45098.054600000003</v>
      </c>
      <c r="AC108" s="362"/>
      <c r="AD108" s="362"/>
      <c r="AE108" s="360">
        <f t="shared" si="89"/>
        <v>5.0054794520547947</v>
      </c>
      <c r="AF108" s="462">
        <f t="shared" si="90"/>
        <v>2.9945205479452053</v>
      </c>
      <c r="AG108" s="374">
        <f t="shared" si="91"/>
        <v>4177.7</v>
      </c>
      <c r="AH108" s="463">
        <f t="shared" si="92"/>
        <v>54560.472800000003</v>
      </c>
      <c r="AI108" s="464">
        <f t="shared" si="149"/>
        <v>13640.118200000001</v>
      </c>
      <c r="AJ108" s="465">
        <f t="shared" si="150"/>
        <v>31457.936400000002</v>
      </c>
      <c r="AK108" s="362"/>
      <c r="AL108" s="374">
        <f t="shared" si="95"/>
        <v>31457.936400000002</v>
      </c>
      <c r="AM108" s="362"/>
      <c r="AN108" s="362"/>
      <c r="AO108" s="360">
        <f t="shared" si="96"/>
        <v>6.0082191780821921</v>
      </c>
      <c r="AP108" s="462">
        <f t="shared" si="97"/>
        <v>1.9917808219178079</v>
      </c>
      <c r="AQ108" s="374">
        <f t="shared" si="98"/>
        <v>4177.7</v>
      </c>
      <c r="AR108" s="463">
        <f t="shared" si="99"/>
        <v>40920.354600000006</v>
      </c>
      <c r="AS108" s="464">
        <f t="shared" si="100"/>
        <v>13640.118200000001</v>
      </c>
      <c r="AT108" s="466">
        <f t="shared" si="101"/>
        <v>17817.818200000002</v>
      </c>
      <c r="AV108" s="374">
        <f t="shared" si="102"/>
        <v>17817.818200000002</v>
      </c>
      <c r="AW108" s="362"/>
      <c r="AX108" s="362"/>
      <c r="AY108" s="360">
        <f t="shared" si="103"/>
        <v>7.0082191780821921</v>
      </c>
      <c r="AZ108" s="462">
        <f t="shared" si="104"/>
        <v>0.99178082191780792</v>
      </c>
      <c r="BA108" s="374">
        <f t="shared" si="105"/>
        <v>4177.7</v>
      </c>
      <c r="BB108" s="463">
        <f t="shared" si="106"/>
        <v>27280.236400000002</v>
      </c>
      <c r="BC108" s="364">
        <f t="shared" si="151"/>
        <v>13640.118200000001</v>
      </c>
      <c r="BD108" s="466">
        <f t="shared" si="108"/>
        <v>4177.7000000000007</v>
      </c>
      <c r="BE108" s="466"/>
      <c r="BF108" s="374">
        <f t="shared" si="109"/>
        <v>4177.7000000000007</v>
      </c>
      <c r="BG108" s="362"/>
      <c r="BH108" s="362"/>
      <c r="BI108" s="360">
        <f t="shared" si="110"/>
        <v>8.0082191780821912</v>
      </c>
      <c r="BJ108" s="462">
        <f t="shared" si="111"/>
        <v>-8.2191780821911919E-3</v>
      </c>
      <c r="BK108" s="374">
        <f t="shared" si="112"/>
        <v>4177.7</v>
      </c>
      <c r="BL108" s="463">
        <f t="shared" si="113"/>
        <v>0</v>
      </c>
      <c r="BM108" s="364">
        <f t="shared" si="152"/>
        <v>0</v>
      </c>
      <c r="BN108" s="280">
        <f t="shared" si="115"/>
        <v>4177.7000000000007</v>
      </c>
      <c r="BO108" s="467"/>
      <c r="BP108" s="374">
        <v>4177.7000000000007</v>
      </c>
      <c r="BQ108" s="362"/>
      <c r="BR108" s="362"/>
      <c r="BS108" s="360">
        <f t="shared" si="124"/>
        <v>9.0082191780821912</v>
      </c>
      <c r="BT108" s="462">
        <f t="shared" si="125"/>
        <v>-1.0082191780821912</v>
      </c>
      <c r="BU108" s="374">
        <f t="shared" si="126"/>
        <v>4177.7</v>
      </c>
      <c r="BV108" s="463">
        <f t="shared" si="116"/>
        <v>0</v>
      </c>
      <c r="BW108" s="364">
        <f t="shared" si="127"/>
        <v>0</v>
      </c>
      <c r="BX108" s="280">
        <f t="shared" si="117"/>
        <v>4177.7000000000007</v>
      </c>
      <c r="BZ108" s="280">
        <v>4177.7000000000007</v>
      </c>
      <c r="CA108" s="362"/>
      <c r="CB108" s="362"/>
      <c r="CC108" s="360">
        <f t="shared" si="128"/>
        <v>10.010958904109589</v>
      </c>
      <c r="CD108" s="462">
        <f t="shared" si="129"/>
        <v>-2.0109589041095894</v>
      </c>
      <c r="CE108" s="374">
        <f t="shared" si="130"/>
        <v>4177.7</v>
      </c>
      <c r="CF108" s="463">
        <f t="shared" si="118"/>
        <v>0</v>
      </c>
      <c r="CG108" s="464">
        <f t="shared" si="146"/>
        <v>0</v>
      </c>
      <c r="CH108" s="280">
        <f t="shared" si="119"/>
        <v>4177.7000000000007</v>
      </c>
      <c r="CJ108" s="467">
        <f t="shared" si="131"/>
        <v>0</v>
      </c>
      <c r="CK108" s="280">
        <f t="shared" si="132"/>
        <v>4177.7000000000007</v>
      </c>
      <c r="CL108" s="362"/>
      <c r="CM108" s="362"/>
      <c r="CN108" s="360">
        <f t="shared" si="133"/>
        <v>11.010958904109589</v>
      </c>
      <c r="CO108" s="462">
        <f t="shared" si="134"/>
        <v>-3.0109589041095894</v>
      </c>
      <c r="CP108" s="374">
        <f t="shared" si="135"/>
        <v>4177.7</v>
      </c>
      <c r="CQ108" s="364">
        <f t="shared" si="120"/>
        <v>0</v>
      </c>
      <c r="CR108" s="364">
        <f t="shared" si="136"/>
        <v>0</v>
      </c>
      <c r="CS108" s="280">
        <f t="shared" si="121"/>
        <v>4177.7000000000007</v>
      </c>
      <c r="CU108" s="468">
        <f t="shared" si="137"/>
        <v>0</v>
      </c>
      <c r="CV108" s="280">
        <f t="shared" si="138"/>
        <v>4177.7000000000007</v>
      </c>
      <c r="CW108" s="362"/>
      <c r="CX108" s="362"/>
      <c r="CY108" s="360">
        <f t="shared" si="139"/>
        <v>13.010958904109589</v>
      </c>
      <c r="CZ108" s="462">
        <f t="shared" si="140"/>
        <v>-5.0109589041095894</v>
      </c>
      <c r="DA108" s="374">
        <f t="shared" si="141"/>
        <v>4177.7</v>
      </c>
      <c r="DB108" s="364">
        <f t="shared" si="122"/>
        <v>0</v>
      </c>
      <c r="DC108" s="364">
        <f t="shared" si="145"/>
        <v>0</v>
      </c>
      <c r="DD108" s="280">
        <f t="shared" si="123"/>
        <v>4177.7000000000007</v>
      </c>
      <c r="DF108" s="468">
        <f t="shared" si="142"/>
        <v>0</v>
      </c>
    </row>
    <row r="109" spans="1:110" ht="25.5" x14ac:dyDescent="0.25">
      <c r="A109" s="455" t="s">
        <v>18</v>
      </c>
      <c r="B109" s="456" t="s">
        <v>18</v>
      </c>
      <c r="C109" s="355" t="s">
        <v>148</v>
      </c>
      <c r="D109" s="355" t="s">
        <v>2106</v>
      </c>
      <c r="E109" s="277" t="s">
        <v>306</v>
      </c>
      <c r="F109" s="470" t="s">
        <v>1072</v>
      </c>
      <c r="G109" s="457">
        <v>40574</v>
      </c>
      <c r="H109" s="458" t="str">
        <f t="shared" si="74"/>
        <v>2010-2011</v>
      </c>
      <c r="I109" s="459">
        <f t="shared" si="147"/>
        <v>3</v>
      </c>
      <c r="J109" s="271">
        <f>VLOOKUP(C109,'[2]Rates Sch II'!C54:F183,2,0)/1.5</f>
        <v>8</v>
      </c>
      <c r="K109" s="461">
        <f t="shared" si="76"/>
        <v>5</v>
      </c>
      <c r="L109" s="311">
        <v>261300</v>
      </c>
      <c r="M109" s="279">
        <v>61299.38</v>
      </c>
      <c r="N109" s="359">
        <f t="shared" si="77"/>
        <v>200000.62</v>
      </c>
      <c r="O109" s="359"/>
      <c r="P109" s="265">
        <f t="shared" si="78"/>
        <v>5</v>
      </c>
      <c r="Q109" s="361">
        <f t="shared" si="79"/>
        <v>13065</v>
      </c>
      <c r="R109" s="265">
        <f t="shared" si="80"/>
        <v>186935.62</v>
      </c>
      <c r="S109" s="265">
        <f t="shared" si="148"/>
        <v>37387.123999999996</v>
      </c>
      <c r="T109" s="265"/>
      <c r="U109" s="265">
        <f t="shared" si="82"/>
        <v>0</v>
      </c>
      <c r="V109" s="265">
        <f t="shared" si="83"/>
        <v>37387.123999999996</v>
      </c>
      <c r="W109" s="265">
        <f t="shared" si="84"/>
        <v>37387.123999999996</v>
      </c>
      <c r="X109" s="265">
        <f t="shared" si="85"/>
        <v>0</v>
      </c>
      <c r="Y109" s="359">
        <f t="shared" si="86"/>
        <v>200000.62</v>
      </c>
      <c r="Z109" s="374">
        <f t="shared" si="87"/>
        <v>162613.49599999998</v>
      </c>
      <c r="AA109" s="362"/>
      <c r="AB109" s="374">
        <f t="shared" si="88"/>
        <v>162613.49599999998</v>
      </c>
      <c r="AC109" s="362"/>
      <c r="AD109" s="362"/>
      <c r="AE109" s="360">
        <f t="shared" si="89"/>
        <v>4.1643835616438354</v>
      </c>
      <c r="AF109" s="462">
        <f t="shared" si="90"/>
        <v>3.8356164383561646</v>
      </c>
      <c r="AG109" s="374">
        <f t="shared" si="91"/>
        <v>13065</v>
      </c>
      <c r="AH109" s="463">
        <f t="shared" si="92"/>
        <v>186935.62</v>
      </c>
      <c r="AI109" s="464">
        <f t="shared" si="149"/>
        <v>37387.123999999996</v>
      </c>
      <c r="AJ109" s="465">
        <f t="shared" si="150"/>
        <v>125226.37199999999</v>
      </c>
      <c r="AK109" s="362"/>
      <c r="AL109" s="374">
        <f t="shared" si="95"/>
        <v>125226.37199999999</v>
      </c>
      <c r="AM109" s="362"/>
      <c r="AN109" s="362"/>
      <c r="AO109" s="360">
        <f t="shared" si="96"/>
        <v>5.1671232876712327</v>
      </c>
      <c r="AP109" s="462">
        <f t="shared" si="97"/>
        <v>2.8328767123287673</v>
      </c>
      <c r="AQ109" s="374">
        <f t="shared" si="98"/>
        <v>13065</v>
      </c>
      <c r="AR109" s="463">
        <f t="shared" si="99"/>
        <v>149548.49599999998</v>
      </c>
      <c r="AS109" s="464">
        <f t="shared" si="100"/>
        <v>37387.123999999996</v>
      </c>
      <c r="AT109" s="466">
        <f t="shared" si="101"/>
        <v>87839.247999999992</v>
      </c>
      <c r="AV109" s="374">
        <f t="shared" si="102"/>
        <v>87839.247999999992</v>
      </c>
      <c r="AW109" s="362"/>
      <c r="AX109" s="362"/>
      <c r="AY109" s="360">
        <f t="shared" si="103"/>
        <v>6.1671232876712327</v>
      </c>
      <c r="AZ109" s="462">
        <f t="shared" si="104"/>
        <v>1.8328767123287673</v>
      </c>
      <c r="BA109" s="374">
        <f t="shared" si="105"/>
        <v>13065</v>
      </c>
      <c r="BB109" s="463">
        <f t="shared" si="106"/>
        <v>112161.37199999999</v>
      </c>
      <c r="BC109" s="364">
        <f t="shared" si="151"/>
        <v>37387.123999999996</v>
      </c>
      <c r="BD109" s="466">
        <f t="shared" si="108"/>
        <v>50452.123999999996</v>
      </c>
      <c r="BE109" s="466"/>
      <c r="BF109" s="374">
        <f t="shared" si="109"/>
        <v>50452.123999999996</v>
      </c>
      <c r="BG109" s="362"/>
      <c r="BH109" s="362"/>
      <c r="BI109" s="360">
        <f t="shared" si="110"/>
        <v>7.1671232876712327</v>
      </c>
      <c r="BJ109" s="462">
        <f t="shared" si="111"/>
        <v>0.83287671232876725</v>
      </c>
      <c r="BK109" s="374">
        <f t="shared" si="112"/>
        <v>13065</v>
      </c>
      <c r="BL109" s="463">
        <f t="shared" si="113"/>
        <v>37387.123999999996</v>
      </c>
      <c r="BM109" s="364">
        <f t="shared" ref="BM109:BM148" si="153">+BC109</f>
        <v>37387.123999999996</v>
      </c>
      <c r="BN109" s="280">
        <f t="shared" si="115"/>
        <v>13065</v>
      </c>
      <c r="BO109" s="467"/>
      <c r="BP109" s="374">
        <v>13065</v>
      </c>
      <c r="BQ109" s="362"/>
      <c r="BR109" s="362"/>
      <c r="BS109" s="360">
        <f t="shared" si="124"/>
        <v>8.1671232876712327</v>
      </c>
      <c r="BT109" s="462">
        <f t="shared" si="125"/>
        <v>-0.16712328767123275</v>
      </c>
      <c r="BU109" s="374">
        <f t="shared" si="126"/>
        <v>13065</v>
      </c>
      <c r="BV109" s="463">
        <f t="shared" si="116"/>
        <v>0</v>
      </c>
      <c r="BW109" s="364"/>
      <c r="BX109" s="280">
        <f t="shared" si="117"/>
        <v>13065</v>
      </c>
      <c r="BZ109" s="280">
        <v>13065</v>
      </c>
      <c r="CA109" s="362"/>
      <c r="CB109" s="362"/>
      <c r="CC109" s="360">
        <f t="shared" si="128"/>
        <v>9.169863013698631</v>
      </c>
      <c r="CD109" s="462">
        <f t="shared" si="129"/>
        <v>-1.169863013698631</v>
      </c>
      <c r="CE109" s="374">
        <f t="shared" si="130"/>
        <v>13065</v>
      </c>
      <c r="CF109" s="463">
        <f t="shared" si="118"/>
        <v>0</v>
      </c>
      <c r="CG109" s="464">
        <f t="shared" si="146"/>
        <v>0</v>
      </c>
      <c r="CH109" s="280">
        <f t="shared" si="119"/>
        <v>13065</v>
      </c>
      <c r="CJ109" s="467">
        <f t="shared" si="131"/>
        <v>0</v>
      </c>
      <c r="CK109" s="280">
        <f t="shared" si="132"/>
        <v>13065</v>
      </c>
      <c r="CL109" s="362"/>
      <c r="CM109" s="362"/>
      <c r="CN109" s="360">
        <f t="shared" si="133"/>
        <v>10.169863013698631</v>
      </c>
      <c r="CO109" s="462">
        <f t="shared" si="134"/>
        <v>-2.169863013698631</v>
      </c>
      <c r="CP109" s="374">
        <f t="shared" si="135"/>
        <v>13065</v>
      </c>
      <c r="CQ109" s="364">
        <f t="shared" si="120"/>
        <v>0</v>
      </c>
      <c r="CR109" s="364">
        <f t="shared" si="136"/>
        <v>0</v>
      </c>
      <c r="CS109" s="280">
        <f t="shared" si="121"/>
        <v>13065</v>
      </c>
      <c r="CU109" s="468">
        <f t="shared" si="137"/>
        <v>0</v>
      </c>
      <c r="CV109" s="280">
        <f t="shared" si="138"/>
        <v>13065</v>
      </c>
      <c r="CW109" s="362"/>
      <c r="CX109" s="362"/>
      <c r="CY109" s="360">
        <f t="shared" si="139"/>
        <v>12.169863013698631</v>
      </c>
      <c r="CZ109" s="462">
        <f t="shared" si="140"/>
        <v>-4.169863013698631</v>
      </c>
      <c r="DA109" s="374">
        <f t="shared" si="141"/>
        <v>13065</v>
      </c>
      <c r="DB109" s="364">
        <f t="shared" si="122"/>
        <v>0</v>
      </c>
      <c r="DC109" s="364">
        <f t="shared" si="145"/>
        <v>0</v>
      </c>
      <c r="DD109" s="280">
        <f t="shared" si="123"/>
        <v>13065</v>
      </c>
      <c r="DF109" s="468">
        <f t="shared" si="142"/>
        <v>0</v>
      </c>
    </row>
    <row r="110" spans="1:110" ht="25.5" x14ac:dyDescent="0.25">
      <c r="A110" s="455" t="s">
        <v>18</v>
      </c>
      <c r="B110" s="456" t="s">
        <v>18</v>
      </c>
      <c r="C110" s="355" t="s">
        <v>148</v>
      </c>
      <c r="D110" s="355" t="s">
        <v>2107</v>
      </c>
      <c r="E110" s="277" t="s">
        <v>307</v>
      </c>
      <c r="F110" s="470" t="s">
        <v>1072</v>
      </c>
      <c r="G110" s="457">
        <v>40625</v>
      </c>
      <c r="H110" s="458" t="str">
        <f t="shared" si="74"/>
        <v>2010-2011</v>
      </c>
      <c r="I110" s="459">
        <f t="shared" si="147"/>
        <v>3</v>
      </c>
      <c r="J110" s="271">
        <f>VLOOKUP(C110,'[2]Rates Sch II'!C55:F184,2,0)/1.5</f>
        <v>8</v>
      </c>
      <c r="K110" s="461">
        <f t="shared" si="76"/>
        <v>5</v>
      </c>
      <c r="L110" s="311">
        <v>132000</v>
      </c>
      <c r="M110" s="279">
        <v>29625.199999999997</v>
      </c>
      <c r="N110" s="359">
        <f t="shared" si="77"/>
        <v>102374.8</v>
      </c>
      <c r="O110" s="359"/>
      <c r="P110" s="265">
        <f t="shared" si="78"/>
        <v>5</v>
      </c>
      <c r="Q110" s="361">
        <f t="shared" si="79"/>
        <v>6600</v>
      </c>
      <c r="R110" s="265">
        <f t="shared" si="80"/>
        <v>95774.8</v>
      </c>
      <c r="S110" s="265">
        <f t="shared" si="148"/>
        <v>19154.96</v>
      </c>
      <c r="T110" s="265"/>
      <c r="U110" s="265">
        <f t="shared" si="82"/>
        <v>0</v>
      </c>
      <c r="V110" s="265">
        <f t="shared" si="83"/>
        <v>19154.96</v>
      </c>
      <c r="W110" s="265">
        <f t="shared" si="84"/>
        <v>19154.96</v>
      </c>
      <c r="X110" s="265">
        <f t="shared" si="85"/>
        <v>0</v>
      </c>
      <c r="Y110" s="359">
        <f t="shared" si="86"/>
        <v>102374.8</v>
      </c>
      <c r="Z110" s="374">
        <f t="shared" si="87"/>
        <v>83219.839999999997</v>
      </c>
      <c r="AA110" s="362"/>
      <c r="AB110" s="374">
        <f t="shared" si="88"/>
        <v>83219.839999999997</v>
      </c>
      <c r="AC110" s="362"/>
      <c r="AD110" s="362"/>
      <c r="AE110" s="360">
        <f t="shared" si="89"/>
        <v>4.0246575342465754</v>
      </c>
      <c r="AF110" s="462">
        <f t="shared" si="90"/>
        <v>3.9753424657534246</v>
      </c>
      <c r="AG110" s="374">
        <f t="shared" si="91"/>
        <v>6600</v>
      </c>
      <c r="AH110" s="463">
        <f t="shared" si="92"/>
        <v>95774.8</v>
      </c>
      <c r="AI110" s="464">
        <f t="shared" si="149"/>
        <v>19154.96</v>
      </c>
      <c r="AJ110" s="465">
        <f t="shared" si="150"/>
        <v>64064.88</v>
      </c>
      <c r="AK110" s="362"/>
      <c r="AL110" s="374">
        <f t="shared" si="95"/>
        <v>64064.88</v>
      </c>
      <c r="AM110" s="362"/>
      <c r="AN110" s="362"/>
      <c r="AO110" s="360">
        <f t="shared" si="96"/>
        <v>5.0273972602739727</v>
      </c>
      <c r="AP110" s="462">
        <f t="shared" si="97"/>
        <v>2.9726027397260273</v>
      </c>
      <c r="AQ110" s="374">
        <f t="shared" si="98"/>
        <v>6600</v>
      </c>
      <c r="AR110" s="463">
        <f t="shared" si="99"/>
        <v>76619.839999999997</v>
      </c>
      <c r="AS110" s="464">
        <f t="shared" si="100"/>
        <v>19154.96</v>
      </c>
      <c r="AT110" s="466">
        <f t="shared" si="101"/>
        <v>44909.919999999998</v>
      </c>
      <c r="AV110" s="374">
        <f t="shared" si="102"/>
        <v>44909.919999999998</v>
      </c>
      <c r="AW110" s="362"/>
      <c r="AX110" s="362"/>
      <c r="AY110" s="360">
        <f t="shared" si="103"/>
        <v>6.0273972602739727</v>
      </c>
      <c r="AZ110" s="462">
        <f t="shared" si="104"/>
        <v>1.9726027397260273</v>
      </c>
      <c r="BA110" s="374">
        <f t="shared" si="105"/>
        <v>6600</v>
      </c>
      <c r="BB110" s="463">
        <f t="shared" si="106"/>
        <v>57464.88</v>
      </c>
      <c r="BC110" s="364">
        <f t="shared" si="151"/>
        <v>19154.96</v>
      </c>
      <c r="BD110" s="466">
        <f t="shared" si="108"/>
        <v>25754.959999999999</v>
      </c>
      <c r="BE110" s="466"/>
      <c r="BF110" s="374">
        <f t="shared" si="109"/>
        <v>25754.959999999999</v>
      </c>
      <c r="BG110" s="362"/>
      <c r="BH110" s="362"/>
      <c r="BI110" s="360">
        <f t="shared" si="110"/>
        <v>7.0273972602739727</v>
      </c>
      <c r="BJ110" s="462">
        <f>J110-BI110</f>
        <v>0.97260273972602729</v>
      </c>
      <c r="BK110" s="374">
        <f t="shared" si="112"/>
        <v>6600</v>
      </c>
      <c r="BL110" s="463">
        <f t="shared" si="113"/>
        <v>19154.96</v>
      </c>
      <c r="BM110" s="364">
        <f t="shared" si="153"/>
        <v>19154.96</v>
      </c>
      <c r="BN110" s="280">
        <f t="shared" si="115"/>
        <v>6600</v>
      </c>
      <c r="BO110" s="467"/>
      <c r="BP110" s="374">
        <v>6600</v>
      </c>
      <c r="BQ110" s="362"/>
      <c r="BR110" s="362"/>
      <c r="BS110" s="360">
        <f t="shared" si="124"/>
        <v>8.0273972602739718</v>
      </c>
      <c r="BT110" s="462">
        <f t="shared" si="125"/>
        <v>-2.7397260273971824E-2</v>
      </c>
      <c r="BU110" s="374">
        <f t="shared" si="126"/>
        <v>6600</v>
      </c>
      <c r="BV110" s="463">
        <f t="shared" si="116"/>
        <v>0</v>
      </c>
      <c r="BW110" s="364"/>
      <c r="BX110" s="280">
        <f t="shared" si="117"/>
        <v>6600</v>
      </c>
      <c r="BZ110" s="280">
        <v>6600</v>
      </c>
      <c r="CA110" s="362"/>
      <c r="CB110" s="362"/>
      <c r="CC110" s="360">
        <f t="shared" si="128"/>
        <v>9.0301369863013701</v>
      </c>
      <c r="CD110" s="462">
        <f t="shared" si="129"/>
        <v>-1.0301369863013701</v>
      </c>
      <c r="CE110" s="374">
        <f t="shared" si="130"/>
        <v>6600</v>
      </c>
      <c r="CF110" s="463">
        <f t="shared" si="118"/>
        <v>0</v>
      </c>
      <c r="CG110" s="464">
        <f t="shared" si="146"/>
        <v>0</v>
      </c>
      <c r="CH110" s="280">
        <f t="shared" si="119"/>
        <v>6600</v>
      </c>
      <c r="CJ110" s="467">
        <f t="shared" si="131"/>
        <v>0</v>
      </c>
      <c r="CK110" s="280">
        <f t="shared" si="132"/>
        <v>6600</v>
      </c>
      <c r="CL110" s="362"/>
      <c r="CM110" s="362"/>
      <c r="CN110" s="360">
        <f t="shared" si="133"/>
        <v>10.03013698630137</v>
      </c>
      <c r="CO110" s="462">
        <f t="shared" si="134"/>
        <v>-2.0301369863013701</v>
      </c>
      <c r="CP110" s="374">
        <f t="shared" si="135"/>
        <v>6600</v>
      </c>
      <c r="CQ110" s="364">
        <f t="shared" si="120"/>
        <v>0</v>
      </c>
      <c r="CR110" s="364">
        <f t="shared" si="136"/>
        <v>0</v>
      </c>
      <c r="CS110" s="280">
        <f t="shared" si="121"/>
        <v>6600</v>
      </c>
      <c r="CU110" s="468">
        <f t="shared" si="137"/>
        <v>0</v>
      </c>
      <c r="CV110" s="280">
        <f t="shared" si="138"/>
        <v>6600</v>
      </c>
      <c r="CW110" s="362"/>
      <c r="CX110" s="362"/>
      <c r="CY110" s="360">
        <f t="shared" si="139"/>
        <v>12.03013698630137</v>
      </c>
      <c r="CZ110" s="462">
        <f t="shared" si="140"/>
        <v>-4.0301369863013701</v>
      </c>
      <c r="DA110" s="374">
        <f t="shared" si="141"/>
        <v>6600</v>
      </c>
      <c r="DB110" s="364">
        <f t="shared" si="122"/>
        <v>0</v>
      </c>
      <c r="DC110" s="364">
        <f t="shared" si="145"/>
        <v>0</v>
      </c>
      <c r="DD110" s="280">
        <f t="shared" si="123"/>
        <v>6600</v>
      </c>
      <c r="DF110" s="468">
        <f t="shared" si="142"/>
        <v>0</v>
      </c>
    </row>
    <row r="111" spans="1:110" ht="25.5" x14ac:dyDescent="0.25">
      <c r="A111" s="455" t="s">
        <v>18</v>
      </c>
      <c r="B111" s="456" t="s">
        <v>18</v>
      </c>
      <c r="C111" s="355" t="s">
        <v>148</v>
      </c>
      <c r="D111" s="355" t="s">
        <v>2108</v>
      </c>
      <c r="E111" s="277" t="s">
        <v>308</v>
      </c>
      <c r="F111" s="470" t="s">
        <v>1072</v>
      </c>
      <c r="G111" s="457">
        <v>40633</v>
      </c>
      <c r="H111" s="458" t="str">
        <f t="shared" si="74"/>
        <v>2010-2011</v>
      </c>
      <c r="I111" s="459">
        <f t="shared" si="147"/>
        <v>3</v>
      </c>
      <c r="J111" s="271">
        <f>VLOOKUP(C111,'[2]Rates Sch II'!C56:F185,2,0)/1.5</f>
        <v>8</v>
      </c>
      <c r="K111" s="461">
        <f t="shared" si="76"/>
        <v>5</v>
      </c>
      <c r="L111" s="311">
        <v>31000</v>
      </c>
      <c r="M111" s="279">
        <v>6906.6</v>
      </c>
      <c r="N111" s="359">
        <f t="shared" si="77"/>
        <v>24093.4</v>
      </c>
      <c r="O111" s="359"/>
      <c r="P111" s="265">
        <f t="shared" si="78"/>
        <v>5</v>
      </c>
      <c r="Q111" s="361">
        <f t="shared" si="79"/>
        <v>1550</v>
      </c>
      <c r="R111" s="265">
        <f t="shared" si="80"/>
        <v>22543.4</v>
      </c>
      <c r="S111" s="265">
        <f t="shared" si="148"/>
        <v>4508.68</v>
      </c>
      <c r="T111" s="265"/>
      <c r="U111" s="265">
        <f t="shared" si="82"/>
        <v>0</v>
      </c>
      <c r="V111" s="265">
        <f t="shared" si="83"/>
        <v>4508.68</v>
      </c>
      <c r="W111" s="265">
        <f t="shared" si="84"/>
        <v>4508.68</v>
      </c>
      <c r="X111" s="265">
        <f t="shared" si="85"/>
        <v>0</v>
      </c>
      <c r="Y111" s="359">
        <f t="shared" si="86"/>
        <v>24093.4</v>
      </c>
      <c r="Z111" s="374">
        <f t="shared" si="87"/>
        <v>19584.72</v>
      </c>
      <c r="AA111" s="362"/>
      <c r="AB111" s="374">
        <f t="shared" si="88"/>
        <v>19584.72</v>
      </c>
      <c r="AC111" s="362"/>
      <c r="AD111" s="362"/>
      <c r="AE111" s="360">
        <f t="shared" si="89"/>
        <v>4.0027397260273974</v>
      </c>
      <c r="AF111" s="462">
        <f t="shared" si="90"/>
        <v>3.9972602739726026</v>
      </c>
      <c r="AG111" s="374">
        <f t="shared" si="91"/>
        <v>1550</v>
      </c>
      <c r="AH111" s="463">
        <f t="shared" si="92"/>
        <v>22543.4</v>
      </c>
      <c r="AI111" s="464">
        <f t="shared" si="149"/>
        <v>4508.68</v>
      </c>
      <c r="AJ111" s="465">
        <f t="shared" si="150"/>
        <v>15076.04</v>
      </c>
      <c r="AK111" s="362"/>
      <c r="AL111" s="374">
        <f t="shared" si="95"/>
        <v>15076.04</v>
      </c>
      <c r="AM111" s="362"/>
      <c r="AN111" s="362"/>
      <c r="AO111" s="360">
        <f t="shared" si="96"/>
        <v>5.0054794520547947</v>
      </c>
      <c r="AP111" s="462">
        <f t="shared" si="97"/>
        <v>2.9945205479452053</v>
      </c>
      <c r="AQ111" s="374">
        <f t="shared" si="98"/>
        <v>1550</v>
      </c>
      <c r="AR111" s="463">
        <f t="shared" si="99"/>
        <v>18034.72</v>
      </c>
      <c r="AS111" s="464">
        <f t="shared" si="100"/>
        <v>4508.68</v>
      </c>
      <c r="AT111" s="466">
        <f t="shared" si="101"/>
        <v>10567.36</v>
      </c>
      <c r="AV111" s="374">
        <f t="shared" si="102"/>
        <v>10567.36</v>
      </c>
      <c r="AW111" s="362"/>
      <c r="AX111" s="362"/>
      <c r="AY111" s="360">
        <f t="shared" si="103"/>
        <v>6.0054794520547947</v>
      </c>
      <c r="AZ111" s="462">
        <f t="shared" si="104"/>
        <v>1.9945205479452053</v>
      </c>
      <c r="BA111" s="374">
        <f t="shared" si="105"/>
        <v>1550</v>
      </c>
      <c r="BB111" s="463">
        <f t="shared" si="106"/>
        <v>13526.04</v>
      </c>
      <c r="BC111" s="364">
        <f t="shared" si="151"/>
        <v>4508.68</v>
      </c>
      <c r="BD111" s="466">
        <f t="shared" si="108"/>
        <v>6058.68</v>
      </c>
      <c r="BE111" s="466"/>
      <c r="BF111" s="374">
        <f t="shared" si="109"/>
        <v>6058.68</v>
      </c>
      <c r="BG111" s="362"/>
      <c r="BH111" s="362"/>
      <c r="BI111" s="360">
        <f t="shared" si="110"/>
        <v>7.0054794520547947</v>
      </c>
      <c r="BJ111" s="462">
        <f t="shared" si="111"/>
        <v>0.99452054794520528</v>
      </c>
      <c r="BK111" s="374">
        <f t="shared" si="112"/>
        <v>1550</v>
      </c>
      <c r="BL111" s="463">
        <f t="shared" si="113"/>
        <v>4508.68</v>
      </c>
      <c r="BM111" s="364">
        <f t="shared" si="153"/>
        <v>4508.68</v>
      </c>
      <c r="BN111" s="280">
        <f t="shared" si="115"/>
        <v>1550</v>
      </c>
      <c r="BO111" s="467"/>
      <c r="BP111" s="374">
        <v>1550</v>
      </c>
      <c r="BQ111" s="362"/>
      <c r="BR111" s="362"/>
      <c r="BS111" s="360">
        <f t="shared" si="124"/>
        <v>8.0054794520547947</v>
      </c>
      <c r="BT111" s="462">
        <f t="shared" si="125"/>
        <v>-5.4794520547947201E-3</v>
      </c>
      <c r="BU111" s="374">
        <f t="shared" si="126"/>
        <v>1550</v>
      </c>
      <c r="BV111" s="463">
        <f t="shared" si="116"/>
        <v>0</v>
      </c>
      <c r="BW111" s="364"/>
      <c r="BX111" s="280">
        <f t="shared" si="117"/>
        <v>1550</v>
      </c>
      <c r="BZ111" s="280">
        <v>1550</v>
      </c>
      <c r="CA111" s="362"/>
      <c r="CB111" s="362"/>
      <c r="CC111" s="360">
        <f t="shared" si="128"/>
        <v>9.0082191780821912</v>
      </c>
      <c r="CD111" s="462">
        <f t="shared" si="129"/>
        <v>-1.0082191780821912</v>
      </c>
      <c r="CE111" s="374">
        <f t="shared" si="130"/>
        <v>1550</v>
      </c>
      <c r="CF111" s="463">
        <f t="shared" si="118"/>
        <v>0</v>
      </c>
      <c r="CG111" s="464">
        <f t="shared" si="146"/>
        <v>0</v>
      </c>
      <c r="CH111" s="280">
        <f t="shared" si="119"/>
        <v>1550</v>
      </c>
      <c r="CJ111" s="467">
        <f t="shared" si="131"/>
        <v>0</v>
      </c>
      <c r="CK111" s="280">
        <f t="shared" si="132"/>
        <v>1550</v>
      </c>
      <c r="CL111" s="362"/>
      <c r="CM111" s="362"/>
      <c r="CN111" s="360">
        <f t="shared" si="133"/>
        <v>10.008219178082191</v>
      </c>
      <c r="CO111" s="462">
        <f t="shared" si="134"/>
        <v>-2.0082191780821912</v>
      </c>
      <c r="CP111" s="374">
        <f t="shared" si="135"/>
        <v>1550</v>
      </c>
      <c r="CQ111" s="364">
        <f t="shared" si="120"/>
        <v>0</v>
      </c>
      <c r="CR111" s="364">
        <f t="shared" si="136"/>
        <v>0</v>
      </c>
      <c r="CS111" s="280">
        <f t="shared" si="121"/>
        <v>1550</v>
      </c>
      <c r="CU111" s="468">
        <f t="shared" si="137"/>
        <v>0</v>
      </c>
      <c r="CV111" s="280">
        <f t="shared" si="138"/>
        <v>1550</v>
      </c>
      <c r="CW111" s="362"/>
      <c r="CX111" s="362"/>
      <c r="CY111" s="360">
        <f t="shared" si="139"/>
        <v>12.008219178082191</v>
      </c>
      <c r="CZ111" s="462">
        <f t="shared" si="140"/>
        <v>-4.0082191780821912</v>
      </c>
      <c r="DA111" s="374">
        <f t="shared" si="141"/>
        <v>1550</v>
      </c>
      <c r="DB111" s="364">
        <f t="shared" si="122"/>
        <v>0</v>
      </c>
      <c r="DC111" s="364">
        <f t="shared" si="145"/>
        <v>0</v>
      </c>
      <c r="DD111" s="280">
        <f t="shared" si="123"/>
        <v>1550</v>
      </c>
      <c r="DF111" s="468">
        <f t="shared" si="142"/>
        <v>0</v>
      </c>
    </row>
    <row r="112" spans="1:110" ht="25.5" x14ac:dyDescent="0.25">
      <c r="A112" s="455" t="s">
        <v>18</v>
      </c>
      <c r="B112" s="456" t="s">
        <v>18</v>
      </c>
      <c r="C112" s="355" t="s">
        <v>148</v>
      </c>
      <c r="D112" s="355" t="s">
        <v>2109</v>
      </c>
      <c r="E112" s="277" t="s">
        <v>210</v>
      </c>
      <c r="F112" s="470" t="s">
        <v>1072</v>
      </c>
      <c r="G112" s="457">
        <v>40755</v>
      </c>
      <c r="H112" s="458" t="str">
        <f t="shared" si="74"/>
        <v>2011-2012</v>
      </c>
      <c r="I112" s="459">
        <f t="shared" si="147"/>
        <v>3</v>
      </c>
      <c r="J112" s="271">
        <f>VLOOKUP(C112,'[2]Rates Sch II'!C57:F186,2,0)/1.5</f>
        <v>8</v>
      </c>
      <c r="K112" s="461">
        <f t="shared" si="76"/>
        <v>5</v>
      </c>
      <c r="L112" s="311">
        <v>130000</v>
      </c>
      <c r="M112" s="279">
        <v>25767</v>
      </c>
      <c r="N112" s="359">
        <f t="shared" si="77"/>
        <v>104233</v>
      </c>
      <c r="O112" s="359"/>
      <c r="P112" s="265">
        <f t="shared" si="78"/>
        <v>5</v>
      </c>
      <c r="Q112" s="361">
        <f t="shared" si="79"/>
        <v>6500</v>
      </c>
      <c r="R112" s="265">
        <f t="shared" si="80"/>
        <v>97733</v>
      </c>
      <c r="S112" s="265">
        <f t="shared" si="148"/>
        <v>19546.599999999999</v>
      </c>
      <c r="T112" s="265"/>
      <c r="U112" s="265">
        <f t="shared" si="82"/>
        <v>0</v>
      </c>
      <c r="V112" s="265">
        <f t="shared" si="83"/>
        <v>19546.599999999999</v>
      </c>
      <c r="W112" s="265">
        <f t="shared" si="84"/>
        <v>19546.599999999999</v>
      </c>
      <c r="X112" s="265">
        <f t="shared" si="85"/>
        <v>0</v>
      </c>
      <c r="Y112" s="359">
        <f t="shared" si="86"/>
        <v>104233</v>
      </c>
      <c r="Z112" s="374">
        <f t="shared" si="87"/>
        <v>84686.399999999994</v>
      </c>
      <c r="AA112" s="362"/>
      <c r="AB112" s="374">
        <f t="shared" si="88"/>
        <v>84686.399999999994</v>
      </c>
      <c r="AC112" s="362"/>
      <c r="AD112" s="362"/>
      <c r="AE112" s="360">
        <f t="shared" si="89"/>
        <v>3.6684931506849314</v>
      </c>
      <c r="AF112" s="462">
        <f t="shared" si="90"/>
        <v>4.331506849315069</v>
      </c>
      <c r="AG112" s="374">
        <f t="shared" si="91"/>
        <v>6500</v>
      </c>
      <c r="AH112" s="463">
        <f t="shared" si="92"/>
        <v>97733</v>
      </c>
      <c r="AI112" s="464">
        <f t="shared" si="149"/>
        <v>19546.599999999999</v>
      </c>
      <c r="AJ112" s="465">
        <f t="shared" si="150"/>
        <v>65139.799999999996</v>
      </c>
      <c r="AK112" s="362"/>
      <c r="AL112" s="374">
        <f t="shared" si="95"/>
        <v>65139.799999999996</v>
      </c>
      <c r="AM112" s="362"/>
      <c r="AN112" s="362"/>
      <c r="AO112" s="360">
        <f t="shared" si="96"/>
        <v>4.6712328767123283</v>
      </c>
      <c r="AP112" s="462">
        <f t="shared" si="97"/>
        <v>3.3287671232876717</v>
      </c>
      <c r="AQ112" s="374">
        <f t="shared" si="98"/>
        <v>6500</v>
      </c>
      <c r="AR112" s="463">
        <f t="shared" si="99"/>
        <v>78186.399999999994</v>
      </c>
      <c r="AS112" s="464">
        <f t="shared" si="100"/>
        <v>19546.599999999999</v>
      </c>
      <c r="AT112" s="466">
        <f t="shared" si="101"/>
        <v>45593.2</v>
      </c>
      <c r="AV112" s="374">
        <f t="shared" si="102"/>
        <v>45593.2</v>
      </c>
      <c r="AW112" s="362"/>
      <c r="AX112" s="362"/>
      <c r="AY112" s="360">
        <f t="shared" si="103"/>
        <v>5.6712328767123283</v>
      </c>
      <c r="AZ112" s="462">
        <f t="shared" si="104"/>
        <v>2.3287671232876717</v>
      </c>
      <c r="BA112" s="374">
        <f t="shared" si="105"/>
        <v>6500</v>
      </c>
      <c r="BB112" s="463">
        <f t="shared" si="106"/>
        <v>58639.799999999996</v>
      </c>
      <c r="BC112" s="364">
        <f t="shared" si="151"/>
        <v>19546.599999999999</v>
      </c>
      <c r="BD112" s="466">
        <f t="shared" si="108"/>
        <v>26046.6</v>
      </c>
      <c r="BE112" s="466"/>
      <c r="BF112" s="374">
        <f t="shared" si="109"/>
        <v>26046.6</v>
      </c>
      <c r="BG112" s="362"/>
      <c r="BH112" s="362"/>
      <c r="BI112" s="360">
        <f t="shared" si="110"/>
        <v>6.6712328767123283</v>
      </c>
      <c r="BJ112" s="462">
        <f t="shared" si="111"/>
        <v>1.3287671232876717</v>
      </c>
      <c r="BK112" s="374">
        <f t="shared" si="112"/>
        <v>6500</v>
      </c>
      <c r="BL112" s="463">
        <f t="shared" si="113"/>
        <v>19546.599999999999</v>
      </c>
      <c r="BM112" s="364">
        <f t="shared" si="153"/>
        <v>19546.599999999999</v>
      </c>
      <c r="BN112" s="280">
        <f t="shared" si="115"/>
        <v>6500</v>
      </c>
      <c r="BO112" s="467"/>
      <c r="BP112" s="374">
        <v>6500</v>
      </c>
      <c r="BQ112" s="362"/>
      <c r="BR112" s="362"/>
      <c r="BS112" s="360">
        <f t="shared" si="124"/>
        <v>7.6712328767123283</v>
      </c>
      <c r="BT112" s="462">
        <f t="shared" si="125"/>
        <v>0.32876712328767166</v>
      </c>
      <c r="BU112" s="374">
        <f t="shared" si="126"/>
        <v>6500</v>
      </c>
      <c r="BV112" s="463">
        <f t="shared" si="116"/>
        <v>0</v>
      </c>
      <c r="BW112" s="364"/>
      <c r="BX112" s="280">
        <f t="shared" si="117"/>
        <v>6500</v>
      </c>
      <c r="BZ112" s="280">
        <v>6500</v>
      </c>
      <c r="CA112" s="362"/>
      <c r="CB112" s="362"/>
      <c r="CC112" s="360">
        <f t="shared" si="128"/>
        <v>8.6739726027397257</v>
      </c>
      <c r="CD112" s="462">
        <f t="shared" si="129"/>
        <v>-0.6739726027397257</v>
      </c>
      <c r="CE112" s="374">
        <f t="shared" si="130"/>
        <v>6500</v>
      </c>
      <c r="CF112" s="463">
        <f t="shared" si="118"/>
        <v>0</v>
      </c>
      <c r="CG112" s="464">
        <f t="shared" si="146"/>
        <v>0</v>
      </c>
      <c r="CH112" s="280">
        <f t="shared" si="119"/>
        <v>6500</v>
      </c>
      <c r="CJ112" s="467">
        <f t="shared" si="131"/>
        <v>0</v>
      </c>
      <c r="CK112" s="280">
        <f t="shared" si="132"/>
        <v>6500</v>
      </c>
      <c r="CL112" s="362"/>
      <c r="CM112" s="362"/>
      <c r="CN112" s="360">
        <f t="shared" si="133"/>
        <v>9.6739726027397257</v>
      </c>
      <c r="CO112" s="462">
        <f t="shared" si="134"/>
        <v>-1.6739726027397257</v>
      </c>
      <c r="CP112" s="374">
        <f t="shared" si="135"/>
        <v>6500</v>
      </c>
      <c r="CQ112" s="364">
        <f t="shared" si="120"/>
        <v>0</v>
      </c>
      <c r="CR112" s="364">
        <f t="shared" si="136"/>
        <v>0</v>
      </c>
      <c r="CS112" s="280">
        <f t="shared" si="121"/>
        <v>6500</v>
      </c>
      <c r="CU112" s="468">
        <f t="shared" si="137"/>
        <v>0</v>
      </c>
      <c r="CV112" s="280">
        <f t="shared" si="138"/>
        <v>6500</v>
      </c>
      <c r="CW112" s="362"/>
      <c r="CX112" s="362"/>
      <c r="CY112" s="360">
        <f t="shared" si="139"/>
        <v>11.673972602739726</v>
      </c>
      <c r="CZ112" s="462">
        <f t="shared" si="140"/>
        <v>-3.6739726027397257</v>
      </c>
      <c r="DA112" s="374">
        <f t="shared" si="141"/>
        <v>6500</v>
      </c>
      <c r="DB112" s="364">
        <f t="shared" si="122"/>
        <v>0</v>
      </c>
      <c r="DC112" s="364">
        <f t="shared" si="145"/>
        <v>0</v>
      </c>
      <c r="DD112" s="280">
        <f t="shared" si="123"/>
        <v>6500</v>
      </c>
      <c r="DF112" s="468">
        <f t="shared" si="142"/>
        <v>0</v>
      </c>
    </row>
    <row r="113" spans="1:110" ht="25.5" x14ac:dyDescent="0.25">
      <c r="A113" s="455" t="s">
        <v>18</v>
      </c>
      <c r="B113" s="456" t="s">
        <v>18</v>
      </c>
      <c r="C113" s="355" t="s">
        <v>148</v>
      </c>
      <c r="D113" s="355" t="s">
        <v>2110</v>
      </c>
      <c r="E113" s="290" t="s">
        <v>301</v>
      </c>
      <c r="F113" s="334" t="s">
        <v>1071</v>
      </c>
      <c r="G113" s="457">
        <v>40786</v>
      </c>
      <c r="H113" s="458" t="str">
        <f t="shared" si="74"/>
        <v>2011-2012</v>
      </c>
      <c r="I113" s="459">
        <f t="shared" si="147"/>
        <v>3</v>
      </c>
      <c r="J113" s="271">
        <f>VLOOKUP(C113,'[2]Rates Sch II'!C58:F187,2,0)/1.5</f>
        <v>8</v>
      </c>
      <c r="K113" s="461">
        <f t="shared" si="76"/>
        <v>5</v>
      </c>
      <c r="L113" s="311">
        <v>238574</v>
      </c>
      <c r="M113" s="279">
        <v>53106.572400000005</v>
      </c>
      <c r="N113" s="359">
        <f t="shared" si="77"/>
        <v>185467.4276</v>
      </c>
      <c r="O113" s="359"/>
      <c r="P113" s="265">
        <f t="shared" si="78"/>
        <v>5</v>
      </c>
      <c r="Q113" s="361">
        <f t="shared" si="79"/>
        <v>11928.7</v>
      </c>
      <c r="R113" s="265">
        <f t="shared" si="80"/>
        <v>173538.72759999998</v>
      </c>
      <c r="S113" s="265">
        <f t="shared" si="148"/>
        <v>34707.745519999997</v>
      </c>
      <c r="T113" s="265"/>
      <c r="U113" s="265">
        <f t="shared" si="82"/>
        <v>0</v>
      </c>
      <c r="V113" s="265">
        <f t="shared" si="83"/>
        <v>34707.745519999997</v>
      </c>
      <c r="W113" s="265">
        <f t="shared" si="84"/>
        <v>34707.745519999997</v>
      </c>
      <c r="X113" s="265">
        <f t="shared" si="85"/>
        <v>0</v>
      </c>
      <c r="Y113" s="359">
        <f t="shared" si="86"/>
        <v>185467.4276</v>
      </c>
      <c r="Z113" s="374">
        <f t="shared" si="87"/>
        <v>150759.68208</v>
      </c>
      <c r="AA113" s="362"/>
      <c r="AB113" s="374">
        <f t="shared" si="88"/>
        <v>150759.68208</v>
      </c>
      <c r="AC113" s="362"/>
      <c r="AD113" s="362"/>
      <c r="AE113" s="360">
        <f t="shared" si="89"/>
        <v>3.5835616438356164</v>
      </c>
      <c r="AF113" s="462">
        <f t="shared" si="90"/>
        <v>4.4164383561643836</v>
      </c>
      <c r="AG113" s="374">
        <f t="shared" si="91"/>
        <v>11928.7</v>
      </c>
      <c r="AH113" s="463">
        <f t="shared" si="92"/>
        <v>173538.72759999998</v>
      </c>
      <c r="AI113" s="464">
        <f t="shared" si="149"/>
        <v>34707.745519999997</v>
      </c>
      <c r="AJ113" s="465">
        <f t="shared" si="150"/>
        <v>116051.93656</v>
      </c>
      <c r="AK113" s="362"/>
      <c r="AL113" s="374">
        <f t="shared" si="95"/>
        <v>116051.93656</v>
      </c>
      <c r="AM113" s="362"/>
      <c r="AN113" s="362"/>
      <c r="AO113" s="360">
        <f t="shared" si="96"/>
        <v>4.5863013698630137</v>
      </c>
      <c r="AP113" s="462">
        <f t="shared" si="97"/>
        <v>3.4136986301369863</v>
      </c>
      <c r="AQ113" s="374">
        <f t="shared" si="98"/>
        <v>11928.7</v>
      </c>
      <c r="AR113" s="463">
        <f t="shared" si="99"/>
        <v>138830.98207999999</v>
      </c>
      <c r="AS113" s="464">
        <f t="shared" si="100"/>
        <v>34707.745519999997</v>
      </c>
      <c r="AT113" s="466">
        <f t="shared" si="101"/>
        <v>81344.191040000005</v>
      </c>
      <c r="AV113" s="374">
        <f t="shared" si="102"/>
        <v>81344.191040000005</v>
      </c>
      <c r="AW113" s="362"/>
      <c r="AX113" s="362"/>
      <c r="AY113" s="360">
        <f t="shared" si="103"/>
        <v>5.5863013698630137</v>
      </c>
      <c r="AZ113" s="462">
        <f t="shared" si="104"/>
        <v>2.4136986301369863</v>
      </c>
      <c r="BA113" s="374">
        <f t="shared" si="105"/>
        <v>11928.7</v>
      </c>
      <c r="BB113" s="463">
        <f t="shared" si="106"/>
        <v>104123.23656</v>
      </c>
      <c r="BC113" s="364">
        <f t="shared" si="151"/>
        <v>34707.745519999997</v>
      </c>
      <c r="BD113" s="466">
        <f t="shared" si="108"/>
        <v>46636.445520000008</v>
      </c>
      <c r="BE113" s="466"/>
      <c r="BF113" s="374">
        <f t="shared" si="109"/>
        <v>46636.445520000008</v>
      </c>
      <c r="BG113" s="362"/>
      <c r="BH113" s="362"/>
      <c r="BI113" s="360">
        <f t="shared" si="110"/>
        <v>6.5863013698630137</v>
      </c>
      <c r="BJ113" s="462">
        <f t="shared" si="111"/>
        <v>1.4136986301369863</v>
      </c>
      <c r="BK113" s="374">
        <f t="shared" si="112"/>
        <v>11928.7</v>
      </c>
      <c r="BL113" s="463">
        <f t="shared" si="113"/>
        <v>34707.745520000011</v>
      </c>
      <c r="BM113" s="364">
        <f t="shared" si="153"/>
        <v>34707.745519999997</v>
      </c>
      <c r="BN113" s="280">
        <f t="shared" si="115"/>
        <v>11928.700000000012</v>
      </c>
      <c r="BO113" s="467"/>
      <c r="BP113" s="374">
        <v>11928.700000000012</v>
      </c>
      <c r="BQ113" s="362"/>
      <c r="BR113" s="362"/>
      <c r="BS113" s="360">
        <f t="shared" si="124"/>
        <v>7.5863013698630137</v>
      </c>
      <c r="BT113" s="462">
        <f t="shared" si="125"/>
        <v>0.41369863013698627</v>
      </c>
      <c r="BU113" s="374">
        <f t="shared" si="126"/>
        <v>11928.7</v>
      </c>
      <c r="BV113" s="463">
        <f t="shared" si="116"/>
        <v>1.0913936421275139E-11</v>
      </c>
      <c r="BW113" s="364"/>
      <c r="BX113" s="280">
        <f t="shared" si="117"/>
        <v>11928.700000000012</v>
      </c>
      <c r="BZ113" s="280">
        <v>11928.700000000012</v>
      </c>
      <c r="CA113" s="362"/>
      <c r="CB113" s="362"/>
      <c r="CC113" s="360">
        <f t="shared" si="128"/>
        <v>8.5890410958904102</v>
      </c>
      <c r="CD113" s="462">
        <f t="shared" si="129"/>
        <v>-0.5890410958904102</v>
      </c>
      <c r="CE113" s="374">
        <f t="shared" si="130"/>
        <v>11928.7</v>
      </c>
      <c r="CF113" s="463">
        <f t="shared" si="118"/>
        <v>0</v>
      </c>
      <c r="CG113" s="464">
        <f t="shared" si="146"/>
        <v>0</v>
      </c>
      <c r="CH113" s="280">
        <f t="shared" si="119"/>
        <v>11928.700000000012</v>
      </c>
      <c r="CJ113" s="467">
        <f t="shared" si="131"/>
        <v>0</v>
      </c>
      <c r="CK113" s="280">
        <f t="shared" si="132"/>
        <v>11928.700000000012</v>
      </c>
      <c r="CL113" s="362"/>
      <c r="CM113" s="362"/>
      <c r="CN113" s="360">
        <f t="shared" si="133"/>
        <v>9.5890410958904102</v>
      </c>
      <c r="CO113" s="462">
        <f t="shared" si="134"/>
        <v>-1.5890410958904102</v>
      </c>
      <c r="CP113" s="374">
        <f t="shared" si="135"/>
        <v>11928.7</v>
      </c>
      <c r="CQ113" s="364">
        <f t="shared" si="120"/>
        <v>0</v>
      </c>
      <c r="CR113" s="364">
        <f t="shared" si="136"/>
        <v>0</v>
      </c>
      <c r="CS113" s="280">
        <f t="shared" si="121"/>
        <v>11928.700000000012</v>
      </c>
      <c r="CU113" s="468">
        <f t="shared" si="137"/>
        <v>0</v>
      </c>
      <c r="CV113" s="280">
        <f t="shared" si="138"/>
        <v>11928.700000000012</v>
      </c>
      <c r="CW113" s="362"/>
      <c r="CX113" s="362"/>
      <c r="CY113" s="360">
        <f t="shared" si="139"/>
        <v>11.58904109589041</v>
      </c>
      <c r="CZ113" s="462">
        <f t="shared" si="140"/>
        <v>-3.5890410958904102</v>
      </c>
      <c r="DA113" s="374">
        <f t="shared" si="141"/>
        <v>11928.7</v>
      </c>
      <c r="DB113" s="364">
        <f t="shared" si="122"/>
        <v>0</v>
      </c>
      <c r="DC113" s="364">
        <f t="shared" si="145"/>
        <v>0</v>
      </c>
      <c r="DD113" s="280">
        <f t="shared" si="123"/>
        <v>11928.700000000012</v>
      </c>
      <c r="DF113" s="468">
        <f t="shared" si="142"/>
        <v>0</v>
      </c>
    </row>
    <row r="114" spans="1:110" ht="25.5" x14ac:dyDescent="0.25">
      <c r="A114" s="455" t="s">
        <v>18</v>
      </c>
      <c r="B114" s="456" t="s">
        <v>18</v>
      </c>
      <c r="C114" s="355" t="s">
        <v>148</v>
      </c>
      <c r="D114" s="355" t="s">
        <v>2111</v>
      </c>
      <c r="E114" s="290" t="s">
        <v>309</v>
      </c>
      <c r="F114" s="334" t="s">
        <v>1072</v>
      </c>
      <c r="G114" s="457">
        <v>40786</v>
      </c>
      <c r="H114" s="458" t="str">
        <f t="shared" si="74"/>
        <v>2011-2012</v>
      </c>
      <c r="I114" s="459">
        <f t="shared" si="147"/>
        <v>3</v>
      </c>
      <c r="J114" s="271">
        <f>VLOOKUP(C114,'[2]Rates Sch II'!C59:F188,2,0)/1.5</f>
        <v>8</v>
      </c>
      <c r="K114" s="461">
        <f t="shared" si="76"/>
        <v>5</v>
      </c>
      <c r="L114" s="311">
        <v>140829</v>
      </c>
      <c r="M114" s="279">
        <v>27026.0236</v>
      </c>
      <c r="N114" s="359">
        <f t="shared" si="77"/>
        <v>113802.9764</v>
      </c>
      <c r="O114" s="359"/>
      <c r="P114" s="265">
        <f t="shared" si="78"/>
        <v>5</v>
      </c>
      <c r="Q114" s="361">
        <f t="shared" si="79"/>
        <v>7041.4500000000007</v>
      </c>
      <c r="R114" s="265">
        <f t="shared" si="80"/>
        <v>106761.5264</v>
      </c>
      <c r="S114" s="265">
        <f t="shared" si="148"/>
        <v>21352.30528</v>
      </c>
      <c r="T114" s="265"/>
      <c r="U114" s="265">
        <f t="shared" si="82"/>
        <v>0</v>
      </c>
      <c r="V114" s="265">
        <f t="shared" si="83"/>
        <v>21352.30528</v>
      </c>
      <c r="W114" s="265">
        <f t="shared" si="84"/>
        <v>21352.30528</v>
      </c>
      <c r="X114" s="265">
        <f t="shared" si="85"/>
        <v>0</v>
      </c>
      <c r="Y114" s="359">
        <f t="shared" si="86"/>
        <v>113802.9764</v>
      </c>
      <c r="Z114" s="374">
        <f t="shared" si="87"/>
        <v>92450.671119999999</v>
      </c>
      <c r="AA114" s="362"/>
      <c r="AB114" s="374">
        <f t="shared" si="88"/>
        <v>92450.671119999999</v>
      </c>
      <c r="AC114" s="362"/>
      <c r="AD114" s="362"/>
      <c r="AE114" s="360">
        <f t="shared" si="89"/>
        <v>3.5835616438356164</v>
      </c>
      <c r="AF114" s="462">
        <f t="shared" si="90"/>
        <v>4.4164383561643836</v>
      </c>
      <c r="AG114" s="374">
        <f t="shared" si="91"/>
        <v>7041.4500000000007</v>
      </c>
      <c r="AH114" s="463">
        <f t="shared" si="92"/>
        <v>106761.5264</v>
      </c>
      <c r="AI114" s="464">
        <f t="shared" si="149"/>
        <v>21352.30528</v>
      </c>
      <c r="AJ114" s="465">
        <f t="shared" si="150"/>
        <v>71098.365839999999</v>
      </c>
      <c r="AK114" s="362"/>
      <c r="AL114" s="374">
        <f t="shared" si="95"/>
        <v>71098.365839999999</v>
      </c>
      <c r="AM114" s="362"/>
      <c r="AN114" s="362"/>
      <c r="AO114" s="360">
        <f t="shared" si="96"/>
        <v>4.5863013698630137</v>
      </c>
      <c r="AP114" s="462">
        <f t="shared" si="97"/>
        <v>3.4136986301369863</v>
      </c>
      <c r="AQ114" s="374">
        <f t="shared" si="98"/>
        <v>7041.4500000000007</v>
      </c>
      <c r="AR114" s="463">
        <f t="shared" si="99"/>
        <v>85409.221120000002</v>
      </c>
      <c r="AS114" s="464">
        <f t="shared" si="100"/>
        <v>21352.30528</v>
      </c>
      <c r="AT114" s="466">
        <f t="shared" si="101"/>
        <v>49746.060559999998</v>
      </c>
      <c r="AV114" s="374">
        <f t="shared" si="102"/>
        <v>49746.060559999998</v>
      </c>
      <c r="AW114" s="362"/>
      <c r="AX114" s="362"/>
      <c r="AY114" s="360">
        <f t="shared" si="103"/>
        <v>5.5863013698630137</v>
      </c>
      <c r="AZ114" s="462">
        <f t="shared" si="104"/>
        <v>2.4136986301369863</v>
      </c>
      <c r="BA114" s="374">
        <f t="shared" si="105"/>
        <v>7041.4500000000007</v>
      </c>
      <c r="BB114" s="463">
        <f t="shared" si="106"/>
        <v>64056.915840000001</v>
      </c>
      <c r="BC114" s="364">
        <f t="shared" si="151"/>
        <v>21352.30528</v>
      </c>
      <c r="BD114" s="466">
        <f t="shared" si="108"/>
        <v>28393.755279999998</v>
      </c>
      <c r="BE114" s="466"/>
      <c r="BF114" s="374">
        <f t="shared" si="109"/>
        <v>28393.755279999998</v>
      </c>
      <c r="BG114" s="362"/>
      <c r="BH114" s="362"/>
      <c r="BI114" s="360">
        <f t="shared" si="110"/>
        <v>6.5863013698630137</v>
      </c>
      <c r="BJ114" s="462">
        <f t="shared" si="111"/>
        <v>1.4136986301369863</v>
      </c>
      <c r="BK114" s="374">
        <f t="shared" si="112"/>
        <v>7041.4500000000007</v>
      </c>
      <c r="BL114" s="463">
        <f t="shared" si="113"/>
        <v>21352.305279999997</v>
      </c>
      <c r="BM114" s="364">
        <f t="shared" si="153"/>
        <v>21352.30528</v>
      </c>
      <c r="BN114" s="280">
        <f t="shared" si="115"/>
        <v>7041.4499999999971</v>
      </c>
      <c r="BO114" s="467"/>
      <c r="BP114" s="374">
        <v>7041.4499999999971</v>
      </c>
      <c r="BQ114" s="362"/>
      <c r="BR114" s="362"/>
      <c r="BS114" s="360">
        <f t="shared" si="124"/>
        <v>7.5863013698630137</v>
      </c>
      <c r="BT114" s="462">
        <f t="shared" si="125"/>
        <v>0.41369863013698627</v>
      </c>
      <c r="BU114" s="374">
        <f t="shared" si="126"/>
        <v>7041.4500000000007</v>
      </c>
      <c r="BV114" s="463">
        <f t="shared" si="116"/>
        <v>0</v>
      </c>
      <c r="BW114" s="364"/>
      <c r="BX114" s="280">
        <f t="shared" si="117"/>
        <v>7041.4499999999971</v>
      </c>
      <c r="BZ114" s="280">
        <v>7041.4499999999971</v>
      </c>
      <c r="CA114" s="362"/>
      <c r="CB114" s="362"/>
      <c r="CC114" s="360">
        <f t="shared" si="128"/>
        <v>8.5890410958904102</v>
      </c>
      <c r="CD114" s="462">
        <f t="shared" si="129"/>
        <v>-0.5890410958904102</v>
      </c>
      <c r="CE114" s="374">
        <f t="shared" si="130"/>
        <v>7041.4500000000007</v>
      </c>
      <c r="CF114" s="463">
        <f t="shared" si="118"/>
        <v>0</v>
      </c>
      <c r="CG114" s="464">
        <f t="shared" si="146"/>
        <v>0</v>
      </c>
      <c r="CH114" s="280">
        <f t="shared" si="119"/>
        <v>7041.4499999999971</v>
      </c>
      <c r="CJ114" s="467">
        <f t="shared" si="131"/>
        <v>0</v>
      </c>
      <c r="CK114" s="280">
        <f t="shared" si="132"/>
        <v>7041.4499999999971</v>
      </c>
      <c r="CL114" s="362"/>
      <c r="CM114" s="362"/>
      <c r="CN114" s="360">
        <f t="shared" si="133"/>
        <v>9.5890410958904102</v>
      </c>
      <c r="CO114" s="462">
        <f t="shared" si="134"/>
        <v>-1.5890410958904102</v>
      </c>
      <c r="CP114" s="374">
        <f t="shared" si="135"/>
        <v>7041.4500000000007</v>
      </c>
      <c r="CQ114" s="364">
        <f t="shared" si="120"/>
        <v>0</v>
      </c>
      <c r="CR114" s="364">
        <f t="shared" si="136"/>
        <v>0</v>
      </c>
      <c r="CS114" s="280">
        <f t="shared" si="121"/>
        <v>7041.4499999999971</v>
      </c>
      <c r="CU114" s="468">
        <f t="shared" si="137"/>
        <v>0</v>
      </c>
      <c r="CV114" s="280">
        <f t="shared" si="138"/>
        <v>7041.4499999999971</v>
      </c>
      <c r="CW114" s="362"/>
      <c r="CX114" s="362"/>
      <c r="CY114" s="360">
        <f t="shared" si="139"/>
        <v>11.58904109589041</v>
      </c>
      <c r="CZ114" s="462">
        <f t="shared" si="140"/>
        <v>-3.5890410958904102</v>
      </c>
      <c r="DA114" s="374">
        <f t="shared" si="141"/>
        <v>7041.4500000000007</v>
      </c>
      <c r="DB114" s="364">
        <f t="shared" si="122"/>
        <v>0</v>
      </c>
      <c r="DC114" s="364">
        <f t="shared" si="145"/>
        <v>0</v>
      </c>
      <c r="DD114" s="280">
        <f t="shared" si="123"/>
        <v>7041.4499999999971</v>
      </c>
      <c r="DF114" s="468">
        <f t="shared" si="142"/>
        <v>0</v>
      </c>
    </row>
    <row r="115" spans="1:110" ht="25.5" x14ac:dyDescent="0.25">
      <c r="A115" s="455" t="s">
        <v>18</v>
      </c>
      <c r="B115" s="456" t="s">
        <v>18</v>
      </c>
      <c r="C115" s="355" t="s">
        <v>148</v>
      </c>
      <c r="D115" s="355" t="s">
        <v>2112</v>
      </c>
      <c r="E115" s="290" t="s">
        <v>301</v>
      </c>
      <c r="F115" s="334" t="s">
        <v>1071</v>
      </c>
      <c r="G115" s="457">
        <v>40786</v>
      </c>
      <c r="H115" s="458" t="str">
        <f t="shared" si="74"/>
        <v>2011-2012</v>
      </c>
      <c r="I115" s="459">
        <f t="shared" si="147"/>
        <v>3</v>
      </c>
      <c r="J115" s="271">
        <f>VLOOKUP(C115,'[2]Rates Sch II'!C60:F189,2,0)/1.5</f>
        <v>8</v>
      </c>
      <c r="K115" s="461">
        <f t="shared" si="76"/>
        <v>5</v>
      </c>
      <c r="L115" s="311">
        <v>190858</v>
      </c>
      <c r="M115" s="279">
        <v>36626.3272</v>
      </c>
      <c r="N115" s="359">
        <f t="shared" si="77"/>
        <v>154231.6728</v>
      </c>
      <c r="O115" s="359"/>
      <c r="P115" s="265">
        <f t="shared" si="78"/>
        <v>5</v>
      </c>
      <c r="Q115" s="361">
        <f t="shared" si="79"/>
        <v>9542.9</v>
      </c>
      <c r="R115" s="265">
        <f t="shared" si="80"/>
        <v>144688.77280000001</v>
      </c>
      <c r="S115" s="265">
        <f t="shared" si="148"/>
        <v>28937.754560000001</v>
      </c>
      <c r="T115" s="265"/>
      <c r="U115" s="265">
        <f t="shared" si="82"/>
        <v>0</v>
      </c>
      <c r="V115" s="265">
        <f t="shared" si="83"/>
        <v>28937.754560000001</v>
      </c>
      <c r="W115" s="265">
        <f t="shared" si="84"/>
        <v>28937.754560000001</v>
      </c>
      <c r="X115" s="265">
        <f t="shared" si="85"/>
        <v>0</v>
      </c>
      <c r="Y115" s="359">
        <f t="shared" si="86"/>
        <v>154231.6728</v>
      </c>
      <c r="Z115" s="374">
        <f t="shared" si="87"/>
        <v>125293.91824</v>
      </c>
      <c r="AA115" s="362"/>
      <c r="AB115" s="374">
        <f t="shared" si="88"/>
        <v>125293.91824</v>
      </c>
      <c r="AC115" s="362"/>
      <c r="AD115" s="362"/>
      <c r="AE115" s="360">
        <f t="shared" si="89"/>
        <v>3.5835616438356164</v>
      </c>
      <c r="AF115" s="462">
        <f t="shared" si="90"/>
        <v>4.4164383561643836</v>
      </c>
      <c r="AG115" s="374">
        <f t="shared" si="91"/>
        <v>9542.9</v>
      </c>
      <c r="AH115" s="463">
        <f t="shared" si="92"/>
        <v>144688.77280000001</v>
      </c>
      <c r="AI115" s="464">
        <f t="shared" si="149"/>
        <v>28937.754560000001</v>
      </c>
      <c r="AJ115" s="465">
        <f t="shared" si="150"/>
        <v>96356.163679999998</v>
      </c>
      <c r="AK115" s="362"/>
      <c r="AL115" s="374">
        <f t="shared" si="95"/>
        <v>96356.163679999998</v>
      </c>
      <c r="AM115" s="362"/>
      <c r="AN115" s="362"/>
      <c r="AO115" s="360">
        <f t="shared" si="96"/>
        <v>4.5863013698630137</v>
      </c>
      <c r="AP115" s="462">
        <f t="shared" si="97"/>
        <v>3.4136986301369863</v>
      </c>
      <c r="AQ115" s="374">
        <f t="shared" si="98"/>
        <v>9542.9</v>
      </c>
      <c r="AR115" s="463">
        <f t="shared" si="99"/>
        <v>115751.01824</v>
      </c>
      <c r="AS115" s="464">
        <f t="shared" si="100"/>
        <v>28937.754560000001</v>
      </c>
      <c r="AT115" s="466">
        <f t="shared" si="101"/>
        <v>67418.409119999997</v>
      </c>
      <c r="AV115" s="374">
        <f t="shared" si="102"/>
        <v>67418.409119999997</v>
      </c>
      <c r="AW115" s="362"/>
      <c r="AX115" s="362"/>
      <c r="AY115" s="360">
        <f t="shared" si="103"/>
        <v>5.5863013698630137</v>
      </c>
      <c r="AZ115" s="462">
        <f t="shared" si="104"/>
        <v>2.4136986301369863</v>
      </c>
      <c r="BA115" s="374">
        <f t="shared" si="105"/>
        <v>9542.9</v>
      </c>
      <c r="BB115" s="463">
        <f t="shared" si="106"/>
        <v>86813.263680000004</v>
      </c>
      <c r="BC115" s="364">
        <f t="shared" si="151"/>
        <v>28937.754560000001</v>
      </c>
      <c r="BD115" s="466">
        <f t="shared" si="108"/>
        <v>38480.654559999995</v>
      </c>
      <c r="BE115" s="466"/>
      <c r="BF115" s="374">
        <f t="shared" si="109"/>
        <v>38480.654559999995</v>
      </c>
      <c r="BG115" s="362"/>
      <c r="BH115" s="362"/>
      <c r="BI115" s="360">
        <f t="shared" si="110"/>
        <v>6.5863013698630137</v>
      </c>
      <c r="BJ115" s="462">
        <f t="shared" si="111"/>
        <v>1.4136986301369863</v>
      </c>
      <c r="BK115" s="374">
        <f t="shared" si="112"/>
        <v>9542.9</v>
      </c>
      <c r="BL115" s="463">
        <f t="shared" si="113"/>
        <v>28937.754559999994</v>
      </c>
      <c r="BM115" s="364">
        <f t="shared" si="153"/>
        <v>28937.754560000001</v>
      </c>
      <c r="BN115" s="280">
        <f t="shared" si="115"/>
        <v>9542.8999999999942</v>
      </c>
      <c r="BO115" s="467"/>
      <c r="BP115" s="374">
        <v>9542.8999999999942</v>
      </c>
      <c r="BQ115" s="362"/>
      <c r="BR115" s="362"/>
      <c r="BS115" s="360">
        <f t="shared" si="124"/>
        <v>7.5863013698630137</v>
      </c>
      <c r="BT115" s="462">
        <f t="shared" si="125"/>
        <v>0.41369863013698627</v>
      </c>
      <c r="BU115" s="374">
        <f t="shared" si="126"/>
        <v>9542.9</v>
      </c>
      <c r="BV115" s="463">
        <f t="shared" si="116"/>
        <v>0</v>
      </c>
      <c r="BW115" s="364"/>
      <c r="BX115" s="280">
        <f t="shared" si="117"/>
        <v>9542.8999999999942</v>
      </c>
      <c r="BZ115" s="280">
        <v>9542.8999999999942</v>
      </c>
      <c r="CA115" s="362"/>
      <c r="CB115" s="362"/>
      <c r="CC115" s="360">
        <f t="shared" si="128"/>
        <v>8.5890410958904102</v>
      </c>
      <c r="CD115" s="462">
        <f t="shared" si="129"/>
        <v>-0.5890410958904102</v>
      </c>
      <c r="CE115" s="374">
        <f t="shared" si="130"/>
        <v>9542.9</v>
      </c>
      <c r="CF115" s="463">
        <f t="shared" si="118"/>
        <v>0</v>
      </c>
      <c r="CG115" s="464">
        <f t="shared" si="146"/>
        <v>0</v>
      </c>
      <c r="CH115" s="280">
        <f t="shared" si="119"/>
        <v>9542.8999999999942</v>
      </c>
      <c r="CJ115" s="467">
        <f t="shared" si="131"/>
        <v>0</v>
      </c>
      <c r="CK115" s="280">
        <f t="shared" si="132"/>
        <v>9542.8999999999942</v>
      </c>
      <c r="CL115" s="362"/>
      <c r="CM115" s="362"/>
      <c r="CN115" s="360">
        <f t="shared" si="133"/>
        <v>9.5890410958904102</v>
      </c>
      <c r="CO115" s="462">
        <f t="shared" si="134"/>
        <v>-1.5890410958904102</v>
      </c>
      <c r="CP115" s="374">
        <f t="shared" si="135"/>
        <v>9542.9</v>
      </c>
      <c r="CQ115" s="364">
        <f t="shared" si="120"/>
        <v>0</v>
      </c>
      <c r="CR115" s="364">
        <f t="shared" si="136"/>
        <v>0</v>
      </c>
      <c r="CS115" s="280">
        <f t="shared" si="121"/>
        <v>9542.8999999999942</v>
      </c>
      <c r="CU115" s="468">
        <f t="shared" si="137"/>
        <v>0</v>
      </c>
      <c r="CV115" s="280">
        <f t="shared" si="138"/>
        <v>9542.8999999999942</v>
      </c>
      <c r="CW115" s="362"/>
      <c r="CX115" s="362"/>
      <c r="CY115" s="360">
        <f t="shared" si="139"/>
        <v>11.58904109589041</v>
      </c>
      <c r="CZ115" s="462">
        <f t="shared" si="140"/>
        <v>-3.5890410958904102</v>
      </c>
      <c r="DA115" s="374">
        <f t="shared" si="141"/>
        <v>9542.9</v>
      </c>
      <c r="DB115" s="364">
        <f t="shared" si="122"/>
        <v>0</v>
      </c>
      <c r="DC115" s="364">
        <f t="shared" si="145"/>
        <v>0</v>
      </c>
      <c r="DD115" s="280">
        <f t="shared" si="123"/>
        <v>9542.8999999999942</v>
      </c>
      <c r="DF115" s="468">
        <f t="shared" si="142"/>
        <v>0</v>
      </c>
    </row>
    <row r="116" spans="1:110" ht="25.5" x14ac:dyDescent="0.25">
      <c r="A116" s="455" t="s">
        <v>18</v>
      </c>
      <c r="B116" s="456" t="s">
        <v>18</v>
      </c>
      <c r="C116" s="355" t="s">
        <v>148</v>
      </c>
      <c r="D116" s="355" t="s">
        <v>2113</v>
      </c>
      <c r="E116" s="290" t="s">
        <v>301</v>
      </c>
      <c r="F116" s="334" t="s">
        <v>1071</v>
      </c>
      <c r="G116" s="457">
        <v>40896</v>
      </c>
      <c r="H116" s="458" t="str">
        <f t="shared" si="74"/>
        <v>2011-2012</v>
      </c>
      <c r="I116" s="459">
        <f t="shared" si="147"/>
        <v>3</v>
      </c>
      <c r="J116" s="271">
        <f>VLOOKUP(C116,'[2]Rates Sch II'!C61:F190,2,0)/1.5</f>
        <v>8</v>
      </c>
      <c r="K116" s="461">
        <f t="shared" si="76"/>
        <v>5</v>
      </c>
      <c r="L116" s="311">
        <v>270089</v>
      </c>
      <c r="M116" s="279">
        <v>45791.207600000002</v>
      </c>
      <c r="N116" s="359">
        <f t="shared" si="77"/>
        <v>224297.79240000001</v>
      </c>
      <c r="O116" s="359"/>
      <c r="P116" s="265">
        <f t="shared" si="78"/>
        <v>5</v>
      </c>
      <c r="Q116" s="361">
        <f t="shared" si="79"/>
        <v>13504.45</v>
      </c>
      <c r="R116" s="265">
        <f t="shared" si="80"/>
        <v>210793.34239999999</v>
      </c>
      <c r="S116" s="265">
        <f t="shared" si="148"/>
        <v>42158.66848</v>
      </c>
      <c r="T116" s="265"/>
      <c r="U116" s="265">
        <f t="shared" si="82"/>
        <v>0</v>
      </c>
      <c r="V116" s="265">
        <f t="shared" si="83"/>
        <v>42158.66848</v>
      </c>
      <c r="W116" s="265">
        <f t="shared" si="84"/>
        <v>42158.66848</v>
      </c>
      <c r="X116" s="265">
        <f t="shared" si="85"/>
        <v>0</v>
      </c>
      <c r="Y116" s="359">
        <f t="shared" si="86"/>
        <v>224297.79240000001</v>
      </c>
      <c r="Z116" s="374">
        <f t="shared" si="87"/>
        <v>182139.12392000001</v>
      </c>
      <c r="AA116" s="362"/>
      <c r="AB116" s="374">
        <f t="shared" si="88"/>
        <v>182139.12392000001</v>
      </c>
      <c r="AC116" s="362"/>
      <c r="AD116" s="362"/>
      <c r="AE116" s="360">
        <f t="shared" si="89"/>
        <v>3.2821917808219179</v>
      </c>
      <c r="AF116" s="462">
        <f t="shared" si="90"/>
        <v>4.7178082191780817</v>
      </c>
      <c r="AG116" s="374">
        <f t="shared" si="91"/>
        <v>13504.45</v>
      </c>
      <c r="AH116" s="463">
        <f t="shared" si="92"/>
        <v>210793.34239999999</v>
      </c>
      <c r="AI116" s="464">
        <f t="shared" si="149"/>
        <v>42158.66848</v>
      </c>
      <c r="AJ116" s="465">
        <f t="shared" si="150"/>
        <v>139980.45544000002</v>
      </c>
      <c r="AK116" s="362"/>
      <c r="AL116" s="374">
        <f t="shared" si="95"/>
        <v>139980.45544000002</v>
      </c>
      <c r="AM116" s="362"/>
      <c r="AN116" s="362"/>
      <c r="AO116" s="360">
        <f t="shared" si="96"/>
        <v>4.2849315068493148</v>
      </c>
      <c r="AP116" s="462">
        <f t="shared" si="97"/>
        <v>3.7150684931506852</v>
      </c>
      <c r="AQ116" s="374">
        <f t="shared" si="98"/>
        <v>13504.45</v>
      </c>
      <c r="AR116" s="463">
        <f t="shared" si="99"/>
        <v>168634.67392</v>
      </c>
      <c r="AS116" s="464">
        <f t="shared" si="100"/>
        <v>42158.66848</v>
      </c>
      <c r="AT116" s="466">
        <f t="shared" si="101"/>
        <v>97821.786960000027</v>
      </c>
      <c r="AV116" s="374">
        <f t="shared" si="102"/>
        <v>97821.786960000027</v>
      </c>
      <c r="AW116" s="362"/>
      <c r="AX116" s="362"/>
      <c r="AY116" s="360">
        <f t="shared" si="103"/>
        <v>5.2849315068493148</v>
      </c>
      <c r="AZ116" s="462">
        <f t="shared" si="104"/>
        <v>2.7150684931506852</v>
      </c>
      <c r="BA116" s="374">
        <f t="shared" si="105"/>
        <v>13504.45</v>
      </c>
      <c r="BB116" s="463">
        <f t="shared" si="106"/>
        <v>126476.00544000002</v>
      </c>
      <c r="BC116" s="364">
        <f t="shared" si="151"/>
        <v>42158.66848</v>
      </c>
      <c r="BD116" s="466">
        <f t="shared" si="108"/>
        <v>55663.118480000026</v>
      </c>
      <c r="BE116" s="466"/>
      <c r="BF116" s="374">
        <f t="shared" si="109"/>
        <v>55663.118480000026</v>
      </c>
      <c r="BG116" s="362"/>
      <c r="BH116" s="362"/>
      <c r="BI116" s="360">
        <f t="shared" si="110"/>
        <v>6.2849315068493148</v>
      </c>
      <c r="BJ116" s="462">
        <f t="shared" si="111"/>
        <v>1.7150684931506852</v>
      </c>
      <c r="BK116" s="374">
        <f t="shared" si="112"/>
        <v>13504.45</v>
      </c>
      <c r="BL116" s="463">
        <f t="shared" si="113"/>
        <v>42158.668480000022</v>
      </c>
      <c r="BM116" s="364">
        <f t="shared" si="153"/>
        <v>42158.66848</v>
      </c>
      <c r="BN116" s="280">
        <f t="shared" si="115"/>
        <v>13504.450000000026</v>
      </c>
      <c r="BO116" s="467"/>
      <c r="BP116" s="374">
        <v>13504.450000000026</v>
      </c>
      <c r="BQ116" s="362"/>
      <c r="BR116" s="362"/>
      <c r="BS116" s="360">
        <f t="shared" si="124"/>
        <v>7.2849315068493148</v>
      </c>
      <c r="BT116" s="462">
        <f t="shared" si="125"/>
        <v>0.71506849315068521</v>
      </c>
      <c r="BU116" s="374">
        <f t="shared" si="126"/>
        <v>13504.45</v>
      </c>
      <c r="BV116" s="463">
        <f t="shared" si="116"/>
        <v>2.5465851649641991E-11</v>
      </c>
      <c r="BW116" s="364"/>
      <c r="BX116" s="280">
        <f t="shared" si="117"/>
        <v>13504.450000000026</v>
      </c>
      <c r="BZ116" s="280">
        <v>13504.450000000026</v>
      </c>
      <c r="CA116" s="362"/>
      <c r="CB116" s="362"/>
      <c r="CC116" s="360">
        <f t="shared" si="128"/>
        <v>8.287671232876713</v>
      </c>
      <c r="CD116" s="462">
        <f t="shared" si="129"/>
        <v>-0.28767123287671303</v>
      </c>
      <c r="CE116" s="374">
        <f t="shared" si="130"/>
        <v>13504.45</v>
      </c>
      <c r="CF116" s="463">
        <f t="shared" si="118"/>
        <v>0</v>
      </c>
      <c r="CG116" s="464">
        <f t="shared" si="146"/>
        <v>0</v>
      </c>
      <c r="CH116" s="280">
        <f t="shared" si="119"/>
        <v>13504.450000000026</v>
      </c>
      <c r="CJ116" s="467">
        <f t="shared" si="131"/>
        <v>2.5465851649641991E-11</v>
      </c>
      <c r="CK116" s="280">
        <f t="shared" si="132"/>
        <v>13504.450000000026</v>
      </c>
      <c r="CL116" s="362"/>
      <c r="CM116" s="362"/>
      <c r="CN116" s="360">
        <f t="shared" si="133"/>
        <v>9.287671232876713</v>
      </c>
      <c r="CO116" s="462">
        <f t="shared" si="134"/>
        <v>-1.287671232876713</v>
      </c>
      <c r="CP116" s="374">
        <f t="shared" si="135"/>
        <v>13504.45</v>
      </c>
      <c r="CQ116" s="364">
        <f t="shared" si="120"/>
        <v>0</v>
      </c>
      <c r="CR116" s="364">
        <f t="shared" si="136"/>
        <v>0</v>
      </c>
      <c r="CS116" s="280">
        <f t="shared" si="121"/>
        <v>13504.450000000026</v>
      </c>
      <c r="CU116" s="468">
        <f t="shared" si="137"/>
        <v>2.5465851649641991E-11</v>
      </c>
      <c r="CV116" s="280">
        <f t="shared" si="138"/>
        <v>13504.450000000026</v>
      </c>
      <c r="CW116" s="362"/>
      <c r="CX116" s="362"/>
      <c r="CY116" s="360">
        <f t="shared" si="139"/>
        <v>11.287671232876713</v>
      </c>
      <c r="CZ116" s="462">
        <f t="shared" si="140"/>
        <v>-3.287671232876713</v>
      </c>
      <c r="DA116" s="374">
        <f t="shared" si="141"/>
        <v>13504.45</v>
      </c>
      <c r="DB116" s="364">
        <f t="shared" si="122"/>
        <v>0</v>
      </c>
      <c r="DC116" s="364">
        <f t="shared" si="145"/>
        <v>0</v>
      </c>
      <c r="DD116" s="280">
        <f t="shared" si="123"/>
        <v>13504.450000000026</v>
      </c>
      <c r="DF116" s="468">
        <f t="shared" si="142"/>
        <v>2.5465851649641991E-11</v>
      </c>
    </row>
    <row r="117" spans="1:110" ht="25.5" x14ac:dyDescent="0.25">
      <c r="A117" s="455" t="s">
        <v>18</v>
      </c>
      <c r="B117" s="456" t="s">
        <v>18</v>
      </c>
      <c r="C117" s="355" t="s">
        <v>148</v>
      </c>
      <c r="D117" s="355" t="s">
        <v>2114</v>
      </c>
      <c r="E117" s="290" t="s">
        <v>301</v>
      </c>
      <c r="F117" s="334" t="s">
        <v>1072</v>
      </c>
      <c r="G117" s="457">
        <v>40905</v>
      </c>
      <c r="H117" s="458" t="str">
        <f t="shared" si="74"/>
        <v>2011-2012</v>
      </c>
      <c r="I117" s="459">
        <f t="shared" si="147"/>
        <v>3</v>
      </c>
      <c r="J117" s="271">
        <f>VLOOKUP(C117,'[2]Rates Sch II'!C62:F191,2,0)/1.5</f>
        <v>8</v>
      </c>
      <c r="K117" s="461">
        <f t="shared" si="76"/>
        <v>5</v>
      </c>
      <c r="L117" s="311">
        <v>90030</v>
      </c>
      <c r="M117" s="279">
        <v>15099.452000000001</v>
      </c>
      <c r="N117" s="359">
        <f t="shared" si="77"/>
        <v>74930.547999999995</v>
      </c>
      <c r="O117" s="359"/>
      <c r="P117" s="265">
        <f t="shared" si="78"/>
        <v>5</v>
      </c>
      <c r="Q117" s="361">
        <f t="shared" si="79"/>
        <v>4501.5</v>
      </c>
      <c r="R117" s="265">
        <f t="shared" si="80"/>
        <v>70429.047999999995</v>
      </c>
      <c r="S117" s="265">
        <f t="shared" si="148"/>
        <v>14085.809599999999</v>
      </c>
      <c r="T117" s="265"/>
      <c r="U117" s="265">
        <f t="shared" si="82"/>
        <v>0</v>
      </c>
      <c r="V117" s="265">
        <f t="shared" si="83"/>
        <v>14085.809599999999</v>
      </c>
      <c r="W117" s="265">
        <f t="shared" si="84"/>
        <v>14085.809599999999</v>
      </c>
      <c r="X117" s="265">
        <f t="shared" si="85"/>
        <v>0</v>
      </c>
      <c r="Y117" s="359">
        <f t="shared" si="86"/>
        <v>74930.547999999995</v>
      </c>
      <c r="Z117" s="374">
        <f t="shared" si="87"/>
        <v>60844.738399999995</v>
      </c>
      <c r="AA117" s="362"/>
      <c r="AB117" s="374">
        <f t="shared" si="88"/>
        <v>60844.738399999995</v>
      </c>
      <c r="AC117" s="362"/>
      <c r="AD117" s="362"/>
      <c r="AE117" s="360">
        <f t="shared" si="89"/>
        <v>3.2575342465753425</v>
      </c>
      <c r="AF117" s="462">
        <f t="shared" si="90"/>
        <v>4.742465753424657</v>
      </c>
      <c r="AG117" s="374">
        <f t="shared" si="91"/>
        <v>4501.5</v>
      </c>
      <c r="AH117" s="463">
        <f t="shared" si="92"/>
        <v>70429.047999999995</v>
      </c>
      <c r="AI117" s="464">
        <f t="shared" si="149"/>
        <v>14085.809599999999</v>
      </c>
      <c r="AJ117" s="465">
        <f t="shared" si="150"/>
        <v>46758.928799999994</v>
      </c>
      <c r="AK117" s="362"/>
      <c r="AL117" s="374">
        <f t="shared" si="95"/>
        <v>46758.928799999994</v>
      </c>
      <c r="AM117" s="362"/>
      <c r="AN117" s="362"/>
      <c r="AO117" s="360">
        <f t="shared" si="96"/>
        <v>4.2602739726027394</v>
      </c>
      <c r="AP117" s="462">
        <f t="shared" si="97"/>
        <v>3.7397260273972606</v>
      </c>
      <c r="AQ117" s="374">
        <f t="shared" si="98"/>
        <v>4501.5</v>
      </c>
      <c r="AR117" s="463">
        <f t="shared" si="99"/>
        <v>56343.238399999995</v>
      </c>
      <c r="AS117" s="464">
        <f t="shared" si="100"/>
        <v>14085.809599999999</v>
      </c>
      <c r="AT117" s="466">
        <f t="shared" si="101"/>
        <v>32673.119199999994</v>
      </c>
      <c r="AV117" s="374">
        <f t="shared" si="102"/>
        <v>32673.119199999994</v>
      </c>
      <c r="AW117" s="362"/>
      <c r="AX117" s="362"/>
      <c r="AY117" s="360">
        <f t="shared" si="103"/>
        <v>5.2602739726027394</v>
      </c>
      <c r="AZ117" s="462">
        <f t="shared" si="104"/>
        <v>2.7397260273972606</v>
      </c>
      <c r="BA117" s="374">
        <f t="shared" si="105"/>
        <v>4501.5</v>
      </c>
      <c r="BB117" s="463">
        <f t="shared" si="106"/>
        <v>42257.428799999994</v>
      </c>
      <c r="BC117" s="364">
        <f t="shared" si="151"/>
        <v>14085.809599999999</v>
      </c>
      <c r="BD117" s="466">
        <f t="shared" si="108"/>
        <v>18587.309599999993</v>
      </c>
      <c r="BE117" s="466"/>
      <c r="BF117" s="374">
        <f t="shared" si="109"/>
        <v>18587.309599999993</v>
      </c>
      <c r="BG117" s="362"/>
      <c r="BH117" s="362"/>
      <c r="BI117" s="360">
        <f t="shared" si="110"/>
        <v>6.2602739726027394</v>
      </c>
      <c r="BJ117" s="462">
        <f t="shared" si="111"/>
        <v>1.7397260273972606</v>
      </c>
      <c r="BK117" s="374">
        <f t="shared" si="112"/>
        <v>4501.5</v>
      </c>
      <c r="BL117" s="463">
        <f t="shared" si="113"/>
        <v>14085.809599999993</v>
      </c>
      <c r="BM117" s="364">
        <f t="shared" si="153"/>
        <v>14085.809599999999</v>
      </c>
      <c r="BN117" s="280">
        <f t="shared" si="115"/>
        <v>4501.4999999999945</v>
      </c>
      <c r="BO117" s="467"/>
      <c r="BP117" s="374">
        <v>4501.4999999999945</v>
      </c>
      <c r="BQ117" s="362"/>
      <c r="BR117" s="362"/>
      <c r="BS117" s="360">
        <f t="shared" si="124"/>
        <v>7.2602739726027394</v>
      </c>
      <c r="BT117" s="462">
        <f t="shared" si="125"/>
        <v>0.73972602739726057</v>
      </c>
      <c r="BU117" s="374">
        <f t="shared" si="126"/>
        <v>4501.5</v>
      </c>
      <c r="BV117" s="463">
        <f t="shared" si="116"/>
        <v>0</v>
      </c>
      <c r="BW117" s="364"/>
      <c r="BX117" s="280">
        <f t="shared" si="117"/>
        <v>4501.4999999999945</v>
      </c>
      <c r="BZ117" s="280">
        <v>4501.4999999999945</v>
      </c>
      <c r="CA117" s="362"/>
      <c r="CB117" s="362"/>
      <c r="CC117" s="360">
        <f t="shared" si="128"/>
        <v>8.2630136986301377</v>
      </c>
      <c r="CD117" s="462">
        <f t="shared" si="129"/>
        <v>-0.26301369863013768</v>
      </c>
      <c r="CE117" s="374">
        <f t="shared" si="130"/>
        <v>4501.5</v>
      </c>
      <c r="CF117" s="463">
        <f t="shared" si="118"/>
        <v>0</v>
      </c>
      <c r="CG117" s="464">
        <f t="shared" si="146"/>
        <v>0</v>
      </c>
      <c r="CH117" s="280">
        <f t="shared" si="119"/>
        <v>4501.4999999999945</v>
      </c>
      <c r="CJ117" s="467">
        <f t="shared" si="131"/>
        <v>0</v>
      </c>
      <c r="CK117" s="280">
        <f t="shared" si="132"/>
        <v>4501.4999999999945</v>
      </c>
      <c r="CL117" s="362"/>
      <c r="CM117" s="362"/>
      <c r="CN117" s="360">
        <f t="shared" si="133"/>
        <v>9.2630136986301377</v>
      </c>
      <c r="CO117" s="462">
        <f t="shared" si="134"/>
        <v>-1.2630136986301377</v>
      </c>
      <c r="CP117" s="374">
        <f t="shared" si="135"/>
        <v>4501.5</v>
      </c>
      <c r="CQ117" s="364">
        <f t="shared" si="120"/>
        <v>0</v>
      </c>
      <c r="CR117" s="364">
        <f t="shared" si="136"/>
        <v>0</v>
      </c>
      <c r="CS117" s="280">
        <f t="shared" si="121"/>
        <v>4501.4999999999945</v>
      </c>
      <c r="CU117" s="468">
        <f t="shared" si="137"/>
        <v>0</v>
      </c>
      <c r="CV117" s="280">
        <f t="shared" si="138"/>
        <v>4501.4999999999945</v>
      </c>
      <c r="CW117" s="362"/>
      <c r="CX117" s="362"/>
      <c r="CY117" s="360">
        <f t="shared" si="139"/>
        <v>11.263013698630138</v>
      </c>
      <c r="CZ117" s="462">
        <f t="shared" si="140"/>
        <v>-3.2630136986301377</v>
      </c>
      <c r="DA117" s="374">
        <f t="shared" si="141"/>
        <v>4501.5</v>
      </c>
      <c r="DB117" s="364">
        <f t="shared" si="122"/>
        <v>0</v>
      </c>
      <c r="DC117" s="364">
        <f t="shared" si="145"/>
        <v>0</v>
      </c>
      <c r="DD117" s="280">
        <f t="shared" si="123"/>
        <v>4501.4999999999945</v>
      </c>
      <c r="DF117" s="468">
        <f t="shared" si="142"/>
        <v>0</v>
      </c>
    </row>
    <row r="118" spans="1:110" ht="25.5" x14ac:dyDescent="0.25">
      <c r="A118" s="455" t="s">
        <v>18</v>
      </c>
      <c r="B118" s="456" t="s">
        <v>18</v>
      </c>
      <c r="C118" s="355" t="s">
        <v>148</v>
      </c>
      <c r="D118" s="355" t="s">
        <v>2115</v>
      </c>
      <c r="E118" s="290" t="s">
        <v>310</v>
      </c>
      <c r="F118" s="334">
        <v>2</v>
      </c>
      <c r="G118" s="457">
        <v>41187</v>
      </c>
      <c r="H118" s="458" t="str">
        <f t="shared" si="74"/>
        <v>2012-2013</v>
      </c>
      <c r="I118" s="459">
        <f t="shared" si="147"/>
        <v>2</v>
      </c>
      <c r="J118" s="271">
        <f>VLOOKUP(C118,'[2]Rates Sch II'!C63:F192,2,0)/1.5</f>
        <v>8</v>
      </c>
      <c r="K118" s="461">
        <f t="shared" si="76"/>
        <v>6</v>
      </c>
      <c r="L118" s="311">
        <v>89800</v>
      </c>
      <c r="M118" s="279">
        <v>9923.298810410959</v>
      </c>
      <c r="N118" s="359">
        <f t="shared" si="77"/>
        <v>79876.701189589046</v>
      </c>
      <c r="O118" s="359"/>
      <c r="P118" s="265">
        <f t="shared" si="78"/>
        <v>6</v>
      </c>
      <c r="Q118" s="361">
        <f t="shared" si="79"/>
        <v>4490</v>
      </c>
      <c r="R118" s="265">
        <f t="shared" si="80"/>
        <v>75386.701189589046</v>
      </c>
      <c r="S118" s="265">
        <f t="shared" si="148"/>
        <v>12564.450198264842</v>
      </c>
      <c r="T118" s="265"/>
      <c r="U118" s="265">
        <f t="shared" si="82"/>
        <v>0</v>
      </c>
      <c r="V118" s="265">
        <f t="shared" si="83"/>
        <v>12564.450198264842</v>
      </c>
      <c r="W118" s="265">
        <f t="shared" si="84"/>
        <v>12564.450198264842</v>
      </c>
      <c r="X118" s="265">
        <f t="shared" si="85"/>
        <v>0</v>
      </c>
      <c r="Y118" s="359">
        <f t="shared" si="86"/>
        <v>79876.701189589046</v>
      </c>
      <c r="Z118" s="374">
        <f t="shared" si="87"/>
        <v>67312.25099132421</v>
      </c>
      <c r="AA118" s="362"/>
      <c r="AB118" s="374">
        <f t="shared" si="88"/>
        <v>67312.25099132421</v>
      </c>
      <c r="AC118" s="362"/>
      <c r="AD118" s="362"/>
      <c r="AE118" s="360">
        <f t="shared" si="89"/>
        <v>2.484931506849315</v>
      </c>
      <c r="AF118" s="462">
        <f t="shared" si="90"/>
        <v>5.515068493150685</v>
      </c>
      <c r="AG118" s="374">
        <f t="shared" si="91"/>
        <v>4490</v>
      </c>
      <c r="AH118" s="463">
        <f t="shared" si="92"/>
        <v>75386.701189589046</v>
      </c>
      <c r="AI118" s="464">
        <f t="shared" si="149"/>
        <v>12564.450198264842</v>
      </c>
      <c r="AJ118" s="465">
        <f t="shared" si="150"/>
        <v>54747.800793059367</v>
      </c>
      <c r="AK118" s="362"/>
      <c r="AL118" s="374">
        <f t="shared" si="95"/>
        <v>54747.800793059367</v>
      </c>
      <c r="AM118" s="362"/>
      <c r="AN118" s="362"/>
      <c r="AO118" s="360">
        <f t="shared" si="96"/>
        <v>3.4876712328767123</v>
      </c>
      <c r="AP118" s="462">
        <f t="shared" si="97"/>
        <v>4.5123287671232877</v>
      </c>
      <c r="AQ118" s="374">
        <f t="shared" si="98"/>
        <v>4490</v>
      </c>
      <c r="AR118" s="463">
        <f t="shared" si="99"/>
        <v>62822.25099132421</v>
      </c>
      <c r="AS118" s="464">
        <f t="shared" si="100"/>
        <v>12564.450198264842</v>
      </c>
      <c r="AT118" s="466">
        <f t="shared" si="101"/>
        <v>42183.350594794523</v>
      </c>
      <c r="AV118" s="374">
        <f t="shared" si="102"/>
        <v>42183.350594794523</v>
      </c>
      <c r="AW118" s="362"/>
      <c r="AX118" s="362"/>
      <c r="AY118" s="360">
        <f t="shared" si="103"/>
        <v>4.4876712328767123</v>
      </c>
      <c r="AZ118" s="462">
        <f t="shared" si="104"/>
        <v>3.5123287671232877</v>
      </c>
      <c r="BA118" s="374">
        <f t="shared" si="105"/>
        <v>4490</v>
      </c>
      <c r="BB118" s="463">
        <f t="shared" si="106"/>
        <v>50257.800793059367</v>
      </c>
      <c r="BC118" s="364">
        <f t="shared" si="151"/>
        <v>12564.450198264842</v>
      </c>
      <c r="BD118" s="466">
        <f t="shared" si="108"/>
        <v>29618.90039652968</v>
      </c>
      <c r="BE118" s="466"/>
      <c r="BF118" s="374">
        <f t="shared" si="109"/>
        <v>29618.90039652968</v>
      </c>
      <c r="BG118" s="362"/>
      <c r="BH118" s="362"/>
      <c r="BI118" s="360">
        <f t="shared" si="110"/>
        <v>5.4876712328767123</v>
      </c>
      <c r="BJ118" s="462">
        <f t="shared" si="111"/>
        <v>2.5123287671232877</v>
      </c>
      <c r="BK118" s="374">
        <f t="shared" si="112"/>
        <v>4490</v>
      </c>
      <c r="BL118" s="463">
        <f t="shared" si="113"/>
        <v>25128.90039652968</v>
      </c>
      <c r="BM118" s="364">
        <f t="shared" si="153"/>
        <v>12564.450198264842</v>
      </c>
      <c r="BN118" s="280">
        <f t="shared" si="115"/>
        <v>17054.450198264836</v>
      </c>
      <c r="BO118" s="467"/>
      <c r="BP118" s="374">
        <v>17054.450198264836</v>
      </c>
      <c r="BQ118" s="362"/>
      <c r="BR118" s="362"/>
      <c r="BS118" s="360">
        <f t="shared" si="124"/>
        <v>6.4876712328767123</v>
      </c>
      <c r="BT118" s="462">
        <f t="shared" si="125"/>
        <v>1.5123287671232877</v>
      </c>
      <c r="BU118" s="374">
        <f t="shared" si="126"/>
        <v>4490</v>
      </c>
      <c r="BV118" s="463">
        <f t="shared" si="116"/>
        <v>12564.450198264836</v>
      </c>
      <c r="BW118" s="364">
        <f t="shared" si="127"/>
        <v>12564.450198264842</v>
      </c>
      <c r="BX118" s="280">
        <f t="shared" si="117"/>
        <v>4489.9999999999945</v>
      </c>
      <c r="BZ118" s="280">
        <v>4489.9999999999945</v>
      </c>
      <c r="CA118" s="362"/>
      <c r="CB118" s="362"/>
      <c r="CC118" s="360">
        <f t="shared" si="128"/>
        <v>7.4904109589041097</v>
      </c>
      <c r="CD118" s="462">
        <f t="shared" si="129"/>
        <v>0.50958904109589032</v>
      </c>
      <c r="CE118" s="374">
        <f t="shared" si="130"/>
        <v>4490</v>
      </c>
      <c r="CF118" s="463">
        <f t="shared" si="118"/>
        <v>0</v>
      </c>
      <c r="CG118" s="464"/>
      <c r="CH118" s="280">
        <f t="shared" si="119"/>
        <v>4489.9999999999945</v>
      </c>
      <c r="CJ118" s="467">
        <f t="shared" si="131"/>
        <v>0</v>
      </c>
      <c r="CK118" s="280">
        <f t="shared" si="132"/>
        <v>4489.9999999999945</v>
      </c>
      <c r="CL118" s="362"/>
      <c r="CM118" s="362"/>
      <c r="CN118" s="360">
        <f t="shared" si="133"/>
        <v>8.4904109589041088</v>
      </c>
      <c r="CO118" s="462">
        <f t="shared" si="134"/>
        <v>-0.4904109589041088</v>
      </c>
      <c r="CP118" s="374">
        <f t="shared" si="135"/>
        <v>4490</v>
      </c>
      <c r="CQ118" s="364">
        <f t="shared" si="120"/>
        <v>0</v>
      </c>
      <c r="CR118" s="364">
        <f t="shared" si="136"/>
        <v>0</v>
      </c>
      <c r="CS118" s="280">
        <f t="shared" si="121"/>
        <v>4489.9999999999945</v>
      </c>
      <c r="CU118" s="468">
        <f t="shared" si="137"/>
        <v>0</v>
      </c>
      <c r="CV118" s="280">
        <f t="shared" si="138"/>
        <v>4489.9999999999945</v>
      </c>
      <c r="CW118" s="362"/>
      <c r="CX118" s="362"/>
      <c r="CY118" s="360">
        <f t="shared" si="139"/>
        <v>10.490410958904109</v>
      </c>
      <c r="CZ118" s="462">
        <f t="shared" si="140"/>
        <v>-2.4904109589041088</v>
      </c>
      <c r="DA118" s="374">
        <f t="shared" si="141"/>
        <v>4490</v>
      </c>
      <c r="DB118" s="364">
        <f t="shared" si="122"/>
        <v>0</v>
      </c>
      <c r="DC118" s="364">
        <f t="shared" si="145"/>
        <v>0</v>
      </c>
      <c r="DD118" s="280">
        <f t="shared" si="123"/>
        <v>4489.9999999999945</v>
      </c>
      <c r="DF118" s="468">
        <f t="shared" si="142"/>
        <v>0</v>
      </c>
    </row>
    <row r="119" spans="1:110" ht="25.5" x14ac:dyDescent="0.25">
      <c r="A119" s="455" t="s">
        <v>18</v>
      </c>
      <c r="B119" s="456" t="s">
        <v>18</v>
      </c>
      <c r="C119" s="355" t="s">
        <v>148</v>
      </c>
      <c r="D119" s="355" t="s">
        <v>2116</v>
      </c>
      <c r="E119" s="290" t="s">
        <v>311</v>
      </c>
      <c r="F119" s="334">
        <v>2</v>
      </c>
      <c r="G119" s="457">
        <v>41187</v>
      </c>
      <c r="H119" s="458" t="str">
        <f t="shared" si="74"/>
        <v>2012-2013</v>
      </c>
      <c r="I119" s="459">
        <f t="shared" si="147"/>
        <v>2</v>
      </c>
      <c r="J119" s="271">
        <f>VLOOKUP(C119,'[2]Rates Sch II'!C64:F193,2,0)/1.5</f>
        <v>8</v>
      </c>
      <c r="K119" s="461">
        <f t="shared" si="76"/>
        <v>6</v>
      </c>
      <c r="L119" s="311">
        <v>27590</v>
      </c>
      <c r="M119" s="279">
        <v>3048.8175298356164</v>
      </c>
      <c r="N119" s="359">
        <f t="shared" si="77"/>
        <v>24541.182470164385</v>
      </c>
      <c r="O119" s="359"/>
      <c r="P119" s="265">
        <f t="shared" si="78"/>
        <v>6</v>
      </c>
      <c r="Q119" s="361">
        <f t="shared" si="79"/>
        <v>1379.5</v>
      </c>
      <c r="R119" s="265">
        <f t="shared" si="80"/>
        <v>23161.682470164385</v>
      </c>
      <c r="S119" s="265">
        <f t="shared" si="148"/>
        <v>3860.2804116940642</v>
      </c>
      <c r="T119" s="265"/>
      <c r="U119" s="265">
        <f t="shared" si="82"/>
        <v>0</v>
      </c>
      <c r="V119" s="265">
        <f t="shared" si="83"/>
        <v>3860.2804116940642</v>
      </c>
      <c r="W119" s="265">
        <f t="shared" si="84"/>
        <v>3860.2804116940642</v>
      </c>
      <c r="X119" s="265">
        <f t="shared" si="85"/>
        <v>0</v>
      </c>
      <c r="Y119" s="359">
        <f t="shared" si="86"/>
        <v>24541.182470164385</v>
      </c>
      <c r="Z119" s="374">
        <f t="shared" si="87"/>
        <v>20680.902058470321</v>
      </c>
      <c r="AA119" s="362"/>
      <c r="AB119" s="374">
        <f t="shared" si="88"/>
        <v>20680.902058470321</v>
      </c>
      <c r="AC119" s="362"/>
      <c r="AD119" s="362"/>
      <c r="AE119" s="360">
        <f t="shared" si="89"/>
        <v>2.484931506849315</v>
      </c>
      <c r="AF119" s="462">
        <f t="shared" si="90"/>
        <v>5.515068493150685</v>
      </c>
      <c r="AG119" s="374">
        <f t="shared" si="91"/>
        <v>1379.5</v>
      </c>
      <c r="AH119" s="463">
        <f t="shared" si="92"/>
        <v>23161.682470164385</v>
      </c>
      <c r="AI119" s="464">
        <f t="shared" si="149"/>
        <v>3860.2804116940642</v>
      </c>
      <c r="AJ119" s="465">
        <f t="shared" si="150"/>
        <v>16820.621646776257</v>
      </c>
      <c r="AK119" s="362"/>
      <c r="AL119" s="374">
        <f t="shared" si="95"/>
        <v>16820.621646776257</v>
      </c>
      <c r="AM119" s="362"/>
      <c r="AN119" s="362"/>
      <c r="AO119" s="360">
        <f t="shared" si="96"/>
        <v>3.4876712328767123</v>
      </c>
      <c r="AP119" s="462">
        <f t="shared" si="97"/>
        <v>4.5123287671232877</v>
      </c>
      <c r="AQ119" s="374">
        <f t="shared" si="98"/>
        <v>1379.5</v>
      </c>
      <c r="AR119" s="463">
        <f t="shared" si="99"/>
        <v>19301.402058470321</v>
      </c>
      <c r="AS119" s="464">
        <f t="shared" si="100"/>
        <v>3860.2804116940642</v>
      </c>
      <c r="AT119" s="466">
        <f t="shared" si="101"/>
        <v>12960.341235082193</v>
      </c>
      <c r="AV119" s="374">
        <f t="shared" si="102"/>
        <v>12960.341235082193</v>
      </c>
      <c r="AW119" s="362"/>
      <c r="AX119" s="362"/>
      <c r="AY119" s="360">
        <f t="shared" si="103"/>
        <v>4.4876712328767123</v>
      </c>
      <c r="AZ119" s="462">
        <f t="shared" si="104"/>
        <v>3.5123287671232877</v>
      </c>
      <c r="BA119" s="374">
        <f t="shared" si="105"/>
        <v>1379.5</v>
      </c>
      <c r="BB119" s="463">
        <f t="shared" si="106"/>
        <v>15441.121646776257</v>
      </c>
      <c r="BC119" s="364">
        <f t="shared" si="151"/>
        <v>3860.2804116940642</v>
      </c>
      <c r="BD119" s="466">
        <f t="shared" si="108"/>
        <v>9100.0608233881285</v>
      </c>
      <c r="BE119" s="466"/>
      <c r="BF119" s="374">
        <f t="shared" si="109"/>
        <v>9100.0608233881285</v>
      </c>
      <c r="BG119" s="362"/>
      <c r="BH119" s="362"/>
      <c r="BI119" s="360">
        <f t="shared" si="110"/>
        <v>5.4876712328767123</v>
      </c>
      <c r="BJ119" s="462">
        <f t="shared" si="111"/>
        <v>2.5123287671232877</v>
      </c>
      <c r="BK119" s="374">
        <f t="shared" si="112"/>
        <v>1379.5</v>
      </c>
      <c r="BL119" s="463">
        <f t="shared" si="113"/>
        <v>7720.5608233881285</v>
      </c>
      <c r="BM119" s="364">
        <f t="shared" si="153"/>
        <v>3860.2804116940642</v>
      </c>
      <c r="BN119" s="280">
        <f t="shared" si="115"/>
        <v>5239.7804116940642</v>
      </c>
      <c r="BO119" s="467"/>
      <c r="BP119" s="374">
        <v>5239.7804116940642</v>
      </c>
      <c r="BQ119" s="362"/>
      <c r="BR119" s="362"/>
      <c r="BS119" s="360">
        <f t="shared" si="124"/>
        <v>6.4876712328767123</v>
      </c>
      <c r="BT119" s="462">
        <f t="shared" si="125"/>
        <v>1.5123287671232877</v>
      </c>
      <c r="BU119" s="374">
        <f t="shared" si="126"/>
        <v>1379.5</v>
      </c>
      <c r="BV119" s="463">
        <f t="shared" si="116"/>
        <v>3860.2804116940642</v>
      </c>
      <c r="BW119" s="364">
        <f t="shared" si="127"/>
        <v>3860.2804116940642</v>
      </c>
      <c r="BX119" s="280">
        <f t="shared" si="117"/>
        <v>1379.5</v>
      </c>
      <c r="BZ119" s="280">
        <v>1379.5</v>
      </c>
      <c r="CA119" s="362"/>
      <c r="CB119" s="362"/>
      <c r="CC119" s="360">
        <f t="shared" si="128"/>
        <v>7.4904109589041097</v>
      </c>
      <c r="CD119" s="462">
        <f t="shared" si="129"/>
        <v>0.50958904109589032</v>
      </c>
      <c r="CE119" s="374">
        <f t="shared" si="130"/>
        <v>1379.5</v>
      </c>
      <c r="CF119" s="463">
        <f t="shared" si="118"/>
        <v>0</v>
      </c>
      <c r="CG119" s="464"/>
      <c r="CH119" s="280">
        <f t="shared" si="119"/>
        <v>1379.5</v>
      </c>
      <c r="CJ119" s="467">
        <f t="shared" si="131"/>
        <v>0</v>
      </c>
      <c r="CK119" s="280">
        <f t="shared" si="132"/>
        <v>1379.5</v>
      </c>
      <c r="CL119" s="362"/>
      <c r="CM119" s="362"/>
      <c r="CN119" s="360">
        <f t="shared" si="133"/>
        <v>8.4904109589041088</v>
      </c>
      <c r="CO119" s="462">
        <f t="shared" si="134"/>
        <v>-0.4904109589041088</v>
      </c>
      <c r="CP119" s="374">
        <f t="shared" si="135"/>
        <v>1379.5</v>
      </c>
      <c r="CQ119" s="364">
        <f t="shared" si="120"/>
        <v>0</v>
      </c>
      <c r="CR119" s="364">
        <f t="shared" si="136"/>
        <v>0</v>
      </c>
      <c r="CS119" s="280">
        <f t="shared" si="121"/>
        <v>1379.5</v>
      </c>
      <c r="CU119" s="468">
        <f t="shared" si="137"/>
        <v>0</v>
      </c>
      <c r="CV119" s="280">
        <f t="shared" si="138"/>
        <v>1379.5</v>
      </c>
      <c r="CW119" s="362"/>
      <c r="CX119" s="362"/>
      <c r="CY119" s="360">
        <f t="shared" si="139"/>
        <v>10.490410958904109</v>
      </c>
      <c r="CZ119" s="462">
        <f t="shared" si="140"/>
        <v>-2.4904109589041088</v>
      </c>
      <c r="DA119" s="374">
        <f t="shared" si="141"/>
        <v>1379.5</v>
      </c>
      <c r="DB119" s="364">
        <f t="shared" si="122"/>
        <v>0</v>
      </c>
      <c r="DC119" s="364">
        <f t="shared" si="145"/>
        <v>0</v>
      </c>
      <c r="DD119" s="280">
        <f t="shared" si="123"/>
        <v>1379.5</v>
      </c>
      <c r="DF119" s="468">
        <f t="shared" si="142"/>
        <v>0</v>
      </c>
    </row>
    <row r="120" spans="1:110" ht="25.5" x14ac:dyDescent="0.25">
      <c r="A120" s="455" t="s">
        <v>18</v>
      </c>
      <c r="B120" s="456" t="s">
        <v>18</v>
      </c>
      <c r="C120" s="355" t="s">
        <v>148</v>
      </c>
      <c r="D120" s="355" t="s">
        <v>2117</v>
      </c>
      <c r="E120" s="290" t="s">
        <v>312</v>
      </c>
      <c r="F120" s="334" t="s">
        <v>1072</v>
      </c>
      <c r="G120" s="457">
        <v>41317</v>
      </c>
      <c r="H120" s="458" t="str">
        <f t="shared" si="74"/>
        <v>2012-2013</v>
      </c>
      <c r="I120" s="459">
        <f t="shared" si="147"/>
        <v>1</v>
      </c>
      <c r="J120" s="271">
        <f>VLOOKUP(C120,'[2]Rates Sch II'!C65:F194,2,0)/1.5</f>
        <v>8</v>
      </c>
      <c r="K120" s="461">
        <f t="shared" si="76"/>
        <v>7</v>
      </c>
      <c r="L120" s="311">
        <v>77104</v>
      </c>
      <c r="M120" s="279">
        <v>6478.3522265863012</v>
      </c>
      <c r="N120" s="359">
        <f t="shared" si="77"/>
        <v>70625.647773413701</v>
      </c>
      <c r="O120" s="359"/>
      <c r="P120" s="265">
        <f t="shared" si="78"/>
        <v>7</v>
      </c>
      <c r="Q120" s="361">
        <f t="shared" si="79"/>
        <v>3855.2000000000003</v>
      </c>
      <c r="R120" s="265">
        <f t="shared" si="80"/>
        <v>66770.447773413704</v>
      </c>
      <c r="S120" s="265">
        <f t="shared" si="148"/>
        <v>9538.6353962019584</v>
      </c>
      <c r="T120" s="265"/>
      <c r="U120" s="265">
        <f t="shared" si="82"/>
        <v>0</v>
      </c>
      <c r="V120" s="265">
        <f t="shared" si="83"/>
        <v>9538.6353962019584</v>
      </c>
      <c r="W120" s="265">
        <f t="shared" si="84"/>
        <v>9538.6353962019584</v>
      </c>
      <c r="X120" s="265">
        <f t="shared" si="85"/>
        <v>0</v>
      </c>
      <c r="Y120" s="359">
        <f t="shared" si="86"/>
        <v>70625.647773413701</v>
      </c>
      <c r="Z120" s="374">
        <f t="shared" si="87"/>
        <v>61087.012377211744</v>
      </c>
      <c r="AA120" s="362"/>
      <c r="AB120" s="374">
        <f t="shared" si="88"/>
        <v>61087.012377211744</v>
      </c>
      <c r="AC120" s="362"/>
      <c r="AD120" s="362"/>
      <c r="AE120" s="360">
        <f t="shared" si="89"/>
        <v>2.128767123287671</v>
      </c>
      <c r="AF120" s="462">
        <f t="shared" si="90"/>
        <v>5.8712328767123285</v>
      </c>
      <c r="AG120" s="374">
        <f t="shared" si="91"/>
        <v>3855.2000000000003</v>
      </c>
      <c r="AH120" s="463">
        <f t="shared" si="92"/>
        <v>66770.447773413704</v>
      </c>
      <c r="AI120" s="464">
        <f t="shared" si="149"/>
        <v>9538.6353962019584</v>
      </c>
      <c r="AJ120" s="465">
        <f t="shared" si="150"/>
        <v>51548.376981009787</v>
      </c>
      <c r="AK120" s="362"/>
      <c r="AL120" s="374">
        <f t="shared" si="95"/>
        <v>51548.376981009787</v>
      </c>
      <c r="AM120" s="362"/>
      <c r="AN120" s="362"/>
      <c r="AO120" s="360">
        <f t="shared" si="96"/>
        <v>3.1315068493150684</v>
      </c>
      <c r="AP120" s="462">
        <f t="shared" si="97"/>
        <v>4.868493150684932</v>
      </c>
      <c r="AQ120" s="374">
        <f t="shared" si="98"/>
        <v>3855.2000000000003</v>
      </c>
      <c r="AR120" s="463">
        <f t="shared" si="99"/>
        <v>57231.812377211747</v>
      </c>
      <c r="AS120" s="464">
        <f t="shared" si="100"/>
        <v>9538.6353962019584</v>
      </c>
      <c r="AT120" s="466">
        <f t="shared" si="101"/>
        <v>42009.741584807831</v>
      </c>
      <c r="AV120" s="374">
        <f t="shared" si="102"/>
        <v>42009.741584807831</v>
      </c>
      <c r="AW120" s="362"/>
      <c r="AX120" s="362"/>
      <c r="AY120" s="360">
        <f t="shared" si="103"/>
        <v>4.1315068493150688</v>
      </c>
      <c r="AZ120" s="462">
        <f t="shared" si="104"/>
        <v>3.8684931506849312</v>
      </c>
      <c r="BA120" s="374">
        <f t="shared" si="105"/>
        <v>3855.2000000000003</v>
      </c>
      <c r="BB120" s="463">
        <f t="shared" si="106"/>
        <v>47693.17698100979</v>
      </c>
      <c r="BC120" s="364">
        <f t="shared" si="151"/>
        <v>9538.6353962019584</v>
      </c>
      <c r="BD120" s="466">
        <f t="shared" si="108"/>
        <v>32471.106188605874</v>
      </c>
      <c r="BE120" s="466"/>
      <c r="BF120" s="374">
        <f t="shared" si="109"/>
        <v>32471.106188605874</v>
      </c>
      <c r="BG120" s="362"/>
      <c r="BH120" s="362"/>
      <c r="BI120" s="360">
        <f t="shared" si="110"/>
        <v>5.1315068493150688</v>
      </c>
      <c r="BJ120" s="462">
        <f t="shared" si="111"/>
        <v>2.8684931506849312</v>
      </c>
      <c r="BK120" s="374">
        <f t="shared" si="112"/>
        <v>3855.2000000000003</v>
      </c>
      <c r="BL120" s="463">
        <f t="shared" si="113"/>
        <v>28615.906188605873</v>
      </c>
      <c r="BM120" s="364">
        <f t="shared" si="153"/>
        <v>9538.6353962019584</v>
      </c>
      <c r="BN120" s="280">
        <f t="shared" si="115"/>
        <v>22932.470792403918</v>
      </c>
      <c r="BO120" s="467"/>
      <c r="BP120" s="374">
        <v>22932.470792403918</v>
      </c>
      <c r="BQ120" s="362"/>
      <c r="BR120" s="362"/>
      <c r="BS120" s="360">
        <f t="shared" si="124"/>
        <v>6.1315068493150688</v>
      </c>
      <c r="BT120" s="462">
        <f t="shared" si="125"/>
        <v>1.8684931506849312</v>
      </c>
      <c r="BU120" s="374">
        <f t="shared" si="126"/>
        <v>3855.2000000000003</v>
      </c>
      <c r="BV120" s="463">
        <f t="shared" si="116"/>
        <v>19077.270792403917</v>
      </c>
      <c r="BW120" s="364">
        <f t="shared" si="127"/>
        <v>9538.6353962019584</v>
      </c>
      <c r="BX120" s="280">
        <f t="shared" si="117"/>
        <v>13393.835396201959</v>
      </c>
      <c r="BZ120" s="280">
        <v>13393.835396201959</v>
      </c>
      <c r="CA120" s="362"/>
      <c r="CB120" s="362"/>
      <c r="CC120" s="360">
        <f t="shared" si="128"/>
        <v>7.1342465753424653</v>
      </c>
      <c r="CD120" s="462">
        <f t="shared" si="129"/>
        <v>0.86575342465753469</v>
      </c>
      <c r="CE120" s="374">
        <f t="shared" si="130"/>
        <v>3855.2000000000003</v>
      </c>
      <c r="CF120" s="463">
        <f t="shared" si="118"/>
        <v>9538.6353962019584</v>
      </c>
      <c r="CG120" s="464">
        <f>BW120</f>
        <v>9538.6353962019584</v>
      </c>
      <c r="CH120" s="280">
        <f t="shared" si="119"/>
        <v>3855.2000000000007</v>
      </c>
      <c r="CJ120" s="467">
        <f t="shared" si="131"/>
        <v>0</v>
      </c>
      <c r="CK120" s="280">
        <f t="shared" si="132"/>
        <v>3855.2000000000007</v>
      </c>
      <c r="CL120" s="362"/>
      <c r="CM120" s="362"/>
      <c r="CN120" s="360">
        <f t="shared" si="133"/>
        <v>8.1342465753424662</v>
      </c>
      <c r="CO120" s="462">
        <f t="shared" si="134"/>
        <v>-0.1342465753424662</v>
      </c>
      <c r="CP120" s="374">
        <f t="shared" si="135"/>
        <v>3855.2000000000003</v>
      </c>
      <c r="CQ120" s="364">
        <f t="shared" si="120"/>
        <v>0</v>
      </c>
      <c r="CR120" s="364">
        <v>0</v>
      </c>
      <c r="CS120" s="280">
        <f t="shared" si="121"/>
        <v>3855.2000000000007</v>
      </c>
      <c r="CU120" s="468">
        <f t="shared" si="137"/>
        <v>0</v>
      </c>
      <c r="CV120" s="280">
        <f t="shared" si="138"/>
        <v>3855.2000000000007</v>
      </c>
      <c r="CW120" s="362"/>
      <c r="CX120" s="362"/>
      <c r="CY120" s="360">
        <f t="shared" si="139"/>
        <v>10.134246575342466</v>
      </c>
      <c r="CZ120" s="462">
        <f t="shared" si="140"/>
        <v>-2.1342465753424662</v>
      </c>
      <c r="DA120" s="374">
        <f t="shared" si="141"/>
        <v>3855.2000000000003</v>
      </c>
      <c r="DB120" s="364">
        <f t="shared" si="122"/>
        <v>0</v>
      </c>
      <c r="DC120" s="364">
        <f t="shared" si="145"/>
        <v>0</v>
      </c>
      <c r="DD120" s="280">
        <f t="shared" si="123"/>
        <v>3855.2000000000007</v>
      </c>
      <c r="DF120" s="468">
        <f t="shared" si="142"/>
        <v>0</v>
      </c>
    </row>
    <row r="121" spans="1:110" ht="25.5" x14ac:dyDescent="0.25">
      <c r="A121" s="455" t="s">
        <v>18</v>
      </c>
      <c r="B121" s="456" t="s">
        <v>18</v>
      </c>
      <c r="C121" s="355" t="s">
        <v>148</v>
      </c>
      <c r="D121" s="355" t="s">
        <v>2118</v>
      </c>
      <c r="E121" s="290" t="s">
        <v>312</v>
      </c>
      <c r="F121" s="334">
        <v>2</v>
      </c>
      <c r="G121" s="457">
        <v>40952</v>
      </c>
      <c r="H121" s="458" t="str">
        <f t="shared" si="74"/>
        <v>2011-2012</v>
      </c>
      <c r="I121" s="459">
        <f t="shared" si="147"/>
        <v>2</v>
      </c>
      <c r="J121" s="271">
        <f>VLOOKUP(C121,'[2]Rates Sch II'!C66:F195,2,0)/1.5</f>
        <v>8</v>
      </c>
      <c r="K121" s="461">
        <f t="shared" si="76"/>
        <v>6</v>
      </c>
      <c r="L121" s="311">
        <v>153900</v>
      </c>
      <c r="M121" s="279">
        <f>19044+12899.0521824658</f>
        <v>31943.052182465799</v>
      </c>
      <c r="N121" s="359">
        <f t="shared" si="77"/>
        <v>121956.94781753421</v>
      </c>
      <c r="O121" s="359"/>
      <c r="P121" s="265">
        <f t="shared" si="78"/>
        <v>6</v>
      </c>
      <c r="Q121" s="361">
        <f t="shared" si="79"/>
        <v>7695</v>
      </c>
      <c r="R121" s="265">
        <f t="shared" si="80"/>
        <v>114261.94781753421</v>
      </c>
      <c r="S121" s="265">
        <f t="shared" si="148"/>
        <v>19043.657969589036</v>
      </c>
      <c r="T121" s="265"/>
      <c r="U121" s="265">
        <f t="shared" si="82"/>
        <v>0</v>
      </c>
      <c r="V121" s="265">
        <f t="shared" si="83"/>
        <v>19043.657969589036</v>
      </c>
      <c r="W121" s="265">
        <f t="shared" si="84"/>
        <v>19043.657969589036</v>
      </c>
      <c r="X121" s="265">
        <f t="shared" si="85"/>
        <v>0</v>
      </c>
      <c r="Y121" s="359">
        <f t="shared" si="86"/>
        <v>121956.94781753421</v>
      </c>
      <c r="Z121" s="374">
        <f t="shared" si="87"/>
        <v>102913.28984794517</v>
      </c>
      <c r="AA121" s="362"/>
      <c r="AB121" s="374">
        <f t="shared" si="88"/>
        <v>102913.28984794517</v>
      </c>
      <c r="AC121" s="362"/>
      <c r="AD121" s="362"/>
      <c r="AE121" s="360">
        <f t="shared" si="89"/>
        <v>3.128767123287671</v>
      </c>
      <c r="AF121" s="462">
        <f t="shared" si="90"/>
        <v>4.8712328767123285</v>
      </c>
      <c r="AG121" s="374">
        <f t="shared" si="91"/>
        <v>7695</v>
      </c>
      <c r="AH121" s="463">
        <f t="shared" si="92"/>
        <v>114261.94781753421</v>
      </c>
      <c r="AI121" s="464">
        <f t="shared" si="149"/>
        <v>19043.657969589036</v>
      </c>
      <c r="AJ121" s="465">
        <f t="shared" si="150"/>
        <v>83869.631878356129</v>
      </c>
      <c r="AK121" s="362"/>
      <c r="AL121" s="374">
        <f t="shared" si="95"/>
        <v>83869.631878356129</v>
      </c>
      <c r="AM121" s="362"/>
      <c r="AN121" s="362"/>
      <c r="AO121" s="360">
        <f t="shared" si="96"/>
        <v>4.1315068493150688</v>
      </c>
      <c r="AP121" s="462">
        <f t="shared" si="97"/>
        <v>3.8684931506849312</v>
      </c>
      <c r="AQ121" s="374">
        <f t="shared" si="98"/>
        <v>7695</v>
      </c>
      <c r="AR121" s="463">
        <f t="shared" si="99"/>
        <v>95218.289847945169</v>
      </c>
      <c r="AS121" s="464">
        <f t="shared" si="100"/>
        <v>19043.657969589036</v>
      </c>
      <c r="AT121" s="466">
        <f t="shared" si="101"/>
        <v>64825.97390876709</v>
      </c>
      <c r="AV121" s="374">
        <f t="shared" si="102"/>
        <v>64825.97390876709</v>
      </c>
      <c r="AW121" s="362"/>
      <c r="AX121" s="362"/>
      <c r="AY121" s="360">
        <f t="shared" si="103"/>
        <v>5.1315068493150688</v>
      </c>
      <c r="AZ121" s="462">
        <f t="shared" si="104"/>
        <v>2.8684931506849312</v>
      </c>
      <c r="BA121" s="374">
        <f t="shared" si="105"/>
        <v>7695</v>
      </c>
      <c r="BB121" s="463">
        <f t="shared" si="106"/>
        <v>76174.631878356129</v>
      </c>
      <c r="BC121" s="364">
        <f t="shared" si="151"/>
        <v>19043.657969589036</v>
      </c>
      <c r="BD121" s="466">
        <f t="shared" si="108"/>
        <v>45782.31593917805</v>
      </c>
      <c r="BE121" s="466"/>
      <c r="BF121" s="374">
        <f t="shared" si="109"/>
        <v>45782.31593917805</v>
      </c>
      <c r="BG121" s="362"/>
      <c r="BH121" s="362"/>
      <c r="BI121" s="360">
        <f t="shared" si="110"/>
        <v>6.1315068493150688</v>
      </c>
      <c r="BJ121" s="462">
        <f t="shared" si="111"/>
        <v>1.8684931506849312</v>
      </c>
      <c r="BK121" s="374">
        <f t="shared" si="112"/>
        <v>7695</v>
      </c>
      <c r="BL121" s="463">
        <f t="shared" si="113"/>
        <v>38087.31593917805</v>
      </c>
      <c r="BM121" s="364">
        <f t="shared" si="153"/>
        <v>19043.657969589036</v>
      </c>
      <c r="BN121" s="280">
        <f t="shared" si="115"/>
        <v>26738.657969589014</v>
      </c>
      <c r="BO121" s="467"/>
      <c r="BP121" s="374">
        <v>26738.657969589014</v>
      </c>
      <c r="BQ121" s="362"/>
      <c r="BR121" s="362"/>
      <c r="BS121" s="360">
        <f t="shared" si="124"/>
        <v>7.1315068493150688</v>
      </c>
      <c r="BT121" s="462">
        <f t="shared" si="125"/>
        <v>0.86849315068493116</v>
      </c>
      <c r="BU121" s="374">
        <f t="shared" si="126"/>
        <v>7695</v>
      </c>
      <c r="BV121" s="463">
        <f t="shared" si="116"/>
        <v>19043.657969589014</v>
      </c>
      <c r="BW121" s="364">
        <f t="shared" si="127"/>
        <v>19043.657969589036</v>
      </c>
      <c r="BX121" s="280">
        <f t="shared" si="117"/>
        <v>7694.9999999999782</v>
      </c>
      <c r="BZ121" s="280">
        <v>7694.9999999999782</v>
      </c>
      <c r="CA121" s="362"/>
      <c r="CB121" s="362"/>
      <c r="CC121" s="360">
        <f t="shared" si="128"/>
        <v>8.1342465753424662</v>
      </c>
      <c r="CD121" s="462">
        <f t="shared" si="129"/>
        <v>-0.1342465753424662</v>
      </c>
      <c r="CE121" s="374">
        <f t="shared" si="130"/>
        <v>7695</v>
      </c>
      <c r="CF121" s="463">
        <f t="shared" si="118"/>
        <v>0</v>
      </c>
      <c r="CG121" s="464"/>
      <c r="CH121" s="280">
        <f t="shared" si="119"/>
        <v>7694.9999999999782</v>
      </c>
      <c r="CJ121" s="467">
        <f t="shared" si="131"/>
        <v>-2.1827872842550278E-11</v>
      </c>
      <c r="CK121" s="280">
        <f t="shared" si="132"/>
        <v>7694.9999999999782</v>
      </c>
      <c r="CL121" s="362"/>
      <c r="CM121" s="362"/>
      <c r="CN121" s="360">
        <f t="shared" si="133"/>
        <v>9.1342465753424662</v>
      </c>
      <c r="CO121" s="462">
        <f t="shared" si="134"/>
        <v>-1.1342465753424662</v>
      </c>
      <c r="CP121" s="374">
        <f t="shared" si="135"/>
        <v>7695</v>
      </c>
      <c r="CQ121" s="364">
        <f t="shared" si="120"/>
        <v>0</v>
      </c>
      <c r="CR121" s="364">
        <f t="shared" si="136"/>
        <v>0</v>
      </c>
      <c r="CS121" s="280">
        <f t="shared" si="121"/>
        <v>7694.9999999999782</v>
      </c>
      <c r="CU121" s="468">
        <f t="shared" si="137"/>
        <v>-2.1827872842550278E-11</v>
      </c>
      <c r="CV121" s="280">
        <f t="shared" si="138"/>
        <v>7694.9999999999782</v>
      </c>
      <c r="CW121" s="362"/>
      <c r="CX121" s="362"/>
      <c r="CY121" s="360">
        <f t="shared" si="139"/>
        <v>11.134246575342466</v>
      </c>
      <c r="CZ121" s="462">
        <f t="shared" si="140"/>
        <v>-3.1342465753424662</v>
      </c>
      <c r="DA121" s="374">
        <f t="shared" si="141"/>
        <v>7695</v>
      </c>
      <c r="DB121" s="364">
        <f t="shared" si="122"/>
        <v>0</v>
      </c>
      <c r="DC121" s="364"/>
      <c r="DD121" s="280">
        <f t="shared" si="123"/>
        <v>7694.9999999999782</v>
      </c>
      <c r="DF121" s="468">
        <f t="shared" si="142"/>
        <v>-2.1827872842550278E-11</v>
      </c>
    </row>
    <row r="122" spans="1:110" ht="25.5" x14ac:dyDescent="0.25">
      <c r="A122" s="455" t="s">
        <v>18</v>
      </c>
      <c r="B122" s="456" t="s">
        <v>18</v>
      </c>
      <c r="C122" s="355" t="s">
        <v>148</v>
      </c>
      <c r="D122" s="355" t="s">
        <v>2119</v>
      </c>
      <c r="E122" s="290" t="s">
        <v>313</v>
      </c>
      <c r="F122" s="334">
        <v>2</v>
      </c>
      <c r="G122" s="457">
        <v>41414</v>
      </c>
      <c r="H122" s="458" t="str">
        <f t="shared" si="74"/>
        <v>2013-2014</v>
      </c>
      <c r="I122" s="459">
        <f t="shared" si="147"/>
        <v>1</v>
      </c>
      <c r="J122" s="271">
        <f>VLOOKUP(C122,'[2]Rates Sch II'!C67:F196,2,0)/1.5</f>
        <v>8</v>
      </c>
      <c r="K122" s="461">
        <f t="shared" si="76"/>
        <v>7</v>
      </c>
      <c r="L122" s="311">
        <v>308000</v>
      </c>
      <c r="M122" s="279">
        <v>19792.566893150684</v>
      </c>
      <c r="N122" s="359">
        <f t="shared" si="77"/>
        <v>288207.43310684932</v>
      </c>
      <c r="O122" s="359"/>
      <c r="P122" s="265">
        <f t="shared" si="78"/>
        <v>7</v>
      </c>
      <c r="Q122" s="361">
        <f t="shared" si="79"/>
        <v>15400</v>
      </c>
      <c r="R122" s="265">
        <f t="shared" si="80"/>
        <v>272807.43310684932</v>
      </c>
      <c r="S122" s="265">
        <f t="shared" si="148"/>
        <v>38972.490443835617</v>
      </c>
      <c r="T122" s="265"/>
      <c r="U122" s="265">
        <f t="shared" si="82"/>
        <v>0</v>
      </c>
      <c r="V122" s="265">
        <f t="shared" si="83"/>
        <v>38972.490443835617</v>
      </c>
      <c r="W122" s="265">
        <f t="shared" si="84"/>
        <v>38972.490443835617</v>
      </c>
      <c r="X122" s="265">
        <f t="shared" si="85"/>
        <v>0</v>
      </c>
      <c r="Y122" s="359">
        <f t="shared" si="86"/>
        <v>288207.43310684932</v>
      </c>
      <c r="Z122" s="374">
        <f t="shared" si="87"/>
        <v>249234.9426630137</v>
      </c>
      <c r="AA122" s="362"/>
      <c r="AB122" s="374">
        <f t="shared" si="88"/>
        <v>249234.9426630137</v>
      </c>
      <c r="AC122" s="362"/>
      <c r="AD122" s="362"/>
      <c r="AE122" s="360">
        <f t="shared" si="89"/>
        <v>1.8630136986301369</v>
      </c>
      <c r="AF122" s="462">
        <f t="shared" si="90"/>
        <v>6.1369863013698627</v>
      </c>
      <c r="AG122" s="374">
        <f t="shared" si="91"/>
        <v>15400</v>
      </c>
      <c r="AH122" s="463">
        <f t="shared" si="92"/>
        <v>272807.43310684932</v>
      </c>
      <c r="AI122" s="464">
        <f t="shared" si="149"/>
        <v>38972.490443835617</v>
      </c>
      <c r="AJ122" s="465">
        <f t="shared" si="150"/>
        <v>210262.45221917809</v>
      </c>
      <c r="AK122" s="362"/>
      <c r="AL122" s="374">
        <f t="shared" si="95"/>
        <v>210262.45221917809</v>
      </c>
      <c r="AM122" s="362"/>
      <c r="AN122" s="362"/>
      <c r="AO122" s="360">
        <f t="shared" si="96"/>
        <v>2.8657534246575342</v>
      </c>
      <c r="AP122" s="462">
        <f t="shared" si="97"/>
        <v>5.1342465753424662</v>
      </c>
      <c r="AQ122" s="374">
        <f t="shared" si="98"/>
        <v>15400</v>
      </c>
      <c r="AR122" s="463">
        <f t="shared" si="99"/>
        <v>233834.9426630137</v>
      </c>
      <c r="AS122" s="464">
        <f t="shared" si="100"/>
        <v>38972.490443835617</v>
      </c>
      <c r="AT122" s="466">
        <f t="shared" si="101"/>
        <v>171289.96177534247</v>
      </c>
      <c r="AV122" s="374">
        <f t="shared" si="102"/>
        <v>171289.96177534247</v>
      </c>
      <c r="AW122" s="362"/>
      <c r="AX122" s="362"/>
      <c r="AY122" s="360">
        <f t="shared" si="103"/>
        <v>3.8657534246575342</v>
      </c>
      <c r="AZ122" s="462">
        <f t="shared" si="104"/>
        <v>4.1342465753424662</v>
      </c>
      <c r="BA122" s="374">
        <f t="shared" si="105"/>
        <v>15400</v>
      </c>
      <c r="BB122" s="463">
        <f t="shared" si="106"/>
        <v>194862.45221917809</v>
      </c>
      <c r="BC122" s="364">
        <f t="shared" si="151"/>
        <v>38972.490443835617</v>
      </c>
      <c r="BD122" s="466">
        <f t="shared" si="108"/>
        <v>132317.47133150685</v>
      </c>
      <c r="BE122" s="466"/>
      <c r="BF122" s="374">
        <f t="shared" si="109"/>
        <v>132317.47133150685</v>
      </c>
      <c r="BG122" s="362"/>
      <c r="BH122" s="362"/>
      <c r="BI122" s="360">
        <f t="shared" si="110"/>
        <v>4.8657534246575347</v>
      </c>
      <c r="BJ122" s="462">
        <f t="shared" si="111"/>
        <v>3.1342465753424653</v>
      </c>
      <c r="BK122" s="374">
        <f t="shared" si="112"/>
        <v>15400</v>
      </c>
      <c r="BL122" s="463">
        <f t="shared" si="113"/>
        <v>116917.47133150685</v>
      </c>
      <c r="BM122" s="364">
        <f t="shared" si="153"/>
        <v>38972.490443835617</v>
      </c>
      <c r="BN122" s="280">
        <f t="shared" si="115"/>
        <v>93344.980887671234</v>
      </c>
      <c r="BO122" s="467"/>
      <c r="BP122" s="374">
        <v>93344.980887671234</v>
      </c>
      <c r="BQ122" s="362"/>
      <c r="BR122" s="362"/>
      <c r="BS122" s="360">
        <f t="shared" si="124"/>
        <v>5.8657534246575347</v>
      </c>
      <c r="BT122" s="462">
        <f t="shared" si="125"/>
        <v>2.1342465753424653</v>
      </c>
      <c r="BU122" s="374">
        <f t="shared" si="126"/>
        <v>15400</v>
      </c>
      <c r="BV122" s="463">
        <f t="shared" si="116"/>
        <v>77944.980887671234</v>
      </c>
      <c r="BW122" s="364">
        <f t="shared" si="127"/>
        <v>38972.490443835617</v>
      </c>
      <c r="BX122" s="280">
        <f t="shared" si="117"/>
        <v>54372.490443835617</v>
      </c>
      <c r="BZ122" s="280">
        <v>54372.490443835617</v>
      </c>
      <c r="CA122" s="362"/>
      <c r="CB122" s="362"/>
      <c r="CC122" s="360">
        <f t="shared" si="128"/>
        <v>6.8684931506849312</v>
      </c>
      <c r="CD122" s="462">
        <f t="shared" si="129"/>
        <v>1.1315068493150688</v>
      </c>
      <c r="CE122" s="374">
        <f t="shared" si="130"/>
        <v>15400</v>
      </c>
      <c r="CF122" s="463">
        <f t="shared" si="118"/>
        <v>38972.490443835617</v>
      </c>
      <c r="CG122" s="464">
        <f t="shared" ref="CG122:CG154" si="154">BW122</f>
        <v>38972.490443835617</v>
      </c>
      <c r="CH122" s="280">
        <f t="shared" si="119"/>
        <v>15400</v>
      </c>
      <c r="CJ122" s="467">
        <f t="shared" si="131"/>
        <v>0</v>
      </c>
      <c r="CK122" s="280">
        <f t="shared" si="132"/>
        <v>15400</v>
      </c>
      <c r="CL122" s="362"/>
      <c r="CM122" s="362"/>
      <c r="CN122" s="360">
        <f t="shared" si="133"/>
        <v>7.8684931506849312</v>
      </c>
      <c r="CO122" s="462">
        <f t="shared" si="134"/>
        <v>0.13150684931506884</v>
      </c>
      <c r="CP122" s="374">
        <f t="shared" si="135"/>
        <v>15400</v>
      </c>
      <c r="CQ122" s="364">
        <f t="shared" si="120"/>
        <v>0</v>
      </c>
      <c r="CR122" s="364">
        <v>0</v>
      </c>
      <c r="CS122" s="280">
        <f t="shared" si="121"/>
        <v>15400</v>
      </c>
      <c r="CU122" s="468">
        <f t="shared" si="137"/>
        <v>0</v>
      </c>
      <c r="CV122" s="280">
        <f t="shared" si="138"/>
        <v>15400</v>
      </c>
      <c r="CW122" s="362"/>
      <c r="CX122" s="362"/>
      <c r="CY122" s="360">
        <f t="shared" si="139"/>
        <v>9.868493150684932</v>
      </c>
      <c r="CZ122" s="462">
        <f t="shared" si="140"/>
        <v>-1.868493150684932</v>
      </c>
      <c r="DA122" s="374">
        <f t="shared" si="141"/>
        <v>15400</v>
      </c>
      <c r="DB122" s="364">
        <f t="shared" si="122"/>
        <v>0</v>
      </c>
      <c r="DC122" s="364">
        <f>CR122</f>
        <v>0</v>
      </c>
      <c r="DD122" s="280">
        <f t="shared" si="123"/>
        <v>15400</v>
      </c>
      <c r="DF122" s="468">
        <f t="shared" si="142"/>
        <v>0</v>
      </c>
    </row>
    <row r="123" spans="1:110" ht="25.5" x14ac:dyDescent="0.25">
      <c r="A123" s="455" t="s">
        <v>18</v>
      </c>
      <c r="B123" s="456" t="s">
        <v>18</v>
      </c>
      <c r="C123" s="355" t="s">
        <v>148</v>
      </c>
      <c r="D123" s="355" t="s">
        <v>2120</v>
      </c>
      <c r="E123" s="290" t="s">
        <v>313</v>
      </c>
      <c r="F123" s="334" t="s">
        <v>1072</v>
      </c>
      <c r="G123" s="457">
        <v>41414</v>
      </c>
      <c r="H123" s="458" t="str">
        <f t="shared" si="74"/>
        <v>2013-2014</v>
      </c>
      <c r="I123" s="459">
        <f t="shared" si="147"/>
        <v>1</v>
      </c>
      <c r="J123" s="271">
        <f>VLOOKUP(C123,'[2]Rates Sch II'!C68:F197,2,0)/1.5</f>
        <v>8</v>
      </c>
      <c r="K123" s="461">
        <f t="shared" si="76"/>
        <v>7</v>
      </c>
      <c r="L123" s="311">
        <v>170519</v>
      </c>
      <c r="M123" s="279">
        <v>10957.820500172604</v>
      </c>
      <c r="N123" s="359">
        <f t="shared" si="77"/>
        <v>159561.17949982738</v>
      </c>
      <c r="O123" s="359"/>
      <c r="P123" s="265">
        <f t="shared" si="78"/>
        <v>7</v>
      </c>
      <c r="Q123" s="361">
        <f t="shared" si="79"/>
        <v>8525.9500000000007</v>
      </c>
      <c r="R123" s="265">
        <f t="shared" si="80"/>
        <v>151035.22949982737</v>
      </c>
      <c r="S123" s="265">
        <f t="shared" si="148"/>
        <v>21576.461357118194</v>
      </c>
      <c r="T123" s="265"/>
      <c r="U123" s="265">
        <f t="shared" si="82"/>
        <v>0</v>
      </c>
      <c r="V123" s="265">
        <f t="shared" si="83"/>
        <v>21576.461357118194</v>
      </c>
      <c r="W123" s="265">
        <f t="shared" si="84"/>
        <v>21576.461357118194</v>
      </c>
      <c r="X123" s="265">
        <f t="shared" si="85"/>
        <v>0</v>
      </c>
      <c r="Y123" s="359">
        <f t="shared" si="86"/>
        <v>159561.17949982738</v>
      </c>
      <c r="Z123" s="374">
        <f t="shared" si="87"/>
        <v>137984.7181427092</v>
      </c>
      <c r="AA123" s="362"/>
      <c r="AB123" s="374">
        <f t="shared" si="88"/>
        <v>137984.7181427092</v>
      </c>
      <c r="AC123" s="362"/>
      <c r="AD123" s="362"/>
      <c r="AE123" s="360">
        <f t="shared" si="89"/>
        <v>1.8630136986301369</v>
      </c>
      <c r="AF123" s="462">
        <f t="shared" si="90"/>
        <v>6.1369863013698627</v>
      </c>
      <c r="AG123" s="374">
        <f t="shared" si="91"/>
        <v>8525.9500000000007</v>
      </c>
      <c r="AH123" s="463">
        <f t="shared" si="92"/>
        <v>151035.22949982737</v>
      </c>
      <c r="AI123" s="464">
        <f t="shared" si="149"/>
        <v>21576.461357118194</v>
      </c>
      <c r="AJ123" s="465">
        <f t="shared" si="150"/>
        <v>116408.256785591</v>
      </c>
      <c r="AK123" s="362"/>
      <c r="AL123" s="374">
        <f t="shared" si="95"/>
        <v>116408.256785591</v>
      </c>
      <c r="AM123" s="362"/>
      <c r="AN123" s="362"/>
      <c r="AO123" s="360">
        <f t="shared" si="96"/>
        <v>2.8657534246575342</v>
      </c>
      <c r="AP123" s="462">
        <f t="shared" si="97"/>
        <v>5.1342465753424662</v>
      </c>
      <c r="AQ123" s="374">
        <f t="shared" si="98"/>
        <v>8525.9500000000007</v>
      </c>
      <c r="AR123" s="463">
        <f t="shared" si="99"/>
        <v>129458.7681427092</v>
      </c>
      <c r="AS123" s="464">
        <f t="shared" si="100"/>
        <v>21576.461357118194</v>
      </c>
      <c r="AT123" s="466">
        <f t="shared" si="101"/>
        <v>94831.795428472804</v>
      </c>
      <c r="AV123" s="374">
        <f t="shared" si="102"/>
        <v>94831.795428472804</v>
      </c>
      <c r="AW123" s="362"/>
      <c r="AX123" s="362"/>
      <c r="AY123" s="360">
        <f t="shared" si="103"/>
        <v>3.8657534246575342</v>
      </c>
      <c r="AZ123" s="462">
        <f t="shared" si="104"/>
        <v>4.1342465753424662</v>
      </c>
      <c r="BA123" s="374">
        <f t="shared" si="105"/>
        <v>8525.9500000000007</v>
      </c>
      <c r="BB123" s="463">
        <f t="shared" si="106"/>
        <v>107882.306785591</v>
      </c>
      <c r="BC123" s="364">
        <f t="shared" si="151"/>
        <v>21576.461357118194</v>
      </c>
      <c r="BD123" s="466">
        <f t="shared" si="108"/>
        <v>73255.334071354606</v>
      </c>
      <c r="BE123" s="466"/>
      <c r="BF123" s="374">
        <f t="shared" si="109"/>
        <v>73255.334071354606</v>
      </c>
      <c r="BG123" s="362"/>
      <c r="BH123" s="362"/>
      <c r="BI123" s="360">
        <f t="shared" si="110"/>
        <v>4.8657534246575347</v>
      </c>
      <c r="BJ123" s="462">
        <f t="shared" si="111"/>
        <v>3.1342465753424653</v>
      </c>
      <c r="BK123" s="374">
        <f t="shared" si="112"/>
        <v>8525.9500000000007</v>
      </c>
      <c r="BL123" s="463">
        <f t="shared" si="113"/>
        <v>64729.384071354609</v>
      </c>
      <c r="BM123" s="364">
        <f t="shared" si="153"/>
        <v>21576.461357118194</v>
      </c>
      <c r="BN123" s="280">
        <f t="shared" si="115"/>
        <v>51678.872714236408</v>
      </c>
      <c r="BO123" s="467"/>
      <c r="BP123" s="374">
        <v>51678.872714236408</v>
      </c>
      <c r="BQ123" s="362"/>
      <c r="BR123" s="362"/>
      <c r="BS123" s="360">
        <f t="shared" si="124"/>
        <v>5.8657534246575347</v>
      </c>
      <c r="BT123" s="462">
        <f t="shared" si="125"/>
        <v>2.1342465753424653</v>
      </c>
      <c r="BU123" s="374">
        <f t="shared" si="126"/>
        <v>8525.9500000000007</v>
      </c>
      <c r="BV123" s="463">
        <f t="shared" si="116"/>
        <v>43152.922714236411</v>
      </c>
      <c r="BW123" s="364">
        <f t="shared" si="127"/>
        <v>21576.461357118194</v>
      </c>
      <c r="BX123" s="280">
        <f t="shared" si="117"/>
        <v>30102.411357118213</v>
      </c>
      <c r="BZ123" s="280">
        <v>30102.411357118213</v>
      </c>
      <c r="CA123" s="362"/>
      <c r="CB123" s="362"/>
      <c r="CC123" s="360">
        <f t="shared" si="128"/>
        <v>6.8684931506849312</v>
      </c>
      <c r="CD123" s="462">
        <f t="shared" si="129"/>
        <v>1.1315068493150688</v>
      </c>
      <c r="CE123" s="374">
        <f t="shared" si="130"/>
        <v>8525.9500000000007</v>
      </c>
      <c r="CF123" s="463">
        <f t="shared" si="118"/>
        <v>21576.461357118213</v>
      </c>
      <c r="CG123" s="464">
        <f t="shared" si="154"/>
        <v>21576.461357118194</v>
      </c>
      <c r="CH123" s="280">
        <f t="shared" si="119"/>
        <v>8525.9500000000189</v>
      </c>
      <c r="CJ123" s="467">
        <f t="shared" si="131"/>
        <v>1.8189894035458565E-11</v>
      </c>
      <c r="CK123" s="280">
        <f t="shared" si="132"/>
        <v>8525.9500000000189</v>
      </c>
      <c r="CL123" s="362"/>
      <c r="CM123" s="362"/>
      <c r="CN123" s="360">
        <f t="shared" si="133"/>
        <v>7.8684931506849312</v>
      </c>
      <c r="CO123" s="462">
        <f t="shared" si="134"/>
        <v>0.13150684931506884</v>
      </c>
      <c r="CP123" s="374">
        <f t="shared" si="135"/>
        <v>8525.9500000000007</v>
      </c>
      <c r="CQ123" s="364">
        <f t="shared" si="120"/>
        <v>1.8189894035458565E-11</v>
      </c>
      <c r="CR123" s="364">
        <v>0</v>
      </c>
      <c r="CS123" s="280">
        <f t="shared" si="121"/>
        <v>8525.9500000000189</v>
      </c>
      <c r="CU123" s="468">
        <f t="shared" si="137"/>
        <v>1.8189894035458565E-11</v>
      </c>
      <c r="CV123" s="280">
        <f t="shared" si="138"/>
        <v>8525.9500000000189</v>
      </c>
      <c r="CW123" s="362"/>
      <c r="CX123" s="362"/>
      <c r="CY123" s="360">
        <f t="shared" si="139"/>
        <v>9.868493150684932</v>
      </c>
      <c r="CZ123" s="462">
        <f t="shared" si="140"/>
        <v>-1.868493150684932</v>
      </c>
      <c r="DA123" s="374">
        <f t="shared" si="141"/>
        <v>8525.9500000000007</v>
      </c>
      <c r="DB123" s="364">
        <f t="shared" si="122"/>
        <v>0</v>
      </c>
      <c r="DC123" s="364">
        <f>CR123</f>
        <v>0</v>
      </c>
      <c r="DD123" s="280">
        <f t="shared" si="123"/>
        <v>8525.9500000000189</v>
      </c>
      <c r="DF123" s="468">
        <f t="shared" si="142"/>
        <v>1.8189894035458565E-11</v>
      </c>
    </row>
    <row r="124" spans="1:110" ht="25.5" x14ac:dyDescent="0.25">
      <c r="A124" s="455" t="s">
        <v>18</v>
      </c>
      <c r="B124" s="456" t="s">
        <v>18</v>
      </c>
      <c r="C124" s="355" t="s">
        <v>148</v>
      </c>
      <c r="D124" s="355" t="s">
        <v>2121</v>
      </c>
      <c r="E124" s="290" t="s">
        <v>314</v>
      </c>
      <c r="F124" s="334" t="s">
        <v>1072</v>
      </c>
      <c r="G124" s="457">
        <v>41544</v>
      </c>
      <c r="H124" s="458" t="str">
        <f t="shared" si="74"/>
        <v>2013-2014</v>
      </c>
      <c r="I124" s="459">
        <f t="shared" si="147"/>
        <v>1</v>
      </c>
      <c r="J124" s="271">
        <f>VLOOKUP(C124,'[2]Rates Sch II'!C69:F198,2,0)/1.5</f>
        <v>8</v>
      </c>
      <c r="K124" s="461">
        <f t="shared" si="76"/>
        <v>7</v>
      </c>
      <c r="L124" s="311">
        <v>183000</v>
      </c>
      <c r="M124" s="279">
        <v>6864.5315506849329</v>
      </c>
      <c r="N124" s="359">
        <f t="shared" si="77"/>
        <v>176135.46844931506</v>
      </c>
      <c r="O124" s="359"/>
      <c r="P124" s="265">
        <f t="shared" si="78"/>
        <v>7</v>
      </c>
      <c r="Q124" s="361">
        <f t="shared" si="79"/>
        <v>9150</v>
      </c>
      <c r="R124" s="265">
        <f t="shared" si="80"/>
        <v>166985.46844931506</v>
      </c>
      <c r="S124" s="265">
        <f t="shared" si="148"/>
        <v>23855.066921330723</v>
      </c>
      <c r="T124" s="265"/>
      <c r="U124" s="265">
        <f t="shared" si="82"/>
        <v>0</v>
      </c>
      <c r="V124" s="265">
        <f t="shared" si="83"/>
        <v>23855.066921330723</v>
      </c>
      <c r="W124" s="265">
        <f t="shared" si="84"/>
        <v>23855.066921330723</v>
      </c>
      <c r="X124" s="265">
        <f t="shared" si="85"/>
        <v>0</v>
      </c>
      <c r="Y124" s="359">
        <f t="shared" si="86"/>
        <v>176135.46844931506</v>
      </c>
      <c r="Z124" s="374">
        <f t="shared" si="87"/>
        <v>152280.40152798433</v>
      </c>
      <c r="AA124" s="362"/>
      <c r="AB124" s="374">
        <f t="shared" si="88"/>
        <v>152280.40152798433</v>
      </c>
      <c r="AC124" s="362"/>
      <c r="AD124" s="362"/>
      <c r="AE124" s="360">
        <f t="shared" si="89"/>
        <v>1.5068493150684932</v>
      </c>
      <c r="AF124" s="462">
        <f t="shared" si="90"/>
        <v>6.493150684931507</v>
      </c>
      <c r="AG124" s="374">
        <f t="shared" si="91"/>
        <v>9150</v>
      </c>
      <c r="AH124" s="463">
        <f t="shared" si="92"/>
        <v>166985.46844931506</v>
      </c>
      <c r="AI124" s="464">
        <f t="shared" si="149"/>
        <v>23855.066921330723</v>
      </c>
      <c r="AJ124" s="465">
        <f t="shared" si="150"/>
        <v>128425.3346066536</v>
      </c>
      <c r="AK124" s="362"/>
      <c r="AL124" s="374">
        <f t="shared" si="95"/>
        <v>128425.3346066536</v>
      </c>
      <c r="AM124" s="362"/>
      <c r="AN124" s="362"/>
      <c r="AO124" s="360">
        <f t="shared" si="96"/>
        <v>2.5095890410958903</v>
      </c>
      <c r="AP124" s="462">
        <f t="shared" si="97"/>
        <v>5.4904109589041097</v>
      </c>
      <c r="AQ124" s="374">
        <f t="shared" si="98"/>
        <v>9150</v>
      </c>
      <c r="AR124" s="463">
        <f t="shared" si="99"/>
        <v>143130.40152798433</v>
      </c>
      <c r="AS124" s="464">
        <f t="shared" si="100"/>
        <v>23855.066921330723</v>
      </c>
      <c r="AT124" s="466">
        <f t="shared" si="101"/>
        <v>104570.26768532288</v>
      </c>
      <c r="AV124" s="374">
        <f t="shared" si="102"/>
        <v>104570.26768532288</v>
      </c>
      <c r="AW124" s="362"/>
      <c r="AX124" s="362"/>
      <c r="AY124" s="360">
        <f t="shared" si="103"/>
        <v>3.5095890410958903</v>
      </c>
      <c r="AZ124" s="462">
        <f t="shared" si="104"/>
        <v>4.4904109589041097</v>
      </c>
      <c r="BA124" s="374">
        <f t="shared" si="105"/>
        <v>9150</v>
      </c>
      <c r="BB124" s="463">
        <f t="shared" si="106"/>
        <v>119275.3346066536</v>
      </c>
      <c r="BC124" s="364">
        <f t="shared" si="151"/>
        <v>23855.066921330723</v>
      </c>
      <c r="BD124" s="466">
        <f t="shared" si="108"/>
        <v>80715.20076399215</v>
      </c>
      <c r="BE124" s="466"/>
      <c r="BF124" s="374">
        <f t="shared" si="109"/>
        <v>80715.20076399215</v>
      </c>
      <c r="BG124" s="362"/>
      <c r="BH124" s="362"/>
      <c r="BI124" s="360">
        <f t="shared" si="110"/>
        <v>4.5095890410958903</v>
      </c>
      <c r="BJ124" s="462">
        <f t="shared" si="111"/>
        <v>3.4904109589041097</v>
      </c>
      <c r="BK124" s="374">
        <f t="shared" si="112"/>
        <v>9150</v>
      </c>
      <c r="BL124" s="463">
        <f t="shared" si="113"/>
        <v>71565.20076399215</v>
      </c>
      <c r="BM124" s="364">
        <f t="shared" si="153"/>
        <v>23855.066921330723</v>
      </c>
      <c r="BN124" s="280">
        <f t="shared" si="115"/>
        <v>56860.133842661424</v>
      </c>
      <c r="BO124" s="467"/>
      <c r="BP124" s="374">
        <v>56860.133842661424</v>
      </c>
      <c r="BQ124" s="362"/>
      <c r="BR124" s="362"/>
      <c r="BS124" s="360">
        <f t="shared" si="124"/>
        <v>5.5095890410958903</v>
      </c>
      <c r="BT124" s="462">
        <f t="shared" si="125"/>
        <v>2.4904109589041097</v>
      </c>
      <c r="BU124" s="374">
        <f t="shared" si="126"/>
        <v>9150</v>
      </c>
      <c r="BV124" s="463">
        <f t="shared" si="116"/>
        <v>47710.133842661424</v>
      </c>
      <c r="BW124" s="364">
        <f t="shared" si="127"/>
        <v>23855.066921330723</v>
      </c>
      <c r="BX124" s="280">
        <f t="shared" si="117"/>
        <v>33005.066921330697</v>
      </c>
      <c r="BZ124" s="280">
        <v>33005.066921330697</v>
      </c>
      <c r="CA124" s="362"/>
      <c r="CB124" s="362"/>
      <c r="CC124" s="360">
        <f t="shared" si="128"/>
        <v>6.5123287671232877</v>
      </c>
      <c r="CD124" s="462">
        <f t="shared" si="129"/>
        <v>1.4876712328767123</v>
      </c>
      <c r="CE124" s="374">
        <f t="shared" si="130"/>
        <v>9150</v>
      </c>
      <c r="CF124" s="463">
        <f t="shared" si="118"/>
        <v>23855.066921330697</v>
      </c>
      <c r="CG124" s="464">
        <f t="shared" si="154"/>
        <v>23855.066921330723</v>
      </c>
      <c r="CH124" s="280">
        <f t="shared" si="119"/>
        <v>9149.9999999999745</v>
      </c>
      <c r="CJ124" s="467">
        <f t="shared" si="131"/>
        <v>-2.5465851649641991E-11</v>
      </c>
      <c r="CK124" s="280">
        <f t="shared" si="132"/>
        <v>9149.9999999999745</v>
      </c>
      <c r="CL124" s="362"/>
      <c r="CM124" s="362"/>
      <c r="CN124" s="360">
        <f t="shared" si="133"/>
        <v>7.5123287671232877</v>
      </c>
      <c r="CO124" s="462">
        <f t="shared" si="134"/>
        <v>0.48767123287671232</v>
      </c>
      <c r="CP124" s="374">
        <f t="shared" si="135"/>
        <v>9150</v>
      </c>
      <c r="CQ124" s="364">
        <f t="shared" si="120"/>
        <v>0</v>
      </c>
      <c r="CR124" s="364">
        <v>0</v>
      </c>
      <c r="CS124" s="280">
        <f t="shared" si="121"/>
        <v>9149.9999999999745</v>
      </c>
      <c r="CU124" s="468">
        <f t="shared" si="137"/>
        <v>-2.5465851649641991E-11</v>
      </c>
      <c r="CV124" s="280">
        <f t="shared" si="138"/>
        <v>9149.9999999999745</v>
      </c>
      <c r="CW124" s="362"/>
      <c r="CX124" s="362"/>
      <c r="CY124" s="360">
        <f t="shared" si="139"/>
        <v>9.5123287671232877</v>
      </c>
      <c r="CZ124" s="462">
        <f t="shared" si="140"/>
        <v>-1.5123287671232877</v>
      </c>
      <c r="DA124" s="374">
        <f t="shared" si="141"/>
        <v>9150</v>
      </c>
      <c r="DB124" s="364">
        <f t="shared" si="122"/>
        <v>0</v>
      </c>
      <c r="DC124" s="364"/>
      <c r="DD124" s="280">
        <f t="shared" si="123"/>
        <v>9149.9999999999745</v>
      </c>
      <c r="DF124" s="468">
        <f t="shared" si="142"/>
        <v>-2.5465851649641991E-11</v>
      </c>
    </row>
    <row r="125" spans="1:110" ht="25.5" x14ac:dyDescent="0.25">
      <c r="A125" s="455" t="s">
        <v>18</v>
      </c>
      <c r="B125" s="456" t="s">
        <v>18</v>
      </c>
      <c r="C125" s="355" t="s">
        <v>148</v>
      </c>
      <c r="D125" s="355" t="s">
        <v>2122</v>
      </c>
      <c r="E125" s="290" t="s">
        <v>314</v>
      </c>
      <c r="F125" s="334" t="s">
        <v>1072</v>
      </c>
      <c r="G125" s="457">
        <v>41592</v>
      </c>
      <c r="H125" s="458" t="str">
        <f t="shared" si="74"/>
        <v>2013-2014</v>
      </c>
      <c r="I125" s="459">
        <f t="shared" si="147"/>
        <v>1</v>
      </c>
      <c r="J125" s="271">
        <f>VLOOKUP(C125,'[2]Rates Sch II'!C70:F199,2,0)/1.5</f>
        <v>8</v>
      </c>
      <c r="K125" s="461">
        <f t="shared" si="76"/>
        <v>7</v>
      </c>
      <c r="L125" s="311">
        <v>165000</v>
      </c>
      <c r="M125" s="279">
        <v>4642.2980547945208</v>
      </c>
      <c r="N125" s="359">
        <f t="shared" si="77"/>
        <v>160357.70194520548</v>
      </c>
      <c r="O125" s="359"/>
      <c r="P125" s="265">
        <f t="shared" si="78"/>
        <v>7</v>
      </c>
      <c r="Q125" s="361">
        <f t="shared" si="79"/>
        <v>8250</v>
      </c>
      <c r="R125" s="265">
        <f t="shared" si="80"/>
        <v>152107.70194520548</v>
      </c>
      <c r="S125" s="265">
        <f t="shared" si="148"/>
        <v>21729.671706457924</v>
      </c>
      <c r="T125" s="265"/>
      <c r="U125" s="265">
        <f t="shared" si="82"/>
        <v>0</v>
      </c>
      <c r="V125" s="265">
        <f t="shared" si="83"/>
        <v>21729.671706457924</v>
      </c>
      <c r="W125" s="265">
        <f t="shared" si="84"/>
        <v>21729.671706457924</v>
      </c>
      <c r="X125" s="265">
        <f t="shared" si="85"/>
        <v>0</v>
      </c>
      <c r="Y125" s="359">
        <f t="shared" si="86"/>
        <v>160357.70194520548</v>
      </c>
      <c r="Z125" s="374">
        <f t="shared" si="87"/>
        <v>138628.03023874757</v>
      </c>
      <c r="AA125" s="362"/>
      <c r="AB125" s="374">
        <f t="shared" si="88"/>
        <v>138628.03023874757</v>
      </c>
      <c r="AC125" s="362"/>
      <c r="AD125" s="362"/>
      <c r="AE125" s="360">
        <f t="shared" si="89"/>
        <v>1.3753424657534246</v>
      </c>
      <c r="AF125" s="462">
        <f t="shared" si="90"/>
        <v>6.624657534246575</v>
      </c>
      <c r="AG125" s="374">
        <f t="shared" si="91"/>
        <v>8250</v>
      </c>
      <c r="AH125" s="463">
        <f t="shared" si="92"/>
        <v>152107.70194520548</v>
      </c>
      <c r="AI125" s="464">
        <f t="shared" si="149"/>
        <v>21729.671706457924</v>
      </c>
      <c r="AJ125" s="465">
        <f t="shared" si="150"/>
        <v>116898.35853228964</v>
      </c>
      <c r="AK125" s="362"/>
      <c r="AL125" s="374">
        <f t="shared" si="95"/>
        <v>116898.35853228964</v>
      </c>
      <c r="AM125" s="362"/>
      <c r="AN125" s="362"/>
      <c r="AO125" s="360">
        <f t="shared" si="96"/>
        <v>2.3780821917808219</v>
      </c>
      <c r="AP125" s="462">
        <f t="shared" si="97"/>
        <v>5.6219178082191785</v>
      </c>
      <c r="AQ125" s="374">
        <f t="shared" si="98"/>
        <v>8250</v>
      </c>
      <c r="AR125" s="463">
        <f t="shared" si="99"/>
        <v>130378.03023874757</v>
      </c>
      <c r="AS125" s="464">
        <f t="shared" si="100"/>
        <v>21729.671706457924</v>
      </c>
      <c r="AT125" s="466">
        <f t="shared" si="101"/>
        <v>95168.686825831712</v>
      </c>
      <c r="AV125" s="374">
        <f t="shared" si="102"/>
        <v>95168.686825831712</v>
      </c>
      <c r="AW125" s="362"/>
      <c r="AX125" s="362"/>
      <c r="AY125" s="360">
        <f t="shared" si="103"/>
        <v>3.3780821917808219</v>
      </c>
      <c r="AZ125" s="462">
        <f t="shared" si="104"/>
        <v>4.6219178082191785</v>
      </c>
      <c r="BA125" s="374">
        <f t="shared" si="105"/>
        <v>8250</v>
      </c>
      <c r="BB125" s="463">
        <f t="shared" si="106"/>
        <v>108648.35853228964</v>
      </c>
      <c r="BC125" s="364">
        <f t="shared" si="151"/>
        <v>21729.671706457924</v>
      </c>
      <c r="BD125" s="466">
        <f t="shared" si="108"/>
        <v>73439.015119373784</v>
      </c>
      <c r="BE125" s="466"/>
      <c r="BF125" s="374">
        <f t="shared" si="109"/>
        <v>73439.015119373784</v>
      </c>
      <c r="BG125" s="362"/>
      <c r="BH125" s="362"/>
      <c r="BI125" s="360">
        <f t="shared" si="110"/>
        <v>4.3780821917808215</v>
      </c>
      <c r="BJ125" s="462">
        <f t="shared" si="111"/>
        <v>3.6219178082191785</v>
      </c>
      <c r="BK125" s="374">
        <f t="shared" si="112"/>
        <v>8250</v>
      </c>
      <c r="BL125" s="463">
        <f t="shared" si="113"/>
        <v>65189.015119373784</v>
      </c>
      <c r="BM125" s="364">
        <f t="shared" si="153"/>
        <v>21729.671706457924</v>
      </c>
      <c r="BN125" s="280">
        <f t="shared" si="115"/>
        <v>51709.343412915856</v>
      </c>
      <c r="BO125" s="467"/>
      <c r="BP125" s="374">
        <v>51709.343412915856</v>
      </c>
      <c r="BQ125" s="362"/>
      <c r="BR125" s="362"/>
      <c r="BS125" s="360">
        <f t="shared" si="124"/>
        <v>5.3780821917808215</v>
      </c>
      <c r="BT125" s="462">
        <f t="shared" si="125"/>
        <v>2.6219178082191785</v>
      </c>
      <c r="BU125" s="374">
        <f t="shared" si="126"/>
        <v>8250</v>
      </c>
      <c r="BV125" s="463">
        <f t="shared" si="116"/>
        <v>43459.343412915856</v>
      </c>
      <c r="BW125" s="364">
        <f t="shared" si="127"/>
        <v>21729.671706457924</v>
      </c>
      <c r="BX125" s="280">
        <f t="shared" si="117"/>
        <v>29979.671706457932</v>
      </c>
      <c r="BZ125" s="280">
        <v>29979.671706457932</v>
      </c>
      <c r="CA125" s="362"/>
      <c r="CB125" s="362"/>
      <c r="CC125" s="360">
        <f t="shared" si="128"/>
        <v>6.3808219178082188</v>
      </c>
      <c r="CD125" s="462">
        <f t="shared" si="129"/>
        <v>1.6191780821917812</v>
      </c>
      <c r="CE125" s="374">
        <f t="shared" si="130"/>
        <v>8250</v>
      </c>
      <c r="CF125" s="463">
        <f t="shared" si="118"/>
        <v>21729.671706457932</v>
      </c>
      <c r="CG125" s="464">
        <f t="shared" si="154"/>
        <v>21729.671706457924</v>
      </c>
      <c r="CH125" s="280">
        <f t="shared" si="119"/>
        <v>8250.0000000000073</v>
      </c>
      <c r="CJ125" s="467">
        <f t="shared" si="131"/>
        <v>0</v>
      </c>
      <c r="CK125" s="280">
        <f t="shared" si="132"/>
        <v>8250.0000000000073</v>
      </c>
      <c r="CL125" s="362"/>
      <c r="CM125" s="362"/>
      <c r="CN125" s="360">
        <f t="shared" si="133"/>
        <v>7.3808219178082188</v>
      </c>
      <c r="CO125" s="462">
        <f t="shared" si="134"/>
        <v>0.61917808219178117</v>
      </c>
      <c r="CP125" s="374">
        <f t="shared" si="135"/>
        <v>8250</v>
      </c>
      <c r="CQ125" s="364">
        <f t="shared" si="120"/>
        <v>7.2759576141834259E-12</v>
      </c>
      <c r="CR125" s="364">
        <v>0</v>
      </c>
      <c r="CS125" s="280">
        <f t="shared" si="121"/>
        <v>8250.0000000000073</v>
      </c>
      <c r="CU125" s="468">
        <f t="shared" si="137"/>
        <v>0</v>
      </c>
      <c r="CV125" s="280">
        <f t="shared" si="138"/>
        <v>8250.0000000000073</v>
      </c>
      <c r="CW125" s="362"/>
      <c r="CX125" s="362"/>
      <c r="CY125" s="360">
        <f t="shared" si="139"/>
        <v>9.3808219178082197</v>
      </c>
      <c r="CZ125" s="462">
        <f t="shared" si="140"/>
        <v>-1.3808219178082197</v>
      </c>
      <c r="DA125" s="374">
        <f t="shared" si="141"/>
        <v>8250</v>
      </c>
      <c r="DB125" s="364">
        <f t="shared" si="122"/>
        <v>0</v>
      </c>
      <c r="DC125" s="364">
        <f>CR125</f>
        <v>0</v>
      </c>
      <c r="DD125" s="280">
        <f t="shared" si="123"/>
        <v>8250.0000000000073</v>
      </c>
      <c r="DF125" s="468">
        <f t="shared" si="142"/>
        <v>0</v>
      </c>
    </row>
    <row r="126" spans="1:110" ht="25.5" x14ac:dyDescent="0.25">
      <c r="A126" s="455" t="s">
        <v>18</v>
      </c>
      <c r="B126" s="456" t="s">
        <v>18</v>
      </c>
      <c r="C126" s="355" t="s">
        <v>148</v>
      </c>
      <c r="D126" s="355" t="s">
        <v>2123</v>
      </c>
      <c r="E126" s="290" t="s">
        <v>314</v>
      </c>
      <c r="F126" s="334" t="s">
        <v>1072</v>
      </c>
      <c r="G126" s="457">
        <v>41592</v>
      </c>
      <c r="H126" s="458" t="str">
        <f t="shared" si="74"/>
        <v>2013-2014</v>
      </c>
      <c r="I126" s="459">
        <f t="shared" si="147"/>
        <v>1</v>
      </c>
      <c r="J126" s="271">
        <f>VLOOKUP(C126,'[2]Rates Sch II'!C71:F200,2,0)/1.5</f>
        <v>8</v>
      </c>
      <c r="K126" s="461">
        <f t="shared" si="76"/>
        <v>7</v>
      </c>
      <c r="L126" s="311">
        <v>23408</v>
      </c>
      <c r="M126" s="279">
        <v>658.58735070684929</v>
      </c>
      <c r="N126" s="359">
        <f t="shared" si="77"/>
        <v>22749.41264929315</v>
      </c>
      <c r="O126" s="359"/>
      <c r="P126" s="265">
        <f t="shared" si="78"/>
        <v>7</v>
      </c>
      <c r="Q126" s="361">
        <f t="shared" si="79"/>
        <v>1170.4000000000001</v>
      </c>
      <c r="R126" s="265">
        <f t="shared" si="80"/>
        <v>21579.012649293149</v>
      </c>
      <c r="S126" s="265">
        <f t="shared" si="148"/>
        <v>3082.716092756164</v>
      </c>
      <c r="T126" s="265"/>
      <c r="U126" s="265">
        <f t="shared" si="82"/>
        <v>0</v>
      </c>
      <c r="V126" s="265">
        <f t="shared" si="83"/>
        <v>3082.716092756164</v>
      </c>
      <c r="W126" s="265">
        <f t="shared" si="84"/>
        <v>3082.716092756164</v>
      </c>
      <c r="X126" s="265">
        <f t="shared" si="85"/>
        <v>0</v>
      </c>
      <c r="Y126" s="359">
        <f t="shared" si="86"/>
        <v>22749.41264929315</v>
      </c>
      <c r="Z126" s="374">
        <f t="shared" si="87"/>
        <v>19666.696556536986</v>
      </c>
      <c r="AA126" s="362"/>
      <c r="AB126" s="374">
        <f t="shared" si="88"/>
        <v>19666.696556536986</v>
      </c>
      <c r="AC126" s="362"/>
      <c r="AD126" s="362"/>
      <c r="AE126" s="360">
        <f t="shared" si="89"/>
        <v>1.3753424657534246</v>
      </c>
      <c r="AF126" s="462">
        <f t="shared" si="90"/>
        <v>6.624657534246575</v>
      </c>
      <c r="AG126" s="374">
        <f t="shared" si="91"/>
        <v>1170.4000000000001</v>
      </c>
      <c r="AH126" s="463">
        <f t="shared" si="92"/>
        <v>21579.012649293149</v>
      </c>
      <c r="AI126" s="464">
        <f t="shared" si="149"/>
        <v>3082.716092756164</v>
      </c>
      <c r="AJ126" s="465">
        <f t="shared" si="150"/>
        <v>16583.980463780823</v>
      </c>
      <c r="AK126" s="362"/>
      <c r="AL126" s="374">
        <f t="shared" si="95"/>
        <v>16583.980463780823</v>
      </c>
      <c r="AM126" s="362"/>
      <c r="AN126" s="362"/>
      <c r="AO126" s="360">
        <f t="shared" si="96"/>
        <v>2.3780821917808219</v>
      </c>
      <c r="AP126" s="462">
        <f t="shared" si="97"/>
        <v>5.6219178082191785</v>
      </c>
      <c r="AQ126" s="374">
        <f t="shared" si="98"/>
        <v>1170.4000000000001</v>
      </c>
      <c r="AR126" s="463">
        <f t="shared" si="99"/>
        <v>18496.296556536985</v>
      </c>
      <c r="AS126" s="464">
        <f t="shared" si="100"/>
        <v>3082.716092756164</v>
      </c>
      <c r="AT126" s="466">
        <f t="shared" si="101"/>
        <v>13501.264371024659</v>
      </c>
      <c r="AV126" s="374">
        <f t="shared" si="102"/>
        <v>13501.264371024659</v>
      </c>
      <c r="AW126" s="362"/>
      <c r="AX126" s="362"/>
      <c r="AY126" s="360">
        <f t="shared" si="103"/>
        <v>3.3780821917808219</v>
      </c>
      <c r="AZ126" s="462">
        <f t="shared" si="104"/>
        <v>4.6219178082191785</v>
      </c>
      <c r="BA126" s="374">
        <f t="shared" si="105"/>
        <v>1170.4000000000001</v>
      </c>
      <c r="BB126" s="463">
        <f t="shared" si="106"/>
        <v>15413.580463780823</v>
      </c>
      <c r="BC126" s="364">
        <f t="shared" si="151"/>
        <v>3082.716092756164</v>
      </c>
      <c r="BD126" s="466">
        <f t="shared" si="108"/>
        <v>10418.548278268496</v>
      </c>
      <c r="BE126" s="466"/>
      <c r="BF126" s="374">
        <f t="shared" si="109"/>
        <v>10418.548278268496</v>
      </c>
      <c r="BG126" s="362"/>
      <c r="BH126" s="362"/>
      <c r="BI126" s="360">
        <f t="shared" si="110"/>
        <v>4.3780821917808215</v>
      </c>
      <c r="BJ126" s="462">
        <f t="shared" si="111"/>
        <v>3.6219178082191785</v>
      </c>
      <c r="BK126" s="374">
        <f t="shared" si="112"/>
        <v>1170.4000000000001</v>
      </c>
      <c r="BL126" s="463">
        <f t="shared" si="113"/>
        <v>9248.1482782684961</v>
      </c>
      <c r="BM126" s="364">
        <f t="shared" si="153"/>
        <v>3082.716092756164</v>
      </c>
      <c r="BN126" s="280">
        <f t="shared" si="115"/>
        <v>7335.8321855123322</v>
      </c>
      <c r="BO126" s="467"/>
      <c r="BP126" s="374">
        <v>7335.8321855123322</v>
      </c>
      <c r="BQ126" s="362"/>
      <c r="BR126" s="362"/>
      <c r="BS126" s="360">
        <f t="shared" si="124"/>
        <v>5.3780821917808215</v>
      </c>
      <c r="BT126" s="462">
        <f t="shared" si="125"/>
        <v>2.6219178082191785</v>
      </c>
      <c r="BU126" s="374">
        <f t="shared" si="126"/>
        <v>1170.4000000000001</v>
      </c>
      <c r="BV126" s="463">
        <f t="shared" si="116"/>
        <v>6165.4321855123326</v>
      </c>
      <c r="BW126" s="364">
        <f t="shared" si="127"/>
        <v>3082.716092756164</v>
      </c>
      <c r="BX126" s="280">
        <f t="shared" si="117"/>
        <v>4253.1160927561687</v>
      </c>
      <c r="BZ126" s="280">
        <v>4253.1160927561687</v>
      </c>
      <c r="CA126" s="362"/>
      <c r="CB126" s="362"/>
      <c r="CC126" s="360">
        <f t="shared" si="128"/>
        <v>6.3808219178082188</v>
      </c>
      <c r="CD126" s="462">
        <f t="shared" si="129"/>
        <v>1.6191780821917812</v>
      </c>
      <c r="CE126" s="374">
        <f t="shared" si="130"/>
        <v>1170.4000000000001</v>
      </c>
      <c r="CF126" s="463">
        <f t="shared" si="118"/>
        <v>3082.7160927561686</v>
      </c>
      <c r="CG126" s="464">
        <f t="shared" si="154"/>
        <v>3082.716092756164</v>
      </c>
      <c r="CH126" s="280">
        <f t="shared" si="119"/>
        <v>1170.4000000000046</v>
      </c>
      <c r="CJ126" s="467">
        <f t="shared" si="131"/>
        <v>4.5474735088646412E-12</v>
      </c>
      <c r="CK126" s="280">
        <f t="shared" si="132"/>
        <v>1170.4000000000046</v>
      </c>
      <c r="CL126" s="362"/>
      <c r="CM126" s="362"/>
      <c r="CN126" s="360">
        <f t="shared" si="133"/>
        <v>7.3808219178082188</v>
      </c>
      <c r="CO126" s="462">
        <f t="shared" si="134"/>
        <v>0.61917808219178117</v>
      </c>
      <c r="CP126" s="374">
        <f t="shared" si="135"/>
        <v>1170.4000000000001</v>
      </c>
      <c r="CQ126" s="364">
        <f t="shared" si="120"/>
        <v>4.5474735088646412E-12</v>
      </c>
      <c r="CR126" s="364">
        <v>0</v>
      </c>
      <c r="CS126" s="280">
        <f t="shared" si="121"/>
        <v>1170.4000000000046</v>
      </c>
      <c r="CU126" s="468">
        <f t="shared" si="137"/>
        <v>4.5474735088646412E-12</v>
      </c>
      <c r="CV126" s="280">
        <f t="shared" si="138"/>
        <v>1170.4000000000046</v>
      </c>
      <c r="CW126" s="362"/>
      <c r="CX126" s="362"/>
      <c r="CY126" s="360">
        <f t="shared" si="139"/>
        <v>9.3808219178082197</v>
      </c>
      <c r="CZ126" s="462">
        <f t="shared" si="140"/>
        <v>-1.3808219178082197</v>
      </c>
      <c r="DA126" s="374">
        <f t="shared" si="141"/>
        <v>1170.4000000000001</v>
      </c>
      <c r="DB126" s="364">
        <f t="shared" si="122"/>
        <v>0</v>
      </c>
      <c r="DC126" s="364">
        <f>CR126</f>
        <v>0</v>
      </c>
      <c r="DD126" s="280">
        <f t="shared" si="123"/>
        <v>1170.4000000000046</v>
      </c>
      <c r="DF126" s="468">
        <f t="shared" si="142"/>
        <v>4.5474735088646412E-12</v>
      </c>
    </row>
    <row r="127" spans="1:110" ht="25.5" x14ac:dyDescent="0.25">
      <c r="A127" s="455" t="s">
        <v>18</v>
      </c>
      <c r="B127" s="456" t="s">
        <v>18</v>
      </c>
      <c r="C127" s="355" t="s">
        <v>148</v>
      </c>
      <c r="D127" s="355" t="s">
        <v>2124</v>
      </c>
      <c r="E127" s="277" t="s">
        <v>315</v>
      </c>
      <c r="F127" s="470" t="s">
        <v>1072</v>
      </c>
      <c r="G127" s="457">
        <v>41820</v>
      </c>
      <c r="H127" s="458" t="str">
        <f t="shared" si="74"/>
        <v>2014-2015</v>
      </c>
      <c r="I127" s="459">
        <f t="shared" si="147"/>
        <v>0</v>
      </c>
      <c r="J127" s="271">
        <f>VLOOKUP(C127,'[2]Rates Sch II'!C72:F201,2,0)/1.5</f>
        <v>8</v>
      </c>
      <c r="K127" s="461">
        <f t="shared" si="76"/>
        <v>8</v>
      </c>
      <c r="L127" s="279">
        <v>124000</v>
      </c>
      <c r="M127" s="469">
        <v>0</v>
      </c>
      <c r="N127" s="359">
        <f t="shared" si="77"/>
        <v>124000</v>
      </c>
      <c r="O127" s="359">
        <f t="shared" ref="O127:O132" si="155">+$O$4-G127</f>
        <v>274</v>
      </c>
      <c r="P127" s="265">
        <f t="shared" si="78"/>
        <v>8</v>
      </c>
      <c r="Q127" s="361">
        <f t="shared" si="79"/>
        <v>6200</v>
      </c>
      <c r="R127" s="265">
        <f t="shared" si="80"/>
        <v>117800</v>
      </c>
      <c r="S127" s="265">
        <f t="shared" ref="S127:S132" si="156">+(R127/P127)/365*O127</f>
        <v>11053.835616438355</v>
      </c>
      <c r="T127" s="265"/>
      <c r="U127" s="265">
        <f t="shared" si="82"/>
        <v>0</v>
      </c>
      <c r="V127" s="265">
        <f t="shared" si="83"/>
        <v>11053.835616438355</v>
      </c>
      <c r="W127" s="265">
        <f t="shared" si="84"/>
        <v>11053.835616438355</v>
      </c>
      <c r="X127" s="265">
        <f t="shared" si="85"/>
        <v>0</v>
      </c>
      <c r="Y127" s="359">
        <f t="shared" si="86"/>
        <v>124000</v>
      </c>
      <c r="Z127" s="374">
        <f t="shared" si="87"/>
        <v>112946.16438356164</v>
      </c>
      <c r="AA127" s="362"/>
      <c r="AB127" s="374">
        <f t="shared" si="88"/>
        <v>112946.16438356164</v>
      </c>
      <c r="AC127" s="362"/>
      <c r="AD127" s="362"/>
      <c r="AE127" s="360">
        <f t="shared" si="89"/>
        <v>0.75068493150684934</v>
      </c>
      <c r="AF127" s="462">
        <f t="shared" si="90"/>
        <v>7.2493150684931509</v>
      </c>
      <c r="AG127" s="374">
        <f t="shared" si="91"/>
        <v>6200</v>
      </c>
      <c r="AH127" s="463">
        <f t="shared" si="92"/>
        <v>117800</v>
      </c>
      <c r="AI127" s="464">
        <f t="shared" si="149"/>
        <v>14725</v>
      </c>
      <c r="AJ127" s="465">
        <f t="shared" si="150"/>
        <v>98221.164383561641</v>
      </c>
      <c r="AK127" s="362"/>
      <c r="AL127" s="374">
        <f t="shared" si="95"/>
        <v>98221.164383561641</v>
      </c>
      <c r="AM127" s="362"/>
      <c r="AN127" s="362"/>
      <c r="AO127" s="360">
        <f t="shared" si="96"/>
        <v>1.7534246575342465</v>
      </c>
      <c r="AP127" s="462">
        <f t="shared" si="97"/>
        <v>6.2465753424657535</v>
      </c>
      <c r="AQ127" s="374">
        <f t="shared" si="98"/>
        <v>6200</v>
      </c>
      <c r="AR127" s="463">
        <f t="shared" si="99"/>
        <v>106746.16438356164</v>
      </c>
      <c r="AS127" s="464">
        <f t="shared" si="100"/>
        <v>14725</v>
      </c>
      <c r="AT127" s="466">
        <f t="shared" si="101"/>
        <v>83496.164383561641</v>
      </c>
      <c r="AV127" s="374">
        <f t="shared" si="102"/>
        <v>83496.164383561641</v>
      </c>
      <c r="AW127" s="362"/>
      <c r="AX127" s="362"/>
      <c r="AY127" s="360">
        <f t="shared" si="103"/>
        <v>2.7534246575342465</v>
      </c>
      <c r="AZ127" s="462">
        <f t="shared" si="104"/>
        <v>5.2465753424657535</v>
      </c>
      <c r="BA127" s="374">
        <f t="shared" si="105"/>
        <v>6200</v>
      </c>
      <c r="BB127" s="463">
        <f t="shared" si="106"/>
        <v>92021.164383561641</v>
      </c>
      <c r="BC127" s="364">
        <f t="shared" si="151"/>
        <v>14725</v>
      </c>
      <c r="BD127" s="466">
        <f t="shared" si="108"/>
        <v>68771.164383561641</v>
      </c>
      <c r="BE127" s="466"/>
      <c r="BF127" s="374">
        <f t="shared" si="109"/>
        <v>68771.164383561641</v>
      </c>
      <c r="BG127" s="362"/>
      <c r="BH127" s="362"/>
      <c r="BI127" s="360">
        <f t="shared" si="110"/>
        <v>3.7534246575342465</v>
      </c>
      <c r="BJ127" s="462">
        <f t="shared" si="111"/>
        <v>4.2465753424657535</v>
      </c>
      <c r="BK127" s="374">
        <f t="shared" si="112"/>
        <v>6200</v>
      </c>
      <c r="BL127" s="463">
        <f t="shared" si="113"/>
        <v>62571.164383561641</v>
      </c>
      <c r="BM127" s="364">
        <f t="shared" si="153"/>
        <v>14725</v>
      </c>
      <c r="BN127" s="280">
        <f t="shared" si="115"/>
        <v>54046.164383561641</v>
      </c>
      <c r="BO127" s="467"/>
      <c r="BP127" s="374">
        <v>54046.164383561641</v>
      </c>
      <c r="BQ127" s="362"/>
      <c r="BR127" s="362"/>
      <c r="BS127" s="360">
        <f t="shared" si="124"/>
        <v>4.7534246575342465</v>
      </c>
      <c r="BT127" s="462">
        <f t="shared" si="125"/>
        <v>3.2465753424657535</v>
      </c>
      <c r="BU127" s="374">
        <f t="shared" si="126"/>
        <v>6200</v>
      </c>
      <c r="BV127" s="463">
        <f t="shared" si="116"/>
        <v>47846.164383561641</v>
      </c>
      <c r="BW127" s="364">
        <f t="shared" si="127"/>
        <v>14725</v>
      </c>
      <c r="BX127" s="280">
        <f t="shared" si="117"/>
        <v>39321.164383561641</v>
      </c>
      <c r="BZ127" s="280">
        <v>39321.164383561641</v>
      </c>
      <c r="CA127" s="362"/>
      <c r="CB127" s="362"/>
      <c r="CC127" s="360">
        <f t="shared" si="128"/>
        <v>5.7561643835616438</v>
      </c>
      <c r="CD127" s="462">
        <f t="shared" si="129"/>
        <v>2.2438356164383562</v>
      </c>
      <c r="CE127" s="374">
        <f t="shared" si="130"/>
        <v>6200</v>
      </c>
      <c r="CF127" s="463">
        <f t="shared" si="118"/>
        <v>33121.164383561641</v>
      </c>
      <c r="CG127" s="464">
        <f t="shared" si="154"/>
        <v>14725</v>
      </c>
      <c r="CH127" s="280">
        <f t="shared" si="119"/>
        <v>24596.164383561641</v>
      </c>
      <c r="CJ127" s="467">
        <f t="shared" si="131"/>
        <v>18396.164383561641</v>
      </c>
      <c r="CK127" s="280">
        <f t="shared" si="132"/>
        <v>24596.164383561641</v>
      </c>
      <c r="CL127" s="362"/>
      <c r="CM127" s="362"/>
      <c r="CN127" s="360">
        <f t="shared" si="133"/>
        <v>6.7561643835616438</v>
      </c>
      <c r="CO127" s="462">
        <f t="shared" si="134"/>
        <v>1.2438356164383562</v>
      </c>
      <c r="CP127" s="374">
        <f t="shared" si="135"/>
        <v>6200</v>
      </c>
      <c r="CQ127" s="364">
        <f t="shared" si="120"/>
        <v>18396.164383561641</v>
      </c>
      <c r="CR127" s="364">
        <f t="shared" si="136"/>
        <v>14725</v>
      </c>
      <c r="CS127" s="280">
        <f t="shared" si="121"/>
        <v>9871.1643835616414</v>
      </c>
      <c r="CU127" s="468">
        <f t="shared" si="137"/>
        <v>3671.1643835616414</v>
      </c>
      <c r="CV127" s="280">
        <f t="shared" si="138"/>
        <v>9871.1643835616414</v>
      </c>
      <c r="CW127" s="362"/>
      <c r="CX127" s="362"/>
      <c r="CY127" s="360">
        <f t="shared" si="139"/>
        <v>8.7561643835616429</v>
      </c>
      <c r="CZ127" s="462">
        <f t="shared" si="140"/>
        <v>-0.75616438356164295</v>
      </c>
      <c r="DA127" s="374">
        <f t="shared" si="141"/>
        <v>6200</v>
      </c>
      <c r="DB127" s="364">
        <f t="shared" si="122"/>
        <v>0</v>
      </c>
      <c r="DC127" s="364">
        <f>DB127</f>
        <v>0</v>
      </c>
      <c r="DD127" s="280">
        <f t="shared" si="123"/>
        <v>9871.1643835616414</v>
      </c>
      <c r="DF127" s="468">
        <f t="shared" si="142"/>
        <v>3671.1643835616414</v>
      </c>
    </row>
    <row r="128" spans="1:110" ht="25.5" x14ac:dyDescent="0.25">
      <c r="A128" s="455" t="s">
        <v>18</v>
      </c>
      <c r="B128" s="456" t="s">
        <v>18</v>
      </c>
      <c r="C128" s="355" t="s">
        <v>148</v>
      </c>
      <c r="D128" s="355" t="s">
        <v>2125</v>
      </c>
      <c r="E128" s="277" t="s">
        <v>316</v>
      </c>
      <c r="F128" s="470" t="s">
        <v>1071</v>
      </c>
      <c r="G128" s="457">
        <v>41820</v>
      </c>
      <c r="H128" s="458" t="str">
        <f t="shared" si="74"/>
        <v>2014-2015</v>
      </c>
      <c r="I128" s="459">
        <f t="shared" si="147"/>
        <v>0</v>
      </c>
      <c r="J128" s="271">
        <f>VLOOKUP(C128,'[2]Rates Sch II'!C73:F202,2,0)/1.5</f>
        <v>8</v>
      </c>
      <c r="K128" s="461">
        <f t="shared" si="76"/>
        <v>8</v>
      </c>
      <c r="L128" s="279">
        <v>186000</v>
      </c>
      <c r="M128" s="469">
        <v>0</v>
      </c>
      <c r="N128" s="359">
        <f t="shared" si="77"/>
        <v>186000</v>
      </c>
      <c r="O128" s="359">
        <f t="shared" si="155"/>
        <v>274</v>
      </c>
      <c r="P128" s="265">
        <f t="shared" si="78"/>
        <v>8</v>
      </c>
      <c r="Q128" s="361">
        <f t="shared" si="79"/>
        <v>9300</v>
      </c>
      <c r="R128" s="265">
        <f t="shared" si="80"/>
        <v>176700</v>
      </c>
      <c r="S128" s="265">
        <f t="shared" si="156"/>
        <v>16580.753424657534</v>
      </c>
      <c r="T128" s="265"/>
      <c r="U128" s="265">
        <f t="shared" si="82"/>
        <v>0</v>
      </c>
      <c r="V128" s="265">
        <f t="shared" si="83"/>
        <v>16580.753424657534</v>
      </c>
      <c r="W128" s="265">
        <f t="shared" si="84"/>
        <v>16580.753424657534</v>
      </c>
      <c r="X128" s="265">
        <f t="shared" si="85"/>
        <v>0</v>
      </c>
      <c r="Y128" s="359">
        <f t="shared" si="86"/>
        <v>186000</v>
      </c>
      <c r="Z128" s="374">
        <f t="shared" si="87"/>
        <v>169419.24657534246</v>
      </c>
      <c r="AA128" s="362"/>
      <c r="AB128" s="374">
        <f t="shared" si="88"/>
        <v>169419.24657534246</v>
      </c>
      <c r="AC128" s="362"/>
      <c r="AD128" s="362"/>
      <c r="AE128" s="360">
        <f t="shared" si="89"/>
        <v>0.75068493150684934</v>
      </c>
      <c r="AF128" s="462">
        <f t="shared" si="90"/>
        <v>7.2493150684931509</v>
      </c>
      <c r="AG128" s="374">
        <f t="shared" si="91"/>
        <v>9300</v>
      </c>
      <c r="AH128" s="463">
        <f t="shared" si="92"/>
        <v>176700</v>
      </c>
      <c r="AI128" s="464">
        <f t="shared" si="149"/>
        <v>22087.5</v>
      </c>
      <c r="AJ128" s="465">
        <f t="shared" si="150"/>
        <v>147331.74657534246</v>
      </c>
      <c r="AK128" s="362"/>
      <c r="AL128" s="374">
        <f t="shared" si="95"/>
        <v>147331.74657534246</v>
      </c>
      <c r="AM128" s="362"/>
      <c r="AN128" s="362"/>
      <c r="AO128" s="360">
        <f t="shared" si="96"/>
        <v>1.7534246575342465</v>
      </c>
      <c r="AP128" s="462">
        <f t="shared" si="97"/>
        <v>6.2465753424657535</v>
      </c>
      <c r="AQ128" s="374">
        <f t="shared" si="98"/>
        <v>9300</v>
      </c>
      <c r="AR128" s="463">
        <f t="shared" si="99"/>
        <v>160119.24657534246</v>
      </c>
      <c r="AS128" s="464">
        <f t="shared" si="100"/>
        <v>22087.5</v>
      </c>
      <c r="AT128" s="466">
        <f t="shared" si="101"/>
        <v>125244.24657534246</v>
      </c>
      <c r="AV128" s="374">
        <f t="shared" si="102"/>
        <v>125244.24657534246</v>
      </c>
      <c r="AW128" s="362"/>
      <c r="AX128" s="362"/>
      <c r="AY128" s="360">
        <f t="shared" si="103"/>
        <v>2.7534246575342465</v>
      </c>
      <c r="AZ128" s="462">
        <f t="shared" si="104"/>
        <v>5.2465753424657535</v>
      </c>
      <c r="BA128" s="374">
        <f t="shared" si="105"/>
        <v>9300</v>
      </c>
      <c r="BB128" s="463">
        <f t="shared" si="106"/>
        <v>138031.74657534246</v>
      </c>
      <c r="BC128" s="364">
        <f t="shared" si="151"/>
        <v>22087.5</v>
      </c>
      <c r="BD128" s="466">
        <f t="shared" si="108"/>
        <v>103156.74657534246</v>
      </c>
      <c r="BE128" s="466"/>
      <c r="BF128" s="374">
        <f t="shared" si="109"/>
        <v>103156.74657534246</v>
      </c>
      <c r="BG128" s="362"/>
      <c r="BH128" s="362"/>
      <c r="BI128" s="360">
        <f t="shared" si="110"/>
        <v>3.7534246575342465</v>
      </c>
      <c r="BJ128" s="462">
        <f t="shared" si="111"/>
        <v>4.2465753424657535</v>
      </c>
      <c r="BK128" s="374">
        <f t="shared" si="112"/>
        <v>9300</v>
      </c>
      <c r="BL128" s="463">
        <f t="shared" si="113"/>
        <v>93856.746575342462</v>
      </c>
      <c r="BM128" s="364">
        <f t="shared" si="153"/>
        <v>22087.5</v>
      </c>
      <c r="BN128" s="280">
        <f t="shared" si="115"/>
        <v>81069.246575342462</v>
      </c>
      <c r="BO128" s="467"/>
      <c r="BP128" s="374">
        <v>81069.246575342462</v>
      </c>
      <c r="BQ128" s="362"/>
      <c r="BR128" s="362"/>
      <c r="BS128" s="360">
        <f t="shared" si="124"/>
        <v>4.7534246575342465</v>
      </c>
      <c r="BT128" s="462">
        <f t="shared" si="125"/>
        <v>3.2465753424657535</v>
      </c>
      <c r="BU128" s="374">
        <f t="shared" si="126"/>
        <v>9300</v>
      </c>
      <c r="BV128" s="463">
        <f t="shared" si="116"/>
        <v>71769.246575342462</v>
      </c>
      <c r="BW128" s="364">
        <f t="shared" si="127"/>
        <v>22087.5</v>
      </c>
      <c r="BX128" s="280">
        <f t="shared" si="117"/>
        <v>58981.746575342462</v>
      </c>
      <c r="BZ128" s="280">
        <v>58981.746575342462</v>
      </c>
      <c r="CA128" s="362"/>
      <c r="CB128" s="362"/>
      <c r="CC128" s="360">
        <f t="shared" si="128"/>
        <v>5.7561643835616438</v>
      </c>
      <c r="CD128" s="462">
        <f t="shared" si="129"/>
        <v>2.2438356164383562</v>
      </c>
      <c r="CE128" s="374">
        <f t="shared" si="130"/>
        <v>9300</v>
      </c>
      <c r="CF128" s="463">
        <f t="shared" si="118"/>
        <v>49681.746575342462</v>
      </c>
      <c r="CG128" s="464">
        <f t="shared" si="154"/>
        <v>22087.5</v>
      </c>
      <c r="CH128" s="280">
        <f t="shared" si="119"/>
        <v>36894.246575342462</v>
      </c>
      <c r="CJ128" s="467">
        <f t="shared" si="131"/>
        <v>27594.246575342462</v>
      </c>
      <c r="CK128" s="280">
        <f t="shared" si="132"/>
        <v>36894.246575342462</v>
      </c>
      <c r="CL128" s="362"/>
      <c r="CM128" s="362"/>
      <c r="CN128" s="360">
        <f t="shared" si="133"/>
        <v>6.7561643835616438</v>
      </c>
      <c r="CO128" s="462">
        <f t="shared" si="134"/>
        <v>1.2438356164383562</v>
      </c>
      <c r="CP128" s="374">
        <f t="shared" si="135"/>
        <v>9300</v>
      </c>
      <c r="CQ128" s="364">
        <f t="shared" si="120"/>
        <v>27594.246575342462</v>
      </c>
      <c r="CR128" s="364">
        <f t="shared" si="136"/>
        <v>22087.5</v>
      </c>
      <c r="CS128" s="280">
        <f t="shared" si="121"/>
        <v>14806.746575342462</v>
      </c>
      <c r="CU128" s="468">
        <f t="shared" si="137"/>
        <v>5506.7465753424622</v>
      </c>
      <c r="CV128" s="280">
        <f t="shared" si="138"/>
        <v>14806.746575342462</v>
      </c>
      <c r="CW128" s="362"/>
      <c r="CX128" s="362"/>
      <c r="CY128" s="360">
        <f t="shared" si="139"/>
        <v>8.7561643835616429</v>
      </c>
      <c r="CZ128" s="462">
        <f t="shared" si="140"/>
        <v>-0.75616438356164295</v>
      </c>
      <c r="DA128" s="374">
        <f t="shared" si="141"/>
        <v>9300</v>
      </c>
      <c r="DB128" s="364">
        <f t="shared" si="122"/>
        <v>0</v>
      </c>
      <c r="DC128" s="364">
        <f>DB128</f>
        <v>0</v>
      </c>
      <c r="DD128" s="280">
        <f t="shared" si="123"/>
        <v>14806.746575342462</v>
      </c>
      <c r="DF128" s="468">
        <f t="shared" si="142"/>
        <v>5506.7465753424622</v>
      </c>
    </row>
    <row r="129" spans="1:110" ht="25.5" x14ac:dyDescent="0.25">
      <c r="A129" s="455" t="s">
        <v>18</v>
      </c>
      <c r="B129" s="456" t="s">
        <v>18</v>
      </c>
      <c r="C129" s="355" t="s">
        <v>148</v>
      </c>
      <c r="D129" s="355" t="s">
        <v>2126</v>
      </c>
      <c r="E129" s="277" t="s">
        <v>317</v>
      </c>
      <c r="F129" s="470" t="s">
        <v>1072</v>
      </c>
      <c r="G129" s="457">
        <v>41859</v>
      </c>
      <c r="H129" s="458" t="str">
        <f t="shared" si="74"/>
        <v>2014-2015</v>
      </c>
      <c r="I129" s="459">
        <f t="shared" si="147"/>
        <v>0</v>
      </c>
      <c r="J129" s="271">
        <f>VLOOKUP(C129,'[2]Rates Sch II'!C74:F203,2,0)/1.5</f>
        <v>8</v>
      </c>
      <c r="K129" s="461">
        <f t="shared" si="76"/>
        <v>8</v>
      </c>
      <c r="L129" s="279">
        <v>156000</v>
      </c>
      <c r="M129" s="469">
        <v>0</v>
      </c>
      <c r="N129" s="359">
        <f t="shared" si="77"/>
        <v>156000</v>
      </c>
      <c r="O129" s="359">
        <f t="shared" si="155"/>
        <v>235</v>
      </c>
      <c r="P129" s="265">
        <f t="shared" si="78"/>
        <v>8</v>
      </c>
      <c r="Q129" s="361">
        <f t="shared" si="79"/>
        <v>7800</v>
      </c>
      <c r="R129" s="265">
        <f t="shared" si="80"/>
        <v>148200</v>
      </c>
      <c r="S129" s="265">
        <f t="shared" si="156"/>
        <v>11927.054794520547</v>
      </c>
      <c r="T129" s="265"/>
      <c r="U129" s="265">
        <f t="shared" si="82"/>
        <v>0</v>
      </c>
      <c r="V129" s="265">
        <f t="shared" si="83"/>
        <v>11927.054794520547</v>
      </c>
      <c r="W129" s="265">
        <f t="shared" si="84"/>
        <v>11927.054794520547</v>
      </c>
      <c r="X129" s="265">
        <f t="shared" si="85"/>
        <v>0</v>
      </c>
      <c r="Y129" s="359">
        <f t="shared" si="86"/>
        <v>156000</v>
      </c>
      <c r="Z129" s="374">
        <f t="shared" si="87"/>
        <v>144072.94520547945</v>
      </c>
      <c r="AA129" s="362"/>
      <c r="AB129" s="374">
        <f t="shared" si="88"/>
        <v>144072.94520547945</v>
      </c>
      <c r="AC129" s="362"/>
      <c r="AD129" s="362"/>
      <c r="AE129" s="360">
        <f t="shared" si="89"/>
        <v>0.64383561643835618</v>
      </c>
      <c r="AF129" s="462">
        <f t="shared" si="90"/>
        <v>7.3561643835616435</v>
      </c>
      <c r="AG129" s="374">
        <f t="shared" si="91"/>
        <v>7800</v>
      </c>
      <c r="AH129" s="463">
        <f t="shared" si="92"/>
        <v>148200</v>
      </c>
      <c r="AI129" s="464">
        <f t="shared" si="149"/>
        <v>18525</v>
      </c>
      <c r="AJ129" s="465">
        <f t="shared" si="150"/>
        <v>125547.94520547945</v>
      </c>
      <c r="AK129" s="362"/>
      <c r="AL129" s="374">
        <f t="shared" si="95"/>
        <v>125547.94520547945</v>
      </c>
      <c r="AM129" s="362"/>
      <c r="AN129" s="362"/>
      <c r="AO129" s="360">
        <f t="shared" si="96"/>
        <v>1.6465753424657534</v>
      </c>
      <c r="AP129" s="462">
        <f t="shared" si="97"/>
        <v>6.3534246575342461</v>
      </c>
      <c r="AQ129" s="374">
        <f t="shared" si="98"/>
        <v>7800</v>
      </c>
      <c r="AR129" s="463">
        <f t="shared" si="99"/>
        <v>136272.94520547945</v>
      </c>
      <c r="AS129" s="464">
        <f t="shared" si="100"/>
        <v>18525</v>
      </c>
      <c r="AT129" s="466">
        <f t="shared" si="101"/>
        <v>107022.94520547945</v>
      </c>
      <c r="AV129" s="374">
        <f t="shared" si="102"/>
        <v>107022.94520547945</v>
      </c>
      <c r="AW129" s="362"/>
      <c r="AX129" s="362"/>
      <c r="AY129" s="360">
        <f t="shared" si="103"/>
        <v>2.6465753424657534</v>
      </c>
      <c r="AZ129" s="462">
        <f t="shared" si="104"/>
        <v>5.3534246575342461</v>
      </c>
      <c r="BA129" s="374">
        <f t="shared" si="105"/>
        <v>7800</v>
      </c>
      <c r="BB129" s="463">
        <f t="shared" si="106"/>
        <v>117747.94520547945</v>
      </c>
      <c r="BC129" s="364">
        <f t="shared" si="151"/>
        <v>18525</v>
      </c>
      <c r="BD129" s="466">
        <f t="shared" si="108"/>
        <v>88497.945205479453</v>
      </c>
      <c r="BE129" s="466"/>
      <c r="BF129" s="374">
        <f t="shared" si="109"/>
        <v>88497.945205479453</v>
      </c>
      <c r="BG129" s="362"/>
      <c r="BH129" s="362"/>
      <c r="BI129" s="360">
        <f t="shared" si="110"/>
        <v>3.6465753424657534</v>
      </c>
      <c r="BJ129" s="462">
        <f t="shared" si="111"/>
        <v>4.3534246575342461</v>
      </c>
      <c r="BK129" s="374">
        <f t="shared" si="112"/>
        <v>7800</v>
      </c>
      <c r="BL129" s="463">
        <f t="shared" si="113"/>
        <v>80697.945205479453</v>
      </c>
      <c r="BM129" s="364">
        <f t="shared" si="153"/>
        <v>18525</v>
      </c>
      <c r="BN129" s="280">
        <f t="shared" si="115"/>
        <v>69972.945205479453</v>
      </c>
      <c r="BO129" s="467"/>
      <c r="BP129" s="374">
        <v>69972.945205479453</v>
      </c>
      <c r="BQ129" s="362"/>
      <c r="BR129" s="362"/>
      <c r="BS129" s="360">
        <f t="shared" si="124"/>
        <v>4.646575342465753</v>
      </c>
      <c r="BT129" s="462">
        <f t="shared" si="125"/>
        <v>3.353424657534247</v>
      </c>
      <c r="BU129" s="374">
        <f t="shared" si="126"/>
        <v>7800</v>
      </c>
      <c r="BV129" s="463">
        <f t="shared" si="116"/>
        <v>62172.945205479453</v>
      </c>
      <c r="BW129" s="364">
        <f t="shared" si="127"/>
        <v>18525</v>
      </c>
      <c r="BX129" s="280">
        <f t="shared" si="117"/>
        <v>51447.945205479453</v>
      </c>
      <c r="BZ129" s="280">
        <v>51447.945205479453</v>
      </c>
      <c r="CA129" s="362"/>
      <c r="CB129" s="362"/>
      <c r="CC129" s="360">
        <f t="shared" si="128"/>
        <v>5.6493150684931503</v>
      </c>
      <c r="CD129" s="462">
        <f t="shared" si="129"/>
        <v>2.3506849315068497</v>
      </c>
      <c r="CE129" s="374">
        <f t="shared" si="130"/>
        <v>7800</v>
      </c>
      <c r="CF129" s="463">
        <f t="shared" si="118"/>
        <v>43647.945205479453</v>
      </c>
      <c r="CG129" s="464">
        <f t="shared" si="154"/>
        <v>18525</v>
      </c>
      <c r="CH129" s="280">
        <f t="shared" si="119"/>
        <v>32922.945205479453</v>
      </c>
      <c r="CJ129" s="467">
        <f t="shared" si="131"/>
        <v>25122.945205479453</v>
      </c>
      <c r="CK129" s="280">
        <f t="shared" si="132"/>
        <v>32922.945205479453</v>
      </c>
      <c r="CL129" s="362"/>
      <c r="CM129" s="362"/>
      <c r="CN129" s="360">
        <f t="shared" si="133"/>
        <v>6.6493150684931503</v>
      </c>
      <c r="CO129" s="462">
        <f t="shared" si="134"/>
        <v>1.3506849315068497</v>
      </c>
      <c r="CP129" s="374">
        <f t="shared" si="135"/>
        <v>7800</v>
      </c>
      <c r="CQ129" s="364">
        <f t="shared" si="120"/>
        <v>25122.945205479453</v>
      </c>
      <c r="CR129" s="364">
        <f t="shared" si="136"/>
        <v>18525</v>
      </c>
      <c r="CS129" s="280">
        <f t="shared" si="121"/>
        <v>14397.945205479453</v>
      </c>
      <c r="CU129" s="468">
        <f t="shared" si="137"/>
        <v>6597.9452054794529</v>
      </c>
      <c r="CV129" s="280">
        <f t="shared" si="138"/>
        <v>14397.945205479453</v>
      </c>
      <c r="CW129" s="362"/>
      <c r="CX129" s="362"/>
      <c r="CY129" s="360">
        <f t="shared" si="139"/>
        <v>8.6493150684931503</v>
      </c>
      <c r="CZ129" s="462">
        <f t="shared" si="140"/>
        <v>-0.64931506849315035</v>
      </c>
      <c r="DA129" s="374">
        <f t="shared" si="141"/>
        <v>7800</v>
      </c>
      <c r="DB129" s="364">
        <f t="shared" si="122"/>
        <v>0</v>
      </c>
      <c r="DC129" s="364">
        <f>CV129-DA129</f>
        <v>6597.9452054794529</v>
      </c>
      <c r="DD129" s="280">
        <f t="shared" si="123"/>
        <v>7800</v>
      </c>
      <c r="DF129" s="468">
        <f t="shared" si="142"/>
        <v>0</v>
      </c>
    </row>
    <row r="130" spans="1:110" ht="25.5" x14ac:dyDescent="0.25">
      <c r="A130" s="455" t="s">
        <v>18</v>
      </c>
      <c r="B130" s="456" t="s">
        <v>18</v>
      </c>
      <c r="C130" s="355" t="s">
        <v>148</v>
      </c>
      <c r="D130" s="355" t="s">
        <v>2127</v>
      </c>
      <c r="E130" s="277" t="s">
        <v>318</v>
      </c>
      <c r="F130" s="470" t="s">
        <v>1072</v>
      </c>
      <c r="G130" s="457">
        <v>41864</v>
      </c>
      <c r="H130" s="458" t="str">
        <f t="shared" si="74"/>
        <v>2014-2015</v>
      </c>
      <c r="I130" s="459">
        <f t="shared" si="147"/>
        <v>0</v>
      </c>
      <c r="J130" s="271">
        <f>VLOOKUP(C130,'[2]Rates Sch II'!C75:F204,2,0)/1.5</f>
        <v>8</v>
      </c>
      <c r="K130" s="461">
        <f t="shared" si="76"/>
        <v>8</v>
      </c>
      <c r="L130" s="279">
        <v>156433</v>
      </c>
      <c r="M130" s="469">
        <v>0</v>
      </c>
      <c r="N130" s="359">
        <f t="shared" si="77"/>
        <v>156433</v>
      </c>
      <c r="O130" s="359">
        <f t="shared" si="155"/>
        <v>230</v>
      </c>
      <c r="P130" s="265">
        <f t="shared" si="78"/>
        <v>8</v>
      </c>
      <c r="Q130" s="361">
        <f t="shared" si="79"/>
        <v>7821.6500000000005</v>
      </c>
      <c r="R130" s="265">
        <f t="shared" si="80"/>
        <v>148611.35</v>
      </c>
      <c r="S130" s="265">
        <f t="shared" si="156"/>
        <v>11705.68852739726</v>
      </c>
      <c r="T130" s="265"/>
      <c r="U130" s="265">
        <f t="shared" si="82"/>
        <v>0</v>
      </c>
      <c r="V130" s="265">
        <f t="shared" si="83"/>
        <v>11705.68852739726</v>
      </c>
      <c r="W130" s="265">
        <f t="shared" si="84"/>
        <v>11705.68852739726</v>
      </c>
      <c r="X130" s="265">
        <f t="shared" si="85"/>
        <v>0</v>
      </c>
      <c r="Y130" s="359">
        <f t="shared" si="86"/>
        <v>156433</v>
      </c>
      <c r="Z130" s="374">
        <f t="shared" si="87"/>
        <v>144727.31147260274</v>
      </c>
      <c r="AA130" s="362"/>
      <c r="AB130" s="374">
        <f t="shared" si="88"/>
        <v>144727.31147260274</v>
      </c>
      <c r="AC130" s="362"/>
      <c r="AD130" s="362"/>
      <c r="AE130" s="360">
        <f t="shared" si="89"/>
        <v>0.63013698630136983</v>
      </c>
      <c r="AF130" s="462">
        <f t="shared" si="90"/>
        <v>7.3698630136986303</v>
      </c>
      <c r="AG130" s="374">
        <f t="shared" si="91"/>
        <v>7821.6500000000005</v>
      </c>
      <c r="AH130" s="463">
        <f t="shared" si="92"/>
        <v>148611.35</v>
      </c>
      <c r="AI130" s="464">
        <f t="shared" si="149"/>
        <v>18576.418750000001</v>
      </c>
      <c r="AJ130" s="465">
        <f t="shared" si="150"/>
        <v>126150.89272260274</v>
      </c>
      <c r="AK130" s="362"/>
      <c r="AL130" s="374">
        <f t="shared" si="95"/>
        <v>126150.89272260274</v>
      </c>
      <c r="AM130" s="362"/>
      <c r="AN130" s="362"/>
      <c r="AO130" s="360">
        <f t="shared" si="96"/>
        <v>1.6328767123287671</v>
      </c>
      <c r="AP130" s="462">
        <f t="shared" si="97"/>
        <v>6.3671232876712329</v>
      </c>
      <c r="AQ130" s="374">
        <f t="shared" si="98"/>
        <v>7821.6500000000005</v>
      </c>
      <c r="AR130" s="463">
        <f t="shared" si="99"/>
        <v>136905.66147260275</v>
      </c>
      <c r="AS130" s="464">
        <f t="shared" si="100"/>
        <v>18576.418750000001</v>
      </c>
      <c r="AT130" s="466">
        <f t="shared" si="101"/>
        <v>107574.47397260275</v>
      </c>
      <c r="AV130" s="374">
        <f t="shared" si="102"/>
        <v>107574.47397260275</v>
      </c>
      <c r="AW130" s="362"/>
      <c r="AX130" s="362"/>
      <c r="AY130" s="360">
        <f t="shared" si="103"/>
        <v>2.6328767123287671</v>
      </c>
      <c r="AZ130" s="462">
        <f t="shared" si="104"/>
        <v>5.3671232876712329</v>
      </c>
      <c r="BA130" s="374">
        <f t="shared" si="105"/>
        <v>7821.6500000000005</v>
      </c>
      <c r="BB130" s="463">
        <f t="shared" si="106"/>
        <v>118329.24272260275</v>
      </c>
      <c r="BC130" s="364">
        <f t="shared" si="151"/>
        <v>18576.418750000001</v>
      </c>
      <c r="BD130" s="466">
        <f t="shared" si="108"/>
        <v>88998.05522260275</v>
      </c>
      <c r="BE130" s="466"/>
      <c r="BF130" s="374">
        <f t="shared" si="109"/>
        <v>88998.05522260275</v>
      </c>
      <c r="BG130" s="362"/>
      <c r="BH130" s="362"/>
      <c r="BI130" s="360">
        <f t="shared" si="110"/>
        <v>3.6328767123287671</v>
      </c>
      <c r="BJ130" s="462">
        <f t="shared" si="111"/>
        <v>4.3671232876712329</v>
      </c>
      <c r="BK130" s="374">
        <f t="shared" si="112"/>
        <v>7821.6500000000005</v>
      </c>
      <c r="BL130" s="463">
        <f t="shared" si="113"/>
        <v>81176.405222602756</v>
      </c>
      <c r="BM130" s="364">
        <f t="shared" si="153"/>
        <v>18576.418750000001</v>
      </c>
      <c r="BN130" s="280">
        <f t="shared" si="115"/>
        <v>70421.636472602753</v>
      </c>
      <c r="BO130" s="467"/>
      <c r="BP130" s="374">
        <v>70421.636472602753</v>
      </c>
      <c r="BQ130" s="362"/>
      <c r="BR130" s="362"/>
      <c r="BS130" s="360">
        <f t="shared" si="124"/>
        <v>4.6328767123287671</v>
      </c>
      <c r="BT130" s="462">
        <f t="shared" si="125"/>
        <v>3.3671232876712329</v>
      </c>
      <c r="BU130" s="374">
        <f t="shared" si="126"/>
        <v>7821.6500000000005</v>
      </c>
      <c r="BV130" s="463">
        <f t="shared" si="116"/>
        <v>62599.986472602752</v>
      </c>
      <c r="BW130" s="364">
        <f t="shared" si="127"/>
        <v>18576.418750000001</v>
      </c>
      <c r="BX130" s="280">
        <f t="shared" si="117"/>
        <v>51845.217722602756</v>
      </c>
      <c r="BZ130" s="280">
        <v>51845.217722602756</v>
      </c>
      <c r="CA130" s="362"/>
      <c r="CB130" s="362"/>
      <c r="CC130" s="360">
        <f t="shared" si="128"/>
        <v>5.6356164383561644</v>
      </c>
      <c r="CD130" s="462">
        <f t="shared" si="129"/>
        <v>2.3643835616438356</v>
      </c>
      <c r="CE130" s="374">
        <f t="shared" si="130"/>
        <v>7821.6500000000005</v>
      </c>
      <c r="CF130" s="463">
        <f t="shared" si="118"/>
        <v>44023.567722602755</v>
      </c>
      <c r="CG130" s="464">
        <f t="shared" si="154"/>
        <v>18576.418750000001</v>
      </c>
      <c r="CH130" s="280">
        <f t="shared" si="119"/>
        <v>33268.798972602759</v>
      </c>
      <c r="CJ130" s="467">
        <f t="shared" si="131"/>
        <v>25447.148972602758</v>
      </c>
      <c r="CK130" s="280">
        <f t="shared" si="132"/>
        <v>33268.798972602759</v>
      </c>
      <c r="CL130" s="362"/>
      <c r="CM130" s="362"/>
      <c r="CN130" s="360">
        <f t="shared" si="133"/>
        <v>6.6356164383561644</v>
      </c>
      <c r="CO130" s="462">
        <f t="shared" si="134"/>
        <v>1.3643835616438356</v>
      </c>
      <c r="CP130" s="374">
        <f t="shared" si="135"/>
        <v>7821.6500000000005</v>
      </c>
      <c r="CQ130" s="364">
        <f t="shared" si="120"/>
        <v>25447.148972602758</v>
      </c>
      <c r="CR130" s="364">
        <f t="shared" si="136"/>
        <v>18576.418750000001</v>
      </c>
      <c r="CS130" s="280">
        <f t="shared" si="121"/>
        <v>14692.380222602758</v>
      </c>
      <c r="CU130" s="468">
        <f t="shared" si="137"/>
        <v>6870.7302226027577</v>
      </c>
      <c r="CV130" s="280">
        <f t="shared" si="138"/>
        <v>14692.380222602758</v>
      </c>
      <c r="CW130" s="362"/>
      <c r="CX130" s="362"/>
      <c r="CY130" s="360">
        <f t="shared" si="139"/>
        <v>8.6356164383561644</v>
      </c>
      <c r="CZ130" s="462">
        <f t="shared" si="140"/>
        <v>-0.63561643835616444</v>
      </c>
      <c r="DA130" s="374">
        <f t="shared" si="141"/>
        <v>7821.6500000000005</v>
      </c>
      <c r="DB130" s="364">
        <f t="shared" si="122"/>
        <v>0</v>
      </c>
      <c r="DC130" s="364">
        <f>CV130-DA130</f>
        <v>6870.7302226027577</v>
      </c>
      <c r="DD130" s="280">
        <f t="shared" si="123"/>
        <v>7821.6500000000005</v>
      </c>
      <c r="DF130" s="468">
        <f t="shared" si="142"/>
        <v>0</v>
      </c>
    </row>
    <row r="131" spans="1:110" ht="25.5" x14ac:dyDescent="0.25">
      <c r="A131" s="455" t="s">
        <v>18</v>
      </c>
      <c r="B131" s="456" t="s">
        <v>18</v>
      </c>
      <c r="C131" s="355" t="s">
        <v>148</v>
      </c>
      <c r="D131" s="355" t="s">
        <v>2128</v>
      </c>
      <c r="E131" s="277" t="s">
        <v>319</v>
      </c>
      <c r="F131" s="470">
        <v>2</v>
      </c>
      <c r="G131" s="457">
        <v>41975</v>
      </c>
      <c r="H131" s="458" t="str">
        <f t="shared" si="74"/>
        <v>2014-2015</v>
      </c>
      <c r="I131" s="459">
        <f t="shared" si="147"/>
        <v>0</v>
      </c>
      <c r="J131" s="271">
        <f>VLOOKUP(C131,'[2]Rates Sch II'!C76:F205,2,0)/1.5</f>
        <v>8</v>
      </c>
      <c r="K131" s="461">
        <f t="shared" si="76"/>
        <v>8</v>
      </c>
      <c r="L131" s="279">
        <v>181082</v>
      </c>
      <c r="M131" s="469">
        <v>0</v>
      </c>
      <c r="N131" s="359">
        <f t="shared" si="77"/>
        <v>181082</v>
      </c>
      <c r="O131" s="359">
        <f t="shared" si="155"/>
        <v>119</v>
      </c>
      <c r="P131" s="265">
        <f t="shared" si="78"/>
        <v>8</v>
      </c>
      <c r="Q131" s="361">
        <f t="shared" si="79"/>
        <v>9054.1</v>
      </c>
      <c r="R131" s="265">
        <f t="shared" si="80"/>
        <v>172027.9</v>
      </c>
      <c r="S131" s="265">
        <f t="shared" si="156"/>
        <v>7010.7260616438361</v>
      </c>
      <c r="T131" s="265"/>
      <c r="U131" s="265">
        <f t="shared" si="82"/>
        <v>0</v>
      </c>
      <c r="V131" s="265">
        <f t="shared" si="83"/>
        <v>7010.7260616438361</v>
      </c>
      <c r="W131" s="265">
        <f t="shared" si="84"/>
        <v>7010.7260616438361</v>
      </c>
      <c r="X131" s="265">
        <f t="shared" si="85"/>
        <v>0</v>
      </c>
      <c r="Y131" s="359">
        <f t="shared" si="86"/>
        <v>181082</v>
      </c>
      <c r="Z131" s="374">
        <f t="shared" si="87"/>
        <v>174071.27393835617</v>
      </c>
      <c r="AA131" s="362"/>
      <c r="AB131" s="374">
        <f t="shared" si="88"/>
        <v>174071.27393835617</v>
      </c>
      <c r="AC131" s="362"/>
      <c r="AD131" s="362"/>
      <c r="AE131" s="360">
        <f t="shared" si="89"/>
        <v>0.32602739726027397</v>
      </c>
      <c r="AF131" s="462">
        <f t="shared" si="90"/>
        <v>7.6739726027397257</v>
      </c>
      <c r="AG131" s="374">
        <f t="shared" si="91"/>
        <v>9054.1</v>
      </c>
      <c r="AH131" s="463">
        <f t="shared" si="92"/>
        <v>172027.9</v>
      </c>
      <c r="AI131" s="464">
        <f t="shared" si="149"/>
        <v>21503.487499999999</v>
      </c>
      <c r="AJ131" s="465">
        <f t="shared" si="150"/>
        <v>152567.78643835618</v>
      </c>
      <c r="AK131" s="362"/>
      <c r="AL131" s="374">
        <f t="shared" si="95"/>
        <v>152567.78643835618</v>
      </c>
      <c r="AM131" s="362"/>
      <c r="AN131" s="362"/>
      <c r="AO131" s="360">
        <f t="shared" si="96"/>
        <v>1.3287671232876712</v>
      </c>
      <c r="AP131" s="462">
        <f t="shared" si="97"/>
        <v>6.6712328767123292</v>
      </c>
      <c r="AQ131" s="374">
        <f t="shared" si="98"/>
        <v>9054.1</v>
      </c>
      <c r="AR131" s="463">
        <f t="shared" si="99"/>
        <v>165017.17393835617</v>
      </c>
      <c r="AS131" s="464">
        <f t="shared" si="100"/>
        <v>21503.487499999999</v>
      </c>
      <c r="AT131" s="466">
        <f t="shared" si="101"/>
        <v>131064.29893835618</v>
      </c>
      <c r="AV131" s="374">
        <f t="shared" si="102"/>
        <v>131064.29893835618</v>
      </c>
      <c r="AW131" s="362"/>
      <c r="AX131" s="362"/>
      <c r="AY131" s="360">
        <f t="shared" si="103"/>
        <v>2.3287671232876712</v>
      </c>
      <c r="AZ131" s="462">
        <f t="shared" si="104"/>
        <v>5.6712328767123292</v>
      </c>
      <c r="BA131" s="374">
        <f t="shared" si="105"/>
        <v>9054.1</v>
      </c>
      <c r="BB131" s="463">
        <f t="shared" si="106"/>
        <v>143513.68643835618</v>
      </c>
      <c r="BC131" s="364">
        <f t="shared" si="151"/>
        <v>21503.487499999999</v>
      </c>
      <c r="BD131" s="466">
        <f t="shared" si="108"/>
        <v>109560.81143835618</v>
      </c>
      <c r="BE131" s="466"/>
      <c r="BF131" s="374">
        <f t="shared" si="109"/>
        <v>109560.81143835618</v>
      </c>
      <c r="BG131" s="362"/>
      <c r="BH131" s="362"/>
      <c r="BI131" s="360">
        <f t="shared" si="110"/>
        <v>3.3287671232876712</v>
      </c>
      <c r="BJ131" s="462">
        <f t="shared" si="111"/>
        <v>4.6712328767123292</v>
      </c>
      <c r="BK131" s="374">
        <f t="shared" si="112"/>
        <v>9054.1</v>
      </c>
      <c r="BL131" s="463">
        <f t="shared" si="113"/>
        <v>100506.71143835617</v>
      </c>
      <c r="BM131" s="364">
        <f t="shared" si="153"/>
        <v>21503.487499999999</v>
      </c>
      <c r="BN131" s="280">
        <f t="shared" si="115"/>
        <v>88057.323938356174</v>
      </c>
      <c r="BO131" s="467"/>
      <c r="BP131" s="374">
        <v>88057.323938356174</v>
      </c>
      <c r="BQ131" s="362"/>
      <c r="BR131" s="362"/>
      <c r="BS131" s="360">
        <f t="shared" si="124"/>
        <v>4.3287671232876717</v>
      </c>
      <c r="BT131" s="462">
        <f t="shared" si="125"/>
        <v>3.6712328767123283</v>
      </c>
      <c r="BU131" s="374">
        <f t="shared" si="126"/>
        <v>9054.1</v>
      </c>
      <c r="BV131" s="463">
        <f t="shared" si="116"/>
        <v>79003.223938356168</v>
      </c>
      <c r="BW131" s="364">
        <f t="shared" si="127"/>
        <v>21503.487499999999</v>
      </c>
      <c r="BX131" s="280">
        <f t="shared" si="117"/>
        <v>66553.836438356171</v>
      </c>
      <c r="BZ131" s="280">
        <v>66553.836438356171</v>
      </c>
      <c r="CA131" s="362"/>
      <c r="CB131" s="362"/>
      <c r="CC131" s="360">
        <f t="shared" si="128"/>
        <v>5.3315068493150681</v>
      </c>
      <c r="CD131" s="462">
        <f t="shared" si="129"/>
        <v>2.6684931506849319</v>
      </c>
      <c r="CE131" s="374">
        <f t="shared" si="130"/>
        <v>9054.1</v>
      </c>
      <c r="CF131" s="463">
        <f t="shared" si="118"/>
        <v>57499.736438356173</v>
      </c>
      <c r="CG131" s="464">
        <f t="shared" si="154"/>
        <v>21503.487499999999</v>
      </c>
      <c r="CH131" s="280">
        <f t="shared" si="119"/>
        <v>45050.348938356168</v>
      </c>
      <c r="CJ131" s="467">
        <f t="shared" si="131"/>
        <v>35996.24893835617</v>
      </c>
      <c r="CK131" s="280">
        <f t="shared" si="132"/>
        <v>45050.348938356168</v>
      </c>
      <c r="CL131" s="362"/>
      <c r="CM131" s="362"/>
      <c r="CN131" s="360">
        <f t="shared" si="133"/>
        <v>6.3315068493150681</v>
      </c>
      <c r="CO131" s="462">
        <f t="shared" si="134"/>
        <v>1.6684931506849319</v>
      </c>
      <c r="CP131" s="374">
        <f t="shared" si="135"/>
        <v>9054.1</v>
      </c>
      <c r="CQ131" s="364">
        <f t="shared" si="120"/>
        <v>35996.24893835617</v>
      </c>
      <c r="CR131" s="364">
        <f t="shared" si="136"/>
        <v>21503.487499999999</v>
      </c>
      <c r="CS131" s="280">
        <f t="shared" si="121"/>
        <v>23546.861438356169</v>
      </c>
      <c r="CU131" s="468">
        <f t="shared" si="137"/>
        <v>14492.761438356169</v>
      </c>
      <c r="CV131" s="280">
        <f t="shared" si="138"/>
        <v>23546.861438356169</v>
      </c>
      <c r="CW131" s="362"/>
      <c r="CX131" s="362"/>
      <c r="CY131" s="360">
        <f t="shared" si="139"/>
        <v>8.331506849315069</v>
      </c>
      <c r="CZ131" s="462">
        <f t="shared" si="140"/>
        <v>-0.33150684931506902</v>
      </c>
      <c r="DA131" s="374">
        <f t="shared" si="141"/>
        <v>9054.1</v>
      </c>
      <c r="DB131" s="364">
        <f t="shared" si="122"/>
        <v>0</v>
      </c>
      <c r="DC131" s="364">
        <f t="shared" ref="DC131:DC132" si="157">DB131</f>
        <v>0</v>
      </c>
      <c r="DD131" s="280">
        <f t="shared" si="123"/>
        <v>23546.861438356169</v>
      </c>
      <c r="DF131" s="468">
        <f t="shared" si="142"/>
        <v>14492.761438356169</v>
      </c>
    </row>
    <row r="132" spans="1:110" ht="25.5" x14ac:dyDescent="0.25">
      <c r="A132" s="409" t="s">
        <v>18</v>
      </c>
      <c r="B132" s="456" t="s">
        <v>18</v>
      </c>
      <c r="C132" s="355" t="s">
        <v>148</v>
      </c>
      <c r="D132" s="375" t="s">
        <v>2129</v>
      </c>
      <c r="E132" s="471" t="s">
        <v>320</v>
      </c>
      <c r="F132" s="472" t="s">
        <v>1071</v>
      </c>
      <c r="G132" s="473">
        <v>41993</v>
      </c>
      <c r="H132" s="474" t="str">
        <f t="shared" si="74"/>
        <v>2014-2015</v>
      </c>
      <c r="I132" s="475">
        <f t="shared" si="147"/>
        <v>0</v>
      </c>
      <c r="J132" s="476">
        <f>VLOOKUP(C132,'[2]Rates Sch II'!C77:F206,2,0)/1.5</f>
        <v>8</v>
      </c>
      <c r="K132" s="477">
        <f t="shared" si="76"/>
        <v>8</v>
      </c>
      <c r="L132" s="286">
        <v>139234</v>
      </c>
      <c r="M132" s="478">
        <v>0</v>
      </c>
      <c r="N132" s="379">
        <f t="shared" si="77"/>
        <v>139234</v>
      </c>
      <c r="O132" s="379">
        <f t="shared" si="155"/>
        <v>101</v>
      </c>
      <c r="P132" s="479">
        <f t="shared" si="78"/>
        <v>8</v>
      </c>
      <c r="Q132" s="381">
        <f t="shared" si="79"/>
        <v>6961.7000000000007</v>
      </c>
      <c r="R132" s="479">
        <f t="shared" si="80"/>
        <v>132272.29999999999</v>
      </c>
      <c r="S132" s="479">
        <f t="shared" si="156"/>
        <v>4575.1720205479442</v>
      </c>
      <c r="T132" s="479"/>
      <c r="U132" s="479">
        <f t="shared" si="82"/>
        <v>0</v>
      </c>
      <c r="V132" s="479">
        <f t="shared" si="83"/>
        <v>4575.1720205479442</v>
      </c>
      <c r="W132" s="479">
        <f t="shared" si="84"/>
        <v>4575.1720205479442</v>
      </c>
      <c r="X132" s="479">
        <f t="shared" si="85"/>
        <v>0</v>
      </c>
      <c r="Y132" s="379">
        <f t="shared" si="86"/>
        <v>139234</v>
      </c>
      <c r="Z132" s="480">
        <f t="shared" si="87"/>
        <v>134658.82797945206</v>
      </c>
      <c r="AA132" s="481"/>
      <c r="AB132" s="480">
        <f t="shared" si="88"/>
        <v>134658.82797945206</v>
      </c>
      <c r="AC132" s="481"/>
      <c r="AD132" s="481"/>
      <c r="AE132" s="360">
        <f t="shared" si="89"/>
        <v>0.27671232876712326</v>
      </c>
      <c r="AF132" s="482">
        <f t="shared" si="90"/>
        <v>7.7232876712328764</v>
      </c>
      <c r="AG132" s="480">
        <f t="shared" si="91"/>
        <v>6961.7000000000007</v>
      </c>
      <c r="AH132" s="483">
        <f t="shared" si="92"/>
        <v>132272.29999999999</v>
      </c>
      <c r="AI132" s="484">
        <f t="shared" si="149"/>
        <v>16534.037499999999</v>
      </c>
      <c r="AJ132" s="465">
        <f t="shared" si="150"/>
        <v>118124.79047945206</v>
      </c>
      <c r="AK132" s="362"/>
      <c r="AL132" s="374">
        <f t="shared" si="95"/>
        <v>118124.79047945206</v>
      </c>
      <c r="AM132" s="362"/>
      <c r="AN132" s="362"/>
      <c r="AO132" s="360">
        <f t="shared" si="96"/>
        <v>1.2794520547945205</v>
      </c>
      <c r="AP132" s="462">
        <f t="shared" si="97"/>
        <v>6.7205479452054799</v>
      </c>
      <c r="AQ132" s="374">
        <f t="shared" si="98"/>
        <v>6961.7000000000007</v>
      </c>
      <c r="AR132" s="463">
        <f t="shared" si="99"/>
        <v>127697.12797945207</v>
      </c>
      <c r="AS132" s="464">
        <f t="shared" si="100"/>
        <v>16534.037499999999</v>
      </c>
      <c r="AT132" s="466">
        <f t="shared" si="101"/>
        <v>101590.75297945205</v>
      </c>
      <c r="AV132" s="374">
        <f t="shared" si="102"/>
        <v>101590.75297945205</v>
      </c>
      <c r="AW132" s="362"/>
      <c r="AX132" s="362"/>
      <c r="AY132" s="360">
        <f t="shared" si="103"/>
        <v>2.2794520547945205</v>
      </c>
      <c r="AZ132" s="462">
        <f t="shared" si="104"/>
        <v>5.7205479452054799</v>
      </c>
      <c r="BA132" s="374">
        <f t="shared" si="105"/>
        <v>6961.7000000000007</v>
      </c>
      <c r="BB132" s="463">
        <f t="shared" si="106"/>
        <v>111163.09047945206</v>
      </c>
      <c r="BC132" s="364">
        <f t="shared" si="151"/>
        <v>16534.037499999999</v>
      </c>
      <c r="BD132" s="466">
        <f t="shared" si="108"/>
        <v>85056.715479452047</v>
      </c>
      <c r="BE132" s="466"/>
      <c r="BF132" s="374">
        <f t="shared" si="109"/>
        <v>85056.715479452047</v>
      </c>
      <c r="BG132" s="362"/>
      <c r="BH132" s="362"/>
      <c r="BI132" s="360">
        <f t="shared" si="110"/>
        <v>3.2794520547945205</v>
      </c>
      <c r="BJ132" s="462">
        <f t="shared" si="111"/>
        <v>4.7205479452054799</v>
      </c>
      <c r="BK132" s="374">
        <f t="shared" si="112"/>
        <v>6961.7000000000007</v>
      </c>
      <c r="BL132" s="463">
        <f t="shared" si="113"/>
        <v>78095.015479452049</v>
      </c>
      <c r="BM132" s="364">
        <f t="shared" si="153"/>
        <v>16534.037499999999</v>
      </c>
      <c r="BN132" s="280">
        <f t="shared" si="115"/>
        <v>68522.677979452041</v>
      </c>
      <c r="BO132" s="467"/>
      <c r="BP132" s="374">
        <v>68522.677979452041</v>
      </c>
      <c r="BQ132" s="362"/>
      <c r="BR132" s="362"/>
      <c r="BS132" s="360">
        <f t="shared" si="124"/>
        <v>4.279452054794521</v>
      </c>
      <c r="BT132" s="462">
        <f t="shared" si="125"/>
        <v>3.720547945205479</v>
      </c>
      <c r="BU132" s="374">
        <f t="shared" si="126"/>
        <v>6961.7000000000007</v>
      </c>
      <c r="BV132" s="463">
        <f t="shared" si="116"/>
        <v>61560.977979452044</v>
      </c>
      <c r="BW132" s="364">
        <f t="shared" si="127"/>
        <v>16534.037499999999</v>
      </c>
      <c r="BX132" s="280">
        <f t="shared" si="117"/>
        <v>51988.640479452042</v>
      </c>
      <c r="BZ132" s="280">
        <v>51988.640479452042</v>
      </c>
      <c r="CA132" s="362"/>
      <c r="CB132" s="362"/>
      <c r="CC132" s="360">
        <f t="shared" si="128"/>
        <v>5.2821917808219174</v>
      </c>
      <c r="CD132" s="462">
        <f t="shared" si="129"/>
        <v>2.7178082191780826</v>
      </c>
      <c r="CE132" s="374">
        <f t="shared" si="130"/>
        <v>6961.7000000000007</v>
      </c>
      <c r="CF132" s="463">
        <f t="shared" si="118"/>
        <v>45026.940479452038</v>
      </c>
      <c r="CG132" s="464">
        <f t="shared" si="154"/>
        <v>16534.037499999999</v>
      </c>
      <c r="CH132" s="280">
        <f t="shared" si="119"/>
        <v>35454.602979452044</v>
      </c>
      <c r="CJ132" s="467">
        <f t="shared" si="131"/>
        <v>28492.902979452043</v>
      </c>
      <c r="CK132" s="280">
        <f t="shared" si="132"/>
        <v>35454.602979452044</v>
      </c>
      <c r="CL132" s="362"/>
      <c r="CM132" s="362"/>
      <c r="CN132" s="360">
        <f t="shared" si="133"/>
        <v>6.2821917808219174</v>
      </c>
      <c r="CO132" s="462">
        <f t="shared" si="134"/>
        <v>1.7178082191780826</v>
      </c>
      <c r="CP132" s="374">
        <f t="shared" si="135"/>
        <v>6961.7000000000007</v>
      </c>
      <c r="CQ132" s="364">
        <f t="shared" si="120"/>
        <v>28492.902979452043</v>
      </c>
      <c r="CR132" s="364">
        <f t="shared" si="136"/>
        <v>16534.037499999999</v>
      </c>
      <c r="CS132" s="280">
        <f t="shared" si="121"/>
        <v>18920.565479452045</v>
      </c>
      <c r="CU132" s="468">
        <f t="shared" si="137"/>
        <v>11958.865479452044</v>
      </c>
      <c r="CV132" s="280">
        <f t="shared" si="138"/>
        <v>18920.565479452045</v>
      </c>
      <c r="CW132" s="362"/>
      <c r="CX132" s="362"/>
      <c r="CY132" s="360">
        <f t="shared" si="139"/>
        <v>8.2821917808219183</v>
      </c>
      <c r="CZ132" s="462">
        <f t="shared" si="140"/>
        <v>-0.28219178082191831</v>
      </c>
      <c r="DA132" s="374">
        <f t="shared" si="141"/>
        <v>6961.7000000000007</v>
      </c>
      <c r="DB132" s="364">
        <f t="shared" si="122"/>
        <v>0</v>
      </c>
      <c r="DC132" s="364">
        <f t="shared" si="157"/>
        <v>0</v>
      </c>
      <c r="DD132" s="280">
        <f t="shared" si="123"/>
        <v>18920.565479452045</v>
      </c>
      <c r="DF132" s="468">
        <f t="shared" si="142"/>
        <v>11958.865479452044</v>
      </c>
    </row>
    <row r="133" spans="1:110" ht="25.5" x14ac:dyDescent="0.25">
      <c r="A133" s="409" t="s">
        <v>18</v>
      </c>
      <c r="B133" s="485" t="s">
        <v>75</v>
      </c>
      <c r="C133" s="355" t="s">
        <v>148</v>
      </c>
      <c r="D133" s="355" t="s">
        <v>2130</v>
      </c>
      <c r="E133" s="277" t="s">
        <v>300</v>
      </c>
      <c r="F133" s="470" t="s">
        <v>1072</v>
      </c>
      <c r="G133" s="457">
        <v>42128</v>
      </c>
      <c r="H133" s="459" t="str">
        <f t="shared" si="74"/>
        <v>2015-2016</v>
      </c>
      <c r="I133" s="459">
        <v>0</v>
      </c>
      <c r="J133" s="476">
        <f>VLOOKUP(C133,'[2]Rates Sch II'!C78:F207,2,0)/1.5</f>
        <v>8</v>
      </c>
      <c r="K133" s="477">
        <f t="shared" si="76"/>
        <v>8</v>
      </c>
      <c r="L133" s="279">
        <v>0</v>
      </c>
      <c r="M133" s="469"/>
      <c r="N133" s="359"/>
      <c r="O133" s="359">
        <v>0</v>
      </c>
      <c r="P133" s="265"/>
      <c r="Q133" s="361">
        <f t="shared" si="79"/>
        <v>0</v>
      </c>
      <c r="R133" s="265"/>
      <c r="S133" s="265"/>
      <c r="T133" s="265"/>
      <c r="U133" s="265"/>
      <c r="V133" s="265"/>
      <c r="W133" s="265"/>
      <c r="X133" s="265"/>
      <c r="Y133" s="359"/>
      <c r="Z133" s="374"/>
      <c r="AA133" s="481"/>
      <c r="AB133" s="374"/>
      <c r="AC133" s="486">
        <v>45000</v>
      </c>
      <c r="AD133" s="280">
        <f>+$AD$1-G133+1</f>
        <v>333</v>
      </c>
      <c r="AE133" s="360">
        <v>0</v>
      </c>
      <c r="AF133" s="482">
        <f t="shared" si="90"/>
        <v>8</v>
      </c>
      <c r="AG133" s="374">
        <f>AC133*5%</f>
        <v>2250</v>
      </c>
      <c r="AH133" s="463">
        <f>IF(AC133-AG133&lt;=0,0,IF(AF133&lt;=0,0,AC133-AG133))</f>
        <v>42750</v>
      </c>
      <c r="AI133" s="464">
        <f>(AH133/AF133)/365*AD133</f>
        <v>4875.2568493150684</v>
      </c>
      <c r="AJ133" s="465">
        <f>AC133-AI133</f>
        <v>40124.743150684932</v>
      </c>
      <c r="AK133" s="362"/>
      <c r="AL133" s="374">
        <f>+AJ133</f>
        <v>40124.743150684932</v>
      </c>
      <c r="AM133" s="362"/>
      <c r="AN133" s="362"/>
      <c r="AO133" s="360">
        <f t="shared" si="96"/>
        <v>0.90958904109589045</v>
      </c>
      <c r="AP133" s="462">
        <f t="shared" si="97"/>
        <v>7.0904109589041093</v>
      </c>
      <c r="AQ133" s="374">
        <f t="shared" si="98"/>
        <v>2250</v>
      </c>
      <c r="AR133" s="463">
        <f>IF(AC133-AG133&lt;=0,0,IF(AP133&lt;=0,0,AC133-AG133))</f>
        <v>42750</v>
      </c>
      <c r="AS133" s="464">
        <f t="shared" ref="AS133:AS141" si="158">+AH133/AF133</f>
        <v>5343.75</v>
      </c>
      <c r="AT133" s="464">
        <f t="shared" si="101"/>
        <v>34780.993150684932</v>
      </c>
      <c r="AV133" s="374">
        <f>+AT133</f>
        <v>34780.993150684932</v>
      </c>
      <c r="AW133" s="362"/>
      <c r="AX133" s="362"/>
      <c r="AY133" s="360">
        <f t="shared" si="103"/>
        <v>1.9095890410958904</v>
      </c>
      <c r="AZ133" s="462">
        <f t="shared" si="104"/>
        <v>6.0904109589041093</v>
      </c>
      <c r="BA133" s="374">
        <f t="shared" si="105"/>
        <v>2250</v>
      </c>
      <c r="BB133" s="463">
        <f t="shared" si="106"/>
        <v>37874.743150684932</v>
      </c>
      <c r="BC133" s="364">
        <f t="shared" si="151"/>
        <v>5343.75</v>
      </c>
      <c r="BD133" s="464">
        <f t="shared" si="108"/>
        <v>29437.243150684932</v>
      </c>
      <c r="BE133" s="464"/>
      <c r="BF133" s="374">
        <f t="shared" si="109"/>
        <v>29437.243150684932</v>
      </c>
      <c r="BG133" s="362"/>
      <c r="BH133" s="362"/>
      <c r="BI133" s="360">
        <f t="shared" si="110"/>
        <v>2.9095890410958902</v>
      </c>
      <c r="BJ133" s="462">
        <f t="shared" si="111"/>
        <v>5.0904109589041102</v>
      </c>
      <c r="BK133" s="374">
        <f t="shared" si="112"/>
        <v>2250</v>
      </c>
      <c r="BL133" s="463">
        <f t="shared" si="113"/>
        <v>27187.243150684932</v>
      </c>
      <c r="BM133" s="364">
        <f t="shared" si="153"/>
        <v>5343.75</v>
      </c>
      <c r="BN133" s="280">
        <f t="shared" si="115"/>
        <v>24093.493150684932</v>
      </c>
      <c r="BO133" s="467"/>
      <c r="BP133" s="374">
        <v>24093.493150684932</v>
      </c>
      <c r="BQ133" s="362"/>
      <c r="BR133" s="362"/>
      <c r="BS133" s="360">
        <f t="shared" si="124"/>
        <v>3.9095890410958902</v>
      </c>
      <c r="BT133" s="462">
        <f t="shared" si="125"/>
        <v>4.0904109589041102</v>
      </c>
      <c r="BU133" s="374">
        <f t="shared" si="126"/>
        <v>2250</v>
      </c>
      <c r="BV133" s="463">
        <f t="shared" si="116"/>
        <v>21843.493150684932</v>
      </c>
      <c r="BW133" s="364">
        <f t="shared" si="127"/>
        <v>5343.75</v>
      </c>
      <c r="BX133" s="280">
        <f t="shared" si="117"/>
        <v>18749.743150684932</v>
      </c>
      <c r="BZ133" s="280">
        <v>18749.743150684932</v>
      </c>
      <c r="CA133" s="362"/>
      <c r="CB133" s="362"/>
      <c r="CC133" s="360">
        <f t="shared" si="128"/>
        <v>4.912328767123288</v>
      </c>
      <c r="CD133" s="462">
        <f t="shared" si="129"/>
        <v>3.087671232876712</v>
      </c>
      <c r="CE133" s="374">
        <f t="shared" si="130"/>
        <v>2250</v>
      </c>
      <c r="CF133" s="463">
        <f t="shared" si="118"/>
        <v>16499.743150684932</v>
      </c>
      <c r="CG133" s="464">
        <f t="shared" si="154"/>
        <v>5343.75</v>
      </c>
      <c r="CH133" s="280">
        <f t="shared" si="119"/>
        <v>13405.993150684932</v>
      </c>
      <c r="CJ133" s="467">
        <f t="shared" si="131"/>
        <v>11155.993150684932</v>
      </c>
      <c r="CK133" s="280">
        <f t="shared" si="132"/>
        <v>13405.993150684932</v>
      </c>
      <c r="CL133" s="362"/>
      <c r="CM133" s="362"/>
      <c r="CN133" s="360">
        <f t="shared" si="133"/>
        <v>5.912328767123288</v>
      </c>
      <c r="CO133" s="462">
        <f t="shared" si="134"/>
        <v>2.087671232876712</v>
      </c>
      <c r="CP133" s="374">
        <f t="shared" si="135"/>
        <v>2250</v>
      </c>
      <c r="CQ133" s="364">
        <f t="shared" si="120"/>
        <v>11155.993150684932</v>
      </c>
      <c r="CR133" s="364">
        <f t="shared" si="136"/>
        <v>5343.75</v>
      </c>
      <c r="CS133" s="280">
        <f t="shared" si="121"/>
        <v>8062.2431506849316</v>
      </c>
      <c r="CU133" s="468">
        <f t="shared" si="137"/>
        <v>5812.2431506849316</v>
      </c>
      <c r="CV133" s="280">
        <f t="shared" si="138"/>
        <v>8062.2431506849316</v>
      </c>
      <c r="CW133" s="362"/>
      <c r="CX133" s="362"/>
      <c r="CY133" s="360">
        <f t="shared" si="139"/>
        <v>7.912328767123288</v>
      </c>
      <c r="CZ133" s="462">
        <f t="shared" si="140"/>
        <v>8.7671232876711969E-2</v>
      </c>
      <c r="DA133" s="374">
        <f t="shared" si="141"/>
        <v>2250</v>
      </c>
      <c r="DB133" s="364">
        <f t="shared" si="122"/>
        <v>5812.2431506849316</v>
      </c>
      <c r="DC133" s="364">
        <f t="shared" ref="DC133:DC157" si="159">CR133</f>
        <v>5343.75</v>
      </c>
      <c r="DD133" s="280">
        <f t="shared" si="123"/>
        <v>2718.4931506849316</v>
      </c>
      <c r="DF133" s="468">
        <f t="shared" si="142"/>
        <v>468.49315068493161</v>
      </c>
    </row>
    <row r="134" spans="1:110" ht="15" x14ac:dyDescent="0.25">
      <c r="A134" s="409" t="s">
        <v>18</v>
      </c>
      <c r="B134" s="355" t="s">
        <v>75</v>
      </c>
      <c r="C134" s="355" t="s">
        <v>54</v>
      </c>
      <c r="D134" s="355" t="s">
        <v>2131</v>
      </c>
      <c r="E134" s="487" t="s">
        <v>960</v>
      </c>
      <c r="F134" s="488" t="s">
        <v>1072</v>
      </c>
      <c r="G134" s="457">
        <v>42277</v>
      </c>
      <c r="H134" s="459" t="str">
        <f t="shared" si="74"/>
        <v>2015-2016</v>
      </c>
      <c r="I134" s="459">
        <v>0</v>
      </c>
      <c r="J134" s="476">
        <v>10</v>
      </c>
      <c r="K134" s="477">
        <f t="shared" si="76"/>
        <v>10</v>
      </c>
      <c r="L134" s="279">
        <v>0</v>
      </c>
      <c r="M134" s="469"/>
      <c r="N134" s="359"/>
      <c r="O134" s="359"/>
      <c r="P134" s="265"/>
      <c r="Q134" s="361">
        <f t="shared" si="79"/>
        <v>0</v>
      </c>
      <c r="R134" s="265"/>
      <c r="S134" s="265"/>
      <c r="T134" s="265"/>
      <c r="U134" s="265"/>
      <c r="V134" s="265"/>
      <c r="W134" s="265"/>
      <c r="X134" s="265"/>
      <c r="Y134" s="359"/>
      <c r="Z134" s="374"/>
      <c r="AA134" s="481"/>
      <c r="AB134" s="374"/>
      <c r="AC134" s="486">
        <v>1270000</v>
      </c>
      <c r="AD134" s="280">
        <f t="shared" ref="AD134:AD141" si="160">+$AD$1-G134+1</f>
        <v>184</v>
      </c>
      <c r="AE134" s="360">
        <v>0</v>
      </c>
      <c r="AF134" s="482">
        <f t="shared" si="90"/>
        <v>10</v>
      </c>
      <c r="AG134" s="374">
        <f t="shared" ref="AG134:AG141" si="161">AC134*5%</f>
        <v>63500</v>
      </c>
      <c r="AH134" s="463">
        <f t="shared" ref="AH134:AH141" si="162">IF(AC134-AG134&lt;=0,0,IF(AF134&lt;=0,0,AC134-AG134))</f>
        <v>1206500</v>
      </c>
      <c r="AI134" s="464">
        <f t="shared" ref="AI134:AI141" si="163">(AH134/AF134)/365*AD134</f>
        <v>60820.821917808214</v>
      </c>
      <c r="AJ134" s="465">
        <f t="shared" ref="AJ134:AJ140" si="164">AC134-AI134</f>
        <v>1209179.1780821919</v>
      </c>
      <c r="AK134" s="362"/>
      <c r="AL134" s="489">
        <f>+AJ134</f>
        <v>1209179.1780821919</v>
      </c>
      <c r="AM134" s="362"/>
      <c r="AN134" s="362"/>
      <c r="AO134" s="360">
        <f t="shared" si="96"/>
        <v>0.50136986301369868</v>
      </c>
      <c r="AP134" s="462">
        <f t="shared" si="97"/>
        <v>9.4986301369863018</v>
      </c>
      <c r="AQ134" s="374">
        <f t="shared" si="98"/>
        <v>63500</v>
      </c>
      <c r="AR134" s="463">
        <f t="shared" ref="AR134:AR141" si="165">IF(AC134-AG134&lt;=0,0,IF(AP134&lt;=0,0,AC134-AG134))</f>
        <v>1206500</v>
      </c>
      <c r="AS134" s="464">
        <f t="shared" si="158"/>
        <v>120650</v>
      </c>
      <c r="AT134" s="464">
        <f t="shared" si="101"/>
        <v>1088529.1780821919</v>
      </c>
      <c r="AV134" s="489">
        <f>+AT134</f>
        <v>1088529.1780821919</v>
      </c>
      <c r="AW134" s="362"/>
      <c r="AX134" s="362"/>
      <c r="AY134" s="360">
        <f t="shared" si="103"/>
        <v>1.5013698630136987</v>
      </c>
      <c r="AZ134" s="462">
        <f t="shared" si="104"/>
        <v>8.4986301369863018</v>
      </c>
      <c r="BA134" s="374">
        <f t="shared" si="105"/>
        <v>63500</v>
      </c>
      <c r="BB134" s="463">
        <f t="shared" si="106"/>
        <v>1145679.1780821919</v>
      </c>
      <c r="BC134" s="364">
        <f t="shared" si="151"/>
        <v>120650</v>
      </c>
      <c r="BD134" s="464">
        <f t="shared" si="108"/>
        <v>967879.17808219185</v>
      </c>
      <c r="BE134" s="464"/>
      <c r="BF134" s="374">
        <f t="shared" si="109"/>
        <v>967879.17808219185</v>
      </c>
      <c r="BG134" s="362"/>
      <c r="BH134" s="362"/>
      <c r="BI134" s="360">
        <f t="shared" si="110"/>
        <v>2.5013698630136987</v>
      </c>
      <c r="BJ134" s="462">
        <f t="shared" si="111"/>
        <v>7.4986301369863018</v>
      </c>
      <c r="BK134" s="374">
        <f t="shared" si="112"/>
        <v>63500</v>
      </c>
      <c r="BL134" s="463">
        <f t="shared" si="113"/>
        <v>904379.17808219185</v>
      </c>
      <c r="BM134" s="364">
        <f t="shared" si="153"/>
        <v>120650</v>
      </c>
      <c r="BN134" s="280">
        <f t="shared" si="115"/>
        <v>847229.17808219185</v>
      </c>
      <c r="BO134" s="467"/>
      <c r="BP134" s="374">
        <v>847229.17808219185</v>
      </c>
      <c r="BQ134" s="362"/>
      <c r="BR134" s="362"/>
      <c r="BS134" s="360">
        <f t="shared" si="124"/>
        <v>3.5013698630136987</v>
      </c>
      <c r="BT134" s="462">
        <f t="shared" si="125"/>
        <v>6.4986301369863018</v>
      </c>
      <c r="BU134" s="374">
        <f t="shared" si="126"/>
        <v>63500</v>
      </c>
      <c r="BV134" s="463">
        <f t="shared" si="116"/>
        <v>783729.17808219185</v>
      </c>
      <c r="BW134" s="364">
        <f t="shared" si="127"/>
        <v>120650</v>
      </c>
      <c r="BX134" s="280">
        <f t="shared" si="117"/>
        <v>726579.17808219185</v>
      </c>
      <c r="BZ134" s="280">
        <v>726579.17808219185</v>
      </c>
      <c r="CA134" s="362"/>
      <c r="CB134" s="362"/>
      <c r="CC134" s="360">
        <f t="shared" si="128"/>
        <v>4.5041095890410956</v>
      </c>
      <c r="CD134" s="462">
        <f t="shared" si="129"/>
        <v>5.4958904109589044</v>
      </c>
      <c r="CE134" s="374">
        <f t="shared" si="130"/>
        <v>63500</v>
      </c>
      <c r="CF134" s="463">
        <f t="shared" si="118"/>
        <v>663079.17808219185</v>
      </c>
      <c r="CG134" s="464">
        <f t="shared" si="154"/>
        <v>120650</v>
      </c>
      <c r="CH134" s="280">
        <f t="shared" si="119"/>
        <v>605929.17808219185</v>
      </c>
      <c r="CJ134" s="467">
        <f t="shared" si="131"/>
        <v>542429.17808219185</v>
      </c>
      <c r="CK134" s="280">
        <f t="shared" si="132"/>
        <v>605929.17808219185</v>
      </c>
      <c r="CL134" s="362"/>
      <c r="CM134" s="362"/>
      <c r="CN134" s="360">
        <f t="shared" si="133"/>
        <v>5.5041095890410956</v>
      </c>
      <c r="CO134" s="462">
        <f t="shared" si="134"/>
        <v>4.4958904109589044</v>
      </c>
      <c r="CP134" s="374">
        <f t="shared" si="135"/>
        <v>63500</v>
      </c>
      <c r="CQ134" s="364">
        <f t="shared" si="120"/>
        <v>542429.17808219185</v>
      </c>
      <c r="CR134" s="364">
        <f t="shared" si="136"/>
        <v>120650</v>
      </c>
      <c r="CS134" s="280">
        <f t="shared" si="121"/>
        <v>485279.17808219185</v>
      </c>
      <c r="CU134" s="468">
        <f t="shared" si="137"/>
        <v>421779.17808219185</v>
      </c>
      <c r="CV134" s="280">
        <f t="shared" si="138"/>
        <v>485279.17808219185</v>
      </c>
      <c r="CW134" s="362"/>
      <c r="CX134" s="362"/>
      <c r="CY134" s="360">
        <f t="shared" si="139"/>
        <v>7.5041095890410956</v>
      </c>
      <c r="CZ134" s="462">
        <f t="shared" si="140"/>
        <v>2.4958904109589044</v>
      </c>
      <c r="DA134" s="374">
        <f t="shared" si="141"/>
        <v>63500</v>
      </c>
      <c r="DB134" s="364">
        <f t="shared" si="122"/>
        <v>421779.17808219185</v>
      </c>
      <c r="DC134" s="364">
        <f t="shared" si="159"/>
        <v>120650</v>
      </c>
      <c r="DD134" s="280">
        <f t="shared" si="123"/>
        <v>364629.17808219185</v>
      </c>
      <c r="DF134" s="468">
        <f t="shared" si="142"/>
        <v>301129.17808219185</v>
      </c>
    </row>
    <row r="135" spans="1:110" ht="15" x14ac:dyDescent="0.25">
      <c r="A135" s="409" t="s">
        <v>18</v>
      </c>
      <c r="B135" s="355" t="s">
        <v>75</v>
      </c>
      <c r="C135" s="355" t="s">
        <v>54</v>
      </c>
      <c r="D135" s="355" t="s">
        <v>2132</v>
      </c>
      <c r="E135" s="490" t="s">
        <v>961</v>
      </c>
      <c r="F135" s="491" t="s">
        <v>1072</v>
      </c>
      <c r="G135" s="457">
        <v>42277</v>
      </c>
      <c r="H135" s="459" t="str">
        <f t="shared" ref="H135:H149" si="166">IF(MONTH(G135)&gt;3,YEAR(G135)&amp;"-"&amp;YEAR(G135)+1,YEAR(G135)-1&amp;"-"&amp;YEAR(G135))</f>
        <v>2015-2016</v>
      </c>
      <c r="I135" s="459">
        <v>0</v>
      </c>
      <c r="J135" s="476">
        <v>10</v>
      </c>
      <c r="K135" s="477">
        <f t="shared" ref="K135:K156" si="167">J135-I135</f>
        <v>10</v>
      </c>
      <c r="L135" s="279">
        <v>0</v>
      </c>
      <c r="M135" s="469"/>
      <c r="N135" s="359"/>
      <c r="O135" s="359"/>
      <c r="P135" s="265"/>
      <c r="Q135" s="361"/>
      <c r="R135" s="265"/>
      <c r="S135" s="265"/>
      <c r="T135" s="265"/>
      <c r="U135" s="265"/>
      <c r="V135" s="265"/>
      <c r="W135" s="265"/>
      <c r="X135" s="265"/>
      <c r="Y135" s="359"/>
      <c r="Z135" s="374"/>
      <c r="AA135" s="481"/>
      <c r="AB135" s="374"/>
      <c r="AC135" s="486">
        <v>140000</v>
      </c>
      <c r="AD135" s="280">
        <f t="shared" si="160"/>
        <v>184</v>
      </c>
      <c r="AE135" s="360">
        <v>0</v>
      </c>
      <c r="AF135" s="482">
        <f t="shared" ref="AF135:AF141" si="168">J135-AE135</f>
        <v>10</v>
      </c>
      <c r="AG135" s="374">
        <f t="shared" si="161"/>
        <v>7000</v>
      </c>
      <c r="AH135" s="463">
        <f t="shared" si="162"/>
        <v>133000</v>
      </c>
      <c r="AI135" s="464">
        <f t="shared" si="163"/>
        <v>6704.6575342465758</v>
      </c>
      <c r="AJ135" s="465">
        <f t="shared" si="164"/>
        <v>133295.34246575343</v>
      </c>
      <c r="AK135" s="362"/>
      <c r="AL135" s="489">
        <f t="shared" ref="AL135:AL148" si="169">+AJ135</f>
        <v>133295.34246575343</v>
      </c>
      <c r="AM135" s="362"/>
      <c r="AN135" s="362"/>
      <c r="AO135" s="360">
        <f t="shared" ref="AO135:AO141" si="170">($AM$1-G135)/365</f>
        <v>0.50136986301369868</v>
      </c>
      <c r="AP135" s="462">
        <f t="shared" ref="AP135:AP148" si="171">J135-AO135</f>
        <v>9.4986301369863018</v>
      </c>
      <c r="AQ135" s="374">
        <f t="shared" ref="AQ135:AQ140" si="172">+AG135</f>
        <v>7000</v>
      </c>
      <c r="AR135" s="463">
        <f t="shared" si="165"/>
        <v>133000</v>
      </c>
      <c r="AS135" s="464">
        <f t="shared" si="158"/>
        <v>13300</v>
      </c>
      <c r="AT135" s="464">
        <f t="shared" ref="AT135:AT141" si="173">+AL135-AS135</f>
        <v>119995.34246575343</v>
      </c>
      <c r="AV135" s="489">
        <f t="shared" ref="AV135:AV148" si="174">+AT135</f>
        <v>119995.34246575343</v>
      </c>
      <c r="AW135" s="362"/>
      <c r="AX135" s="362"/>
      <c r="AY135" s="360">
        <f t="shared" ref="AY135:AY148" si="175">($AW$1-G135)/365</f>
        <v>1.5013698630136987</v>
      </c>
      <c r="AZ135" s="462">
        <f t="shared" ref="AZ135:AZ149" si="176">J135-AY135</f>
        <v>8.4986301369863018</v>
      </c>
      <c r="BA135" s="374">
        <f t="shared" ref="BA135:BA140" si="177">+AQ135</f>
        <v>7000</v>
      </c>
      <c r="BB135" s="463">
        <f t="shared" ref="BB135:BB141" si="178">IF(AL135-AQ135&lt;=0,0,IF(AZ135&lt;=0,0,AL135-AQ135))</f>
        <v>126295.34246575343</v>
      </c>
      <c r="BC135" s="364">
        <f t="shared" si="151"/>
        <v>13300</v>
      </c>
      <c r="BD135" s="464">
        <f t="shared" ref="BD135:BD147" si="179">+AV135-BC135</f>
        <v>106695.34246575343</v>
      </c>
      <c r="BE135" s="464"/>
      <c r="BF135" s="374">
        <f t="shared" ref="BF135:BF149" si="180">+BD135</f>
        <v>106695.34246575343</v>
      </c>
      <c r="BG135" s="362"/>
      <c r="BH135" s="362"/>
      <c r="BI135" s="360">
        <f t="shared" ref="BI135:BI149" si="181">($BG$1-G135)/365</f>
        <v>2.5013698630136987</v>
      </c>
      <c r="BJ135" s="462">
        <f t="shared" ref="BJ135:BJ150" si="182">J135-BI135</f>
        <v>7.4986301369863018</v>
      </c>
      <c r="BK135" s="374">
        <f t="shared" ref="BK135:BK149" si="183">+BA135</f>
        <v>7000</v>
      </c>
      <c r="BL135" s="463">
        <f t="shared" ref="BL135:BL148" si="184">IF(BF135-BK135&lt;=0,0,IF(BJ135&lt;=0,0,BF135-BK135))</f>
        <v>99695.342465753434</v>
      </c>
      <c r="BM135" s="364">
        <f t="shared" si="153"/>
        <v>13300</v>
      </c>
      <c r="BN135" s="280">
        <f t="shared" ref="BN135:BN149" si="185">+BF135-BM135</f>
        <v>93395.342465753434</v>
      </c>
      <c r="BO135" s="467"/>
      <c r="BP135" s="374">
        <v>93395.342465753434</v>
      </c>
      <c r="BQ135" s="362"/>
      <c r="BR135" s="362"/>
      <c r="BS135" s="360">
        <f t="shared" si="124"/>
        <v>3.5013698630136987</v>
      </c>
      <c r="BT135" s="462">
        <f t="shared" si="125"/>
        <v>6.4986301369863018</v>
      </c>
      <c r="BU135" s="374">
        <f t="shared" si="126"/>
        <v>7000</v>
      </c>
      <c r="BV135" s="463">
        <f t="shared" ref="BV135:BV154" si="186">IF(BP135-BU135&lt;=0,0,IF(BT135&lt;=0,0,BP135-BU135))</f>
        <v>86395.342465753434</v>
      </c>
      <c r="BW135" s="364">
        <f t="shared" si="127"/>
        <v>13300</v>
      </c>
      <c r="BX135" s="280">
        <f t="shared" ref="BX135:BX154" si="187">+BP135-BW135</f>
        <v>80095.342465753434</v>
      </c>
      <c r="BZ135" s="280">
        <v>80095.342465753434</v>
      </c>
      <c r="CA135" s="362"/>
      <c r="CB135" s="362"/>
      <c r="CC135" s="360">
        <f t="shared" si="128"/>
        <v>4.5041095890410956</v>
      </c>
      <c r="CD135" s="462">
        <f t="shared" si="129"/>
        <v>5.4958904109589044</v>
      </c>
      <c r="CE135" s="374">
        <f t="shared" si="130"/>
        <v>7000</v>
      </c>
      <c r="CF135" s="463">
        <f t="shared" ref="CF135:CF156" si="188">IF(BZ135-CE135&lt;=0,0,IF(CD135&lt;=0,0,BZ135-CE135))</f>
        <v>73095.342465753434</v>
      </c>
      <c r="CG135" s="464">
        <f t="shared" si="154"/>
        <v>13300</v>
      </c>
      <c r="CH135" s="280">
        <f t="shared" ref="CH135:CH156" si="189">+BZ135-CG135</f>
        <v>66795.342465753434</v>
      </c>
      <c r="CJ135" s="467">
        <f t="shared" si="131"/>
        <v>59795.342465753434</v>
      </c>
      <c r="CK135" s="280">
        <f t="shared" si="132"/>
        <v>66795.342465753434</v>
      </c>
      <c r="CL135" s="362"/>
      <c r="CM135" s="362"/>
      <c r="CN135" s="360">
        <f t="shared" si="133"/>
        <v>5.5041095890410956</v>
      </c>
      <c r="CO135" s="462">
        <f t="shared" si="134"/>
        <v>4.4958904109589044</v>
      </c>
      <c r="CP135" s="374">
        <f t="shared" si="135"/>
        <v>7000</v>
      </c>
      <c r="CQ135" s="364">
        <f t="shared" ref="CQ135:CQ157" si="190">IF(CK135-CP135&lt;=0,0,IF(CO135&lt;=0,0,CK135-CP135))</f>
        <v>59795.342465753434</v>
      </c>
      <c r="CR135" s="364">
        <f t="shared" si="136"/>
        <v>13300</v>
      </c>
      <c r="CS135" s="280">
        <f t="shared" ref="CS135:CS157" si="191">+CK135-CR135</f>
        <v>53495.342465753434</v>
      </c>
      <c r="CU135" s="468">
        <f t="shared" si="137"/>
        <v>46495.342465753434</v>
      </c>
      <c r="CV135" s="280">
        <f t="shared" si="138"/>
        <v>53495.342465753434</v>
      </c>
      <c r="CW135" s="362"/>
      <c r="CX135" s="362"/>
      <c r="CY135" s="360">
        <f t="shared" si="139"/>
        <v>7.5041095890410956</v>
      </c>
      <c r="CZ135" s="462">
        <f t="shared" si="140"/>
        <v>2.4958904109589044</v>
      </c>
      <c r="DA135" s="374">
        <f t="shared" si="141"/>
        <v>7000</v>
      </c>
      <c r="DB135" s="364">
        <f t="shared" ref="DB135:DB160" si="192">IF(CV135-DA135&lt;=0,0,IF(CZ135&lt;=0,0,CV135-DA135))</f>
        <v>46495.342465753434</v>
      </c>
      <c r="DC135" s="364">
        <f t="shared" si="159"/>
        <v>13300</v>
      </c>
      <c r="DD135" s="280">
        <f t="shared" ref="DD135:DD160" si="193">+CV135-DC135</f>
        <v>40195.342465753434</v>
      </c>
      <c r="DF135" s="468">
        <f t="shared" si="142"/>
        <v>33195.342465753434</v>
      </c>
    </row>
    <row r="136" spans="1:110" ht="15" x14ac:dyDescent="0.25">
      <c r="A136" s="409" t="s">
        <v>18</v>
      </c>
      <c r="B136" s="355" t="s">
        <v>75</v>
      </c>
      <c r="C136" s="355" t="s">
        <v>54</v>
      </c>
      <c r="D136" s="355" t="s">
        <v>2133</v>
      </c>
      <c r="E136" s="277" t="s">
        <v>962</v>
      </c>
      <c r="F136" s="470" t="s">
        <v>1073</v>
      </c>
      <c r="G136" s="457">
        <v>42314</v>
      </c>
      <c r="H136" s="459" t="str">
        <f t="shared" si="166"/>
        <v>2015-2016</v>
      </c>
      <c r="I136" s="459">
        <v>0</v>
      </c>
      <c r="J136" s="476">
        <v>10</v>
      </c>
      <c r="K136" s="477">
        <f t="shared" si="167"/>
        <v>10</v>
      </c>
      <c r="L136" s="279">
        <v>0</v>
      </c>
      <c r="M136" s="469"/>
      <c r="N136" s="359"/>
      <c r="O136" s="359"/>
      <c r="P136" s="265"/>
      <c r="Q136" s="361"/>
      <c r="R136" s="265"/>
      <c r="S136" s="265"/>
      <c r="T136" s="265"/>
      <c r="U136" s="265"/>
      <c r="V136" s="265"/>
      <c r="W136" s="265"/>
      <c r="X136" s="265"/>
      <c r="Y136" s="359"/>
      <c r="Z136" s="374"/>
      <c r="AA136" s="481"/>
      <c r="AB136" s="374"/>
      <c r="AC136" s="486">
        <v>592153</v>
      </c>
      <c r="AD136" s="280">
        <f t="shared" si="160"/>
        <v>147</v>
      </c>
      <c r="AE136" s="360">
        <v>0</v>
      </c>
      <c r="AF136" s="482">
        <f t="shared" si="168"/>
        <v>10</v>
      </c>
      <c r="AG136" s="374">
        <f t="shared" si="161"/>
        <v>29607.65</v>
      </c>
      <c r="AH136" s="463">
        <f t="shared" si="162"/>
        <v>562545.35</v>
      </c>
      <c r="AI136" s="464">
        <f t="shared" si="163"/>
        <v>22655.936013698629</v>
      </c>
      <c r="AJ136" s="465">
        <f t="shared" si="164"/>
        <v>569497.06398630142</v>
      </c>
      <c r="AK136" s="362"/>
      <c r="AL136" s="489">
        <f t="shared" si="169"/>
        <v>569497.06398630142</v>
      </c>
      <c r="AM136" s="362"/>
      <c r="AN136" s="362"/>
      <c r="AO136" s="360">
        <f t="shared" si="170"/>
        <v>0.4</v>
      </c>
      <c r="AP136" s="462">
        <f t="shared" si="171"/>
        <v>9.6</v>
      </c>
      <c r="AQ136" s="374">
        <f t="shared" si="172"/>
        <v>29607.65</v>
      </c>
      <c r="AR136" s="463">
        <f t="shared" si="165"/>
        <v>562545.35</v>
      </c>
      <c r="AS136" s="464">
        <f t="shared" si="158"/>
        <v>56254.534999999996</v>
      </c>
      <c r="AT136" s="464">
        <f t="shared" si="173"/>
        <v>513242.52898630145</v>
      </c>
      <c r="AV136" s="489">
        <f t="shared" si="174"/>
        <v>513242.52898630145</v>
      </c>
      <c r="AW136" s="362"/>
      <c r="AX136" s="362"/>
      <c r="AY136" s="360">
        <f t="shared" si="175"/>
        <v>1.4</v>
      </c>
      <c r="AZ136" s="462">
        <f t="shared" si="176"/>
        <v>8.6</v>
      </c>
      <c r="BA136" s="374">
        <f t="shared" si="177"/>
        <v>29607.65</v>
      </c>
      <c r="BB136" s="463">
        <f t="shared" si="178"/>
        <v>539889.4139863014</v>
      </c>
      <c r="BC136" s="364">
        <f t="shared" si="151"/>
        <v>56254.534999999996</v>
      </c>
      <c r="BD136" s="464">
        <f t="shared" si="179"/>
        <v>456987.99398630147</v>
      </c>
      <c r="BE136" s="464"/>
      <c r="BF136" s="374">
        <f t="shared" si="180"/>
        <v>456987.99398630147</v>
      </c>
      <c r="BG136" s="362"/>
      <c r="BH136" s="362"/>
      <c r="BI136" s="360">
        <f t="shared" si="181"/>
        <v>2.4</v>
      </c>
      <c r="BJ136" s="462">
        <f t="shared" si="182"/>
        <v>7.6</v>
      </c>
      <c r="BK136" s="374">
        <f t="shared" si="183"/>
        <v>29607.65</v>
      </c>
      <c r="BL136" s="463">
        <f t="shared" si="184"/>
        <v>427380.34398630145</v>
      </c>
      <c r="BM136" s="364">
        <f t="shared" si="153"/>
        <v>56254.534999999996</v>
      </c>
      <c r="BN136" s="280">
        <f t="shared" si="185"/>
        <v>400733.4589863015</v>
      </c>
      <c r="BO136" s="467"/>
      <c r="BP136" s="374">
        <v>400733.4589863015</v>
      </c>
      <c r="BQ136" s="362"/>
      <c r="BR136" s="362"/>
      <c r="BS136" s="360">
        <f t="shared" ref="BS136:BS149" si="194">($BQ$1-G136)/365</f>
        <v>3.4</v>
      </c>
      <c r="BT136" s="462">
        <f t="shared" ref="BT136:BT149" si="195">J136-BS136</f>
        <v>6.6</v>
      </c>
      <c r="BU136" s="374">
        <f t="shared" ref="BU136:BU149" si="196">BK136</f>
        <v>29607.65</v>
      </c>
      <c r="BV136" s="463">
        <f t="shared" si="186"/>
        <v>371125.80898630148</v>
      </c>
      <c r="BW136" s="364">
        <f t="shared" ref="BW136:BW149" si="197">BM136</f>
        <v>56254.534999999996</v>
      </c>
      <c r="BX136" s="280">
        <f t="shared" si="187"/>
        <v>344478.92398630152</v>
      </c>
      <c r="BZ136" s="280">
        <v>344478.92398630152</v>
      </c>
      <c r="CA136" s="362"/>
      <c r="CB136" s="362"/>
      <c r="CC136" s="360">
        <f t="shared" ref="CC136:CC156" si="198">($CA$1-G136)/365</f>
        <v>4.4027397260273968</v>
      </c>
      <c r="CD136" s="462">
        <f t="shared" ref="CD136:CD156" si="199">J136-CC136</f>
        <v>5.5972602739726032</v>
      </c>
      <c r="CE136" s="374">
        <f t="shared" ref="CE136:CE149" si="200">BU136</f>
        <v>29607.65</v>
      </c>
      <c r="CF136" s="463">
        <f t="shared" si="188"/>
        <v>314871.2739863015</v>
      </c>
      <c r="CG136" s="464">
        <f t="shared" si="154"/>
        <v>56254.534999999996</v>
      </c>
      <c r="CH136" s="280">
        <f t="shared" si="189"/>
        <v>288224.38898630155</v>
      </c>
      <c r="CJ136" s="467">
        <f t="shared" ref="CJ136:CJ156" si="201">CH136-CE136</f>
        <v>258616.73898630156</v>
      </c>
      <c r="CK136" s="280">
        <f t="shared" ref="CK136:CK157" si="202">CH136</f>
        <v>288224.38898630155</v>
      </c>
      <c r="CL136" s="362"/>
      <c r="CM136" s="362"/>
      <c r="CN136" s="360">
        <f t="shared" ref="CN136:CN156" si="203">($CL$1-G136)/365</f>
        <v>5.4027397260273968</v>
      </c>
      <c r="CO136" s="462">
        <f t="shared" ref="CO136:CO156" si="204">J136-CN136</f>
        <v>4.5972602739726032</v>
      </c>
      <c r="CP136" s="374">
        <f t="shared" ref="CP136:CP157" si="205">CE136</f>
        <v>29607.65</v>
      </c>
      <c r="CQ136" s="364">
        <f t="shared" si="190"/>
        <v>258616.73898630156</v>
      </c>
      <c r="CR136" s="364">
        <f t="shared" ref="CR136:CR156" si="206">CG136</f>
        <v>56254.534999999996</v>
      </c>
      <c r="CS136" s="280">
        <f t="shared" si="191"/>
        <v>231969.85398630155</v>
      </c>
      <c r="CU136" s="468">
        <f t="shared" ref="CU136:CU160" si="207">CS136-CP136</f>
        <v>202362.20398630155</v>
      </c>
      <c r="CV136" s="280">
        <f t="shared" ref="CV136:CV157" si="208">CS136</f>
        <v>231969.85398630155</v>
      </c>
      <c r="CW136" s="362"/>
      <c r="CX136" s="362"/>
      <c r="CY136" s="360">
        <f t="shared" ref="CY136:CY160" si="209">($CV$1-G136)/365</f>
        <v>7.4027397260273968</v>
      </c>
      <c r="CZ136" s="462">
        <f t="shared" ref="CZ136:CZ160" si="210">J136-CY136</f>
        <v>2.5972602739726032</v>
      </c>
      <c r="DA136" s="374">
        <f t="shared" ref="DA136:DA157" si="211">CP136</f>
        <v>29607.65</v>
      </c>
      <c r="DB136" s="364">
        <f t="shared" si="192"/>
        <v>202362.20398630155</v>
      </c>
      <c r="DC136" s="364">
        <f t="shared" si="159"/>
        <v>56254.534999999996</v>
      </c>
      <c r="DD136" s="280">
        <f t="shared" si="193"/>
        <v>175715.31898630154</v>
      </c>
      <c r="DF136" s="468">
        <f t="shared" ref="DF136:DF174" si="212">DD136-DA136</f>
        <v>146107.66898630155</v>
      </c>
    </row>
    <row r="137" spans="1:110" ht="30" x14ac:dyDescent="0.25">
      <c r="A137" s="409" t="s">
        <v>18</v>
      </c>
      <c r="B137" s="355" t="s">
        <v>75</v>
      </c>
      <c r="C137" s="355" t="s">
        <v>54</v>
      </c>
      <c r="D137" s="355" t="s">
        <v>2134</v>
      </c>
      <c r="E137" s="277" t="s">
        <v>963</v>
      </c>
      <c r="F137" s="470" t="s">
        <v>1073</v>
      </c>
      <c r="G137" s="457">
        <v>42367</v>
      </c>
      <c r="H137" s="459" t="str">
        <f t="shared" si="166"/>
        <v>2015-2016</v>
      </c>
      <c r="I137" s="459">
        <v>0</v>
      </c>
      <c r="J137" s="476">
        <v>10</v>
      </c>
      <c r="K137" s="477">
        <f t="shared" si="167"/>
        <v>10</v>
      </c>
      <c r="L137" s="279">
        <v>0</v>
      </c>
      <c r="M137" s="469"/>
      <c r="N137" s="359"/>
      <c r="O137" s="359"/>
      <c r="P137" s="265"/>
      <c r="Q137" s="361"/>
      <c r="R137" s="265"/>
      <c r="S137" s="265"/>
      <c r="T137" s="265"/>
      <c r="U137" s="265"/>
      <c r="V137" s="265"/>
      <c r="W137" s="265"/>
      <c r="X137" s="265"/>
      <c r="Y137" s="359"/>
      <c r="Z137" s="374"/>
      <c r="AA137" s="481"/>
      <c r="AB137" s="374"/>
      <c r="AC137" s="486">
        <v>845932</v>
      </c>
      <c r="AD137" s="280">
        <f t="shared" si="160"/>
        <v>94</v>
      </c>
      <c r="AE137" s="360">
        <v>0</v>
      </c>
      <c r="AF137" s="482">
        <f t="shared" si="168"/>
        <v>10</v>
      </c>
      <c r="AG137" s="374">
        <f t="shared" si="161"/>
        <v>42296.600000000006</v>
      </c>
      <c r="AH137" s="463">
        <f t="shared" si="162"/>
        <v>803635.4</v>
      </c>
      <c r="AI137" s="464">
        <f t="shared" si="163"/>
        <v>20696.363726027401</v>
      </c>
      <c r="AJ137" s="465">
        <f t="shared" si="164"/>
        <v>825235.63627397257</v>
      </c>
      <c r="AK137" s="362"/>
      <c r="AL137" s="489">
        <f t="shared" si="169"/>
        <v>825235.63627397257</v>
      </c>
      <c r="AM137" s="362"/>
      <c r="AN137" s="362"/>
      <c r="AO137" s="360">
        <f t="shared" si="170"/>
        <v>0.25479452054794521</v>
      </c>
      <c r="AP137" s="462">
        <f t="shared" si="171"/>
        <v>9.7452054794520553</v>
      </c>
      <c r="AQ137" s="374">
        <f t="shared" si="172"/>
        <v>42296.600000000006</v>
      </c>
      <c r="AR137" s="463">
        <f t="shared" si="165"/>
        <v>803635.4</v>
      </c>
      <c r="AS137" s="464">
        <f t="shared" si="158"/>
        <v>80363.540000000008</v>
      </c>
      <c r="AT137" s="464">
        <f t="shared" si="173"/>
        <v>744872.09627397254</v>
      </c>
      <c r="AV137" s="489">
        <f t="shared" si="174"/>
        <v>744872.09627397254</v>
      </c>
      <c r="AW137" s="362"/>
      <c r="AX137" s="362"/>
      <c r="AY137" s="360">
        <f t="shared" si="175"/>
        <v>1.2547945205479452</v>
      </c>
      <c r="AZ137" s="462">
        <f t="shared" si="176"/>
        <v>8.7452054794520553</v>
      </c>
      <c r="BA137" s="374">
        <f t="shared" si="177"/>
        <v>42296.600000000006</v>
      </c>
      <c r="BB137" s="463">
        <f t="shared" si="178"/>
        <v>782939.0362739726</v>
      </c>
      <c r="BC137" s="364">
        <f t="shared" si="151"/>
        <v>80363.540000000008</v>
      </c>
      <c r="BD137" s="464">
        <f t="shared" si="179"/>
        <v>664508.5562739725</v>
      </c>
      <c r="BE137" s="464"/>
      <c r="BF137" s="374">
        <f t="shared" si="180"/>
        <v>664508.5562739725</v>
      </c>
      <c r="BG137" s="362"/>
      <c r="BH137" s="362"/>
      <c r="BI137" s="360">
        <f t="shared" si="181"/>
        <v>2.2547945205479452</v>
      </c>
      <c r="BJ137" s="462">
        <f t="shared" si="182"/>
        <v>7.7452054794520553</v>
      </c>
      <c r="BK137" s="374">
        <f t="shared" si="183"/>
        <v>42296.600000000006</v>
      </c>
      <c r="BL137" s="463">
        <f t="shared" si="184"/>
        <v>622211.95627397252</v>
      </c>
      <c r="BM137" s="364">
        <f t="shared" si="153"/>
        <v>80363.540000000008</v>
      </c>
      <c r="BN137" s="280">
        <f t="shared" si="185"/>
        <v>584145.01627397246</v>
      </c>
      <c r="BO137" s="467"/>
      <c r="BP137" s="374">
        <v>584145.01627397246</v>
      </c>
      <c r="BQ137" s="362"/>
      <c r="BR137" s="362"/>
      <c r="BS137" s="360">
        <f t="shared" si="194"/>
        <v>3.2547945205479452</v>
      </c>
      <c r="BT137" s="462">
        <f t="shared" si="195"/>
        <v>6.7452054794520553</v>
      </c>
      <c r="BU137" s="374">
        <f t="shared" si="196"/>
        <v>42296.600000000006</v>
      </c>
      <c r="BV137" s="463">
        <f t="shared" si="186"/>
        <v>541848.41627397249</v>
      </c>
      <c r="BW137" s="364">
        <f t="shared" si="197"/>
        <v>80363.540000000008</v>
      </c>
      <c r="BX137" s="280">
        <f t="shared" si="187"/>
        <v>503781.47627397242</v>
      </c>
      <c r="BZ137" s="280">
        <v>503781.47627397242</v>
      </c>
      <c r="CA137" s="362"/>
      <c r="CB137" s="362"/>
      <c r="CC137" s="360">
        <f t="shared" si="198"/>
        <v>4.2575342465753421</v>
      </c>
      <c r="CD137" s="462">
        <f t="shared" si="199"/>
        <v>5.7424657534246579</v>
      </c>
      <c r="CE137" s="374">
        <f t="shared" si="200"/>
        <v>42296.600000000006</v>
      </c>
      <c r="CF137" s="463">
        <f t="shared" si="188"/>
        <v>461484.87627397245</v>
      </c>
      <c r="CG137" s="464">
        <f t="shared" si="154"/>
        <v>80363.540000000008</v>
      </c>
      <c r="CH137" s="280">
        <f t="shared" si="189"/>
        <v>423417.93627397239</v>
      </c>
      <c r="CJ137" s="467">
        <f t="shared" si="201"/>
        <v>381121.33627397241</v>
      </c>
      <c r="CK137" s="280">
        <f t="shared" si="202"/>
        <v>423417.93627397239</v>
      </c>
      <c r="CL137" s="362"/>
      <c r="CM137" s="362"/>
      <c r="CN137" s="360">
        <f t="shared" si="203"/>
        <v>5.2575342465753421</v>
      </c>
      <c r="CO137" s="462">
        <f t="shared" si="204"/>
        <v>4.7424657534246579</v>
      </c>
      <c r="CP137" s="374">
        <f t="shared" si="205"/>
        <v>42296.600000000006</v>
      </c>
      <c r="CQ137" s="364">
        <f t="shared" si="190"/>
        <v>381121.33627397241</v>
      </c>
      <c r="CR137" s="364">
        <f t="shared" si="206"/>
        <v>80363.540000000008</v>
      </c>
      <c r="CS137" s="280">
        <f t="shared" si="191"/>
        <v>343054.39627397235</v>
      </c>
      <c r="CU137" s="468">
        <f t="shared" si="207"/>
        <v>300757.79627397237</v>
      </c>
      <c r="CV137" s="280">
        <f t="shared" si="208"/>
        <v>343054.39627397235</v>
      </c>
      <c r="CW137" s="362"/>
      <c r="CX137" s="362"/>
      <c r="CY137" s="360">
        <f t="shared" si="209"/>
        <v>7.2575342465753421</v>
      </c>
      <c r="CZ137" s="462">
        <f t="shared" si="210"/>
        <v>2.7424657534246579</v>
      </c>
      <c r="DA137" s="374">
        <f t="shared" si="211"/>
        <v>42296.600000000006</v>
      </c>
      <c r="DB137" s="364">
        <f t="shared" si="192"/>
        <v>300757.79627397237</v>
      </c>
      <c r="DC137" s="364">
        <f t="shared" si="159"/>
        <v>80363.540000000008</v>
      </c>
      <c r="DD137" s="280">
        <f t="shared" si="193"/>
        <v>262690.85627397231</v>
      </c>
      <c r="DF137" s="468">
        <f t="shared" si="212"/>
        <v>220394.25627397231</v>
      </c>
    </row>
    <row r="138" spans="1:110" ht="15" x14ac:dyDescent="0.25">
      <c r="A138" s="409" t="s">
        <v>18</v>
      </c>
      <c r="B138" s="355" t="s">
        <v>75</v>
      </c>
      <c r="C138" s="355" t="s">
        <v>54</v>
      </c>
      <c r="D138" s="355" t="s">
        <v>2135</v>
      </c>
      <c r="E138" s="277" t="s">
        <v>964</v>
      </c>
      <c r="F138" s="470" t="s">
        <v>1073</v>
      </c>
      <c r="G138" s="457">
        <v>42380</v>
      </c>
      <c r="H138" s="459" t="str">
        <f t="shared" si="166"/>
        <v>2015-2016</v>
      </c>
      <c r="I138" s="459">
        <v>0</v>
      </c>
      <c r="J138" s="476">
        <v>10</v>
      </c>
      <c r="K138" s="477">
        <f t="shared" si="167"/>
        <v>10</v>
      </c>
      <c r="L138" s="279">
        <v>0</v>
      </c>
      <c r="M138" s="469"/>
      <c r="N138" s="359"/>
      <c r="O138" s="359"/>
      <c r="P138" s="265"/>
      <c r="Q138" s="361"/>
      <c r="R138" s="265"/>
      <c r="S138" s="265"/>
      <c r="T138" s="265"/>
      <c r="U138" s="265"/>
      <c r="V138" s="265"/>
      <c r="W138" s="265"/>
      <c r="X138" s="265"/>
      <c r="Y138" s="359"/>
      <c r="Z138" s="374"/>
      <c r="AA138" s="481"/>
      <c r="AB138" s="374"/>
      <c r="AC138" s="486">
        <v>368970</v>
      </c>
      <c r="AD138" s="280">
        <f t="shared" si="160"/>
        <v>81</v>
      </c>
      <c r="AE138" s="360">
        <v>0</v>
      </c>
      <c r="AF138" s="482">
        <f t="shared" si="168"/>
        <v>10</v>
      </c>
      <c r="AG138" s="374">
        <f t="shared" si="161"/>
        <v>18448.5</v>
      </c>
      <c r="AH138" s="463">
        <f t="shared" si="162"/>
        <v>350521.5</v>
      </c>
      <c r="AI138" s="464">
        <f t="shared" si="163"/>
        <v>7778.6963013698632</v>
      </c>
      <c r="AJ138" s="465">
        <f t="shared" si="164"/>
        <v>361191.30369863013</v>
      </c>
      <c r="AK138" s="362"/>
      <c r="AL138" s="489">
        <f t="shared" si="169"/>
        <v>361191.30369863013</v>
      </c>
      <c r="AM138" s="362"/>
      <c r="AN138" s="362"/>
      <c r="AO138" s="360">
        <f t="shared" si="170"/>
        <v>0.21917808219178081</v>
      </c>
      <c r="AP138" s="462">
        <f t="shared" si="171"/>
        <v>9.7808219178082183</v>
      </c>
      <c r="AQ138" s="374">
        <f t="shared" si="172"/>
        <v>18448.5</v>
      </c>
      <c r="AR138" s="463">
        <f t="shared" si="165"/>
        <v>350521.5</v>
      </c>
      <c r="AS138" s="464">
        <f t="shared" si="158"/>
        <v>35052.15</v>
      </c>
      <c r="AT138" s="464">
        <f t="shared" si="173"/>
        <v>326139.15369863011</v>
      </c>
      <c r="AV138" s="489">
        <f t="shared" si="174"/>
        <v>326139.15369863011</v>
      </c>
      <c r="AW138" s="362"/>
      <c r="AX138" s="362"/>
      <c r="AY138" s="360">
        <f t="shared" si="175"/>
        <v>1.2191780821917808</v>
      </c>
      <c r="AZ138" s="462">
        <f t="shared" si="176"/>
        <v>8.7808219178082183</v>
      </c>
      <c r="BA138" s="374">
        <f t="shared" si="177"/>
        <v>18448.5</v>
      </c>
      <c r="BB138" s="463">
        <f t="shared" si="178"/>
        <v>342742.80369863013</v>
      </c>
      <c r="BC138" s="364">
        <f t="shared" si="151"/>
        <v>35052.15</v>
      </c>
      <c r="BD138" s="464">
        <f t="shared" si="179"/>
        <v>291087.00369863008</v>
      </c>
      <c r="BE138" s="464"/>
      <c r="BF138" s="374">
        <f t="shared" si="180"/>
        <v>291087.00369863008</v>
      </c>
      <c r="BG138" s="362"/>
      <c r="BH138" s="362"/>
      <c r="BI138" s="360">
        <f t="shared" si="181"/>
        <v>2.2191780821917808</v>
      </c>
      <c r="BJ138" s="462">
        <f t="shared" si="182"/>
        <v>7.7808219178082192</v>
      </c>
      <c r="BK138" s="374">
        <f t="shared" si="183"/>
        <v>18448.5</v>
      </c>
      <c r="BL138" s="463">
        <f t="shared" si="184"/>
        <v>272638.50369863008</v>
      </c>
      <c r="BM138" s="364">
        <f t="shared" si="153"/>
        <v>35052.15</v>
      </c>
      <c r="BN138" s="280">
        <f t="shared" si="185"/>
        <v>256034.85369863009</v>
      </c>
      <c r="BO138" s="467"/>
      <c r="BP138" s="374">
        <v>256034.85369863009</v>
      </c>
      <c r="BQ138" s="362"/>
      <c r="BR138" s="362"/>
      <c r="BS138" s="360">
        <f t="shared" si="194"/>
        <v>3.2191780821917808</v>
      </c>
      <c r="BT138" s="462">
        <f t="shared" si="195"/>
        <v>6.7808219178082192</v>
      </c>
      <c r="BU138" s="374">
        <f t="shared" si="196"/>
        <v>18448.5</v>
      </c>
      <c r="BV138" s="463">
        <f t="shared" si="186"/>
        <v>237586.35369863009</v>
      </c>
      <c r="BW138" s="364">
        <f t="shared" si="197"/>
        <v>35052.15</v>
      </c>
      <c r="BX138" s="280">
        <f t="shared" si="187"/>
        <v>220982.7036986301</v>
      </c>
      <c r="BZ138" s="280">
        <v>220982.7036986301</v>
      </c>
      <c r="CA138" s="362"/>
      <c r="CB138" s="362"/>
      <c r="CC138" s="360">
        <f t="shared" si="198"/>
        <v>4.2219178082191782</v>
      </c>
      <c r="CD138" s="462">
        <f t="shared" si="199"/>
        <v>5.7780821917808218</v>
      </c>
      <c r="CE138" s="374">
        <f t="shared" si="200"/>
        <v>18448.5</v>
      </c>
      <c r="CF138" s="463">
        <f t="shared" si="188"/>
        <v>202534.2036986301</v>
      </c>
      <c r="CG138" s="464">
        <f t="shared" si="154"/>
        <v>35052.15</v>
      </c>
      <c r="CH138" s="280">
        <f t="shared" si="189"/>
        <v>185930.5536986301</v>
      </c>
      <c r="CJ138" s="467">
        <f t="shared" si="201"/>
        <v>167482.0536986301</v>
      </c>
      <c r="CK138" s="280">
        <f t="shared" si="202"/>
        <v>185930.5536986301</v>
      </c>
      <c r="CL138" s="362"/>
      <c r="CM138" s="362"/>
      <c r="CN138" s="360">
        <f t="shared" si="203"/>
        <v>5.2219178082191782</v>
      </c>
      <c r="CO138" s="462">
        <f t="shared" si="204"/>
        <v>4.7780821917808218</v>
      </c>
      <c r="CP138" s="374">
        <f t="shared" si="205"/>
        <v>18448.5</v>
      </c>
      <c r="CQ138" s="364">
        <f t="shared" si="190"/>
        <v>167482.0536986301</v>
      </c>
      <c r="CR138" s="364">
        <f t="shared" si="206"/>
        <v>35052.15</v>
      </c>
      <c r="CS138" s="280">
        <f t="shared" si="191"/>
        <v>150878.40369863011</v>
      </c>
      <c r="CU138" s="468">
        <f t="shared" si="207"/>
        <v>132429.90369863011</v>
      </c>
      <c r="CV138" s="280">
        <f t="shared" si="208"/>
        <v>150878.40369863011</v>
      </c>
      <c r="CW138" s="362"/>
      <c r="CX138" s="362"/>
      <c r="CY138" s="360">
        <f t="shared" si="209"/>
        <v>7.2219178082191782</v>
      </c>
      <c r="CZ138" s="462">
        <f t="shared" si="210"/>
        <v>2.7780821917808218</v>
      </c>
      <c r="DA138" s="374">
        <f t="shared" si="211"/>
        <v>18448.5</v>
      </c>
      <c r="DB138" s="364">
        <f t="shared" si="192"/>
        <v>132429.90369863011</v>
      </c>
      <c r="DC138" s="364">
        <f t="shared" si="159"/>
        <v>35052.15</v>
      </c>
      <c r="DD138" s="280">
        <f t="shared" si="193"/>
        <v>115826.25369863011</v>
      </c>
      <c r="DF138" s="468">
        <f t="shared" si="212"/>
        <v>97377.753698630113</v>
      </c>
    </row>
    <row r="139" spans="1:110" ht="15" x14ac:dyDescent="0.25">
      <c r="A139" s="409" t="s">
        <v>18</v>
      </c>
      <c r="B139" s="355" t="s">
        <v>75</v>
      </c>
      <c r="C139" s="355" t="s">
        <v>54</v>
      </c>
      <c r="D139" s="355" t="s">
        <v>2136</v>
      </c>
      <c r="E139" s="277" t="s">
        <v>982</v>
      </c>
      <c r="F139" s="470" t="s">
        <v>1072</v>
      </c>
      <c r="G139" s="457">
        <v>42384</v>
      </c>
      <c r="H139" s="459" t="str">
        <f t="shared" si="166"/>
        <v>2015-2016</v>
      </c>
      <c r="I139" s="459">
        <v>0</v>
      </c>
      <c r="J139" s="476">
        <v>10</v>
      </c>
      <c r="K139" s="477">
        <f t="shared" si="167"/>
        <v>10</v>
      </c>
      <c r="L139" s="429">
        <v>0</v>
      </c>
      <c r="M139" s="492"/>
      <c r="N139" s="430"/>
      <c r="O139" s="388"/>
      <c r="P139" s="493"/>
      <c r="Q139" s="390"/>
      <c r="R139" s="494"/>
      <c r="S139" s="494"/>
      <c r="T139" s="494"/>
      <c r="U139" s="493"/>
      <c r="V139" s="494"/>
      <c r="W139" s="494"/>
      <c r="X139" s="494"/>
      <c r="Y139" s="430"/>
      <c r="Z139" s="495"/>
      <c r="AA139" s="496"/>
      <c r="AB139" s="374"/>
      <c r="AC139" s="486">
        <v>15051</v>
      </c>
      <c r="AD139" s="280">
        <f t="shared" si="160"/>
        <v>77</v>
      </c>
      <c r="AE139" s="360">
        <v>0</v>
      </c>
      <c r="AF139" s="482">
        <f t="shared" si="168"/>
        <v>10</v>
      </c>
      <c r="AG139" s="374">
        <f t="shared" si="161"/>
        <v>752.55000000000007</v>
      </c>
      <c r="AH139" s="463">
        <f t="shared" si="162"/>
        <v>14298.45</v>
      </c>
      <c r="AI139" s="464">
        <f t="shared" si="163"/>
        <v>301.63853424657532</v>
      </c>
      <c r="AJ139" s="465">
        <f t="shared" si="164"/>
        <v>14749.361465753425</v>
      </c>
      <c r="AK139" s="362"/>
      <c r="AL139" s="489">
        <f t="shared" si="169"/>
        <v>14749.361465753425</v>
      </c>
      <c r="AM139" s="362"/>
      <c r="AN139" s="362"/>
      <c r="AO139" s="360">
        <f t="shared" si="170"/>
        <v>0.20821917808219179</v>
      </c>
      <c r="AP139" s="462">
        <f t="shared" si="171"/>
        <v>9.7917808219178077</v>
      </c>
      <c r="AQ139" s="374">
        <f t="shared" si="172"/>
        <v>752.55000000000007</v>
      </c>
      <c r="AR139" s="463">
        <f t="shared" si="165"/>
        <v>14298.45</v>
      </c>
      <c r="AS139" s="464">
        <f t="shared" si="158"/>
        <v>1429.845</v>
      </c>
      <c r="AT139" s="464">
        <f t="shared" si="173"/>
        <v>13319.516465753426</v>
      </c>
      <c r="AV139" s="489">
        <f t="shared" si="174"/>
        <v>13319.516465753426</v>
      </c>
      <c r="AW139" s="362"/>
      <c r="AX139" s="362"/>
      <c r="AY139" s="360">
        <f t="shared" si="175"/>
        <v>1.2082191780821918</v>
      </c>
      <c r="AZ139" s="462">
        <f t="shared" si="176"/>
        <v>8.7917808219178077</v>
      </c>
      <c r="BA139" s="374">
        <f t="shared" si="177"/>
        <v>752.55000000000007</v>
      </c>
      <c r="BB139" s="463">
        <f t="shared" si="178"/>
        <v>13996.811465753426</v>
      </c>
      <c r="BC139" s="364">
        <f t="shared" si="151"/>
        <v>1429.845</v>
      </c>
      <c r="BD139" s="464">
        <f t="shared" si="179"/>
        <v>11889.671465753427</v>
      </c>
      <c r="BE139" s="464"/>
      <c r="BF139" s="374">
        <f t="shared" si="180"/>
        <v>11889.671465753427</v>
      </c>
      <c r="BG139" s="362"/>
      <c r="BH139" s="362"/>
      <c r="BI139" s="360">
        <f t="shared" si="181"/>
        <v>2.2082191780821918</v>
      </c>
      <c r="BJ139" s="462">
        <f t="shared" si="182"/>
        <v>7.7917808219178077</v>
      </c>
      <c r="BK139" s="374">
        <f t="shared" si="183"/>
        <v>752.55000000000007</v>
      </c>
      <c r="BL139" s="463">
        <f t="shared" si="184"/>
        <v>11137.121465753427</v>
      </c>
      <c r="BM139" s="364">
        <f t="shared" si="153"/>
        <v>1429.845</v>
      </c>
      <c r="BN139" s="280">
        <f t="shared" si="185"/>
        <v>10459.826465753427</v>
      </c>
      <c r="BO139" s="467"/>
      <c r="BP139" s="374">
        <v>10459.826465753427</v>
      </c>
      <c r="BQ139" s="362"/>
      <c r="BR139" s="362"/>
      <c r="BS139" s="360">
        <f t="shared" si="194"/>
        <v>3.2082191780821918</v>
      </c>
      <c r="BT139" s="462">
        <f t="shared" si="195"/>
        <v>6.7917808219178077</v>
      </c>
      <c r="BU139" s="374">
        <f t="shared" si="196"/>
        <v>752.55000000000007</v>
      </c>
      <c r="BV139" s="463">
        <f t="shared" si="186"/>
        <v>9707.2764657534281</v>
      </c>
      <c r="BW139" s="364">
        <f t="shared" si="197"/>
        <v>1429.845</v>
      </c>
      <c r="BX139" s="280">
        <f t="shared" si="187"/>
        <v>9029.981465753428</v>
      </c>
      <c r="BZ139" s="280">
        <v>9029.981465753428</v>
      </c>
      <c r="CA139" s="362"/>
      <c r="CB139" s="362"/>
      <c r="CC139" s="360">
        <f t="shared" si="198"/>
        <v>4.2109589041095887</v>
      </c>
      <c r="CD139" s="462">
        <f t="shared" si="199"/>
        <v>5.7890410958904113</v>
      </c>
      <c r="CE139" s="374">
        <f t="shared" si="200"/>
        <v>752.55000000000007</v>
      </c>
      <c r="CF139" s="463">
        <f t="shared" si="188"/>
        <v>8277.4314657534287</v>
      </c>
      <c r="CG139" s="464">
        <f t="shared" si="154"/>
        <v>1429.845</v>
      </c>
      <c r="CH139" s="280">
        <f t="shared" si="189"/>
        <v>7600.1364657534277</v>
      </c>
      <c r="CJ139" s="467">
        <f t="shared" si="201"/>
        <v>6847.5864657534275</v>
      </c>
      <c r="CK139" s="280">
        <f t="shared" si="202"/>
        <v>7600.1364657534277</v>
      </c>
      <c r="CL139" s="362"/>
      <c r="CM139" s="362"/>
      <c r="CN139" s="360">
        <f t="shared" si="203"/>
        <v>5.2109589041095887</v>
      </c>
      <c r="CO139" s="462">
        <f t="shared" si="204"/>
        <v>4.7890410958904113</v>
      </c>
      <c r="CP139" s="374">
        <f t="shared" si="205"/>
        <v>752.55000000000007</v>
      </c>
      <c r="CQ139" s="364">
        <f t="shared" si="190"/>
        <v>6847.5864657534275</v>
      </c>
      <c r="CR139" s="364">
        <f t="shared" si="206"/>
        <v>1429.845</v>
      </c>
      <c r="CS139" s="280">
        <f t="shared" si="191"/>
        <v>6170.2914657534275</v>
      </c>
      <c r="CU139" s="468">
        <f t="shared" si="207"/>
        <v>5417.7414657534273</v>
      </c>
      <c r="CV139" s="280">
        <f t="shared" si="208"/>
        <v>6170.2914657534275</v>
      </c>
      <c r="CW139" s="362"/>
      <c r="CX139" s="362"/>
      <c r="CY139" s="360">
        <f t="shared" si="209"/>
        <v>7.2109589041095887</v>
      </c>
      <c r="CZ139" s="462">
        <f t="shared" si="210"/>
        <v>2.7890410958904113</v>
      </c>
      <c r="DA139" s="374">
        <f t="shared" si="211"/>
        <v>752.55000000000007</v>
      </c>
      <c r="DB139" s="364">
        <f t="shared" si="192"/>
        <v>5417.7414657534273</v>
      </c>
      <c r="DC139" s="364">
        <f t="shared" si="159"/>
        <v>1429.845</v>
      </c>
      <c r="DD139" s="280">
        <f t="shared" si="193"/>
        <v>4740.4464657534272</v>
      </c>
      <c r="DF139" s="468">
        <f t="shared" si="212"/>
        <v>3987.896465753427</v>
      </c>
    </row>
    <row r="140" spans="1:110" ht="15" x14ac:dyDescent="0.25">
      <c r="A140" s="409" t="s">
        <v>18</v>
      </c>
      <c r="B140" s="375" t="s">
        <v>75</v>
      </c>
      <c r="C140" s="375" t="s">
        <v>54</v>
      </c>
      <c r="D140" s="375" t="s">
        <v>2137</v>
      </c>
      <c r="E140" s="471" t="s">
        <v>224</v>
      </c>
      <c r="F140" s="472" t="s">
        <v>1072</v>
      </c>
      <c r="G140" s="473">
        <v>42450</v>
      </c>
      <c r="H140" s="475" t="str">
        <f t="shared" si="166"/>
        <v>2015-2016</v>
      </c>
      <c r="I140" s="475">
        <v>0</v>
      </c>
      <c r="J140" s="476">
        <v>10</v>
      </c>
      <c r="K140" s="477">
        <f t="shared" si="167"/>
        <v>10</v>
      </c>
      <c r="L140" s="429">
        <v>0</v>
      </c>
      <c r="M140" s="492"/>
      <c r="N140" s="430"/>
      <c r="O140" s="388"/>
      <c r="P140" s="493"/>
      <c r="Q140" s="390"/>
      <c r="R140" s="494"/>
      <c r="S140" s="494"/>
      <c r="T140" s="494"/>
      <c r="U140" s="493"/>
      <c r="V140" s="494"/>
      <c r="W140" s="494"/>
      <c r="X140" s="494"/>
      <c r="Y140" s="430"/>
      <c r="Z140" s="495"/>
      <c r="AA140" s="496"/>
      <c r="AB140" s="480"/>
      <c r="AC140" s="497">
        <v>11246</v>
      </c>
      <c r="AD140" s="498">
        <f t="shared" si="160"/>
        <v>11</v>
      </c>
      <c r="AE140" s="380">
        <v>0</v>
      </c>
      <c r="AF140" s="482">
        <f t="shared" si="168"/>
        <v>10</v>
      </c>
      <c r="AG140" s="480">
        <f t="shared" si="161"/>
        <v>562.30000000000007</v>
      </c>
      <c r="AH140" s="483">
        <f t="shared" si="162"/>
        <v>10683.7</v>
      </c>
      <c r="AI140" s="484">
        <f t="shared" si="163"/>
        <v>32.197452054794525</v>
      </c>
      <c r="AJ140" s="499">
        <f t="shared" si="164"/>
        <v>11213.802547945206</v>
      </c>
      <c r="AK140" s="362"/>
      <c r="AL140" s="489">
        <f t="shared" si="169"/>
        <v>11213.802547945206</v>
      </c>
      <c r="AM140" s="362"/>
      <c r="AN140" s="362"/>
      <c r="AO140" s="360">
        <f t="shared" si="170"/>
        <v>2.7397260273972601E-2</v>
      </c>
      <c r="AP140" s="462">
        <f t="shared" si="171"/>
        <v>9.9726027397260282</v>
      </c>
      <c r="AQ140" s="374">
        <f t="shared" si="172"/>
        <v>562.30000000000007</v>
      </c>
      <c r="AR140" s="463">
        <f t="shared" si="165"/>
        <v>10683.7</v>
      </c>
      <c r="AS140" s="464">
        <f t="shared" si="158"/>
        <v>1068.3700000000001</v>
      </c>
      <c r="AT140" s="464">
        <f t="shared" si="173"/>
        <v>10145.432547945205</v>
      </c>
      <c r="AV140" s="489">
        <f t="shared" si="174"/>
        <v>10145.432547945205</v>
      </c>
      <c r="AW140" s="362"/>
      <c r="AX140" s="362"/>
      <c r="AY140" s="360">
        <f t="shared" si="175"/>
        <v>1.0273972602739727</v>
      </c>
      <c r="AZ140" s="462">
        <f t="shared" si="176"/>
        <v>8.9726027397260282</v>
      </c>
      <c r="BA140" s="374">
        <f t="shared" si="177"/>
        <v>562.30000000000007</v>
      </c>
      <c r="BB140" s="463">
        <f t="shared" si="178"/>
        <v>10651.502547945207</v>
      </c>
      <c r="BC140" s="364">
        <f t="shared" si="151"/>
        <v>1068.3700000000001</v>
      </c>
      <c r="BD140" s="464">
        <f t="shared" si="179"/>
        <v>9077.0625479452046</v>
      </c>
      <c r="BE140" s="464"/>
      <c r="BF140" s="374">
        <f t="shared" si="180"/>
        <v>9077.0625479452046</v>
      </c>
      <c r="BG140" s="362"/>
      <c r="BH140" s="362"/>
      <c r="BI140" s="360">
        <f t="shared" si="181"/>
        <v>2.0273972602739727</v>
      </c>
      <c r="BJ140" s="462">
        <f t="shared" si="182"/>
        <v>7.9726027397260273</v>
      </c>
      <c r="BK140" s="374">
        <f t="shared" si="183"/>
        <v>562.30000000000007</v>
      </c>
      <c r="BL140" s="463">
        <f t="shared" si="184"/>
        <v>8514.7625479452054</v>
      </c>
      <c r="BM140" s="364">
        <f t="shared" si="153"/>
        <v>1068.3700000000001</v>
      </c>
      <c r="BN140" s="280">
        <f t="shared" si="185"/>
        <v>8008.6925479452048</v>
      </c>
      <c r="BO140" s="467"/>
      <c r="BP140" s="374">
        <v>8008.6925479452048</v>
      </c>
      <c r="BQ140" s="362"/>
      <c r="BR140" s="362"/>
      <c r="BS140" s="360">
        <f t="shared" si="194"/>
        <v>3.0273972602739727</v>
      </c>
      <c r="BT140" s="462">
        <f t="shared" si="195"/>
        <v>6.9726027397260273</v>
      </c>
      <c r="BU140" s="374">
        <f t="shared" si="196"/>
        <v>562.30000000000007</v>
      </c>
      <c r="BV140" s="463">
        <f t="shared" si="186"/>
        <v>7446.3925479452046</v>
      </c>
      <c r="BW140" s="364">
        <f t="shared" si="197"/>
        <v>1068.3700000000001</v>
      </c>
      <c r="BX140" s="280">
        <f t="shared" si="187"/>
        <v>6940.3225479452049</v>
      </c>
      <c r="BZ140" s="280">
        <v>6940.3225479452049</v>
      </c>
      <c r="CA140" s="362"/>
      <c r="CB140" s="362"/>
      <c r="CC140" s="360">
        <f t="shared" si="198"/>
        <v>4.0301369863013701</v>
      </c>
      <c r="CD140" s="462">
        <f t="shared" si="199"/>
        <v>5.9698630136986299</v>
      </c>
      <c r="CE140" s="374">
        <f t="shared" si="200"/>
        <v>562.30000000000007</v>
      </c>
      <c r="CF140" s="463">
        <f t="shared" si="188"/>
        <v>6378.0225479452047</v>
      </c>
      <c r="CG140" s="464">
        <f t="shared" si="154"/>
        <v>1068.3700000000001</v>
      </c>
      <c r="CH140" s="280">
        <f t="shared" si="189"/>
        <v>5871.952547945205</v>
      </c>
      <c r="CJ140" s="467">
        <f t="shared" si="201"/>
        <v>5309.6525479452048</v>
      </c>
      <c r="CK140" s="280">
        <f t="shared" si="202"/>
        <v>5871.952547945205</v>
      </c>
      <c r="CL140" s="362"/>
      <c r="CM140" s="362"/>
      <c r="CN140" s="360">
        <f t="shared" si="203"/>
        <v>5.0301369863013701</v>
      </c>
      <c r="CO140" s="462">
        <f t="shared" si="204"/>
        <v>4.9698630136986299</v>
      </c>
      <c r="CP140" s="374">
        <f t="shared" si="205"/>
        <v>562.30000000000007</v>
      </c>
      <c r="CQ140" s="364">
        <f t="shared" si="190"/>
        <v>5309.6525479452048</v>
      </c>
      <c r="CR140" s="364">
        <f t="shared" si="206"/>
        <v>1068.3700000000001</v>
      </c>
      <c r="CS140" s="280">
        <f t="shared" si="191"/>
        <v>4803.5825479452051</v>
      </c>
      <c r="CU140" s="468">
        <f t="shared" si="207"/>
        <v>4241.2825479452049</v>
      </c>
      <c r="CV140" s="280">
        <f t="shared" si="208"/>
        <v>4803.5825479452051</v>
      </c>
      <c r="CW140" s="362"/>
      <c r="CX140" s="362"/>
      <c r="CY140" s="360">
        <f t="shared" si="209"/>
        <v>7.0301369863013701</v>
      </c>
      <c r="CZ140" s="462">
        <f t="shared" si="210"/>
        <v>2.9698630136986299</v>
      </c>
      <c r="DA140" s="374">
        <f t="shared" si="211"/>
        <v>562.30000000000007</v>
      </c>
      <c r="DB140" s="364">
        <f t="shared" si="192"/>
        <v>4241.2825479452049</v>
      </c>
      <c r="DC140" s="364">
        <f t="shared" si="159"/>
        <v>1068.3700000000001</v>
      </c>
      <c r="DD140" s="280">
        <f t="shared" si="193"/>
        <v>3735.2125479452052</v>
      </c>
      <c r="DF140" s="468">
        <f t="shared" si="212"/>
        <v>3172.912547945205</v>
      </c>
    </row>
    <row r="141" spans="1:110" ht="15" x14ac:dyDescent="0.25">
      <c r="A141" s="455" t="s">
        <v>18</v>
      </c>
      <c r="B141" s="355" t="s">
        <v>75</v>
      </c>
      <c r="C141" s="355" t="s">
        <v>54</v>
      </c>
      <c r="D141" s="355" t="s">
        <v>2138</v>
      </c>
      <c r="E141" s="277" t="s">
        <v>983</v>
      </c>
      <c r="F141" s="470">
        <v>2</v>
      </c>
      <c r="G141" s="457">
        <v>42308</v>
      </c>
      <c r="H141" s="459" t="str">
        <f t="shared" si="166"/>
        <v>2015-2016</v>
      </c>
      <c r="I141" s="459">
        <v>0</v>
      </c>
      <c r="J141" s="271">
        <v>10</v>
      </c>
      <c r="K141" s="461">
        <f t="shared" si="167"/>
        <v>10</v>
      </c>
      <c r="L141" s="279">
        <v>0</v>
      </c>
      <c r="M141" s="469"/>
      <c r="N141" s="359"/>
      <c r="O141" s="359"/>
      <c r="P141" s="265"/>
      <c r="Q141" s="361"/>
      <c r="R141" s="265"/>
      <c r="S141" s="265"/>
      <c r="T141" s="265"/>
      <c r="U141" s="265"/>
      <c r="V141" s="265"/>
      <c r="W141" s="265"/>
      <c r="X141" s="265"/>
      <c r="Y141" s="359"/>
      <c r="Z141" s="374"/>
      <c r="AA141" s="362"/>
      <c r="AB141" s="374"/>
      <c r="AC141" s="486">
        <f>2940000+66150+31725</f>
        <v>3037875</v>
      </c>
      <c r="AD141" s="280">
        <f t="shared" si="160"/>
        <v>153</v>
      </c>
      <c r="AE141" s="360">
        <v>0</v>
      </c>
      <c r="AF141" s="462">
        <f t="shared" si="168"/>
        <v>10</v>
      </c>
      <c r="AG141" s="374">
        <f t="shared" si="161"/>
        <v>151893.75</v>
      </c>
      <c r="AH141" s="463">
        <f t="shared" si="162"/>
        <v>2885981.25</v>
      </c>
      <c r="AI141" s="464">
        <f t="shared" si="163"/>
        <v>120974.00856164383</v>
      </c>
      <c r="AJ141" s="465">
        <f>AC141-AI141</f>
        <v>2916900.9914383562</v>
      </c>
      <c r="AK141" s="362"/>
      <c r="AL141" s="489">
        <f t="shared" si="169"/>
        <v>2916900.9914383562</v>
      </c>
      <c r="AM141" s="362"/>
      <c r="AN141" s="362"/>
      <c r="AO141" s="360">
        <f t="shared" si="170"/>
        <v>0.41643835616438357</v>
      </c>
      <c r="AP141" s="462">
        <f t="shared" si="171"/>
        <v>9.5835616438356173</v>
      </c>
      <c r="AQ141" s="374">
        <f>+AG141</f>
        <v>151893.75</v>
      </c>
      <c r="AR141" s="463">
        <f t="shared" si="165"/>
        <v>2885981.25</v>
      </c>
      <c r="AS141" s="464">
        <f t="shared" si="158"/>
        <v>288598.125</v>
      </c>
      <c r="AT141" s="464">
        <f t="shared" si="173"/>
        <v>2628302.8664383562</v>
      </c>
      <c r="AV141" s="489">
        <f t="shared" si="174"/>
        <v>2628302.8664383562</v>
      </c>
      <c r="AW141" s="362"/>
      <c r="AX141" s="362"/>
      <c r="AY141" s="360">
        <f t="shared" si="175"/>
        <v>1.4164383561643836</v>
      </c>
      <c r="AZ141" s="462">
        <f t="shared" si="176"/>
        <v>8.5835616438356155</v>
      </c>
      <c r="BA141" s="374">
        <f>+AQ141</f>
        <v>151893.75</v>
      </c>
      <c r="BB141" s="463">
        <f t="shared" si="178"/>
        <v>2765007.2414383562</v>
      </c>
      <c r="BC141" s="364">
        <f t="shared" si="151"/>
        <v>288598.125</v>
      </c>
      <c r="BD141" s="464">
        <f t="shared" si="179"/>
        <v>2339704.7414383562</v>
      </c>
      <c r="BE141" s="464"/>
      <c r="BF141" s="374">
        <f t="shared" si="180"/>
        <v>2339704.7414383562</v>
      </c>
      <c r="BG141" s="362"/>
      <c r="BH141" s="362"/>
      <c r="BI141" s="360">
        <f t="shared" si="181"/>
        <v>2.4164383561643836</v>
      </c>
      <c r="BJ141" s="462">
        <f t="shared" si="182"/>
        <v>7.5835616438356164</v>
      </c>
      <c r="BK141" s="374">
        <f t="shared" si="183"/>
        <v>151893.75</v>
      </c>
      <c r="BL141" s="463">
        <f t="shared" si="184"/>
        <v>2187810.9914383562</v>
      </c>
      <c r="BM141" s="364">
        <f t="shared" si="153"/>
        <v>288598.125</v>
      </c>
      <c r="BN141" s="280">
        <f t="shared" si="185"/>
        <v>2051106.6164383562</v>
      </c>
      <c r="BO141" s="467"/>
      <c r="BP141" s="374">
        <v>2051106.6164383562</v>
      </c>
      <c r="BQ141" s="362"/>
      <c r="BR141" s="362"/>
      <c r="BS141" s="360">
        <f t="shared" si="194"/>
        <v>3.4164383561643836</v>
      </c>
      <c r="BT141" s="462">
        <f t="shared" si="195"/>
        <v>6.5835616438356164</v>
      </c>
      <c r="BU141" s="374">
        <f t="shared" si="196"/>
        <v>151893.75</v>
      </c>
      <c r="BV141" s="463">
        <f t="shared" si="186"/>
        <v>1899212.8664383562</v>
      </c>
      <c r="BW141" s="364">
        <f t="shared" si="197"/>
        <v>288598.125</v>
      </c>
      <c r="BX141" s="280">
        <f t="shared" si="187"/>
        <v>1762508.4914383562</v>
      </c>
      <c r="BZ141" s="280">
        <v>1762508.4914383562</v>
      </c>
      <c r="CA141" s="362"/>
      <c r="CB141" s="362"/>
      <c r="CC141" s="360">
        <f t="shared" si="198"/>
        <v>4.419178082191781</v>
      </c>
      <c r="CD141" s="462">
        <f t="shared" si="199"/>
        <v>5.580821917808219</v>
      </c>
      <c r="CE141" s="374">
        <f t="shared" si="200"/>
        <v>151893.75</v>
      </c>
      <c r="CF141" s="463">
        <f t="shared" si="188"/>
        <v>1610614.7414383562</v>
      </c>
      <c r="CG141" s="464">
        <f t="shared" si="154"/>
        <v>288598.125</v>
      </c>
      <c r="CH141" s="280">
        <f t="shared" si="189"/>
        <v>1473910.3664383562</v>
      </c>
      <c r="CJ141" s="467">
        <f t="shared" si="201"/>
        <v>1322016.6164383562</v>
      </c>
      <c r="CK141" s="280">
        <f t="shared" si="202"/>
        <v>1473910.3664383562</v>
      </c>
      <c r="CL141" s="362"/>
      <c r="CM141" s="362"/>
      <c r="CN141" s="360">
        <f t="shared" si="203"/>
        <v>5.419178082191781</v>
      </c>
      <c r="CO141" s="462">
        <f t="shared" si="204"/>
        <v>4.580821917808219</v>
      </c>
      <c r="CP141" s="374">
        <f t="shared" si="205"/>
        <v>151893.75</v>
      </c>
      <c r="CQ141" s="364">
        <f t="shared" si="190"/>
        <v>1322016.6164383562</v>
      </c>
      <c r="CR141" s="364">
        <f t="shared" si="206"/>
        <v>288598.125</v>
      </c>
      <c r="CS141" s="280">
        <f t="shared" si="191"/>
        <v>1185312.2414383562</v>
      </c>
      <c r="CU141" s="468">
        <f t="shared" si="207"/>
        <v>1033418.4914383562</v>
      </c>
      <c r="CV141" s="280">
        <f t="shared" si="208"/>
        <v>1185312.2414383562</v>
      </c>
      <c r="CW141" s="362"/>
      <c r="CX141" s="362"/>
      <c r="CY141" s="360">
        <f t="shared" si="209"/>
        <v>7.419178082191781</v>
      </c>
      <c r="CZ141" s="462">
        <f t="shared" si="210"/>
        <v>2.580821917808219</v>
      </c>
      <c r="DA141" s="374">
        <f t="shared" si="211"/>
        <v>151893.75</v>
      </c>
      <c r="DB141" s="364">
        <f t="shared" si="192"/>
        <v>1033418.4914383562</v>
      </c>
      <c r="DC141" s="364">
        <f t="shared" si="159"/>
        <v>288598.125</v>
      </c>
      <c r="DD141" s="280">
        <f t="shared" si="193"/>
        <v>896714.11643835623</v>
      </c>
      <c r="DF141" s="468">
        <f t="shared" si="212"/>
        <v>744820.36643835623</v>
      </c>
    </row>
    <row r="142" spans="1:110" ht="15" x14ac:dyDescent="0.25">
      <c r="A142" s="455" t="s">
        <v>18</v>
      </c>
      <c r="B142" s="355" t="s">
        <v>75</v>
      </c>
      <c r="C142" s="355" t="s">
        <v>54</v>
      </c>
      <c r="D142" s="355" t="s">
        <v>2139</v>
      </c>
      <c r="E142" s="277" t="s">
        <v>987</v>
      </c>
      <c r="F142" s="470" t="s">
        <v>1073</v>
      </c>
      <c r="G142" s="457">
        <v>42494</v>
      </c>
      <c r="H142" s="459" t="str">
        <f t="shared" si="166"/>
        <v>2016-2017</v>
      </c>
      <c r="I142" s="459">
        <v>0</v>
      </c>
      <c r="J142" s="271" t="s">
        <v>988</v>
      </c>
      <c r="K142" s="461">
        <f t="shared" si="167"/>
        <v>10</v>
      </c>
      <c r="L142" s="279">
        <v>0</v>
      </c>
      <c r="M142" s="469"/>
      <c r="N142" s="359"/>
      <c r="O142" s="359"/>
      <c r="P142" s="265"/>
      <c r="Q142" s="361"/>
      <c r="R142" s="265"/>
      <c r="S142" s="265"/>
      <c r="T142" s="265"/>
      <c r="U142" s="265"/>
      <c r="V142" s="265"/>
      <c r="W142" s="265"/>
      <c r="X142" s="265"/>
      <c r="Y142" s="359"/>
      <c r="Z142" s="374"/>
      <c r="AA142" s="362"/>
      <c r="AB142" s="374"/>
      <c r="AC142" s="486"/>
      <c r="AD142" s="280"/>
      <c r="AE142" s="360"/>
      <c r="AF142" s="462"/>
      <c r="AG142" s="374"/>
      <c r="AH142" s="463"/>
      <c r="AI142" s="464"/>
      <c r="AJ142" s="465"/>
      <c r="AK142" s="362"/>
      <c r="AL142" s="489">
        <f t="shared" si="169"/>
        <v>0</v>
      </c>
      <c r="AM142" s="469">
        <v>526458</v>
      </c>
      <c r="AN142" s="500">
        <f>+$AL$1-G142+1</f>
        <v>332</v>
      </c>
      <c r="AO142" s="360">
        <v>0</v>
      </c>
      <c r="AP142" s="462">
        <f>J142-AO142</f>
        <v>10</v>
      </c>
      <c r="AQ142" s="374">
        <f>+AM142*5%</f>
        <v>26322.9</v>
      </c>
      <c r="AR142" s="501">
        <f>IF(AM142-AQ142&lt;=0,0,IF(AP142&lt;=0,0,AM142-AQ142))</f>
        <v>500135.1</v>
      </c>
      <c r="AS142" s="374">
        <f>+(AR142/AP142)/365*AN142</f>
        <v>45491.740602739723</v>
      </c>
      <c r="AT142" s="374">
        <f>+AM142-AS142</f>
        <v>480966.25939726026</v>
      </c>
      <c r="AV142" s="489">
        <f t="shared" si="174"/>
        <v>480966.25939726026</v>
      </c>
      <c r="AW142" s="469"/>
      <c r="AX142" s="500"/>
      <c r="AY142" s="360">
        <f t="shared" si="175"/>
        <v>0.9068493150684932</v>
      </c>
      <c r="AZ142" s="462">
        <f t="shared" si="176"/>
        <v>9.0931506849315067</v>
      </c>
      <c r="BA142" s="462">
        <f t="shared" ref="BA142:BA148" si="213">+AQ142</f>
        <v>26322.9</v>
      </c>
      <c r="BB142" s="462">
        <f>IF(AV142-BA142&lt;=0,0,IF(AZ142&lt;=0,0,AV142-BA142))</f>
        <v>454643.35939726024</v>
      </c>
      <c r="BC142" s="280">
        <f>+BB142/AZ142</f>
        <v>49998.441150949075</v>
      </c>
      <c r="BD142" s="464">
        <f t="shared" si="179"/>
        <v>430967.81824631116</v>
      </c>
      <c r="BE142" s="464"/>
      <c r="BF142" s="374">
        <f t="shared" si="180"/>
        <v>430967.81824631116</v>
      </c>
      <c r="BG142" s="469"/>
      <c r="BH142" s="500"/>
      <c r="BI142" s="360">
        <f t="shared" si="181"/>
        <v>1.9068493150684931</v>
      </c>
      <c r="BJ142" s="462">
        <f t="shared" si="182"/>
        <v>8.0931506849315067</v>
      </c>
      <c r="BK142" s="374">
        <f t="shared" si="183"/>
        <v>26322.9</v>
      </c>
      <c r="BL142" s="463">
        <f t="shared" si="184"/>
        <v>404644.91824631114</v>
      </c>
      <c r="BM142" s="364">
        <f t="shared" si="153"/>
        <v>49998.441150949075</v>
      </c>
      <c r="BN142" s="280">
        <f t="shared" si="185"/>
        <v>380969.37709536206</v>
      </c>
      <c r="BO142" s="467"/>
      <c r="BP142" s="374">
        <v>380969.37709536206</v>
      </c>
      <c r="BQ142" s="469"/>
      <c r="BR142" s="500"/>
      <c r="BS142" s="360">
        <f t="shared" si="194"/>
        <v>2.9068493150684933</v>
      </c>
      <c r="BT142" s="462">
        <f t="shared" si="195"/>
        <v>7.0931506849315067</v>
      </c>
      <c r="BU142" s="374">
        <f t="shared" si="196"/>
        <v>26322.9</v>
      </c>
      <c r="BV142" s="463">
        <f t="shared" si="186"/>
        <v>354646.47709536203</v>
      </c>
      <c r="BW142" s="364">
        <f t="shared" si="197"/>
        <v>49998.441150949075</v>
      </c>
      <c r="BX142" s="280">
        <f t="shared" si="187"/>
        <v>330970.93594441295</v>
      </c>
      <c r="BZ142" s="364">
        <v>330970.93594441295</v>
      </c>
      <c r="CA142" s="469"/>
      <c r="CB142" s="500"/>
      <c r="CC142" s="360">
        <f t="shared" si="198"/>
        <v>3.9095890410958902</v>
      </c>
      <c r="CD142" s="462">
        <f t="shared" si="199"/>
        <v>6.0904109589041102</v>
      </c>
      <c r="CE142" s="374">
        <f t="shared" si="200"/>
        <v>26322.9</v>
      </c>
      <c r="CF142" s="463">
        <f t="shared" si="188"/>
        <v>304648.03594441293</v>
      </c>
      <c r="CG142" s="464">
        <f t="shared" si="154"/>
        <v>49998.441150949075</v>
      </c>
      <c r="CH142" s="280">
        <f t="shared" si="189"/>
        <v>280972.49479346385</v>
      </c>
      <c r="CJ142" s="467">
        <f t="shared" si="201"/>
        <v>254649.59479346385</v>
      </c>
      <c r="CK142" s="280">
        <f t="shared" si="202"/>
        <v>280972.49479346385</v>
      </c>
      <c r="CL142" s="469"/>
      <c r="CM142" s="500"/>
      <c r="CN142" s="360">
        <f t="shared" si="203"/>
        <v>4.9095890410958907</v>
      </c>
      <c r="CO142" s="462">
        <f t="shared" si="204"/>
        <v>5.0904109589041093</v>
      </c>
      <c r="CP142" s="374">
        <f t="shared" si="205"/>
        <v>26322.9</v>
      </c>
      <c r="CQ142" s="364">
        <f t="shared" si="190"/>
        <v>254649.59479346385</v>
      </c>
      <c r="CR142" s="364">
        <f t="shared" si="206"/>
        <v>49998.441150949075</v>
      </c>
      <c r="CS142" s="280">
        <f t="shared" si="191"/>
        <v>230974.05364251477</v>
      </c>
      <c r="CU142" s="468">
        <f t="shared" si="207"/>
        <v>204651.15364251478</v>
      </c>
      <c r="CV142" s="280">
        <f t="shared" si="208"/>
        <v>230974.05364251477</v>
      </c>
      <c r="CW142" s="469"/>
      <c r="CX142" s="500"/>
      <c r="CY142" s="360">
        <f t="shared" si="209"/>
        <v>6.9095890410958907</v>
      </c>
      <c r="CZ142" s="462">
        <f t="shared" si="210"/>
        <v>3.0904109589041093</v>
      </c>
      <c r="DA142" s="374">
        <f t="shared" si="211"/>
        <v>26322.9</v>
      </c>
      <c r="DB142" s="364">
        <f t="shared" si="192"/>
        <v>204651.15364251478</v>
      </c>
      <c r="DC142" s="364">
        <f t="shared" si="159"/>
        <v>49998.441150949075</v>
      </c>
      <c r="DD142" s="280">
        <f t="shared" si="193"/>
        <v>180975.6124915657</v>
      </c>
      <c r="DF142" s="468">
        <f t="shared" si="212"/>
        <v>154652.7124915657</v>
      </c>
    </row>
    <row r="143" spans="1:110" ht="15" x14ac:dyDescent="0.25">
      <c r="A143" s="455" t="s">
        <v>18</v>
      </c>
      <c r="B143" s="355" t="s">
        <v>75</v>
      </c>
      <c r="C143" s="355" t="s">
        <v>54</v>
      </c>
      <c r="D143" s="355" t="s">
        <v>2140</v>
      </c>
      <c r="E143" s="277" t="s">
        <v>996</v>
      </c>
      <c r="F143" s="470" t="s">
        <v>1073</v>
      </c>
      <c r="G143" s="457">
        <v>42555</v>
      </c>
      <c r="H143" s="459" t="str">
        <f t="shared" si="166"/>
        <v>2016-2017</v>
      </c>
      <c r="I143" s="459">
        <v>0</v>
      </c>
      <c r="J143" s="271" t="s">
        <v>988</v>
      </c>
      <c r="K143" s="461">
        <f t="shared" si="167"/>
        <v>10</v>
      </c>
      <c r="L143" s="279">
        <v>0</v>
      </c>
      <c r="M143" s="469"/>
      <c r="N143" s="359"/>
      <c r="O143" s="359"/>
      <c r="P143" s="265"/>
      <c r="Q143" s="361"/>
      <c r="R143" s="265"/>
      <c r="S143" s="265"/>
      <c r="T143" s="265"/>
      <c r="U143" s="265"/>
      <c r="V143" s="265"/>
      <c r="W143" s="265"/>
      <c r="X143" s="265"/>
      <c r="Y143" s="359"/>
      <c r="Z143" s="374"/>
      <c r="AA143" s="362"/>
      <c r="AB143" s="374"/>
      <c r="AC143" s="486"/>
      <c r="AD143" s="280"/>
      <c r="AE143" s="360"/>
      <c r="AF143" s="462"/>
      <c r="AG143" s="374"/>
      <c r="AH143" s="463"/>
      <c r="AI143" s="464"/>
      <c r="AJ143" s="465"/>
      <c r="AK143" s="362"/>
      <c r="AL143" s="489">
        <f t="shared" si="169"/>
        <v>0</v>
      </c>
      <c r="AM143" s="469">
        <v>166487</v>
      </c>
      <c r="AN143" s="500">
        <f t="shared" ref="AN143:AN148" si="214">+$AL$1-G143+1</f>
        <v>271</v>
      </c>
      <c r="AO143" s="360">
        <v>0</v>
      </c>
      <c r="AP143" s="462">
        <f t="shared" si="171"/>
        <v>10</v>
      </c>
      <c r="AQ143" s="374">
        <f t="shared" ref="AQ143:AQ148" si="215">+AM143*5%</f>
        <v>8324.35</v>
      </c>
      <c r="AR143" s="501">
        <f t="shared" ref="AR143:AR148" si="216">IF(AM143-AQ143&lt;=0,0,IF(AP143&lt;=0,0,AM143-AQ143))</f>
        <v>158162.65</v>
      </c>
      <c r="AS143" s="374">
        <f>+(AR143/AP143)/365*AN143</f>
        <v>11743.03510958904</v>
      </c>
      <c r="AT143" s="374">
        <f t="shared" ref="AT143:AT148" si="217">+AM143-AS143</f>
        <v>154743.96489041095</v>
      </c>
      <c r="AV143" s="489">
        <f t="shared" si="174"/>
        <v>154743.96489041095</v>
      </c>
      <c r="AW143" s="469"/>
      <c r="AX143" s="500"/>
      <c r="AY143" s="360">
        <f t="shared" si="175"/>
        <v>0.73972602739726023</v>
      </c>
      <c r="AZ143" s="462">
        <f t="shared" si="176"/>
        <v>9.2602739726027394</v>
      </c>
      <c r="BA143" s="462">
        <f t="shared" si="213"/>
        <v>8324.35</v>
      </c>
      <c r="BB143" s="462">
        <f t="shared" ref="BB143:BB148" si="218">IF(AV143-BA143&lt;=0,0,IF(AZ143&lt;=0,0,AV143-BA143))</f>
        <v>146419.61489041094</v>
      </c>
      <c r="BC143" s="280">
        <f t="shared" ref="BC143:BC148" si="219">+BB143/AZ143</f>
        <v>15811.585631656804</v>
      </c>
      <c r="BD143" s="464">
        <f t="shared" si="179"/>
        <v>138932.37925875414</v>
      </c>
      <c r="BE143" s="464"/>
      <c r="BF143" s="374">
        <f t="shared" si="180"/>
        <v>138932.37925875414</v>
      </c>
      <c r="BG143" s="469"/>
      <c r="BH143" s="500"/>
      <c r="BI143" s="360">
        <f t="shared" si="181"/>
        <v>1.7397260273972603</v>
      </c>
      <c r="BJ143" s="462">
        <f t="shared" si="182"/>
        <v>8.2602739726027394</v>
      </c>
      <c r="BK143" s="374">
        <f t="shared" si="183"/>
        <v>8324.35</v>
      </c>
      <c r="BL143" s="463">
        <f t="shared" si="184"/>
        <v>130608.02925875413</v>
      </c>
      <c r="BM143" s="364">
        <f t="shared" si="153"/>
        <v>15811.585631656804</v>
      </c>
      <c r="BN143" s="280">
        <f t="shared" si="185"/>
        <v>123120.79362709733</v>
      </c>
      <c r="BO143" s="467"/>
      <c r="BP143" s="374">
        <v>123120.79362709733</v>
      </c>
      <c r="BQ143" s="469"/>
      <c r="BR143" s="500"/>
      <c r="BS143" s="360">
        <f t="shared" si="194"/>
        <v>2.7397260273972601</v>
      </c>
      <c r="BT143" s="462">
        <f t="shared" si="195"/>
        <v>7.2602739726027394</v>
      </c>
      <c r="BU143" s="374">
        <f t="shared" si="196"/>
        <v>8324.35</v>
      </c>
      <c r="BV143" s="463">
        <f t="shared" si="186"/>
        <v>114796.44362709732</v>
      </c>
      <c r="BW143" s="364">
        <f t="shared" si="197"/>
        <v>15811.585631656804</v>
      </c>
      <c r="BX143" s="280">
        <f t="shared" si="187"/>
        <v>107309.20799544052</v>
      </c>
      <c r="BZ143" s="364">
        <v>107309.20799544052</v>
      </c>
      <c r="CA143" s="469"/>
      <c r="CB143" s="500"/>
      <c r="CC143" s="360">
        <f t="shared" si="198"/>
        <v>3.7424657534246575</v>
      </c>
      <c r="CD143" s="462">
        <f t="shared" si="199"/>
        <v>6.257534246575343</v>
      </c>
      <c r="CE143" s="374">
        <f t="shared" si="200"/>
        <v>8324.35</v>
      </c>
      <c r="CF143" s="463">
        <f t="shared" si="188"/>
        <v>98984.857995440514</v>
      </c>
      <c r="CG143" s="464">
        <f t="shared" si="154"/>
        <v>15811.585631656804</v>
      </c>
      <c r="CH143" s="280">
        <f t="shared" si="189"/>
        <v>91497.62236378371</v>
      </c>
      <c r="CJ143" s="467">
        <f t="shared" si="201"/>
        <v>83173.272363783704</v>
      </c>
      <c r="CK143" s="280">
        <f t="shared" si="202"/>
        <v>91497.62236378371</v>
      </c>
      <c r="CL143" s="469"/>
      <c r="CM143" s="500"/>
      <c r="CN143" s="360">
        <f t="shared" si="203"/>
        <v>4.7424657534246579</v>
      </c>
      <c r="CO143" s="462">
        <f t="shared" si="204"/>
        <v>5.2575342465753421</v>
      </c>
      <c r="CP143" s="374">
        <f t="shared" si="205"/>
        <v>8324.35</v>
      </c>
      <c r="CQ143" s="364">
        <f t="shared" si="190"/>
        <v>83173.272363783704</v>
      </c>
      <c r="CR143" s="364">
        <f t="shared" si="206"/>
        <v>15811.585631656804</v>
      </c>
      <c r="CS143" s="280">
        <f t="shared" si="191"/>
        <v>75686.0367321269</v>
      </c>
      <c r="CU143" s="468">
        <f t="shared" si="207"/>
        <v>67361.686732126895</v>
      </c>
      <c r="CV143" s="280">
        <f t="shared" si="208"/>
        <v>75686.0367321269</v>
      </c>
      <c r="CW143" s="469"/>
      <c r="CX143" s="500"/>
      <c r="CY143" s="360">
        <f t="shared" si="209"/>
        <v>6.7424657534246579</v>
      </c>
      <c r="CZ143" s="462">
        <f t="shared" si="210"/>
        <v>3.2575342465753421</v>
      </c>
      <c r="DA143" s="374">
        <f t="shared" si="211"/>
        <v>8324.35</v>
      </c>
      <c r="DB143" s="364">
        <f t="shared" si="192"/>
        <v>67361.686732126895</v>
      </c>
      <c r="DC143" s="364">
        <f t="shared" si="159"/>
        <v>15811.585631656804</v>
      </c>
      <c r="DD143" s="280">
        <f t="shared" si="193"/>
        <v>59874.451100470098</v>
      </c>
      <c r="DF143" s="468">
        <f t="shared" si="212"/>
        <v>51550.101100470099</v>
      </c>
    </row>
    <row r="144" spans="1:110" ht="15" x14ac:dyDescent="0.25">
      <c r="A144" s="455" t="s">
        <v>18</v>
      </c>
      <c r="B144" s="355" t="s">
        <v>75</v>
      </c>
      <c r="C144" s="355" t="s">
        <v>54</v>
      </c>
      <c r="D144" s="355" t="s">
        <v>2141</v>
      </c>
      <c r="E144" s="277" t="s">
        <v>997</v>
      </c>
      <c r="F144" s="470" t="s">
        <v>1073</v>
      </c>
      <c r="G144" s="457">
        <v>42594</v>
      </c>
      <c r="H144" s="459" t="str">
        <f t="shared" si="166"/>
        <v>2016-2017</v>
      </c>
      <c r="I144" s="459">
        <v>0</v>
      </c>
      <c r="J144" s="271" t="s">
        <v>988</v>
      </c>
      <c r="K144" s="461">
        <f t="shared" si="167"/>
        <v>10</v>
      </c>
      <c r="L144" s="279">
        <v>0</v>
      </c>
      <c r="M144" s="469"/>
      <c r="N144" s="359"/>
      <c r="O144" s="359"/>
      <c r="P144" s="265"/>
      <c r="Q144" s="361"/>
      <c r="R144" s="265"/>
      <c r="S144" s="265"/>
      <c r="T144" s="265"/>
      <c r="U144" s="265"/>
      <c r="V144" s="265"/>
      <c r="W144" s="265"/>
      <c r="X144" s="265"/>
      <c r="Y144" s="359"/>
      <c r="Z144" s="374"/>
      <c r="AA144" s="362"/>
      <c r="AB144" s="374"/>
      <c r="AC144" s="486"/>
      <c r="AD144" s="280"/>
      <c r="AE144" s="360"/>
      <c r="AF144" s="462"/>
      <c r="AG144" s="374"/>
      <c r="AH144" s="463"/>
      <c r="AI144" s="464"/>
      <c r="AJ144" s="465"/>
      <c r="AK144" s="362"/>
      <c r="AL144" s="489">
        <f t="shared" si="169"/>
        <v>0</v>
      </c>
      <c r="AM144" s="469">
        <v>45316</v>
      </c>
      <c r="AN144" s="500">
        <f t="shared" si="214"/>
        <v>232</v>
      </c>
      <c r="AO144" s="360">
        <v>0</v>
      </c>
      <c r="AP144" s="462">
        <f t="shared" si="171"/>
        <v>10</v>
      </c>
      <c r="AQ144" s="374">
        <f t="shared" si="215"/>
        <v>2265.8000000000002</v>
      </c>
      <c r="AR144" s="501">
        <f t="shared" si="216"/>
        <v>43050.2</v>
      </c>
      <c r="AS144" s="374">
        <f t="shared" ref="AS144:AS148" si="220">+(AR144/AP144)/365*AN144</f>
        <v>2736.3414794520545</v>
      </c>
      <c r="AT144" s="374">
        <f t="shared" si="217"/>
        <v>42579.658520547942</v>
      </c>
      <c r="AV144" s="489">
        <f t="shared" si="174"/>
        <v>42579.658520547942</v>
      </c>
      <c r="AW144" s="469"/>
      <c r="AX144" s="500"/>
      <c r="AY144" s="360">
        <f t="shared" si="175"/>
        <v>0.63287671232876708</v>
      </c>
      <c r="AZ144" s="462">
        <f t="shared" si="176"/>
        <v>9.3671232876712338</v>
      </c>
      <c r="BA144" s="462">
        <f t="shared" si="213"/>
        <v>2265.8000000000002</v>
      </c>
      <c r="BB144" s="462">
        <f t="shared" si="218"/>
        <v>40313.858520547939</v>
      </c>
      <c r="BC144" s="280">
        <f t="shared" si="219"/>
        <v>4303.7608540508909</v>
      </c>
      <c r="BD144" s="464">
        <f t="shared" si="179"/>
        <v>38275.897666497054</v>
      </c>
      <c r="BE144" s="464"/>
      <c r="BF144" s="374">
        <f t="shared" si="180"/>
        <v>38275.897666497054</v>
      </c>
      <c r="BG144" s="469"/>
      <c r="BH144" s="500"/>
      <c r="BI144" s="360">
        <f t="shared" si="181"/>
        <v>1.6328767123287671</v>
      </c>
      <c r="BJ144" s="462">
        <f t="shared" si="182"/>
        <v>8.3671232876712338</v>
      </c>
      <c r="BK144" s="374">
        <f t="shared" si="183"/>
        <v>2265.8000000000002</v>
      </c>
      <c r="BL144" s="463">
        <f t="shared" si="184"/>
        <v>36010.097666497051</v>
      </c>
      <c r="BM144" s="364">
        <f t="shared" si="153"/>
        <v>4303.7608540508909</v>
      </c>
      <c r="BN144" s="280">
        <f t="shared" si="185"/>
        <v>33972.136812446166</v>
      </c>
      <c r="BO144" s="467"/>
      <c r="BP144" s="374">
        <v>33972.136812446166</v>
      </c>
      <c r="BQ144" s="469"/>
      <c r="BR144" s="500"/>
      <c r="BS144" s="360">
        <f t="shared" si="194"/>
        <v>2.6328767123287671</v>
      </c>
      <c r="BT144" s="462">
        <f t="shared" si="195"/>
        <v>7.3671232876712329</v>
      </c>
      <c r="BU144" s="374">
        <f t="shared" si="196"/>
        <v>2265.8000000000002</v>
      </c>
      <c r="BV144" s="463">
        <f t="shared" si="186"/>
        <v>31706.336812446167</v>
      </c>
      <c r="BW144" s="364">
        <f t="shared" si="197"/>
        <v>4303.7608540508909</v>
      </c>
      <c r="BX144" s="280">
        <f t="shared" si="187"/>
        <v>29668.375958395274</v>
      </c>
      <c r="BZ144" s="364">
        <v>29668.375958395274</v>
      </c>
      <c r="CA144" s="469"/>
      <c r="CB144" s="500"/>
      <c r="CC144" s="360">
        <f t="shared" si="198"/>
        <v>3.6356164383561644</v>
      </c>
      <c r="CD144" s="462">
        <f t="shared" si="199"/>
        <v>6.3643835616438356</v>
      </c>
      <c r="CE144" s="374">
        <f t="shared" si="200"/>
        <v>2265.8000000000002</v>
      </c>
      <c r="CF144" s="463">
        <f t="shared" si="188"/>
        <v>27402.575958395275</v>
      </c>
      <c r="CG144" s="464">
        <f t="shared" si="154"/>
        <v>4303.7608540508909</v>
      </c>
      <c r="CH144" s="280">
        <f t="shared" si="189"/>
        <v>25364.615104344382</v>
      </c>
      <c r="CJ144" s="467">
        <f t="shared" si="201"/>
        <v>23098.815104344383</v>
      </c>
      <c r="CK144" s="280">
        <f t="shared" si="202"/>
        <v>25364.615104344382</v>
      </c>
      <c r="CL144" s="469"/>
      <c r="CM144" s="500"/>
      <c r="CN144" s="360">
        <f t="shared" si="203"/>
        <v>4.6356164383561644</v>
      </c>
      <c r="CO144" s="462">
        <f t="shared" si="204"/>
        <v>5.3643835616438356</v>
      </c>
      <c r="CP144" s="374">
        <f t="shared" si="205"/>
        <v>2265.8000000000002</v>
      </c>
      <c r="CQ144" s="364">
        <f t="shared" si="190"/>
        <v>23098.815104344383</v>
      </c>
      <c r="CR144" s="364">
        <f t="shared" si="206"/>
        <v>4303.7608540508909</v>
      </c>
      <c r="CS144" s="280">
        <f t="shared" si="191"/>
        <v>21060.854250293491</v>
      </c>
      <c r="CU144" s="468">
        <f t="shared" si="207"/>
        <v>18795.054250293491</v>
      </c>
      <c r="CV144" s="280">
        <f t="shared" si="208"/>
        <v>21060.854250293491</v>
      </c>
      <c r="CW144" s="469"/>
      <c r="CX144" s="500"/>
      <c r="CY144" s="360">
        <f t="shared" si="209"/>
        <v>6.6356164383561644</v>
      </c>
      <c r="CZ144" s="462">
        <f t="shared" si="210"/>
        <v>3.3643835616438356</v>
      </c>
      <c r="DA144" s="374">
        <f t="shared" si="211"/>
        <v>2265.8000000000002</v>
      </c>
      <c r="DB144" s="364">
        <f t="shared" si="192"/>
        <v>18795.054250293491</v>
      </c>
      <c r="DC144" s="364">
        <f t="shared" si="159"/>
        <v>4303.7608540508909</v>
      </c>
      <c r="DD144" s="280">
        <f t="shared" si="193"/>
        <v>16757.093396242599</v>
      </c>
      <c r="DF144" s="468">
        <f t="shared" si="212"/>
        <v>14491.2933962426</v>
      </c>
    </row>
    <row r="145" spans="1:110" ht="45" x14ac:dyDescent="0.25">
      <c r="A145" s="257" t="s">
        <v>18</v>
      </c>
      <c r="B145" s="355" t="s">
        <v>75</v>
      </c>
      <c r="C145" s="355" t="s">
        <v>54</v>
      </c>
      <c r="D145" s="355" t="s">
        <v>2142</v>
      </c>
      <c r="E145" s="281" t="s">
        <v>998</v>
      </c>
      <c r="F145" s="334">
        <v>2</v>
      </c>
      <c r="G145" s="282">
        <v>42591</v>
      </c>
      <c r="H145" s="459" t="str">
        <f t="shared" si="166"/>
        <v>2016-2017</v>
      </c>
      <c r="I145" s="459">
        <v>0</v>
      </c>
      <c r="J145" s="271" t="s">
        <v>988</v>
      </c>
      <c r="K145" s="461">
        <f t="shared" si="167"/>
        <v>10</v>
      </c>
      <c r="L145" s="288">
        <v>0</v>
      </c>
      <c r="M145" s="469"/>
      <c r="N145" s="359"/>
      <c r="O145" s="359"/>
      <c r="P145" s="265"/>
      <c r="Q145" s="361"/>
      <c r="R145" s="265"/>
      <c r="S145" s="265"/>
      <c r="T145" s="265"/>
      <c r="U145" s="265"/>
      <c r="V145" s="265"/>
      <c r="W145" s="265"/>
      <c r="X145" s="265"/>
      <c r="Y145" s="359"/>
      <c r="Z145" s="374"/>
      <c r="AA145" s="362"/>
      <c r="AB145" s="374"/>
      <c r="AC145" s="486"/>
      <c r="AD145" s="280"/>
      <c r="AE145" s="360"/>
      <c r="AF145" s="462"/>
      <c r="AG145" s="374"/>
      <c r="AH145" s="463"/>
      <c r="AI145" s="464"/>
      <c r="AJ145" s="465"/>
      <c r="AK145" s="362"/>
      <c r="AL145" s="489">
        <f t="shared" si="169"/>
        <v>0</v>
      </c>
      <c r="AM145" s="469">
        <v>1824525</v>
      </c>
      <c r="AN145" s="500">
        <f t="shared" si="214"/>
        <v>235</v>
      </c>
      <c r="AO145" s="360">
        <v>0</v>
      </c>
      <c r="AP145" s="462">
        <f t="shared" si="171"/>
        <v>10</v>
      </c>
      <c r="AQ145" s="374">
        <f t="shared" si="215"/>
        <v>91226.25</v>
      </c>
      <c r="AR145" s="501">
        <f t="shared" si="216"/>
        <v>1733298.75</v>
      </c>
      <c r="AS145" s="374">
        <f t="shared" si="220"/>
        <v>111595.94691780821</v>
      </c>
      <c r="AT145" s="374">
        <f t="shared" si="217"/>
        <v>1712929.0530821919</v>
      </c>
      <c r="AV145" s="489">
        <f t="shared" si="174"/>
        <v>1712929.0530821919</v>
      </c>
      <c r="AW145" s="469"/>
      <c r="AX145" s="500"/>
      <c r="AY145" s="360">
        <f t="shared" si="175"/>
        <v>0.64109589041095894</v>
      </c>
      <c r="AZ145" s="462">
        <f t="shared" si="176"/>
        <v>9.3589041095890408</v>
      </c>
      <c r="BA145" s="462">
        <f t="shared" si="213"/>
        <v>91226.25</v>
      </c>
      <c r="BB145" s="462">
        <f t="shared" si="218"/>
        <v>1621702.8030821919</v>
      </c>
      <c r="BC145" s="280">
        <f t="shared" si="219"/>
        <v>173279.13440427402</v>
      </c>
      <c r="BD145" s="464">
        <f t="shared" si="179"/>
        <v>1539649.9186779179</v>
      </c>
      <c r="BE145" s="464"/>
      <c r="BF145" s="374">
        <f t="shared" si="180"/>
        <v>1539649.9186779179</v>
      </c>
      <c r="BG145" s="469"/>
      <c r="BH145" s="500"/>
      <c r="BI145" s="360">
        <f t="shared" si="181"/>
        <v>1.6410958904109589</v>
      </c>
      <c r="BJ145" s="462">
        <f t="shared" si="182"/>
        <v>8.3589041095890408</v>
      </c>
      <c r="BK145" s="374">
        <f t="shared" si="183"/>
        <v>91226.25</v>
      </c>
      <c r="BL145" s="463">
        <f t="shared" si="184"/>
        <v>1448423.6686779179</v>
      </c>
      <c r="BM145" s="364">
        <f t="shared" si="153"/>
        <v>173279.13440427402</v>
      </c>
      <c r="BN145" s="280">
        <f t="shared" si="185"/>
        <v>1366370.784273644</v>
      </c>
      <c r="BO145" s="467"/>
      <c r="BP145" s="374">
        <v>1366370.784273644</v>
      </c>
      <c r="BQ145" s="469"/>
      <c r="BR145" s="500"/>
      <c r="BS145" s="360">
        <f t="shared" si="194"/>
        <v>2.6410958904109587</v>
      </c>
      <c r="BT145" s="462">
        <f t="shared" si="195"/>
        <v>7.3589041095890408</v>
      </c>
      <c r="BU145" s="374">
        <f t="shared" si="196"/>
        <v>91226.25</v>
      </c>
      <c r="BV145" s="463">
        <f t="shared" si="186"/>
        <v>1275144.534273644</v>
      </c>
      <c r="BW145" s="364">
        <f t="shared" si="197"/>
        <v>173279.13440427402</v>
      </c>
      <c r="BX145" s="280">
        <f t="shared" si="187"/>
        <v>1193091.64986937</v>
      </c>
      <c r="BZ145" s="364">
        <v>1193091.64986937</v>
      </c>
      <c r="CA145" s="469"/>
      <c r="CB145" s="500"/>
      <c r="CC145" s="360">
        <f t="shared" si="198"/>
        <v>3.6438356164383561</v>
      </c>
      <c r="CD145" s="462">
        <f t="shared" si="199"/>
        <v>6.3561643835616444</v>
      </c>
      <c r="CE145" s="374">
        <f t="shared" si="200"/>
        <v>91226.25</v>
      </c>
      <c r="CF145" s="463">
        <f t="shared" si="188"/>
        <v>1101865.39986937</v>
      </c>
      <c r="CG145" s="464">
        <f t="shared" si="154"/>
        <v>173279.13440427402</v>
      </c>
      <c r="CH145" s="280">
        <f t="shared" si="189"/>
        <v>1019812.515465096</v>
      </c>
      <c r="CJ145" s="467">
        <f t="shared" si="201"/>
        <v>928586.26546509599</v>
      </c>
      <c r="CK145" s="280">
        <f t="shared" si="202"/>
        <v>1019812.515465096</v>
      </c>
      <c r="CL145" s="469"/>
      <c r="CM145" s="500"/>
      <c r="CN145" s="360">
        <f t="shared" si="203"/>
        <v>4.6438356164383565</v>
      </c>
      <c r="CO145" s="462">
        <f t="shared" si="204"/>
        <v>5.3561643835616435</v>
      </c>
      <c r="CP145" s="374">
        <f t="shared" si="205"/>
        <v>91226.25</v>
      </c>
      <c r="CQ145" s="364">
        <f t="shared" si="190"/>
        <v>928586.26546509599</v>
      </c>
      <c r="CR145" s="364">
        <f t="shared" si="206"/>
        <v>173279.13440427402</v>
      </c>
      <c r="CS145" s="280">
        <f t="shared" si="191"/>
        <v>846533.38106082194</v>
      </c>
      <c r="CU145" s="468">
        <f t="shared" si="207"/>
        <v>755307.13106082194</v>
      </c>
      <c r="CV145" s="280">
        <f t="shared" si="208"/>
        <v>846533.38106082194</v>
      </c>
      <c r="CW145" s="469"/>
      <c r="CX145" s="500"/>
      <c r="CY145" s="360">
        <f t="shared" si="209"/>
        <v>6.6438356164383565</v>
      </c>
      <c r="CZ145" s="462">
        <f t="shared" si="210"/>
        <v>3.3561643835616435</v>
      </c>
      <c r="DA145" s="374">
        <f t="shared" si="211"/>
        <v>91226.25</v>
      </c>
      <c r="DB145" s="364">
        <f t="shared" si="192"/>
        <v>755307.13106082194</v>
      </c>
      <c r="DC145" s="364">
        <f t="shared" si="159"/>
        <v>173279.13440427402</v>
      </c>
      <c r="DD145" s="280">
        <f t="shared" si="193"/>
        <v>673254.24665654788</v>
      </c>
      <c r="DF145" s="468">
        <f t="shared" si="212"/>
        <v>582027.99665654788</v>
      </c>
    </row>
    <row r="146" spans="1:110" ht="15" x14ac:dyDescent="0.25">
      <c r="A146" s="257" t="s">
        <v>18</v>
      </c>
      <c r="B146" s="355" t="s">
        <v>75</v>
      </c>
      <c r="C146" s="355" t="s">
        <v>54</v>
      </c>
      <c r="D146" s="355" t="s">
        <v>2143</v>
      </c>
      <c r="E146" s="277" t="s">
        <v>999</v>
      </c>
      <c r="F146" s="470">
        <v>2</v>
      </c>
      <c r="G146" s="282">
        <v>42607</v>
      </c>
      <c r="H146" s="459" t="str">
        <f t="shared" si="166"/>
        <v>2016-2017</v>
      </c>
      <c r="I146" s="459">
        <v>0</v>
      </c>
      <c r="J146" s="271" t="s">
        <v>988</v>
      </c>
      <c r="K146" s="461">
        <f t="shared" si="167"/>
        <v>10</v>
      </c>
      <c r="L146" s="279">
        <v>0</v>
      </c>
      <c r="M146" s="469"/>
      <c r="N146" s="359"/>
      <c r="O146" s="359"/>
      <c r="P146" s="265"/>
      <c r="Q146" s="361"/>
      <c r="R146" s="265"/>
      <c r="S146" s="265"/>
      <c r="T146" s="265"/>
      <c r="U146" s="265"/>
      <c r="V146" s="265"/>
      <c r="W146" s="265"/>
      <c r="X146" s="265"/>
      <c r="Y146" s="359"/>
      <c r="Z146" s="374"/>
      <c r="AA146" s="362"/>
      <c r="AB146" s="374"/>
      <c r="AC146" s="486"/>
      <c r="AD146" s="280"/>
      <c r="AE146" s="360"/>
      <c r="AF146" s="462"/>
      <c r="AG146" s="374"/>
      <c r="AH146" s="463"/>
      <c r="AI146" s="464"/>
      <c r="AJ146" s="465"/>
      <c r="AK146" s="362"/>
      <c r="AL146" s="489">
        <f t="shared" si="169"/>
        <v>0</v>
      </c>
      <c r="AM146" s="469">
        <v>1728025</v>
      </c>
      <c r="AN146" s="500">
        <f t="shared" si="214"/>
        <v>219</v>
      </c>
      <c r="AO146" s="360">
        <v>0</v>
      </c>
      <c r="AP146" s="462">
        <f t="shared" si="171"/>
        <v>10</v>
      </c>
      <c r="AQ146" s="374">
        <f t="shared" si="215"/>
        <v>86401.25</v>
      </c>
      <c r="AR146" s="501">
        <f t="shared" si="216"/>
        <v>1641623.75</v>
      </c>
      <c r="AS146" s="374">
        <f t="shared" si="220"/>
        <v>98497.425000000003</v>
      </c>
      <c r="AT146" s="374">
        <f t="shared" si="217"/>
        <v>1629527.575</v>
      </c>
      <c r="AV146" s="489">
        <f t="shared" si="174"/>
        <v>1629527.575</v>
      </c>
      <c r="AW146" s="469"/>
      <c r="AX146" s="500"/>
      <c r="AY146" s="360">
        <f t="shared" si="175"/>
        <v>0.59726027397260273</v>
      </c>
      <c r="AZ146" s="462">
        <f t="shared" si="176"/>
        <v>9.4027397260273968</v>
      </c>
      <c r="BA146" s="462">
        <f t="shared" si="213"/>
        <v>86401.25</v>
      </c>
      <c r="BB146" s="462">
        <f t="shared" si="218"/>
        <v>1543126.325</v>
      </c>
      <c r="BC146" s="280">
        <f t="shared" si="219"/>
        <v>164114.54214015152</v>
      </c>
      <c r="BD146" s="464">
        <f t="shared" si="179"/>
        <v>1465413.0328598483</v>
      </c>
      <c r="BE146" s="464"/>
      <c r="BF146" s="374">
        <f t="shared" si="180"/>
        <v>1465413.0328598483</v>
      </c>
      <c r="BG146" s="469"/>
      <c r="BH146" s="500"/>
      <c r="BI146" s="360">
        <f t="shared" si="181"/>
        <v>1.5972602739726027</v>
      </c>
      <c r="BJ146" s="462">
        <f t="shared" si="182"/>
        <v>8.4027397260273968</v>
      </c>
      <c r="BK146" s="374">
        <f t="shared" si="183"/>
        <v>86401.25</v>
      </c>
      <c r="BL146" s="463">
        <f t="shared" si="184"/>
        <v>1379011.7828598483</v>
      </c>
      <c r="BM146" s="364">
        <f t="shared" si="153"/>
        <v>164114.54214015152</v>
      </c>
      <c r="BN146" s="280">
        <f t="shared" si="185"/>
        <v>1301298.4907196967</v>
      </c>
      <c r="BO146" s="467"/>
      <c r="BP146" s="374">
        <v>1301298.4907196967</v>
      </c>
      <c r="BQ146" s="469"/>
      <c r="BR146" s="500"/>
      <c r="BS146" s="360">
        <f t="shared" si="194"/>
        <v>2.5972602739726027</v>
      </c>
      <c r="BT146" s="462">
        <f t="shared" si="195"/>
        <v>7.4027397260273968</v>
      </c>
      <c r="BU146" s="374">
        <f t="shared" si="196"/>
        <v>86401.25</v>
      </c>
      <c r="BV146" s="463">
        <f t="shared" si="186"/>
        <v>1214897.2407196967</v>
      </c>
      <c r="BW146" s="364">
        <f t="shared" si="197"/>
        <v>164114.54214015152</v>
      </c>
      <c r="BX146" s="280">
        <f t="shared" si="187"/>
        <v>1137183.9485795451</v>
      </c>
      <c r="BZ146" s="364">
        <v>1137183.9485795451</v>
      </c>
      <c r="CA146" s="469"/>
      <c r="CB146" s="500"/>
      <c r="CC146" s="360">
        <f t="shared" si="198"/>
        <v>3.6</v>
      </c>
      <c r="CD146" s="462">
        <f t="shared" si="199"/>
        <v>6.4</v>
      </c>
      <c r="CE146" s="374">
        <f t="shared" si="200"/>
        <v>86401.25</v>
      </c>
      <c r="CF146" s="463">
        <f t="shared" si="188"/>
        <v>1050782.6985795451</v>
      </c>
      <c r="CG146" s="464">
        <f t="shared" si="154"/>
        <v>164114.54214015152</v>
      </c>
      <c r="CH146" s="280">
        <f t="shared" si="189"/>
        <v>973069.40643939364</v>
      </c>
      <c r="CJ146" s="467">
        <f t="shared" si="201"/>
        <v>886668.15643939364</v>
      </c>
      <c r="CK146" s="280">
        <f t="shared" si="202"/>
        <v>973069.40643939364</v>
      </c>
      <c r="CL146" s="469"/>
      <c r="CM146" s="500"/>
      <c r="CN146" s="360">
        <f t="shared" si="203"/>
        <v>4.5999999999999996</v>
      </c>
      <c r="CO146" s="462">
        <f t="shared" si="204"/>
        <v>5.4</v>
      </c>
      <c r="CP146" s="374">
        <f t="shared" si="205"/>
        <v>86401.25</v>
      </c>
      <c r="CQ146" s="364">
        <f t="shared" si="190"/>
        <v>886668.15643939364</v>
      </c>
      <c r="CR146" s="364">
        <f t="shared" si="206"/>
        <v>164114.54214015152</v>
      </c>
      <c r="CS146" s="280">
        <f t="shared" si="191"/>
        <v>808954.86429924215</v>
      </c>
      <c r="CU146" s="468">
        <f t="shared" si="207"/>
        <v>722553.61429924215</v>
      </c>
      <c r="CV146" s="280">
        <f t="shared" si="208"/>
        <v>808954.86429924215</v>
      </c>
      <c r="CW146" s="469"/>
      <c r="CX146" s="500"/>
      <c r="CY146" s="360">
        <f t="shared" si="209"/>
        <v>6.6</v>
      </c>
      <c r="CZ146" s="462">
        <f t="shared" si="210"/>
        <v>3.4000000000000004</v>
      </c>
      <c r="DA146" s="374">
        <f t="shared" si="211"/>
        <v>86401.25</v>
      </c>
      <c r="DB146" s="364">
        <f t="shared" si="192"/>
        <v>722553.61429924215</v>
      </c>
      <c r="DC146" s="364">
        <f t="shared" si="159"/>
        <v>164114.54214015152</v>
      </c>
      <c r="DD146" s="280">
        <f t="shared" si="193"/>
        <v>644840.32215909066</v>
      </c>
      <c r="DF146" s="468">
        <f t="shared" si="212"/>
        <v>558439.07215909066</v>
      </c>
    </row>
    <row r="147" spans="1:110" ht="15" x14ac:dyDescent="0.25">
      <c r="A147" s="257" t="s">
        <v>18</v>
      </c>
      <c r="B147" s="355" t="s">
        <v>75</v>
      </c>
      <c r="C147" s="355" t="s">
        <v>54</v>
      </c>
      <c r="D147" s="355" t="s">
        <v>2144</v>
      </c>
      <c r="E147" s="277" t="s">
        <v>1000</v>
      </c>
      <c r="F147" s="470" t="s">
        <v>1073</v>
      </c>
      <c r="G147" s="457">
        <v>42717</v>
      </c>
      <c r="H147" s="459" t="str">
        <f t="shared" si="166"/>
        <v>2016-2017</v>
      </c>
      <c r="I147" s="459">
        <v>0</v>
      </c>
      <c r="J147" s="271" t="s">
        <v>988</v>
      </c>
      <c r="K147" s="461">
        <f t="shared" si="167"/>
        <v>10</v>
      </c>
      <c r="L147" s="279">
        <v>0</v>
      </c>
      <c r="M147" s="469"/>
      <c r="N147" s="359"/>
      <c r="O147" s="359"/>
      <c r="P147" s="265"/>
      <c r="Q147" s="361"/>
      <c r="R147" s="265"/>
      <c r="S147" s="265"/>
      <c r="T147" s="265"/>
      <c r="U147" s="265"/>
      <c r="V147" s="265"/>
      <c r="W147" s="265"/>
      <c r="X147" s="265"/>
      <c r="Y147" s="359"/>
      <c r="Z147" s="374"/>
      <c r="AA147" s="362"/>
      <c r="AB147" s="374"/>
      <c r="AC147" s="486"/>
      <c r="AD147" s="280"/>
      <c r="AE147" s="360"/>
      <c r="AF147" s="462"/>
      <c r="AG147" s="374"/>
      <c r="AH147" s="463"/>
      <c r="AI147" s="464"/>
      <c r="AJ147" s="465"/>
      <c r="AK147" s="362"/>
      <c r="AL147" s="489">
        <f t="shared" si="169"/>
        <v>0</v>
      </c>
      <c r="AM147" s="469">
        <v>85301</v>
      </c>
      <c r="AN147" s="500">
        <f t="shared" si="214"/>
        <v>109</v>
      </c>
      <c r="AO147" s="360">
        <v>0</v>
      </c>
      <c r="AP147" s="462">
        <f t="shared" si="171"/>
        <v>10</v>
      </c>
      <c r="AQ147" s="374">
        <f t="shared" si="215"/>
        <v>4265.05</v>
      </c>
      <c r="AR147" s="501">
        <f t="shared" si="216"/>
        <v>81035.95</v>
      </c>
      <c r="AS147" s="374">
        <f t="shared" si="220"/>
        <v>2419.9776849315067</v>
      </c>
      <c r="AT147" s="374">
        <f t="shared" si="217"/>
        <v>82881.022315068491</v>
      </c>
      <c r="AV147" s="489">
        <f t="shared" si="174"/>
        <v>82881.022315068491</v>
      </c>
      <c r="AW147" s="469"/>
      <c r="AX147" s="500"/>
      <c r="AY147" s="360">
        <f t="shared" si="175"/>
        <v>0.29589041095890412</v>
      </c>
      <c r="AZ147" s="462">
        <f t="shared" si="176"/>
        <v>9.7041095890410958</v>
      </c>
      <c r="BA147" s="462">
        <f t="shared" si="213"/>
        <v>4265.05</v>
      </c>
      <c r="BB147" s="462">
        <f t="shared" si="218"/>
        <v>78615.972315068488</v>
      </c>
      <c r="BC147" s="280">
        <f t="shared" si="219"/>
        <v>8101.3071414455108</v>
      </c>
      <c r="BD147" s="464">
        <f t="shared" si="179"/>
        <v>74779.715173622986</v>
      </c>
      <c r="BE147" s="464"/>
      <c r="BF147" s="374">
        <f t="shared" si="180"/>
        <v>74779.715173622986</v>
      </c>
      <c r="BG147" s="469"/>
      <c r="BH147" s="500"/>
      <c r="BI147" s="360">
        <f t="shared" si="181"/>
        <v>1.295890410958904</v>
      </c>
      <c r="BJ147" s="462">
        <f t="shared" si="182"/>
        <v>8.7041095890410958</v>
      </c>
      <c r="BK147" s="374">
        <f t="shared" si="183"/>
        <v>4265.05</v>
      </c>
      <c r="BL147" s="463">
        <f t="shared" si="184"/>
        <v>70514.665173622983</v>
      </c>
      <c r="BM147" s="364">
        <f t="shared" si="153"/>
        <v>8101.3071414455108</v>
      </c>
      <c r="BN147" s="280">
        <f t="shared" si="185"/>
        <v>66678.408032177482</v>
      </c>
      <c r="BO147" s="467"/>
      <c r="BP147" s="374">
        <v>66678.408032177482</v>
      </c>
      <c r="BQ147" s="469"/>
      <c r="BR147" s="500"/>
      <c r="BS147" s="360">
        <f t="shared" si="194"/>
        <v>2.2958904109589042</v>
      </c>
      <c r="BT147" s="462">
        <f t="shared" si="195"/>
        <v>7.7041095890410958</v>
      </c>
      <c r="BU147" s="374">
        <f t="shared" si="196"/>
        <v>4265.05</v>
      </c>
      <c r="BV147" s="463">
        <f t="shared" si="186"/>
        <v>62413.358032177479</v>
      </c>
      <c r="BW147" s="364">
        <f t="shared" si="197"/>
        <v>8101.3071414455108</v>
      </c>
      <c r="BX147" s="280">
        <f t="shared" si="187"/>
        <v>58577.10089073197</v>
      </c>
      <c r="BZ147" s="364">
        <v>58577.10089073197</v>
      </c>
      <c r="CA147" s="469"/>
      <c r="CB147" s="500"/>
      <c r="CC147" s="360">
        <f t="shared" si="198"/>
        <v>3.2986301369863016</v>
      </c>
      <c r="CD147" s="462">
        <f t="shared" si="199"/>
        <v>6.7013698630136984</v>
      </c>
      <c r="CE147" s="374">
        <f t="shared" si="200"/>
        <v>4265.05</v>
      </c>
      <c r="CF147" s="463">
        <f t="shared" si="188"/>
        <v>54312.050890731967</v>
      </c>
      <c r="CG147" s="464">
        <f t="shared" si="154"/>
        <v>8101.3071414455108</v>
      </c>
      <c r="CH147" s="280">
        <f t="shared" si="189"/>
        <v>50475.793749286458</v>
      </c>
      <c r="CJ147" s="467">
        <f t="shared" si="201"/>
        <v>46210.743749286456</v>
      </c>
      <c r="CK147" s="280">
        <f t="shared" si="202"/>
        <v>50475.793749286458</v>
      </c>
      <c r="CL147" s="469"/>
      <c r="CM147" s="500"/>
      <c r="CN147" s="360">
        <f t="shared" si="203"/>
        <v>4.2986301369863016</v>
      </c>
      <c r="CO147" s="462">
        <f t="shared" si="204"/>
        <v>5.7013698630136984</v>
      </c>
      <c r="CP147" s="374">
        <f t="shared" si="205"/>
        <v>4265.05</v>
      </c>
      <c r="CQ147" s="364">
        <f t="shared" si="190"/>
        <v>46210.743749286456</v>
      </c>
      <c r="CR147" s="364">
        <f t="shared" si="206"/>
        <v>8101.3071414455108</v>
      </c>
      <c r="CS147" s="280">
        <f t="shared" si="191"/>
        <v>42374.486607840947</v>
      </c>
      <c r="CU147" s="468">
        <f t="shared" si="207"/>
        <v>38109.436607840944</v>
      </c>
      <c r="CV147" s="280">
        <f t="shared" si="208"/>
        <v>42374.486607840947</v>
      </c>
      <c r="CW147" s="469"/>
      <c r="CX147" s="500"/>
      <c r="CY147" s="360">
        <f t="shared" si="209"/>
        <v>6.2986301369863016</v>
      </c>
      <c r="CZ147" s="462">
        <f t="shared" si="210"/>
        <v>3.7013698630136984</v>
      </c>
      <c r="DA147" s="374">
        <f t="shared" si="211"/>
        <v>4265.05</v>
      </c>
      <c r="DB147" s="364">
        <f t="shared" si="192"/>
        <v>38109.436607840944</v>
      </c>
      <c r="DC147" s="364">
        <f t="shared" si="159"/>
        <v>8101.3071414455108</v>
      </c>
      <c r="DD147" s="280">
        <f t="shared" si="193"/>
        <v>34273.179466395435</v>
      </c>
      <c r="DF147" s="468">
        <f t="shared" si="212"/>
        <v>30008.129466395436</v>
      </c>
    </row>
    <row r="148" spans="1:110" ht="15" x14ac:dyDescent="0.25">
      <c r="A148" s="257" t="s">
        <v>18</v>
      </c>
      <c r="B148" s="355" t="s">
        <v>75</v>
      </c>
      <c r="C148" s="355" t="s">
        <v>54</v>
      </c>
      <c r="D148" s="355" t="s">
        <v>2145</v>
      </c>
      <c r="E148" s="277" t="s">
        <v>1001</v>
      </c>
      <c r="F148" s="470">
        <v>2</v>
      </c>
      <c r="G148" s="457">
        <v>42825</v>
      </c>
      <c r="H148" s="459" t="str">
        <f t="shared" si="166"/>
        <v>2016-2017</v>
      </c>
      <c r="I148" s="459">
        <v>0</v>
      </c>
      <c r="J148" s="271" t="s">
        <v>988</v>
      </c>
      <c r="K148" s="461">
        <f t="shared" si="167"/>
        <v>10</v>
      </c>
      <c r="L148" s="279">
        <v>0</v>
      </c>
      <c r="M148" s="469"/>
      <c r="N148" s="359"/>
      <c r="O148" s="359"/>
      <c r="P148" s="265"/>
      <c r="Q148" s="361"/>
      <c r="R148" s="265"/>
      <c r="S148" s="265"/>
      <c r="T148" s="265"/>
      <c r="U148" s="265"/>
      <c r="V148" s="265"/>
      <c r="W148" s="265"/>
      <c r="X148" s="265"/>
      <c r="Y148" s="359"/>
      <c r="Z148" s="374"/>
      <c r="AA148" s="362"/>
      <c r="AB148" s="374"/>
      <c r="AC148" s="486"/>
      <c r="AD148" s="280"/>
      <c r="AE148" s="360"/>
      <c r="AF148" s="462"/>
      <c r="AG148" s="374"/>
      <c r="AH148" s="463"/>
      <c r="AI148" s="464"/>
      <c r="AJ148" s="465"/>
      <c r="AK148" s="362"/>
      <c r="AL148" s="489">
        <f t="shared" si="169"/>
        <v>0</v>
      </c>
      <c r="AM148" s="469">
        <v>224808</v>
      </c>
      <c r="AN148" s="500">
        <f t="shared" si="214"/>
        <v>1</v>
      </c>
      <c r="AO148" s="360">
        <v>0</v>
      </c>
      <c r="AP148" s="462">
        <f t="shared" si="171"/>
        <v>10</v>
      </c>
      <c r="AQ148" s="374">
        <f t="shared" si="215"/>
        <v>11240.400000000001</v>
      </c>
      <c r="AR148" s="501">
        <f t="shared" si="216"/>
        <v>213567.6</v>
      </c>
      <c r="AS148" s="374">
        <f t="shared" si="220"/>
        <v>58.511671232876715</v>
      </c>
      <c r="AT148" s="374">
        <f t="shared" si="217"/>
        <v>224749.48832876713</v>
      </c>
      <c r="AV148" s="489">
        <f t="shared" si="174"/>
        <v>224749.48832876713</v>
      </c>
      <c r="AW148" s="469"/>
      <c r="AX148" s="500"/>
      <c r="AY148" s="360">
        <f t="shared" si="175"/>
        <v>0</v>
      </c>
      <c r="AZ148" s="462">
        <f t="shared" si="176"/>
        <v>10</v>
      </c>
      <c r="BA148" s="462">
        <f t="shared" si="213"/>
        <v>11240.400000000001</v>
      </c>
      <c r="BB148" s="462">
        <f t="shared" si="218"/>
        <v>213509.08832876713</v>
      </c>
      <c r="BC148" s="280">
        <f t="shared" si="219"/>
        <v>21350.908832876714</v>
      </c>
      <c r="BD148" s="464">
        <f>+AV148-BC148</f>
        <v>203398.57949589042</v>
      </c>
      <c r="BE148" s="464"/>
      <c r="BF148" s="374">
        <f t="shared" si="180"/>
        <v>203398.57949589042</v>
      </c>
      <c r="BG148" s="469"/>
      <c r="BH148" s="500"/>
      <c r="BI148" s="360">
        <f t="shared" si="181"/>
        <v>1</v>
      </c>
      <c r="BJ148" s="462">
        <f t="shared" si="182"/>
        <v>9</v>
      </c>
      <c r="BK148" s="374">
        <f t="shared" si="183"/>
        <v>11240.400000000001</v>
      </c>
      <c r="BL148" s="463">
        <f t="shared" si="184"/>
        <v>192158.17949589042</v>
      </c>
      <c r="BM148" s="364">
        <f t="shared" si="153"/>
        <v>21350.908832876714</v>
      </c>
      <c r="BN148" s="280">
        <f t="shared" si="185"/>
        <v>182047.67066301371</v>
      </c>
      <c r="BO148" s="467"/>
      <c r="BP148" s="374">
        <v>182047.67066301371</v>
      </c>
      <c r="BQ148" s="469"/>
      <c r="BR148" s="500"/>
      <c r="BS148" s="360">
        <f t="shared" si="194"/>
        <v>2</v>
      </c>
      <c r="BT148" s="462">
        <f t="shared" si="195"/>
        <v>8</v>
      </c>
      <c r="BU148" s="374">
        <f t="shared" si="196"/>
        <v>11240.400000000001</v>
      </c>
      <c r="BV148" s="463">
        <f t="shared" si="186"/>
        <v>170807.27066301371</v>
      </c>
      <c r="BW148" s="364">
        <f t="shared" si="197"/>
        <v>21350.908832876714</v>
      </c>
      <c r="BX148" s="280">
        <f t="shared" si="187"/>
        <v>160696.76183013699</v>
      </c>
      <c r="BZ148" s="364">
        <v>160696.76183013699</v>
      </c>
      <c r="CA148" s="469"/>
      <c r="CB148" s="500"/>
      <c r="CC148" s="360">
        <f t="shared" si="198"/>
        <v>3.0027397260273974</v>
      </c>
      <c r="CD148" s="462">
        <f t="shared" si="199"/>
        <v>6.9972602739726026</v>
      </c>
      <c r="CE148" s="374">
        <f t="shared" si="200"/>
        <v>11240.400000000001</v>
      </c>
      <c r="CF148" s="463">
        <f t="shared" si="188"/>
        <v>149456.361830137</v>
      </c>
      <c r="CG148" s="464">
        <f t="shared" si="154"/>
        <v>21350.908832876714</v>
      </c>
      <c r="CH148" s="280">
        <f t="shared" si="189"/>
        <v>139345.85299726028</v>
      </c>
      <c r="CJ148" s="467">
        <f t="shared" si="201"/>
        <v>128105.45299726029</v>
      </c>
      <c r="CK148" s="280">
        <f t="shared" si="202"/>
        <v>139345.85299726028</v>
      </c>
      <c r="CL148" s="469"/>
      <c r="CM148" s="500"/>
      <c r="CN148" s="360">
        <f t="shared" si="203"/>
        <v>4.0027397260273974</v>
      </c>
      <c r="CO148" s="462">
        <f t="shared" si="204"/>
        <v>5.9972602739726026</v>
      </c>
      <c r="CP148" s="374">
        <f t="shared" si="205"/>
        <v>11240.400000000001</v>
      </c>
      <c r="CQ148" s="364">
        <f t="shared" si="190"/>
        <v>128105.45299726029</v>
      </c>
      <c r="CR148" s="364">
        <f t="shared" si="206"/>
        <v>21350.908832876714</v>
      </c>
      <c r="CS148" s="280">
        <f t="shared" si="191"/>
        <v>117994.94416438357</v>
      </c>
      <c r="CU148" s="468">
        <f t="shared" si="207"/>
        <v>106754.54416438358</v>
      </c>
      <c r="CV148" s="280">
        <f t="shared" si="208"/>
        <v>117994.94416438357</v>
      </c>
      <c r="CW148" s="469"/>
      <c r="CX148" s="500"/>
      <c r="CY148" s="360">
        <f t="shared" si="209"/>
        <v>6.0027397260273974</v>
      </c>
      <c r="CZ148" s="462">
        <f t="shared" si="210"/>
        <v>3.9972602739726026</v>
      </c>
      <c r="DA148" s="374">
        <f t="shared" si="211"/>
        <v>11240.400000000001</v>
      </c>
      <c r="DB148" s="364">
        <f t="shared" si="192"/>
        <v>106754.54416438358</v>
      </c>
      <c r="DC148" s="364">
        <f t="shared" si="159"/>
        <v>21350.908832876714</v>
      </c>
      <c r="DD148" s="280">
        <f t="shared" si="193"/>
        <v>96644.035331506864</v>
      </c>
      <c r="DF148" s="468">
        <f t="shared" si="212"/>
        <v>85403.63533150687</v>
      </c>
    </row>
    <row r="149" spans="1:110" ht="15" x14ac:dyDescent="0.25">
      <c r="A149" s="257" t="s">
        <v>18</v>
      </c>
      <c r="B149" s="355" t="s">
        <v>75</v>
      </c>
      <c r="C149" s="355" t="s">
        <v>54</v>
      </c>
      <c r="D149" s="355" t="s">
        <v>2146</v>
      </c>
      <c r="E149" s="277" t="s">
        <v>1074</v>
      </c>
      <c r="F149" s="470">
        <v>2</v>
      </c>
      <c r="G149" s="457">
        <v>42880</v>
      </c>
      <c r="H149" s="459" t="str">
        <f t="shared" si="166"/>
        <v>2017-2018</v>
      </c>
      <c r="I149" s="459">
        <v>0</v>
      </c>
      <c r="J149" s="459">
        <v>10</v>
      </c>
      <c r="K149" s="461">
        <f t="shared" si="167"/>
        <v>10</v>
      </c>
      <c r="L149" s="279">
        <v>0</v>
      </c>
      <c r="M149" s="469"/>
      <c r="N149" s="359"/>
      <c r="O149" s="359"/>
      <c r="P149" s="265"/>
      <c r="Q149" s="361"/>
      <c r="R149" s="265"/>
      <c r="S149" s="265"/>
      <c r="T149" s="265"/>
      <c r="U149" s="265"/>
      <c r="V149" s="265"/>
      <c r="W149" s="265"/>
      <c r="X149" s="265"/>
      <c r="Y149" s="359"/>
      <c r="Z149" s="374"/>
      <c r="AA149" s="362"/>
      <c r="AB149" s="374"/>
      <c r="AC149" s="486"/>
      <c r="AD149" s="280"/>
      <c r="AE149" s="360"/>
      <c r="AF149" s="462"/>
      <c r="AG149" s="374"/>
      <c r="AH149" s="463"/>
      <c r="AI149" s="464"/>
      <c r="AJ149" s="465"/>
      <c r="AK149" s="362"/>
      <c r="AL149" s="489"/>
      <c r="AM149" s="362"/>
      <c r="AN149" s="500"/>
      <c r="AO149" s="360"/>
      <c r="AP149" s="462"/>
      <c r="AQ149" s="374"/>
      <c r="AR149" s="463"/>
      <c r="AS149" s="362"/>
      <c r="AT149" s="362"/>
      <c r="AV149" s="489"/>
      <c r="AW149" s="362">
        <v>125000</v>
      </c>
      <c r="AX149" s="502">
        <f>+$AV$1-G149+1</f>
        <v>311</v>
      </c>
      <c r="AY149" s="360">
        <v>0</v>
      </c>
      <c r="AZ149" s="360">
        <f t="shared" si="176"/>
        <v>10</v>
      </c>
      <c r="BA149" s="462">
        <f>+AW149*5%</f>
        <v>6250</v>
      </c>
      <c r="BB149" s="501">
        <f t="shared" ref="BB149" si="221">IF(AW149-BA149&lt;=0,0,IF(AZ149&lt;=0,0,AW149-BA149))</f>
        <v>118750</v>
      </c>
      <c r="BC149" s="280">
        <f t="shared" ref="BC149" si="222">+(BB149/AZ149)/365*AX149</f>
        <v>10118.150684931506</v>
      </c>
      <c r="BD149" s="464">
        <f>+AW149-BC149</f>
        <v>114881.8493150685</v>
      </c>
      <c r="BE149" s="464"/>
      <c r="BF149" s="374">
        <f t="shared" si="180"/>
        <v>114881.8493150685</v>
      </c>
      <c r="BG149" s="362"/>
      <c r="BH149" s="265"/>
      <c r="BI149" s="360">
        <f t="shared" si="181"/>
        <v>0.84931506849315064</v>
      </c>
      <c r="BJ149" s="360">
        <f t="shared" si="182"/>
        <v>9.1506849315068486</v>
      </c>
      <c r="BK149" s="374">
        <f t="shared" si="183"/>
        <v>6250</v>
      </c>
      <c r="BL149" s="463">
        <f>IF(BF149-BK149&lt;=0,0,IF(BJ149&lt;=0,0,BF149-BK149))</f>
        <v>108631.8493150685</v>
      </c>
      <c r="BM149" s="364">
        <f>+BL149/BJ149</f>
        <v>11871.444610778444</v>
      </c>
      <c r="BN149" s="280">
        <f t="shared" si="185"/>
        <v>103010.40470429005</v>
      </c>
      <c r="BO149" s="467"/>
      <c r="BP149" s="374">
        <v>103010.40470429005</v>
      </c>
      <c r="BQ149" s="362"/>
      <c r="BR149" s="265"/>
      <c r="BS149" s="360">
        <f t="shared" si="194"/>
        <v>1.8493150684931507</v>
      </c>
      <c r="BT149" s="462">
        <f t="shared" si="195"/>
        <v>8.1506849315068486</v>
      </c>
      <c r="BU149" s="374">
        <f t="shared" si="196"/>
        <v>6250</v>
      </c>
      <c r="BV149" s="463">
        <f t="shared" si="186"/>
        <v>96760.404704290049</v>
      </c>
      <c r="BW149" s="364">
        <f t="shared" si="197"/>
        <v>11871.444610778444</v>
      </c>
      <c r="BX149" s="280">
        <f t="shared" si="187"/>
        <v>91138.960093511603</v>
      </c>
      <c r="BZ149" s="280">
        <v>91138.960093511603</v>
      </c>
      <c r="CA149" s="362"/>
      <c r="CB149" s="265"/>
      <c r="CC149" s="360">
        <f t="shared" si="198"/>
        <v>2.8520547945205479</v>
      </c>
      <c r="CD149" s="462">
        <f t="shared" si="199"/>
        <v>7.1479452054794521</v>
      </c>
      <c r="CE149" s="374">
        <f t="shared" si="200"/>
        <v>6250</v>
      </c>
      <c r="CF149" s="463">
        <f t="shared" si="188"/>
        <v>84888.960093511603</v>
      </c>
      <c r="CG149" s="464">
        <f t="shared" si="154"/>
        <v>11871.444610778444</v>
      </c>
      <c r="CH149" s="280">
        <f t="shared" si="189"/>
        <v>79267.515482733157</v>
      </c>
      <c r="CJ149" s="467">
        <f t="shared" si="201"/>
        <v>73017.515482733157</v>
      </c>
      <c r="CK149" s="280">
        <f t="shared" si="202"/>
        <v>79267.515482733157</v>
      </c>
      <c r="CL149" s="362"/>
      <c r="CM149" s="265"/>
      <c r="CN149" s="360">
        <f t="shared" si="203"/>
        <v>3.8520547945205479</v>
      </c>
      <c r="CO149" s="462">
        <f t="shared" si="204"/>
        <v>6.1479452054794521</v>
      </c>
      <c r="CP149" s="374">
        <f t="shared" si="205"/>
        <v>6250</v>
      </c>
      <c r="CQ149" s="364">
        <f t="shared" si="190"/>
        <v>73017.515482733157</v>
      </c>
      <c r="CR149" s="364">
        <f t="shared" si="206"/>
        <v>11871.444610778444</v>
      </c>
      <c r="CS149" s="280">
        <f t="shared" si="191"/>
        <v>67396.070871954711</v>
      </c>
      <c r="CU149" s="468">
        <f t="shared" si="207"/>
        <v>61146.070871954711</v>
      </c>
      <c r="CV149" s="280">
        <f t="shared" si="208"/>
        <v>67396.070871954711</v>
      </c>
      <c r="CW149" s="362"/>
      <c r="CX149" s="265"/>
      <c r="CY149" s="360">
        <f t="shared" si="209"/>
        <v>5.8520547945205479</v>
      </c>
      <c r="CZ149" s="462">
        <f t="shared" si="210"/>
        <v>4.1479452054794521</v>
      </c>
      <c r="DA149" s="374">
        <f t="shared" si="211"/>
        <v>6250</v>
      </c>
      <c r="DB149" s="364">
        <f t="shared" si="192"/>
        <v>61146.070871954711</v>
      </c>
      <c r="DC149" s="364">
        <f t="shared" si="159"/>
        <v>11871.444610778444</v>
      </c>
      <c r="DD149" s="280">
        <f t="shared" si="193"/>
        <v>55524.626261176265</v>
      </c>
      <c r="DF149" s="468">
        <f t="shared" si="212"/>
        <v>49274.626261176265</v>
      </c>
    </row>
    <row r="150" spans="1:110" ht="15" x14ac:dyDescent="0.25">
      <c r="A150" s="257" t="s">
        <v>18</v>
      </c>
      <c r="B150" s="355" t="s">
        <v>75</v>
      </c>
      <c r="C150" s="355" t="s">
        <v>54</v>
      </c>
      <c r="D150" s="355" t="s">
        <v>2147</v>
      </c>
      <c r="E150" s="277" t="s">
        <v>1120</v>
      </c>
      <c r="F150" s="470"/>
      <c r="G150" s="457">
        <v>43320</v>
      </c>
      <c r="H150" s="459" t="s">
        <v>1122</v>
      </c>
      <c r="I150" s="459">
        <v>0</v>
      </c>
      <c r="J150" s="459">
        <v>10</v>
      </c>
      <c r="K150" s="461">
        <f t="shared" si="167"/>
        <v>10</v>
      </c>
      <c r="L150" s="279">
        <v>0</v>
      </c>
      <c r="M150" s="469"/>
      <c r="N150" s="359"/>
      <c r="O150" s="359"/>
      <c r="P150" s="265"/>
      <c r="Q150" s="361"/>
      <c r="R150" s="265"/>
      <c r="S150" s="265"/>
      <c r="T150" s="265"/>
      <c r="U150" s="265"/>
      <c r="V150" s="265"/>
      <c r="W150" s="265"/>
      <c r="X150" s="265"/>
      <c r="Y150" s="359"/>
      <c r="Z150" s="374"/>
      <c r="AA150" s="362"/>
      <c r="AB150" s="374"/>
      <c r="AC150" s="486"/>
      <c r="AD150" s="280"/>
      <c r="AE150" s="360"/>
      <c r="AF150" s="462"/>
      <c r="AG150" s="374"/>
      <c r="AH150" s="463"/>
      <c r="AI150" s="464"/>
      <c r="AJ150" s="465"/>
      <c r="AK150" s="362"/>
      <c r="AL150" s="489"/>
      <c r="AM150" s="362"/>
      <c r="AN150" s="500"/>
      <c r="AO150" s="360"/>
      <c r="AP150" s="462"/>
      <c r="AQ150" s="374"/>
      <c r="AR150" s="463"/>
      <c r="AS150" s="362"/>
      <c r="AT150" s="362"/>
      <c r="AV150" s="489"/>
      <c r="AW150" s="362"/>
      <c r="AX150" s="451"/>
      <c r="AY150" s="360"/>
      <c r="AZ150" s="360"/>
      <c r="BA150" s="462"/>
      <c r="BB150" s="501"/>
      <c r="BC150" s="280"/>
      <c r="BD150" s="464"/>
      <c r="BE150" s="464"/>
      <c r="BF150" s="374"/>
      <c r="BG150" s="374">
        <v>117000</v>
      </c>
      <c r="BH150" s="374">
        <f>+$BF$1-G150+1</f>
        <v>236</v>
      </c>
      <c r="BI150" s="360"/>
      <c r="BJ150" s="360">
        <f t="shared" si="182"/>
        <v>10</v>
      </c>
      <c r="BK150" s="374">
        <f>+BG150*5%</f>
        <v>5850</v>
      </c>
      <c r="BL150" s="463">
        <f>+BG150-BK150</f>
        <v>111150</v>
      </c>
      <c r="BM150" s="463">
        <f>+(BL150/BJ150)/365*BH150</f>
        <v>7186.6849315068494</v>
      </c>
      <c r="BN150" s="280">
        <f>+BG150-BM150</f>
        <v>109813.31506849315</v>
      </c>
      <c r="BO150" s="467"/>
      <c r="BP150" s="374">
        <v>109813.31506849315</v>
      </c>
      <c r="BQ150" s="374"/>
      <c r="BR150" s="374"/>
      <c r="BS150" s="360">
        <f>($BQ$1-G150)/365</f>
        <v>0.64383561643835618</v>
      </c>
      <c r="BT150" s="462">
        <f>J150-BS150</f>
        <v>9.3561643835616444</v>
      </c>
      <c r="BU150" s="374">
        <f>BK150</f>
        <v>5850</v>
      </c>
      <c r="BV150" s="463">
        <f t="shared" si="186"/>
        <v>103963.31506849315</v>
      </c>
      <c r="BW150" s="364">
        <f>BV150/BT150</f>
        <v>11111.745241581259</v>
      </c>
      <c r="BX150" s="280">
        <f t="shared" si="187"/>
        <v>98701.569826911888</v>
      </c>
      <c r="BZ150" s="280">
        <v>98701.569826911888</v>
      </c>
      <c r="CA150" s="374"/>
      <c r="CB150" s="374"/>
      <c r="CC150" s="360">
        <f t="shared" si="198"/>
        <v>1.6465753424657534</v>
      </c>
      <c r="CD150" s="462">
        <f t="shared" si="199"/>
        <v>8.3534246575342461</v>
      </c>
      <c r="CE150" s="374">
        <f>BU150</f>
        <v>5850</v>
      </c>
      <c r="CF150" s="463">
        <f t="shared" si="188"/>
        <v>92851.569826911888</v>
      </c>
      <c r="CG150" s="464">
        <f t="shared" si="154"/>
        <v>11111.745241581259</v>
      </c>
      <c r="CH150" s="280">
        <f t="shared" si="189"/>
        <v>87589.824585330629</v>
      </c>
      <c r="CJ150" s="467">
        <f t="shared" si="201"/>
        <v>81739.824585330629</v>
      </c>
      <c r="CK150" s="280">
        <f t="shared" si="202"/>
        <v>87589.824585330629</v>
      </c>
      <c r="CL150" s="374"/>
      <c r="CM150" s="374"/>
      <c r="CN150" s="360">
        <f t="shared" si="203"/>
        <v>2.6465753424657534</v>
      </c>
      <c r="CO150" s="462">
        <f t="shared" si="204"/>
        <v>7.3534246575342461</v>
      </c>
      <c r="CP150" s="374">
        <f t="shared" si="205"/>
        <v>5850</v>
      </c>
      <c r="CQ150" s="364">
        <f t="shared" si="190"/>
        <v>81739.824585330629</v>
      </c>
      <c r="CR150" s="364">
        <f t="shared" si="206"/>
        <v>11111.745241581259</v>
      </c>
      <c r="CS150" s="280">
        <f t="shared" si="191"/>
        <v>76478.07934374937</v>
      </c>
      <c r="CU150" s="468">
        <f t="shared" si="207"/>
        <v>70628.07934374937</v>
      </c>
      <c r="CV150" s="280">
        <f t="shared" si="208"/>
        <v>76478.07934374937</v>
      </c>
      <c r="CW150" s="374"/>
      <c r="CX150" s="374"/>
      <c r="CY150" s="360">
        <f t="shared" si="209"/>
        <v>4.646575342465753</v>
      </c>
      <c r="CZ150" s="462">
        <f t="shared" si="210"/>
        <v>5.353424657534247</v>
      </c>
      <c r="DA150" s="374">
        <f t="shared" si="211"/>
        <v>5850</v>
      </c>
      <c r="DB150" s="364">
        <f t="shared" si="192"/>
        <v>70628.07934374937</v>
      </c>
      <c r="DC150" s="364">
        <f t="shared" si="159"/>
        <v>11111.745241581259</v>
      </c>
      <c r="DD150" s="280">
        <f t="shared" si="193"/>
        <v>65366.334102168112</v>
      </c>
      <c r="DF150" s="468">
        <f t="shared" si="212"/>
        <v>59516.334102168112</v>
      </c>
    </row>
    <row r="151" spans="1:110" ht="15" x14ac:dyDescent="0.25">
      <c r="A151" s="257" t="s">
        <v>18</v>
      </c>
      <c r="B151" s="355" t="s">
        <v>75</v>
      </c>
      <c r="C151" s="355" t="s">
        <v>54</v>
      </c>
      <c r="D151" s="355" t="s">
        <v>2148</v>
      </c>
      <c r="E151" s="277" t="s">
        <v>1121</v>
      </c>
      <c r="F151" s="470"/>
      <c r="G151" s="457">
        <v>43357</v>
      </c>
      <c r="H151" s="459" t="s">
        <v>1122</v>
      </c>
      <c r="I151" s="459">
        <v>0</v>
      </c>
      <c r="J151" s="459">
        <v>10</v>
      </c>
      <c r="K151" s="461">
        <f t="shared" si="167"/>
        <v>10</v>
      </c>
      <c r="L151" s="279">
        <v>0</v>
      </c>
      <c r="M151" s="469"/>
      <c r="N151" s="359"/>
      <c r="O151" s="359"/>
      <c r="P151" s="265"/>
      <c r="Q151" s="361"/>
      <c r="R151" s="265"/>
      <c r="S151" s="265"/>
      <c r="T151" s="265"/>
      <c r="U151" s="265"/>
      <c r="V151" s="265"/>
      <c r="W151" s="265"/>
      <c r="X151" s="265"/>
      <c r="Y151" s="359"/>
      <c r="Z151" s="374"/>
      <c r="AA151" s="362"/>
      <c r="AB151" s="374"/>
      <c r="AC151" s="486"/>
      <c r="AD151" s="280"/>
      <c r="AE151" s="360"/>
      <c r="AF151" s="462"/>
      <c r="AG151" s="374"/>
      <c r="AH151" s="463"/>
      <c r="AI151" s="464"/>
      <c r="AJ151" s="465"/>
      <c r="AK151" s="362"/>
      <c r="AL151" s="489"/>
      <c r="AM151" s="362"/>
      <c r="AN151" s="500"/>
      <c r="AO151" s="360"/>
      <c r="AP151" s="462"/>
      <c r="AQ151" s="374"/>
      <c r="AR151" s="463"/>
      <c r="AS151" s="362"/>
      <c r="AT151" s="362"/>
      <c r="AV151" s="489"/>
      <c r="AW151" s="362"/>
      <c r="AX151" s="451"/>
      <c r="AY151" s="360"/>
      <c r="AZ151" s="360"/>
      <c r="BA151" s="462"/>
      <c r="BB151" s="501"/>
      <c r="BC151" s="280"/>
      <c r="BD151" s="464"/>
      <c r="BE151" s="464"/>
      <c r="BF151" s="374"/>
      <c r="BG151" s="374">
        <v>156800</v>
      </c>
      <c r="BH151" s="374">
        <f>+$BF$1-G151+1</f>
        <v>199</v>
      </c>
      <c r="BI151" s="360"/>
      <c r="BJ151" s="360">
        <f>J151-BI151</f>
        <v>10</v>
      </c>
      <c r="BK151" s="374">
        <f>+BG151*5%</f>
        <v>7840</v>
      </c>
      <c r="BL151" s="463">
        <f>+BG151-BK151</f>
        <v>148960</v>
      </c>
      <c r="BM151" s="463">
        <f>+(BL151/BJ151)/365*BH151</f>
        <v>8121.3808219178081</v>
      </c>
      <c r="BN151" s="280">
        <f>+BG151-BM151</f>
        <v>148678.61917808218</v>
      </c>
      <c r="BO151" s="467"/>
      <c r="BP151" s="374">
        <v>148678.61917808218</v>
      </c>
      <c r="BQ151" s="374"/>
      <c r="BR151" s="374"/>
      <c r="BS151" s="360">
        <f t="shared" ref="BS151:BS154" si="223">($BQ$1-G151)/365</f>
        <v>0.54246575342465753</v>
      </c>
      <c r="BT151" s="462">
        <f t="shared" ref="BT151:BT156" si="224">J151-BS151</f>
        <v>9.4575342465753423</v>
      </c>
      <c r="BU151" s="374">
        <f t="shared" ref="BU151:BU154" si="225">BK151</f>
        <v>7840</v>
      </c>
      <c r="BV151" s="463">
        <f t="shared" si="186"/>
        <v>140838.61917808218</v>
      </c>
      <c r="BW151" s="364">
        <f>BV151/BT151</f>
        <v>14891.684820393973</v>
      </c>
      <c r="BX151" s="280">
        <f t="shared" si="187"/>
        <v>133786.93435768821</v>
      </c>
      <c r="BZ151" s="280">
        <v>133786.93435768821</v>
      </c>
      <c r="CA151" s="374"/>
      <c r="CB151" s="374"/>
      <c r="CC151" s="360">
        <f t="shared" si="198"/>
        <v>1.5452054794520549</v>
      </c>
      <c r="CD151" s="462">
        <f t="shared" si="199"/>
        <v>8.4547945205479458</v>
      </c>
      <c r="CE151" s="374">
        <f t="shared" ref="CE151:CE156" si="226">BU151</f>
        <v>7840</v>
      </c>
      <c r="CF151" s="463">
        <f t="shared" si="188"/>
        <v>125946.93435768821</v>
      </c>
      <c r="CG151" s="464">
        <f t="shared" si="154"/>
        <v>14891.684820393973</v>
      </c>
      <c r="CH151" s="280">
        <f t="shared" si="189"/>
        <v>118895.24953729424</v>
      </c>
      <c r="CJ151" s="467">
        <f t="shared" si="201"/>
        <v>111055.24953729424</v>
      </c>
      <c r="CK151" s="280">
        <f t="shared" si="202"/>
        <v>118895.24953729424</v>
      </c>
      <c r="CL151" s="374"/>
      <c r="CM151" s="374"/>
      <c r="CN151" s="360">
        <f t="shared" si="203"/>
        <v>2.5452054794520547</v>
      </c>
      <c r="CO151" s="462">
        <f t="shared" si="204"/>
        <v>7.4547945205479458</v>
      </c>
      <c r="CP151" s="374">
        <f t="shared" si="205"/>
        <v>7840</v>
      </c>
      <c r="CQ151" s="364">
        <f t="shared" si="190"/>
        <v>111055.24953729424</v>
      </c>
      <c r="CR151" s="364">
        <f t="shared" si="206"/>
        <v>14891.684820393973</v>
      </c>
      <c r="CS151" s="280">
        <f t="shared" si="191"/>
        <v>104003.56471690026</v>
      </c>
      <c r="CU151" s="468">
        <f t="shared" si="207"/>
        <v>96163.564716900262</v>
      </c>
      <c r="CV151" s="280">
        <f t="shared" si="208"/>
        <v>104003.56471690026</v>
      </c>
      <c r="CW151" s="374"/>
      <c r="CX151" s="374"/>
      <c r="CY151" s="360">
        <f t="shared" si="209"/>
        <v>4.5452054794520551</v>
      </c>
      <c r="CZ151" s="462">
        <f t="shared" si="210"/>
        <v>5.4547945205479449</v>
      </c>
      <c r="DA151" s="374">
        <f t="shared" si="211"/>
        <v>7840</v>
      </c>
      <c r="DB151" s="364">
        <f t="shared" si="192"/>
        <v>96163.564716900262</v>
      </c>
      <c r="DC151" s="364">
        <f t="shared" si="159"/>
        <v>14891.684820393973</v>
      </c>
      <c r="DD151" s="280">
        <f t="shared" si="193"/>
        <v>89111.879896506289</v>
      </c>
      <c r="DF151" s="468">
        <f t="shared" si="212"/>
        <v>81271.879896506289</v>
      </c>
    </row>
    <row r="152" spans="1:110" ht="15" x14ac:dyDescent="0.25">
      <c r="A152" s="257" t="s">
        <v>18</v>
      </c>
      <c r="B152" s="355" t="s">
        <v>75</v>
      </c>
      <c r="C152" s="355" t="s">
        <v>54</v>
      </c>
      <c r="D152" s="375" t="s">
        <v>2149</v>
      </c>
      <c r="E152" s="471" t="s">
        <v>314</v>
      </c>
      <c r="F152" s="472"/>
      <c r="G152" s="473">
        <v>43431</v>
      </c>
      <c r="H152" s="459" t="s">
        <v>1122</v>
      </c>
      <c r="I152" s="459">
        <v>0</v>
      </c>
      <c r="J152" s="459">
        <v>10</v>
      </c>
      <c r="K152" s="461">
        <f t="shared" si="167"/>
        <v>10</v>
      </c>
      <c r="L152" s="279">
        <v>0</v>
      </c>
      <c r="M152" s="478"/>
      <c r="N152" s="379"/>
      <c r="O152" s="379"/>
      <c r="P152" s="479"/>
      <c r="Q152" s="381"/>
      <c r="R152" s="479"/>
      <c r="S152" s="479"/>
      <c r="T152" s="479"/>
      <c r="U152" s="479"/>
      <c r="V152" s="479"/>
      <c r="W152" s="479"/>
      <c r="X152" s="479"/>
      <c r="Y152" s="379"/>
      <c r="Z152" s="480"/>
      <c r="AA152" s="481"/>
      <c r="AB152" s="480"/>
      <c r="AC152" s="497"/>
      <c r="AD152" s="498"/>
      <c r="AE152" s="380"/>
      <c r="AF152" s="482"/>
      <c r="AG152" s="480"/>
      <c r="AH152" s="483"/>
      <c r="AI152" s="484"/>
      <c r="AJ152" s="499"/>
      <c r="AK152" s="481"/>
      <c r="AL152" s="503"/>
      <c r="AM152" s="481"/>
      <c r="AN152" s="504"/>
      <c r="AO152" s="380"/>
      <c r="AP152" s="482"/>
      <c r="AQ152" s="480"/>
      <c r="AR152" s="483"/>
      <c r="AS152" s="481"/>
      <c r="AT152" s="481"/>
      <c r="AV152" s="503"/>
      <c r="AW152" s="481"/>
      <c r="AX152" s="505"/>
      <c r="AY152" s="380"/>
      <c r="AZ152" s="380"/>
      <c r="BA152" s="482"/>
      <c r="BB152" s="506"/>
      <c r="BC152" s="498"/>
      <c r="BD152" s="484"/>
      <c r="BE152" s="484"/>
      <c r="BF152" s="480"/>
      <c r="BG152" s="480">
        <v>174000</v>
      </c>
      <c r="BH152" s="374">
        <f>+$BF$1-G152+1</f>
        <v>125</v>
      </c>
      <c r="BI152" s="380"/>
      <c r="BJ152" s="360">
        <f t="shared" ref="BJ152:BJ154" si="227">J152-BI152</f>
        <v>10</v>
      </c>
      <c r="BK152" s="374">
        <f t="shared" ref="BK152:BK154" si="228">+BG152*5%</f>
        <v>8700</v>
      </c>
      <c r="BL152" s="463">
        <f t="shared" ref="BL152:BL154" si="229">+BG152-BK152</f>
        <v>165300</v>
      </c>
      <c r="BM152" s="463">
        <f t="shared" ref="BM152:BM154" si="230">+(BL152/BJ152)/365*BH152</f>
        <v>5660.9589041095887</v>
      </c>
      <c r="BN152" s="280">
        <f t="shared" ref="BN152:BN154" si="231">+BG152-BM152</f>
        <v>168339.04109589042</v>
      </c>
      <c r="BO152" s="467"/>
      <c r="BP152" s="480">
        <v>168339.04109589042</v>
      </c>
      <c r="BQ152" s="480"/>
      <c r="BR152" s="374"/>
      <c r="BS152" s="360">
        <f t="shared" si="223"/>
        <v>0.33972602739726027</v>
      </c>
      <c r="BT152" s="462">
        <f t="shared" si="224"/>
        <v>9.6602739726027398</v>
      </c>
      <c r="BU152" s="374">
        <f t="shared" si="225"/>
        <v>8700</v>
      </c>
      <c r="BV152" s="463">
        <f t="shared" si="186"/>
        <v>159639.04109589042</v>
      </c>
      <c r="BW152" s="364">
        <f>BV152/BT152</f>
        <v>16525.311968235961</v>
      </c>
      <c r="BX152" s="280">
        <f t="shared" si="187"/>
        <v>151813.72912765446</v>
      </c>
      <c r="BZ152" s="498">
        <v>151813.72912765446</v>
      </c>
      <c r="CA152" s="480"/>
      <c r="CB152" s="374"/>
      <c r="CC152" s="360">
        <f t="shared" si="198"/>
        <v>1.3424657534246576</v>
      </c>
      <c r="CD152" s="462">
        <f t="shared" si="199"/>
        <v>8.6575342465753415</v>
      </c>
      <c r="CE152" s="374">
        <f t="shared" si="226"/>
        <v>8700</v>
      </c>
      <c r="CF152" s="463">
        <f t="shared" si="188"/>
        <v>143113.72912765446</v>
      </c>
      <c r="CG152" s="464">
        <f t="shared" si="154"/>
        <v>16525.311968235961</v>
      </c>
      <c r="CH152" s="280">
        <f t="shared" si="189"/>
        <v>135288.41715941849</v>
      </c>
      <c r="CJ152" s="467">
        <f t="shared" si="201"/>
        <v>126588.41715941849</v>
      </c>
      <c r="CK152" s="280">
        <f t="shared" si="202"/>
        <v>135288.41715941849</v>
      </c>
      <c r="CL152" s="480"/>
      <c r="CM152" s="374"/>
      <c r="CN152" s="360">
        <f t="shared" si="203"/>
        <v>2.3424657534246576</v>
      </c>
      <c r="CO152" s="462">
        <f t="shared" si="204"/>
        <v>7.6575342465753424</v>
      </c>
      <c r="CP152" s="374">
        <f t="shared" si="205"/>
        <v>8700</v>
      </c>
      <c r="CQ152" s="364">
        <f t="shared" si="190"/>
        <v>126588.41715941849</v>
      </c>
      <c r="CR152" s="364">
        <f t="shared" si="206"/>
        <v>16525.311968235961</v>
      </c>
      <c r="CS152" s="280">
        <f t="shared" si="191"/>
        <v>118763.10519118252</v>
      </c>
      <c r="CU152" s="468">
        <f t="shared" si="207"/>
        <v>110063.10519118252</v>
      </c>
      <c r="CV152" s="280">
        <f t="shared" si="208"/>
        <v>118763.10519118252</v>
      </c>
      <c r="CW152" s="480"/>
      <c r="CX152" s="374"/>
      <c r="CY152" s="360">
        <f t="shared" si="209"/>
        <v>4.3424657534246576</v>
      </c>
      <c r="CZ152" s="462">
        <f t="shared" si="210"/>
        <v>5.6575342465753424</v>
      </c>
      <c r="DA152" s="374">
        <f t="shared" si="211"/>
        <v>8700</v>
      </c>
      <c r="DB152" s="364">
        <f t="shared" si="192"/>
        <v>110063.10519118252</v>
      </c>
      <c r="DC152" s="364">
        <f t="shared" si="159"/>
        <v>16525.311968235961</v>
      </c>
      <c r="DD152" s="280">
        <f t="shared" si="193"/>
        <v>102237.79322294655</v>
      </c>
      <c r="DF152" s="468">
        <f t="shared" si="212"/>
        <v>93537.793222946551</v>
      </c>
    </row>
    <row r="153" spans="1:110" ht="15" x14ac:dyDescent="0.25">
      <c r="A153" s="257" t="s">
        <v>18</v>
      </c>
      <c r="B153" s="355" t="s">
        <v>75</v>
      </c>
      <c r="C153" s="355" t="s">
        <v>54</v>
      </c>
      <c r="D153" s="375" t="s">
        <v>2150</v>
      </c>
      <c r="E153" s="471" t="s">
        <v>1129</v>
      </c>
      <c r="F153" s="472"/>
      <c r="G153" s="473">
        <v>43449</v>
      </c>
      <c r="H153" s="459" t="s">
        <v>1122</v>
      </c>
      <c r="I153" s="459">
        <v>0</v>
      </c>
      <c r="J153" s="459">
        <v>10</v>
      </c>
      <c r="K153" s="461">
        <f t="shared" si="167"/>
        <v>10</v>
      </c>
      <c r="L153" s="279">
        <v>0</v>
      </c>
      <c r="M153" s="478"/>
      <c r="N153" s="379"/>
      <c r="O153" s="379"/>
      <c r="P153" s="479"/>
      <c r="Q153" s="381"/>
      <c r="R153" s="479"/>
      <c r="S153" s="479"/>
      <c r="T153" s="479"/>
      <c r="U153" s="479"/>
      <c r="V153" s="479"/>
      <c r="W153" s="479"/>
      <c r="X153" s="479"/>
      <c r="Y153" s="379"/>
      <c r="Z153" s="480"/>
      <c r="AA153" s="481"/>
      <c r="AB153" s="480"/>
      <c r="AC153" s="497"/>
      <c r="AD153" s="498"/>
      <c r="AE153" s="380"/>
      <c r="AF153" s="482"/>
      <c r="AG153" s="480"/>
      <c r="AH153" s="483"/>
      <c r="AI153" s="484"/>
      <c r="AJ153" s="499"/>
      <c r="AK153" s="481"/>
      <c r="AL153" s="503"/>
      <c r="AM153" s="481"/>
      <c r="AN153" s="504"/>
      <c r="AO153" s="380"/>
      <c r="AP153" s="482"/>
      <c r="AQ153" s="480"/>
      <c r="AR153" s="483"/>
      <c r="AS153" s="481"/>
      <c r="AT153" s="481"/>
      <c r="AV153" s="503"/>
      <c r="AW153" s="481"/>
      <c r="AX153" s="505"/>
      <c r="AY153" s="380"/>
      <c r="AZ153" s="380"/>
      <c r="BA153" s="482"/>
      <c r="BB153" s="506"/>
      <c r="BC153" s="498"/>
      <c r="BD153" s="484"/>
      <c r="BE153" s="484"/>
      <c r="BF153" s="480"/>
      <c r="BG153" s="480">
        <v>22400</v>
      </c>
      <c r="BH153" s="374">
        <f>+$BF$1-G153+1</f>
        <v>107</v>
      </c>
      <c r="BI153" s="380"/>
      <c r="BJ153" s="360">
        <f t="shared" si="227"/>
        <v>10</v>
      </c>
      <c r="BK153" s="374">
        <f t="shared" si="228"/>
        <v>1120</v>
      </c>
      <c r="BL153" s="463">
        <f t="shared" si="229"/>
        <v>21280</v>
      </c>
      <c r="BM153" s="463">
        <f t="shared" si="230"/>
        <v>623.82465753424663</v>
      </c>
      <c r="BN153" s="280">
        <f t="shared" si="231"/>
        <v>21776.175342465755</v>
      </c>
      <c r="BO153" s="467"/>
      <c r="BP153" s="480">
        <v>21776.175342465755</v>
      </c>
      <c r="BQ153" s="480"/>
      <c r="BR153" s="374"/>
      <c r="BS153" s="360">
        <f t="shared" si="223"/>
        <v>0.29041095890410956</v>
      </c>
      <c r="BT153" s="462">
        <f t="shared" si="224"/>
        <v>9.7095890410958905</v>
      </c>
      <c r="BU153" s="374">
        <f t="shared" si="225"/>
        <v>1120</v>
      </c>
      <c r="BV153" s="463">
        <f t="shared" si="186"/>
        <v>20656.175342465755</v>
      </c>
      <c r="BW153" s="364">
        <f>BV153/BT153</f>
        <v>2127.3995485327314</v>
      </c>
      <c r="BX153" s="280">
        <f t="shared" si="187"/>
        <v>19648.775793933022</v>
      </c>
      <c r="BZ153" s="498">
        <v>19648.775793933022</v>
      </c>
      <c r="CA153" s="480"/>
      <c r="CB153" s="374"/>
      <c r="CC153" s="360">
        <f t="shared" si="198"/>
        <v>1.2931506849315069</v>
      </c>
      <c r="CD153" s="462">
        <f t="shared" si="199"/>
        <v>8.7068493150684922</v>
      </c>
      <c r="CE153" s="374">
        <f t="shared" si="226"/>
        <v>1120</v>
      </c>
      <c r="CF153" s="463">
        <f t="shared" si="188"/>
        <v>18528.775793933022</v>
      </c>
      <c r="CG153" s="464">
        <f t="shared" si="154"/>
        <v>2127.3995485327314</v>
      </c>
      <c r="CH153" s="280">
        <f t="shared" si="189"/>
        <v>17521.37624540029</v>
      </c>
      <c r="CJ153" s="467">
        <f t="shared" si="201"/>
        <v>16401.37624540029</v>
      </c>
      <c r="CK153" s="280">
        <f t="shared" si="202"/>
        <v>17521.37624540029</v>
      </c>
      <c r="CL153" s="480"/>
      <c r="CM153" s="374"/>
      <c r="CN153" s="360">
        <f t="shared" si="203"/>
        <v>2.2931506849315069</v>
      </c>
      <c r="CO153" s="462">
        <f t="shared" si="204"/>
        <v>7.7068493150684931</v>
      </c>
      <c r="CP153" s="374">
        <f t="shared" si="205"/>
        <v>1120</v>
      </c>
      <c r="CQ153" s="364">
        <f t="shared" si="190"/>
        <v>16401.37624540029</v>
      </c>
      <c r="CR153" s="364">
        <f t="shared" si="206"/>
        <v>2127.3995485327314</v>
      </c>
      <c r="CS153" s="280">
        <f t="shared" si="191"/>
        <v>15393.976696867558</v>
      </c>
      <c r="CU153" s="468">
        <f t="shared" si="207"/>
        <v>14273.976696867558</v>
      </c>
      <c r="CV153" s="280">
        <f t="shared" si="208"/>
        <v>15393.976696867558</v>
      </c>
      <c r="CW153" s="480"/>
      <c r="CX153" s="374"/>
      <c r="CY153" s="360">
        <f t="shared" si="209"/>
        <v>4.2931506849315069</v>
      </c>
      <c r="CZ153" s="462">
        <f t="shared" si="210"/>
        <v>5.7068493150684931</v>
      </c>
      <c r="DA153" s="374">
        <f t="shared" si="211"/>
        <v>1120</v>
      </c>
      <c r="DB153" s="364">
        <f t="shared" si="192"/>
        <v>14273.976696867558</v>
      </c>
      <c r="DC153" s="364">
        <f t="shared" si="159"/>
        <v>2127.3995485327314</v>
      </c>
      <c r="DD153" s="280">
        <f t="shared" si="193"/>
        <v>13266.577148334825</v>
      </c>
      <c r="DF153" s="468">
        <f t="shared" si="212"/>
        <v>12146.577148334825</v>
      </c>
    </row>
    <row r="154" spans="1:110" ht="15" x14ac:dyDescent="0.25">
      <c r="A154" s="257" t="s">
        <v>18</v>
      </c>
      <c r="B154" s="355" t="s">
        <v>75</v>
      </c>
      <c r="C154" s="355" t="s">
        <v>54</v>
      </c>
      <c r="D154" s="375" t="s">
        <v>2151</v>
      </c>
      <c r="E154" s="471" t="s">
        <v>1151</v>
      </c>
      <c r="F154" s="471"/>
      <c r="G154" s="473">
        <v>43552</v>
      </c>
      <c r="H154" s="459" t="s">
        <v>1122</v>
      </c>
      <c r="I154" s="459">
        <v>0</v>
      </c>
      <c r="J154" s="459">
        <v>10</v>
      </c>
      <c r="K154" s="461">
        <f t="shared" si="167"/>
        <v>10</v>
      </c>
      <c r="L154" s="286"/>
      <c r="M154" s="478"/>
      <c r="N154" s="379"/>
      <c r="O154" s="379"/>
      <c r="P154" s="479"/>
      <c r="Q154" s="381"/>
      <c r="R154" s="479"/>
      <c r="S154" s="479"/>
      <c r="T154" s="479"/>
      <c r="U154" s="479"/>
      <c r="V154" s="479"/>
      <c r="W154" s="479"/>
      <c r="X154" s="479"/>
      <c r="Y154" s="379"/>
      <c r="Z154" s="480"/>
      <c r="AA154" s="481"/>
      <c r="AB154" s="480"/>
      <c r="AC154" s="497"/>
      <c r="AD154" s="498"/>
      <c r="AE154" s="380"/>
      <c r="AF154" s="482"/>
      <c r="AG154" s="480"/>
      <c r="AH154" s="483"/>
      <c r="AI154" s="484"/>
      <c r="AJ154" s="499"/>
      <c r="AK154" s="481"/>
      <c r="AL154" s="503"/>
      <c r="AM154" s="481"/>
      <c r="AN154" s="504"/>
      <c r="AO154" s="380"/>
      <c r="AP154" s="482"/>
      <c r="AQ154" s="480"/>
      <c r="AR154" s="483"/>
      <c r="AS154" s="481"/>
      <c r="AT154" s="481"/>
      <c r="AV154" s="503"/>
      <c r="AW154" s="481"/>
      <c r="AX154" s="504"/>
      <c r="AY154" s="380"/>
      <c r="AZ154" s="482"/>
      <c r="BA154" s="480"/>
      <c r="BB154" s="483"/>
      <c r="BC154" s="498"/>
      <c r="BD154" s="481"/>
      <c r="BE154" s="481"/>
      <c r="BF154" s="503"/>
      <c r="BG154" s="481">
        <v>450330</v>
      </c>
      <c r="BH154" s="374">
        <f>+$BF$1-G154+1</f>
        <v>4</v>
      </c>
      <c r="BI154" s="380"/>
      <c r="BJ154" s="360">
        <f t="shared" si="227"/>
        <v>10</v>
      </c>
      <c r="BK154" s="374">
        <f t="shared" si="228"/>
        <v>22516.5</v>
      </c>
      <c r="BL154" s="463">
        <f t="shared" si="229"/>
        <v>427813.5</v>
      </c>
      <c r="BM154" s="463">
        <f t="shared" si="230"/>
        <v>468.83671232876713</v>
      </c>
      <c r="BN154" s="280">
        <f t="shared" si="231"/>
        <v>449861.16328767122</v>
      </c>
      <c r="BP154" s="503">
        <v>449861.16328767122</v>
      </c>
      <c r="BQ154" s="481"/>
      <c r="BR154" s="374"/>
      <c r="BS154" s="360">
        <f t="shared" si="223"/>
        <v>8.21917808219178E-3</v>
      </c>
      <c r="BT154" s="462">
        <f t="shared" si="224"/>
        <v>9.9917808219178088</v>
      </c>
      <c r="BU154" s="374">
        <f t="shared" si="225"/>
        <v>22516.5</v>
      </c>
      <c r="BV154" s="463">
        <f t="shared" si="186"/>
        <v>427344.66328767122</v>
      </c>
      <c r="BW154" s="364">
        <f>BV154/BT154</f>
        <v>42769.619440636139</v>
      </c>
      <c r="BX154" s="280">
        <f t="shared" si="187"/>
        <v>407091.54384703509</v>
      </c>
      <c r="BZ154" s="498">
        <v>407091.54384703509</v>
      </c>
      <c r="CA154" s="481"/>
      <c r="CB154" s="374"/>
      <c r="CC154" s="360">
        <f t="shared" si="198"/>
        <v>1.010958904109589</v>
      </c>
      <c r="CD154" s="462">
        <f t="shared" si="199"/>
        <v>8.9890410958904106</v>
      </c>
      <c r="CE154" s="374">
        <f t="shared" si="226"/>
        <v>22516.5</v>
      </c>
      <c r="CF154" s="463">
        <f t="shared" si="188"/>
        <v>384575.04384703509</v>
      </c>
      <c r="CG154" s="464">
        <f t="shared" si="154"/>
        <v>42769.619440636139</v>
      </c>
      <c r="CH154" s="280">
        <f t="shared" si="189"/>
        <v>364321.92440639896</v>
      </c>
      <c r="CJ154" s="467">
        <f t="shared" si="201"/>
        <v>341805.42440639896</v>
      </c>
      <c r="CK154" s="280">
        <f t="shared" si="202"/>
        <v>364321.92440639896</v>
      </c>
      <c r="CL154" s="481"/>
      <c r="CM154" s="374"/>
      <c r="CN154" s="360">
        <f t="shared" si="203"/>
        <v>2.010958904109589</v>
      </c>
      <c r="CO154" s="462">
        <f t="shared" si="204"/>
        <v>7.9890410958904106</v>
      </c>
      <c r="CP154" s="374">
        <f t="shared" si="205"/>
        <v>22516.5</v>
      </c>
      <c r="CQ154" s="364">
        <f t="shared" si="190"/>
        <v>341805.42440639896</v>
      </c>
      <c r="CR154" s="364">
        <f t="shared" si="206"/>
        <v>42769.619440636139</v>
      </c>
      <c r="CS154" s="280">
        <f t="shared" si="191"/>
        <v>321552.30496576283</v>
      </c>
      <c r="CU154" s="468">
        <f t="shared" si="207"/>
        <v>299035.80496576283</v>
      </c>
      <c r="CV154" s="280">
        <f t="shared" si="208"/>
        <v>321552.30496576283</v>
      </c>
      <c r="CW154" s="481"/>
      <c r="CX154" s="374"/>
      <c r="CY154" s="360">
        <f t="shared" si="209"/>
        <v>4.0109589041095894</v>
      </c>
      <c r="CZ154" s="462">
        <f t="shared" si="210"/>
        <v>5.9890410958904106</v>
      </c>
      <c r="DA154" s="374">
        <f t="shared" si="211"/>
        <v>22516.5</v>
      </c>
      <c r="DB154" s="364">
        <f t="shared" si="192"/>
        <v>299035.80496576283</v>
      </c>
      <c r="DC154" s="364">
        <f t="shared" si="159"/>
        <v>42769.619440636139</v>
      </c>
      <c r="DD154" s="280">
        <f t="shared" si="193"/>
        <v>278782.6855251267</v>
      </c>
      <c r="DF154" s="468">
        <f t="shared" si="212"/>
        <v>256266.1855251267</v>
      </c>
    </row>
    <row r="155" spans="1:110" ht="15" x14ac:dyDescent="0.25">
      <c r="A155" s="257" t="s">
        <v>18</v>
      </c>
      <c r="B155" s="355" t="s">
        <v>75</v>
      </c>
      <c r="C155" s="355" t="s">
        <v>54</v>
      </c>
      <c r="D155" s="375" t="s">
        <v>2152</v>
      </c>
      <c r="E155" s="471" t="s">
        <v>1220</v>
      </c>
      <c r="F155" s="471"/>
      <c r="G155" s="473">
        <v>43564</v>
      </c>
      <c r="H155" s="459" t="s">
        <v>1222</v>
      </c>
      <c r="I155" s="459">
        <v>0</v>
      </c>
      <c r="J155" s="459">
        <v>10</v>
      </c>
      <c r="K155" s="461">
        <f t="shared" si="167"/>
        <v>10</v>
      </c>
      <c r="L155" s="286"/>
      <c r="M155" s="478"/>
      <c r="N155" s="379"/>
      <c r="O155" s="379"/>
      <c r="P155" s="479"/>
      <c r="Q155" s="381"/>
      <c r="R155" s="479"/>
      <c r="S155" s="479"/>
      <c r="T155" s="479"/>
      <c r="U155" s="479"/>
      <c r="V155" s="479"/>
      <c r="W155" s="479"/>
      <c r="X155" s="479"/>
      <c r="Y155" s="379"/>
      <c r="Z155" s="480"/>
      <c r="AA155" s="481"/>
      <c r="AB155" s="480"/>
      <c r="AC155" s="497"/>
      <c r="AD155" s="498"/>
      <c r="AE155" s="380"/>
      <c r="AF155" s="482"/>
      <c r="AG155" s="480"/>
      <c r="AH155" s="483"/>
      <c r="AI155" s="484"/>
      <c r="AJ155" s="499"/>
      <c r="AK155" s="481"/>
      <c r="AL155" s="503"/>
      <c r="AM155" s="481"/>
      <c r="AN155" s="504"/>
      <c r="AO155" s="380"/>
      <c r="AP155" s="482"/>
      <c r="AQ155" s="480"/>
      <c r="AR155" s="483"/>
      <c r="AS155" s="481"/>
      <c r="AT155" s="481"/>
      <c r="AV155" s="503"/>
      <c r="AW155" s="481"/>
      <c r="AX155" s="504"/>
      <c r="AY155" s="380"/>
      <c r="AZ155" s="482"/>
      <c r="BA155" s="480"/>
      <c r="BB155" s="483"/>
      <c r="BC155" s="498"/>
      <c r="BD155" s="481"/>
      <c r="BE155" s="481"/>
      <c r="BF155" s="503"/>
      <c r="BG155" s="481"/>
      <c r="BH155" s="374"/>
      <c r="BI155" s="380"/>
      <c r="BJ155" s="360"/>
      <c r="BK155" s="374"/>
      <c r="BL155" s="463"/>
      <c r="BM155" s="463"/>
      <c r="BN155" s="280"/>
      <c r="BP155" s="503"/>
      <c r="BQ155" s="498">
        <v>670000</v>
      </c>
      <c r="BR155" s="374">
        <f>+$BP$1-G155+1</f>
        <v>358</v>
      </c>
      <c r="BS155" s="360"/>
      <c r="BT155" s="462">
        <f t="shared" si="224"/>
        <v>10</v>
      </c>
      <c r="BU155" s="280">
        <f>BQ155*5%</f>
        <v>33500</v>
      </c>
      <c r="BV155" s="463">
        <f>+BQ155-BU155</f>
        <v>636500</v>
      </c>
      <c r="BW155" s="364">
        <f>+(BV155/BT155)/365*BR155</f>
        <v>62429.315068493146</v>
      </c>
      <c r="BX155" s="280">
        <f>+BQ155-BW155</f>
        <v>607570.68493150687</v>
      </c>
      <c r="BZ155" s="498">
        <v>607570.68493150687</v>
      </c>
      <c r="CA155" s="498"/>
      <c r="CB155" s="374"/>
      <c r="CC155" s="360">
        <f t="shared" si="198"/>
        <v>0.9780821917808219</v>
      </c>
      <c r="CD155" s="360">
        <f t="shared" si="199"/>
        <v>9.0219178082191789</v>
      </c>
      <c r="CE155" s="374">
        <f t="shared" si="226"/>
        <v>33500</v>
      </c>
      <c r="CF155" s="374">
        <f t="shared" si="188"/>
        <v>574070.68493150687</v>
      </c>
      <c r="CG155" s="364">
        <f>CF155/CD155</f>
        <v>63630.671120558756</v>
      </c>
      <c r="CH155" s="364">
        <f t="shared" si="189"/>
        <v>543940.01381094812</v>
      </c>
      <c r="CJ155" s="467">
        <f t="shared" si="201"/>
        <v>510440.01381094812</v>
      </c>
      <c r="CK155" s="280">
        <f t="shared" si="202"/>
        <v>543940.01381094812</v>
      </c>
      <c r="CL155" s="498"/>
      <c r="CM155" s="374"/>
      <c r="CN155" s="360">
        <f t="shared" si="203"/>
        <v>1.978082191780822</v>
      </c>
      <c r="CO155" s="462">
        <f t="shared" si="204"/>
        <v>8.0219178082191789</v>
      </c>
      <c r="CP155" s="374">
        <f t="shared" si="205"/>
        <v>33500</v>
      </c>
      <c r="CQ155" s="364">
        <f t="shared" si="190"/>
        <v>510440.01381094812</v>
      </c>
      <c r="CR155" s="364">
        <f t="shared" si="206"/>
        <v>63630.671120558756</v>
      </c>
      <c r="CS155" s="280">
        <f t="shared" si="191"/>
        <v>480309.34269038937</v>
      </c>
      <c r="CU155" s="468">
        <f t="shared" si="207"/>
        <v>446809.34269038937</v>
      </c>
      <c r="CV155" s="280">
        <f t="shared" si="208"/>
        <v>480309.34269038937</v>
      </c>
      <c r="CW155" s="498"/>
      <c r="CX155" s="374"/>
      <c r="CY155" s="360">
        <f t="shared" si="209"/>
        <v>3.978082191780822</v>
      </c>
      <c r="CZ155" s="462">
        <f t="shared" si="210"/>
        <v>6.021917808219178</v>
      </c>
      <c r="DA155" s="374">
        <f t="shared" si="211"/>
        <v>33500</v>
      </c>
      <c r="DB155" s="364">
        <f t="shared" si="192"/>
        <v>446809.34269038937</v>
      </c>
      <c r="DC155" s="364">
        <f t="shared" si="159"/>
        <v>63630.671120558756</v>
      </c>
      <c r="DD155" s="280">
        <f t="shared" si="193"/>
        <v>416678.67156983062</v>
      </c>
      <c r="DF155" s="468">
        <f t="shared" si="212"/>
        <v>383178.67156983062</v>
      </c>
    </row>
    <row r="156" spans="1:110" ht="15" x14ac:dyDescent="0.25">
      <c r="A156" s="507" t="s">
        <v>18</v>
      </c>
      <c r="B156" s="375" t="s">
        <v>75</v>
      </c>
      <c r="C156" s="375" t="s">
        <v>54</v>
      </c>
      <c r="D156" s="375" t="s">
        <v>2153</v>
      </c>
      <c r="E156" s="471" t="s">
        <v>1221</v>
      </c>
      <c r="F156" s="471"/>
      <c r="G156" s="473">
        <v>43556</v>
      </c>
      <c r="H156" s="475" t="s">
        <v>1222</v>
      </c>
      <c r="I156" s="475">
        <v>0</v>
      </c>
      <c r="J156" s="475">
        <v>10</v>
      </c>
      <c r="K156" s="477">
        <f t="shared" si="167"/>
        <v>10</v>
      </c>
      <c r="L156" s="286"/>
      <c r="M156" s="478"/>
      <c r="N156" s="379"/>
      <c r="O156" s="379"/>
      <c r="P156" s="479"/>
      <c r="Q156" s="381"/>
      <c r="R156" s="479"/>
      <c r="S156" s="479"/>
      <c r="T156" s="479"/>
      <c r="U156" s="479"/>
      <c r="V156" s="479"/>
      <c r="W156" s="479"/>
      <c r="X156" s="479"/>
      <c r="Y156" s="379"/>
      <c r="Z156" s="480"/>
      <c r="AA156" s="481"/>
      <c r="AB156" s="480"/>
      <c r="AC156" s="497"/>
      <c r="AD156" s="498"/>
      <c r="AE156" s="380"/>
      <c r="AF156" s="482"/>
      <c r="AG156" s="480"/>
      <c r="AH156" s="483"/>
      <c r="AI156" s="484"/>
      <c r="AJ156" s="499"/>
      <c r="AK156" s="481"/>
      <c r="AL156" s="503"/>
      <c r="AM156" s="481"/>
      <c r="AN156" s="504"/>
      <c r="AO156" s="380"/>
      <c r="AP156" s="482"/>
      <c r="AQ156" s="480"/>
      <c r="AR156" s="483"/>
      <c r="AS156" s="481"/>
      <c r="AT156" s="481"/>
      <c r="AV156" s="503"/>
      <c r="AW156" s="481"/>
      <c r="AX156" s="504"/>
      <c r="AY156" s="380"/>
      <c r="AZ156" s="482"/>
      <c r="BA156" s="480"/>
      <c r="BB156" s="483"/>
      <c r="BC156" s="498"/>
      <c r="BD156" s="481"/>
      <c r="BE156" s="481"/>
      <c r="BF156" s="503"/>
      <c r="BG156" s="481"/>
      <c r="BH156" s="480"/>
      <c r="BI156" s="380"/>
      <c r="BJ156" s="380"/>
      <c r="BK156" s="480"/>
      <c r="BL156" s="483"/>
      <c r="BM156" s="483"/>
      <c r="BN156" s="498"/>
      <c r="BP156" s="503"/>
      <c r="BQ156" s="498">
        <v>314670</v>
      </c>
      <c r="BR156" s="480">
        <f>+$BP$1-G156+1</f>
        <v>366</v>
      </c>
      <c r="BS156" s="380"/>
      <c r="BT156" s="482">
        <f t="shared" si="224"/>
        <v>10</v>
      </c>
      <c r="BU156" s="498">
        <f>BQ156*5%</f>
        <v>15733.5</v>
      </c>
      <c r="BV156" s="483">
        <f>+BQ156-BU156</f>
        <v>298936.5</v>
      </c>
      <c r="BW156" s="508">
        <f>+(BV156/BT156)/365*BR156</f>
        <v>29975.550410958906</v>
      </c>
      <c r="BX156" s="498">
        <f>+BQ156-BW156</f>
        <v>284694.44958904112</v>
      </c>
      <c r="BZ156" s="498">
        <v>284694.44958904112</v>
      </c>
      <c r="CA156" s="498"/>
      <c r="CB156" s="480"/>
      <c r="CC156" s="360">
        <f t="shared" si="198"/>
        <v>1</v>
      </c>
      <c r="CD156" s="360">
        <f t="shared" si="199"/>
        <v>9</v>
      </c>
      <c r="CE156" s="480">
        <f t="shared" si="226"/>
        <v>15733.5</v>
      </c>
      <c r="CF156" s="480">
        <f t="shared" si="188"/>
        <v>268960.94958904112</v>
      </c>
      <c r="CG156" s="508">
        <f>CF156/CD156</f>
        <v>29884.549954337901</v>
      </c>
      <c r="CH156" s="508">
        <f t="shared" si="189"/>
        <v>254809.89963470321</v>
      </c>
      <c r="CJ156" s="467">
        <f t="shared" si="201"/>
        <v>239076.39963470321</v>
      </c>
      <c r="CK156" s="280">
        <f t="shared" si="202"/>
        <v>254809.89963470321</v>
      </c>
      <c r="CL156" s="498"/>
      <c r="CM156" s="480"/>
      <c r="CN156" s="360">
        <f t="shared" si="203"/>
        <v>2</v>
      </c>
      <c r="CO156" s="462">
        <f t="shared" si="204"/>
        <v>8</v>
      </c>
      <c r="CP156" s="374">
        <f t="shared" si="205"/>
        <v>15733.5</v>
      </c>
      <c r="CQ156" s="364">
        <f t="shared" si="190"/>
        <v>239076.39963470321</v>
      </c>
      <c r="CR156" s="364">
        <f t="shared" si="206"/>
        <v>29884.549954337901</v>
      </c>
      <c r="CS156" s="280">
        <f t="shared" si="191"/>
        <v>224925.3496803653</v>
      </c>
      <c r="CU156" s="468">
        <f t="shared" si="207"/>
        <v>209191.8496803653</v>
      </c>
      <c r="CV156" s="280">
        <f t="shared" si="208"/>
        <v>224925.3496803653</v>
      </c>
      <c r="CW156" s="498"/>
      <c r="CX156" s="480"/>
      <c r="CY156" s="360">
        <f t="shared" si="209"/>
        <v>4</v>
      </c>
      <c r="CZ156" s="462">
        <f t="shared" si="210"/>
        <v>6</v>
      </c>
      <c r="DA156" s="374">
        <f t="shared" si="211"/>
        <v>15733.5</v>
      </c>
      <c r="DB156" s="364">
        <f t="shared" si="192"/>
        <v>209191.8496803653</v>
      </c>
      <c r="DC156" s="364">
        <f t="shared" si="159"/>
        <v>29884.549954337901</v>
      </c>
      <c r="DD156" s="280">
        <f t="shared" si="193"/>
        <v>195040.79972602738</v>
      </c>
      <c r="DF156" s="468">
        <f t="shared" si="212"/>
        <v>179307.29972602738</v>
      </c>
    </row>
    <row r="157" spans="1:110" ht="15" x14ac:dyDescent="0.25">
      <c r="A157" s="507" t="s">
        <v>18</v>
      </c>
      <c r="B157" s="375" t="s">
        <v>75</v>
      </c>
      <c r="C157" s="375" t="s">
        <v>54</v>
      </c>
      <c r="D157" s="375" t="s">
        <v>2300</v>
      </c>
      <c r="E157" s="471" t="s">
        <v>1254</v>
      </c>
      <c r="F157" s="471"/>
      <c r="G157" s="473">
        <v>44252</v>
      </c>
      <c r="H157" s="475" t="s">
        <v>1255</v>
      </c>
      <c r="I157" s="475">
        <v>0</v>
      </c>
      <c r="J157" s="475">
        <v>10</v>
      </c>
      <c r="K157" s="477">
        <f t="shared" ref="K157" si="232">J157-I157</f>
        <v>10</v>
      </c>
      <c r="L157" s="286"/>
      <c r="M157" s="478"/>
      <c r="N157" s="379"/>
      <c r="O157" s="379"/>
      <c r="P157" s="479"/>
      <c r="Q157" s="381"/>
      <c r="R157" s="479"/>
      <c r="S157" s="479"/>
      <c r="T157" s="479"/>
      <c r="U157" s="479"/>
      <c r="V157" s="479"/>
      <c r="W157" s="479"/>
      <c r="X157" s="479"/>
      <c r="Y157" s="379"/>
      <c r="Z157" s="480"/>
      <c r="AA157" s="481"/>
      <c r="AB157" s="480"/>
      <c r="AC157" s="497"/>
      <c r="AD157" s="498"/>
      <c r="AE157" s="380"/>
      <c r="AF157" s="482"/>
      <c r="AG157" s="480"/>
      <c r="AH157" s="483"/>
      <c r="AI157" s="484"/>
      <c r="AJ157" s="499"/>
      <c r="AK157" s="481"/>
      <c r="AL157" s="503"/>
      <c r="AM157" s="481"/>
      <c r="AN157" s="504"/>
      <c r="AO157" s="380"/>
      <c r="AP157" s="482"/>
      <c r="AQ157" s="480"/>
      <c r="AR157" s="483"/>
      <c r="AS157" s="481"/>
      <c r="AT157" s="481"/>
      <c r="AV157" s="503"/>
      <c r="AW157" s="481"/>
      <c r="AX157" s="504"/>
      <c r="AY157" s="380"/>
      <c r="AZ157" s="482"/>
      <c r="BA157" s="480"/>
      <c r="BB157" s="483"/>
      <c r="BC157" s="498"/>
      <c r="BD157" s="481"/>
      <c r="BE157" s="481"/>
      <c r="BF157" s="503"/>
      <c r="BG157" s="481"/>
      <c r="BH157" s="480"/>
      <c r="BI157" s="380"/>
      <c r="BJ157" s="380"/>
      <c r="BK157" s="480"/>
      <c r="BL157" s="483"/>
      <c r="BM157" s="483"/>
      <c r="BN157" s="498"/>
      <c r="BP157" s="503"/>
      <c r="BQ157" s="498"/>
      <c r="BR157" s="480"/>
      <c r="BS157" s="380"/>
      <c r="BT157" s="482"/>
      <c r="BU157" s="498"/>
      <c r="BV157" s="483"/>
      <c r="BW157" s="508"/>
      <c r="BX157" s="498"/>
      <c r="BZ157" s="498"/>
      <c r="CA157" s="498">
        <v>320000</v>
      </c>
      <c r="CB157" s="480">
        <f>+$BZ$1-G157+1</f>
        <v>35</v>
      </c>
      <c r="CC157" s="360"/>
      <c r="CD157" s="360">
        <f>J157-CC157</f>
        <v>10</v>
      </c>
      <c r="CE157" s="480">
        <f>CA157*5%</f>
        <v>16000</v>
      </c>
      <c r="CF157" s="480">
        <f>+CA157-CE157</f>
        <v>304000</v>
      </c>
      <c r="CG157" s="508">
        <f>+(CF157/CD157)/365*CB157</f>
        <v>2915.0684931506853</v>
      </c>
      <c r="CH157" s="508">
        <f>+CA157-CG157</f>
        <v>317084.9315068493</v>
      </c>
      <c r="CJ157" s="467"/>
      <c r="CK157" s="280">
        <f t="shared" si="202"/>
        <v>317084.9315068493</v>
      </c>
      <c r="CL157" s="498"/>
      <c r="CM157" s="480"/>
      <c r="CN157" s="360">
        <f t="shared" ref="CN157" si="233">($CL$1-G157)/365</f>
        <v>9.3150684931506855E-2</v>
      </c>
      <c r="CO157" s="462">
        <f t="shared" ref="CO157" si="234">J157-CN157</f>
        <v>9.9068493150684933</v>
      </c>
      <c r="CP157" s="374">
        <f t="shared" si="205"/>
        <v>16000</v>
      </c>
      <c r="CQ157" s="364">
        <f t="shared" si="190"/>
        <v>301084.9315068493</v>
      </c>
      <c r="CR157" s="364">
        <f>CQ157/CO157</f>
        <v>30391.592920353982</v>
      </c>
      <c r="CS157" s="280">
        <f t="shared" si="191"/>
        <v>286693.33858649532</v>
      </c>
      <c r="CU157" s="468">
        <f t="shared" si="207"/>
        <v>270693.33858649532</v>
      </c>
      <c r="CV157" s="280">
        <f t="shared" si="208"/>
        <v>286693.33858649532</v>
      </c>
      <c r="CW157" s="498"/>
      <c r="CX157" s="480"/>
      <c r="CY157" s="360">
        <f t="shared" si="209"/>
        <v>2.0931506849315067</v>
      </c>
      <c r="CZ157" s="462">
        <f t="shared" si="210"/>
        <v>7.9068493150684933</v>
      </c>
      <c r="DA157" s="374">
        <f t="shared" si="211"/>
        <v>16000</v>
      </c>
      <c r="DB157" s="364">
        <f t="shared" si="192"/>
        <v>270693.33858649532</v>
      </c>
      <c r="DC157" s="364">
        <f t="shared" si="159"/>
        <v>30391.592920353982</v>
      </c>
      <c r="DD157" s="280">
        <f t="shared" si="193"/>
        <v>256301.74566614133</v>
      </c>
      <c r="DF157" s="468">
        <f t="shared" si="212"/>
        <v>240301.74566614133</v>
      </c>
    </row>
    <row r="158" spans="1:110" ht="15" x14ac:dyDescent="0.25">
      <c r="A158" s="507" t="s">
        <v>18</v>
      </c>
      <c r="B158" s="375" t="s">
        <v>75</v>
      </c>
      <c r="C158" s="375" t="s">
        <v>54</v>
      </c>
      <c r="D158" s="375" t="s">
        <v>2310</v>
      </c>
      <c r="E158" s="471" t="s">
        <v>2312</v>
      </c>
      <c r="F158" s="471"/>
      <c r="G158" s="473">
        <v>44348</v>
      </c>
      <c r="H158" s="475" t="s">
        <v>2314</v>
      </c>
      <c r="I158" s="475">
        <v>0</v>
      </c>
      <c r="J158" s="475">
        <v>10</v>
      </c>
      <c r="K158" s="477">
        <f t="shared" ref="K158" si="235">J158-I158</f>
        <v>10</v>
      </c>
      <c r="L158" s="286"/>
      <c r="M158" s="478"/>
      <c r="N158" s="379"/>
      <c r="O158" s="379"/>
      <c r="P158" s="479"/>
      <c r="Q158" s="381"/>
      <c r="R158" s="479"/>
      <c r="S158" s="479"/>
      <c r="T158" s="479"/>
      <c r="U158" s="479"/>
      <c r="V158" s="479"/>
      <c r="W158" s="479"/>
      <c r="X158" s="479"/>
      <c r="Y158" s="379"/>
      <c r="Z158" s="480"/>
      <c r="AA158" s="481"/>
      <c r="AB158" s="480"/>
      <c r="AC158" s="497"/>
      <c r="AD158" s="498"/>
      <c r="AE158" s="380"/>
      <c r="AF158" s="482"/>
      <c r="AG158" s="480"/>
      <c r="AH158" s="483"/>
      <c r="AI158" s="484"/>
      <c r="AJ158" s="499"/>
      <c r="AK158" s="481"/>
      <c r="AL158" s="503"/>
      <c r="AM158" s="481"/>
      <c r="AN158" s="504"/>
      <c r="AO158" s="380"/>
      <c r="AP158" s="482"/>
      <c r="AQ158" s="480"/>
      <c r="AR158" s="483"/>
      <c r="AS158" s="481"/>
      <c r="AT158" s="481"/>
      <c r="AV158" s="503"/>
      <c r="AW158" s="481"/>
      <c r="AX158" s="504"/>
      <c r="AY158" s="380"/>
      <c r="AZ158" s="482"/>
      <c r="BA158" s="480"/>
      <c r="BB158" s="483"/>
      <c r="BC158" s="498"/>
      <c r="BD158" s="481"/>
      <c r="BE158" s="481"/>
      <c r="BF158" s="503"/>
      <c r="BG158" s="481"/>
      <c r="BH158" s="480"/>
      <c r="BI158" s="380"/>
      <c r="BJ158" s="380"/>
      <c r="BK158" s="480"/>
      <c r="BL158" s="483"/>
      <c r="BM158" s="483"/>
      <c r="BN158" s="498"/>
      <c r="BP158" s="503"/>
      <c r="BQ158" s="498"/>
      <c r="BR158" s="480"/>
      <c r="BS158" s="380"/>
      <c r="BT158" s="482"/>
      <c r="BU158" s="498"/>
      <c r="BV158" s="483"/>
      <c r="BW158" s="508"/>
      <c r="BX158" s="498"/>
      <c r="BZ158" s="498"/>
      <c r="CA158" s="498"/>
      <c r="CB158" s="480"/>
      <c r="CC158" s="360"/>
      <c r="CD158" s="360"/>
      <c r="CE158" s="480"/>
      <c r="CF158" s="480"/>
      <c r="CG158" s="508"/>
      <c r="CH158" s="508"/>
      <c r="CJ158" s="467"/>
      <c r="CK158" s="280"/>
      <c r="CL158" s="498">
        <v>249698</v>
      </c>
      <c r="CM158" s="480">
        <f>+$CK$1-G158+1</f>
        <v>304</v>
      </c>
      <c r="CN158" s="360"/>
      <c r="CO158" s="462">
        <f>J158-CN158</f>
        <v>10</v>
      </c>
      <c r="CP158" s="374">
        <f>CL158*5%</f>
        <v>12484.900000000001</v>
      </c>
      <c r="CQ158" s="364">
        <f>+CL158-CP158</f>
        <v>237213.1</v>
      </c>
      <c r="CR158" s="364">
        <f>+(CQ158/CO158)/365*CM158</f>
        <v>19756.926684931506</v>
      </c>
      <c r="CS158" s="280">
        <f>+CL158-CR158</f>
        <v>229941.0733150685</v>
      </c>
      <c r="CU158" s="468">
        <f t="shared" si="207"/>
        <v>217456.1733150685</v>
      </c>
      <c r="CV158" s="280">
        <f>CU158</f>
        <v>217456.1733150685</v>
      </c>
      <c r="CW158" s="498"/>
      <c r="CX158" s="480"/>
      <c r="CY158" s="360">
        <f t="shared" si="209"/>
        <v>1.8301369863013699</v>
      </c>
      <c r="CZ158" s="462">
        <f t="shared" si="210"/>
        <v>8.169863013698631</v>
      </c>
      <c r="DA158" s="374">
        <f>CV158*5%</f>
        <v>10872.808665753426</v>
      </c>
      <c r="DB158" s="364">
        <f t="shared" si="192"/>
        <v>206583.36464931507</v>
      </c>
      <c r="DC158" s="364">
        <f>DB158/CZ158</f>
        <v>25286.025518779341</v>
      </c>
      <c r="DD158" s="280">
        <f t="shared" si="193"/>
        <v>192170.14779628915</v>
      </c>
      <c r="DF158" s="468">
        <f t="shared" si="212"/>
        <v>181297.33913053572</v>
      </c>
    </row>
    <row r="159" spans="1:110" ht="15" x14ac:dyDescent="0.25">
      <c r="A159" s="507" t="s">
        <v>18</v>
      </c>
      <c r="B159" s="375" t="s">
        <v>75</v>
      </c>
      <c r="C159" s="375" t="s">
        <v>54</v>
      </c>
      <c r="D159" s="375" t="s">
        <v>2311</v>
      </c>
      <c r="E159" s="471" t="s">
        <v>2313</v>
      </c>
      <c r="F159" s="471"/>
      <c r="G159" s="473">
        <v>44363</v>
      </c>
      <c r="H159" s="475" t="s">
        <v>2314</v>
      </c>
      <c r="I159" s="475">
        <v>0</v>
      </c>
      <c r="J159" s="475">
        <v>10</v>
      </c>
      <c r="K159" s="477">
        <f t="shared" ref="K159" si="236">J159-I159</f>
        <v>10</v>
      </c>
      <c r="L159" s="286"/>
      <c r="M159" s="478"/>
      <c r="N159" s="379"/>
      <c r="O159" s="379"/>
      <c r="P159" s="479"/>
      <c r="Q159" s="381"/>
      <c r="R159" s="479"/>
      <c r="S159" s="479"/>
      <c r="T159" s="479"/>
      <c r="U159" s="479"/>
      <c r="V159" s="479"/>
      <c r="W159" s="479"/>
      <c r="X159" s="479"/>
      <c r="Y159" s="379"/>
      <c r="Z159" s="480"/>
      <c r="AA159" s="481"/>
      <c r="AB159" s="480"/>
      <c r="AC159" s="497"/>
      <c r="AD159" s="498"/>
      <c r="AE159" s="380"/>
      <c r="AF159" s="482"/>
      <c r="AG159" s="480"/>
      <c r="AH159" s="483"/>
      <c r="AI159" s="484"/>
      <c r="AJ159" s="499"/>
      <c r="AK159" s="481"/>
      <c r="AL159" s="503"/>
      <c r="AM159" s="481"/>
      <c r="AN159" s="504"/>
      <c r="AO159" s="380"/>
      <c r="AP159" s="482"/>
      <c r="AQ159" s="480"/>
      <c r="AR159" s="483"/>
      <c r="AS159" s="481"/>
      <c r="AT159" s="481"/>
      <c r="AV159" s="503"/>
      <c r="AW159" s="481"/>
      <c r="AX159" s="504"/>
      <c r="AY159" s="380"/>
      <c r="AZ159" s="482"/>
      <c r="BA159" s="480"/>
      <c r="BB159" s="483"/>
      <c r="BC159" s="498"/>
      <c r="BD159" s="481"/>
      <c r="BE159" s="481"/>
      <c r="BF159" s="503"/>
      <c r="BG159" s="481"/>
      <c r="BH159" s="480"/>
      <c r="BI159" s="380"/>
      <c r="BJ159" s="380"/>
      <c r="BK159" s="480"/>
      <c r="BL159" s="483"/>
      <c r="BM159" s="483"/>
      <c r="BN159" s="498"/>
      <c r="BP159" s="503"/>
      <c r="BQ159" s="498"/>
      <c r="BR159" s="480"/>
      <c r="BS159" s="380"/>
      <c r="BT159" s="482"/>
      <c r="BU159" s="498"/>
      <c r="BV159" s="483"/>
      <c r="BW159" s="508"/>
      <c r="BX159" s="498"/>
      <c r="BZ159" s="498"/>
      <c r="CA159" s="498"/>
      <c r="CB159" s="480"/>
      <c r="CC159" s="360"/>
      <c r="CD159" s="360"/>
      <c r="CE159" s="480"/>
      <c r="CF159" s="480"/>
      <c r="CG159" s="508"/>
      <c r="CH159" s="508"/>
      <c r="CJ159" s="467"/>
      <c r="CK159" s="280"/>
      <c r="CL159" s="498">
        <v>29900</v>
      </c>
      <c r="CM159" s="480">
        <f>+$CK$1-G159+1</f>
        <v>289</v>
      </c>
      <c r="CN159" s="360"/>
      <c r="CO159" s="462">
        <f>J159-CN159</f>
        <v>10</v>
      </c>
      <c r="CP159" s="374">
        <f>CL159*5%</f>
        <v>1495</v>
      </c>
      <c r="CQ159" s="364">
        <f>+CL159-CP159</f>
        <v>28405</v>
      </c>
      <c r="CR159" s="364">
        <f>+(CQ159/CO159)/365*CM159</f>
        <v>2249.0534246575339</v>
      </c>
      <c r="CS159" s="280">
        <f>+CL159-CR159</f>
        <v>27650.946575342467</v>
      </c>
      <c r="CU159" s="468">
        <f t="shared" si="207"/>
        <v>26155.946575342467</v>
      </c>
      <c r="CV159" s="280">
        <f>CU159</f>
        <v>26155.946575342467</v>
      </c>
      <c r="CW159" s="498"/>
      <c r="CX159" s="480"/>
      <c r="CY159" s="360">
        <f t="shared" si="209"/>
        <v>1.789041095890411</v>
      </c>
      <c r="CZ159" s="462">
        <f t="shared" si="210"/>
        <v>8.2109589041095887</v>
      </c>
      <c r="DA159" s="374">
        <f t="shared" ref="DA159:DA160" si="237">CV159*5%</f>
        <v>1307.7973287671234</v>
      </c>
      <c r="DB159" s="364">
        <f t="shared" si="192"/>
        <v>24848.149246575344</v>
      </c>
      <c r="DC159" s="364">
        <f>DB159/CZ159</f>
        <v>3026.2177093760429</v>
      </c>
      <c r="DD159" s="280">
        <f t="shared" si="193"/>
        <v>23129.728865966423</v>
      </c>
      <c r="DF159" s="468">
        <f t="shared" si="212"/>
        <v>21821.9315371993</v>
      </c>
    </row>
    <row r="160" spans="1:110" ht="15" x14ac:dyDescent="0.25">
      <c r="A160" s="507" t="s">
        <v>18</v>
      </c>
      <c r="B160" s="375" t="s">
        <v>75</v>
      </c>
      <c r="C160" s="375" t="s">
        <v>54</v>
      </c>
      <c r="D160" s="375" t="s">
        <v>2300</v>
      </c>
      <c r="E160" s="471" t="s">
        <v>1254</v>
      </c>
      <c r="F160" s="471"/>
      <c r="G160" s="473">
        <v>44379</v>
      </c>
      <c r="H160" s="475" t="s">
        <v>2314</v>
      </c>
      <c r="I160" s="475">
        <v>0</v>
      </c>
      <c r="J160" s="475">
        <v>10</v>
      </c>
      <c r="K160" s="477">
        <f t="shared" ref="K160" si="238">J160-I160</f>
        <v>10</v>
      </c>
      <c r="L160" s="286"/>
      <c r="M160" s="478"/>
      <c r="N160" s="379"/>
      <c r="O160" s="379"/>
      <c r="P160" s="479"/>
      <c r="Q160" s="381"/>
      <c r="R160" s="479"/>
      <c r="S160" s="479"/>
      <c r="T160" s="479"/>
      <c r="U160" s="479"/>
      <c r="V160" s="479"/>
      <c r="W160" s="479"/>
      <c r="X160" s="479"/>
      <c r="Y160" s="379"/>
      <c r="Z160" s="480"/>
      <c r="AA160" s="481"/>
      <c r="AB160" s="480"/>
      <c r="AC160" s="497"/>
      <c r="AD160" s="498"/>
      <c r="AE160" s="380"/>
      <c r="AF160" s="482"/>
      <c r="AG160" s="480"/>
      <c r="AH160" s="483"/>
      <c r="AI160" s="484"/>
      <c r="AJ160" s="499"/>
      <c r="AK160" s="481"/>
      <c r="AL160" s="503"/>
      <c r="AM160" s="481"/>
      <c r="AN160" s="504"/>
      <c r="AO160" s="380"/>
      <c r="AP160" s="482"/>
      <c r="AQ160" s="480"/>
      <c r="AR160" s="483"/>
      <c r="AS160" s="481"/>
      <c r="AT160" s="481"/>
      <c r="AV160" s="503"/>
      <c r="AW160" s="481"/>
      <c r="AX160" s="504"/>
      <c r="AY160" s="380"/>
      <c r="AZ160" s="482"/>
      <c r="BA160" s="480"/>
      <c r="BB160" s="483"/>
      <c r="BC160" s="498"/>
      <c r="BD160" s="481"/>
      <c r="BE160" s="481"/>
      <c r="BF160" s="503"/>
      <c r="BG160" s="481"/>
      <c r="BH160" s="480"/>
      <c r="BI160" s="380"/>
      <c r="BJ160" s="380"/>
      <c r="BK160" s="480"/>
      <c r="BL160" s="483"/>
      <c r="BM160" s="483"/>
      <c r="BN160" s="498"/>
      <c r="BP160" s="503"/>
      <c r="BQ160" s="498"/>
      <c r="BR160" s="480"/>
      <c r="BS160" s="380"/>
      <c r="BT160" s="482"/>
      <c r="BU160" s="498"/>
      <c r="BV160" s="483"/>
      <c r="BW160" s="508"/>
      <c r="BX160" s="498"/>
      <c r="BZ160" s="498"/>
      <c r="CA160" s="498"/>
      <c r="CB160" s="480"/>
      <c r="CC160" s="360"/>
      <c r="CD160" s="360"/>
      <c r="CE160" s="480"/>
      <c r="CF160" s="480"/>
      <c r="CG160" s="508"/>
      <c r="CH160" s="508"/>
      <c r="CJ160" s="467"/>
      <c r="CK160" s="280"/>
      <c r="CL160" s="498">
        <v>320000</v>
      </c>
      <c r="CM160" s="480">
        <f>+$CK$1-G160+1</f>
        <v>273</v>
      </c>
      <c r="CN160" s="360"/>
      <c r="CO160" s="462">
        <f>J160-CN160</f>
        <v>10</v>
      </c>
      <c r="CP160" s="374">
        <f>CL160*5%</f>
        <v>16000</v>
      </c>
      <c r="CQ160" s="364">
        <f>+CL160-CP160</f>
        <v>304000</v>
      </c>
      <c r="CR160" s="364">
        <f>+(CQ160/CO160)/365*CM160</f>
        <v>22737.534246575346</v>
      </c>
      <c r="CS160" s="280">
        <f>+CL160-CR160</f>
        <v>297262.46575342468</v>
      </c>
      <c r="CU160" s="468">
        <f t="shared" si="207"/>
        <v>281262.46575342468</v>
      </c>
      <c r="CV160" s="280">
        <f>CU160</f>
        <v>281262.46575342468</v>
      </c>
      <c r="CW160" s="498"/>
      <c r="CX160" s="480"/>
      <c r="CY160" s="360">
        <f t="shared" si="209"/>
        <v>1.7452054794520548</v>
      </c>
      <c r="CZ160" s="462">
        <f t="shared" si="210"/>
        <v>8.2547945205479447</v>
      </c>
      <c r="DA160" s="374">
        <f t="shared" si="237"/>
        <v>14063.123287671235</v>
      </c>
      <c r="DB160" s="364">
        <f t="shared" si="192"/>
        <v>267199.34246575343</v>
      </c>
      <c r="DC160" s="364">
        <f>DB160/CZ160</f>
        <v>32368.987719880522</v>
      </c>
      <c r="DD160" s="280">
        <f t="shared" si="193"/>
        <v>248893.47803354415</v>
      </c>
      <c r="DF160" s="468">
        <f t="shared" si="212"/>
        <v>234830.3547458729</v>
      </c>
    </row>
    <row r="161" spans="1:110" ht="15" x14ac:dyDescent="0.25">
      <c r="A161" s="507" t="s">
        <v>18</v>
      </c>
      <c r="B161" s="375" t="s">
        <v>75</v>
      </c>
      <c r="C161" s="375" t="s">
        <v>54</v>
      </c>
      <c r="D161" s="375" t="s">
        <v>2383</v>
      </c>
      <c r="E161" s="471" t="s">
        <v>2380</v>
      </c>
      <c r="F161" s="471"/>
      <c r="G161" s="473">
        <v>44683</v>
      </c>
      <c r="H161" s="475" t="s">
        <v>2386</v>
      </c>
      <c r="I161" s="475">
        <v>0</v>
      </c>
      <c r="J161" s="475">
        <v>10</v>
      </c>
      <c r="K161" s="477">
        <f t="shared" ref="K161:K163" si="239">J161-I161</f>
        <v>10</v>
      </c>
      <c r="L161" s="286"/>
      <c r="M161" s="478"/>
      <c r="N161" s="379"/>
      <c r="O161" s="379"/>
      <c r="P161" s="479"/>
      <c r="Q161" s="381"/>
      <c r="R161" s="479"/>
      <c r="S161" s="479"/>
      <c r="T161" s="479"/>
      <c r="U161" s="479"/>
      <c r="V161" s="479"/>
      <c r="W161" s="479"/>
      <c r="X161" s="479"/>
      <c r="Y161" s="379"/>
      <c r="Z161" s="480"/>
      <c r="AA161" s="481"/>
      <c r="AB161" s="480"/>
      <c r="AC161" s="497"/>
      <c r="AD161" s="498"/>
      <c r="AE161" s="380"/>
      <c r="AF161" s="482"/>
      <c r="AG161" s="480"/>
      <c r="AH161" s="483"/>
      <c r="AI161" s="484"/>
      <c r="AJ161" s="499"/>
      <c r="AK161" s="481"/>
      <c r="AL161" s="503"/>
      <c r="AM161" s="481"/>
      <c r="AN161" s="504"/>
      <c r="AO161" s="380"/>
      <c r="AP161" s="482"/>
      <c r="AQ161" s="480"/>
      <c r="AR161" s="483"/>
      <c r="AS161" s="481"/>
      <c r="AT161" s="481"/>
      <c r="AV161" s="503"/>
      <c r="AW161" s="481"/>
      <c r="AX161" s="504"/>
      <c r="AY161" s="380"/>
      <c r="AZ161" s="482"/>
      <c r="BA161" s="480"/>
      <c r="BB161" s="483"/>
      <c r="BC161" s="498"/>
      <c r="BD161" s="481"/>
      <c r="BE161" s="481"/>
      <c r="BF161" s="503"/>
      <c r="BG161" s="481"/>
      <c r="BH161" s="480"/>
      <c r="BI161" s="380"/>
      <c r="BJ161" s="380"/>
      <c r="BK161" s="480"/>
      <c r="BL161" s="483"/>
      <c r="BM161" s="483"/>
      <c r="BN161" s="498"/>
      <c r="BP161" s="503"/>
      <c r="BQ161" s="498"/>
      <c r="BR161" s="480"/>
      <c r="BS161" s="380"/>
      <c r="BT161" s="482"/>
      <c r="BU161" s="498"/>
      <c r="BV161" s="483"/>
      <c r="BW161" s="508"/>
      <c r="BX161" s="498"/>
      <c r="BZ161" s="498"/>
      <c r="CA161" s="498"/>
      <c r="CB161" s="480"/>
      <c r="CC161" s="360"/>
      <c r="CD161" s="360"/>
      <c r="CE161" s="480"/>
      <c r="CF161" s="480"/>
      <c r="CG161" s="508"/>
      <c r="CH161" s="508"/>
      <c r="CJ161" s="467"/>
      <c r="CK161" s="280"/>
      <c r="CL161" s="498"/>
      <c r="CM161" s="480"/>
      <c r="CN161" s="360"/>
      <c r="CO161" s="462"/>
      <c r="CP161" s="374"/>
      <c r="CQ161" s="364"/>
      <c r="CR161" s="364"/>
      <c r="CS161" s="280"/>
      <c r="CU161" s="468"/>
      <c r="CV161" s="280"/>
      <c r="CW161" s="498">
        <v>76000</v>
      </c>
      <c r="CX161" s="480">
        <f>$CV$1-G161+1</f>
        <v>334</v>
      </c>
      <c r="CY161" s="360">
        <f t="shared" ref="CY161:CY163" si="240">($CV$1-G161)/365</f>
        <v>0.9123287671232877</v>
      </c>
      <c r="CZ161" s="462">
        <f t="shared" ref="CZ161:CZ163" si="241">J161-CY161</f>
        <v>9.087671232876712</v>
      </c>
      <c r="DA161" s="374">
        <f>CW161*5%</f>
        <v>3800</v>
      </c>
      <c r="DB161" s="364">
        <f>+CW161-DA161</f>
        <v>72200</v>
      </c>
      <c r="DC161" s="364">
        <f>DB161/CZ161*CX161/365</f>
        <v>7270.0633102200782</v>
      </c>
      <c r="DD161" s="280">
        <f>+CW161-DC161</f>
        <v>68729.936689779919</v>
      </c>
      <c r="DF161" s="468">
        <f t="shared" si="212"/>
        <v>64929.936689779919</v>
      </c>
    </row>
    <row r="162" spans="1:110" ht="15" x14ac:dyDescent="0.25">
      <c r="A162" s="507" t="s">
        <v>18</v>
      </c>
      <c r="B162" s="375" t="s">
        <v>75</v>
      </c>
      <c r="C162" s="375" t="s">
        <v>54</v>
      </c>
      <c r="D162" s="375" t="s">
        <v>2384</v>
      </c>
      <c r="E162" s="471" t="s">
        <v>2381</v>
      </c>
      <c r="F162" s="471"/>
      <c r="G162" s="473">
        <v>44697</v>
      </c>
      <c r="H162" s="475" t="s">
        <v>2386</v>
      </c>
      <c r="I162" s="475">
        <v>0</v>
      </c>
      <c r="J162" s="475">
        <v>10</v>
      </c>
      <c r="K162" s="477">
        <f t="shared" si="239"/>
        <v>10</v>
      </c>
      <c r="L162" s="286"/>
      <c r="M162" s="478"/>
      <c r="N162" s="379"/>
      <c r="O162" s="379"/>
      <c r="P162" s="479"/>
      <c r="Q162" s="381"/>
      <c r="R162" s="479"/>
      <c r="S162" s="479"/>
      <c r="T162" s="479"/>
      <c r="U162" s="479"/>
      <c r="V162" s="479"/>
      <c r="W162" s="479"/>
      <c r="X162" s="479"/>
      <c r="Y162" s="379"/>
      <c r="Z162" s="480"/>
      <c r="AA162" s="481"/>
      <c r="AB162" s="480"/>
      <c r="AC162" s="497"/>
      <c r="AD162" s="498"/>
      <c r="AE162" s="380"/>
      <c r="AF162" s="482"/>
      <c r="AG162" s="480"/>
      <c r="AH162" s="483"/>
      <c r="AI162" s="484"/>
      <c r="AJ162" s="499"/>
      <c r="AK162" s="481"/>
      <c r="AL162" s="503"/>
      <c r="AM162" s="481"/>
      <c r="AN162" s="504"/>
      <c r="AO162" s="380"/>
      <c r="AP162" s="482"/>
      <c r="AQ162" s="480"/>
      <c r="AR162" s="483"/>
      <c r="AS162" s="481"/>
      <c r="AT162" s="481"/>
      <c r="AV162" s="503"/>
      <c r="AW162" s="481"/>
      <c r="AX162" s="504"/>
      <c r="AY162" s="380"/>
      <c r="AZ162" s="482"/>
      <c r="BA162" s="480"/>
      <c r="BB162" s="483"/>
      <c r="BC162" s="498"/>
      <c r="BD162" s="481"/>
      <c r="BE162" s="481"/>
      <c r="BF162" s="503"/>
      <c r="BG162" s="481"/>
      <c r="BH162" s="480"/>
      <c r="BI162" s="380"/>
      <c r="BJ162" s="380"/>
      <c r="BK162" s="480"/>
      <c r="BL162" s="483"/>
      <c r="BM162" s="483"/>
      <c r="BN162" s="498"/>
      <c r="BP162" s="503"/>
      <c r="BQ162" s="498"/>
      <c r="BR162" s="480"/>
      <c r="BS162" s="380"/>
      <c r="BT162" s="482"/>
      <c r="BU162" s="498"/>
      <c r="BV162" s="483"/>
      <c r="BW162" s="508"/>
      <c r="BX162" s="498"/>
      <c r="BZ162" s="498"/>
      <c r="CA162" s="498"/>
      <c r="CB162" s="480"/>
      <c r="CC162" s="380"/>
      <c r="CD162" s="380"/>
      <c r="CE162" s="480"/>
      <c r="CF162" s="480"/>
      <c r="CG162" s="508"/>
      <c r="CH162" s="508"/>
      <c r="CJ162" s="467"/>
      <c r="CK162" s="498"/>
      <c r="CL162" s="498"/>
      <c r="CM162" s="480"/>
      <c r="CN162" s="380"/>
      <c r="CO162" s="482"/>
      <c r="CP162" s="480"/>
      <c r="CQ162" s="508"/>
      <c r="CR162" s="508"/>
      <c r="CS162" s="498"/>
      <c r="CU162" s="468"/>
      <c r="CV162" s="498"/>
      <c r="CW162" s="498">
        <v>188000</v>
      </c>
      <c r="CX162" s="480">
        <f t="shared" ref="CX162:CX163" si="242">$CV$1-G162+1</f>
        <v>320</v>
      </c>
      <c r="CY162" s="360">
        <f t="shared" si="240"/>
        <v>0.87397260273972599</v>
      </c>
      <c r="CZ162" s="462">
        <f t="shared" si="241"/>
        <v>9.1260273972602732</v>
      </c>
      <c r="DA162" s="374">
        <f>CW162*5%</f>
        <v>9400</v>
      </c>
      <c r="DB162" s="364">
        <f>+CW162-DA162</f>
        <v>178600</v>
      </c>
      <c r="DC162" s="364">
        <f>DB162/CZ162*CX162/365</f>
        <v>17157.61032722906</v>
      </c>
      <c r="DD162" s="280">
        <f t="shared" ref="DD162:DD163" si="243">+CW162-DC162</f>
        <v>170842.38967277095</v>
      </c>
      <c r="DF162" s="468">
        <f t="shared" si="212"/>
        <v>161442.38967277095</v>
      </c>
    </row>
    <row r="163" spans="1:110" ht="15" x14ac:dyDescent="0.25">
      <c r="A163" s="257" t="s">
        <v>18</v>
      </c>
      <c r="B163" s="355" t="s">
        <v>75</v>
      </c>
      <c r="C163" s="355" t="s">
        <v>54</v>
      </c>
      <c r="D163" s="355" t="s">
        <v>2385</v>
      </c>
      <c r="E163" s="277" t="s">
        <v>2382</v>
      </c>
      <c r="F163" s="277"/>
      <c r="G163" s="457">
        <v>44697</v>
      </c>
      <c r="H163" s="459" t="s">
        <v>2386</v>
      </c>
      <c r="I163" s="459">
        <v>0</v>
      </c>
      <c r="J163" s="459">
        <v>10</v>
      </c>
      <c r="K163" s="461">
        <f t="shared" si="239"/>
        <v>10</v>
      </c>
      <c r="L163" s="279"/>
      <c r="M163" s="469"/>
      <c r="N163" s="359"/>
      <c r="O163" s="359"/>
      <c r="P163" s="265"/>
      <c r="Q163" s="361"/>
      <c r="R163" s="265"/>
      <c r="S163" s="265"/>
      <c r="T163" s="265"/>
      <c r="U163" s="265"/>
      <c r="V163" s="265"/>
      <c r="W163" s="265"/>
      <c r="X163" s="265"/>
      <c r="Y163" s="359"/>
      <c r="Z163" s="374"/>
      <c r="AA163" s="362"/>
      <c r="AB163" s="374"/>
      <c r="AC163" s="486"/>
      <c r="AD163" s="280"/>
      <c r="AE163" s="360"/>
      <c r="AF163" s="462"/>
      <c r="AG163" s="374"/>
      <c r="AH163" s="463"/>
      <c r="AI163" s="464"/>
      <c r="AJ163" s="365"/>
      <c r="AK163" s="362"/>
      <c r="AL163" s="489"/>
      <c r="AM163" s="362"/>
      <c r="AN163" s="500"/>
      <c r="AO163" s="360"/>
      <c r="AP163" s="462"/>
      <c r="AQ163" s="374"/>
      <c r="AR163" s="463"/>
      <c r="AS163" s="362"/>
      <c r="AT163" s="362"/>
      <c r="AU163" s="362"/>
      <c r="AV163" s="489"/>
      <c r="AW163" s="362"/>
      <c r="AX163" s="500"/>
      <c r="AY163" s="360"/>
      <c r="AZ163" s="462"/>
      <c r="BA163" s="374"/>
      <c r="BB163" s="463"/>
      <c r="BC163" s="280"/>
      <c r="BD163" s="362"/>
      <c r="BE163" s="362"/>
      <c r="BF163" s="489"/>
      <c r="BG163" s="362"/>
      <c r="BH163" s="374"/>
      <c r="BI163" s="360"/>
      <c r="BJ163" s="360"/>
      <c r="BK163" s="374"/>
      <c r="BL163" s="463"/>
      <c r="BM163" s="463"/>
      <c r="BN163" s="280"/>
      <c r="BO163" s="362"/>
      <c r="BP163" s="489"/>
      <c r="BQ163" s="280"/>
      <c r="BR163" s="374"/>
      <c r="BS163" s="360"/>
      <c r="BT163" s="462"/>
      <c r="BU163" s="280"/>
      <c r="BV163" s="463"/>
      <c r="BW163" s="364"/>
      <c r="BX163" s="280"/>
      <c r="BY163" s="362"/>
      <c r="BZ163" s="280"/>
      <c r="CA163" s="280"/>
      <c r="CB163" s="374"/>
      <c r="CC163" s="360"/>
      <c r="CD163" s="360"/>
      <c r="CE163" s="374"/>
      <c r="CF163" s="374"/>
      <c r="CG163" s="364"/>
      <c r="CH163" s="364"/>
      <c r="CI163" s="362"/>
      <c r="CJ163" s="374"/>
      <c r="CK163" s="280"/>
      <c r="CL163" s="280"/>
      <c r="CM163" s="374"/>
      <c r="CN163" s="360"/>
      <c r="CO163" s="462"/>
      <c r="CP163" s="374"/>
      <c r="CQ163" s="364"/>
      <c r="CR163" s="364"/>
      <c r="CS163" s="280"/>
      <c r="CT163" s="362"/>
      <c r="CU163" s="280"/>
      <c r="CV163" s="280"/>
      <c r="CW163" s="280">
        <v>408000</v>
      </c>
      <c r="CX163" s="480">
        <f t="shared" si="242"/>
        <v>320</v>
      </c>
      <c r="CY163" s="360">
        <f t="shared" si="240"/>
        <v>0.87397260273972599</v>
      </c>
      <c r="CZ163" s="462">
        <f t="shared" si="241"/>
        <v>9.1260273972602732</v>
      </c>
      <c r="DA163" s="374">
        <f>CW163*5%</f>
        <v>20400</v>
      </c>
      <c r="DB163" s="364">
        <f>+CW163-DA163</f>
        <v>387600</v>
      </c>
      <c r="DC163" s="364">
        <f>DB163/CZ163*CX163/365</f>
        <v>37235.664965475844</v>
      </c>
      <c r="DD163" s="280">
        <f t="shared" si="243"/>
        <v>370764.33503452415</v>
      </c>
      <c r="DF163" s="468">
        <f t="shared" si="212"/>
        <v>350364.33503452415</v>
      </c>
    </row>
    <row r="164" spans="1:110" ht="15" x14ac:dyDescent="0.25">
      <c r="A164" s="257" t="s">
        <v>18</v>
      </c>
      <c r="B164" s="355" t="s">
        <v>75</v>
      </c>
      <c r="C164" s="355" t="s">
        <v>54</v>
      </c>
      <c r="D164" s="355" t="s">
        <v>2490</v>
      </c>
      <c r="E164" s="277" t="s">
        <v>2491</v>
      </c>
      <c r="F164" s="277"/>
      <c r="G164" s="457">
        <v>44928</v>
      </c>
      <c r="H164" s="459" t="s">
        <v>2386</v>
      </c>
      <c r="I164" s="459"/>
      <c r="J164" s="459">
        <v>10</v>
      </c>
      <c r="K164" s="461">
        <f t="shared" ref="K164:K174" si="244">J164-I164</f>
        <v>10</v>
      </c>
      <c r="L164" s="279"/>
      <c r="M164" s="469"/>
      <c r="N164" s="359"/>
      <c r="O164" s="359"/>
      <c r="P164" s="265"/>
      <c r="Q164" s="361"/>
      <c r="R164" s="265"/>
      <c r="S164" s="265"/>
      <c r="T164" s="265"/>
      <c r="U164" s="265"/>
      <c r="V164" s="265"/>
      <c r="W164" s="265"/>
      <c r="X164" s="265"/>
      <c r="Y164" s="359"/>
      <c r="Z164" s="374"/>
      <c r="AA164" s="362"/>
      <c r="AB164" s="374"/>
      <c r="AC164" s="486"/>
      <c r="AD164" s="280"/>
      <c r="AE164" s="360"/>
      <c r="AF164" s="462"/>
      <c r="AG164" s="374"/>
      <c r="AH164" s="463"/>
      <c r="AI164" s="464"/>
      <c r="AJ164" s="365"/>
      <c r="AK164" s="362"/>
      <c r="AL164" s="489"/>
      <c r="AM164" s="362"/>
      <c r="AN164" s="500"/>
      <c r="AO164" s="360"/>
      <c r="AP164" s="462"/>
      <c r="AQ164" s="374"/>
      <c r="AR164" s="463"/>
      <c r="AS164" s="362"/>
      <c r="AT164" s="362"/>
      <c r="AU164" s="362"/>
      <c r="AV164" s="489"/>
      <c r="AW164" s="362"/>
      <c r="AX164" s="500"/>
      <c r="AY164" s="360"/>
      <c r="AZ164" s="462"/>
      <c r="BA164" s="374"/>
      <c r="BB164" s="463"/>
      <c r="BC164" s="280"/>
      <c r="BD164" s="362"/>
      <c r="BE164" s="362"/>
      <c r="BF164" s="489"/>
      <c r="BG164" s="362"/>
      <c r="BH164" s="374"/>
      <c r="BI164" s="360"/>
      <c r="BJ164" s="360"/>
      <c r="BK164" s="374"/>
      <c r="BL164" s="463"/>
      <c r="BM164" s="463"/>
      <c r="BN164" s="280"/>
      <c r="BO164" s="362"/>
      <c r="BP164" s="489"/>
      <c r="BQ164" s="280"/>
      <c r="BR164" s="374"/>
      <c r="BS164" s="360"/>
      <c r="BT164" s="462"/>
      <c r="BU164" s="280"/>
      <c r="BV164" s="463"/>
      <c r="BW164" s="364"/>
      <c r="BX164" s="280"/>
      <c r="BY164" s="362"/>
      <c r="BZ164" s="280"/>
      <c r="CA164" s="280"/>
      <c r="CB164" s="374"/>
      <c r="CC164" s="360"/>
      <c r="CD164" s="360"/>
      <c r="CE164" s="374"/>
      <c r="CF164" s="374"/>
      <c r="CG164" s="364"/>
      <c r="CH164" s="364"/>
      <c r="CI164" s="362"/>
      <c r="CJ164" s="374"/>
      <c r="CK164" s="280"/>
      <c r="CL164" s="280"/>
      <c r="CM164" s="374"/>
      <c r="CN164" s="360"/>
      <c r="CO164" s="462"/>
      <c r="CP164" s="374"/>
      <c r="CQ164" s="364"/>
      <c r="CR164" s="364"/>
      <c r="CS164" s="280"/>
      <c r="CT164" s="362"/>
      <c r="CU164" s="280"/>
      <c r="CV164" s="280"/>
      <c r="CW164" s="280">
        <v>99200</v>
      </c>
      <c r="CX164" s="480">
        <f t="shared" ref="CX164:CX174" si="245">$CV$1-G164+1</f>
        <v>89</v>
      </c>
      <c r="CY164" s="360">
        <f t="shared" ref="CY164:CY174" si="246">($CV$1-G164)/365</f>
        <v>0.24109589041095891</v>
      </c>
      <c r="CZ164" s="462">
        <f t="shared" ref="CZ164:CZ174" si="247">J164-CY164</f>
        <v>9.7589041095890412</v>
      </c>
      <c r="DA164" s="374">
        <f t="shared" ref="DA164:DA174" si="248">CW164*5%</f>
        <v>4960</v>
      </c>
      <c r="DB164" s="364">
        <f t="shared" ref="DB164:DB174" si="249">+CW164-DA164</f>
        <v>94240</v>
      </c>
      <c r="DC164" s="364">
        <f t="shared" ref="DC164:DC174" si="250">DB164/CZ164*CX164/365</f>
        <v>2354.6771476698486</v>
      </c>
      <c r="DD164" s="280">
        <f t="shared" ref="DD164:DD174" si="251">+CW164-DC164</f>
        <v>96845.322852330151</v>
      </c>
      <c r="DF164" s="468">
        <f t="shared" si="212"/>
        <v>91885.322852330151</v>
      </c>
    </row>
    <row r="165" spans="1:110" ht="15" x14ac:dyDescent="0.25">
      <c r="A165" s="257" t="s">
        <v>18</v>
      </c>
      <c r="B165" s="355" t="s">
        <v>75</v>
      </c>
      <c r="C165" s="355" t="s">
        <v>54</v>
      </c>
      <c r="D165" s="355" t="s">
        <v>2492</v>
      </c>
      <c r="E165" s="277" t="s">
        <v>2493</v>
      </c>
      <c r="F165" s="277"/>
      <c r="G165" s="457">
        <v>44980</v>
      </c>
      <c r="H165" s="459" t="s">
        <v>2386</v>
      </c>
      <c r="I165" s="459"/>
      <c r="J165" s="459">
        <v>10</v>
      </c>
      <c r="K165" s="461">
        <f t="shared" si="244"/>
        <v>10</v>
      </c>
      <c r="L165" s="279"/>
      <c r="M165" s="469"/>
      <c r="N165" s="359"/>
      <c r="O165" s="359"/>
      <c r="P165" s="265"/>
      <c r="Q165" s="361"/>
      <c r="R165" s="265"/>
      <c r="S165" s="265"/>
      <c r="T165" s="265"/>
      <c r="U165" s="265"/>
      <c r="V165" s="265"/>
      <c r="W165" s="265"/>
      <c r="X165" s="265"/>
      <c r="Y165" s="359"/>
      <c r="Z165" s="374"/>
      <c r="AA165" s="362"/>
      <c r="AB165" s="374"/>
      <c r="AC165" s="486"/>
      <c r="AD165" s="280"/>
      <c r="AE165" s="360"/>
      <c r="AF165" s="462"/>
      <c r="AG165" s="374"/>
      <c r="AH165" s="463"/>
      <c r="AI165" s="464"/>
      <c r="AJ165" s="365"/>
      <c r="AK165" s="362"/>
      <c r="AL165" s="489"/>
      <c r="AM165" s="362"/>
      <c r="AN165" s="500"/>
      <c r="AO165" s="360"/>
      <c r="AP165" s="462"/>
      <c r="AQ165" s="374"/>
      <c r="AR165" s="463"/>
      <c r="AS165" s="362"/>
      <c r="AT165" s="362"/>
      <c r="AU165" s="362"/>
      <c r="AV165" s="489"/>
      <c r="AW165" s="362"/>
      <c r="AX165" s="500"/>
      <c r="AY165" s="360"/>
      <c r="AZ165" s="462"/>
      <c r="BA165" s="374"/>
      <c r="BB165" s="463"/>
      <c r="BC165" s="280"/>
      <c r="BD165" s="362"/>
      <c r="BE165" s="362"/>
      <c r="BF165" s="489"/>
      <c r="BG165" s="362"/>
      <c r="BH165" s="374"/>
      <c r="BI165" s="360"/>
      <c r="BJ165" s="360"/>
      <c r="BK165" s="374"/>
      <c r="BL165" s="463"/>
      <c r="BM165" s="463"/>
      <c r="BN165" s="280"/>
      <c r="BO165" s="362"/>
      <c r="BP165" s="489"/>
      <c r="BQ165" s="280"/>
      <c r="BR165" s="374"/>
      <c r="BS165" s="360"/>
      <c r="BT165" s="462"/>
      <c r="BU165" s="280"/>
      <c r="BV165" s="463"/>
      <c r="BW165" s="364"/>
      <c r="BX165" s="280"/>
      <c r="BY165" s="362"/>
      <c r="BZ165" s="280"/>
      <c r="CA165" s="280"/>
      <c r="CB165" s="374"/>
      <c r="CC165" s="360"/>
      <c r="CD165" s="360"/>
      <c r="CE165" s="374"/>
      <c r="CF165" s="374"/>
      <c r="CG165" s="364"/>
      <c r="CH165" s="364"/>
      <c r="CI165" s="362"/>
      <c r="CJ165" s="374"/>
      <c r="CK165" s="280"/>
      <c r="CL165" s="280"/>
      <c r="CM165" s="374"/>
      <c r="CN165" s="360"/>
      <c r="CO165" s="462"/>
      <c r="CP165" s="374"/>
      <c r="CQ165" s="364"/>
      <c r="CR165" s="364"/>
      <c r="CS165" s="280"/>
      <c r="CT165" s="362"/>
      <c r="CU165" s="280"/>
      <c r="CV165" s="280"/>
      <c r="CW165" s="280">
        <v>393500</v>
      </c>
      <c r="CX165" s="480">
        <f t="shared" si="245"/>
        <v>37</v>
      </c>
      <c r="CY165" s="360">
        <f t="shared" si="246"/>
        <v>9.8630136986301367E-2</v>
      </c>
      <c r="CZ165" s="462">
        <f t="shared" si="247"/>
        <v>9.9013698630136986</v>
      </c>
      <c r="DA165" s="374">
        <f t="shared" si="248"/>
        <v>19675</v>
      </c>
      <c r="DB165" s="364">
        <f t="shared" si="249"/>
        <v>373825</v>
      </c>
      <c r="DC165" s="364">
        <f t="shared" si="250"/>
        <v>3827.2066961815167</v>
      </c>
      <c r="DD165" s="280">
        <f t="shared" si="251"/>
        <v>389672.7933038185</v>
      </c>
      <c r="DF165" s="468">
        <f t="shared" si="212"/>
        <v>369997.7933038185</v>
      </c>
    </row>
    <row r="166" spans="1:110" ht="15" x14ac:dyDescent="0.25">
      <c r="A166" s="257" t="s">
        <v>18</v>
      </c>
      <c r="B166" s="355" t="s">
        <v>75</v>
      </c>
      <c r="C166" s="355" t="s">
        <v>54</v>
      </c>
      <c r="D166" s="355" t="s">
        <v>2494</v>
      </c>
      <c r="E166" s="277" t="s">
        <v>2495</v>
      </c>
      <c r="F166" s="277"/>
      <c r="G166" s="457">
        <v>44984</v>
      </c>
      <c r="H166" s="459" t="s">
        <v>2386</v>
      </c>
      <c r="I166" s="459"/>
      <c r="J166" s="459">
        <v>10</v>
      </c>
      <c r="K166" s="461">
        <f t="shared" si="244"/>
        <v>10</v>
      </c>
      <c r="L166" s="279"/>
      <c r="M166" s="469"/>
      <c r="N166" s="359"/>
      <c r="O166" s="359"/>
      <c r="P166" s="265"/>
      <c r="Q166" s="361"/>
      <c r="R166" s="265"/>
      <c r="S166" s="265"/>
      <c r="T166" s="265"/>
      <c r="U166" s="265"/>
      <c r="V166" s="265"/>
      <c r="W166" s="265"/>
      <c r="X166" s="265"/>
      <c r="Y166" s="359"/>
      <c r="Z166" s="374"/>
      <c r="AA166" s="362"/>
      <c r="AB166" s="374"/>
      <c r="AC166" s="486"/>
      <c r="AD166" s="280"/>
      <c r="AE166" s="360"/>
      <c r="AF166" s="462"/>
      <c r="AG166" s="374"/>
      <c r="AH166" s="463"/>
      <c r="AI166" s="464"/>
      <c r="AJ166" s="365"/>
      <c r="AK166" s="362"/>
      <c r="AL166" s="489"/>
      <c r="AM166" s="362"/>
      <c r="AN166" s="500"/>
      <c r="AO166" s="360"/>
      <c r="AP166" s="462"/>
      <c r="AQ166" s="374"/>
      <c r="AR166" s="463"/>
      <c r="AS166" s="362"/>
      <c r="AT166" s="362"/>
      <c r="AU166" s="362"/>
      <c r="AV166" s="489"/>
      <c r="AW166" s="362"/>
      <c r="AX166" s="500"/>
      <c r="AY166" s="360"/>
      <c r="AZ166" s="462"/>
      <c r="BA166" s="374"/>
      <c r="BB166" s="463"/>
      <c r="BC166" s="280"/>
      <c r="BD166" s="362"/>
      <c r="BE166" s="362"/>
      <c r="BF166" s="489"/>
      <c r="BG166" s="362"/>
      <c r="BH166" s="374"/>
      <c r="BI166" s="360"/>
      <c r="BJ166" s="360"/>
      <c r="BK166" s="374"/>
      <c r="BL166" s="463"/>
      <c r="BM166" s="463"/>
      <c r="BN166" s="280"/>
      <c r="BO166" s="362"/>
      <c r="BP166" s="489"/>
      <c r="BQ166" s="280"/>
      <c r="BR166" s="374"/>
      <c r="BS166" s="360"/>
      <c r="BT166" s="462"/>
      <c r="BU166" s="280"/>
      <c r="BV166" s="463"/>
      <c r="BW166" s="364"/>
      <c r="BX166" s="280"/>
      <c r="BY166" s="362"/>
      <c r="BZ166" s="280"/>
      <c r="CA166" s="280"/>
      <c r="CB166" s="374"/>
      <c r="CC166" s="360"/>
      <c r="CD166" s="360"/>
      <c r="CE166" s="374"/>
      <c r="CF166" s="374"/>
      <c r="CG166" s="364"/>
      <c r="CH166" s="364"/>
      <c r="CI166" s="362"/>
      <c r="CJ166" s="374"/>
      <c r="CK166" s="280"/>
      <c r="CL166" s="280"/>
      <c r="CM166" s="374"/>
      <c r="CN166" s="360"/>
      <c r="CO166" s="462"/>
      <c r="CP166" s="374"/>
      <c r="CQ166" s="364"/>
      <c r="CR166" s="364"/>
      <c r="CS166" s="280"/>
      <c r="CT166" s="362"/>
      <c r="CU166" s="280"/>
      <c r="CV166" s="280"/>
      <c r="CW166" s="280">
        <v>66800</v>
      </c>
      <c r="CX166" s="480">
        <f t="shared" si="245"/>
        <v>33</v>
      </c>
      <c r="CY166" s="360">
        <f t="shared" si="246"/>
        <v>8.7671232876712329E-2</v>
      </c>
      <c r="CZ166" s="462">
        <f t="shared" si="247"/>
        <v>9.912328767123288</v>
      </c>
      <c r="DA166" s="374">
        <f t="shared" si="248"/>
        <v>3340</v>
      </c>
      <c r="DB166" s="364">
        <f t="shared" si="249"/>
        <v>63460</v>
      </c>
      <c r="DC166" s="364">
        <f t="shared" si="250"/>
        <v>578.8225538971808</v>
      </c>
      <c r="DD166" s="280">
        <f t="shared" si="251"/>
        <v>66221.177446102825</v>
      </c>
      <c r="DF166" s="468">
        <f t="shared" si="212"/>
        <v>62881.177446102825</v>
      </c>
    </row>
    <row r="167" spans="1:110" ht="15" x14ac:dyDescent="0.25">
      <c r="A167" s="257" t="s">
        <v>18</v>
      </c>
      <c r="B167" s="355" t="s">
        <v>75</v>
      </c>
      <c r="C167" s="355" t="s">
        <v>54</v>
      </c>
      <c r="D167" s="355" t="s">
        <v>2496</v>
      </c>
      <c r="E167" s="277" t="s">
        <v>2497</v>
      </c>
      <c r="F167" s="277"/>
      <c r="G167" s="457">
        <v>44984</v>
      </c>
      <c r="H167" s="459" t="s">
        <v>2386</v>
      </c>
      <c r="I167" s="459"/>
      <c r="J167" s="459">
        <v>10</v>
      </c>
      <c r="K167" s="461">
        <f t="shared" si="244"/>
        <v>10</v>
      </c>
      <c r="L167" s="279"/>
      <c r="M167" s="469"/>
      <c r="N167" s="359"/>
      <c r="O167" s="359"/>
      <c r="P167" s="265"/>
      <c r="Q167" s="361"/>
      <c r="R167" s="265"/>
      <c r="S167" s="265"/>
      <c r="T167" s="265"/>
      <c r="U167" s="265"/>
      <c r="V167" s="265"/>
      <c r="W167" s="265"/>
      <c r="X167" s="265"/>
      <c r="Y167" s="359"/>
      <c r="Z167" s="374"/>
      <c r="AA167" s="362"/>
      <c r="AB167" s="374"/>
      <c r="AC167" s="486"/>
      <c r="AD167" s="280"/>
      <c r="AE167" s="360"/>
      <c r="AF167" s="462"/>
      <c r="AG167" s="374"/>
      <c r="AH167" s="463"/>
      <c r="AI167" s="464"/>
      <c r="AJ167" s="365"/>
      <c r="AK167" s="362"/>
      <c r="AL167" s="489"/>
      <c r="AM167" s="362"/>
      <c r="AN167" s="500"/>
      <c r="AO167" s="360"/>
      <c r="AP167" s="462"/>
      <c r="AQ167" s="374"/>
      <c r="AR167" s="463"/>
      <c r="AS167" s="362"/>
      <c r="AT167" s="362"/>
      <c r="AU167" s="362"/>
      <c r="AV167" s="489"/>
      <c r="AW167" s="362"/>
      <c r="AX167" s="500"/>
      <c r="AY167" s="360"/>
      <c r="AZ167" s="462"/>
      <c r="BA167" s="374"/>
      <c r="BB167" s="463"/>
      <c r="BC167" s="280"/>
      <c r="BD167" s="362"/>
      <c r="BE167" s="362"/>
      <c r="BF167" s="489"/>
      <c r="BG167" s="362"/>
      <c r="BH167" s="374"/>
      <c r="BI167" s="360"/>
      <c r="BJ167" s="360"/>
      <c r="BK167" s="374"/>
      <c r="BL167" s="463"/>
      <c r="BM167" s="463"/>
      <c r="BN167" s="280"/>
      <c r="BO167" s="362"/>
      <c r="BP167" s="489"/>
      <c r="BQ167" s="280"/>
      <c r="BR167" s="374"/>
      <c r="BS167" s="360"/>
      <c r="BT167" s="462"/>
      <c r="BU167" s="280"/>
      <c r="BV167" s="463"/>
      <c r="BW167" s="364"/>
      <c r="BX167" s="280"/>
      <c r="BY167" s="362"/>
      <c r="BZ167" s="280"/>
      <c r="CA167" s="280"/>
      <c r="CB167" s="374"/>
      <c r="CC167" s="360"/>
      <c r="CD167" s="360"/>
      <c r="CE167" s="374"/>
      <c r="CF167" s="374"/>
      <c r="CG167" s="364"/>
      <c r="CH167" s="364"/>
      <c r="CI167" s="362"/>
      <c r="CJ167" s="374"/>
      <c r="CK167" s="280"/>
      <c r="CL167" s="280"/>
      <c r="CM167" s="374"/>
      <c r="CN167" s="360"/>
      <c r="CO167" s="462"/>
      <c r="CP167" s="374"/>
      <c r="CQ167" s="364"/>
      <c r="CR167" s="364"/>
      <c r="CS167" s="280"/>
      <c r="CT167" s="362"/>
      <c r="CU167" s="280"/>
      <c r="CV167" s="280"/>
      <c r="CW167" s="280">
        <v>26400</v>
      </c>
      <c r="CX167" s="480">
        <f t="shared" si="245"/>
        <v>33</v>
      </c>
      <c r="CY167" s="360">
        <f t="shared" si="246"/>
        <v>8.7671232876712329E-2</v>
      </c>
      <c r="CZ167" s="462">
        <f t="shared" si="247"/>
        <v>9.912328767123288</v>
      </c>
      <c r="DA167" s="374">
        <f t="shared" si="248"/>
        <v>1320</v>
      </c>
      <c r="DB167" s="364">
        <f t="shared" si="249"/>
        <v>25080</v>
      </c>
      <c r="DC167" s="364">
        <f t="shared" si="250"/>
        <v>228.75621890547265</v>
      </c>
      <c r="DD167" s="280">
        <f t="shared" si="251"/>
        <v>26171.243781094527</v>
      </c>
      <c r="DF167" s="468">
        <f t="shared" si="212"/>
        <v>24851.243781094527</v>
      </c>
    </row>
    <row r="168" spans="1:110" ht="15" x14ac:dyDescent="0.25">
      <c r="A168" s="257" t="s">
        <v>18</v>
      </c>
      <c r="B168" s="355" t="s">
        <v>75</v>
      </c>
      <c r="C168" s="355" t="s">
        <v>54</v>
      </c>
      <c r="D168" s="355" t="s">
        <v>2498</v>
      </c>
      <c r="E168" s="277" t="s">
        <v>242</v>
      </c>
      <c r="F168" s="277"/>
      <c r="G168" s="457">
        <v>44984</v>
      </c>
      <c r="H168" s="459" t="s">
        <v>2386</v>
      </c>
      <c r="I168" s="459"/>
      <c r="J168" s="459">
        <v>10</v>
      </c>
      <c r="K168" s="461">
        <f t="shared" si="244"/>
        <v>10</v>
      </c>
      <c r="L168" s="279"/>
      <c r="M168" s="469"/>
      <c r="N168" s="359"/>
      <c r="O168" s="359"/>
      <c r="P168" s="265"/>
      <c r="Q168" s="361"/>
      <c r="R168" s="265"/>
      <c r="S168" s="265"/>
      <c r="T168" s="265"/>
      <c r="U168" s="265"/>
      <c r="V168" s="265"/>
      <c r="W168" s="265"/>
      <c r="X168" s="265"/>
      <c r="Y168" s="359"/>
      <c r="Z168" s="374"/>
      <c r="AA168" s="362"/>
      <c r="AB168" s="374"/>
      <c r="AC168" s="486"/>
      <c r="AD168" s="280"/>
      <c r="AE168" s="360"/>
      <c r="AF168" s="462"/>
      <c r="AG168" s="374"/>
      <c r="AH168" s="463"/>
      <c r="AI168" s="464"/>
      <c r="AJ168" s="365"/>
      <c r="AK168" s="362"/>
      <c r="AL168" s="489"/>
      <c r="AM168" s="362"/>
      <c r="AN168" s="500"/>
      <c r="AO168" s="360"/>
      <c r="AP168" s="462"/>
      <c r="AQ168" s="374"/>
      <c r="AR168" s="463"/>
      <c r="AS168" s="362"/>
      <c r="AT168" s="362"/>
      <c r="AU168" s="362"/>
      <c r="AV168" s="489"/>
      <c r="AW168" s="362"/>
      <c r="AX168" s="500"/>
      <c r="AY168" s="360"/>
      <c r="AZ168" s="462"/>
      <c r="BA168" s="374"/>
      <c r="BB168" s="463"/>
      <c r="BC168" s="280"/>
      <c r="BD168" s="362"/>
      <c r="BE168" s="362"/>
      <c r="BF168" s="489"/>
      <c r="BG168" s="362"/>
      <c r="BH168" s="374"/>
      <c r="BI168" s="360"/>
      <c r="BJ168" s="360"/>
      <c r="BK168" s="374"/>
      <c r="BL168" s="463"/>
      <c r="BM168" s="463"/>
      <c r="BN168" s="280"/>
      <c r="BO168" s="362"/>
      <c r="BP168" s="489"/>
      <c r="BQ168" s="280"/>
      <c r="BR168" s="374"/>
      <c r="BS168" s="360"/>
      <c r="BT168" s="462"/>
      <c r="BU168" s="280"/>
      <c r="BV168" s="463"/>
      <c r="BW168" s="364"/>
      <c r="BX168" s="280"/>
      <c r="BY168" s="362"/>
      <c r="BZ168" s="280"/>
      <c r="CA168" s="280"/>
      <c r="CB168" s="374"/>
      <c r="CC168" s="360"/>
      <c r="CD168" s="360"/>
      <c r="CE168" s="374"/>
      <c r="CF168" s="374"/>
      <c r="CG168" s="364"/>
      <c r="CH168" s="364"/>
      <c r="CI168" s="362"/>
      <c r="CJ168" s="374"/>
      <c r="CK168" s="280"/>
      <c r="CL168" s="280"/>
      <c r="CM168" s="374"/>
      <c r="CN168" s="360"/>
      <c r="CO168" s="462"/>
      <c r="CP168" s="374"/>
      <c r="CQ168" s="364"/>
      <c r="CR168" s="364"/>
      <c r="CS168" s="280"/>
      <c r="CT168" s="362"/>
      <c r="CU168" s="280"/>
      <c r="CV168" s="280"/>
      <c r="CW168" s="280">
        <v>69600</v>
      </c>
      <c r="CX168" s="480">
        <f t="shared" si="245"/>
        <v>33</v>
      </c>
      <c r="CY168" s="360">
        <f t="shared" si="246"/>
        <v>8.7671232876712329E-2</v>
      </c>
      <c r="CZ168" s="462">
        <f t="shared" si="247"/>
        <v>9.912328767123288</v>
      </c>
      <c r="DA168" s="374">
        <f t="shared" si="248"/>
        <v>3480</v>
      </c>
      <c r="DB168" s="364">
        <f t="shared" si="249"/>
        <v>66120</v>
      </c>
      <c r="DC168" s="364">
        <f t="shared" si="250"/>
        <v>603.08457711442782</v>
      </c>
      <c r="DD168" s="280">
        <f t="shared" si="251"/>
        <v>68996.915422885577</v>
      </c>
      <c r="DF168" s="468">
        <f t="shared" si="212"/>
        <v>65516.915422885577</v>
      </c>
    </row>
    <row r="169" spans="1:110" ht="15" x14ac:dyDescent="0.25">
      <c r="A169" s="257" t="s">
        <v>18</v>
      </c>
      <c r="B169" s="355" t="s">
        <v>75</v>
      </c>
      <c r="C169" s="355" t="s">
        <v>54</v>
      </c>
      <c r="D169" s="355" t="s">
        <v>2499</v>
      </c>
      <c r="E169" s="277" t="s">
        <v>2500</v>
      </c>
      <c r="F169" s="277"/>
      <c r="G169" s="457">
        <v>44987</v>
      </c>
      <c r="H169" s="459" t="s">
        <v>2386</v>
      </c>
      <c r="I169" s="459"/>
      <c r="J169" s="459">
        <v>10</v>
      </c>
      <c r="K169" s="461">
        <f t="shared" si="244"/>
        <v>10</v>
      </c>
      <c r="L169" s="279"/>
      <c r="M169" s="469"/>
      <c r="N169" s="359"/>
      <c r="O169" s="359"/>
      <c r="P169" s="265"/>
      <c r="Q169" s="361"/>
      <c r="R169" s="265"/>
      <c r="S169" s="265"/>
      <c r="T169" s="265"/>
      <c r="U169" s="265"/>
      <c r="V169" s="265"/>
      <c r="W169" s="265"/>
      <c r="X169" s="265"/>
      <c r="Y169" s="359"/>
      <c r="Z169" s="374"/>
      <c r="AA169" s="362"/>
      <c r="AB169" s="374"/>
      <c r="AC169" s="486"/>
      <c r="AD169" s="280"/>
      <c r="AE169" s="360"/>
      <c r="AF169" s="462"/>
      <c r="AG169" s="374"/>
      <c r="AH169" s="463"/>
      <c r="AI169" s="464"/>
      <c r="AJ169" s="365"/>
      <c r="AK169" s="362"/>
      <c r="AL169" s="489"/>
      <c r="AM169" s="362"/>
      <c r="AN169" s="500"/>
      <c r="AO169" s="360"/>
      <c r="AP169" s="462"/>
      <c r="AQ169" s="374"/>
      <c r="AR169" s="463"/>
      <c r="AS169" s="362"/>
      <c r="AT169" s="362"/>
      <c r="AU169" s="362"/>
      <c r="AV169" s="489"/>
      <c r="AW169" s="362"/>
      <c r="AX169" s="500"/>
      <c r="AY169" s="360"/>
      <c r="AZ169" s="462"/>
      <c r="BA169" s="374"/>
      <c r="BB169" s="463"/>
      <c r="BC169" s="280"/>
      <c r="BD169" s="362"/>
      <c r="BE169" s="362"/>
      <c r="BF169" s="489"/>
      <c r="BG169" s="362"/>
      <c r="BH169" s="374"/>
      <c r="BI169" s="360"/>
      <c r="BJ169" s="360"/>
      <c r="BK169" s="374"/>
      <c r="BL169" s="463"/>
      <c r="BM169" s="463"/>
      <c r="BN169" s="280"/>
      <c r="BO169" s="362"/>
      <c r="BP169" s="489"/>
      <c r="BQ169" s="280"/>
      <c r="BR169" s="374"/>
      <c r="BS169" s="360"/>
      <c r="BT169" s="462"/>
      <c r="BU169" s="280"/>
      <c r="BV169" s="463"/>
      <c r="BW169" s="364"/>
      <c r="BX169" s="280"/>
      <c r="BY169" s="362"/>
      <c r="BZ169" s="280"/>
      <c r="CA169" s="280"/>
      <c r="CB169" s="374"/>
      <c r="CC169" s="360"/>
      <c r="CD169" s="360"/>
      <c r="CE169" s="374"/>
      <c r="CF169" s="374"/>
      <c r="CG169" s="364"/>
      <c r="CH169" s="364"/>
      <c r="CI169" s="362"/>
      <c r="CJ169" s="374"/>
      <c r="CK169" s="280"/>
      <c r="CL169" s="280"/>
      <c r="CM169" s="374"/>
      <c r="CN169" s="360"/>
      <c r="CO169" s="462"/>
      <c r="CP169" s="374"/>
      <c r="CQ169" s="364"/>
      <c r="CR169" s="364"/>
      <c r="CS169" s="280"/>
      <c r="CT169" s="362"/>
      <c r="CU169" s="280"/>
      <c r="CV169" s="280"/>
      <c r="CW169" s="280">
        <v>2060000</v>
      </c>
      <c r="CX169" s="480">
        <f t="shared" si="245"/>
        <v>30</v>
      </c>
      <c r="CY169" s="360">
        <f t="shared" si="246"/>
        <v>7.9452054794520555E-2</v>
      </c>
      <c r="CZ169" s="462">
        <f t="shared" si="247"/>
        <v>9.9205479452054792</v>
      </c>
      <c r="DA169" s="374">
        <f t="shared" si="248"/>
        <v>103000</v>
      </c>
      <c r="DB169" s="364">
        <f t="shared" si="249"/>
        <v>1957000</v>
      </c>
      <c r="DC169" s="364">
        <f t="shared" si="250"/>
        <v>16213.753106876555</v>
      </c>
      <c r="DD169" s="280">
        <f t="shared" si="251"/>
        <v>2043786.2468931235</v>
      </c>
      <c r="DF169" s="468">
        <f t="shared" si="212"/>
        <v>1940786.2468931235</v>
      </c>
    </row>
    <row r="170" spans="1:110" ht="15" x14ac:dyDescent="0.25">
      <c r="A170" s="257" t="s">
        <v>18</v>
      </c>
      <c r="B170" s="355" t="s">
        <v>75</v>
      </c>
      <c r="C170" s="355" t="s">
        <v>54</v>
      </c>
      <c r="D170" s="355" t="s">
        <v>2501</v>
      </c>
      <c r="E170" s="277" t="s">
        <v>2502</v>
      </c>
      <c r="F170" s="277"/>
      <c r="G170" s="457">
        <v>44987</v>
      </c>
      <c r="H170" s="459" t="s">
        <v>2386</v>
      </c>
      <c r="I170" s="459"/>
      <c r="J170" s="459">
        <v>10</v>
      </c>
      <c r="K170" s="461">
        <f t="shared" si="244"/>
        <v>10</v>
      </c>
      <c r="L170" s="279"/>
      <c r="M170" s="469"/>
      <c r="N170" s="359"/>
      <c r="O170" s="359"/>
      <c r="P170" s="265"/>
      <c r="Q170" s="361"/>
      <c r="R170" s="265"/>
      <c r="S170" s="265"/>
      <c r="T170" s="265"/>
      <c r="U170" s="265"/>
      <c r="V170" s="265"/>
      <c r="W170" s="265"/>
      <c r="X170" s="265"/>
      <c r="Y170" s="359"/>
      <c r="Z170" s="374"/>
      <c r="AA170" s="362"/>
      <c r="AB170" s="374"/>
      <c r="AC170" s="486"/>
      <c r="AD170" s="280"/>
      <c r="AE170" s="360"/>
      <c r="AF170" s="462"/>
      <c r="AG170" s="374"/>
      <c r="AH170" s="463"/>
      <c r="AI170" s="464"/>
      <c r="AJ170" s="365"/>
      <c r="AK170" s="362"/>
      <c r="AL170" s="489"/>
      <c r="AM170" s="362"/>
      <c r="AN170" s="500"/>
      <c r="AO170" s="360"/>
      <c r="AP170" s="462"/>
      <c r="AQ170" s="374"/>
      <c r="AR170" s="463"/>
      <c r="AS170" s="362"/>
      <c r="AT170" s="362"/>
      <c r="AU170" s="362"/>
      <c r="AV170" s="489"/>
      <c r="AW170" s="362"/>
      <c r="AX170" s="500"/>
      <c r="AY170" s="360"/>
      <c r="AZ170" s="462"/>
      <c r="BA170" s="374"/>
      <c r="BB170" s="463"/>
      <c r="BC170" s="280"/>
      <c r="BD170" s="362"/>
      <c r="BE170" s="362"/>
      <c r="BF170" s="489"/>
      <c r="BG170" s="362"/>
      <c r="BH170" s="374"/>
      <c r="BI170" s="360"/>
      <c r="BJ170" s="360"/>
      <c r="BK170" s="374"/>
      <c r="BL170" s="463"/>
      <c r="BM170" s="463"/>
      <c r="BN170" s="280"/>
      <c r="BO170" s="362"/>
      <c r="BP170" s="489"/>
      <c r="BQ170" s="280"/>
      <c r="BR170" s="374"/>
      <c r="BS170" s="360"/>
      <c r="BT170" s="462"/>
      <c r="BU170" s="280"/>
      <c r="BV170" s="463"/>
      <c r="BW170" s="364"/>
      <c r="BX170" s="280"/>
      <c r="BY170" s="362"/>
      <c r="BZ170" s="280"/>
      <c r="CA170" s="280"/>
      <c r="CB170" s="374"/>
      <c r="CC170" s="360"/>
      <c r="CD170" s="360"/>
      <c r="CE170" s="374"/>
      <c r="CF170" s="374"/>
      <c r="CG170" s="364"/>
      <c r="CH170" s="364"/>
      <c r="CI170" s="362"/>
      <c r="CJ170" s="374"/>
      <c r="CK170" s="280"/>
      <c r="CL170" s="280"/>
      <c r="CM170" s="374"/>
      <c r="CN170" s="360"/>
      <c r="CO170" s="462"/>
      <c r="CP170" s="374"/>
      <c r="CQ170" s="364"/>
      <c r="CR170" s="364"/>
      <c r="CS170" s="280"/>
      <c r="CT170" s="362"/>
      <c r="CU170" s="280"/>
      <c r="CV170" s="280"/>
      <c r="CW170" s="280">
        <v>1102000</v>
      </c>
      <c r="CX170" s="480">
        <f t="shared" si="245"/>
        <v>30</v>
      </c>
      <c r="CY170" s="360">
        <f t="shared" si="246"/>
        <v>7.9452054794520555E-2</v>
      </c>
      <c r="CZ170" s="462">
        <f t="shared" si="247"/>
        <v>9.9205479452054792</v>
      </c>
      <c r="DA170" s="374">
        <f t="shared" si="248"/>
        <v>55100</v>
      </c>
      <c r="DB170" s="364">
        <f t="shared" si="249"/>
        <v>1046900</v>
      </c>
      <c r="DC170" s="364">
        <f t="shared" si="250"/>
        <v>8673.5708367854186</v>
      </c>
      <c r="DD170" s="280">
        <f t="shared" si="251"/>
        <v>1093326.4291632145</v>
      </c>
      <c r="DF170" s="468">
        <f t="shared" si="212"/>
        <v>1038226.4291632145</v>
      </c>
    </row>
    <row r="171" spans="1:110" ht="15" x14ac:dyDescent="0.25">
      <c r="A171" s="257" t="s">
        <v>18</v>
      </c>
      <c r="B171" s="355" t="s">
        <v>75</v>
      </c>
      <c r="C171" s="355" t="s">
        <v>54</v>
      </c>
      <c r="D171" s="355" t="s">
        <v>2503</v>
      </c>
      <c r="E171" s="277" t="s">
        <v>2504</v>
      </c>
      <c r="F171" s="277"/>
      <c r="G171" s="457">
        <v>44987</v>
      </c>
      <c r="H171" s="459" t="s">
        <v>2386</v>
      </c>
      <c r="I171" s="459"/>
      <c r="J171" s="459">
        <v>10</v>
      </c>
      <c r="K171" s="461">
        <f t="shared" si="244"/>
        <v>10</v>
      </c>
      <c r="L171" s="279"/>
      <c r="M171" s="469"/>
      <c r="N171" s="359"/>
      <c r="O171" s="359"/>
      <c r="P171" s="265"/>
      <c r="Q171" s="361"/>
      <c r="R171" s="265"/>
      <c r="S171" s="265"/>
      <c r="T171" s="265"/>
      <c r="U171" s="265"/>
      <c r="V171" s="265"/>
      <c r="W171" s="265"/>
      <c r="X171" s="265"/>
      <c r="Y171" s="359"/>
      <c r="Z171" s="374"/>
      <c r="AA171" s="362"/>
      <c r="AB171" s="374"/>
      <c r="AC171" s="486"/>
      <c r="AD171" s="280"/>
      <c r="AE171" s="360"/>
      <c r="AF171" s="462"/>
      <c r="AG171" s="374"/>
      <c r="AH171" s="463"/>
      <c r="AI171" s="464"/>
      <c r="AJ171" s="365"/>
      <c r="AK171" s="362"/>
      <c r="AL171" s="489"/>
      <c r="AM171" s="362"/>
      <c r="AN171" s="500"/>
      <c r="AO171" s="360"/>
      <c r="AP171" s="462"/>
      <c r="AQ171" s="374"/>
      <c r="AR171" s="463"/>
      <c r="AS171" s="362"/>
      <c r="AT171" s="362"/>
      <c r="AU171" s="362"/>
      <c r="AV171" s="489"/>
      <c r="AW171" s="362"/>
      <c r="AX171" s="500"/>
      <c r="AY171" s="360"/>
      <c r="AZ171" s="462"/>
      <c r="BA171" s="374"/>
      <c r="BB171" s="463"/>
      <c r="BC171" s="280"/>
      <c r="BD171" s="362"/>
      <c r="BE171" s="362"/>
      <c r="BF171" s="489"/>
      <c r="BG171" s="362"/>
      <c r="BH171" s="374"/>
      <c r="BI171" s="360"/>
      <c r="BJ171" s="360"/>
      <c r="BK171" s="374"/>
      <c r="BL171" s="463"/>
      <c r="BM171" s="463"/>
      <c r="BN171" s="280"/>
      <c r="BO171" s="362"/>
      <c r="BP171" s="489"/>
      <c r="BQ171" s="280"/>
      <c r="BR171" s="374"/>
      <c r="BS171" s="360"/>
      <c r="BT171" s="462"/>
      <c r="BU171" s="280"/>
      <c r="BV171" s="463"/>
      <c r="BW171" s="364"/>
      <c r="BX171" s="280"/>
      <c r="BY171" s="362"/>
      <c r="BZ171" s="280"/>
      <c r="CA171" s="280"/>
      <c r="CB171" s="374"/>
      <c r="CC171" s="360"/>
      <c r="CD171" s="360"/>
      <c r="CE171" s="374"/>
      <c r="CF171" s="374"/>
      <c r="CG171" s="364"/>
      <c r="CH171" s="364"/>
      <c r="CI171" s="362"/>
      <c r="CJ171" s="374"/>
      <c r="CK171" s="280"/>
      <c r="CL171" s="280"/>
      <c r="CM171" s="374"/>
      <c r="CN171" s="360"/>
      <c r="CO171" s="462"/>
      <c r="CP171" s="374"/>
      <c r="CQ171" s="364"/>
      <c r="CR171" s="364"/>
      <c r="CS171" s="280"/>
      <c r="CT171" s="362"/>
      <c r="CU171" s="280"/>
      <c r="CV171" s="280"/>
      <c r="CW171" s="280">
        <v>806000</v>
      </c>
      <c r="CX171" s="480">
        <f t="shared" si="245"/>
        <v>30</v>
      </c>
      <c r="CY171" s="360">
        <f t="shared" si="246"/>
        <v>7.9452054794520555E-2</v>
      </c>
      <c r="CZ171" s="462">
        <f t="shared" si="247"/>
        <v>9.9205479452054792</v>
      </c>
      <c r="DA171" s="374">
        <f t="shared" si="248"/>
        <v>40300</v>
      </c>
      <c r="DB171" s="364">
        <f t="shared" si="249"/>
        <v>765700</v>
      </c>
      <c r="DC171" s="364">
        <f t="shared" si="250"/>
        <v>6343.8276719138357</v>
      </c>
      <c r="DD171" s="280">
        <f t="shared" si="251"/>
        <v>799656.17232808622</v>
      </c>
      <c r="DF171" s="468">
        <f t="shared" si="212"/>
        <v>759356.17232808622</v>
      </c>
    </row>
    <row r="172" spans="1:110" ht="15" x14ac:dyDescent="0.25">
      <c r="A172" s="257" t="s">
        <v>18</v>
      </c>
      <c r="B172" s="355" t="s">
        <v>75</v>
      </c>
      <c r="C172" s="355" t="s">
        <v>54</v>
      </c>
      <c r="D172" s="355" t="s">
        <v>2505</v>
      </c>
      <c r="E172" s="277" t="s">
        <v>2506</v>
      </c>
      <c r="F172" s="277"/>
      <c r="G172" s="457">
        <v>45012</v>
      </c>
      <c r="H172" s="459" t="s">
        <v>2386</v>
      </c>
      <c r="I172" s="459"/>
      <c r="J172" s="459">
        <v>10</v>
      </c>
      <c r="K172" s="461">
        <f t="shared" si="244"/>
        <v>10</v>
      </c>
      <c r="L172" s="279"/>
      <c r="M172" s="469"/>
      <c r="N172" s="359"/>
      <c r="O172" s="359"/>
      <c r="P172" s="265"/>
      <c r="Q172" s="361"/>
      <c r="R172" s="265"/>
      <c r="S172" s="265"/>
      <c r="T172" s="265"/>
      <c r="U172" s="265"/>
      <c r="V172" s="265"/>
      <c r="W172" s="265"/>
      <c r="X172" s="265"/>
      <c r="Y172" s="359"/>
      <c r="Z172" s="374"/>
      <c r="AA172" s="362"/>
      <c r="AB172" s="374"/>
      <c r="AC172" s="486"/>
      <c r="AD172" s="280"/>
      <c r="AE172" s="360"/>
      <c r="AF172" s="462"/>
      <c r="AG172" s="374"/>
      <c r="AH172" s="463"/>
      <c r="AI172" s="464"/>
      <c r="AJ172" s="365"/>
      <c r="AK172" s="362"/>
      <c r="AL172" s="489"/>
      <c r="AM172" s="362"/>
      <c r="AN172" s="500"/>
      <c r="AO172" s="360"/>
      <c r="AP172" s="462"/>
      <c r="AQ172" s="374"/>
      <c r="AR172" s="463"/>
      <c r="AS172" s="362"/>
      <c r="AT172" s="362"/>
      <c r="AU172" s="362"/>
      <c r="AV172" s="489"/>
      <c r="AW172" s="362"/>
      <c r="AX172" s="500"/>
      <c r="AY172" s="360"/>
      <c r="AZ172" s="462"/>
      <c r="BA172" s="374"/>
      <c r="BB172" s="463"/>
      <c r="BC172" s="280"/>
      <c r="BD172" s="362"/>
      <c r="BE172" s="362"/>
      <c r="BF172" s="489"/>
      <c r="BG172" s="362"/>
      <c r="BH172" s="374"/>
      <c r="BI172" s="360"/>
      <c r="BJ172" s="360"/>
      <c r="BK172" s="374"/>
      <c r="BL172" s="463"/>
      <c r="BM172" s="463"/>
      <c r="BN172" s="280"/>
      <c r="BO172" s="362"/>
      <c r="BP172" s="489"/>
      <c r="BQ172" s="280"/>
      <c r="BR172" s="374"/>
      <c r="BS172" s="360"/>
      <c r="BT172" s="462"/>
      <c r="BU172" s="280"/>
      <c r="BV172" s="463"/>
      <c r="BW172" s="364"/>
      <c r="BX172" s="280"/>
      <c r="BY172" s="362"/>
      <c r="BZ172" s="280"/>
      <c r="CA172" s="280"/>
      <c r="CB172" s="374"/>
      <c r="CC172" s="360"/>
      <c r="CD172" s="360"/>
      <c r="CE172" s="374"/>
      <c r="CF172" s="374"/>
      <c r="CG172" s="364"/>
      <c r="CH172" s="364"/>
      <c r="CI172" s="362"/>
      <c r="CJ172" s="374"/>
      <c r="CK172" s="280"/>
      <c r="CL172" s="280"/>
      <c r="CM172" s="374"/>
      <c r="CN172" s="360"/>
      <c r="CO172" s="462"/>
      <c r="CP172" s="374"/>
      <c r="CQ172" s="364"/>
      <c r="CR172" s="364"/>
      <c r="CS172" s="280"/>
      <c r="CT172" s="362"/>
      <c r="CU172" s="280"/>
      <c r="CV172" s="280"/>
      <c r="CW172" s="280">
        <v>13050</v>
      </c>
      <c r="CX172" s="480">
        <f t="shared" si="245"/>
        <v>5</v>
      </c>
      <c r="CY172" s="360">
        <f t="shared" si="246"/>
        <v>1.0958904109589041E-2</v>
      </c>
      <c r="CZ172" s="462">
        <f t="shared" si="247"/>
        <v>9.9890410958904106</v>
      </c>
      <c r="DA172" s="374">
        <f t="shared" si="248"/>
        <v>652.5</v>
      </c>
      <c r="DB172" s="364">
        <f t="shared" si="249"/>
        <v>12397.5</v>
      </c>
      <c r="DC172" s="364">
        <f t="shared" si="250"/>
        <v>17.001508502468461</v>
      </c>
      <c r="DD172" s="280">
        <f t="shared" si="251"/>
        <v>13032.998491497532</v>
      </c>
      <c r="DF172" s="468">
        <f t="shared" si="212"/>
        <v>12380.498491497532</v>
      </c>
    </row>
    <row r="173" spans="1:110" ht="15" x14ac:dyDescent="0.25">
      <c r="A173" s="257" t="s">
        <v>18</v>
      </c>
      <c r="B173" s="355" t="s">
        <v>75</v>
      </c>
      <c r="C173" s="355" t="s">
        <v>54</v>
      </c>
      <c r="D173" s="355" t="s">
        <v>2522</v>
      </c>
      <c r="E173" s="277" t="s">
        <v>2521</v>
      </c>
      <c r="F173" s="277"/>
      <c r="G173" s="457">
        <v>45005</v>
      </c>
      <c r="H173" s="459" t="s">
        <v>2386</v>
      </c>
      <c r="I173" s="459"/>
      <c r="J173" s="459">
        <v>10</v>
      </c>
      <c r="K173" s="461">
        <f t="shared" si="244"/>
        <v>10</v>
      </c>
      <c r="L173" s="279"/>
      <c r="M173" s="469"/>
      <c r="N173" s="359"/>
      <c r="O173" s="359"/>
      <c r="P173" s="265"/>
      <c r="Q173" s="361"/>
      <c r="R173" s="265"/>
      <c r="S173" s="265"/>
      <c r="T173" s="265"/>
      <c r="U173" s="265"/>
      <c r="V173" s="265"/>
      <c r="W173" s="265"/>
      <c r="X173" s="265"/>
      <c r="Y173" s="359"/>
      <c r="Z173" s="374"/>
      <c r="AA173" s="362"/>
      <c r="AB173" s="374"/>
      <c r="AC173" s="486"/>
      <c r="AD173" s="280"/>
      <c r="AE173" s="360"/>
      <c r="AF173" s="462"/>
      <c r="AG173" s="374"/>
      <c r="AH173" s="463"/>
      <c r="AI173" s="464"/>
      <c r="AJ173" s="365"/>
      <c r="AK173" s="362"/>
      <c r="AL173" s="489"/>
      <c r="AM173" s="362"/>
      <c r="AN173" s="500"/>
      <c r="AO173" s="360"/>
      <c r="AP173" s="462"/>
      <c r="AQ173" s="374"/>
      <c r="AR173" s="463"/>
      <c r="AS173" s="362"/>
      <c r="AT173" s="362"/>
      <c r="AU173" s="362"/>
      <c r="AV173" s="489"/>
      <c r="AW173" s="362"/>
      <c r="AX173" s="500"/>
      <c r="AY173" s="360"/>
      <c r="AZ173" s="462"/>
      <c r="BA173" s="374"/>
      <c r="BB173" s="463"/>
      <c r="BC173" s="280"/>
      <c r="BD173" s="362"/>
      <c r="BE173" s="362"/>
      <c r="BF173" s="489"/>
      <c r="BG173" s="362"/>
      <c r="BH173" s="374"/>
      <c r="BI173" s="360"/>
      <c r="BJ173" s="360"/>
      <c r="BK173" s="374"/>
      <c r="BL173" s="463"/>
      <c r="BM173" s="463"/>
      <c r="BN173" s="280"/>
      <c r="BO173" s="362"/>
      <c r="BP173" s="489"/>
      <c r="BQ173" s="280"/>
      <c r="BR173" s="374"/>
      <c r="BS173" s="360"/>
      <c r="BT173" s="462"/>
      <c r="BU173" s="280"/>
      <c r="BV173" s="463"/>
      <c r="BW173" s="364"/>
      <c r="BX173" s="280"/>
      <c r="BY173" s="362"/>
      <c r="BZ173" s="280"/>
      <c r="CA173" s="280"/>
      <c r="CB173" s="374"/>
      <c r="CC173" s="360"/>
      <c r="CD173" s="360"/>
      <c r="CE173" s="374"/>
      <c r="CF173" s="374"/>
      <c r="CG173" s="364"/>
      <c r="CH173" s="364"/>
      <c r="CI173" s="362"/>
      <c r="CJ173" s="374"/>
      <c r="CK173" s="280"/>
      <c r="CL173" s="280"/>
      <c r="CM173" s="374"/>
      <c r="CN173" s="360"/>
      <c r="CO173" s="462"/>
      <c r="CP173" s="374"/>
      <c r="CQ173" s="364"/>
      <c r="CR173" s="364"/>
      <c r="CS173" s="280"/>
      <c r="CT173" s="362"/>
      <c r="CU173" s="280"/>
      <c r="CV173" s="280"/>
      <c r="CW173" s="280">
        <v>86500</v>
      </c>
      <c r="CX173" s="480">
        <f t="shared" ref="CX173" si="252">$CV$1-G173+1</f>
        <v>12</v>
      </c>
      <c r="CY173" s="360">
        <f t="shared" ref="CY173" si="253">($CV$1-G173)/365</f>
        <v>3.0136986301369864E-2</v>
      </c>
      <c r="CZ173" s="462">
        <f t="shared" ref="CZ173" si="254">J173-CY173</f>
        <v>9.9698630136986299</v>
      </c>
      <c r="DA173" s="374">
        <f t="shared" ref="DA173" si="255">CW173*5%</f>
        <v>4325</v>
      </c>
      <c r="DB173" s="364">
        <f t="shared" ref="DB173" si="256">+CW173-DA173</f>
        <v>82175</v>
      </c>
      <c r="DC173" s="364">
        <f t="shared" ref="DC173" si="257">DB173/CZ173*CX173/365</f>
        <v>270.9810387469085</v>
      </c>
      <c r="DD173" s="280">
        <f t="shared" ref="DD173" si="258">+CW173-DC173</f>
        <v>86229.018961253096</v>
      </c>
      <c r="DF173" s="468">
        <f t="shared" ref="DF173" si="259">DD173-DA173</f>
        <v>81904.018961253096</v>
      </c>
    </row>
    <row r="174" spans="1:110" ht="15" x14ac:dyDescent="0.25">
      <c r="A174" s="257" t="s">
        <v>18</v>
      </c>
      <c r="B174" s="355" t="s">
        <v>75</v>
      </c>
      <c r="C174" s="355" t="s">
        <v>54</v>
      </c>
      <c r="D174" s="355" t="s">
        <v>2490</v>
      </c>
      <c r="E174" s="277" t="s">
        <v>2491</v>
      </c>
      <c r="F174" s="277"/>
      <c r="G174" s="457">
        <v>44928</v>
      </c>
      <c r="H174" s="459" t="s">
        <v>2386</v>
      </c>
      <c r="I174" s="459"/>
      <c r="J174" s="459">
        <v>10</v>
      </c>
      <c r="K174" s="461">
        <f t="shared" si="244"/>
        <v>10</v>
      </c>
      <c r="L174" s="279"/>
      <c r="M174" s="469"/>
      <c r="N174" s="359"/>
      <c r="O174" s="359"/>
      <c r="P174" s="265"/>
      <c r="Q174" s="361"/>
      <c r="R174" s="265"/>
      <c r="S174" s="265"/>
      <c r="T174" s="265"/>
      <c r="U174" s="265"/>
      <c r="V174" s="265"/>
      <c r="W174" s="265"/>
      <c r="X174" s="265"/>
      <c r="Y174" s="359"/>
      <c r="Z174" s="374"/>
      <c r="AA174" s="362"/>
      <c r="AB174" s="374"/>
      <c r="AC174" s="486"/>
      <c r="AD174" s="280"/>
      <c r="AE174" s="360"/>
      <c r="AF174" s="462"/>
      <c r="AG174" s="374"/>
      <c r="AH174" s="463"/>
      <c r="AI174" s="464"/>
      <c r="AJ174" s="365"/>
      <c r="AK174" s="362"/>
      <c r="AL174" s="489"/>
      <c r="AM174" s="362"/>
      <c r="AN174" s="500"/>
      <c r="AO174" s="360"/>
      <c r="AP174" s="462"/>
      <c r="AQ174" s="374"/>
      <c r="AR174" s="463"/>
      <c r="AS174" s="362"/>
      <c r="AT174" s="362"/>
      <c r="AU174" s="362"/>
      <c r="AV174" s="489"/>
      <c r="AW174" s="362"/>
      <c r="AX174" s="500"/>
      <c r="AY174" s="360"/>
      <c r="AZ174" s="462"/>
      <c r="BA174" s="374"/>
      <c r="BB174" s="463"/>
      <c r="BC174" s="280"/>
      <c r="BD174" s="362"/>
      <c r="BE174" s="362"/>
      <c r="BF174" s="489"/>
      <c r="BG174" s="362"/>
      <c r="BH174" s="374"/>
      <c r="BI174" s="360"/>
      <c r="BJ174" s="360"/>
      <c r="BK174" s="374"/>
      <c r="BL174" s="463"/>
      <c r="BM174" s="463"/>
      <c r="BN174" s="280"/>
      <c r="BO174" s="362"/>
      <c r="BP174" s="489"/>
      <c r="BQ174" s="280"/>
      <c r="BR174" s="374"/>
      <c r="BS174" s="360"/>
      <c r="BT174" s="462"/>
      <c r="BU174" s="280"/>
      <c r="BV174" s="463"/>
      <c r="BW174" s="364"/>
      <c r="BX174" s="280"/>
      <c r="BY174" s="362"/>
      <c r="BZ174" s="280"/>
      <c r="CA174" s="280"/>
      <c r="CB174" s="374"/>
      <c r="CC174" s="360"/>
      <c r="CD174" s="360"/>
      <c r="CE174" s="374"/>
      <c r="CF174" s="374"/>
      <c r="CG174" s="364"/>
      <c r="CH174" s="364"/>
      <c r="CI174" s="362"/>
      <c r="CJ174" s="374"/>
      <c r="CK174" s="280"/>
      <c r="CL174" s="280"/>
      <c r="CM174" s="374"/>
      <c r="CN174" s="360"/>
      <c r="CO174" s="462"/>
      <c r="CP174" s="374"/>
      <c r="CQ174" s="364"/>
      <c r="CR174" s="364"/>
      <c r="CS174" s="280"/>
      <c r="CT174" s="362"/>
      <c r="CU174" s="280"/>
      <c r="CV174" s="280"/>
      <c r="CW174" s="280">
        <v>299499.75</v>
      </c>
      <c r="CX174" s="480">
        <f t="shared" si="245"/>
        <v>89</v>
      </c>
      <c r="CY174" s="360">
        <f t="shared" si="246"/>
        <v>0.24109589041095891</v>
      </c>
      <c r="CZ174" s="462">
        <f t="shared" si="247"/>
        <v>9.7589041095890412</v>
      </c>
      <c r="DA174" s="374">
        <f t="shared" si="248"/>
        <v>14974.987500000001</v>
      </c>
      <c r="DB174" s="364">
        <f t="shared" si="249"/>
        <v>284524.76250000001</v>
      </c>
      <c r="DC174" s="364">
        <f t="shared" si="250"/>
        <v>7109.1251719539578</v>
      </c>
      <c r="DD174" s="280">
        <f t="shared" si="251"/>
        <v>292390.62482804607</v>
      </c>
      <c r="DF174" s="468">
        <f t="shared" si="212"/>
        <v>277415.63732804608</v>
      </c>
    </row>
    <row r="175" spans="1:110" s="442" customFormat="1" ht="15" x14ac:dyDescent="0.25">
      <c r="A175" s="441"/>
      <c r="B175" s="628"/>
      <c r="C175" s="628"/>
      <c r="D175" s="628"/>
      <c r="E175" s="629"/>
      <c r="F175" s="629"/>
      <c r="G175" s="630"/>
      <c r="H175" s="631"/>
      <c r="I175" s="631"/>
      <c r="J175" s="631"/>
      <c r="K175" s="632"/>
      <c r="L175" s="633">
        <f t="shared" ref="L175:AQ175" si="260">SUM(L7:L160)</f>
        <v>31161622</v>
      </c>
      <c r="M175" s="634">
        <f t="shared" si="260"/>
        <v>4438348.5948216906</v>
      </c>
      <c r="N175" s="538">
        <f t="shared" si="260"/>
        <v>26723273.405178308</v>
      </c>
      <c r="O175" s="538">
        <f t="shared" si="260"/>
        <v>4188</v>
      </c>
      <c r="P175" s="558">
        <f t="shared" si="260"/>
        <v>955</v>
      </c>
      <c r="Q175" s="635">
        <f t="shared" si="260"/>
        <v>1558081.0999999999</v>
      </c>
      <c r="R175" s="558">
        <f t="shared" si="260"/>
        <v>25165192.305178318</v>
      </c>
      <c r="S175" s="558">
        <f t="shared" si="260"/>
        <v>3290618.6758201267</v>
      </c>
      <c r="T175" s="558">
        <f t="shared" si="260"/>
        <v>0</v>
      </c>
      <c r="U175" s="558">
        <f t="shared" si="260"/>
        <v>0</v>
      </c>
      <c r="V175" s="558">
        <f t="shared" si="260"/>
        <v>3290618.6758201267</v>
      </c>
      <c r="W175" s="558">
        <f t="shared" si="260"/>
        <v>3290618.6758201267</v>
      </c>
      <c r="X175" s="558">
        <f t="shared" si="260"/>
        <v>0</v>
      </c>
      <c r="Y175" s="538">
        <f t="shared" si="260"/>
        <v>26723273.405178308</v>
      </c>
      <c r="Z175" s="636">
        <f t="shared" si="260"/>
        <v>23432654.7293582</v>
      </c>
      <c r="AA175" s="637">
        <f t="shared" si="260"/>
        <v>0</v>
      </c>
      <c r="AB175" s="636">
        <f t="shared" si="260"/>
        <v>23432654.7293582</v>
      </c>
      <c r="AC175" s="638">
        <f t="shared" si="260"/>
        <v>6326227</v>
      </c>
      <c r="AD175" s="408">
        <f t="shared" si="260"/>
        <v>1264</v>
      </c>
      <c r="AE175" s="639">
        <f t="shared" si="260"/>
        <v>325.47945205479436</v>
      </c>
      <c r="AF175" s="640">
        <f t="shared" si="260"/>
        <v>956.52054794520575</v>
      </c>
      <c r="AG175" s="636">
        <f t="shared" si="260"/>
        <v>1874392.45</v>
      </c>
      <c r="AH175" s="641">
        <f t="shared" si="260"/>
        <v>31175107.955178317</v>
      </c>
      <c r="AI175" s="642">
        <f t="shared" si="260"/>
        <v>3675393.4704947853</v>
      </c>
      <c r="AJ175" s="643">
        <f t="shared" si="260"/>
        <v>26083488.258863378</v>
      </c>
      <c r="AK175" s="637">
        <f t="shared" si="260"/>
        <v>0</v>
      </c>
      <c r="AL175" s="644">
        <f t="shared" si="260"/>
        <v>26083488.258863378</v>
      </c>
      <c r="AM175" s="637">
        <f t="shared" si="260"/>
        <v>4600920</v>
      </c>
      <c r="AN175" s="645">
        <f t="shared" si="260"/>
        <v>1399</v>
      </c>
      <c r="AO175" s="639">
        <f t="shared" si="260"/>
        <v>455.2630136986304</v>
      </c>
      <c r="AP175" s="640">
        <f t="shared" si="260"/>
        <v>896.73698630136994</v>
      </c>
      <c r="AQ175" s="636">
        <f t="shared" si="260"/>
        <v>2104438.4500000002</v>
      </c>
      <c r="AR175" s="641">
        <f t="shared" ref="AR175:BW175" si="261">SUM(AR7:AR160)</f>
        <v>32255363.279358193</v>
      </c>
      <c r="AS175" s="637">
        <f t="shared" si="261"/>
        <v>4305157.1870701285</v>
      </c>
      <c r="AT175" s="637">
        <f t="shared" si="261"/>
        <v>26379276.071793266</v>
      </c>
      <c r="AU175" s="637">
        <f t="shared" si="261"/>
        <v>0</v>
      </c>
      <c r="AV175" s="644">
        <f t="shared" si="261"/>
        <v>26379276.071793266</v>
      </c>
      <c r="AW175" s="637">
        <f t="shared" si="261"/>
        <v>125000</v>
      </c>
      <c r="AX175" s="645">
        <f t="shared" si="261"/>
        <v>311</v>
      </c>
      <c r="AY175" s="639">
        <f t="shared" si="261"/>
        <v>594.07671232876703</v>
      </c>
      <c r="AZ175" s="640">
        <f t="shared" si="261"/>
        <v>767.9232876712332</v>
      </c>
      <c r="BA175" s="636">
        <f t="shared" si="261"/>
        <v>2110688.4500000002</v>
      </c>
      <c r="BB175" s="641">
        <f t="shared" si="261"/>
        <v>27068802.662087098</v>
      </c>
      <c r="BC175" s="408">
        <f t="shared" si="261"/>
        <v>4237438.9405528074</v>
      </c>
      <c r="BD175" s="637">
        <f t="shared" si="261"/>
        <v>22266837.131240457</v>
      </c>
      <c r="BE175" s="637">
        <f t="shared" si="261"/>
        <v>0</v>
      </c>
      <c r="BF175" s="644">
        <f t="shared" si="261"/>
        <v>22266837.131240457</v>
      </c>
      <c r="BG175" s="637">
        <f t="shared" si="261"/>
        <v>920530</v>
      </c>
      <c r="BH175" s="636">
        <f t="shared" si="261"/>
        <v>671</v>
      </c>
      <c r="BI175" s="639">
        <f t="shared" si="261"/>
        <v>736.9260273972601</v>
      </c>
      <c r="BJ175" s="639">
        <f t="shared" si="261"/>
        <v>675.07397260273945</v>
      </c>
      <c r="BK175" s="636">
        <f t="shared" si="261"/>
        <v>2156714.9500000002</v>
      </c>
      <c r="BL175" s="641">
        <f t="shared" si="261"/>
        <v>21030652.181240458</v>
      </c>
      <c r="BM175" s="641">
        <f t="shared" si="261"/>
        <v>4194355.6806060513</v>
      </c>
      <c r="BN175" s="408">
        <f t="shared" si="261"/>
        <v>18993011.450634409</v>
      </c>
      <c r="BO175" s="637">
        <f t="shared" si="261"/>
        <v>0</v>
      </c>
      <c r="BP175" s="644">
        <f t="shared" si="261"/>
        <v>18993011.450634409</v>
      </c>
      <c r="BQ175" s="408">
        <f t="shared" si="261"/>
        <v>984670</v>
      </c>
      <c r="BR175" s="636">
        <f t="shared" si="261"/>
        <v>724</v>
      </c>
      <c r="BS175" s="639">
        <f t="shared" si="261"/>
        <v>881.7506849315065</v>
      </c>
      <c r="BT175" s="640">
        <f t="shared" si="261"/>
        <v>550.24931506849316</v>
      </c>
      <c r="BU175" s="408">
        <f t="shared" si="261"/>
        <v>2205948.4500000002</v>
      </c>
      <c r="BV175" s="641">
        <f t="shared" si="261"/>
        <v>17771733.000634398</v>
      </c>
      <c r="BW175" s="646">
        <f t="shared" si="261"/>
        <v>4130284.9736374873</v>
      </c>
      <c r="BX175" s="408">
        <f t="shared" ref="BX175:CS175" si="262">SUM(BX7:BX160)</f>
        <v>15847396.476996919</v>
      </c>
      <c r="BY175" s="637">
        <f t="shared" si="262"/>
        <v>0</v>
      </c>
      <c r="BZ175" s="408">
        <f t="shared" si="262"/>
        <v>15847396.476996919</v>
      </c>
      <c r="CA175" s="408">
        <f t="shared" si="262"/>
        <v>320000</v>
      </c>
      <c r="CB175" s="636">
        <f t="shared" si="262"/>
        <v>35</v>
      </c>
      <c r="CC175" s="639">
        <f t="shared" si="262"/>
        <v>1032.1342465753421</v>
      </c>
      <c r="CD175" s="639">
        <f t="shared" si="262"/>
        <v>409.86575342465727</v>
      </c>
      <c r="CE175" s="636">
        <f t="shared" si="262"/>
        <v>2221948.4500000002</v>
      </c>
      <c r="CF175" s="636">
        <f t="shared" si="262"/>
        <v>13945448.026996918</v>
      </c>
      <c r="CG175" s="646">
        <f t="shared" si="262"/>
        <v>3795445.5093775634</v>
      </c>
      <c r="CH175" s="646">
        <f t="shared" si="262"/>
        <v>12371950.967619356</v>
      </c>
      <c r="CI175" s="637">
        <f t="shared" si="262"/>
        <v>0</v>
      </c>
      <c r="CJ175" s="636">
        <f t="shared" si="262"/>
        <v>9848917.5861125048</v>
      </c>
      <c r="CK175" s="408">
        <f t="shared" si="262"/>
        <v>12371950.967619356</v>
      </c>
      <c r="CL175" s="408">
        <f t="shared" si="262"/>
        <v>599598</v>
      </c>
      <c r="CM175" s="636">
        <f t="shared" si="262"/>
        <v>866</v>
      </c>
      <c r="CN175" s="639">
        <f t="shared" si="262"/>
        <v>1182.2273972602734</v>
      </c>
      <c r="CO175" s="640"/>
      <c r="CP175" s="636">
        <f t="shared" si="262"/>
        <v>2251928.35</v>
      </c>
      <c r="CQ175" s="646">
        <f t="shared" si="262"/>
        <v>10719620.617619354</v>
      </c>
      <c r="CR175" s="646">
        <f t="shared" si="262"/>
        <v>3151499.2090062415</v>
      </c>
      <c r="CS175" s="408">
        <f t="shared" si="262"/>
        <v>9820049.758613117</v>
      </c>
      <c r="CT175" s="637"/>
      <c r="CU175" s="408"/>
      <c r="CV175" s="408">
        <f>SUM(CV7:CV174)</f>
        <v>9790069.8586131167</v>
      </c>
      <c r="CW175" s="408">
        <f>SUM(CW7:CW174)</f>
        <v>5694549.75</v>
      </c>
      <c r="CX175" s="408"/>
      <c r="CY175" s="408"/>
      <c r="CZ175" s="408"/>
      <c r="DA175" s="408">
        <f>SUM(DA7:DA174)</f>
        <v>2532919.6667821915</v>
      </c>
      <c r="DB175" s="408">
        <f>SUM(DB7:DB174)</f>
        <v>12696401.681499839</v>
      </c>
      <c r="DC175" s="408">
        <f>SUM(DC7:DC174)</f>
        <v>2356314.1167674633</v>
      </c>
      <c r="DD175" s="408">
        <f>SUM(DD7:DD174)</f>
        <v>13128305.491845651</v>
      </c>
      <c r="DF175" s="647"/>
    </row>
    <row r="177" spans="12:75" x14ac:dyDescent="0.25">
      <c r="AJ177" s="510"/>
    </row>
    <row r="178" spans="12:75" x14ac:dyDescent="0.25">
      <c r="L178" s="510"/>
      <c r="Y178" s="510"/>
      <c r="BC178" s="468">
        <f>+BC175+'[2]Intangible (CS)'!AM96+'[2]FA Non Shift '!BE776</f>
        <v>14819403.886818053</v>
      </c>
      <c r="BM178" s="468">
        <f>+BM175+'[2]Intangible (CS)'!AV96+'[2]FA Non Shift '!BO776</f>
        <v>82739374.659326985</v>
      </c>
      <c r="BW178" s="468">
        <f>+BW175+'[2]Intangible (CS)'!BF96+'[2]FA Non Shift '!BY776</f>
        <v>4130284.9736374873</v>
      </c>
    </row>
    <row r="179" spans="12:75" x14ac:dyDescent="0.25">
      <c r="L179" s="510">
        <f>+L175+AC175+AM175+AW175+BG175+BQ175</f>
        <v>44118969</v>
      </c>
      <c r="AJ179" s="510"/>
    </row>
    <row r="183" spans="12:75" x14ac:dyDescent="0.25">
      <c r="X183" s="467"/>
    </row>
  </sheetData>
  <autoFilter ref="A5:DF175">
    <filterColumn colId="18" showButton="0"/>
    <filterColumn colId="19" showButton="0"/>
  </autoFilter>
  <mergeCells count="5">
    <mergeCell ref="S3:U3"/>
    <mergeCell ref="A5:A6"/>
    <mergeCell ref="B5:B6"/>
    <mergeCell ref="C5:C6"/>
    <mergeCell ref="S5:U5"/>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CC108"/>
  <sheetViews>
    <sheetView workbookViewId="0">
      <pane xSplit="5" ySplit="6" topLeftCell="BX92" activePane="bottomRight" state="frozen"/>
      <selection pane="topRight" activeCell="E1" sqref="E1"/>
      <selection pane="bottomLeft" activeCell="A7" sqref="A7"/>
      <selection pane="bottomRight" activeCell="CB103" sqref="CB103"/>
    </sheetView>
  </sheetViews>
  <sheetFormatPr defaultRowHeight="12.75" x14ac:dyDescent="0.2"/>
  <cols>
    <col min="1" max="1" width="23.42578125" style="186" customWidth="1"/>
    <col min="2" max="2" width="72.5703125" style="185" hidden="1" customWidth="1"/>
    <col min="3" max="3" width="10" style="185" bestFit="1" customWidth="1"/>
    <col min="4" max="4" width="48.42578125" style="182" customWidth="1"/>
    <col min="5" max="5" width="12.140625" style="186" bestFit="1" customWidth="1"/>
    <col min="6" max="6" width="16.42578125" style="184" customWidth="1"/>
    <col min="7" max="7" width="14.28515625" style="184" bestFit="1" customWidth="1"/>
    <col min="8" max="8" width="12.7109375" style="184" customWidth="1"/>
    <col min="9" max="9" width="18.140625" style="184" customWidth="1"/>
    <col min="10" max="10" width="22.28515625" style="185" customWidth="1"/>
    <col min="11" max="11" width="19.28515625" style="185" customWidth="1"/>
    <col min="12" max="12" width="15.140625" style="185" customWidth="1"/>
    <col min="13" max="13" width="14.7109375" style="185" customWidth="1"/>
    <col min="14" max="14" width="15.140625" style="185" customWidth="1"/>
    <col min="15" max="15" width="13.5703125" style="185" customWidth="1"/>
    <col min="16" max="16" width="17.7109375" style="185" customWidth="1"/>
    <col min="17" max="17" width="2.42578125" style="185" customWidth="1"/>
    <col min="18" max="18" width="1.42578125" style="185" customWidth="1"/>
    <col min="19" max="19" width="18" style="185" customWidth="1"/>
    <col min="20" max="20" width="17.85546875" style="185" customWidth="1"/>
    <col min="21" max="21" width="16.140625" style="185" customWidth="1"/>
    <col min="22" max="22" width="15.28515625" style="185" customWidth="1"/>
    <col min="23" max="23" width="16.5703125" style="186" customWidth="1"/>
    <col min="24" max="24" width="13.28515625" style="185" customWidth="1"/>
    <col min="25" max="25" width="13.7109375" style="185" customWidth="1"/>
    <col min="26" max="26" width="1.5703125" style="185" customWidth="1"/>
    <col min="27" max="31" width="14.28515625" style="185" customWidth="1"/>
    <col min="32" max="32" width="14.28515625" style="231" customWidth="1"/>
    <col min="33" max="33" width="14.28515625" style="185" customWidth="1"/>
    <col min="34" max="34" width="1.5703125" style="185" customWidth="1"/>
    <col min="35" max="39" width="14.28515625" style="185" customWidth="1"/>
    <col min="40" max="40" width="14.28515625" style="231" customWidth="1"/>
    <col min="41" max="41" width="14.28515625" style="188" customWidth="1"/>
    <col min="42" max="42" width="1.5703125" style="185" customWidth="1"/>
    <col min="43" max="47" width="14.28515625" style="185" customWidth="1"/>
    <col min="48" max="48" width="14.28515625" style="231" customWidth="1"/>
    <col min="49" max="49" width="14.28515625" style="188" customWidth="1"/>
    <col min="50" max="50" width="2.7109375" style="185" customWidth="1"/>
    <col min="51" max="55" width="14.28515625" style="185" customWidth="1"/>
    <col min="56" max="56" width="14.28515625" style="183" customWidth="1"/>
    <col min="57" max="57" width="14.28515625" style="232" customWidth="1"/>
    <col min="58" max="58" width="2.5703125" style="185" customWidth="1"/>
    <col min="59" max="59" width="14.28515625" style="232" customWidth="1"/>
    <col min="60" max="61" width="10.85546875" style="185" bestFit="1" customWidth="1"/>
    <col min="62" max="62" width="10.28515625" style="185" bestFit="1" customWidth="1"/>
    <col min="63" max="63" width="9" style="185" bestFit="1" customWidth="1"/>
    <col min="64" max="64" width="11.28515625" style="185" bestFit="1" customWidth="1"/>
    <col min="65" max="65" width="10.85546875" style="185" bestFit="1" customWidth="1"/>
    <col min="66" max="66" width="9.140625" style="185"/>
    <col min="67" max="67" width="14.28515625" style="232" customWidth="1"/>
    <col min="68" max="69" width="10.85546875" style="185" bestFit="1" customWidth="1"/>
    <col min="70" max="70" width="10.28515625" style="185" bestFit="1" customWidth="1"/>
    <col min="71" max="71" width="9" style="185" bestFit="1" customWidth="1"/>
    <col min="72" max="72" width="12.42578125" style="188" bestFit="1" customWidth="1"/>
    <col min="73" max="73" width="13.7109375" style="188" bestFit="1" customWidth="1"/>
    <col min="74" max="74" width="9.140625" style="185"/>
    <col min="75" max="75" width="14.28515625" style="232" customWidth="1"/>
    <col min="76" max="76" width="13.5703125" style="185" bestFit="1" customWidth="1"/>
    <col min="77" max="77" width="10.85546875" style="185" bestFit="1" customWidth="1"/>
    <col min="78" max="78" width="10.28515625" style="185" bestFit="1" customWidth="1"/>
    <col min="79" max="79" width="20.5703125" style="185" customWidth="1"/>
    <col min="80" max="80" width="12.42578125" style="188" bestFit="1" customWidth="1"/>
    <col min="81" max="81" width="13.7109375" style="188" bestFit="1" customWidth="1"/>
    <col min="82" max="16384" width="9.140625" style="185"/>
  </cols>
  <sheetData>
    <row r="1" spans="1:81" ht="15" thickBot="1" x14ac:dyDescent="0.25">
      <c r="A1" s="180" t="s">
        <v>206</v>
      </c>
      <c r="U1" s="187">
        <v>42460</v>
      </c>
      <c r="V1" s="197">
        <v>42094</v>
      </c>
      <c r="AD1" s="187">
        <v>42460</v>
      </c>
      <c r="AL1" s="187">
        <v>42825</v>
      </c>
      <c r="AT1" s="187">
        <v>43190</v>
      </c>
      <c r="BB1" s="187">
        <v>43555</v>
      </c>
      <c r="BJ1" s="187">
        <v>43921</v>
      </c>
      <c r="BR1" s="187">
        <v>44286</v>
      </c>
      <c r="BZ1" s="187">
        <v>44651</v>
      </c>
    </row>
    <row r="2" spans="1:81" ht="26.25" thickBot="1" x14ac:dyDescent="0.25">
      <c r="A2" s="189" t="s">
        <v>207</v>
      </c>
      <c r="B2" s="181"/>
      <c r="C2" s="181"/>
      <c r="P2" s="192" t="s">
        <v>921</v>
      </c>
      <c r="S2" s="192" t="s">
        <v>925</v>
      </c>
      <c r="V2" s="186"/>
      <c r="AD2" s="187">
        <v>42825</v>
      </c>
      <c r="AL2" s="187">
        <v>43190</v>
      </c>
      <c r="AT2" s="187">
        <v>43555</v>
      </c>
      <c r="BB2" s="187">
        <v>43921</v>
      </c>
      <c r="BJ2" s="187">
        <v>44286</v>
      </c>
      <c r="BR2" s="187">
        <v>44469</v>
      </c>
      <c r="BZ2" s="187">
        <v>45016</v>
      </c>
    </row>
    <row r="3" spans="1:81" ht="14.25" x14ac:dyDescent="0.2">
      <c r="A3" s="194" t="s">
        <v>25</v>
      </c>
      <c r="F3" s="195">
        <v>41729</v>
      </c>
      <c r="G3" s="195"/>
      <c r="H3" s="195"/>
      <c r="I3" s="195">
        <v>42094</v>
      </c>
      <c r="V3" s="186"/>
    </row>
    <row r="4" spans="1:81" x14ac:dyDescent="0.2">
      <c r="V4" s="197"/>
    </row>
    <row r="5" spans="1:81" s="190" customFormat="1" ht="89.25" x14ac:dyDescent="0.25">
      <c r="A5" s="730" t="s">
        <v>26</v>
      </c>
      <c r="B5" s="536" t="s">
        <v>205</v>
      </c>
      <c r="C5" s="536"/>
      <c r="D5" s="198" t="s">
        <v>0</v>
      </c>
      <c r="E5" s="199" t="s">
        <v>29</v>
      </c>
      <c r="F5" s="200" t="s">
        <v>30</v>
      </c>
      <c r="G5" s="200" t="s">
        <v>831</v>
      </c>
      <c r="H5" s="200" t="s">
        <v>832</v>
      </c>
      <c r="I5" s="200" t="s">
        <v>833</v>
      </c>
      <c r="J5" s="200" t="s">
        <v>23</v>
      </c>
      <c r="K5" s="200" t="s">
        <v>33</v>
      </c>
      <c r="L5" s="200" t="s">
        <v>24</v>
      </c>
      <c r="M5" s="200" t="s">
        <v>835</v>
      </c>
      <c r="N5" s="200" t="s">
        <v>834</v>
      </c>
      <c r="O5" s="200" t="s">
        <v>958</v>
      </c>
      <c r="P5" s="200" t="s">
        <v>909</v>
      </c>
      <c r="Q5" s="536"/>
      <c r="R5" s="536"/>
      <c r="S5" s="536" t="s">
        <v>918</v>
      </c>
      <c r="T5" s="536" t="s">
        <v>912</v>
      </c>
      <c r="U5" s="536" t="s">
        <v>914</v>
      </c>
      <c r="V5" s="536" t="s">
        <v>922</v>
      </c>
      <c r="W5" s="199" t="s">
        <v>915</v>
      </c>
      <c r="X5" s="202" t="s">
        <v>913</v>
      </c>
      <c r="Y5" s="201" t="s">
        <v>920</v>
      </c>
      <c r="Z5" s="536"/>
      <c r="AA5" s="536" t="s">
        <v>989</v>
      </c>
      <c r="AB5" s="536" t="s">
        <v>990</v>
      </c>
      <c r="AC5" s="536" t="s">
        <v>991</v>
      </c>
      <c r="AD5" s="536" t="s">
        <v>992</v>
      </c>
      <c r="AE5" s="199" t="s">
        <v>993</v>
      </c>
      <c r="AF5" s="227" t="s">
        <v>913</v>
      </c>
      <c r="AG5" s="201" t="s">
        <v>995</v>
      </c>
      <c r="AH5" s="536"/>
      <c r="AI5" s="536" t="s">
        <v>1063</v>
      </c>
      <c r="AJ5" s="536" t="s">
        <v>1064</v>
      </c>
      <c r="AK5" s="536" t="s">
        <v>1065</v>
      </c>
      <c r="AL5" s="536" t="s">
        <v>1066</v>
      </c>
      <c r="AM5" s="199" t="s">
        <v>993</v>
      </c>
      <c r="AN5" s="227" t="s">
        <v>913</v>
      </c>
      <c r="AO5" s="224" t="s">
        <v>1084</v>
      </c>
      <c r="AP5" s="536"/>
      <c r="AQ5" s="536" t="s">
        <v>1109</v>
      </c>
      <c r="AR5" s="536" t="s">
        <v>1110</v>
      </c>
      <c r="AS5" s="536" t="s">
        <v>1111</v>
      </c>
      <c r="AT5" s="536" t="s">
        <v>1112</v>
      </c>
      <c r="AU5" s="199" t="s">
        <v>1115</v>
      </c>
      <c r="AV5" s="227" t="s">
        <v>913</v>
      </c>
      <c r="AW5" s="224" t="s">
        <v>1131</v>
      </c>
      <c r="AX5" s="536"/>
      <c r="AY5" s="536" t="s">
        <v>1168</v>
      </c>
      <c r="AZ5" s="536" t="s">
        <v>1169</v>
      </c>
      <c r="BA5" s="536" t="s">
        <v>1170</v>
      </c>
      <c r="BB5" s="536" t="s">
        <v>1178</v>
      </c>
      <c r="BC5" s="199" t="s">
        <v>1179</v>
      </c>
      <c r="BD5" s="202" t="s">
        <v>913</v>
      </c>
      <c r="BE5" s="224" t="s">
        <v>1174</v>
      </c>
      <c r="BF5" s="536"/>
      <c r="BG5" s="224" t="s">
        <v>1228</v>
      </c>
      <c r="BH5" s="536" t="s">
        <v>1229</v>
      </c>
      <c r="BI5" s="536" t="s">
        <v>1230</v>
      </c>
      <c r="BJ5" s="536" t="s">
        <v>1232</v>
      </c>
      <c r="BK5" s="199" t="s">
        <v>1233</v>
      </c>
      <c r="BL5" s="202" t="s">
        <v>913</v>
      </c>
      <c r="BM5" s="224" t="s">
        <v>1262</v>
      </c>
      <c r="BN5" s="536"/>
      <c r="BO5" s="224" t="s">
        <v>2304</v>
      </c>
      <c r="BP5" s="536" t="s">
        <v>2305</v>
      </c>
      <c r="BQ5" s="536" t="s">
        <v>2302</v>
      </c>
      <c r="BR5" s="536" t="s">
        <v>2306</v>
      </c>
      <c r="BS5" s="199" t="s">
        <v>2346</v>
      </c>
      <c r="BT5" s="193" t="s">
        <v>913</v>
      </c>
      <c r="BU5" s="224" t="s">
        <v>2345</v>
      </c>
      <c r="BV5" s="536"/>
      <c r="BW5" s="224" t="s">
        <v>2371</v>
      </c>
      <c r="BX5" s="536" t="s">
        <v>2373</v>
      </c>
      <c r="BY5" s="536" t="s">
        <v>2374</v>
      </c>
      <c r="BZ5" s="536" t="s">
        <v>2377</v>
      </c>
      <c r="CA5" s="199" t="s">
        <v>2516</v>
      </c>
      <c r="CB5" s="193" t="s">
        <v>913</v>
      </c>
      <c r="CC5" s="224" t="s">
        <v>2517</v>
      </c>
    </row>
    <row r="6" spans="1:81" s="190" customFormat="1" x14ac:dyDescent="0.25">
      <c r="A6" s="730"/>
      <c r="B6" s="203"/>
      <c r="C6" s="203"/>
      <c r="D6" s="233" t="s">
        <v>192</v>
      </c>
      <c r="E6" s="198" t="s">
        <v>40</v>
      </c>
      <c r="F6" s="200" t="s">
        <v>193</v>
      </c>
      <c r="G6" s="200"/>
      <c r="H6" s="200"/>
      <c r="I6" s="200"/>
      <c r="J6" s="200" t="s">
        <v>50</v>
      </c>
      <c r="K6" s="200" t="s">
        <v>43</v>
      </c>
      <c r="L6" s="200" t="s">
        <v>195</v>
      </c>
      <c r="M6" s="200"/>
      <c r="N6" s="200"/>
      <c r="O6" s="200"/>
      <c r="P6" s="200"/>
      <c r="Q6" s="536"/>
      <c r="R6" s="536"/>
      <c r="S6" s="536"/>
      <c r="T6" s="536"/>
      <c r="U6" s="536"/>
      <c r="V6" s="536"/>
      <c r="W6" s="199"/>
      <c r="X6" s="202"/>
      <c r="Y6" s="201"/>
      <c r="Z6" s="536"/>
      <c r="AA6" s="536"/>
      <c r="AB6" s="536"/>
      <c r="AC6" s="536"/>
      <c r="AD6" s="536"/>
      <c r="AE6" s="199"/>
      <c r="AF6" s="227"/>
      <c r="AG6" s="201"/>
      <c r="AH6" s="536"/>
      <c r="AI6" s="536"/>
      <c r="AJ6" s="536"/>
      <c r="AK6" s="536"/>
      <c r="AL6" s="536"/>
      <c r="AM6" s="199"/>
      <c r="AN6" s="227"/>
      <c r="AO6" s="224"/>
      <c r="AP6" s="536"/>
      <c r="AQ6" s="536"/>
      <c r="AR6" s="536"/>
      <c r="AS6" s="536"/>
      <c r="AT6" s="536"/>
      <c r="AU6" s="199"/>
      <c r="AV6" s="227"/>
      <c r="AW6" s="224"/>
      <c r="AX6" s="536"/>
      <c r="AY6" s="536"/>
      <c r="AZ6" s="536"/>
      <c r="BA6" s="536"/>
      <c r="BB6" s="536"/>
      <c r="BC6" s="199"/>
      <c r="BD6" s="202"/>
      <c r="BE6" s="224"/>
      <c r="BF6" s="536"/>
      <c r="BG6" s="224"/>
      <c r="BH6" s="536"/>
      <c r="BI6" s="536"/>
      <c r="BJ6" s="536"/>
      <c r="BK6" s="199"/>
      <c r="BL6" s="202"/>
      <c r="BM6" s="224"/>
      <c r="BN6" s="536"/>
      <c r="BO6" s="224"/>
      <c r="BP6" s="536"/>
      <c r="BQ6" s="536"/>
      <c r="BR6" s="536"/>
      <c r="BS6" s="199"/>
      <c r="BT6" s="193"/>
      <c r="BU6" s="224"/>
      <c r="BV6" s="536"/>
      <c r="BW6" s="224"/>
      <c r="BX6" s="536"/>
      <c r="BY6" s="536"/>
      <c r="BZ6" s="536"/>
      <c r="CA6" s="199"/>
      <c r="CB6" s="193"/>
      <c r="CC6" s="224"/>
    </row>
    <row r="7" spans="1:81" ht="15" x14ac:dyDescent="0.25">
      <c r="A7" s="204" t="s">
        <v>667</v>
      </c>
      <c r="B7" s="234"/>
      <c r="C7" s="234"/>
      <c r="D7" s="215" t="s">
        <v>618</v>
      </c>
      <c r="E7" s="225">
        <v>39573</v>
      </c>
      <c r="F7" s="205">
        <f t="shared" ref="F7:F62" si="0">($F$3-E7)/365</f>
        <v>5.9068493150684933</v>
      </c>
      <c r="G7" s="205">
        <v>5</v>
      </c>
      <c r="H7" s="205">
        <f>+G7-F7</f>
        <v>-0.90684931506849331</v>
      </c>
      <c r="I7" s="205"/>
      <c r="J7" s="218">
        <v>366616</v>
      </c>
      <c r="K7" s="212">
        <v>339637.8</v>
      </c>
      <c r="L7" s="206">
        <f t="shared" ref="L7:L62" si="1">J7-K7</f>
        <v>26978.200000000012</v>
      </c>
      <c r="M7" s="211">
        <f>+J7/G7</f>
        <v>73323.199999999997</v>
      </c>
      <c r="N7" s="211">
        <f>+L7-M7</f>
        <v>-46344.999999999985</v>
      </c>
      <c r="O7" s="211">
        <f>+M7+N7</f>
        <v>26978.200000000012</v>
      </c>
      <c r="P7" s="211">
        <f>+L7-O7</f>
        <v>0</v>
      </c>
      <c r="Q7" s="207">
        <f>+J7/5</f>
        <v>73323.199999999997</v>
      </c>
      <c r="R7" s="207"/>
      <c r="S7" s="211">
        <f>P7</f>
        <v>0</v>
      </c>
      <c r="T7" s="207"/>
      <c r="U7" s="207"/>
      <c r="V7" s="235">
        <f>($V$1-E7)/365</f>
        <v>6.9068493150684933</v>
      </c>
      <c r="W7" s="235">
        <f>G7-V7</f>
        <v>-1.9068493150684933</v>
      </c>
      <c r="X7" s="211">
        <v>0</v>
      </c>
      <c r="Y7" s="211">
        <f t="shared" ref="Y7:Y28" si="2">P7-X7</f>
        <v>0</v>
      </c>
      <c r="Z7" s="207"/>
      <c r="AA7" s="211">
        <f t="shared" ref="AA7:AA67" si="3">+Y7</f>
        <v>0</v>
      </c>
      <c r="AB7" s="207"/>
      <c r="AC7" s="207"/>
      <c r="AD7" s="235">
        <f>($AD$1-E7)/365</f>
        <v>7.9095890410958907</v>
      </c>
      <c r="AE7" s="235">
        <f>G7-AD7</f>
        <v>-2.9095890410958907</v>
      </c>
      <c r="AF7" s="236">
        <f>+X7</f>
        <v>0</v>
      </c>
      <c r="AG7" s="237">
        <f>+AA7-AF7</f>
        <v>0</v>
      </c>
      <c r="AH7" s="207"/>
      <c r="AI7" s="211">
        <f t="shared" ref="AI7:AI67" si="4">+AG7</f>
        <v>0</v>
      </c>
      <c r="AJ7" s="207"/>
      <c r="AK7" s="207"/>
      <c r="AL7" s="235">
        <f>($AL$1-E7)/365</f>
        <v>8.9095890410958898</v>
      </c>
      <c r="AM7" s="235">
        <f>G7-AL7</f>
        <v>-3.9095890410958898</v>
      </c>
      <c r="AN7" s="236">
        <f>+AF7/4</f>
        <v>0</v>
      </c>
      <c r="AO7" s="208">
        <f>+AI7-AN7</f>
        <v>0</v>
      </c>
      <c r="AP7" s="207"/>
      <c r="AQ7" s="211">
        <f t="shared" ref="AQ7:AQ68" si="5">+AO7</f>
        <v>0</v>
      </c>
      <c r="AR7" s="207"/>
      <c r="AS7" s="207"/>
      <c r="AT7" s="235">
        <f t="shared" ref="AT7:AT38" si="6">($AT$1-E7)/365</f>
        <v>9.9095890410958898</v>
      </c>
      <c r="AU7" s="235">
        <f t="shared" ref="AU7:AU38" si="7">G7-AT7</f>
        <v>-4.9095890410958898</v>
      </c>
      <c r="AV7" s="236">
        <f>+AN7/2</f>
        <v>0</v>
      </c>
      <c r="AW7" s="208">
        <f>+AQ7-AV7</f>
        <v>0</v>
      </c>
      <c r="AX7" s="207"/>
      <c r="AY7" s="211">
        <v>0</v>
      </c>
      <c r="AZ7" s="207"/>
      <c r="BA7" s="207"/>
      <c r="BB7" s="235">
        <f>($BB$1-E7)/365</f>
        <v>10.90958904109589</v>
      </c>
      <c r="BC7" s="235">
        <f>G7-BB7</f>
        <v>-5.9095890410958898</v>
      </c>
      <c r="BD7" s="238">
        <f>AV7</f>
        <v>0</v>
      </c>
      <c r="BE7" s="221">
        <f>+AY7-BD7</f>
        <v>0</v>
      </c>
      <c r="BF7" s="207"/>
      <c r="BG7" s="221">
        <f>BE7</f>
        <v>0</v>
      </c>
      <c r="BH7" s="207"/>
      <c r="BI7" s="207"/>
      <c r="BJ7" s="235">
        <f>($BJ$1-E7)/365</f>
        <v>11.912328767123288</v>
      </c>
      <c r="BK7" s="235">
        <f>G7-BJ7</f>
        <v>-6.912328767123288</v>
      </c>
      <c r="BL7" s="238">
        <f>BD7</f>
        <v>0</v>
      </c>
      <c r="BM7" s="221">
        <f>+BG7-BL7</f>
        <v>0</v>
      </c>
      <c r="BN7" s="207"/>
      <c r="BO7" s="221">
        <f>BM7</f>
        <v>0</v>
      </c>
      <c r="BP7" s="207"/>
      <c r="BQ7" s="207"/>
      <c r="BR7" s="235">
        <f>($BR$1-E7)/365</f>
        <v>12.912328767123288</v>
      </c>
      <c r="BS7" s="235">
        <f>G7-BR7</f>
        <v>-7.912328767123288</v>
      </c>
      <c r="BT7" s="221">
        <f>BL7</f>
        <v>0</v>
      </c>
      <c r="BU7" s="221">
        <f>+BO7-BT7</f>
        <v>0</v>
      </c>
      <c r="BV7" s="207"/>
      <c r="BW7" s="221">
        <f>BU7</f>
        <v>0</v>
      </c>
      <c r="BX7" s="207"/>
      <c r="BY7" s="207"/>
      <c r="BZ7" s="235">
        <f>($BZ$1-E7)/365</f>
        <v>13.912328767123288</v>
      </c>
      <c r="CA7" s="235">
        <f>G7-BZ7</f>
        <v>-8.912328767123288</v>
      </c>
      <c r="CB7" s="221">
        <f t="shared" ref="CB7:CB38" si="8">BT7</f>
        <v>0</v>
      </c>
      <c r="CC7" s="221">
        <f>+BW7-CB7</f>
        <v>0</v>
      </c>
    </row>
    <row r="8" spans="1:81" ht="15" x14ac:dyDescent="0.25">
      <c r="A8" s="204" t="s">
        <v>667</v>
      </c>
      <c r="B8" s="234"/>
      <c r="C8" s="234"/>
      <c r="D8" s="527" t="s">
        <v>619</v>
      </c>
      <c r="E8" s="225">
        <v>39714</v>
      </c>
      <c r="F8" s="205">
        <f t="shared" si="0"/>
        <v>5.5205479452054798</v>
      </c>
      <c r="G8" s="205">
        <v>5</v>
      </c>
      <c r="H8" s="205">
        <f t="shared" ref="H8:H71" si="9">+G8-F8</f>
        <v>-0.52054794520547976</v>
      </c>
      <c r="I8" s="205"/>
      <c r="J8" s="218">
        <v>190598</v>
      </c>
      <c r="K8" s="212">
        <v>181068.1</v>
      </c>
      <c r="L8" s="206">
        <f t="shared" si="1"/>
        <v>9529.8999999999942</v>
      </c>
      <c r="M8" s="211">
        <f t="shared" ref="M8:M62" si="10">+J8/G8</f>
        <v>38119.599999999999</v>
      </c>
      <c r="N8" s="211">
        <f t="shared" ref="N8:N58" si="11">+L8-M8</f>
        <v>-28589.700000000004</v>
      </c>
      <c r="O8" s="211">
        <f t="shared" ref="O8:O25" si="12">+M8+N8</f>
        <v>9529.8999999999942</v>
      </c>
      <c r="P8" s="211">
        <f t="shared" ref="P8:P68" si="13">+L8-O8</f>
        <v>0</v>
      </c>
      <c r="Q8" s="207">
        <f t="shared" ref="Q8:Q68" si="14">+J8/5</f>
        <v>38119.599999999999</v>
      </c>
      <c r="R8" s="207"/>
      <c r="S8" s="211">
        <f t="shared" ref="S8:S68" si="15">P8</f>
        <v>0</v>
      </c>
      <c r="T8" s="207"/>
      <c r="U8" s="207"/>
      <c r="V8" s="235">
        <f t="shared" ref="V8:V71" si="16">($V$1-E8)/365</f>
        <v>6.5205479452054798</v>
      </c>
      <c r="W8" s="235">
        <f t="shared" ref="W8:W71" si="17">G8-V8</f>
        <v>-1.5205479452054798</v>
      </c>
      <c r="X8" s="211">
        <v>0</v>
      </c>
      <c r="Y8" s="211">
        <f t="shared" si="2"/>
        <v>0</v>
      </c>
      <c r="Z8" s="207"/>
      <c r="AA8" s="211">
        <f t="shared" si="3"/>
        <v>0</v>
      </c>
      <c r="AB8" s="207"/>
      <c r="AC8" s="207"/>
      <c r="AD8" s="235">
        <f t="shared" ref="AD8:AD68" si="18">($AD$1-E8)/365</f>
        <v>7.5232876712328771</v>
      </c>
      <c r="AE8" s="235">
        <f t="shared" ref="AE8:AE71" si="19">G8-AD8</f>
        <v>-2.5232876712328771</v>
      </c>
      <c r="AF8" s="236">
        <f t="shared" ref="AF8:AF68" si="20">+X8</f>
        <v>0</v>
      </c>
      <c r="AG8" s="237">
        <f t="shared" ref="AG8:AG68" si="21">+AA8-AF8</f>
        <v>0</v>
      </c>
      <c r="AH8" s="207"/>
      <c r="AI8" s="211">
        <f t="shared" si="4"/>
        <v>0</v>
      </c>
      <c r="AJ8" s="207"/>
      <c r="AK8" s="207"/>
      <c r="AL8" s="235">
        <f t="shared" ref="AL8:AL71" si="22">($AL$1-E8)/365</f>
        <v>8.5232876712328771</v>
      </c>
      <c r="AM8" s="235">
        <f t="shared" ref="AM8:AM72" si="23">G8-AL8</f>
        <v>-3.5232876712328771</v>
      </c>
      <c r="AN8" s="236">
        <f t="shared" ref="AN8:AN58" si="24">+AF8/4</f>
        <v>0</v>
      </c>
      <c r="AO8" s="208">
        <f t="shared" ref="AO8:AO71" si="25">+AI8-AN8</f>
        <v>0</v>
      </c>
      <c r="AP8" s="207"/>
      <c r="AQ8" s="211">
        <f t="shared" si="5"/>
        <v>0</v>
      </c>
      <c r="AR8" s="207"/>
      <c r="AS8" s="207"/>
      <c r="AT8" s="235">
        <f t="shared" si="6"/>
        <v>9.5232876712328771</v>
      </c>
      <c r="AU8" s="235">
        <f t="shared" si="7"/>
        <v>-4.5232876712328771</v>
      </c>
      <c r="AV8" s="236">
        <f t="shared" ref="AV8:AV58" si="26">+AN8/2</f>
        <v>0</v>
      </c>
      <c r="AW8" s="208">
        <f t="shared" ref="AW8:AW71" si="27">+AQ8-AV8</f>
        <v>0</v>
      </c>
      <c r="AX8" s="207"/>
      <c r="AY8" s="211">
        <v>0</v>
      </c>
      <c r="AZ8" s="207"/>
      <c r="BA8" s="207"/>
      <c r="BB8" s="235">
        <f t="shared" ref="BB8:BB71" si="28">($BB$1-E8)/365</f>
        <v>10.523287671232877</v>
      </c>
      <c r="BC8" s="235">
        <f t="shared" ref="BC8:BC71" si="29">G8-BB8</f>
        <v>-5.5232876712328771</v>
      </c>
      <c r="BD8" s="238">
        <f t="shared" ref="BD8:BD71" si="30">AV8</f>
        <v>0</v>
      </c>
      <c r="BE8" s="221">
        <f t="shared" ref="BE8:BE71" si="31">+AY8-BD8</f>
        <v>0</v>
      </c>
      <c r="BF8" s="207"/>
      <c r="BG8" s="221">
        <f t="shared" ref="BG8:BG71" si="32">BE8</f>
        <v>0</v>
      </c>
      <c r="BH8" s="207"/>
      <c r="BI8" s="207"/>
      <c r="BJ8" s="235">
        <f t="shared" ref="BJ8:BJ71" si="33">($BJ$1-E8)/365</f>
        <v>11.526027397260274</v>
      </c>
      <c r="BK8" s="235">
        <f t="shared" ref="BK8:BK71" si="34">G8-BJ8</f>
        <v>-6.5260273972602736</v>
      </c>
      <c r="BL8" s="238">
        <f t="shared" ref="BL8:BL62" si="35">BD8</f>
        <v>0</v>
      </c>
      <c r="BM8" s="221">
        <f t="shared" ref="BM8:BM71" si="36">+BG8-BL8</f>
        <v>0</v>
      </c>
      <c r="BN8" s="207"/>
      <c r="BO8" s="221">
        <f t="shared" ref="BO8:BO71" si="37">BM8</f>
        <v>0</v>
      </c>
      <c r="BP8" s="207"/>
      <c r="BQ8" s="207"/>
      <c r="BR8" s="235">
        <f t="shared" ref="BR8:BR71" si="38">($BR$1-E8)/365</f>
        <v>12.526027397260274</v>
      </c>
      <c r="BS8" s="235">
        <f t="shared" ref="BS8:BS71" si="39">G8-BR8</f>
        <v>-7.5260273972602736</v>
      </c>
      <c r="BT8" s="221">
        <f t="shared" ref="BT8:BT62" si="40">BL8</f>
        <v>0</v>
      </c>
      <c r="BU8" s="221">
        <f t="shared" ref="BU8:BU71" si="41">+BO8-BT8</f>
        <v>0</v>
      </c>
      <c r="BV8" s="207"/>
      <c r="BW8" s="221">
        <f t="shared" ref="BW8:BW71" si="42">BU8</f>
        <v>0</v>
      </c>
      <c r="BX8" s="207"/>
      <c r="BY8" s="207"/>
      <c r="BZ8" s="235">
        <f t="shared" ref="BZ8:BZ71" si="43">($BZ$1-E8)/365</f>
        <v>13.526027397260274</v>
      </c>
      <c r="CA8" s="235">
        <f t="shared" ref="CA8:CA71" si="44">G8-BZ8</f>
        <v>-8.5260273972602736</v>
      </c>
      <c r="CB8" s="221">
        <f t="shared" si="8"/>
        <v>0</v>
      </c>
      <c r="CC8" s="221">
        <f t="shared" ref="CC8:CC71" si="45">+BW8-CB8</f>
        <v>0</v>
      </c>
    </row>
    <row r="9" spans="1:81" ht="15" x14ac:dyDescent="0.25">
      <c r="A9" s="204" t="s">
        <v>667</v>
      </c>
      <c r="B9" s="234"/>
      <c r="C9" s="234"/>
      <c r="D9" s="527" t="s">
        <v>620</v>
      </c>
      <c r="E9" s="225">
        <v>39787</v>
      </c>
      <c r="F9" s="205">
        <f t="shared" si="0"/>
        <v>5.3205479452054796</v>
      </c>
      <c r="G9" s="205">
        <v>5</v>
      </c>
      <c r="H9" s="205">
        <f t="shared" si="9"/>
        <v>-0.32054794520547958</v>
      </c>
      <c r="I9" s="205"/>
      <c r="J9" s="218">
        <v>122206</v>
      </c>
      <c r="K9" s="212">
        <v>116095.7</v>
      </c>
      <c r="L9" s="206">
        <f t="shared" si="1"/>
        <v>6110.3000000000029</v>
      </c>
      <c r="M9" s="211">
        <f t="shared" si="10"/>
        <v>24441.200000000001</v>
      </c>
      <c r="N9" s="211">
        <f t="shared" si="11"/>
        <v>-18330.899999999998</v>
      </c>
      <c r="O9" s="211">
        <f t="shared" si="12"/>
        <v>6110.3000000000029</v>
      </c>
      <c r="P9" s="211">
        <f t="shared" si="13"/>
        <v>0</v>
      </c>
      <c r="Q9" s="207">
        <f t="shared" si="14"/>
        <v>24441.200000000001</v>
      </c>
      <c r="R9" s="207"/>
      <c r="S9" s="211">
        <f t="shared" si="15"/>
        <v>0</v>
      </c>
      <c r="T9" s="207"/>
      <c r="U9" s="207"/>
      <c r="V9" s="235">
        <f t="shared" si="16"/>
        <v>6.3205479452054796</v>
      </c>
      <c r="W9" s="235">
        <f t="shared" si="17"/>
        <v>-1.3205479452054796</v>
      </c>
      <c r="X9" s="211">
        <v>0</v>
      </c>
      <c r="Y9" s="211">
        <f t="shared" si="2"/>
        <v>0</v>
      </c>
      <c r="Z9" s="207"/>
      <c r="AA9" s="211">
        <f t="shared" si="3"/>
        <v>0</v>
      </c>
      <c r="AB9" s="207"/>
      <c r="AC9" s="207"/>
      <c r="AD9" s="235">
        <f t="shared" si="18"/>
        <v>7.3232876712328769</v>
      </c>
      <c r="AE9" s="235">
        <f t="shared" si="19"/>
        <v>-2.3232876712328769</v>
      </c>
      <c r="AF9" s="236">
        <f t="shared" si="20"/>
        <v>0</v>
      </c>
      <c r="AG9" s="237">
        <f t="shared" si="21"/>
        <v>0</v>
      </c>
      <c r="AH9" s="207"/>
      <c r="AI9" s="211">
        <f t="shared" si="4"/>
        <v>0</v>
      </c>
      <c r="AJ9" s="207"/>
      <c r="AK9" s="207"/>
      <c r="AL9" s="235">
        <f t="shared" si="22"/>
        <v>8.3232876712328761</v>
      </c>
      <c r="AM9" s="235">
        <f t="shared" si="23"/>
        <v>-3.3232876712328761</v>
      </c>
      <c r="AN9" s="236">
        <f t="shared" si="24"/>
        <v>0</v>
      </c>
      <c r="AO9" s="208">
        <f t="shared" si="25"/>
        <v>0</v>
      </c>
      <c r="AP9" s="207"/>
      <c r="AQ9" s="211">
        <f t="shared" si="5"/>
        <v>0</v>
      </c>
      <c r="AR9" s="207"/>
      <c r="AS9" s="207"/>
      <c r="AT9" s="235">
        <f t="shared" si="6"/>
        <v>9.3232876712328761</v>
      </c>
      <c r="AU9" s="235">
        <f t="shared" si="7"/>
        <v>-4.3232876712328761</v>
      </c>
      <c r="AV9" s="236">
        <f t="shared" si="26"/>
        <v>0</v>
      </c>
      <c r="AW9" s="208">
        <f t="shared" si="27"/>
        <v>0</v>
      </c>
      <c r="AX9" s="207"/>
      <c r="AY9" s="211">
        <v>0</v>
      </c>
      <c r="AZ9" s="207"/>
      <c r="BA9" s="207"/>
      <c r="BB9" s="235">
        <f t="shared" si="28"/>
        <v>10.323287671232876</v>
      </c>
      <c r="BC9" s="235">
        <f t="shared" si="29"/>
        <v>-5.3232876712328761</v>
      </c>
      <c r="BD9" s="238">
        <f t="shared" si="30"/>
        <v>0</v>
      </c>
      <c r="BE9" s="221">
        <f t="shared" si="31"/>
        <v>0</v>
      </c>
      <c r="BF9" s="207"/>
      <c r="BG9" s="221">
        <f t="shared" si="32"/>
        <v>0</v>
      </c>
      <c r="BH9" s="207"/>
      <c r="BI9" s="207"/>
      <c r="BJ9" s="235">
        <f t="shared" si="33"/>
        <v>11.326027397260274</v>
      </c>
      <c r="BK9" s="235">
        <f t="shared" si="34"/>
        <v>-6.3260273972602743</v>
      </c>
      <c r="BL9" s="238">
        <f t="shared" si="35"/>
        <v>0</v>
      </c>
      <c r="BM9" s="221">
        <f t="shared" si="36"/>
        <v>0</v>
      </c>
      <c r="BN9" s="207"/>
      <c r="BO9" s="221">
        <f t="shared" si="37"/>
        <v>0</v>
      </c>
      <c r="BP9" s="207"/>
      <c r="BQ9" s="207"/>
      <c r="BR9" s="235">
        <f t="shared" si="38"/>
        <v>12.326027397260274</v>
      </c>
      <c r="BS9" s="235">
        <f t="shared" si="39"/>
        <v>-7.3260273972602743</v>
      </c>
      <c r="BT9" s="221">
        <f t="shared" si="40"/>
        <v>0</v>
      </c>
      <c r="BU9" s="221">
        <f t="shared" si="41"/>
        <v>0</v>
      </c>
      <c r="BV9" s="207"/>
      <c r="BW9" s="221">
        <f t="shared" si="42"/>
        <v>0</v>
      </c>
      <c r="BX9" s="207"/>
      <c r="BY9" s="207"/>
      <c r="BZ9" s="235">
        <f t="shared" si="43"/>
        <v>13.326027397260274</v>
      </c>
      <c r="CA9" s="235">
        <f t="shared" si="44"/>
        <v>-8.3260273972602743</v>
      </c>
      <c r="CB9" s="221">
        <f t="shared" si="8"/>
        <v>0</v>
      </c>
      <c r="CC9" s="221">
        <f t="shared" si="45"/>
        <v>0</v>
      </c>
    </row>
    <row r="10" spans="1:81" ht="15" x14ac:dyDescent="0.25">
      <c r="A10" s="204" t="s">
        <v>667</v>
      </c>
      <c r="B10" s="234"/>
      <c r="C10" s="234"/>
      <c r="D10" s="527" t="s">
        <v>621</v>
      </c>
      <c r="E10" s="225">
        <v>39813</v>
      </c>
      <c r="F10" s="205">
        <f t="shared" si="0"/>
        <v>5.2493150684931509</v>
      </c>
      <c r="G10" s="205">
        <v>5</v>
      </c>
      <c r="H10" s="205">
        <f t="shared" si="9"/>
        <v>-0.24931506849315088</v>
      </c>
      <c r="I10" s="205"/>
      <c r="J10" s="218">
        <v>995109</v>
      </c>
      <c r="K10" s="212">
        <v>945353.55</v>
      </c>
      <c r="L10" s="206">
        <f t="shared" si="1"/>
        <v>49755.449999999953</v>
      </c>
      <c r="M10" s="211">
        <f t="shared" si="10"/>
        <v>199021.8</v>
      </c>
      <c r="N10" s="211">
        <f t="shared" si="11"/>
        <v>-149266.35000000003</v>
      </c>
      <c r="O10" s="211">
        <f t="shared" si="12"/>
        <v>49755.449999999953</v>
      </c>
      <c r="P10" s="211">
        <f t="shared" si="13"/>
        <v>0</v>
      </c>
      <c r="Q10" s="207">
        <f t="shared" si="14"/>
        <v>199021.8</v>
      </c>
      <c r="R10" s="207"/>
      <c r="S10" s="211">
        <f t="shared" si="15"/>
        <v>0</v>
      </c>
      <c r="T10" s="207"/>
      <c r="U10" s="207"/>
      <c r="V10" s="235">
        <f t="shared" si="16"/>
        <v>6.2493150684931509</v>
      </c>
      <c r="W10" s="235">
        <f t="shared" si="17"/>
        <v>-1.2493150684931509</v>
      </c>
      <c r="X10" s="211">
        <v>0</v>
      </c>
      <c r="Y10" s="211">
        <f t="shared" si="2"/>
        <v>0</v>
      </c>
      <c r="Z10" s="207"/>
      <c r="AA10" s="211">
        <f t="shared" si="3"/>
        <v>0</v>
      </c>
      <c r="AB10" s="207"/>
      <c r="AC10" s="207"/>
      <c r="AD10" s="235">
        <f t="shared" si="18"/>
        <v>7.2520547945205482</v>
      </c>
      <c r="AE10" s="235">
        <f t="shared" si="19"/>
        <v>-2.2520547945205482</v>
      </c>
      <c r="AF10" s="236">
        <f t="shared" si="20"/>
        <v>0</v>
      </c>
      <c r="AG10" s="237">
        <f t="shared" si="21"/>
        <v>0</v>
      </c>
      <c r="AH10" s="207"/>
      <c r="AI10" s="211">
        <f t="shared" si="4"/>
        <v>0</v>
      </c>
      <c r="AJ10" s="207"/>
      <c r="AK10" s="207"/>
      <c r="AL10" s="235">
        <f t="shared" si="22"/>
        <v>8.2520547945205482</v>
      </c>
      <c r="AM10" s="235">
        <f t="shared" si="23"/>
        <v>-3.2520547945205482</v>
      </c>
      <c r="AN10" s="236">
        <f t="shared" si="24"/>
        <v>0</v>
      </c>
      <c r="AO10" s="208">
        <f t="shared" si="25"/>
        <v>0</v>
      </c>
      <c r="AP10" s="207"/>
      <c r="AQ10" s="211">
        <f t="shared" si="5"/>
        <v>0</v>
      </c>
      <c r="AR10" s="207"/>
      <c r="AS10" s="207"/>
      <c r="AT10" s="235">
        <f t="shared" si="6"/>
        <v>9.2520547945205482</v>
      </c>
      <c r="AU10" s="235">
        <f t="shared" si="7"/>
        <v>-4.2520547945205482</v>
      </c>
      <c r="AV10" s="236">
        <f t="shared" si="26"/>
        <v>0</v>
      </c>
      <c r="AW10" s="208">
        <f t="shared" si="27"/>
        <v>0</v>
      </c>
      <c r="AX10" s="207"/>
      <c r="AY10" s="211">
        <v>0</v>
      </c>
      <c r="AZ10" s="207"/>
      <c r="BA10" s="207"/>
      <c r="BB10" s="235">
        <f t="shared" si="28"/>
        <v>10.252054794520548</v>
      </c>
      <c r="BC10" s="235">
        <f t="shared" si="29"/>
        <v>-5.2520547945205482</v>
      </c>
      <c r="BD10" s="238">
        <f t="shared" si="30"/>
        <v>0</v>
      </c>
      <c r="BE10" s="221">
        <f t="shared" si="31"/>
        <v>0</v>
      </c>
      <c r="BF10" s="207"/>
      <c r="BG10" s="221">
        <f t="shared" si="32"/>
        <v>0</v>
      </c>
      <c r="BH10" s="207"/>
      <c r="BI10" s="207"/>
      <c r="BJ10" s="235">
        <f t="shared" si="33"/>
        <v>11.254794520547945</v>
      </c>
      <c r="BK10" s="235">
        <f t="shared" si="34"/>
        <v>-6.2547945205479447</v>
      </c>
      <c r="BL10" s="238">
        <f t="shared" si="35"/>
        <v>0</v>
      </c>
      <c r="BM10" s="221">
        <f t="shared" si="36"/>
        <v>0</v>
      </c>
      <c r="BN10" s="207"/>
      <c r="BO10" s="221">
        <f t="shared" si="37"/>
        <v>0</v>
      </c>
      <c r="BP10" s="207"/>
      <c r="BQ10" s="207"/>
      <c r="BR10" s="235">
        <f t="shared" si="38"/>
        <v>12.254794520547945</v>
      </c>
      <c r="BS10" s="235">
        <f t="shared" si="39"/>
        <v>-7.2547945205479447</v>
      </c>
      <c r="BT10" s="221">
        <f t="shared" si="40"/>
        <v>0</v>
      </c>
      <c r="BU10" s="221">
        <f t="shared" si="41"/>
        <v>0</v>
      </c>
      <c r="BV10" s="207"/>
      <c r="BW10" s="221">
        <f t="shared" si="42"/>
        <v>0</v>
      </c>
      <c r="BX10" s="207"/>
      <c r="BY10" s="207"/>
      <c r="BZ10" s="235">
        <f t="shared" si="43"/>
        <v>13.254794520547945</v>
      </c>
      <c r="CA10" s="235">
        <f t="shared" si="44"/>
        <v>-8.2547945205479447</v>
      </c>
      <c r="CB10" s="221">
        <f t="shared" si="8"/>
        <v>0</v>
      </c>
      <c r="CC10" s="221">
        <f t="shared" si="45"/>
        <v>0</v>
      </c>
    </row>
    <row r="11" spans="1:81" ht="15" x14ac:dyDescent="0.25">
      <c r="A11" s="204" t="s">
        <v>667</v>
      </c>
      <c r="B11" s="234"/>
      <c r="C11" s="234"/>
      <c r="D11" s="527" t="s">
        <v>622</v>
      </c>
      <c r="E11" s="225">
        <v>39903</v>
      </c>
      <c r="F11" s="205">
        <f t="shared" si="0"/>
        <v>5.0027397260273974</v>
      </c>
      <c r="G11" s="205">
        <v>5</v>
      </c>
      <c r="H11" s="205">
        <f t="shared" si="9"/>
        <v>-2.73972602739736E-3</v>
      </c>
      <c r="I11" s="205"/>
      <c r="J11" s="218">
        <v>462800</v>
      </c>
      <c r="K11" s="212">
        <v>439660</v>
      </c>
      <c r="L11" s="206">
        <f t="shared" si="1"/>
        <v>23140</v>
      </c>
      <c r="M11" s="211">
        <f t="shared" si="10"/>
        <v>92560</v>
      </c>
      <c r="N11" s="211">
        <f t="shared" si="11"/>
        <v>-69420</v>
      </c>
      <c r="O11" s="211">
        <f t="shared" si="12"/>
        <v>23140</v>
      </c>
      <c r="P11" s="211">
        <f t="shared" si="13"/>
        <v>0</v>
      </c>
      <c r="Q11" s="207">
        <f t="shared" si="14"/>
        <v>92560</v>
      </c>
      <c r="R11" s="207"/>
      <c r="S11" s="211">
        <f t="shared" si="15"/>
        <v>0</v>
      </c>
      <c r="T11" s="207"/>
      <c r="U11" s="207"/>
      <c r="V11" s="235">
        <f t="shared" si="16"/>
        <v>6.0027397260273974</v>
      </c>
      <c r="W11" s="235">
        <f t="shared" si="17"/>
        <v>-1.0027397260273974</v>
      </c>
      <c r="X11" s="211">
        <v>0</v>
      </c>
      <c r="Y11" s="211">
        <f t="shared" si="2"/>
        <v>0</v>
      </c>
      <c r="Z11" s="207"/>
      <c r="AA11" s="211">
        <f t="shared" si="3"/>
        <v>0</v>
      </c>
      <c r="AB11" s="207"/>
      <c r="AC11" s="207"/>
      <c r="AD11" s="235">
        <f t="shared" si="18"/>
        <v>7.0054794520547947</v>
      </c>
      <c r="AE11" s="235">
        <f t="shared" si="19"/>
        <v>-2.0054794520547947</v>
      </c>
      <c r="AF11" s="236">
        <f t="shared" si="20"/>
        <v>0</v>
      </c>
      <c r="AG11" s="237">
        <f t="shared" si="21"/>
        <v>0</v>
      </c>
      <c r="AH11" s="207"/>
      <c r="AI11" s="211">
        <f t="shared" si="4"/>
        <v>0</v>
      </c>
      <c r="AJ11" s="207"/>
      <c r="AK11" s="207"/>
      <c r="AL11" s="235">
        <f t="shared" si="22"/>
        <v>8.0054794520547947</v>
      </c>
      <c r="AM11" s="235">
        <f t="shared" si="23"/>
        <v>-3.0054794520547947</v>
      </c>
      <c r="AN11" s="236">
        <f t="shared" si="24"/>
        <v>0</v>
      </c>
      <c r="AO11" s="208">
        <f t="shared" si="25"/>
        <v>0</v>
      </c>
      <c r="AP11" s="207"/>
      <c r="AQ11" s="211">
        <f t="shared" si="5"/>
        <v>0</v>
      </c>
      <c r="AR11" s="207"/>
      <c r="AS11" s="207"/>
      <c r="AT11" s="235">
        <f t="shared" si="6"/>
        <v>9.0054794520547947</v>
      </c>
      <c r="AU11" s="235">
        <f t="shared" si="7"/>
        <v>-4.0054794520547947</v>
      </c>
      <c r="AV11" s="236">
        <f t="shared" si="26"/>
        <v>0</v>
      </c>
      <c r="AW11" s="208">
        <f t="shared" si="27"/>
        <v>0</v>
      </c>
      <c r="AX11" s="207"/>
      <c r="AY11" s="211">
        <v>0</v>
      </c>
      <c r="AZ11" s="207"/>
      <c r="BA11" s="207"/>
      <c r="BB11" s="235">
        <f t="shared" si="28"/>
        <v>10.005479452054795</v>
      </c>
      <c r="BC11" s="235">
        <f t="shared" si="29"/>
        <v>-5.0054794520547947</v>
      </c>
      <c r="BD11" s="238">
        <f t="shared" si="30"/>
        <v>0</v>
      </c>
      <c r="BE11" s="221">
        <f t="shared" si="31"/>
        <v>0</v>
      </c>
      <c r="BF11" s="207"/>
      <c r="BG11" s="221">
        <f t="shared" si="32"/>
        <v>0</v>
      </c>
      <c r="BH11" s="207"/>
      <c r="BI11" s="207"/>
      <c r="BJ11" s="235">
        <f t="shared" si="33"/>
        <v>11.008219178082191</v>
      </c>
      <c r="BK11" s="235">
        <f t="shared" si="34"/>
        <v>-6.0082191780821912</v>
      </c>
      <c r="BL11" s="238">
        <f t="shared" si="35"/>
        <v>0</v>
      </c>
      <c r="BM11" s="221">
        <f t="shared" si="36"/>
        <v>0</v>
      </c>
      <c r="BN11" s="207"/>
      <c r="BO11" s="221">
        <f t="shared" si="37"/>
        <v>0</v>
      </c>
      <c r="BP11" s="207"/>
      <c r="BQ11" s="207"/>
      <c r="BR11" s="235">
        <f t="shared" si="38"/>
        <v>12.008219178082191</v>
      </c>
      <c r="BS11" s="235">
        <f t="shared" si="39"/>
        <v>-7.0082191780821912</v>
      </c>
      <c r="BT11" s="221">
        <f t="shared" si="40"/>
        <v>0</v>
      </c>
      <c r="BU11" s="221">
        <f t="shared" si="41"/>
        <v>0</v>
      </c>
      <c r="BV11" s="207"/>
      <c r="BW11" s="221">
        <f t="shared" si="42"/>
        <v>0</v>
      </c>
      <c r="BX11" s="207"/>
      <c r="BY11" s="207"/>
      <c r="BZ11" s="235">
        <f t="shared" si="43"/>
        <v>13.008219178082191</v>
      </c>
      <c r="CA11" s="235">
        <f t="shared" si="44"/>
        <v>-8.0082191780821912</v>
      </c>
      <c r="CB11" s="221">
        <f t="shared" si="8"/>
        <v>0</v>
      </c>
      <c r="CC11" s="221">
        <f t="shared" si="45"/>
        <v>0</v>
      </c>
    </row>
    <row r="12" spans="1:81" ht="15" x14ac:dyDescent="0.25">
      <c r="A12" s="204" t="s">
        <v>667</v>
      </c>
      <c r="B12" s="234"/>
      <c r="C12" s="234"/>
      <c r="D12" s="223" t="s">
        <v>623</v>
      </c>
      <c r="E12" s="225">
        <v>39928</v>
      </c>
      <c r="F12" s="205">
        <f t="shared" si="0"/>
        <v>4.934246575342466</v>
      </c>
      <c r="G12" s="205">
        <v>5</v>
      </c>
      <c r="H12" s="205">
        <f t="shared" si="9"/>
        <v>6.5753424657533976E-2</v>
      </c>
      <c r="I12" s="205"/>
      <c r="J12" s="218">
        <v>46800</v>
      </c>
      <c r="K12" s="212">
        <v>44460</v>
      </c>
      <c r="L12" s="206">
        <f t="shared" si="1"/>
        <v>2340</v>
      </c>
      <c r="M12" s="211">
        <f t="shared" si="10"/>
        <v>9360</v>
      </c>
      <c r="N12" s="211">
        <f t="shared" si="11"/>
        <v>-7020</v>
      </c>
      <c r="O12" s="211">
        <f t="shared" si="12"/>
        <v>2340</v>
      </c>
      <c r="P12" s="211">
        <f t="shared" si="13"/>
        <v>0</v>
      </c>
      <c r="Q12" s="207">
        <f t="shared" si="14"/>
        <v>9360</v>
      </c>
      <c r="R12" s="207"/>
      <c r="S12" s="211">
        <f t="shared" si="15"/>
        <v>0</v>
      </c>
      <c r="T12" s="207"/>
      <c r="U12" s="207"/>
      <c r="V12" s="235">
        <f t="shared" si="16"/>
        <v>5.934246575342466</v>
      </c>
      <c r="W12" s="235">
        <f t="shared" si="17"/>
        <v>-0.93424657534246602</v>
      </c>
      <c r="X12" s="211">
        <v>0</v>
      </c>
      <c r="Y12" s="211">
        <f t="shared" si="2"/>
        <v>0</v>
      </c>
      <c r="Z12" s="207"/>
      <c r="AA12" s="211">
        <f t="shared" si="3"/>
        <v>0</v>
      </c>
      <c r="AB12" s="207"/>
      <c r="AC12" s="207"/>
      <c r="AD12" s="235">
        <f t="shared" si="18"/>
        <v>6.9369863013698634</v>
      </c>
      <c r="AE12" s="235">
        <f t="shared" si="19"/>
        <v>-1.9369863013698634</v>
      </c>
      <c r="AF12" s="236">
        <f t="shared" si="20"/>
        <v>0</v>
      </c>
      <c r="AG12" s="237">
        <f t="shared" si="21"/>
        <v>0</v>
      </c>
      <c r="AH12" s="207"/>
      <c r="AI12" s="211">
        <f t="shared" si="4"/>
        <v>0</v>
      </c>
      <c r="AJ12" s="207"/>
      <c r="AK12" s="207"/>
      <c r="AL12" s="235">
        <f t="shared" si="22"/>
        <v>7.9369863013698634</v>
      </c>
      <c r="AM12" s="235">
        <f t="shared" si="23"/>
        <v>-2.9369863013698634</v>
      </c>
      <c r="AN12" s="236">
        <f t="shared" si="24"/>
        <v>0</v>
      </c>
      <c r="AO12" s="208">
        <f t="shared" si="25"/>
        <v>0</v>
      </c>
      <c r="AP12" s="207"/>
      <c r="AQ12" s="211">
        <f t="shared" si="5"/>
        <v>0</v>
      </c>
      <c r="AR12" s="207"/>
      <c r="AS12" s="207"/>
      <c r="AT12" s="235">
        <f t="shared" si="6"/>
        <v>8.9369863013698634</v>
      </c>
      <c r="AU12" s="235">
        <f t="shared" si="7"/>
        <v>-3.9369863013698634</v>
      </c>
      <c r="AV12" s="236">
        <f t="shared" si="26"/>
        <v>0</v>
      </c>
      <c r="AW12" s="208">
        <f t="shared" si="27"/>
        <v>0</v>
      </c>
      <c r="AX12" s="207"/>
      <c r="AY12" s="211">
        <v>0</v>
      </c>
      <c r="AZ12" s="207"/>
      <c r="BA12" s="207"/>
      <c r="BB12" s="235">
        <f t="shared" si="28"/>
        <v>9.9369863013698634</v>
      </c>
      <c r="BC12" s="235">
        <f t="shared" si="29"/>
        <v>-4.9369863013698634</v>
      </c>
      <c r="BD12" s="238">
        <f t="shared" si="30"/>
        <v>0</v>
      </c>
      <c r="BE12" s="221">
        <f t="shared" si="31"/>
        <v>0</v>
      </c>
      <c r="BF12" s="207"/>
      <c r="BG12" s="221">
        <f t="shared" si="32"/>
        <v>0</v>
      </c>
      <c r="BH12" s="207"/>
      <c r="BI12" s="207"/>
      <c r="BJ12" s="235">
        <f t="shared" si="33"/>
        <v>10.93972602739726</v>
      </c>
      <c r="BK12" s="235">
        <f t="shared" si="34"/>
        <v>-5.9397260273972599</v>
      </c>
      <c r="BL12" s="238">
        <f t="shared" si="35"/>
        <v>0</v>
      </c>
      <c r="BM12" s="221">
        <f t="shared" si="36"/>
        <v>0</v>
      </c>
      <c r="BN12" s="207"/>
      <c r="BO12" s="221">
        <f t="shared" si="37"/>
        <v>0</v>
      </c>
      <c r="BP12" s="207"/>
      <c r="BQ12" s="207"/>
      <c r="BR12" s="235">
        <f t="shared" si="38"/>
        <v>11.93972602739726</v>
      </c>
      <c r="BS12" s="235">
        <f t="shared" si="39"/>
        <v>-6.9397260273972599</v>
      </c>
      <c r="BT12" s="221">
        <f t="shared" si="40"/>
        <v>0</v>
      </c>
      <c r="BU12" s="221">
        <f t="shared" si="41"/>
        <v>0</v>
      </c>
      <c r="BV12" s="207"/>
      <c r="BW12" s="221">
        <f t="shared" si="42"/>
        <v>0</v>
      </c>
      <c r="BX12" s="207"/>
      <c r="BY12" s="207"/>
      <c r="BZ12" s="235">
        <f t="shared" si="43"/>
        <v>12.93972602739726</v>
      </c>
      <c r="CA12" s="235">
        <f t="shared" si="44"/>
        <v>-7.9397260273972599</v>
      </c>
      <c r="CB12" s="221">
        <f t="shared" si="8"/>
        <v>0</v>
      </c>
      <c r="CC12" s="221">
        <f t="shared" si="45"/>
        <v>0</v>
      </c>
    </row>
    <row r="13" spans="1:81" ht="15" x14ac:dyDescent="0.25">
      <c r="A13" s="204" t="s">
        <v>667</v>
      </c>
      <c r="B13" s="234"/>
      <c r="C13" s="234"/>
      <c r="D13" s="223" t="s">
        <v>622</v>
      </c>
      <c r="E13" s="225">
        <v>39974</v>
      </c>
      <c r="F13" s="205">
        <f t="shared" si="0"/>
        <v>4.8082191780821919</v>
      </c>
      <c r="G13" s="205">
        <v>5</v>
      </c>
      <c r="H13" s="205">
        <f t="shared" si="9"/>
        <v>0.1917808219178081</v>
      </c>
      <c r="I13" s="205"/>
      <c r="J13" s="218">
        <v>555360</v>
      </c>
      <c r="K13" s="212">
        <v>517047.00690410961</v>
      </c>
      <c r="L13" s="206">
        <f t="shared" si="1"/>
        <v>38312.993095890386</v>
      </c>
      <c r="M13" s="211">
        <f t="shared" si="10"/>
        <v>111072</v>
      </c>
      <c r="N13" s="211">
        <f t="shared" si="11"/>
        <v>-72759.006904109614</v>
      </c>
      <c r="O13" s="211">
        <f t="shared" si="12"/>
        <v>38312.993095890386</v>
      </c>
      <c r="P13" s="211">
        <f t="shared" si="13"/>
        <v>0</v>
      </c>
      <c r="Q13" s="207">
        <f t="shared" si="14"/>
        <v>111072</v>
      </c>
      <c r="R13" s="207"/>
      <c r="S13" s="211">
        <f t="shared" si="15"/>
        <v>0</v>
      </c>
      <c r="T13" s="207"/>
      <c r="U13" s="207"/>
      <c r="V13" s="235">
        <f t="shared" si="16"/>
        <v>5.8082191780821919</v>
      </c>
      <c r="W13" s="235">
        <f t="shared" si="17"/>
        <v>-0.8082191780821919</v>
      </c>
      <c r="X13" s="211">
        <v>0</v>
      </c>
      <c r="Y13" s="211">
        <f t="shared" si="2"/>
        <v>0</v>
      </c>
      <c r="Z13" s="207"/>
      <c r="AA13" s="211">
        <f t="shared" si="3"/>
        <v>0</v>
      </c>
      <c r="AB13" s="207"/>
      <c r="AC13" s="207"/>
      <c r="AD13" s="235">
        <f t="shared" si="18"/>
        <v>6.8109589041095893</v>
      </c>
      <c r="AE13" s="235">
        <f t="shared" si="19"/>
        <v>-1.8109589041095893</v>
      </c>
      <c r="AF13" s="236">
        <f t="shared" si="20"/>
        <v>0</v>
      </c>
      <c r="AG13" s="237">
        <f t="shared" si="21"/>
        <v>0</v>
      </c>
      <c r="AH13" s="207"/>
      <c r="AI13" s="211">
        <f t="shared" si="4"/>
        <v>0</v>
      </c>
      <c r="AJ13" s="207"/>
      <c r="AK13" s="207"/>
      <c r="AL13" s="235">
        <f t="shared" si="22"/>
        <v>7.8109589041095893</v>
      </c>
      <c r="AM13" s="235">
        <f t="shared" si="23"/>
        <v>-2.8109589041095893</v>
      </c>
      <c r="AN13" s="236">
        <f t="shared" si="24"/>
        <v>0</v>
      </c>
      <c r="AO13" s="208">
        <f t="shared" si="25"/>
        <v>0</v>
      </c>
      <c r="AP13" s="207"/>
      <c r="AQ13" s="211">
        <f t="shared" si="5"/>
        <v>0</v>
      </c>
      <c r="AR13" s="207"/>
      <c r="AS13" s="207"/>
      <c r="AT13" s="235">
        <f t="shared" si="6"/>
        <v>8.8109589041095884</v>
      </c>
      <c r="AU13" s="235">
        <f t="shared" si="7"/>
        <v>-3.8109589041095884</v>
      </c>
      <c r="AV13" s="236">
        <f t="shared" si="26"/>
        <v>0</v>
      </c>
      <c r="AW13" s="208">
        <f t="shared" si="27"/>
        <v>0</v>
      </c>
      <c r="AX13" s="207"/>
      <c r="AY13" s="211">
        <v>0</v>
      </c>
      <c r="AZ13" s="207"/>
      <c r="BA13" s="207"/>
      <c r="BB13" s="235">
        <f t="shared" si="28"/>
        <v>9.8109589041095884</v>
      </c>
      <c r="BC13" s="235">
        <f t="shared" si="29"/>
        <v>-4.8109589041095884</v>
      </c>
      <c r="BD13" s="238">
        <f t="shared" si="30"/>
        <v>0</v>
      </c>
      <c r="BE13" s="221">
        <f t="shared" si="31"/>
        <v>0</v>
      </c>
      <c r="BF13" s="207"/>
      <c r="BG13" s="221">
        <f t="shared" si="32"/>
        <v>0</v>
      </c>
      <c r="BH13" s="207"/>
      <c r="BI13" s="207"/>
      <c r="BJ13" s="235">
        <f t="shared" si="33"/>
        <v>10.813698630136987</v>
      </c>
      <c r="BK13" s="235">
        <f t="shared" si="34"/>
        <v>-5.8136986301369866</v>
      </c>
      <c r="BL13" s="238">
        <f t="shared" si="35"/>
        <v>0</v>
      </c>
      <c r="BM13" s="221">
        <f t="shared" si="36"/>
        <v>0</v>
      </c>
      <c r="BN13" s="207"/>
      <c r="BO13" s="221">
        <f t="shared" si="37"/>
        <v>0</v>
      </c>
      <c r="BP13" s="207"/>
      <c r="BQ13" s="207"/>
      <c r="BR13" s="235">
        <f t="shared" si="38"/>
        <v>11.813698630136987</v>
      </c>
      <c r="BS13" s="235">
        <f t="shared" si="39"/>
        <v>-6.8136986301369866</v>
      </c>
      <c r="BT13" s="221">
        <f t="shared" si="40"/>
        <v>0</v>
      </c>
      <c r="BU13" s="221">
        <f t="shared" si="41"/>
        <v>0</v>
      </c>
      <c r="BV13" s="207"/>
      <c r="BW13" s="221">
        <f t="shared" si="42"/>
        <v>0</v>
      </c>
      <c r="BX13" s="207"/>
      <c r="BY13" s="207"/>
      <c r="BZ13" s="235">
        <f t="shared" si="43"/>
        <v>12.813698630136987</v>
      </c>
      <c r="CA13" s="235">
        <f t="shared" si="44"/>
        <v>-7.8136986301369866</v>
      </c>
      <c r="CB13" s="221">
        <f t="shared" si="8"/>
        <v>0</v>
      </c>
      <c r="CC13" s="221">
        <f t="shared" si="45"/>
        <v>0</v>
      </c>
    </row>
    <row r="14" spans="1:81" ht="15" x14ac:dyDescent="0.25">
      <c r="A14" s="204" t="s">
        <v>667</v>
      </c>
      <c r="B14" s="234"/>
      <c r="C14" s="234"/>
      <c r="D14" s="216" t="s">
        <v>624</v>
      </c>
      <c r="E14" s="225">
        <v>40106</v>
      </c>
      <c r="F14" s="205">
        <f t="shared" si="0"/>
        <v>4.4465753424657537</v>
      </c>
      <c r="G14" s="205">
        <v>5</v>
      </c>
      <c r="H14" s="205">
        <f t="shared" si="9"/>
        <v>0.5534246575342463</v>
      </c>
      <c r="I14" s="205"/>
      <c r="J14" s="218">
        <v>88750</v>
      </c>
      <c r="K14" s="212">
        <v>84312</v>
      </c>
      <c r="L14" s="206">
        <f t="shared" si="1"/>
        <v>4438</v>
      </c>
      <c r="M14" s="211">
        <f t="shared" si="10"/>
        <v>17750</v>
      </c>
      <c r="N14" s="211">
        <f t="shared" si="11"/>
        <v>-13312</v>
      </c>
      <c r="O14" s="211">
        <f t="shared" si="12"/>
        <v>4438</v>
      </c>
      <c r="P14" s="211">
        <f t="shared" si="13"/>
        <v>0</v>
      </c>
      <c r="Q14" s="207">
        <f t="shared" si="14"/>
        <v>17750</v>
      </c>
      <c r="R14" s="207"/>
      <c r="S14" s="211">
        <f t="shared" si="15"/>
        <v>0</v>
      </c>
      <c r="T14" s="207"/>
      <c r="U14" s="207"/>
      <c r="V14" s="235">
        <f t="shared" si="16"/>
        <v>5.4465753424657537</v>
      </c>
      <c r="W14" s="235">
        <f t="shared" si="17"/>
        <v>-0.4465753424657537</v>
      </c>
      <c r="X14" s="211">
        <v>0</v>
      </c>
      <c r="Y14" s="211">
        <f t="shared" si="2"/>
        <v>0</v>
      </c>
      <c r="Z14" s="207"/>
      <c r="AA14" s="211">
        <f t="shared" si="3"/>
        <v>0</v>
      </c>
      <c r="AB14" s="207"/>
      <c r="AC14" s="207"/>
      <c r="AD14" s="235">
        <f t="shared" si="18"/>
        <v>6.4493150684931511</v>
      </c>
      <c r="AE14" s="235">
        <f t="shared" si="19"/>
        <v>-1.4493150684931511</v>
      </c>
      <c r="AF14" s="236">
        <f t="shared" si="20"/>
        <v>0</v>
      </c>
      <c r="AG14" s="237">
        <f t="shared" si="21"/>
        <v>0</v>
      </c>
      <c r="AH14" s="207"/>
      <c r="AI14" s="211">
        <f t="shared" si="4"/>
        <v>0</v>
      </c>
      <c r="AJ14" s="207"/>
      <c r="AK14" s="207"/>
      <c r="AL14" s="235">
        <f t="shared" si="22"/>
        <v>7.4493150684931511</v>
      </c>
      <c r="AM14" s="235">
        <f t="shared" si="23"/>
        <v>-2.4493150684931511</v>
      </c>
      <c r="AN14" s="236">
        <f t="shared" si="24"/>
        <v>0</v>
      </c>
      <c r="AO14" s="208">
        <f t="shared" si="25"/>
        <v>0</v>
      </c>
      <c r="AP14" s="207"/>
      <c r="AQ14" s="211">
        <f t="shared" si="5"/>
        <v>0</v>
      </c>
      <c r="AR14" s="207"/>
      <c r="AS14" s="207"/>
      <c r="AT14" s="235">
        <f t="shared" si="6"/>
        <v>8.4493150684931511</v>
      </c>
      <c r="AU14" s="235">
        <f t="shared" si="7"/>
        <v>-3.4493150684931511</v>
      </c>
      <c r="AV14" s="236">
        <f t="shared" si="26"/>
        <v>0</v>
      </c>
      <c r="AW14" s="208">
        <f t="shared" si="27"/>
        <v>0</v>
      </c>
      <c r="AX14" s="207"/>
      <c r="AY14" s="211">
        <v>0</v>
      </c>
      <c r="AZ14" s="207"/>
      <c r="BA14" s="207"/>
      <c r="BB14" s="235">
        <f t="shared" si="28"/>
        <v>9.4493150684931511</v>
      </c>
      <c r="BC14" s="235">
        <f t="shared" si="29"/>
        <v>-4.4493150684931511</v>
      </c>
      <c r="BD14" s="238">
        <f t="shared" si="30"/>
        <v>0</v>
      </c>
      <c r="BE14" s="221">
        <f t="shared" si="31"/>
        <v>0</v>
      </c>
      <c r="BF14" s="207"/>
      <c r="BG14" s="221">
        <f t="shared" si="32"/>
        <v>0</v>
      </c>
      <c r="BH14" s="207"/>
      <c r="BI14" s="207"/>
      <c r="BJ14" s="235">
        <f t="shared" si="33"/>
        <v>10.452054794520548</v>
      </c>
      <c r="BK14" s="235">
        <f t="shared" si="34"/>
        <v>-5.4520547945205475</v>
      </c>
      <c r="BL14" s="238">
        <f t="shared" si="35"/>
        <v>0</v>
      </c>
      <c r="BM14" s="221">
        <f t="shared" si="36"/>
        <v>0</v>
      </c>
      <c r="BN14" s="207"/>
      <c r="BO14" s="221">
        <f t="shared" si="37"/>
        <v>0</v>
      </c>
      <c r="BP14" s="207"/>
      <c r="BQ14" s="207"/>
      <c r="BR14" s="235">
        <f t="shared" si="38"/>
        <v>11.452054794520548</v>
      </c>
      <c r="BS14" s="235">
        <f t="shared" si="39"/>
        <v>-6.4520547945205475</v>
      </c>
      <c r="BT14" s="221">
        <f t="shared" si="40"/>
        <v>0</v>
      </c>
      <c r="BU14" s="221">
        <f t="shared" si="41"/>
        <v>0</v>
      </c>
      <c r="BV14" s="207"/>
      <c r="BW14" s="221">
        <f t="shared" si="42"/>
        <v>0</v>
      </c>
      <c r="BX14" s="207"/>
      <c r="BY14" s="207"/>
      <c r="BZ14" s="235">
        <f t="shared" si="43"/>
        <v>12.452054794520548</v>
      </c>
      <c r="CA14" s="235">
        <f t="shared" si="44"/>
        <v>-7.4520547945205475</v>
      </c>
      <c r="CB14" s="221">
        <f t="shared" si="8"/>
        <v>0</v>
      </c>
      <c r="CC14" s="221">
        <f t="shared" si="45"/>
        <v>0</v>
      </c>
    </row>
    <row r="15" spans="1:81" ht="15" x14ac:dyDescent="0.25">
      <c r="A15" s="204" t="s">
        <v>667</v>
      </c>
      <c r="B15" s="234"/>
      <c r="C15" s="234"/>
      <c r="D15" s="216" t="s">
        <v>625</v>
      </c>
      <c r="E15" s="225">
        <v>40183</v>
      </c>
      <c r="F15" s="205">
        <f t="shared" si="0"/>
        <v>4.2356164383561641</v>
      </c>
      <c r="G15" s="205">
        <v>5</v>
      </c>
      <c r="H15" s="205">
        <f t="shared" si="9"/>
        <v>0.76438356164383592</v>
      </c>
      <c r="I15" s="205"/>
      <c r="J15" s="218">
        <v>12500</v>
      </c>
      <c r="K15" s="212">
        <v>10477.417808219177</v>
      </c>
      <c r="L15" s="206">
        <f t="shared" si="1"/>
        <v>2022.5821917808225</v>
      </c>
      <c r="M15" s="211">
        <f t="shared" si="10"/>
        <v>2500</v>
      </c>
      <c r="N15" s="211">
        <f t="shared" si="11"/>
        <v>-477.41780821917746</v>
      </c>
      <c r="O15" s="211">
        <f t="shared" si="12"/>
        <v>2022.5821917808225</v>
      </c>
      <c r="P15" s="211">
        <f t="shared" si="13"/>
        <v>0</v>
      </c>
      <c r="Q15" s="207">
        <f t="shared" si="14"/>
        <v>2500</v>
      </c>
      <c r="R15" s="207"/>
      <c r="S15" s="211">
        <f t="shared" si="15"/>
        <v>0</v>
      </c>
      <c r="T15" s="207"/>
      <c r="U15" s="207"/>
      <c r="V15" s="235">
        <f t="shared" si="16"/>
        <v>5.2356164383561641</v>
      </c>
      <c r="W15" s="235">
        <f t="shared" si="17"/>
        <v>-0.23561643835616408</v>
      </c>
      <c r="X15" s="211">
        <v>0</v>
      </c>
      <c r="Y15" s="211">
        <f t="shared" si="2"/>
        <v>0</v>
      </c>
      <c r="Z15" s="207"/>
      <c r="AA15" s="211">
        <f t="shared" si="3"/>
        <v>0</v>
      </c>
      <c r="AB15" s="207"/>
      <c r="AC15" s="207"/>
      <c r="AD15" s="235">
        <f t="shared" si="18"/>
        <v>6.2383561643835614</v>
      </c>
      <c r="AE15" s="235">
        <f t="shared" si="19"/>
        <v>-1.2383561643835614</v>
      </c>
      <c r="AF15" s="236">
        <f t="shared" si="20"/>
        <v>0</v>
      </c>
      <c r="AG15" s="237">
        <f t="shared" si="21"/>
        <v>0</v>
      </c>
      <c r="AH15" s="207"/>
      <c r="AI15" s="211">
        <f t="shared" si="4"/>
        <v>0</v>
      </c>
      <c r="AJ15" s="207"/>
      <c r="AK15" s="207"/>
      <c r="AL15" s="235">
        <f t="shared" si="22"/>
        <v>7.2383561643835614</v>
      </c>
      <c r="AM15" s="235">
        <f t="shared" si="23"/>
        <v>-2.2383561643835614</v>
      </c>
      <c r="AN15" s="236">
        <f t="shared" si="24"/>
        <v>0</v>
      </c>
      <c r="AO15" s="208">
        <f t="shared" si="25"/>
        <v>0</v>
      </c>
      <c r="AP15" s="207"/>
      <c r="AQ15" s="211">
        <f t="shared" si="5"/>
        <v>0</v>
      </c>
      <c r="AR15" s="207"/>
      <c r="AS15" s="207"/>
      <c r="AT15" s="235">
        <f t="shared" si="6"/>
        <v>8.2383561643835623</v>
      </c>
      <c r="AU15" s="235">
        <f t="shared" si="7"/>
        <v>-3.2383561643835623</v>
      </c>
      <c r="AV15" s="236">
        <f t="shared" si="26"/>
        <v>0</v>
      </c>
      <c r="AW15" s="208">
        <f t="shared" si="27"/>
        <v>0</v>
      </c>
      <c r="AX15" s="207"/>
      <c r="AY15" s="211">
        <v>0</v>
      </c>
      <c r="AZ15" s="207"/>
      <c r="BA15" s="207"/>
      <c r="BB15" s="235">
        <f t="shared" si="28"/>
        <v>9.2383561643835623</v>
      </c>
      <c r="BC15" s="235">
        <f t="shared" si="29"/>
        <v>-4.2383561643835623</v>
      </c>
      <c r="BD15" s="238">
        <f t="shared" si="30"/>
        <v>0</v>
      </c>
      <c r="BE15" s="221">
        <f t="shared" si="31"/>
        <v>0</v>
      </c>
      <c r="BF15" s="207"/>
      <c r="BG15" s="221">
        <f t="shared" si="32"/>
        <v>0</v>
      </c>
      <c r="BH15" s="207"/>
      <c r="BI15" s="207"/>
      <c r="BJ15" s="235">
        <f t="shared" si="33"/>
        <v>10.241095890410959</v>
      </c>
      <c r="BK15" s="235">
        <f t="shared" si="34"/>
        <v>-5.2410958904109588</v>
      </c>
      <c r="BL15" s="238">
        <f t="shared" si="35"/>
        <v>0</v>
      </c>
      <c r="BM15" s="221">
        <f t="shared" si="36"/>
        <v>0</v>
      </c>
      <c r="BN15" s="207"/>
      <c r="BO15" s="221">
        <f t="shared" si="37"/>
        <v>0</v>
      </c>
      <c r="BP15" s="207"/>
      <c r="BQ15" s="207"/>
      <c r="BR15" s="235">
        <f t="shared" si="38"/>
        <v>11.241095890410959</v>
      </c>
      <c r="BS15" s="235">
        <f t="shared" si="39"/>
        <v>-6.2410958904109588</v>
      </c>
      <c r="BT15" s="221">
        <f t="shared" si="40"/>
        <v>0</v>
      </c>
      <c r="BU15" s="221">
        <f t="shared" si="41"/>
        <v>0</v>
      </c>
      <c r="BV15" s="207"/>
      <c r="BW15" s="221">
        <f t="shared" si="42"/>
        <v>0</v>
      </c>
      <c r="BX15" s="207"/>
      <c r="BY15" s="207"/>
      <c r="BZ15" s="235">
        <f t="shared" si="43"/>
        <v>12.241095890410959</v>
      </c>
      <c r="CA15" s="235">
        <f t="shared" si="44"/>
        <v>-7.2410958904109588</v>
      </c>
      <c r="CB15" s="221">
        <f t="shared" si="8"/>
        <v>0</v>
      </c>
      <c r="CC15" s="221">
        <f t="shared" si="45"/>
        <v>0</v>
      </c>
    </row>
    <row r="16" spans="1:81" ht="15" x14ac:dyDescent="0.25">
      <c r="A16" s="204" t="s">
        <v>667</v>
      </c>
      <c r="B16" s="234"/>
      <c r="C16" s="234"/>
      <c r="D16" s="216" t="s">
        <v>626</v>
      </c>
      <c r="E16" s="225">
        <v>40236</v>
      </c>
      <c r="F16" s="205">
        <f t="shared" si="0"/>
        <v>4.0904109589041093</v>
      </c>
      <c r="G16" s="205">
        <v>5</v>
      </c>
      <c r="H16" s="205">
        <f t="shared" si="9"/>
        <v>0.90958904109589067</v>
      </c>
      <c r="I16" s="205"/>
      <c r="J16" s="218">
        <v>100000</v>
      </c>
      <c r="K16" s="212">
        <v>81465.561643835623</v>
      </c>
      <c r="L16" s="206">
        <f t="shared" si="1"/>
        <v>18534.438356164377</v>
      </c>
      <c r="M16" s="211">
        <f t="shared" si="10"/>
        <v>20000</v>
      </c>
      <c r="N16" s="211">
        <f t="shared" si="11"/>
        <v>-1465.5616438356228</v>
      </c>
      <c r="O16" s="211">
        <f t="shared" si="12"/>
        <v>18534.438356164377</v>
      </c>
      <c r="P16" s="211">
        <f t="shared" si="13"/>
        <v>0</v>
      </c>
      <c r="Q16" s="207">
        <f t="shared" si="14"/>
        <v>20000</v>
      </c>
      <c r="R16" s="207"/>
      <c r="S16" s="211">
        <f t="shared" si="15"/>
        <v>0</v>
      </c>
      <c r="T16" s="207"/>
      <c r="U16" s="207"/>
      <c r="V16" s="235">
        <f t="shared" si="16"/>
        <v>5.0904109589041093</v>
      </c>
      <c r="W16" s="235">
        <f t="shared" si="17"/>
        <v>-9.0410958904109329E-2</v>
      </c>
      <c r="X16" s="211">
        <v>0</v>
      </c>
      <c r="Y16" s="211">
        <f t="shared" si="2"/>
        <v>0</v>
      </c>
      <c r="Z16" s="207"/>
      <c r="AA16" s="211">
        <f t="shared" si="3"/>
        <v>0</v>
      </c>
      <c r="AB16" s="207"/>
      <c r="AC16" s="207"/>
      <c r="AD16" s="235">
        <f t="shared" si="18"/>
        <v>6.0931506849315067</v>
      </c>
      <c r="AE16" s="235">
        <f t="shared" si="19"/>
        <v>-1.0931506849315067</v>
      </c>
      <c r="AF16" s="236">
        <f t="shared" si="20"/>
        <v>0</v>
      </c>
      <c r="AG16" s="237">
        <f t="shared" si="21"/>
        <v>0</v>
      </c>
      <c r="AH16" s="207"/>
      <c r="AI16" s="211">
        <f t="shared" si="4"/>
        <v>0</v>
      </c>
      <c r="AJ16" s="207"/>
      <c r="AK16" s="207"/>
      <c r="AL16" s="235">
        <f t="shared" si="22"/>
        <v>7.0931506849315067</v>
      </c>
      <c r="AM16" s="235">
        <f t="shared" si="23"/>
        <v>-2.0931506849315067</v>
      </c>
      <c r="AN16" s="236">
        <f t="shared" si="24"/>
        <v>0</v>
      </c>
      <c r="AO16" s="208">
        <f t="shared" si="25"/>
        <v>0</v>
      </c>
      <c r="AP16" s="207"/>
      <c r="AQ16" s="211">
        <f t="shared" si="5"/>
        <v>0</v>
      </c>
      <c r="AR16" s="207"/>
      <c r="AS16" s="207"/>
      <c r="AT16" s="235">
        <f t="shared" si="6"/>
        <v>8.0931506849315067</v>
      </c>
      <c r="AU16" s="235">
        <f t="shared" si="7"/>
        <v>-3.0931506849315067</v>
      </c>
      <c r="AV16" s="236">
        <f t="shared" si="26"/>
        <v>0</v>
      </c>
      <c r="AW16" s="208">
        <f t="shared" si="27"/>
        <v>0</v>
      </c>
      <c r="AX16" s="207"/>
      <c r="AY16" s="211">
        <v>0</v>
      </c>
      <c r="AZ16" s="207"/>
      <c r="BA16" s="207"/>
      <c r="BB16" s="235">
        <f t="shared" si="28"/>
        <v>9.0931506849315067</v>
      </c>
      <c r="BC16" s="235">
        <f t="shared" si="29"/>
        <v>-4.0931506849315067</v>
      </c>
      <c r="BD16" s="238">
        <f t="shared" si="30"/>
        <v>0</v>
      </c>
      <c r="BE16" s="221">
        <f t="shared" si="31"/>
        <v>0</v>
      </c>
      <c r="BF16" s="207"/>
      <c r="BG16" s="221">
        <f t="shared" si="32"/>
        <v>0</v>
      </c>
      <c r="BH16" s="207"/>
      <c r="BI16" s="207"/>
      <c r="BJ16" s="235">
        <f t="shared" si="33"/>
        <v>10.095890410958905</v>
      </c>
      <c r="BK16" s="235">
        <f t="shared" si="34"/>
        <v>-5.0958904109589049</v>
      </c>
      <c r="BL16" s="238">
        <f t="shared" si="35"/>
        <v>0</v>
      </c>
      <c r="BM16" s="221">
        <f t="shared" si="36"/>
        <v>0</v>
      </c>
      <c r="BN16" s="207"/>
      <c r="BO16" s="221">
        <f t="shared" si="37"/>
        <v>0</v>
      </c>
      <c r="BP16" s="207"/>
      <c r="BQ16" s="207"/>
      <c r="BR16" s="235">
        <f t="shared" si="38"/>
        <v>11.095890410958905</v>
      </c>
      <c r="BS16" s="235">
        <f t="shared" si="39"/>
        <v>-6.0958904109589049</v>
      </c>
      <c r="BT16" s="221">
        <f t="shared" si="40"/>
        <v>0</v>
      </c>
      <c r="BU16" s="221">
        <f t="shared" si="41"/>
        <v>0</v>
      </c>
      <c r="BV16" s="207"/>
      <c r="BW16" s="221">
        <f t="shared" si="42"/>
        <v>0</v>
      </c>
      <c r="BX16" s="207"/>
      <c r="BY16" s="207"/>
      <c r="BZ16" s="235">
        <f t="shared" si="43"/>
        <v>12.095890410958905</v>
      </c>
      <c r="CA16" s="235">
        <f t="shared" si="44"/>
        <v>-7.0958904109589049</v>
      </c>
      <c r="CB16" s="221">
        <f t="shared" si="8"/>
        <v>0</v>
      </c>
      <c r="CC16" s="221">
        <f t="shared" si="45"/>
        <v>0</v>
      </c>
    </row>
    <row r="17" spans="1:81" ht="15" x14ac:dyDescent="0.25">
      <c r="A17" s="204" t="s">
        <v>667</v>
      </c>
      <c r="B17" s="234"/>
      <c r="C17" s="234"/>
      <c r="D17" s="216" t="s">
        <v>627</v>
      </c>
      <c r="E17" s="225">
        <v>40267</v>
      </c>
      <c r="F17" s="205">
        <f t="shared" si="0"/>
        <v>4.0054794520547947</v>
      </c>
      <c r="G17" s="205">
        <v>5</v>
      </c>
      <c r="H17" s="205">
        <f t="shared" si="9"/>
        <v>0.99452054794520528</v>
      </c>
      <c r="I17" s="205"/>
      <c r="J17" s="218">
        <v>350000</v>
      </c>
      <c r="K17" s="212">
        <v>280155.43835616438</v>
      </c>
      <c r="L17" s="206">
        <f t="shared" si="1"/>
        <v>69844.561643835623</v>
      </c>
      <c r="M17" s="211">
        <f t="shared" si="10"/>
        <v>70000</v>
      </c>
      <c r="N17" s="211">
        <f t="shared" si="11"/>
        <v>-155.43835616437718</v>
      </c>
      <c r="O17" s="211">
        <f t="shared" si="12"/>
        <v>69844.561643835623</v>
      </c>
      <c r="P17" s="211">
        <f t="shared" si="13"/>
        <v>0</v>
      </c>
      <c r="Q17" s="207">
        <f t="shared" si="14"/>
        <v>70000</v>
      </c>
      <c r="R17" s="207"/>
      <c r="S17" s="211">
        <f t="shared" si="15"/>
        <v>0</v>
      </c>
      <c r="T17" s="207"/>
      <c r="U17" s="207"/>
      <c r="V17" s="235">
        <f t="shared" si="16"/>
        <v>5.0054794520547947</v>
      </c>
      <c r="W17" s="235">
        <f t="shared" si="17"/>
        <v>-5.4794520547947201E-3</v>
      </c>
      <c r="X17" s="211">
        <v>0</v>
      </c>
      <c r="Y17" s="211">
        <f t="shared" si="2"/>
        <v>0</v>
      </c>
      <c r="Z17" s="207"/>
      <c r="AA17" s="211">
        <f t="shared" si="3"/>
        <v>0</v>
      </c>
      <c r="AB17" s="207"/>
      <c r="AC17" s="207"/>
      <c r="AD17" s="235">
        <f t="shared" si="18"/>
        <v>6.0082191780821921</v>
      </c>
      <c r="AE17" s="235">
        <f t="shared" si="19"/>
        <v>-1.0082191780821921</v>
      </c>
      <c r="AF17" s="236">
        <f t="shared" si="20"/>
        <v>0</v>
      </c>
      <c r="AG17" s="237">
        <f t="shared" si="21"/>
        <v>0</v>
      </c>
      <c r="AH17" s="207"/>
      <c r="AI17" s="211">
        <f t="shared" si="4"/>
        <v>0</v>
      </c>
      <c r="AJ17" s="207"/>
      <c r="AK17" s="207"/>
      <c r="AL17" s="235">
        <f t="shared" si="22"/>
        <v>7.0082191780821921</v>
      </c>
      <c r="AM17" s="235">
        <f t="shared" si="23"/>
        <v>-2.0082191780821921</v>
      </c>
      <c r="AN17" s="236">
        <f t="shared" si="24"/>
        <v>0</v>
      </c>
      <c r="AO17" s="208">
        <f t="shared" si="25"/>
        <v>0</v>
      </c>
      <c r="AP17" s="207"/>
      <c r="AQ17" s="211">
        <f t="shared" si="5"/>
        <v>0</v>
      </c>
      <c r="AR17" s="207"/>
      <c r="AS17" s="207"/>
      <c r="AT17" s="235">
        <f t="shared" si="6"/>
        <v>8.0082191780821912</v>
      </c>
      <c r="AU17" s="235">
        <f t="shared" si="7"/>
        <v>-3.0082191780821912</v>
      </c>
      <c r="AV17" s="236">
        <f t="shared" si="26"/>
        <v>0</v>
      </c>
      <c r="AW17" s="208">
        <f t="shared" si="27"/>
        <v>0</v>
      </c>
      <c r="AX17" s="207"/>
      <c r="AY17" s="211">
        <v>0</v>
      </c>
      <c r="AZ17" s="207"/>
      <c r="BA17" s="207"/>
      <c r="BB17" s="235">
        <f t="shared" si="28"/>
        <v>9.0082191780821912</v>
      </c>
      <c r="BC17" s="235">
        <f t="shared" si="29"/>
        <v>-4.0082191780821912</v>
      </c>
      <c r="BD17" s="238">
        <f t="shared" si="30"/>
        <v>0</v>
      </c>
      <c r="BE17" s="221">
        <f t="shared" si="31"/>
        <v>0</v>
      </c>
      <c r="BF17" s="207"/>
      <c r="BG17" s="221">
        <f t="shared" si="32"/>
        <v>0</v>
      </c>
      <c r="BH17" s="207"/>
      <c r="BI17" s="207"/>
      <c r="BJ17" s="235">
        <f t="shared" si="33"/>
        <v>10.010958904109589</v>
      </c>
      <c r="BK17" s="235">
        <f t="shared" si="34"/>
        <v>-5.0109589041095894</v>
      </c>
      <c r="BL17" s="238">
        <f t="shared" si="35"/>
        <v>0</v>
      </c>
      <c r="BM17" s="221">
        <f t="shared" si="36"/>
        <v>0</v>
      </c>
      <c r="BN17" s="207"/>
      <c r="BO17" s="221">
        <f t="shared" si="37"/>
        <v>0</v>
      </c>
      <c r="BP17" s="207"/>
      <c r="BQ17" s="207"/>
      <c r="BR17" s="235">
        <f t="shared" si="38"/>
        <v>11.010958904109589</v>
      </c>
      <c r="BS17" s="235">
        <f t="shared" si="39"/>
        <v>-6.0109589041095894</v>
      </c>
      <c r="BT17" s="221">
        <f t="shared" si="40"/>
        <v>0</v>
      </c>
      <c r="BU17" s="221">
        <f t="shared" si="41"/>
        <v>0</v>
      </c>
      <c r="BV17" s="207"/>
      <c r="BW17" s="221">
        <f t="shared" si="42"/>
        <v>0</v>
      </c>
      <c r="BX17" s="207"/>
      <c r="BY17" s="207"/>
      <c r="BZ17" s="235">
        <f t="shared" si="43"/>
        <v>12.010958904109589</v>
      </c>
      <c r="CA17" s="235">
        <f t="shared" si="44"/>
        <v>-7.0109589041095894</v>
      </c>
      <c r="CB17" s="221">
        <f t="shared" si="8"/>
        <v>0</v>
      </c>
      <c r="CC17" s="221">
        <f t="shared" si="45"/>
        <v>0</v>
      </c>
    </row>
    <row r="18" spans="1:81" ht="15" x14ac:dyDescent="0.25">
      <c r="A18" s="204" t="s">
        <v>667</v>
      </c>
      <c r="B18" s="234"/>
      <c r="C18" s="234"/>
      <c r="D18" s="219" t="s">
        <v>628</v>
      </c>
      <c r="E18" s="225">
        <v>40316</v>
      </c>
      <c r="F18" s="205">
        <f t="shared" si="0"/>
        <v>3.871232876712329</v>
      </c>
      <c r="G18" s="205">
        <v>5</v>
      </c>
      <c r="H18" s="205">
        <f t="shared" si="9"/>
        <v>1.128767123287671</v>
      </c>
      <c r="I18" s="205"/>
      <c r="J18" s="218">
        <v>8100</v>
      </c>
      <c r="K18" s="212">
        <v>8100</v>
      </c>
      <c r="L18" s="206">
        <f t="shared" si="1"/>
        <v>0</v>
      </c>
      <c r="M18" s="211">
        <f t="shared" si="10"/>
        <v>1620</v>
      </c>
      <c r="N18" s="211">
        <f t="shared" si="11"/>
        <v>-1620</v>
      </c>
      <c r="O18" s="211">
        <f t="shared" si="12"/>
        <v>0</v>
      </c>
      <c r="P18" s="211">
        <f t="shared" si="13"/>
        <v>0</v>
      </c>
      <c r="Q18" s="207">
        <f t="shared" si="14"/>
        <v>1620</v>
      </c>
      <c r="R18" s="207"/>
      <c r="S18" s="211">
        <f t="shared" si="15"/>
        <v>0</v>
      </c>
      <c r="T18" s="207"/>
      <c r="U18" s="207"/>
      <c r="V18" s="235">
        <f t="shared" si="16"/>
        <v>4.8712328767123285</v>
      </c>
      <c r="W18" s="235">
        <f t="shared" si="17"/>
        <v>0.12876712328767148</v>
      </c>
      <c r="X18" s="211">
        <v>0</v>
      </c>
      <c r="Y18" s="211">
        <f t="shared" si="2"/>
        <v>0</v>
      </c>
      <c r="Z18" s="207"/>
      <c r="AA18" s="211">
        <f t="shared" si="3"/>
        <v>0</v>
      </c>
      <c r="AB18" s="207"/>
      <c r="AC18" s="207"/>
      <c r="AD18" s="235">
        <f t="shared" si="18"/>
        <v>5.8739726027397259</v>
      </c>
      <c r="AE18" s="235">
        <f t="shared" si="19"/>
        <v>-0.87397260273972588</v>
      </c>
      <c r="AF18" s="236">
        <f t="shared" si="20"/>
        <v>0</v>
      </c>
      <c r="AG18" s="237">
        <f t="shared" si="21"/>
        <v>0</v>
      </c>
      <c r="AH18" s="207"/>
      <c r="AI18" s="211">
        <f t="shared" si="4"/>
        <v>0</v>
      </c>
      <c r="AJ18" s="207"/>
      <c r="AK18" s="207"/>
      <c r="AL18" s="235">
        <f t="shared" si="22"/>
        <v>6.8739726027397259</v>
      </c>
      <c r="AM18" s="235">
        <f t="shared" si="23"/>
        <v>-1.8739726027397259</v>
      </c>
      <c r="AN18" s="236">
        <f t="shared" si="24"/>
        <v>0</v>
      </c>
      <c r="AO18" s="208">
        <f t="shared" si="25"/>
        <v>0</v>
      </c>
      <c r="AP18" s="207"/>
      <c r="AQ18" s="211">
        <f t="shared" si="5"/>
        <v>0</v>
      </c>
      <c r="AR18" s="207"/>
      <c r="AS18" s="207"/>
      <c r="AT18" s="235">
        <f t="shared" si="6"/>
        <v>7.8739726027397259</v>
      </c>
      <c r="AU18" s="235">
        <f t="shared" si="7"/>
        <v>-2.8739726027397259</v>
      </c>
      <c r="AV18" s="236">
        <f t="shared" si="26"/>
        <v>0</v>
      </c>
      <c r="AW18" s="208">
        <f t="shared" si="27"/>
        <v>0</v>
      </c>
      <c r="AX18" s="207"/>
      <c r="AY18" s="211">
        <v>0</v>
      </c>
      <c r="AZ18" s="207"/>
      <c r="BA18" s="207"/>
      <c r="BB18" s="235">
        <f t="shared" si="28"/>
        <v>8.8739726027397268</v>
      </c>
      <c r="BC18" s="235">
        <f t="shared" si="29"/>
        <v>-3.8739726027397268</v>
      </c>
      <c r="BD18" s="238">
        <f t="shared" si="30"/>
        <v>0</v>
      </c>
      <c r="BE18" s="221">
        <f t="shared" si="31"/>
        <v>0</v>
      </c>
      <c r="BF18" s="207"/>
      <c r="BG18" s="221">
        <f t="shared" si="32"/>
        <v>0</v>
      </c>
      <c r="BH18" s="207"/>
      <c r="BI18" s="207"/>
      <c r="BJ18" s="235">
        <f t="shared" si="33"/>
        <v>9.8767123287671232</v>
      </c>
      <c r="BK18" s="235">
        <f t="shared" si="34"/>
        <v>-4.8767123287671232</v>
      </c>
      <c r="BL18" s="238">
        <f t="shared" si="35"/>
        <v>0</v>
      </c>
      <c r="BM18" s="221">
        <f t="shared" si="36"/>
        <v>0</v>
      </c>
      <c r="BN18" s="207"/>
      <c r="BO18" s="221">
        <f t="shared" si="37"/>
        <v>0</v>
      </c>
      <c r="BP18" s="207"/>
      <c r="BQ18" s="207"/>
      <c r="BR18" s="235">
        <f t="shared" si="38"/>
        <v>10.876712328767123</v>
      </c>
      <c r="BS18" s="235">
        <f t="shared" si="39"/>
        <v>-5.8767123287671232</v>
      </c>
      <c r="BT18" s="221">
        <f t="shared" si="40"/>
        <v>0</v>
      </c>
      <c r="BU18" s="221">
        <f t="shared" si="41"/>
        <v>0</v>
      </c>
      <c r="BV18" s="207"/>
      <c r="BW18" s="221">
        <f t="shared" si="42"/>
        <v>0</v>
      </c>
      <c r="BX18" s="207"/>
      <c r="BY18" s="207"/>
      <c r="BZ18" s="235">
        <f t="shared" si="43"/>
        <v>11.876712328767123</v>
      </c>
      <c r="CA18" s="235">
        <f t="shared" si="44"/>
        <v>-6.8767123287671232</v>
      </c>
      <c r="CB18" s="221">
        <f t="shared" si="8"/>
        <v>0</v>
      </c>
      <c r="CC18" s="221">
        <f t="shared" si="45"/>
        <v>0</v>
      </c>
    </row>
    <row r="19" spans="1:81" ht="15" x14ac:dyDescent="0.25">
      <c r="A19" s="204" t="s">
        <v>667</v>
      </c>
      <c r="B19" s="234"/>
      <c r="C19" s="234"/>
      <c r="D19" s="219" t="s">
        <v>629</v>
      </c>
      <c r="E19" s="225">
        <v>40359</v>
      </c>
      <c r="F19" s="205">
        <f t="shared" si="0"/>
        <v>3.7534246575342465</v>
      </c>
      <c r="G19" s="205">
        <v>5</v>
      </c>
      <c r="H19" s="205">
        <f t="shared" si="9"/>
        <v>1.2465753424657535</v>
      </c>
      <c r="I19" s="205"/>
      <c r="J19" s="218">
        <v>230760</v>
      </c>
      <c r="K19" s="212">
        <v>230760</v>
      </c>
      <c r="L19" s="206">
        <f t="shared" si="1"/>
        <v>0</v>
      </c>
      <c r="M19" s="211">
        <f t="shared" si="10"/>
        <v>46152</v>
      </c>
      <c r="N19" s="211">
        <f t="shared" si="11"/>
        <v>-46152</v>
      </c>
      <c r="O19" s="211">
        <f t="shared" si="12"/>
        <v>0</v>
      </c>
      <c r="P19" s="211">
        <f t="shared" si="13"/>
        <v>0</v>
      </c>
      <c r="Q19" s="207">
        <f t="shared" si="14"/>
        <v>46152</v>
      </c>
      <c r="R19" s="207"/>
      <c r="S19" s="211">
        <f t="shared" si="15"/>
        <v>0</v>
      </c>
      <c r="T19" s="207"/>
      <c r="U19" s="207"/>
      <c r="V19" s="235">
        <f t="shared" si="16"/>
        <v>4.7534246575342465</v>
      </c>
      <c r="W19" s="235">
        <f t="shared" si="17"/>
        <v>0.24657534246575352</v>
      </c>
      <c r="X19" s="211">
        <v>0</v>
      </c>
      <c r="Y19" s="211">
        <f t="shared" si="2"/>
        <v>0</v>
      </c>
      <c r="Z19" s="207"/>
      <c r="AA19" s="211">
        <f t="shared" si="3"/>
        <v>0</v>
      </c>
      <c r="AB19" s="207"/>
      <c r="AC19" s="207"/>
      <c r="AD19" s="235">
        <f t="shared" si="18"/>
        <v>5.7561643835616438</v>
      </c>
      <c r="AE19" s="235">
        <f t="shared" si="19"/>
        <v>-0.75616438356164384</v>
      </c>
      <c r="AF19" s="236">
        <f t="shared" si="20"/>
        <v>0</v>
      </c>
      <c r="AG19" s="237">
        <f t="shared" si="21"/>
        <v>0</v>
      </c>
      <c r="AH19" s="207"/>
      <c r="AI19" s="211">
        <f t="shared" si="4"/>
        <v>0</v>
      </c>
      <c r="AJ19" s="207"/>
      <c r="AK19" s="207"/>
      <c r="AL19" s="235">
        <f t="shared" si="22"/>
        <v>6.7561643835616438</v>
      </c>
      <c r="AM19" s="235">
        <f t="shared" si="23"/>
        <v>-1.7561643835616438</v>
      </c>
      <c r="AN19" s="236">
        <f t="shared" si="24"/>
        <v>0</v>
      </c>
      <c r="AO19" s="208">
        <f t="shared" si="25"/>
        <v>0</v>
      </c>
      <c r="AP19" s="207"/>
      <c r="AQ19" s="211">
        <f t="shared" si="5"/>
        <v>0</v>
      </c>
      <c r="AR19" s="207"/>
      <c r="AS19" s="207"/>
      <c r="AT19" s="235">
        <f t="shared" si="6"/>
        <v>7.7561643835616438</v>
      </c>
      <c r="AU19" s="235">
        <f t="shared" si="7"/>
        <v>-2.7561643835616438</v>
      </c>
      <c r="AV19" s="236">
        <f t="shared" si="26"/>
        <v>0</v>
      </c>
      <c r="AW19" s="208">
        <f t="shared" si="27"/>
        <v>0</v>
      </c>
      <c r="AX19" s="207"/>
      <c r="AY19" s="211">
        <v>0</v>
      </c>
      <c r="AZ19" s="207"/>
      <c r="BA19" s="207"/>
      <c r="BB19" s="235">
        <f t="shared" si="28"/>
        <v>8.7561643835616429</v>
      </c>
      <c r="BC19" s="235">
        <f t="shared" si="29"/>
        <v>-3.7561643835616429</v>
      </c>
      <c r="BD19" s="238">
        <f t="shared" si="30"/>
        <v>0</v>
      </c>
      <c r="BE19" s="221">
        <f t="shared" si="31"/>
        <v>0</v>
      </c>
      <c r="BF19" s="207"/>
      <c r="BG19" s="221">
        <f t="shared" si="32"/>
        <v>0</v>
      </c>
      <c r="BH19" s="207"/>
      <c r="BI19" s="207"/>
      <c r="BJ19" s="235">
        <f t="shared" si="33"/>
        <v>9.7589041095890412</v>
      </c>
      <c r="BK19" s="235">
        <f t="shared" si="34"/>
        <v>-4.7589041095890412</v>
      </c>
      <c r="BL19" s="238">
        <f t="shared" si="35"/>
        <v>0</v>
      </c>
      <c r="BM19" s="221">
        <f t="shared" si="36"/>
        <v>0</v>
      </c>
      <c r="BN19" s="207"/>
      <c r="BO19" s="221">
        <f t="shared" si="37"/>
        <v>0</v>
      </c>
      <c r="BP19" s="207"/>
      <c r="BQ19" s="207"/>
      <c r="BR19" s="235">
        <f t="shared" si="38"/>
        <v>10.758904109589041</v>
      </c>
      <c r="BS19" s="235">
        <f t="shared" si="39"/>
        <v>-5.7589041095890412</v>
      </c>
      <c r="BT19" s="221">
        <f t="shared" si="40"/>
        <v>0</v>
      </c>
      <c r="BU19" s="221">
        <f t="shared" si="41"/>
        <v>0</v>
      </c>
      <c r="BV19" s="207"/>
      <c r="BW19" s="221">
        <f t="shared" si="42"/>
        <v>0</v>
      </c>
      <c r="BX19" s="207"/>
      <c r="BY19" s="207"/>
      <c r="BZ19" s="235">
        <f t="shared" si="43"/>
        <v>11.758904109589041</v>
      </c>
      <c r="CA19" s="235">
        <f t="shared" si="44"/>
        <v>-6.7589041095890412</v>
      </c>
      <c r="CB19" s="221">
        <f t="shared" si="8"/>
        <v>0</v>
      </c>
      <c r="CC19" s="221">
        <f t="shared" si="45"/>
        <v>0</v>
      </c>
    </row>
    <row r="20" spans="1:81" ht="15" x14ac:dyDescent="0.25">
      <c r="A20" s="204" t="s">
        <v>667</v>
      </c>
      <c r="B20" s="234"/>
      <c r="C20" s="234"/>
      <c r="D20" s="213" t="s">
        <v>630</v>
      </c>
      <c r="E20" s="225">
        <v>40573</v>
      </c>
      <c r="F20" s="205">
        <f t="shared" si="0"/>
        <v>3.1671232876712327</v>
      </c>
      <c r="G20" s="205">
        <v>5</v>
      </c>
      <c r="H20" s="205">
        <f t="shared" si="9"/>
        <v>1.8328767123287673</v>
      </c>
      <c r="I20" s="205"/>
      <c r="J20" s="218">
        <v>383715</v>
      </c>
      <c r="K20" s="212">
        <v>383715</v>
      </c>
      <c r="L20" s="206">
        <f t="shared" si="1"/>
        <v>0</v>
      </c>
      <c r="M20" s="211">
        <f t="shared" si="10"/>
        <v>76743</v>
      </c>
      <c r="N20" s="211">
        <f t="shared" si="11"/>
        <v>-76743</v>
      </c>
      <c r="O20" s="211">
        <f t="shared" si="12"/>
        <v>0</v>
      </c>
      <c r="P20" s="211">
        <f t="shared" si="13"/>
        <v>0</v>
      </c>
      <c r="Q20" s="207">
        <f t="shared" si="14"/>
        <v>76743</v>
      </c>
      <c r="R20" s="207"/>
      <c r="S20" s="211">
        <f t="shared" si="15"/>
        <v>0</v>
      </c>
      <c r="T20" s="207"/>
      <c r="U20" s="207"/>
      <c r="V20" s="235">
        <f t="shared" si="16"/>
        <v>4.1671232876712327</v>
      </c>
      <c r="W20" s="235">
        <f t="shared" si="17"/>
        <v>0.83287671232876725</v>
      </c>
      <c r="X20" s="211">
        <v>0</v>
      </c>
      <c r="Y20" s="211">
        <f t="shared" si="2"/>
        <v>0</v>
      </c>
      <c r="Z20" s="207"/>
      <c r="AA20" s="211">
        <f t="shared" si="3"/>
        <v>0</v>
      </c>
      <c r="AB20" s="207"/>
      <c r="AC20" s="207"/>
      <c r="AD20" s="235">
        <f t="shared" si="18"/>
        <v>5.1698630136986301</v>
      </c>
      <c r="AE20" s="235">
        <f t="shared" si="19"/>
        <v>-0.16986301369863011</v>
      </c>
      <c r="AF20" s="236">
        <f t="shared" si="20"/>
        <v>0</v>
      </c>
      <c r="AG20" s="237">
        <f t="shared" si="21"/>
        <v>0</v>
      </c>
      <c r="AH20" s="207"/>
      <c r="AI20" s="211">
        <f t="shared" si="4"/>
        <v>0</v>
      </c>
      <c r="AJ20" s="207"/>
      <c r="AK20" s="207"/>
      <c r="AL20" s="235">
        <f t="shared" si="22"/>
        <v>6.1698630136986301</v>
      </c>
      <c r="AM20" s="235">
        <f t="shared" si="23"/>
        <v>-1.1698630136986301</v>
      </c>
      <c r="AN20" s="236">
        <f t="shared" si="24"/>
        <v>0</v>
      </c>
      <c r="AO20" s="208">
        <f t="shared" si="25"/>
        <v>0</v>
      </c>
      <c r="AP20" s="207"/>
      <c r="AQ20" s="211">
        <f t="shared" si="5"/>
        <v>0</v>
      </c>
      <c r="AR20" s="207"/>
      <c r="AS20" s="207"/>
      <c r="AT20" s="235">
        <f t="shared" si="6"/>
        <v>7.1698630136986301</v>
      </c>
      <c r="AU20" s="235">
        <f t="shared" si="7"/>
        <v>-2.1698630136986301</v>
      </c>
      <c r="AV20" s="236">
        <f t="shared" si="26"/>
        <v>0</v>
      </c>
      <c r="AW20" s="208">
        <f t="shared" si="27"/>
        <v>0</v>
      </c>
      <c r="AX20" s="207"/>
      <c r="AY20" s="211">
        <v>0</v>
      </c>
      <c r="AZ20" s="207"/>
      <c r="BA20" s="207"/>
      <c r="BB20" s="235">
        <f t="shared" si="28"/>
        <v>8.169863013698631</v>
      </c>
      <c r="BC20" s="235">
        <f t="shared" si="29"/>
        <v>-3.169863013698631</v>
      </c>
      <c r="BD20" s="238">
        <f t="shared" si="30"/>
        <v>0</v>
      </c>
      <c r="BE20" s="221">
        <f t="shared" si="31"/>
        <v>0</v>
      </c>
      <c r="BF20" s="207"/>
      <c r="BG20" s="221">
        <f t="shared" si="32"/>
        <v>0</v>
      </c>
      <c r="BH20" s="207"/>
      <c r="BI20" s="207"/>
      <c r="BJ20" s="235">
        <f t="shared" si="33"/>
        <v>9.1726027397260275</v>
      </c>
      <c r="BK20" s="235">
        <f t="shared" si="34"/>
        <v>-4.1726027397260275</v>
      </c>
      <c r="BL20" s="238">
        <f t="shared" si="35"/>
        <v>0</v>
      </c>
      <c r="BM20" s="221">
        <f t="shared" si="36"/>
        <v>0</v>
      </c>
      <c r="BN20" s="207"/>
      <c r="BO20" s="221">
        <f t="shared" si="37"/>
        <v>0</v>
      </c>
      <c r="BP20" s="207"/>
      <c r="BQ20" s="207"/>
      <c r="BR20" s="235">
        <f t="shared" si="38"/>
        <v>10.172602739726027</v>
      </c>
      <c r="BS20" s="235">
        <f t="shared" si="39"/>
        <v>-5.1726027397260275</v>
      </c>
      <c r="BT20" s="221">
        <f t="shared" si="40"/>
        <v>0</v>
      </c>
      <c r="BU20" s="221">
        <f t="shared" si="41"/>
        <v>0</v>
      </c>
      <c r="BV20" s="207"/>
      <c r="BW20" s="221">
        <f t="shared" si="42"/>
        <v>0</v>
      </c>
      <c r="BX20" s="207"/>
      <c r="BY20" s="207"/>
      <c r="BZ20" s="235">
        <f t="shared" si="43"/>
        <v>11.172602739726027</v>
      </c>
      <c r="CA20" s="235">
        <f t="shared" si="44"/>
        <v>-6.1726027397260275</v>
      </c>
      <c r="CB20" s="221">
        <f t="shared" si="8"/>
        <v>0</v>
      </c>
      <c r="CC20" s="221">
        <f t="shared" si="45"/>
        <v>0</v>
      </c>
    </row>
    <row r="21" spans="1:81" ht="15" x14ac:dyDescent="0.25">
      <c r="A21" s="204" t="s">
        <v>667</v>
      </c>
      <c r="B21" s="234"/>
      <c r="C21" s="234"/>
      <c r="D21" s="219" t="s">
        <v>631</v>
      </c>
      <c r="E21" s="225">
        <v>40633</v>
      </c>
      <c r="F21" s="205">
        <f t="shared" si="0"/>
        <v>3.0027397260273974</v>
      </c>
      <c r="G21" s="205">
        <v>5</v>
      </c>
      <c r="H21" s="205">
        <f t="shared" si="9"/>
        <v>1.9972602739726026</v>
      </c>
      <c r="I21" s="205"/>
      <c r="J21" s="218">
        <v>884</v>
      </c>
      <c r="K21" s="212">
        <v>884</v>
      </c>
      <c r="L21" s="206">
        <f t="shared" si="1"/>
        <v>0</v>
      </c>
      <c r="M21" s="211">
        <f t="shared" si="10"/>
        <v>176.8</v>
      </c>
      <c r="N21" s="211">
        <f t="shared" si="11"/>
        <v>-176.8</v>
      </c>
      <c r="O21" s="211">
        <f t="shared" si="12"/>
        <v>0</v>
      </c>
      <c r="P21" s="211">
        <f t="shared" si="13"/>
        <v>0</v>
      </c>
      <c r="Q21" s="207">
        <f t="shared" si="14"/>
        <v>176.8</v>
      </c>
      <c r="R21" s="207"/>
      <c r="S21" s="211">
        <f t="shared" si="15"/>
        <v>0</v>
      </c>
      <c r="T21" s="207"/>
      <c r="U21" s="207"/>
      <c r="V21" s="235">
        <f t="shared" si="16"/>
        <v>4.0027397260273974</v>
      </c>
      <c r="W21" s="235">
        <f t="shared" si="17"/>
        <v>0.99726027397260264</v>
      </c>
      <c r="X21" s="211">
        <v>0</v>
      </c>
      <c r="Y21" s="211">
        <f t="shared" si="2"/>
        <v>0</v>
      </c>
      <c r="Z21" s="207"/>
      <c r="AA21" s="211">
        <f t="shared" si="3"/>
        <v>0</v>
      </c>
      <c r="AB21" s="207"/>
      <c r="AC21" s="207"/>
      <c r="AD21" s="235">
        <f t="shared" si="18"/>
        <v>5.0054794520547947</v>
      </c>
      <c r="AE21" s="235">
        <f t="shared" si="19"/>
        <v>-5.4794520547947201E-3</v>
      </c>
      <c r="AF21" s="236">
        <f t="shared" si="20"/>
        <v>0</v>
      </c>
      <c r="AG21" s="237">
        <f t="shared" si="21"/>
        <v>0</v>
      </c>
      <c r="AH21" s="207"/>
      <c r="AI21" s="211">
        <f t="shared" si="4"/>
        <v>0</v>
      </c>
      <c r="AJ21" s="207"/>
      <c r="AK21" s="207"/>
      <c r="AL21" s="235">
        <f t="shared" si="22"/>
        <v>6.0054794520547947</v>
      </c>
      <c r="AM21" s="235">
        <f t="shared" si="23"/>
        <v>-1.0054794520547947</v>
      </c>
      <c r="AN21" s="236">
        <f t="shared" si="24"/>
        <v>0</v>
      </c>
      <c r="AO21" s="208">
        <f t="shared" si="25"/>
        <v>0</v>
      </c>
      <c r="AP21" s="207"/>
      <c r="AQ21" s="211">
        <f t="shared" si="5"/>
        <v>0</v>
      </c>
      <c r="AR21" s="207"/>
      <c r="AS21" s="207"/>
      <c r="AT21" s="235">
        <f t="shared" si="6"/>
        <v>7.0054794520547947</v>
      </c>
      <c r="AU21" s="235">
        <f t="shared" si="7"/>
        <v>-2.0054794520547947</v>
      </c>
      <c r="AV21" s="236">
        <f t="shared" si="26"/>
        <v>0</v>
      </c>
      <c r="AW21" s="208">
        <f t="shared" si="27"/>
        <v>0</v>
      </c>
      <c r="AX21" s="207"/>
      <c r="AY21" s="211">
        <v>0</v>
      </c>
      <c r="AZ21" s="207"/>
      <c r="BA21" s="207"/>
      <c r="BB21" s="235">
        <f t="shared" si="28"/>
        <v>8.0054794520547947</v>
      </c>
      <c r="BC21" s="235">
        <f t="shared" si="29"/>
        <v>-3.0054794520547947</v>
      </c>
      <c r="BD21" s="238">
        <f t="shared" si="30"/>
        <v>0</v>
      </c>
      <c r="BE21" s="221">
        <f t="shared" si="31"/>
        <v>0</v>
      </c>
      <c r="BF21" s="207"/>
      <c r="BG21" s="221">
        <f t="shared" si="32"/>
        <v>0</v>
      </c>
      <c r="BH21" s="207"/>
      <c r="BI21" s="207"/>
      <c r="BJ21" s="235">
        <f t="shared" si="33"/>
        <v>9.0082191780821912</v>
      </c>
      <c r="BK21" s="235">
        <f t="shared" si="34"/>
        <v>-4.0082191780821912</v>
      </c>
      <c r="BL21" s="238">
        <f t="shared" si="35"/>
        <v>0</v>
      </c>
      <c r="BM21" s="221">
        <f t="shared" si="36"/>
        <v>0</v>
      </c>
      <c r="BN21" s="207"/>
      <c r="BO21" s="221">
        <f t="shared" si="37"/>
        <v>0</v>
      </c>
      <c r="BP21" s="207"/>
      <c r="BQ21" s="207"/>
      <c r="BR21" s="235">
        <f t="shared" si="38"/>
        <v>10.008219178082191</v>
      </c>
      <c r="BS21" s="235">
        <f t="shared" si="39"/>
        <v>-5.0082191780821912</v>
      </c>
      <c r="BT21" s="221">
        <f t="shared" si="40"/>
        <v>0</v>
      </c>
      <c r="BU21" s="221">
        <f t="shared" si="41"/>
        <v>0</v>
      </c>
      <c r="BV21" s="207"/>
      <c r="BW21" s="221">
        <f t="shared" si="42"/>
        <v>0</v>
      </c>
      <c r="BX21" s="207"/>
      <c r="BY21" s="207"/>
      <c r="BZ21" s="235">
        <f t="shared" si="43"/>
        <v>11.008219178082191</v>
      </c>
      <c r="CA21" s="235">
        <f t="shared" si="44"/>
        <v>-6.0082191780821912</v>
      </c>
      <c r="CB21" s="221">
        <f t="shared" si="8"/>
        <v>0</v>
      </c>
      <c r="CC21" s="221">
        <f t="shared" si="45"/>
        <v>0</v>
      </c>
    </row>
    <row r="22" spans="1:81" ht="15" x14ac:dyDescent="0.25">
      <c r="A22" s="204" t="s">
        <v>667</v>
      </c>
      <c r="B22" s="234"/>
      <c r="C22" s="234"/>
      <c r="D22" s="228" t="s">
        <v>632</v>
      </c>
      <c r="E22" s="225">
        <v>40297</v>
      </c>
      <c r="F22" s="205">
        <f t="shared" si="0"/>
        <v>3.9232876712328766</v>
      </c>
      <c r="G22" s="205">
        <v>5</v>
      </c>
      <c r="H22" s="205">
        <f t="shared" si="9"/>
        <v>1.0767123287671234</v>
      </c>
      <c r="I22" s="205"/>
      <c r="J22" s="218">
        <v>312000</v>
      </c>
      <c r="K22" s="212">
        <v>249600</v>
      </c>
      <c r="L22" s="206">
        <f t="shared" si="1"/>
        <v>62400</v>
      </c>
      <c r="M22" s="211">
        <f t="shared" si="10"/>
        <v>62400</v>
      </c>
      <c r="N22" s="211">
        <f t="shared" si="11"/>
        <v>0</v>
      </c>
      <c r="O22" s="211">
        <f t="shared" si="12"/>
        <v>62400</v>
      </c>
      <c r="P22" s="211">
        <f t="shared" si="13"/>
        <v>0</v>
      </c>
      <c r="Q22" s="207">
        <f t="shared" si="14"/>
        <v>62400</v>
      </c>
      <c r="R22" s="207"/>
      <c r="S22" s="211">
        <f t="shared" si="15"/>
        <v>0</v>
      </c>
      <c r="T22" s="207"/>
      <c r="U22" s="207"/>
      <c r="V22" s="235">
        <f t="shared" si="16"/>
        <v>4.9232876712328766</v>
      </c>
      <c r="W22" s="235">
        <f t="shared" si="17"/>
        <v>7.6712328767123417E-2</v>
      </c>
      <c r="X22" s="211">
        <v>0</v>
      </c>
      <c r="Y22" s="211">
        <f t="shared" si="2"/>
        <v>0</v>
      </c>
      <c r="Z22" s="207"/>
      <c r="AA22" s="211">
        <f t="shared" si="3"/>
        <v>0</v>
      </c>
      <c r="AB22" s="207"/>
      <c r="AC22" s="207"/>
      <c r="AD22" s="235">
        <f t="shared" si="18"/>
        <v>5.9260273972602739</v>
      </c>
      <c r="AE22" s="235">
        <f t="shared" si="19"/>
        <v>-0.92602739726027394</v>
      </c>
      <c r="AF22" s="236">
        <f t="shared" si="20"/>
        <v>0</v>
      </c>
      <c r="AG22" s="237">
        <f t="shared" si="21"/>
        <v>0</v>
      </c>
      <c r="AH22" s="207"/>
      <c r="AI22" s="211">
        <f t="shared" si="4"/>
        <v>0</v>
      </c>
      <c r="AJ22" s="207"/>
      <c r="AK22" s="207"/>
      <c r="AL22" s="235">
        <f t="shared" si="22"/>
        <v>6.9260273972602739</v>
      </c>
      <c r="AM22" s="235">
        <f t="shared" si="23"/>
        <v>-1.9260273972602739</v>
      </c>
      <c r="AN22" s="236">
        <f t="shared" si="24"/>
        <v>0</v>
      </c>
      <c r="AO22" s="208">
        <f t="shared" si="25"/>
        <v>0</v>
      </c>
      <c r="AP22" s="207"/>
      <c r="AQ22" s="211">
        <f t="shared" si="5"/>
        <v>0</v>
      </c>
      <c r="AR22" s="207"/>
      <c r="AS22" s="207"/>
      <c r="AT22" s="235">
        <f t="shared" si="6"/>
        <v>7.9260273972602739</v>
      </c>
      <c r="AU22" s="235">
        <f t="shared" si="7"/>
        <v>-2.9260273972602739</v>
      </c>
      <c r="AV22" s="236">
        <f t="shared" si="26"/>
        <v>0</v>
      </c>
      <c r="AW22" s="208">
        <f t="shared" si="27"/>
        <v>0</v>
      </c>
      <c r="AX22" s="207"/>
      <c r="AY22" s="211">
        <v>0</v>
      </c>
      <c r="AZ22" s="207"/>
      <c r="BA22" s="207"/>
      <c r="BB22" s="235">
        <f t="shared" si="28"/>
        <v>8.9260273972602739</v>
      </c>
      <c r="BC22" s="235">
        <f t="shared" si="29"/>
        <v>-3.9260273972602739</v>
      </c>
      <c r="BD22" s="238">
        <f t="shared" si="30"/>
        <v>0</v>
      </c>
      <c r="BE22" s="221">
        <f t="shared" si="31"/>
        <v>0</v>
      </c>
      <c r="BF22" s="207"/>
      <c r="BG22" s="221">
        <f t="shared" si="32"/>
        <v>0</v>
      </c>
      <c r="BH22" s="207"/>
      <c r="BI22" s="207"/>
      <c r="BJ22" s="235">
        <f t="shared" si="33"/>
        <v>9.9287671232876704</v>
      </c>
      <c r="BK22" s="235">
        <f t="shared" si="34"/>
        <v>-4.9287671232876704</v>
      </c>
      <c r="BL22" s="238">
        <f t="shared" si="35"/>
        <v>0</v>
      </c>
      <c r="BM22" s="221">
        <f t="shared" si="36"/>
        <v>0</v>
      </c>
      <c r="BN22" s="207"/>
      <c r="BO22" s="221">
        <f t="shared" si="37"/>
        <v>0</v>
      </c>
      <c r="BP22" s="207"/>
      <c r="BQ22" s="207"/>
      <c r="BR22" s="235">
        <f t="shared" si="38"/>
        <v>10.92876712328767</v>
      </c>
      <c r="BS22" s="235">
        <f t="shared" si="39"/>
        <v>-5.9287671232876704</v>
      </c>
      <c r="BT22" s="221">
        <f t="shared" si="40"/>
        <v>0</v>
      </c>
      <c r="BU22" s="221">
        <f t="shared" si="41"/>
        <v>0</v>
      </c>
      <c r="BV22" s="207"/>
      <c r="BW22" s="221">
        <f t="shared" si="42"/>
        <v>0</v>
      </c>
      <c r="BX22" s="207"/>
      <c r="BY22" s="207"/>
      <c r="BZ22" s="235">
        <f t="shared" si="43"/>
        <v>11.92876712328767</v>
      </c>
      <c r="CA22" s="235">
        <f t="shared" si="44"/>
        <v>-6.9287671232876704</v>
      </c>
      <c r="CB22" s="221">
        <f t="shared" si="8"/>
        <v>0</v>
      </c>
      <c r="CC22" s="221">
        <f t="shared" si="45"/>
        <v>0</v>
      </c>
    </row>
    <row r="23" spans="1:81" ht="15" x14ac:dyDescent="0.25">
      <c r="A23" s="204" t="s">
        <v>667</v>
      </c>
      <c r="B23" s="234"/>
      <c r="C23" s="234"/>
      <c r="D23" s="219" t="s">
        <v>633</v>
      </c>
      <c r="E23" s="225">
        <v>40309</v>
      </c>
      <c r="F23" s="205">
        <f t="shared" si="0"/>
        <v>3.8904109589041096</v>
      </c>
      <c r="G23" s="205">
        <v>5</v>
      </c>
      <c r="H23" s="205">
        <f t="shared" si="9"/>
        <v>1.1095890410958904</v>
      </c>
      <c r="I23" s="205"/>
      <c r="J23" s="218">
        <v>10000</v>
      </c>
      <c r="K23" s="212">
        <v>10000</v>
      </c>
      <c r="L23" s="206">
        <f t="shared" si="1"/>
        <v>0</v>
      </c>
      <c r="M23" s="211">
        <f t="shared" si="10"/>
        <v>2000</v>
      </c>
      <c r="N23" s="211">
        <f t="shared" si="11"/>
        <v>-2000</v>
      </c>
      <c r="O23" s="211">
        <f t="shared" si="12"/>
        <v>0</v>
      </c>
      <c r="P23" s="211">
        <f t="shared" si="13"/>
        <v>0</v>
      </c>
      <c r="Q23" s="207">
        <f t="shared" si="14"/>
        <v>2000</v>
      </c>
      <c r="R23" s="207"/>
      <c r="S23" s="211">
        <f t="shared" si="15"/>
        <v>0</v>
      </c>
      <c r="T23" s="207"/>
      <c r="U23" s="207"/>
      <c r="V23" s="235">
        <f t="shared" si="16"/>
        <v>4.8904109589041092</v>
      </c>
      <c r="W23" s="235">
        <f t="shared" si="17"/>
        <v>0.10958904109589085</v>
      </c>
      <c r="X23" s="211">
        <v>0</v>
      </c>
      <c r="Y23" s="211">
        <f t="shared" si="2"/>
        <v>0</v>
      </c>
      <c r="Z23" s="207"/>
      <c r="AA23" s="211">
        <f t="shared" si="3"/>
        <v>0</v>
      </c>
      <c r="AB23" s="207"/>
      <c r="AC23" s="207"/>
      <c r="AD23" s="235">
        <f t="shared" si="18"/>
        <v>5.8931506849315065</v>
      </c>
      <c r="AE23" s="235">
        <f t="shared" si="19"/>
        <v>-0.89315068493150651</v>
      </c>
      <c r="AF23" s="236">
        <f t="shared" si="20"/>
        <v>0</v>
      </c>
      <c r="AG23" s="237">
        <f t="shared" si="21"/>
        <v>0</v>
      </c>
      <c r="AH23" s="207"/>
      <c r="AI23" s="211">
        <f t="shared" si="4"/>
        <v>0</v>
      </c>
      <c r="AJ23" s="207"/>
      <c r="AK23" s="207"/>
      <c r="AL23" s="235">
        <f t="shared" si="22"/>
        <v>6.8931506849315065</v>
      </c>
      <c r="AM23" s="235">
        <f t="shared" si="23"/>
        <v>-1.8931506849315065</v>
      </c>
      <c r="AN23" s="236">
        <f t="shared" si="24"/>
        <v>0</v>
      </c>
      <c r="AO23" s="208">
        <f t="shared" si="25"/>
        <v>0</v>
      </c>
      <c r="AP23" s="207"/>
      <c r="AQ23" s="211">
        <f t="shared" si="5"/>
        <v>0</v>
      </c>
      <c r="AR23" s="207"/>
      <c r="AS23" s="207"/>
      <c r="AT23" s="235">
        <f t="shared" si="6"/>
        <v>7.8931506849315065</v>
      </c>
      <c r="AU23" s="235">
        <f t="shared" si="7"/>
        <v>-2.8931506849315065</v>
      </c>
      <c r="AV23" s="236">
        <f t="shared" si="26"/>
        <v>0</v>
      </c>
      <c r="AW23" s="208">
        <f t="shared" si="27"/>
        <v>0</v>
      </c>
      <c r="AX23" s="207"/>
      <c r="AY23" s="211">
        <v>0</v>
      </c>
      <c r="AZ23" s="207"/>
      <c r="BA23" s="207"/>
      <c r="BB23" s="235">
        <f t="shared" si="28"/>
        <v>8.8931506849315074</v>
      </c>
      <c r="BC23" s="235">
        <f t="shared" si="29"/>
        <v>-3.8931506849315074</v>
      </c>
      <c r="BD23" s="238">
        <f t="shared" si="30"/>
        <v>0</v>
      </c>
      <c r="BE23" s="221">
        <f t="shared" si="31"/>
        <v>0</v>
      </c>
      <c r="BF23" s="207"/>
      <c r="BG23" s="221">
        <f t="shared" si="32"/>
        <v>0</v>
      </c>
      <c r="BH23" s="207"/>
      <c r="BI23" s="207"/>
      <c r="BJ23" s="235">
        <f t="shared" si="33"/>
        <v>9.8958904109589039</v>
      </c>
      <c r="BK23" s="235">
        <f t="shared" si="34"/>
        <v>-4.8958904109589039</v>
      </c>
      <c r="BL23" s="238">
        <f t="shared" si="35"/>
        <v>0</v>
      </c>
      <c r="BM23" s="221">
        <f t="shared" si="36"/>
        <v>0</v>
      </c>
      <c r="BN23" s="207"/>
      <c r="BO23" s="221">
        <f t="shared" si="37"/>
        <v>0</v>
      </c>
      <c r="BP23" s="207"/>
      <c r="BQ23" s="207"/>
      <c r="BR23" s="235">
        <f t="shared" si="38"/>
        <v>10.895890410958904</v>
      </c>
      <c r="BS23" s="235">
        <f t="shared" si="39"/>
        <v>-5.8958904109589039</v>
      </c>
      <c r="BT23" s="221">
        <f t="shared" si="40"/>
        <v>0</v>
      </c>
      <c r="BU23" s="221">
        <f t="shared" si="41"/>
        <v>0</v>
      </c>
      <c r="BV23" s="207"/>
      <c r="BW23" s="221">
        <f t="shared" si="42"/>
        <v>0</v>
      </c>
      <c r="BX23" s="207"/>
      <c r="BY23" s="207"/>
      <c r="BZ23" s="235">
        <f t="shared" si="43"/>
        <v>11.895890410958904</v>
      </c>
      <c r="CA23" s="235">
        <f t="shared" si="44"/>
        <v>-6.8958904109589039</v>
      </c>
      <c r="CB23" s="221">
        <f t="shared" si="8"/>
        <v>0</v>
      </c>
      <c r="CC23" s="221">
        <f t="shared" si="45"/>
        <v>0</v>
      </c>
    </row>
    <row r="24" spans="1:81" ht="15" x14ac:dyDescent="0.25">
      <c r="A24" s="204" t="s">
        <v>667</v>
      </c>
      <c r="B24" s="234"/>
      <c r="C24" s="234"/>
      <c r="D24" s="228" t="s">
        <v>634</v>
      </c>
      <c r="E24" s="225">
        <v>40407</v>
      </c>
      <c r="F24" s="205">
        <f t="shared" si="0"/>
        <v>3.6219178082191781</v>
      </c>
      <c r="G24" s="205">
        <v>5</v>
      </c>
      <c r="H24" s="205">
        <f t="shared" si="9"/>
        <v>1.3780821917808219</v>
      </c>
      <c r="I24" s="205"/>
      <c r="J24" s="218">
        <v>138500</v>
      </c>
      <c r="K24" s="212">
        <v>110800</v>
      </c>
      <c r="L24" s="206">
        <f t="shared" si="1"/>
        <v>27700</v>
      </c>
      <c r="M24" s="211">
        <f t="shared" si="10"/>
        <v>27700</v>
      </c>
      <c r="N24" s="211">
        <f t="shared" si="11"/>
        <v>0</v>
      </c>
      <c r="O24" s="211">
        <f t="shared" si="12"/>
        <v>27700</v>
      </c>
      <c r="P24" s="211">
        <f t="shared" si="13"/>
        <v>0</v>
      </c>
      <c r="Q24" s="207">
        <f t="shared" si="14"/>
        <v>27700</v>
      </c>
      <c r="R24" s="207"/>
      <c r="S24" s="211">
        <f t="shared" si="15"/>
        <v>0</v>
      </c>
      <c r="T24" s="207"/>
      <c r="U24" s="207"/>
      <c r="V24" s="235">
        <f t="shared" si="16"/>
        <v>4.6219178082191785</v>
      </c>
      <c r="W24" s="235">
        <f t="shared" si="17"/>
        <v>0.37808219178082147</v>
      </c>
      <c r="X24" s="211">
        <v>0</v>
      </c>
      <c r="Y24" s="211">
        <f t="shared" si="2"/>
        <v>0</v>
      </c>
      <c r="Z24" s="207"/>
      <c r="AA24" s="211">
        <f t="shared" si="3"/>
        <v>0</v>
      </c>
      <c r="AB24" s="207"/>
      <c r="AC24" s="207"/>
      <c r="AD24" s="235">
        <f t="shared" si="18"/>
        <v>5.624657534246575</v>
      </c>
      <c r="AE24" s="235">
        <f t="shared" si="19"/>
        <v>-0.624657534246575</v>
      </c>
      <c r="AF24" s="236">
        <f t="shared" si="20"/>
        <v>0</v>
      </c>
      <c r="AG24" s="237">
        <f t="shared" si="21"/>
        <v>0</v>
      </c>
      <c r="AH24" s="207"/>
      <c r="AI24" s="211">
        <f t="shared" si="4"/>
        <v>0</v>
      </c>
      <c r="AJ24" s="207"/>
      <c r="AK24" s="207"/>
      <c r="AL24" s="235">
        <f t="shared" si="22"/>
        <v>6.624657534246575</v>
      </c>
      <c r="AM24" s="235">
        <f t="shared" si="23"/>
        <v>-1.624657534246575</v>
      </c>
      <c r="AN24" s="236">
        <f t="shared" si="24"/>
        <v>0</v>
      </c>
      <c r="AO24" s="208">
        <f t="shared" si="25"/>
        <v>0</v>
      </c>
      <c r="AP24" s="207"/>
      <c r="AQ24" s="211">
        <f t="shared" si="5"/>
        <v>0</v>
      </c>
      <c r="AR24" s="207"/>
      <c r="AS24" s="207"/>
      <c r="AT24" s="235">
        <f t="shared" si="6"/>
        <v>7.624657534246575</v>
      </c>
      <c r="AU24" s="235">
        <f t="shared" si="7"/>
        <v>-2.624657534246575</v>
      </c>
      <c r="AV24" s="236">
        <f t="shared" si="26"/>
        <v>0</v>
      </c>
      <c r="AW24" s="208">
        <f t="shared" si="27"/>
        <v>0</v>
      </c>
      <c r="AX24" s="207"/>
      <c r="AY24" s="211">
        <v>0</v>
      </c>
      <c r="AZ24" s="207"/>
      <c r="BA24" s="207"/>
      <c r="BB24" s="235">
        <f t="shared" si="28"/>
        <v>8.624657534246575</v>
      </c>
      <c r="BC24" s="235">
        <f t="shared" si="29"/>
        <v>-3.624657534246575</v>
      </c>
      <c r="BD24" s="238">
        <f t="shared" si="30"/>
        <v>0</v>
      </c>
      <c r="BE24" s="221">
        <f t="shared" si="31"/>
        <v>0</v>
      </c>
      <c r="BF24" s="207"/>
      <c r="BG24" s="221">
        <f t="shared" si="32"/>
        <v>0</v>
      </c>
      <c r="BH24" s="207"/>
      <c r="BI24" s="207"/>
      <c r="BJ24" s="235">
        <f t="shared" si="33"/>
        <v>9.6273972602739732</v>
      </c>
      <c r="BK24" s="235">
        <f t="shared" si="34"/>
        <v>-4.6273972602739732</v>
      </c>
      <c r="BL24" s="238">
        <f t="shared" si="35"/>
        <v>0</v>
      </c>
      <c r="BM24" s="221">
        <f t="shared" si="36"/>
        <v>0</v>
      </c>
      <c r="BN24" s="207"/>
      <c r="BO24" s="221">
        <f t="shared" si="37"/>
        <v>0</v>
      </c>
      <c r="BP24" s="207"/>
      <c r="BQ24" s="207"/>
      <c r="BR24" s="235">
        <f t="shared" si="38"/>
        <v>10.627397260273973</v>
      </c>
      <c r="BS24" s="235">
        <f t="shared" si="39"/>
        <v>-5.6273972602739732</v>
      </c>
      <c r="BT24" s="221">
        <f t="shared" si="40"/>
        <v>0</v>
      </c>
      <c r="BU24" s="221">
        <f t="shared" si="41"/>
        <v>0</v>
      </c>
      <c r="BV24" s="207"/>
      <c r="BW24" s="221">
        <f t="shared" si="42"/>
        <v>0</v>
      </c>
      <c r="BX24" s="207"/>
      <c r="BY24" s="207"/>
      <c r="BZ24" s="235">
        <f t="shared" si="43"/>
        <v>11.627397260273973</v>
      </c>
      <c r="CA24" s="235">
        <f t="shared" si="44"/>
        <v>-6.6273972602739732</v>
      </c>
      <c r="CB24" s="221">
        <f t="shared" si="8"/>
        <v>0</v>
      </c>
      <c r="CC24" s="221">
        <f t="shared" si="45"/>
        <v>0</v>
      </c>
    </row>
    <row r="25" spans="1:81" ht="15" x14ac:dyDescent="0.25">
      <c r="A25" s="204" t="s">
        <v>667</v>
      </c>
      <c r="B25" s="234"/>
      <c r="C25" s="234"/>
      <c r="D25" s="219" t="s">
        <v>635</v>
      </c>
      <c r="E25" s="225">
        <v>40550</v>
      </c>
      <c r="F25" s="205">
        <f t="shared" si="0"/>
        <v>3.2301369863013698</v>
      </c>
      <c r="G25" s="205">
        <v>5</v>
      </c>
      <c r="H25" s="205">
        <f t="shared" si="9"/>
        <v>1.7698630136986302</v>
      </c>
      <c r="I25" s="205"/>
      <c r="J25" s="218">
        <v>100000</v>
      </c>
      <c r="K25" s="212">
        <v>100000</v>
      </c>
      <c r="L25" s="206">
        <f t="shared" si="1"/>
        <v>0</v>
      </c>
      <c r="M25" s="211">
        <f t="shared" si="10"/>
        <v>20000</v>
      </c>
      <c r="N25" s="211">
        <f t="shared" si="11"/>
        <v>-20000</v>
      </c>
      <c r="O25" s="211">
        <f t="shared" si="12"/>
        <v>0</v>
      </c>
      <c r="P25" s="211">
        <f t="shared" si="13"/>
        <v>0</v>
      </c>
      <c r="Q25" s="207">
        <f t="shared" si="14"/>
        <v>20000</v>
      </c>
      <c r="R25" s="207"/>
      <c r="S25" s="211">
        <f t="shared" si="15"/>
        <v>0</v>
      </c>
      <c r="T25" s="207"/>
      <c r="U25" s="207"/>
      <c r="V25" s="235">
        <f t="shared" si="16"/>
        <v>4.2301369863013702</v>
      </c>
      <c r="W25" s="235">
        <f t="shared" si="17"/>
        <v>0.76986301369862975</v>
      </c>
      <c r="X25" s="211">
        <v>0</v>
      </c>
      <c r="Y25" s="211">
        <f t="shared" si="2"/>
        <v>0</v>
      </c>
      <c r="Z25" s="207"/>
      <c r="AA25" s="211">
        <f t="shared" si="3"/>
        <v>0</v>
      </c>
      <c r="AB25" s="207"/>
      <c r="AC25" s="207"/>
      <c r="AD25" s="235">
        <f t="shared" si="18"/>
        <v>5.2328767123287667</v>
      </c>
      <c r="AE25" s="235">
        <f t="shared" si="19"/>
        <v>-0.23287671232876672</v>
      </c>
      <c r="AF25" s="236">
        <f t="shared" si="20"/>
        <v>0</v>
      </c>
      <c r="AG25" s="237">
        <f t="shared" si="21"/>
        <v>0</v>
      </c>
      <c r="AH25" s="207"/>
      <c r="AI25" s="211">
        <f t="shared" si="4"/>
        <v>0</v>
      </c>
      <c r="AJ25" s="207"/>
      <c r="AK25" s="207"/>
      <c r="AL25" s="235">
        <f t="shared" si="22"/>
        <v>6.2328767123287667</v>
      </c>
      <c r="AM25" s="235">
        <f t="shared" si="23"/>
        <v>-1.2328767123287667</v>
      </c>
      <c r="AN25" s="236">
        <f t="shared" si="24"/>
        <v>0</v>
      </c>
      <c r="AO25" s="208">
        <f t="shared" si="25"/>
        <v>0</v>
      </c>
      <c r="AP25" s="207"/>
      <c r="AQ25" s="211">
        <f t="shared" si="5"/>
        <v>0</v>
      </c>
      <c r="AR25" s="207"/>
      <c r="AS25" s="207"/>
      <c r="AT25" s="235">
        <f t="shared" si="6"/>
        <v>7.2328767123287667</v>
      </c>
      <c r="AU25" s="235">
        <f t="shared" si="7"/>
        <v>-2.2328767123287667</v>
      </c>
      <c r="AV25" s="236">
        <f t="shared" si="26"/>
        <v>0</v>
      </c>
      <c r="AW25" s="208">
        <f t="shared" si="27"/>
        <v>0</v>
      </c>
      <c r="AX25" s="207"/>
      <c r="AY25" s="211">
        <v>0</v>
      </c>
      <c r="AZ25" s="207"/>
      <c r="BA25" s="207"/>
      <c r="BB25" s="235">
        <f t="shared" si="28"/>
        <v>8.2328767123287676</v>
      </c>
      <c r="BC25" s="235">
        <f t="shared" si="29"/>
        <v>-3.2328767123287676</v>
      </c>
      <c r="BD25" s="238">
        <f t="shared" si="30"/>
        <v>0</v>
      </c>
      <c r="BE25" s="221">
        <f t="shared" si="31"/>
        <v>0</v>
      </c>
      <c r="BF25" s="207"/>
      <c r="BG25" s="221">
        <f t="shared" si="32"/>
        <v>0</v>
      </c>
      <c r="BH25" s="207"/>
      <c r="BI25" s="207"/>
      <c r="BJ25" s="235">
        <f t="shared" si="33"/>
        <v>9.2356164383561641</v>
      </c>
      <c r="BK25" s="235">
        <f t="shared" si="34"/>
        <v>-4.2356164383561641</v>
      </c>
      <c r="BL25" s="238">
        <f t="shared" si="35"/>
        <v>0</v>
      </c>
      <c r="BM25" s="221">
        <f t="shared" si="36"/>
        <v>0</v>
      </c>
      <c r="BN25" s="207"/>
      <c r="BO25" s="221">
        <f t="shared" si="37"/>
        <v>0</v>
      </c>
      <c r="BP25" s="207"/>
      <c r="BQ25" s="207"/>
      <c r="BR25" s="235">
        <f t="shared" si="38"/>
        <v>10.235616438356164</v>
      </c>
      <c r="BS25" s="235">
        <f t="shared" si="39"/>
        <v>-5.2356164383561641</v>
      </c>
      <c r="BT25" s="221">
        <f t="shared" si="40"/>
        <v>0</v>
      </c>
      <c r="BU25" s="221">
        <f t="shared" si="41"/>
        <v>0</v>
      </c>
      <c r="BV25" s="207"/>
      <c r="BW25" s="221">
        <f t="shared" si="42"/>
        <v>0</v>
      </c>
      <c r="BX25" s="207"/>
      <c r="BY25" s="207"/>
      <c r="BZ25" s="235">
        <f t="shared" si="43"/>
        <v>11.235616438356164</v>
      </c>
      <c r="CA25" s="235">
        <f t="shared" si="44"/>
        <v>-6.2356164383561641</v>
      </c>
      <c r="CB25" s="221">
        <f t="shared" si="8"/>
        <v>0</v>
      </c>
      <c r="CC25" s="221">
        <f t="shared" si="45"/>
        <v>0</v>
      </c>
    </row>
    <row r="26" spans="1:81" ht="15" x14ac:dyDescent="0.25">
      <c r="A26" s="204" t="s">
        <v>667</v>
      </c>
      <c r="B26" s="234"/>
      <c r="C26" s="234"/>
      <c r="D26" s="228" t="s">
        <v>636</v>
      </c>
      <c r="E26" s="225">
        <v>40573</v>
      </c>
      <c r="F26" s="205">
        <f t="shared" si="0"/>
        <v>3.1671232876712327</v>
      </c>
      <c r="G26" s="205">
        <v>5</v>
      </c>
      <c r="H26" s="205">
        <f t="shared" si="9"/>
        <v>1.8328767123287673</v>
      </c>
      <c r="I26" s="205"/>
      <c r="J26" s="218">
        <v>62400</v>
      </c>
      <c r="K26" s="212">
        <v>49920</v>
      </c>
      <c r="L26" s="206">
        <f t="shared" si="1"/>
        <v>12480</v>
      </c>
      <c r="M26" s="211">
        <f t="shared" si="10"/>
        <v>12480</v>
      </c>
      <c r="N26" s="211">
        <f t="shared" si="11"/>
        <v>0</v>
      </c>
      <c r="O26" s="211">
        <f>+J26/G26</f>
        <v>12480</v>
      </c>
      <c r="P26" s="211">
        <f t="shared" si="13"/>
        <v>0</v>
      </c>
      <c r="Q26" s="207">
        <f t="shared" si="14"/>
        <v>12480</v>
      </c>
      <c r="R26" s="207"/>
      <c r="S26" s="211">
        <f t="shared" si="15"/>
        <v>0</v>
      </c>
      <c r="T26" s="207"/>
      <c r="U26" s="207"/>
      <c r="V26" s="235">
        <f t="shared" si="16"/>
        <v>4.1671232876712327</v>
      </c>
      <c r="W26" s="235">
        <f t="shared" si="17"/>
        <v>0.83287671232876725</v>
      </c>
      <c r="X26" s="211">
        <v>0</v>
      </c>
      <c r="Y26" s="211">
        <f t="shared" si="2"/>
        <v>0</v>
      </c>
      <c r="Z26" s="207"/>
      <c r="AA26" s="211">
        <f t="shared" si="3"/>
        <v>0</v>
      </c>
      <c r="AB26" s="207"/>
      <c r="AC26" s="207"/>
      <c r="AD26" s="235">
        <f t="shared" si="18"/>
        <v>5.1698630136986301</v>
      </c>
      <c r="AE26" s="235">
        <f t="shared" si="19"/>
        <v>-0.16986301369863011</v>
      </c>
      <c r="AF26" s="236">
        <f t="shared" si="20"/>
        <v>0</v>
      </c>
      <c r="AG26" s="237">
        <f t="shared" si="21"/>
        <v>0</v>
      </c>
      <c r="AH26" s="207"/>
      <c r="AI26" s="211">
        <f t="shared" si="4"/>
        <v>0</v>
      </c>
      <c r="AJ26" s="207"/>
      <c r="AK26" s="207"/>
      <c r="AL26" s="235">
        <f t="shared" si="22"/>
        <v>6.1698630136986301</v>
      </c>
      <c r="AM26" s="235">
        <f t="shared" si="23"/>
        <v>-1.1698630136986301</v>
      </c>
      <c r="AN26" s="236">
        <f t="shared" si="24"/>
        <v>0</v>
      </c>
      <c r="AO26" s="208">
        <f t="shared" si="25"/>
        <v>0</v>
      </c>
      <c r="AP26" s="207"/>
      <c r="AQ26" s="211">
        <f t="shared" si="5"/>
        <v>0</v>
      </c>
      <c r="AR26" s="207"/>
      <c r="AS26" s="207"/>
      <c r="AT26" s="235">
        <f t="shared" si="6"/>
        <v>7.1698630136986301</v>
      </c>
      <c r="AU26" s="235">
        <f t="shared" si="7"/>
        <v>-2.1698630136986301</v>
      </c>
      <c r="AV26" s="236">
        <f t="shared" si="26"/>
        <v>0</v>
      </c>
      <c r="AW26" s="208">
        <f t="shared" si="27"/>
        <v>0</v>
      </c>
      <c r="AX26" s="207"/>
      <c r="AY26" s="211">
        <v>0</v>
      </c>
      <c r="AZ26" s="207"/>
      <c r="BA26" s="207"/>
      <c r="BB26" s="235">
        <f t="shared" si="28"/>
        <v>8.169863013698631</v>
      </c>
      <c r="BC26" s="235">
        <f t="shared" si="29"/>
        <v>-3.169863013698631</v>
      </c>
      <c r="BD26" s="238">
        <f t="shared" si="30"/>
        <v>0</v>
      </c>
      <c r="BE26" s="221">
        <f t="shared" si="31"/>
        <v>0</v>
      </c>
      <c r="BF26" s="207"/>
      <c r="BG26" s="221">
        <f t="shared" si="32"/>
        <v>0</v>
      </c>
      <c r="BH26" s="207"/>
      <c r="BI26" s="207"/>
      <c r="BJ26" s="235">
        <f t="shared" si="33"/>
        <v>9.1726027397260275</v>
      </c>
      <c r="BK26" s="235">
        <f t="shared" si="34"/>
        <v>-4.1726027397260275</v>
      </c>
      <c r="BL26" s="238">
        <f t="shared" si="35"/>
        <v>0</v>
      </c>
      <c r="BM26" s="221">
        <f t="shared" si="36"/>
        <v>0</v>
      </c>
      <c r="BN26" s="207"/>
      <c r="BO26" s="221">
        <f t="shared" si="37"/>
        <v>0</v>
      </c>
      <c r="BP26" s="207"/>
      <c r="BQ26" s="207"/>
      <c r="BR26" s="235">
        <f t="shared" si="38"/>
        <v>10.172602739726027</v>
      </c>
      <c r="BS26" s="235">
        <f t="shared" si="39"/>
        <v>-5.1726027397260275</v>
      </c>
      <c r="BT26" s="221">
        <f t="shared" si="40"/>
        <v>0</v>
      </c>
      <c r="BU26" s="221">
        <f t="shared" si="41"/>
        <v>0</v>
      </c>
      <c r="BV26" s="207"/>
      <c r="BW26" s="221">
        <f t="shared" si="42"/>
        <v>0</v>
      </c>
      <c r="BX26" s="207"/>
      <c r="BY26" s="207"/>
      <c r="BZ26" s="235">
        <f t="shared" si="43"/>
        <v>11.172602739726027</v>
      </c>
      <c r="CA26" s="235">
        <f t="shared" si="44"/>
        <v>-6.1726027397260275</v>
      </c>
      <c r="CB26" s="221">
        <f t="shared" si="8"/>
        <v>0</v>
      </c>
      <c r="CC26" s="221">
        <f t="shared" si="45"/>
        <v>0</v>
      </c>
    </row>
    <row r="27" spans="1:81" ht="15" x14ac:dyDescent="0.25">
      <c r="A27" s="204" t="s">
        <v>667</v>
      </c>
      <c r="B27" s="234"/>
      <c r="C27" s="234"/>
      <c r="D27" s="228" t="s">
        <v>637</v>
      </c>
      <c r="E27" s="225">
        <v>40591</v>
      </c>
      <c r="F27" s="205">
        <f t="shared" si="0"/>
        <v>3.117808219178082</v>
      </c>
      <c r="G27" s="205">
        <v>5</v>
      </c>
      <c r="H27" s="205">
        <f t="shared" si="9"/>
        <v>1.882191780821918</v>
      </c>
      <c r="I27" s="205"/>
      <c r="J27" s="218">
        <v>138320</v>
      </c>
      <c r="K27" s="212">
        <v>0</v>
      </c>
      <c r="L27" s="206">
        <f t="shared" si="1"/>
        <v>138320</v>
      </c>
      <c r="M27" s="211">
        <f>+J27/H27</f>
        <v>73488.791848617169</v>
      </c>
      <c r="N27" s="211"/>
      <c r="O27" s="211">
        <f t="shared" ref="O27:O56" si="46">+J27/G27</f>
        <v>27664</v>
      </c>
      <c r="P27" s="211">
        <f t="shared" si="13"/>
        <v>110656</v>
      </c>
      <c r="Q27" s="207">
        <f t="shared" si="14"/>
        <v>27664</v>
      </c>
      <c r="R27" s="207"/>
      <c r="S27" s="211">
        <f t="shared" si="15"/>
        <v>110656</v>
      </c>
      <c r="T27" s="207"/>
      <c r="U27" s="207"/>
      <c r="V27" s="235">
        <f t="shared" si="16"/>
        <v>4.117808219178082</v>
      </c>
      <c r="W27" s="235">
        <f t="shared" si="17"/>
        <v>0.88219178082191796</v>
      </c>
      <c r="X27" s="211">
        <f>M27</f>
        <v>73488.791848617169</v>
      </c>
      <c r="Y27" s="211">
        <f t="shared" si="2"/>
        <v>37167.208151382831</v>
      </c>
      <c r="Z27" s="207"/>
      <c r="AA27" s="211">
        <f t="shared" si="3"/>
        <v>37167.208151382831</v>
      </c>
      <c r="AB27" s="207"/>
      <c r="AC27" s="207"/>
      <c r="AD27" s="235">
        <f t="shared" si="18"/>
        <v>5.1205479452054794</v>
      </c>
      <c r="AE27" s="235">
        <f t="shared" si="19"/>
        <v>-0.1205479452054794</v>
      </c>
      <c r="AF27" s="236">
        <v>37167.208151382831</v>
      </c>
      <c r="AG27" s="237">
        <f t="shared" si="21"/>
        <v>0</v>
      </c>
      <c r="AH27" s="207"/>
      <c r="AI27" s="211">
        <f t="shared" si="4"/>
        <v>0</v>
      </c>
      <c r="AJ27" s="207"/>
      <c r="AK27" s="207"/>
      <c r="AL27" s="235">
        <f t="shared" si="22"/>
        <v>6.1205479452054794</v>
      </c>
      <c r="AM27" s="235">
        <f t="shared" si="23"/>
        <v>-1.1205479452054794</v>
      </c>
      <c r="AN27" s="236"/>
      <c r="AO27" s="208">
        <f t="shared" si="25"/>
        <v>0</v>
      </c>
      <c r="AP27" s="207"/>
      <c r="AQ27" s="211">
        <f t="shared" si="5"/>
        <v>0</v>
      </c>
      <c r="AR27" s="207"/>
      <c r="AS27" s="207"/>
      <c r="AT27" s="235">
        <f t="shared" si="6"/>
        <v>7.1205479452054794</v>
      </c>
      <c r="AU27" s="235">
        <f t="shared" si="7"/>
        <v>-2.1205479452054794</v>
      </c>
      <c r="AV27" s="236">
        <f t="shared" si="26"/>
        <v>0</v>
      </c>
      <c r="AW27" s="208">
        <f t="shared" si="27"/>
        <v>0</v>
      </c>
      <c r="AX27" s="207"/>
      <c r="AY27" s="211">
        <v>0</v>
      </c>
      <c r="AZ27" s="207"/>
      <c r="BA27" s="207"/>
      <c r="BB27" s="235">
        <f t="shared" si="28"/>
        <v>8.1205479452054803</v>
      </c>
      <c r="BC27" s="235">
        <f t="shared" si="29"/>
        <v>-3.1205479452054803</v>
      </c>
      <c r="BD27" s="238">
        <f t="shared" si="30"/>
        <v>0</v>
      </c>
      <c r="BE27" s="221">
        <f t="shared" si="31"/>
        <v>0</v>
      </c>
      <c r="BF27" s="207"/>
      <c r="BG27" s="221">
        <f t="shared" si="32"/>
        <v>0</v>
      </c>
      <c r="BH27" s="207"/>
      <c r="BI27" s="207"/>
      <c r="BJ27" s="235">
        <f t="shared" si="33"/>
        <v>9.1232876712328768</v>
      </c>
      <c r="BK27" s="235">
        <f t="shared" si="34"/>
        <v>-4.1232876712328768</v>
      </c>
      <c r="BL27" s="238">
        <f t="shared" si="35"/>
        <v>0</v>
      </c>
      <c r="BM27" s="221">
        <f t="shared" si="36"/>
        <v>0</v>
      </c>
      <c r="BN27" s="207"/>
      <c r="BO27" s="221">
        <f t="shared" si="37"/>
        <v>0</v>
      </c>
      <c r="BP27" s="207"/>
      <c r="BQ27" s="207"/>
      <c r="BR27" s="235">
        <f t="shared" si="38"/>
        <v>10.123287671232877</v>
      </c>
      <c r="BS27" s="235">
        <f t="shared" si="39"/>
        <v>-5.1232876712328768</v>
      </c>
      <c r="BT27" s="221">
        <f t="shared" si="40"/>
        <v>0</v>
      </c>
      <c r="BU27" s="221">
        <f t="shared" si="41"/>
        <v>0</v>
      </c>
      <c r="BV27" s="207"/>
      <c r="BW27" s="221">
        <f t="shared" si="42"/>
        <v>0</v>
      </c>
      <c r="BX27" s="207"/>
      <c r="BY27" s="207"/>
      <c r="BZ27" s="235">
        <f t="shared" si="43"/>
        <v>11.123287671232877</v>
      </c>
      <c r="CA27" s="235">
        <f t="shared" si="44"/>
        <v>-6.1232876712328768</v>
      </c>
      <c r="CB27" s="221">
        <f t="shared" si="8"/>
        <v>0</v>
      </c>
      <c r="CC27" s="221">
        <f t="shared" si="45"/>
        <v>0</v>
      </c>
    </row>
    <row r="28" spans="1:81" ht="15" x14ac:dyDescent="0.25">
      <c r="A28" s="204" t="s">
        <v>667</v>
      </c>
      <c r="B28" s="234"/>
      <c r="C28" s="234"/>
      <c r="D28" s="228" t="s">
        <v>637</v>
      </c>
      <c r="E28" s="225">
        <v>40602</v>
      </c>
      <c r="F28" s="205">
        <f t="shared" si="0"/>
        <v>3.0876712328767124</v>
      </c>
      <c r="G28" s="205">
        <v>5</v>
      </c>
      <c r="H28" s="205">
        <f t="shared" si="9"/>
        <v>1.9123287671232876</v>
      </c>
      <c r="I28" s="205"/>
      <c r="J28" s="218">
        <v>43680</v>
      </c>
      <c r="K28" s="212">
        <v>34944</v>
      </c>
      <c r="L28" s="206">
        <f t="shared" si="1"/>
        <v>8736</v>
      </c>
      <c r="M28" s="211">
        <f t="shared" si="10"/>
        <v>8736</v>
      </c>
      <c r="N28" s="211">
        <f t="shared" si="11"/>
        <v>0</v>
      </c>
      <c r="O28" s="211">
        <f t="shared" si="46"/>
        <v>8736</v>
      </c>
      <c r="P28" s="211">
        <f t="shared" si="13"/>
        <v>0</v>
      </c>
      <c r="Q28" s="207">
        <f t="shared" si="14"/>
        <v>8736</v>
      </c>
      <c r="R28" s="207"/>
      <c r="S28" s="211">
        <f t="shared" si="15"/>
        <v>0</v>
      </c>
      <c r="T28" s="207"/>
      <c r="U28" s="207"/>
      <c r="V28" s="235">
        <f t="shared" si="16"/>
        <v>4.087671232876712</v>
      </c>
      <c r="W28" s="235">
        <f t="shared" si="17"/>
        <v>0.91232876712328803</v>
      </c>
      <c r="X28" s="211">
        <v>0</v>
      </c>
      <c r="Y28" s="211">
        <f t="shared" si="2"/>
        <v>0</v>
      </c>
      <c r="Z28" s="207"/>
      <c r="AA28" s="211">
        <f t="shared" si="3"/>
        <v>0</v>
      </c>
      <c r="AB28" s="207"/>
      <c r="AC28" s="207"/>
      <c r="AD28" s="235">
        <f t="shared" si="18"/>
        <v>5.0904109589041093</v>
      </c>
      <c r="AE28" s="235">
        <f t="shared" si="19"/>
        <v>-9.0410958904109329E-2</v>
      </c>
      <c r="AF28" s="236">
        <f t="shared" si="20"/>
        <v>0</v>
      </c>
      <c r="AG28" s="237">
        <f t="shared" si="21"/>
        <v>0</v>
      </c>
      <c r="AH28" s="207"/>
      <c r="AI28" s="211">
        <f t="shared" si="4"/>
        <v>0</v>
      </c>
      <c r="AJ28" s="207"/>
      <c r="AK28" s="207"/>
      <c r="AL28" s="235">
        <f t="shared" si="22"/>
        <v>6.0904109589041093</v>
      </c>
      <c r="AM28" s="235">
        <f t="shared" si="23"/>
        <v>-1.0904109589041093</v>
      </c>
      <c r="AN28" s="236">
        <f t="shared" si="24"/>
        <v>0</v>
      </c>
      <c r="AO28" s="208">
        <f t="shared" si="25"/>
        <v>0</v>
      </c>
      <c r="AP28" s="207"/>
      <c r="AQ28" s="211">
        <f t="shared" si="5"/>
        <v>0</v>
      </c>
      <c r="AR28" s="207"/>
      <c r="AS28" s="207"/>
      <c r="AT28" s="235">
        <f t="shared" si="6"/>
        <v>7.0904109589041093</v>
      </c>
      <c r="AU28" s="235">
        <f t="shared" si="7"/>
        <v>-2.0904109589041093</v>
      </c>
      <c r="AV28" s="236">
        <f t="shared" si="26"/>
        <v>0</v>
      </c>
      <c r="AW28" s="208">
        <f t="shared" si="27"/>
        <v>0</v>
      </c>
      <c r="AX28" s="207"/>
      <c r="AY28" s="211">
        <v>0</v>
      </c>
      <c r="AZ28" s="207"/>
      <c r="BA28" s="207"/>
      <c r="BB28" s="235">
        <f t="shared" si="28"/>
        <v>8.0904109589041102</v>
      </c>
      <c r="BC28" s="235">
        <f t="shared" si="29"/>
        <v>-3.0904109589041102</v>
      </c>
      <c r="BD28" s="238">
        <f t="shared" si="30"/>
        <v>0</v>
      </c>
      <c r="BE28" s="221">
        <f t="shared" si="31"/>
        <v>0</v>
      </c>
      <c r="BF28" s="207"/>
      <c r="BG28" s="221">
        <f t="shared" si="32"/>
        <v>0</v>
      </c>
      <c r="BH28" s="207"/>
      <c r="BI28" s="207"/>
      <c r="BJ28" s="235">
        <f t="shared" si="33"/>
        <v>9.0931506849315067</v>
      </c>
      <c r="BK28" s="235">
        <f t="shared" si="34"/>
        <v>-4.0931506849315067</v>
      </c>
      <c r="BL28" s="238">
        <f t="shared" si="35"/>
        <v>0</v>
      </c>
      <c r="BM28" s="221">
        <f t="shared" si="36"/>
        <v>0</v>
      </c>
      <c r="BN28" s="207"/>
      <c r="BO28" s="221">
        <f t="shared" si="37"/>
        <v>0</v>
      </c>
      <c r="BP28" s="207"/>
      <c r="BQ28" s="207"/>
      <c r="BR28" s="235">
        <f t="shared" si="38"/>
        <v>10.093150684931507</v>
      </c>
      <c r="BS28" s="235">
        <f t="shared" si="39"/>
        <v>-5.0931506849315067</v>
      </c>
      <c r="BT28" s="221">
        <f t="shared" si="40"/>
        <v>0</v>
      </c>
      <c r="BU28" s="221">
        <f t="shared" si="41"/>
        <v>0</v>
      </c>
      <c r="BV28" s="207"/>
      <c r="BW28" s="221">
        <f t="shared" si="42"/>
        <v>0</v>
      </c>
      <c r="BX28" s="207"/>
      <c r="BY28" s="207"/>
      <c r="BZ28" s="235">
        <f t="shared" si="43"/>
        <v>11.093150684931507</v>
      </c>
      <c r="CA28" s="235">
        <f t="shared" si="44"/>
        <v>-6.0931506849315067</v>
      </c>
      <c r="CB28" s="221">
        <f t="shared" si="8"/>
        <v>0</v>
      </c>
      <c r="CC28" s="221">
        <f t="shared" si="45"/>
        <v>0</v>
      </c>
    </row>
    <row r="29" spans="1:81" ht="15" x14ac:dyDescent="0.25">
      <c r="A29" s="204" t="s">
        <v>667</v>
      </c>
      <c r="B29" s="234"/>
      <c r="C29" s="234"/>
      <c r="D29" s="229" t="s">
        <v>638</v>
      </c>
      <c r="E29" s="225">
        <v>40693</v>
      </c>
      <c r="F29" s="205">
        <f t="shared" si="0"/>
        <v>2.8383561643835615</v>
      </c>
      <c r="G29" s="205">
        <v>5</v>
      </c>
      <c r="H29" s="205">
        <f t="shared" si="9"/>
        <v>2.1616438356164385</v>
      </c>
      <c r="I29" s="205"/>
      <c r="J29" s="218">
        <v>620568</v>
      </c>
      <c r="K29" s="212">
        <v>480885.80000000005</v>
      </c>
      <c r="L29" s="206">
        <f t="shared" si="1"/>
        <v>139682.19999999995</v>
      </c>
      <c r="M29" s="211">
        <f t="shared" si="10"/>
        <v>124113.60000000001</v>
      </c>
      <c r="N29" s="211"/>
      <c r="O29" s="211">
        <f t="shared" si="46"/>
        <v>124113.60000000001</v>
      </c>
      <c r="P29" s="211">
        <f t="shared" si="13"/>
        <v>15568.599999999948</v>
      </c>
      <c r="Q29" s="207">
        <f t="shared" si="14"/>
        <v>124113.60000000001</v>
      </c>
      <c r="R29" s="207"/>
      <c r="S29" s="211">
        <f t="shared" si="15"/>
        <v>15568.599999999948</v>
      </c>
      <c r="T29" s="207"/>
      <c r="U29" s="207"/>
      <c r="V29" s="235">
        <f t="shared" si="16"/>
        <v>3.8383561643835615</v>
      </c>
      <c r="W29" s="235">
        <f t="shared" si="17"/>
        <v>1.1616438356164385</v>
      </c>
      <c r="X29" s="211">
        <v>15568.6</v>
      </c>
      <c r="Y29" s="211"/>
      <c r="Z29" s="207"/>
      <c r="AA29" s="211">
        <f t="shared" si="3"/>
        <v>0</v>
      </c>
      <c r="AB29" s="207"/>
      <c r="AC29" s="207"/>
      <c r="AD29" s="235">
        <f t="shared" si="18"/>
        <v>4.8410958904109593</v>
      </c>
      <c r="AE29" s="235">
        <f t="shared" si="19"/>
        <v>0.15890410958904067</v>
      </c>
      <c r="AF29" s="236"/>
      <c r="AG29" s="237">
        <f t="shared" si="21"/>
        <v>0</v>
      </c>
      <c r="AH29" s="207"/>
      <c r="AI29" s="211">
        <f t="shared" si="4"/>
        <v>0</v>
      </c>
      <c r="AJ29" s="207"/>
      <c r="AK29" s="207"/>
      <c r="AL29" s="235">
        <f t="shared" si="22"/>
        <v>5.8410958904109593</v>
      </c>
      <c r="AM29" s="235">
        <f t="shared" si="23"/>
        <v>-0.84109589041095933</v>
      </c>
      <c r="AN29" s="236">
        <f t="shared" si="24"/>
        <v>0</v>
      </c>
      <c r="AO29" s="208">
        <f t="shared" si="25"/>
        <v>0</v>
      </c>
      <c r="AP29" s="207"/>
      <c r="AQ29" s="211">
        <f t="shared" si="5"/>
        <v>0</v>
      </c>
      <c r="AR29" s="207"/>
      <c r="AS29" s="207"/>
      <c r="AT29" s="235">
        <f t="shared" si="6"/>
        <v>6.8410958904109593</v>
      </c>
      <c r="AU29" s="235">
        <f t="shared" si="7"/>
        <v>-1.8410958904109593</v>
      </c>
      <c r="AV29" s="236">
        <f t="shared" si="26"/>
        <v>0</v>
      </c>
      <c r="AW29" s="208">
        <f t="shared" si="27"/>
        <v>0</v>
      </c>
      <c r="AX29" s="207"/>
      <c r="AY29" s="211">
        <v>0</v>
      </c>
      <c r="AZ29" s="207"/>
      <c r="BA29" s="207"/>
      <c r="BB29" s="235">
        <f t="shared" si="28"/>
        <v>7.8410958904109593</v>
      </c>
      <c r="BC29" s="235">
        <f t="shared" si="29"/>
        <v>-2.8410958904109593</v>
      </c>
      <c r="BD29" s="238">
        <f t="shared" si="30"/>
        <v>0</v>
      </c>
      <c r="BE29" s="221">
        <f t="shared" si="31"/>
        <v>0</v>
      </c>
      <c r="BF29" s="207"/>
      <c r="BG29" s="221">
        <f t="shared" si="32"/>
        <v>0</v>
      </c>
      <c r="BH29" s="207"/>
      <c r="BI29" s="207"/>
      <c r="BJ29" s="235">
        <f t="shared" si="33"/>
        <v>8.8438356164383567</v>
      </c>
      <c r="BK29" s="235">
        <f t="shared" si="34"/>
        <v>-3.8438356164383567</v>
      </c>
      <c r="BL29" s="238">
        <f t="shared" si="35"/>
        <v>0</v>
      </c>
      <c r="BM29" s="221">
        <f t="shared" si="36"/>
        <v>0</v>
      </c>
      <c r="BN29" s="207"/>
      <c r="BO29" s="221">
        <f t="shared" si="37"/>
        <v>0</v>
      </c>
      <c r="BP29" s="207"/>
      <c r="BQ29" s="207"/>
      <c r="BR29" s="235">
        <f t="shared" si="38"/>
        <v>9.8438356164383567</v>
      </c>
      <c r="BS29" s="235">
        <f t="shared" si="39"/>
        <v>-4.8438356164383567</v>
      </c>
      <c r="BT29" s="221">
        <f t="shared" si="40"/>
        <v>0</v>
      </c>
      <c r="BU29" s="221">
        <f t="shared" si="41"/>
        <v>0</v>
      </c>
      <c r="BV29" s="207"/>
      <c r="BW29" s="221">
        <f t="shared" si="42"/>
        <v>0</v>
      </c>
      <c r="BX29" s="207"/>
      <c r="BY29" s="207"/>
      <c r="BZ29" s="235">
        <f t="shared" si="43"/>
        <v>10.843835616438357</v>
      </c>
      <c r="CA29" s="235">
        <f t="shared" si="44"/>
        <v>-5.8438356164383567</v>
      </c>
      <c r="CB29" s="221">
        <f t="shared" si="8"/>
        <v>0</v>
      </c>
      <c r="CC29" s="221">
        <f t="shared" si="45"/>
        <v>0</v>
      </c>
    </row>
    <row r="30" spans="1:81" ht="15" x14ac:dyDescent="0.25">
      <c r="A30" s="204" t="s">
        <v>667</v>
      </c>
      <c r="B30" s="234"/>
      <c r="C30" s="234"/>
      <c r="D30" s="229" t="s">
        <v>639</v>
      </c>
      <c r="E30" s="225">
        <v>40693</v>
      </c>
      <c r="F30" s="205">
        <f t="shared" si="0"/>
        <v>2.8383561643835615</v>
      </c>
      <c r="G30" s="205">
        <v>5</v>
      </c>
      <c r="H30" s="205">
        <f t="shared" si="9"/>
        <v>2.1616438356164385</v>
      </c>
      <c r="I30" s="205"/>
      <c r="J30" s="218">
        <v>72800</v>
      </c>
      <c r="K30" s="212">
        <v>43680</v>
      </c>
      <c r="L30" s="206">
        <f t="shared" si="1"/>
        <v>29120</v>
      </c>
      <c r="M30" s="211">
        <f t="shared" si="10"/>
        <v>14560</v>
      </c>
      <c r="N30" s="211"/>
      <c r="O30" s="211">
        <f t="shared" si="46"/>
        <v>14560</v>
      </c>
      <c r="P30" s="211">
        <f t="shared" si="13"/>
        <v>14560</v>
      </c>
      <c r="Q30" s="207">
        <f t="shared" si="14"/>
        <v>14560</v>
      </c>
      <c r="R30" s="207"/>
      <c r="S30" s="211">
        <f t="shared" si="15"/>
        <v>14560</v>
      </c>
      <c r="T30" s="207"/>
      <c r="U30" s="207"/>
      <c r="V30" s="235">
        <f t="shared" si="16"/>
        <v>3.8383561643835615</v>
      </c>
      <c r="W30" s="235">
        <f t="shared" si="17"/>
        <v>1.1616438356164385</v>
      </c>
      <c r="X30" s="211">
        <f>M30</f>
        <v>14560</v>
      </c>
      <c r="Y30" s="211">
        <f t="shared" ref="Y30:Y42" si="47">P30-X30</f>
        <v>0</v>
      </c>
      <c r="Z30" s="207"/>
      <c r="AA30" s="211">
        <f t="shared" si="3"/>
        <v>0</v>
      </c>
      <c r="AB30" s="207"/>
      <c r="AC30" s="207"/>
      <c r="AD30" s="235">
        <f t="shared" si="18"/>
        <v>4.8410958904109593</v>
      </c>
      <c r="AE30" s="235">
        <f t="shared" si="19"/>
        <v>0.15890410958904067</v>
      </c>
      <c r="AF30" s="236"/>
      <c r="AG30" s="237">
        <f t="shared" si="21"/>
        <v>0</v>
      </c>
      <c r="AH30" s="207"/>
      <c r="AI30" s="211">
        <f t="shared" si="4"/>
        <v>0</v>
      </c>
      <c r="AJ30" s="207"/>
      <c r="AK30" s="207"/>
      <c r="AL30" s="235">
        <f t="shared" si="22"/>
        <v>5.8410958904109593</v>
      </c>
      <c r="AM30" s="235">
        <f t="shared" si="23"/>
        <v>-0.84109589041095933</v>
      </c>
      <c r="AN30" s="236">
        <f t="shared" si="24"/>
        <v>0</v>
      </c>
      <c r="AO30" s="208">
        <f t="shared" si="25"/>
        <v>0</v>
      </c>
      <c r="AP30" s="207"/>
      <c r="AQ30" s="211">
        <f t="shared" si="5"/>
        <v>0</v>
      </c>
      <c r="AR30" s="207"/>
      <c r="AS30" s="207"/>
      <c r="AT30" s="235">
        <f t="shared" si="6"/>
        <v>6.8410958904109593</v>
      </c>
      <c r="AU30" s="235">
        <f t="shared" si="7"/>
        <v>-1.8410958904109593</v>
      </c>
      <c r="AV30" s="236">
        <f t="shared" si="26"/>
        <v>0</v>
      </c>
      <c r="AW30" s="208">
        <f t="shared" si="27"/>
        <v>0</v>
      </c>
      <c r="AX30" s="207"/>
      <c r="AY30" s="211">
        <v>0</v>
      </c>
      <c r="AZ30" s="207"/>
      <c r="BA30" s="207"/>
      <c r="BB30" s="235">
        <f t="shared" si="28"/>
        <v>7.8410958904109593</v>
      </c>
      <c r="BC30" s="235">
        <f t="shared" si="29"/>
        <v>-2.8410958904109593</v>
      </c>
      <c r="BD30" s="238">
        <f t="shared" si="30"/>
        <v>0</v>
      </c>
      <c r="BE30" s="221">
        <f t="shared" si="31"/>
        <v>0</v>
      </c>
      <c r="BF30" s="207"/>
      <c r="BG30" s="221">
        <f t="shared" si="32"/>
        <v>0</v>
      </c>
      <c r="BH30" s="207"/>
      <c r="BI30" s="207"/>
      <c r="BJ30" s="235">
        <f t="shared" si="33"/>
        <v>8.8438356164383567</v>
      </c>
      <c r="BK30" s="235">
        <f t="shared" si="34"/>
        <v>-3.8438356164383567</v>
      </c>
      <c r="BL30" s="238">
        <f t="shared" si="35"/>
        <v>0</v>
      </c>
      <c r="BM30" s="221">
        <f t="shared" si="36"/>
        <v>0</v>
      </c>
      <c r="BN30" s="207"/>
      <c r="BO30" s="221">
        <f t="shared" si="37"/>
        <v>0</v>
      </c>
      <c r="BP30" s="207"/>
      <c r="BQ30" s="207"/>
      <c r="BR30" s="235">
        <f t="shared" si="38"/>
        <v>9.8438356164383567</v>
      </c>
      <c r="BS30" s="235">
        <f t="shared" si="39"/>
        <v>-4.8438356164383567</v>
      </c>
      <c r="BT30" s="221">
        <f t="shared" si="40"/>
        <v>0</v>
      </c>
      <c r="BU30" s="221">
        <f t="shared" si="41"/>
        <v>0</v>
      </c>
      <c r="BV30" s="207"/>
      <c r="BW30" s="221">
        <f t="shared" si="42"/>
        <v>0</v>
      </c>
      <c r="BX30" s="207"/>
      <c r="BY30" s="207"/>
      <c r="BZ30" s="235">
        <f t="shared" si="43"/>
        <v>10.843835616438357</v>
      </c>
      <c r="CA30" s="235">
        <f t="shared" si="44"/>
        <v>-5.8438356164383567</v>
      </c>
      <c r="CB30" s="221">
        <f t="shared" si="8"/>
        <v>0</v>
      </c>
      <c r="CC30" s="221">
        <f t="shared" si="45"/>
        <v>0</v>
      </c>
    </row>
    <row r="31" spans="1:81" ht="15" x14ac:dyDescent="0.25">
      <c r="A31" s="204" t="s">
        <v>667</v>
      </c>
      <c r="B31" s="234"/>
      <c r="C31" s="234"/>
      <c r="D31" s="229" t="s">
        <v>640</v>
      </c>
      <c r="E31" s="225">
        <v>40727</v>
      </c>
      <c r="F31" s="205">
        <f t="shared" si="0"/>
        <v>2.7452054794520548</v>
      </c>
      <c r="G31" s="205">
        <v>5</v>
      </c>
      <c r="H31" s="205">
        <f t="shared" si="9"/>
        <v>2.2547945205479452</v>
      </c>
      <c r="I31" s="205"/>
      <c r="J31" s="218">
        <v>1436582</v>
      </c>
      <c r="K31" s="212">
        <v>970495.20000000007</v>
      </c>
      <c r="L31" s="206">
        <f t="shared" si="1"/>
        <v>466086.79999999993</v>
      </c>
      <c r="M31" s="211">
        <f t="shared" si="10"/>
        <v>287316.40000000002</v>
      </c>
      <c r="N31" s="211"/>
      <c r="O31" s="211">
        <f t="shared" si="46"/>
        <v>287316.40000000002</v>
      </c>
      <c r="P31" s="211">
        <f t="shared" si="13"/>
        <v>178770.39999999991</v>
      </c>
      <c r="Q31" s="207">
        <f t="shared" si="14"/>
        <v>287316.40000000002</v>
      </c>
      <c r="R31" s="207"/>
      <c r="S31" s="211">
        <f t="shared" si="15"/>
        <v>178770.39999999991</v>
      </c>
      <c r="T31" s="207"/>
      <c r="U31" s="207"/>
      <c r="V31" s="235">
        <f t="shared" si="16"/>
        <v>3.7452054794520548</v>
      </c>
      <c r="W31" s="235">
        <f t="shared" si="17"/>
        <v>1.2547945205479452</v>
      </c>
      <c r="X31" s="211">
        <v>178770.4</v>
      </c>
      <c r="Y31" s="211">
        <f t="shared" si="47"/>
        <v>0</v>
      </c>
      <c r="Z31" s="207"/>
      <c r="AA31" s="211">
        <f t="shared" si="3"/>
        <v>0</v>
      </c>
      <c r="AB31" s="207"/>
      <c r="AC31" s="207"/>
      <c r="AD31" s="235">
        <f t="shared" si="18"/>
        <v>4.7479452054794518</v>
      </c>
      <c r="AE31" s="235">
        <f t="shared" si="19"/>
        <v>0.25205479452054824</v>
      </c>
      <c r="AF31" s="236"/>
      <c r="AG31" s="237">
        <f t="shared" si="21"/>
        <v>0</v>
      </c>
      <c r="AH31" s="207"/>
      <c r="AI31" s="211">
        <f t="shared" si="4"/>
        <v>0</v>
      </c>
      <c r="AJ31" s="207"/>
      <c r="AK31" s="207"/>
      <c r="AL31" s="235">
        <f t="shared" si="22"/>
        <v>5.7479452054794518</v>
      </c>
      <c r="AM31" s="235">
        <f t="shared" si="23"/>
        <v>-0.74794520547945176</v>
      </c>
      <c r="AN31" s="236">
        <f t="shared" si="24"/>
        <v>0</v>
      </c>
      <c r="AO31" s="208">
        <f t="shared" si="25"/>
        <v>0</v>
      </c>
      <c r="AP31" s="207"/>
      <c r="AQ31" s="211">
        <f t="shared" si="5"/>
        <v>0</v>
      </c>
      <c r="AR31" s="207"/>
      <c r="AS31" s="207"/>
      <c r="AT31" s="235">
        <f t="shared" si="6"/>
        <v>6.7479452054794518</v>
      </c>
      <c r="AU31" s="235">
        <f t="shared" si="7"/>
        <v>-1.7479452054794518</v>
      </c>
      <c r="AV31" s="236">
        <f t="shared" si="26"/>
        <v>0</v>
      </c>
      <c r="AW31" s="208">
        <f t="shared" si="27"/>
        <v>0</v>
      </c>
      <c r="AX31" s="207"/>
      <c r="AY31" s="211">
        <v>0</v>
      </c>
      <c r="AZ31" s="207"/>
      <c r="BA31" s="207"/>
      <c r="BB31" s="235">
        <f t="shared" si="28"/>
        <v>7.7479452054794518</v>
      </c>
      <c r="BC31" s="235">
        <f t="shared" si="29"/>
        <v>-2.7479452054794518</v>
      </c>
      <c r="BD31" s="238">
        <f t="shared" si="30"/>
        <v>0</v>
      </c>
      <c r="BE31" s="221">
        <f t="shared" si="31"/>
        <v>0</v>
      </c>
      <c r="BF31" s="207"/>
      <c r="BG31" s="221">
        <f t="shared" si="32"/>
        <v>0</v>
      </c>
      <c r="BH31" s="207"/>
      <c r="BI31" s="207"/>
      <c r="BJ31" s="235">
        <f t="shared" si="33"/>
        <v>8.75068493150685</v>
      </c>
      <c r="BK31" s="235">
        <f t="shared" si="34"/>
        <v>-3.75068493150685</v>
      </c>
      <c r="BL31" s="238">
        <f t="shared" si="35"/>
        <v>0</v>
      </c>
      <c r="BM31" s="221">
        <f t="shared" si="36"/>
        <v>0</v>
      </c>
      <c r="BN31" s="207"/>
      <c r="BO31" s="221">
        <f t="shared" si="37"/>
        <v>0</v>
      </c>
      <c r="BP31" s="207"/>
      <c r="BQ31" s="207"/>
      <c r="BR31" s="235">
        <f t="shared" si="38"/>
        <v>9.75068493150685</v>
      </c>
      <c r="BS31" s="235">
        <f t="shared" si="39"/>
        <v>-4.75068493150685</v>
      </c>
      <c r="BT31" s="221">
        <f t="shared" si="40"/>
        <v>0</v>
      </c>
      <c r="BU31" s="221">
        <f t="shared" si="41"/>
        <v>0</v>
      </c>
      <c r="BV31" s="207"/>
      <c r="BW31" s="221">
        <f t="shared" si="42"/>
        <v>0</v>
      </c>
      <c r="BX31" s="207"/>
      <c r="BY31" s="207"/>
      <c r="BZ31" s="235">
        <f t="shared" si="43"/>
        <v>10.75068493150685</v>
      </c>
      <c r="CA31" s="235">
        <f t="shared" si="44"/>
        <v>-5.75068493150685</v>
      </c>
      <c r="CB31" s="221">
        <f t="shared" si="8"/>
        <v>0</v>
      </c>
      <c r="CC31" s="221">
        <f t="shared" si="45"/>
        <v>0</v>
      </c>
    </row>
    <row r="32" spans="1:81" ht="30" x14ac:dyDescent="0.25">
      <c r="A32" s="204" t="s">
        <v>667</v>
      </c>
      <c r="B32" s="234"/>
      <c r="C32" s="234"/>
      <c r="D32" s="229" t="s">
        <v>641</v>
      </c>
      <c r="E32" s="225">
        <v>40745</v>
      </c>
      <c r="F32" s="205">
        <f t="shared" si="0"/>
        <v>2.6958904109589041</v>
      </c>
      <c r="G32" s="205">
        <v>5</v>
      </c>
      <c r="H32" s="205">
        <f t="shared" si="9"/>
        <v>2.3041095890410959</v>
      </c>
      <c r="I32" s="205"/>
      <c r="J32" s="218">
        <v>94016</v>
      </c>
      <c r="K32" s="212">
        <v>56409.600000000006</v>
      </c>
      <c r="L32" s="206">
        <f t="shared" si="1"/>
        <v>37606.399999999994</v>
      </c>
      <c r="M32" s="211">
        <f t="shared" si="10"/>
        <v>18803.2</v>
      </c>
      <c r="N32" s="211"/>
      <c r="O32" s="211">
        <f t="shared" si="46"/>
        <v>18803.2</v>
      </c>
      <c r="P32" s="211">
        <f t="shared" si="13"/>
        <v>18803.199999999993</v>
      </c>
      <c r="Q32" s="207">
        <f t="shared" si="14"/>
        <v>18803.2</v>
      </c>
      <c r="R32" s="207"/>
      <c r="S32" s="211">
        <f t="shared" si="15"/>
        <v>18803.199999999993</v>
      </c>
      <c r="T32" s="207"/>
      <c r="U32" s="207"/>
      <c r="V32" s="235">
        <f t="shared" si="16"/>
        <v>3.6958904109589041</v>
      </c>
      <c r="W32" s="235">
        <f t="shared" si="17"/>
        <v>1.3041095890410959</v>
      </c>
      <c r="X32" s="211">
        <f t="shared" ref="X32:X42" si="48">M32</f>
        <v>18803.2</v>
      </c>
      <c r="Y32" s="211">
        <f t="shared" si="47"/>
        <v>0</v>
      </c>
      <c r="Z32" s="207"/>
      <c r="AA32" s="211">
        <f t="shared" si="3"/>
        <v>0</v>
      </c>
      <c r="AB32" s="207"/>
      <c r="AC32" s="207"/>
      <c r="AD32" s="235">
        <f t="shared" si="18"/>
        <v>4.6986301369863011</v>
      </c>
      <c r="AE32" s="235">
        <f t="shared" si="19"/>
        <v>0.30136986301369895</v>
      </c>
      <c r="AF32" s="236"/>
      <c r="AG32" s="237">
        <f t="shared" si="21"/>
        <v>0</v>
      </c>
      <c r="AH32" s="207"/>
      <c r="AI32" s="211">
        <f t="shared" si="4"/>
        <v>0</v>
      </c>
      <c r="AJ32" s="207"/>
      <c r="AK32" s="207"/>
      <c r="AL32" s="235">
        <f t="shared" si="22"/>
        <v>5.6986301369863011</v>
      </c>
      <c r="AM32" s="235">
        <f t="shared" si="23"/>
        <v>-0.69863013698630105</v>
      </c>
      <c r="AN32" s="236">
        <f t="shared" si="24"/>
        <v>0</v>
      </c>
      <c r="AO32" s="208">
        <f t="shared" si="25"/>
        <v>0</v>
      </c>
      <c r="AP32" s="207"/>
      <c r="AQ32" s="211">
        <f t="shared" si="5"/>
        <v>0</v>
      </c>
      <c r="AR32" s="207"/>
      <c r="AS32" s="207"/>
      <c r="AT32" s="235">
        <f t="shared" si="6"/>
        <v>6.6986301369863011</v>
      </c>
      <c r="AU32" s="235">
        <f t="shared" si="7"/>
        <v>-1.6986301369863011</v>
      </c>
      <c r="AV32" s="236">
        <f t="shared" si="26"/>
        <v>0</v>
      </c>
      <c r="AW32" s="208">
        <f t="shared" si="27"/>
        <v>0</v>
      </c>
      <c r="AX32" s="207"/>
      <c r="AY32" s="211">
        <v>0</v>
      </c>
      <c r="AZ32" s="207"/>
      <c r="BA32" s="207"/>
      <c r="BB32" s="235">
        <f t="shared" si="28"/>
        <v>7.6986301369863011</v>
      </c>
      <c r="BC32" s="235">
        <f t="shared" si="29"/>
        <v>-2.6986301369863011</v>
      </c>
      <c r="BD32" s="238">
        <f t="shared" si="30"/>
        <v>0</v>
      </c>
      <c r="BE32" s="221">
        <f t="shared" si="31"/>
        <v>0</v>
      </c>
      <c r="BF32" s="207"/>
      <c r="BG32" s="221">
        <f t="shared" si="32"/>
        <v>0</v>
      </c>
      <c r="BH32" s="207"/>
      <c r="BI32" s="207"/>
      <c r="BJ32" s="235">
        <f t="shared" si="33"/>
        <v>8.7013698630136993</v>
      </c>
      <c r="BK32" s="235">
        <f t="shared" si="34"/>
        <v>-3.7013698630136993</v>
      </c>
      <c r="BL32" s="238">
        <f t="shared" si="35"/>
        <v>0</v>
      </c>
      <c r="BM32" s="221">
        <f t="shared" si="36"/>
        <v>0</v>
      </c>
      <c r="BN32" s="207"/>
      <c r="BO32" s="221">
        <f t="shared" si="37"/>
        <v>0</v>
      </c>
      <c r="BP32" s="207"/>
      <c r="BQ32" s="207"/>
      <c r="BR32" s="235">
        <f t="shared" si="38"/>
        <v>9.7013698630136993</v>
      </c>
      <c r="BS32" s="235">
        <f t="shared" si="39"/>
        <v>-4.7013698630136993</v>
      </c>
      <c r="BT32" s="221">
        <f t="shared" si="40"/>
        <v>0</v>
      </c>
      <c r="BU32" s="221">
        <f t="shared" si="41"/>
        <v>0</v>
      </c>
      <c r="BV32" s="207"/>
      <c r="BW32" s="221">
        <f t="shared" si="42"/>
        <v>0</v>
      </c>
      <c r="BX32" s="207"/>
      <c r="BY32" s="207"/>
      <c r="BZ32" s="235">
        <f t="shared" si="43"/>
        <v>10.701369863013699</v>
      </c>
      <c r="CA32" s="235">
        <f t="shared" si="44"/>
        <v>-5.7013698630136993</v>
      </c>
      <c r="CB32" s="221">
        <f t="shared" si="8"/>
        <v>0</v>
      </c>
      <c r="CC32" s="221">
        <f t="shared" si="45"/>
        <v>0</v>
      </c>
    </row>
    <row r="33" spans="1:81" ht="30" x14ac:dyDescent="0.25">
      <c r="A33" s="204" t="s">
        <v>667</v>
      </c>
      <c r="B33" s="234"/>
      <c r="C33" s="234"/>
      <c r="D33" s="229" t="s">
        <v>642</v>
      </c>
      <c r="E33" s="225">
        <v>40745</v>
      </c>
      <c r="F33" s="205">
        <f t="shared" si="0"/>
        <v>2.6958904109589041</v>
      </c>
      <c r="G33" s="205">
        <v>5</v>
      </c>
      <c r="H33" s="205">
        <f t="shared" si="9"/>
        <v>2.3041095890410959</v>
      </c>
      <c r="I33" s="205"/>
      <c r="J33" s="218">
        <v>77220</v>
      </c>
      <c r="K33" s="212">
        <v>46332</v>
      </c>
      <c r="L33" s="206">
        <f t="shared" si="1"/>
        <v>30888</v>
      </c>
      <c r="M33" s="211">
        <f t="shared" si="10"/>
        <v>15444</v>
      </c>
      <c r="N33" s="211"/>
      <c r="O33" s="211">
        <f t="shared" si="46"/>
        <v>15444</v>
      </c>
      <c r="P33" s="211">
        <f t="shared" si="13"/>
        <v>15444</v>
      </c>
      <c r="Q33" s="207">
        <f t="shared" si="14"/>
        <v>15444</v>
      </c>
      <c r="R33" s="207"/>
      <c r="S33" s="211">
        <f t="shared" si="15"/>
        <v>15444</v>
      </c>
      <c r="T33" s="207"/>
      <c r="U33" s="207"/>
      <c r="V33" s="235">
        <f t="shared" si="16"/>
        <v>3.6958904109589041</v>
      </c>
      <c r="W33" s="235">
        <f t="shared" si="17"/>
        <v>1.3041095890410959</v>
      </c>
      <c r="X33" s="211">
        <f t="shared" si="48"/>
        <v>15444</v>
      </c>
      <c r="Y33" s="211">
        <f t="shared" si="47"/>
        <v>0</v>
      </c>
      <c r="Z33" s="207"/>
      <c r="AA33" s="211">
        <f t="shared" si="3"/>
        <v>0</v>
      </c>
      <c r="AB33" s="207"/>
      <c r="AC33" s="207"/>
      <c r="AD33" s="235">
        <f t="shared" si="18"/>
        <v>4.6986301369863011</v>
      </c>
      <c r="AE33" s="235">
        <f t="shared" si="19"/>
        <v>0.30136986301369895</v>
      </c>
      <c r="AF33" s="236"/>
      <c r="AG33" s="237">
        <f t="shared" si="21"/>
        <v>0</v>
      </c>
      <c r="AH33" s="207"/>
      <c r="AI33" s="211">
        <f t="shared" si="4"/>
        <v>0</v>
      </c>
      <c r="AJ33" s="207"/>
      <c r="AK33" s="207"/>
      <c r="AL33" s="235">
        <f t="shared" si="22"/>
        <v>5.6986301369863011</v>
      </c>
      <c r="AM33" s="235">
        <f t="shared" si="23"/>
        <v>-0.69863013698630105</v>
      </c>
      <c r="AN33" s="236">
        <f t="shared" si="24"/>
        <v>0</v>
      </c>
      <c r="AO33" s="208">
        <f t="shared" si="25"/>
        <v>0</v>
      </c>
      <c r="AP33" s="207"/>
      <c r="AQ33" s="211">
        <f t="shared" si="5"/>
        <v>0</v>
      </c>
      <c r="AR33" s="207"/>
      <c r="AS33" s="207"/>
      <c r="AT33" s="235">
        <f t="shared" si="6"/>
        <v>6.6986301369863011</v>
      </c>
      <c r="AU33" s="235">
        <f t="shared" si="7"/>
        <v>-1.6986301369863011</v>
      </c>
      <c r="AV33" s="236">
        <f t="shared" si="26"/>
        <v>0</v>
      </c>
      <c r="AW33" s="208">
        <f t="shared" si="27"/>
        <v>0</v>
      </c>
      <c r="AX33" s="207"/>
      <c r="AY33" s="211">
        <v>0</v>
      </c>
      <c r="AZ33" s="207"/>
      <c r="BA33" s="207"/>
      <c r="BB33" s="235">
        <f t="shared" si="28"/>
        <v>7.6986301369863011</v>
      </c>
      <c r="BC33" s="235">
        <f t="shared" si="29"/>
        <v>-2.6986301369863011</v>
      </c>
      <c r="BD33" s="238">
        <f t="shared" si="30"/>
        <v>0</v>
      </c>
      <c r="BE33" s="221">
        <f t="shared" si="31"/>
        <v>0</v>
      </c>
      <c r="BF33" s="207"/>
      <c r="BG33" s="221">
        <f t="shared" si="32"/>
        <v>0</v>
      </c>
      <c r="BH33" s="207"/>
      <c r="BI33" s="207"/>
      <c r="BJ33" s="235">
        <f t="shared" si="33"/>
        <v>8.7013698630136993</v>
      </c>
      <c r="BK33" s="235">
        <f t="shared" si="34"/>
        <v>-3.7013698630136993</v>
      </c>
      <c r="BL33" s="238">
        <f t="shared" si="35"/>
        <v>0</v>
      </c>
      <c r="BM33" s="221">
        <f t="shared" si="36"/>
        <v>0</v>
      </c>
      <c r="BN33" s="207"/>
      <c r="BO33" s="221">
        <f t="shared" si="37"/>
        <v>0</v>
      </c>
      <c r="BP33" s="207"/>
      <c r="BQ33" s="207"/>
      <c r="BR33" s="235">
        <f t="shared" si="38"/>
        <v>9.7013698630136993</v>
      </c>
      <c r="BS33" s="235">
        <f t="shared" si="39"/>
        <v>-4.7013698630136993</v>
      </c>
      <c r="BT33" s="221">
        <f t="shared" si="40"/>
        <v>0</v>
      </c>
      <c r="BU33" s="221">
        <f t="shared" si="41"/>
        <v>0</v>
      </c>
      <c r="BV33" s="207"/>
      <c r="BW33" s="221">
        <f t="shared" si="42"/>
        <v>0</v>
      </c>
      <c r="BX33" s="207"/>
      <c r="BY33" s="207"/>
      <c r="BZ33" s="235">
        <f t="shared" si="43"/>
        <v>10.701369863013699</v>
      </c>
      <c r="CA33" s="235">
        <f t="shared" si="44"/>
        <v>-5.7013698630136993</v>
      </c>
      <c r="CB33" s="221">
        <f t="shared" si="8"/>
        <v>0</v>
      </c>
      <c r="CC33" s="221">
        <f t="shared" si="45"/>
        <v>0</v>
      </c>
    </row>
    <row r="34" spans="1:81" ht="30" x14ac:dyDescent="0.25">
      <c r="A34" s="204" t="s">
        <v>667</v>
      </c>
      <c r="B34" s="234"/>
      <c r="C34" s="234"/>
      <c r="D34" s="229" t="s">
        <v>643</v>
      </c>
      <c r="E34" s="225">
        <v>40816</v>
      </c>
      <c r="F34" s="205">
        <f t="shared" si="0"/>
        <v>2.5013698630136987</v>
      </c>
      <c r="G34" s="205">
        <v>5</v>
      </c>
      <c r="H34" s="205">
        <f t="shared" si="9"/>
        <v>2.4986301369863013</v>
      </c>
      <c r="I34" s="205"/>
      <c r="J34" s="218">
        <v>77220</v>
      </c>
      <c r="K34" s="212">
        <v>46332</v>
      </c>
      <c r="L34" s="206">
        <f t="shared" si="1"/>
        <v>30888</v>
      </c>
      <c r="M34" s="211">
        <f t="shared" si="10"/>
        <v>15444</v>
      </c>
      <c r="N34" s="211"/>
      <c r="O34" s="211">
        <f t="shared" si="46"/>
        <v>15444</v>
      </c>
      <c r="P34" s="211">
        <f t="shared" si="13"/>
        <v>15444</v>
      </c>
      <c r="Q34" s="207">
        <f t="shared" si="14"/>
        <v>15444</v>
      </c>
      <c r="R34" s="207"/>
      <c r="S34" s="211">
        <f t="shared" si="15"/>
        <v>15444</v>
      </c>
      <c r="T34" s="207"/>
      <c r="U34" s="207"/>
      <c r="V34" s="235">
        <f t="shared" si="16"/>
        <v>3.5013698630136987</v>
      </c>
      <c r="W34" s="235">
        <f t="shared" si="17"/>
        <v>1.4986301369863013</v>
      </c>
      <c r="X34" s="211">
        <f t="shared" si="48"/>
        <v>15444</v>
      </c>
      <c r="Y34" s="211">
        <f t="shared" si="47"/>
        <v>0</v>
      </c>
      <c r="Z34" s="207"/>
      <c r="AA34" s="211">
        <f t="shared" si="3"/>
        <v>0</v>
      </c>
      <c r="AB34" s="207"/>
      <c r="AC34" s="207"/>
      <c r="AD34" s="235">
        <f t="shared" si="18"/>
        <v>4.5041095890410956</v>
      </c>
      <c r="AE34" s="235">
        <f t="shared" si="19"/>
        <v>0.4958904109589044</v>
      </c>
      <c r="AF34" s="236"/>
      <c r="AG34" s="237">
        <f t="shared" si="21"/>
        <v>0</v>
      </c>
      <c r="AH34" s="207"/>
      <c r="AI34" s="211">
        <f t="shared" si="4"/>
        <v>0</v>
      </c>
      <c r="AJ34" s="207"/>
      <c r="AK34" s="207"/>
      <c r="AL34" s="235">
        <f t="shared" si="22"/>
        <v>5.5041095890410956</v>
      </c>
      <c r="AM34" s="235">
        <f t="shared" si="23"/>
        <v>-0.5041095890410956</v>
      </c>
      <c r="AN34" s="236">
        <f t="shared" si="24"/>
        <v>0</v>
      </c>
      <c r="AO34" s="208">
        <f t="shared" si="25"/>
        <v>0</v>
      </c>
      <c r="AP34" s="207"/>
      <c r="AQ34" s="211">
        <f t="shared" si="5"/>
        <v>0</v>
      </c>
      <c r="AR34" s="207"/>
      <c r="AS34" s="207"/>
      <c r="AT34" s="235">
        <f t="shared" si="6"/>
        <v>6.5041095890410956</v>
      </c>
      <c r="AU34" s="235">
        <f t="shared" si="7"/>
        <v>-1.5041095890410956</v>
      </c>
      <c r="AV34" s="236">
        <f t="shared" si="26"/>
        <v>0</v>
      </c>
      <c r="AW34" s="208">
        <f t="shared" si="27"/>
        <v>0</v>
      </c>
      <c r="AX34" s="207"/>
      <c r="AY34" s="211">
        <v>0</v>
      </c>
      <c r="AZ34" s="207"/>
      <c r="BA34" s="207"/>
      <c r="BB34" s="235">
        <f t="shared" si="28"/>
        <v>7.5041095890410956</v>
      </c>
      <c r="BC34" s="235">
        <f t="shared" si="29"/>
        <v>-2.5041095890410956</v>
      </c>
      <c r="BD34" s="238">
        <f t="shared" si="30"/>
        <v>0</v>
      </c>
      <c r="BE34" s="221">
        <f t="shared" si="31"/>
        <v>0</v>
      </c>
      <c r="BF34" s="207"/>
      <c r="BG34" s="221">
        <f t="shared" si="32"/>
        <v>0</v>
      </c>
      <c r="BH34" s="207"/>
      <c r="BI34" s="207"/>
      <c r="BJ34" s="235">
        <f t="shared" si="33"/>
        <v>8.506849315068493</v>
      </c>
      <c r="BK34" s="235">
        <f t="shared" si="34"/>
        <v>-3.506849315068493</v>
      </c>
      <c r="BL34" s="238">
        <f t="shared" si="35"/>
        <v>0</v>
      </c>
      <c r="BM34" s="221">
        <f t="shared" si="36"/>
        <v>0</v>
      </c>
      <c r="BN34" s="207"/>
      <c r="BO34" s="221">
        <f t="shared" si="37"/>
        <v>0</v>
      </c>
      <c r="BP34" s="207"/>
      <c r="BQ34" s="207"/>
      <c r="BR34" s="235">
        <f t="shared" si="38"/>
        <v>9.506849315068493</v>
      </c>
      <c r="BS34" s="235">
        <f t="shared" si="39"/>
        <v>-4.506849315068493</v>
      </c>
      <c r="BT34" s="221">
        <f t="shared" si="40"/>
        <v>0</v>
      </c>
      <c r="BU34" s="221">
        <f t="shared" si="41"/>
        <v>0</v>
      </c>
      <c r="BV34" s="207"/>
      <c r="BW34" s="221">
        <f t="shared" si="42"/>
        <v>0</v>
      </c>
      <c r="BX34" s="207"/>
      <c r="BY34" s="207"/>
      <c r="BZ34" s="235">
        <f t="shared" si="43"/>
        <v>10.506849315068493</v>
      </c>
      <c r="CA34" s="235">
        <f t="shared" si="44"/>
        <v>-5.506849315068493</v>
      </c>
      <c r="CB34" s="221">
        <f t="shared" si="8"/>
        <v>0</v>
      </c>
      <c r="CC34" s="221">
        <f t="shared" si="45"/>
        <v>0</v>
      </c>
    </row>
    <row r="35" spans="1:81" ht="30" x14ac:dyDescent="0.25">
      <c r="A35" s="204" t="s">
        <v>667</v>
      </c>
      <c r="B35" s="234"/>
      <c r="C35" s="234"/>
      <c r="D35" s="229" t="s">
        <v>643</v>
      </c>
      <c r="E35" s="225">
        <v>40847</v>
      </c>
      <c r="F35" s="205">
        <f t="shared" si="0"/>
        <v>2.4164383561643836</v>
      </c>
      <c r="G35" s="205">
        <v>5</v>
      </c>
      <c r="H35" s="205">
        <f t="shared" si="9"/>
        <v>2.5835616438356164</v>
      </c>
      <c r="I35" s="205"/>
      <c r="J35" s="218">
        <v>98280</v>
      </c>
      <c r="K35" s="212">
        <v>47444</v>
      </c>
      <c r="L35" s="206">
        <f t="shared" si="1"/>
        <v>50836</v>
      </c>
      <c r="M35" s="211">
        <f t="shared" si="10"/>
        <v>19656</v>
      </c>
      <c r="N35" s="211"/>
      <c r="O35" s="211">
        <f t="shared" si="46"/>
        <v>19656</v>
      </c>
      <c r="P35" s="211">
        <f t="shared" si="13"/>
        <v>31180</v>
      </c>
      <c r="Q35" s="207">
        <f t="shared" si="14"/>
        <v>19656</v>
      </c>
      <c r="R35" s="207"/>
      <c r="S35" s="211">
        <f t="shared" si="15"/>
        <v>31180</v>
      </c>
      <c r="T35" s="207"/>
      <c r="U35" s="207"/>
      <c r="V35" s="235">
        <f t="shared" si="16"/>
        <v>3.4164383561643836</v>
      </c>
      <c r="W35" s="235">
        <f t="shared" si="17"/>
        <v>1.5835616438356164</v>
      </c>
      <c r="X35" s="211">
        <f t="shared" si="48"/>
        <v>19656</v>
      </c>
      <c r="Y35" s="211">
        <f t="shared" si="47"/>
        <v>11524</v>
      </c>
      <c r="Z35" s="207"/>
      <c r="AA35" s="211">
        <f t="shared" si="3"/>
        <v>11524</v>
      </c>
      <c r="AB35" s="207"/>
      <c r="AC35" s="207"/>
      <c r="AD35" s="235">
        <f t="shared" si="18"/>
        <v>4.419178082191781</v>
      </c>
      <c r="AE35" s="235">
        <f t="shared" si="19"/>
        <v>0.58082191780821901</v>
      </c>
      <c r="AF35" s="236">
        <v>11524</v>
      </c>
      <c r="AG35" s="237">
        <f t="shared" si="21"/>
        <v>0</v>
      </c>
      <c r="AH35" s="207"/>
      <c r="AI35" s="211">
        <f t="shared" si="4"/>
        <v>0</v>
      </c>
      <c r="AJ35" s="207"/>
      <c r="AK35" s="207"/>
      <c r="AL35" s="235">
        <f t="shared" si="22"/>
        <v>5.419178082191781</v>
      </c>
      <c r="AM35" s="235">
        <f t="shared" si="23"/>
        <v>-0.41917808219178099</v>
      </c>
      <c r="AN35" s="236"/>
      <c r="AO35" s="208">
        <f t="shared" si="25"/>
        <v>0</v>
      </c>
      <c r="AP35" s="207"/>
      <c r="AQ35" s="211">
        <f t="shared" si="5"/>
        <v>0</v>
      </c>
      <c r="AR35" s="207"/>
      <c r="AS35" s="207"/>
      <c r="AT35" s="235">
        <f t="shared" si="6"/>
        <v>6.419178082191781</v>
      </c>
      <c r="AU35" s="235">
        <f t="shared" si="7"/>
        <v>-1.419178082191781</v>
      </c>
      <c r="AV35" s="236">
        <f t="shared" si="26"/>
        <v>0</v>
      </c>
      <c r="AW35" s="208">
        <f t="shared" si="27"/>
        <v>0</v>
      </c>
      <c r="AX35" s="207"/>
      <c r="AY35" s="211">
        <v>0</v>
      </c>
      <c r="AZ35" s="207"/>
      <c r="BA35" s="207"/>
      <c r="BB35" s="235">
        <f t="shared" si="28"/>
        <v>7.419178082191781</v>
      </c>
      <c r="BC35" s="235">
        <f t="shared" si="29"/>
        <v>-2.419178082191781</v>
      </c>
      <c r="BD35" s="238">
        <f t="shared" si="30"/>
        <v>0</v>
      </c>
      <c r="BE35" s="221">
        <f t="shared" si="31"/>
        <v>0</v>
      </c>
      <c r="BF35" s="207"/>
      <c r="BG35" s="221">
        <f t="shared" si="32"/>
        <v>0</v>
      </c>
      <c r="BH35" s="207"/>
      <c r="BI35" s="207"/>
      <c r="BJ35" s="235">
        <f t="shared" si="33"/>
        <v>8.4219178082191775</v>
      </c>
      <c r="BK35" s="235">
        <f t="shared" si="34"/>
        <v>-3.4219178082191775</v>
      </c>
      <c r="BL35" s="238">
        <f t="shared" si="35"/>
        <v>0</v>
      </c>
      <c r="BM35" s="221">
        <f t="shared" si="36"/>
        <v>0</v>
      </c>
      <c r="BN35" s="207"/>
      <c r="BO35" s="221">
        <f t="shared" si="37"/>
        <v>0</v>
      </c>
      <c r="BP35" s="207"/>
      <c r="BQ35" s="207"/>
      <c r="BR35" s="235">
        <f t="shared" si="38"/>
        <v>9.4219178082191775</v>
      </c>
      <c r="BS35" s="235">
        <f t="shared" si="39"/>
        <v>-4.4219178082191775</v>
      </c>
      <c r="BT35" s="221">
        <f t="shared" si="40"/>
        <v>0</v>
      </c>
      <c r="BU35" s="221">
        <f t="shared" si="41"/>
        <v>0</v>
      </c>
      <c r="BV35" s="207"/>
      <c r="BW35" s="221">
        <f t="shared" si="42"/>
        <v>0</v>
      </c>
      <c r="BX35" s="207"/>
      <c r="BY35" s="207"/>
      <c r="BZ35" s="235">
        <f t="shared" si="43"/>
        <v>10.421917808219177</v>
      </c>
      <c r="CA35" s="235">
        <f t="shared" si="44"/>
        <v>-5.4219178082191775</v>
      </c>
      <c r="CB35" s="221">
        <f t="shared" si="8"/>
        <v>0</v>
      </c>
      <c r="CC35" s="221">
        <f t="shared" si="45"/>
        <v>0</v>
      </c>
    </row>
    <row r="36" spans="1:81" ht="30" x14ac:dyDescent="0.25">
      <c r="A36" s="204" t="s">
        <v>667</v>
      </c>
      <c r="B36" s="234"/>
      <c r="C36" s="234"/>
      <c r="D36" s="229" t="s">
        <v>643</v>
      </c>
      <c r="E36" s="225">
        <v>40847</v>
      </c>
      <c r="F36" s="205">
        <f t="shared" si="0"/>
        <v>2.4164383561643836</v>
      </c>
      <c r="G36" s="205">
        <v>5</v>
      </c>
      <c r="H36" s="205">
        <f t="shared" si="9"/>
        <v>2.5835616438356164</v>
      </c>
      <c r="I36" s="205"/>
      <c r="J36" s="218">
        <v>49140</v>
      </c>
      <c r="K36" s="212">
        <v>29484</v>
      </c>
      <c r="L36" s="206">
        <f t="shared" si="1"/>
        <v>19656</v>
      </c>
      <c r="M36" s="211">
        <f t="shared" si="10"/>
        <v>9828</v>
      </c>
      <c r="N36" s="211"/>
      <c r="O36" s="211">
        <f t="shared" si="46"/>
        <v>9828</v>
      </c>
      <c r="P36" s="211">
        <f t="shared" si="13"/>
        <v>9828</v>
      </c>
      <c r="Q36" s="207">
        <f t="shared" si="14"/>
        <v>9828</v>
      </c>
      <c r="R36" s="207"/>
      <c r="S36" s="211">
        <f t="shared" si="15"/>
        <v>9828</v>
      </c>
      <c r="T36" s="207"/>
      <c r="U36" s="207"/>
      <c r="V36" s="235">
        <f t="shared" si="16"/>
        <v>3.4164383561643836</v>
      </c>
      <c r="W36" s="235">
        <f t="shared" si="17"/>
        <v>1.5835616438356164</v>
      </c>
      <c r="X36" s="211">
        <f t="shared" si="48"/>
        <v>9828</v>
      </c>
      <c r="Y36" s="211">
        <f t="shared" si="47"/>
        <v>0</v>
      </c>
      <c r="Z36" s="207"/>
      <c r="AA36" s="211">
        <f t="shared" si="3"/>
        <v>0</v>
      </c>
      <c r="AB36" s="207"/>
      <c r="AC36" s="207"/>
      <c r="AD36" s="235">
        <f t="shared" si="18"/>
        <v>4.419178082191781</v>
      </c>
      <c r="AE36" s="235">
        <f t="shared" si="19"/>
        <v>0.58082191780821901</v>
      </c>
      <c r="AF36" s="236"/>
      <c r="AG36" s="237">
        <f t="shared" si="21"/>
        <v>0</v>
      </c>
      <c r="AH36" s="207"/>
      <c r="AI36" s="211">
        <f t="shared" si="4"/>
        <v>0</v>
      </c>
      <c r="AJ36" s="207"/>
      <c r="AK36" s="207"/>
      <c r="AL36" s="235">
        <f t="shared" si="22"/>
        <v>5.419178082191781</v>
      </c>
      <c r="AM36" s="235">
        <f t="shared" si="23"/>
        <v>-0.41917808219178099</v>
      </c>
      <c r="AN36" s="236">
        <f t="shared" si="24"/>
        <v>0</v>
      </c>
      <c r="AO36" s="208">
        <f t="shared" si="25"/>
        <v>0</v>
      </c>
      <c r="AP36" s="207"/>
      <c r="AQ36" s="211">
        <f t="shared" si="5"/>
        <v>0</v>
      </c>
      <c r="AR36" s="207"/>
      <c r="AS36" s="207"/>
      <c r="AT36" s="235">
        <f t="shared" si="6"/>
        <v>6.419178082191781</v>
      </c>
      <c r="AU36" s="235">
        <f t="shared" si="7"/>
        <v>-1.419178082191781</v>
      </c>
      <c r="AV36" s="236">
        <f t="shared" si="26"/>
        <v>0</v>
      </c>
      <c r="AW36" s="208">
        <f t="shared" si="27"/>
        <v>0</v>
      </c>
      <c r="AX36" s="207"/>
      <c r="AY36" s="211">
        <v>0</v>
      </c>
      <c r="AZ36" s="207"/>
      <c r="BA36" s="207"/>
      <c r="BB36" s="235">
        <f t="shared" si="28"/>
        <v>7.419178082191781</v>
      </c>
      <c r="BC36" s="235">
        <f t="shared" si="29"/>
        <v>-2.419178082191781</v>
      </c>
      <c r="BD36" s="238">
        <f t="shared" si="30"/>
        <v>0</v>
      </c>
      <c r="BE36" s="221">
        <f t="shared" si="31"/>
        <v>0</v>
      </c>
      <c r="BF36" s="207"/>
      <c r="BG36" s="221">
        <f t="shared" si="32"/>
        <v>0</v>
      </c>
      <c r="BH36" s="207"/>
      <c r="BI36" s="207"/>
      <c r="BJ36" s="235">
        <f t="shared" si="33"/>
        <v>8.4219178082191775</v>
      </c>
      <c r="BK36" s="235">
        <f t="shared" si="34"/>
        <v>-3.4219178082191775</v>
      </c>
      <c r="BL36" s="238">
        <f t="shared" si="35"/>
        <v>0</v>
      </c>
      <c r="BM36" s="221">
        <f t="shared" si="36"/>
        <v>0</v>
      </c>
      <c r="BN36" s="207"/>
      <c r="BO36" s="221">
        <f t="shared" si="37"/>
        <v>0</v>
      </c>
      <c r="BP36" s="207"/>
      <c r="BQ36" s="207"/>
      <c r="BR36" s="235">
        <f t="shared" si="38"/>
        <v>9.4219178082191775</v>
      </c>
      <c r="BS36" s="235">
        <f t="shared" si="39"/>
        <v>-4.4219178082191775</v>
      </c>
      <c r="BT36" s="221">
        <f t="shared" si="40"/>
        <v>0</v>
      </c>
      <c r="BU36" s="221">
        <f t="shared" si="41"/>
        <v>0</v>
      </c>
      <c r="BV36" s="207"/>
      <c r="BW36" s="221">
        <f t="shared" si="42"/>
        <v>0</v>
      </c>
      <c r="BX36" s="207"/>
      <c r="BY36" s="207"/>
      <c r="BZ36" s="235">
        <f t="shared" si="43"/>
        <v>10.421917808219177</v>
      </c>
      <c r="CA36" s="235">
        <f t="shared" si="44"/>
        <v>-5.4219178082191775</v>
      </c>
      <c r="CB36" s="221">
        <f t="shared" si="8"/>
        <v>0</v>
      </c>
      <c r="CC36" s="221">
        <f t="shared" si="45"/>
        <v>0</v>
      </c>
    </row>
    <row r="37" spans="1:81" ht="30" x14ac:dyDescent="0.25">
      <c r="A37" s="204" t="s">
        <v>667</v>
      </c>
      <c r="B37" s="234"/>
      <c r="C37" s="234"/>
      <c r="D37" s="229" t="s">
        <v>643</v>
      </c>
      <c r="E37" s="225">
        <v>40847</v>
      </c>
      <c r="F37" s="205">
        <f t="shared" si="0"/>
        <v>2.4164383561643836</v>
      </c>
      <c r="G37" s="205">
        <v>5</v>
      </c>
      <c r="H37" s="205">
        <f t="shared" si="9"/>
        <v>2.5835616438356164</v>
      </c>
      <c r="I37" s="205"/>
      <c r="J37" s="218">
        <v>16380</v>
      </c>
      <c r="K37" s="212">
        <v>8918</v>
      </c>
      <c r="L37" s="206">
        <f t="shared" si="1"/>
        <v>7462</v>
      </c>
      <c r="M37" s="211">
        <f t="shared" si="10"/>
        <v>3276</v>
      </c>
      <c r="N37" s="211"/>
      <c r="O37" s="211">
        <f t="shared" si="46"/>
        <v>3276</v>
      </c>
      <c r="P37" s="211">
        <f t="shared" si="13"/>
        <v>4186</v>
      </c>
      <c r="Q37" s="207">
        <f t="shared" si="14"/>
        <v>3276</v>
      </c>
      <c r="R37" s="207"/>
      <c r="S37" s="211">
        <f t="shared" si="15"/>
        <v>4186</v>
      </c>
      <c r="T37" s="207"/>
      <c r="U37" s="207"/>
      <c r="V37" s="235">
        <f t="shared" si="16"/>
        <v>3.4164383561643836</v>
      </c>
      <c r="W37" s="235">
        <f t="shared" si="17"/>
        <v>1.5835616438356164</v>
      </c>
      <c r="X37" s="211">
        <f t="shared" si="48"/>
        <v>3276</v>
      </c>
      <c r="Y37" s="211">
        <f t="shared" si="47"/>
        <v>910</v>
      </c>
      <c r="Z37" s="207"/>
      <c r="AA37" s="211">
        <f t="shared" si="3"/>
        <v>910</v>
      </c>
      <c r="AB37" s="207"/>
      <c r="AC37" s="207"/>
      <c r="AD37" s="235">
        <f t="shared" si="18"/>
        <v>4.419178082191781</v>
      </c>
      <c r="AE37" s="235">
        <f t="shared" si="19"/>
        <v>0.58082191780821901</v>
      </c>
      <c r="AF37" s="236">
        <v>910</v>
      </c>
      <c r="AG37" s="237">
        <f t="shared" si="21"/>
        <v>0</v>
      </c>
      <c r="AH37" s="207"/>
      <c r="AI37" s="211">
        <f t="shared" si="4"/>
        <v>0</v>
      </c>
      <c r="AJ37" s="207"/>
      <c r="AK37" s="207"/>
      <c r="AL37" s="235">
        <f t="shared" si="22"/>
        <v>5.419178082191781</v>
      </c>
      <c r="AM37" s="235">
        <f t="shared" si="23"/>
        <v>-0.41917808219178099</v>
      </c>
      <c r="AN37" s="236"/>
      <c r="AO37" s="208">
        <f t="shared" si="25"/>
        <v>0</v>
      </c>
      <c r="AP37" s="207"/>
      <c r="AQ37" s="211">
        <f t="shared" si="5"/>
        <v>0</v>
      </c>
      <c r="AR37" s="207"/>
      <c r="AS37" s="207"/>
      <c r="AT37" s="235">
        <f t="shared" si="6"/>
        <v>6.419178082191781</v>
      </c>
      <c r="AU37" s="235">
        <f t="shared" si="7"/>
        <v>-1.419178082191781</v>
      </c>
      <c r="AV37" s="236">
        <f t="shared" si="26"/>
        <v>0</v>
      </c>
      <c r="AW37" s="208">
        <f t="shared" si="27"/>
        <v>0</v>
      </c>
      <c r="AX37" s="207"/>
      <c r="AY37" s="211">
        <v>0</v>
      </c>
      <c r="AZ37" s="207"/>
      <c r="BA37" s="207"/>
      <c r="BB37" s="235">
        <f t="shared" si="28"/>
        <v>7.419178082191781</v>
      </c>
      <c r="BC37" s="235">
        <f t="shared" si="29"/>
        <v>-2.419178082191781</v>
      </c>
      <c r="BD37" s="238">
        <f t="shared" si="30"/>
        <v>0</v>
      </c>
      <c r="BE37" s="221">
        <f t="shared" si="31"/>
        <v>0</v>
      </c>
      <c r="BF37" s="207"/>
      <c r="BG37" s="221">
        <f t="shared" si="32"/>
        <v>0</v>
      </c>
      <c r="BH37" s="207"/>
      <c r="BI37" s="207"/>
      <c r="BJ37" s="235">
        <f t="shared" si="33"/>
        <v>8.4219178082191775</v>
      </c>
      <c r="BK37" s="235">
        <f t="shared" si="34"/>
        <v>-3.4219178082191775</v>
      </c>
      <c r="BL37" s="238">
        <f t="shared" si="35"/>
        <v>0</v>
      </c>
      <c r="BM37" s="221">
        <f t="shared" si="36"/>
        <v>0</v>
      </c>
      <c r="BN37" s="207"/>
      <c r="BO37" s="221">
        <f t="shared" si="37"/>
        <v>0</v>
      </c>
      <c r="BP37" s="207"/>
      <c r="BQ37" s="207"/>
      <c r="BR37" s="235">
        <f t="shared" si="38"/>
        <v>9.4219178082191775</v>
      </c>
      <c r="BS37" s="235">
        <f t="shared" si="39"/>
        <v>-4.4219178082191775</v>
      </c>
      <c r="BT37" s="221">
        <f t="shared" si="40"/>
        <v>0</v>
      </c>
      <c r="BU37" s="221">
        <f t="shared" si="41"/>
        <v>0</v>
      </c>
      <c r="BV37" s="207"/>
      <c r="BW37" s="221">
        <f t="shared" si="42"/>
        <v>0</v>
      </c>
      <c r="BX37" s="207"/>
      <c r="BY37" s="207"/>
      <c r="BZ37" s="235">
        <f t="shared" si="43"/>
        <v>10.421917808219177</v>
      </c>
      <c r="CA37" s="235">
        <f t="shared" si="44"/>
        <v>-5.4219178082191775</v>
      </c>
      <c r="CB37" s="221">
        <f t="shared" si="8"/>
        <v>0</v>
      </c>
      <c r="CC37" s="221">
        <f t="shared" si="45"/>
        <v>0</v>
      </c>
    </row>
    <row r="38" spans="1:81" ht="15" x14ac:dyDescent="0.25">
      <c r="A38" s="204" t="s">
        <v>667</v>
      </c>
      <c r="B38" s="234"/>
      <c r="C38" s="234"/>
      <c r="D38" s="229" t="s">
        <v>644</v>
      </c>
      <c r="E38" s="225">
        <v>40877</v>
      </c>
      <c r="F38" s="205">
        <f t="shared" si="0"/>
        <v>2.3342465753424659</v>
      </c>
      <c r="G38" s="205">
        <v>5</v>
      </c>
      <c r="H38" s="205">
        <f t="shared" si="9"/>
        <v>2.6657534246575341</v>
      </c>
      <c r="I38" s="205"/>
      <c r="J38" s="218">
        <v>46800</v>
      </c>
      <c r="K38" s="212">
        <v>28080</v>
      </c>
      <c r="L38" s="206">
        <f t="shared" si="1"/>
        <v>18720</v>
      </c>
      <c r="M38" s="211">
        <f t="shared" si="10"/>
        <v>9360</v>
      </c>
      <c r="N38" s="211"/>
      <c r="O38" s="211">
        <f t="shared" si="46"/>
        <v>9360</v>
      </c>
      <c r="P38" s="211">
        <f t="shared" si="13"/>
        <v>9360</v>
      </c>
      <c r="Q38" s="207">
        <f t="shared" si="14"/>
        <v>9360</v>
      </c>
      <c r="R38" s="207"/>
      <c r="S38" s="211">
        <f t="shared" si="15"/>
        <v>9360</v>
      </c>
      <c r="T38" s="207"/>
      <c r="U38" s="207"/>
      <c r="V38" s="235">
        <f t="shared" si="16"/>
        <v>3.3342465753424659</v>
      </c>
      <c r="W38" s="235">
        <f t="shared" si="17"/>
        <v>1.6657534246575341</v>
      </c>
      <c r="X38" s="211">
        <f t="shared" si="48"/>
        <v>9360</v>
      </c>
      <c r="Y38" s="211">
        <f t="shared" si="47"/>
        <v>0</v>
      </c>
      <c r="Z38" s="207"/>
      <c r="AA38" s="211">
        <f t="shared" si="3"/>
        <v>0</v>
      </c>
      <c r="AB38" s="207"/>
      <c r="AC38" s="207"/>
      <c r="AD38" s="235">
        <f t="shared" si="18"/>
        <v>4.3369863013698629</v>
      </c>
      <c r="AE38" s="235">
        <f t="shared" si="19"/>
        <v>0.66301369863013715</v>
      </c>
      <c r="AF38" s="236"/>
      <c r="AG38" s="237">
        <f t="shared" si="21"/>
        <v>0</v>
      </c>
      <c r="AH38" s="207"/>
      <c r="AI38" s="211">
        <f t="shared" si="4"/>
        <v>0</v>
      </c>
      <c r="AJ38" s="207"/>
      <c r="AK38" s="207"/>
      <c r="AL38" s="235">
        <f t="shared" si="22"/>
        <v>5.3369863013698629</v>
      </c>
      <c r="AM38" s="235">
        <f t="shared" si="23"/>
        <v>-0.33698630136986285</v>
      </c>
      <c r="AN38" s="236">
        <f t="shared" si="24"/>
        <v>0</v>
      </c>
      <c r="AO38" s="208">
        <f t="shared" si="25"/>
        <v>0</v>
      </c>
      <c r="AP38" s="207"/>
      <c r="AQ38" s="211">
        <f t="shared" si="5"/>
        <v>0</v>
      </c>
      <c r="AR38" s="207"/>
      <c r="AS38" s="207"/>
      <c r="AT38" s="235">
        <f t="shared" si="6"/>
        <v>6.3369863013698629</v>
      </c>
      <c r="AU38" s="235">
        <f t="shared" si="7"/>
        <v>-1.3369863013698629</v>
      </c>
      <c r="AV38" s="236">
        <f t="shared" si="26"/>
        <v>0</v>
      </c>
      <c r="AW38" s="208">
        <f t="shared" si="27"/>
        <v>0</v>
      </c>
      <c r="AX38" s="207"/>
      <c r="AY38" s="211">
        <v>0</v>
      </c>
      <c r="AZ38" s="207"/>
      <c r="BA38" s="207"/>
      <c r="BB38" s="235">
        <f t="shared" si="28"/>
        <v>7.3369863013698629</v>
      </c>
      <c r="BC38" s="235">
        <f t="shared" si="29"/>
        <v>-2.3369863013698629</v>
      </c>
      <c r="BD38" s="238">
        <f t="shared" si="30"/>
        <v>0</v>
      </c>
      <c r="BE38" s="221">
        <f t="shared" si="31"/>
        <v>0</v>
      </c>
      <c r="BF38" s="207"/>
      <c r="BG38" s="221">
        <f t="shared" si="32"/>
        <v>0</v>
      </c>
      <c r="BH38" s="207"/>
      <c r="BI38" s="207"/>
      <c r="BJ38" s="235">
        <f t="shared" si="33"/>
        <v>8.3397260273972602</v>
      </c>
      <c r="BK38" s="235">
        <f t="shared" si="34"/>
        <v>-3.3397260273972602</v>
      </c>
      <c r="BL38" s="238">
        <f t="shared" si="35"/>
        <v>0</v>
      </c>
      <c r="BM38" s="221">
        <f t="shared" si="36"/>
        <v>0</v>
      </c>
      <c r="BN38" s="207"/>
      <c r="BO38" s="221">
        <f t="shared" si="37"/>
        <v>0</v>
      </c>
      <c r="BP38" s="207"/>
      <c r="BQ38" s="207"/>
      <c r="BR38" s="235">
        <f t="shared" si="38"/>
        <v>9.3397260273972602</v>
      </c>
      <c r="BS38" s="235">
        <f t="shared" si="39"/>
        <v>-4.3397260273972602</v>
      </c>
      <c r="BT38" s="221">
        <f t="shared" si="40"/>
        <v>0</v>
      </c>
      <c r="BU38" s="221">
        <f t="shared" si="41"/>
        <v>0</v>
      </c>
      <c r="BV38" s="207"/>
      <c r="BW38" s="221">
        <f t="shared" si="42"/>
        <v>0</v>
      </c>
      <c r="BX38" s="207"/>
      <c r="BY38" s="207"/>
      <c r="BZ38" s="235">
        <f t="shared" si="43"/>
        <v>10.33972602739726</v>
      </c>
      <c r="CA38" s="235">
        <f t="shared" si="44"/>
        <v>-5.3397260273972602</v>
      </c>
      <c r="CB38" s="221">
        <f t="shared" si="8"/>
        <v>0</v>
      </c>
      <c r="CC38" s="221">
        <f t="shared" si="45"/>
        <v>0</v>
      </c>
    </row>
    <row r="39" spans="1:81" ht="15" x14ac:dyDescent="0.25">
      <c r="A39" s="204" t="s">
        <v>667</v>
      </c>
      <c r="B39" s="234"/>
      <c r="C39" s="234"/>
      <c r="D39" s="229" t="s">
        <v>645</v>
      </c>
      <c r="E39" s="225">
        <v>40878</v>
      </c>
      <c r="F39" s="205">
        <f t="shared" si="0"/>
        <v>2.3315068493150686</v>
      </c>
      <c r="G39" s="205">
        <v>5</v>
      </c>
      <c r="H39" s="205">
        <f t="shared" si="9"/>
        <v>2.6684931506849314</v>
      </c>
      <c r="I39" s="205"/>
      <c r="J39" s="218">
        <v>332867</v>
      </c>
      <c r="K39" s="212">
        <v>199720.19999999998</v>
      </c>
      <c r="L39" s="206">
        <f t="shared" si="1"/>
        <v>133146.80000000002</v>
      </c>
      <c r="M39" s="211">
        <f t="shared" si="10"/>
        <v>66573.399999999994</v>
      </c>
      <c r="N39" s="211"/>
      <c r="O39" s="211">
        <f t="shared" si="46"/>
        <v>66573.399999999994</v>
      </c>
      <c r="P39" s="211">
        <f t="shared" si="13"/>
        <v>66573.400000000023</v>
      </c>
      <c r="Q39" s="207">
        <f t="shared" si="14"/>
        <v>66573.399999999994</v>
      </c>
      <c r="R39" s="207"/>
      <c r="S39" s="211">
        <f t="shared" si="15"/>
        <v>66573.400000000023</v>
      </c>
      <c r="T39" s="207"/>
      <c r="U39" s="207"/>
      <c r="V39" s="235">
        <f t="shared" si="16"/>
        <v>3.3315068493150686</v>
      </c>
      <c r="W39" s="235">
        <f t="shared" si="17"/>
        <v>1.6684931506849314</v>
      </c>
      <c r="X39" s="211">
        <f t="shared" si="48"/>
        <v>66573.399999999994</v>
      </c>
      <c r="Y39" s="211">
        <f t="shared" si="47"/>
        <v>0</v>
      </c>
      <c r="Z39" s="207"/>
      <c r="AA39" s="211">
        <f t="shared" si="3"/>
        <v>0</v>
      </c>
      <c r="AB39" s="207"/>
      <c r="AC39" s="207"/>
      <c r="AD39" s="235">
        <f t="shared" si="18"/>
        <v>4.3342465753424655</v>
      </c>
      <c r="AE39" s="235">
        <f t="shared" si="19"/>
        <v>0.66575342465753451</v>
      </c>
      <c r="AF39" s="236"/>
      <c r="AG39" s="237">
        <f t="shared" si="21"/>
        <v>0</v>
      </c>
      <c r="AH39" s="207"/>
      <c r="AI39" s="211">
        <f t="shared" si="4"/>
        <v>0</v>
      </c>
      <c r="AJ39" s="207"/>
      <c r="AK39" s="207"/>
      <c r="AL39" s="235">
        <f t="shared" si="22"/>
        <v>5.3342465753424655</v>
      </c>
      <c r="AM39" s="235">
        <f t="shared" si="23"/>
        <v>-0.33424657534246549</v>
      </c>
      <c r="AN39" s="236">
        <f t="shared" si="24"/>
        <v>0</v>
      </c>
      <c r="AO39" s="208">
        <f t="shared" si="25"/>
        <v>0</v>
      </c>
      <c r="AP39" s="207"/>
      <c r="AQ39" s="211">
        <f t="shared" si="5"/>
        <v>0</v>
      </c>
      <c r="AR39" s="207"/>
      <c r="AS39" s="207"/>
      <c r="AT39" s="235">
        <f t="shared" ref="AT39:AT72" si="49">($AT$1-E39)/365</f>
        <v>6.3342465753424655</v>
      </c>
      <c r="AU39" s="235">
        <f t="shared" ref="AU39:AU70" si="50">G39-AT39</f>
        <v>-1.3342465753424655</v>
      </c>
      <c r="AV39" s="236">
        <f t="shared" si="26"/>
        <v>0</v>
      </c>
      <c r="AW39" s="208">
        <f t="shared" si="27"/>
        <v>0</v>
      </c>
      <c r="AX39" s="207"/>
      <c r="AY39" s="211">
        <v>0</v>
      </c>
      <c r="AZ39" s="207"/>
      <c r="BA39" s="207"/>
      <c r="BB39" s="235">
        <f t="shared" si="28"/>
        <v>7.3342465753424655</v>
      </c>
      <c r="BC39" s="235">
        <f t="shared" si="29"/>
        <v>-2.3342465753424655</v>
      </c>
      <c r="BD39" s="238">
        <f t="shared" si="30"/>
        <v>0</v>
      </c>
      <c r="BE39" s="221">
        <f t="shared" si="31"/>
        <v>0</v>
      </c>
      <c r="BF39" s="207"/>
      <c r="BG39" s="221">
        <f t="shared" si="32"/>
        <v>0</v>
      </c>
      <c r="BH39" s="207"/>
      <c r="BI39" s="207"/>
      <c r="BJ39" s="235">
        <f t="shared" si="33"/>
        <v>8.3369863013698637</v>
      </c>
      <c r="BK39" s="235">
        <f t="shared" si="34"/>
        <v>-3.3369863013698637</v>
      </c>
      <c r="BL39" s="238">
        <f t="shared" si="35"/>
        <v>0</v>
      </c>
      <c r="BM39" s="221">
        <f t="shared" si="36"/>
        <v>0</v>
      </c>
      <c r="BN39" s="207"/>
      <c r="BO39" s="221">
        <f t="shared" si="37"/>
        <v>0</v>
      </c>
      <c r="BP39" s="207"/>
      <c r="BQ39" s="207"/>
      <c r="BR39" s="235">
        <f t="shared" si="38"/>
        <v>9.3369863013698637</v>
      </c>
      <c r="BS39" s="235">
        <f t="shared" si="39"/>
        <v>-4.3369863013698637</v>
      </c>
      <c r="BT39" s="221">
        <f t="shared" si="40"/>
        <v>0</v>
      </c>
      <c r="BU39" s="221">
        <f t="shared" si="41"/>
        <v>0</v>
      </c>
      <c r="BV39" s="207"/>
      <c r="BW39" s="221">
        <f t="shared" si="42"/>
        <v>0</v>
      </c>
      <c r="BX39" s="207"/>
      <c r="BY39" s="207"/>
      <c r="BZ39" s="235">
        <f t="shared" si="43"/>
        <v>10.336986301369864</v>
      </c>
      <c r="CA39" s="235">
        <f t="shared" si="44"/>
        <v>-5.3369863013698637</v>
      </c>
      <c r="CB39" s="221">
        <f t="shared" ref="CB39:CB68" si="51">BT39</f>
        <v>0</v>
      </c>
      <c r="CC39" s="221">
        <f t="shared" si="45"/>
        <v>0</v>
      </c>
    </row>
    <row r="40" spans="1:81" ht="15" x14ac:dyDescent="0.25">
      <c r="A40" s="204" t="s">
        <v>667</v>
      </c>
      <c r="B40" s="234"/>
      <c r="C40" s="234"/>
      <c r="D40" s="229" t="s">
        <v>646</v>
      </c>
      <c r="E40" s="225">
        <v>40882</v>
      </c>
      <c r="F40" s="205">
        <f t="shared" si="0"/>
        <v>2.3205479452054796</v>
      </c>
      <c r="G40" s="205">
        <v>5</v>
      </c>
      <c r="H40" s="205">
        <f t="shared" si="9"/>
        <v>2.6794520547945204</v>
      </c>
      <c r="I40" s="205"/>
      <c r="J40" s="218">
        <v>2595000</v>
      </c>
      <c r="K40" s="212">
        <v>1310066</v>
      </c>
      <c r="L40" s="206">
        <f t="shared" si="1"/>
        <v>1284934</v>
      </c>
      <c r="M40" s="211">
        <f t="shared" si="10"/>
        <v>519000</v>
      </c>
      <c r="N40" s="211"/>
      <c r="O40" s="211">
        <f t="shared" si="46"/>
        <v>519000</v>
      </c>
      <c r="P40" s="211">
        <f t="shared" si="13"/>
        <v>765934</v>
      </c>
      <c r="Q40" s="207">
        <f t="shared" si="14"/>
        <v>519000</v>
      </c>
      <c r="R40" s="207"/>
      <c r="S40" s="211">
        <f t="shared" si="15"/>
        <v>765934</v>
      </c>
      <c r="T40" s="207"/>
      <c r="U40" s="207"/>
      <c r="V40" s="235">
        <f t="shared" si="16"/>
        <v>3.3205479452054796</v>
      </c>
      <c r="W40" s="235">
        <f t="shared" si="17"/>
        <v>1.6794520547945204</v>
      </c>
      <c r="X40" s="211">
        <f t="shared" si="48"/>
        <v>519000</v>
      </c>
      <c r="Y40" s="211">
        <f t="shared" si="47"/>
        <v>246934</v>
      </c>
      <c r="Z40" s="207"/>
      <c r="AA40" s="211">
        <f t="shared" si="3"/>
        <v>246934</v>
      </c>
      <c r="AB40" s="207"/>
      <c r="AC40" s="207"/>
      <c r="AD40" s="235">
        <f t="shared" si="18"/>
        <v>4.3232876712328769</v>
      </c>
      <c r="AE40" s="235">
        <f t="shared" si="19"/>
        <v>0.67671232876712306</v>
      </c>
      <c r="AF40" s="236">
        <v>246934</v>
      </c>
      <c r="AG40" s="237">
        <f t="shared" si="21"/>
        <v>0</v>
      </c>
      <c r="AH40" s="207"/>
      <c r="AI40" s="211">
        <f t="shared" si="4"/>
        <v>0</v>
      </c>
      <c r="AJ40" s="207"/>
      <c r="AK40" s="207"/>
      <c r="AL40" s="235">
        <f t="shared" si="22"/>
        <v>5.3232876712328769</v>
      </c>
      <c r="AM40" s="235">
        <f t="shared" si="23"/>
        <v>-0.32328767123287694</v>
      </c>
      <c r="AN40" s="236"/>
      <c r="AO40" s="208">
        <f t="shared" si="25"/>
        <v>0</v>
      </c>
      <c r="AP40" s="207"/>
      <c r="AQ40" s="211">
        <f t="shared" si="5"/>
        <v>0</v>
      </c>
      <c r="AR40" s="207"/>
      <c r="AS40" s="207"/>
      <c r="AT40" s="235">
        <f t="shared" si="49"/>
        <v>6.3232876712328769</v>
      </c>
      <c r="AU40" s="235">
        <f t="shared" si="50"/>
        <v>-1.3232876712328769</v>
      </c>
      <c r="AV40" s="236">
        <f t="shared" si="26"/>
        <v>0</v>
      </c>
      <c r="AW40" s="208">
        <f t="shared" si="27"/>
        <v>0</v>
      </c>
      <c r="AX40" s="207"/>
      <c r="AY40" s="211">
        <v>0</v>
      </c>
      <c r="AZ40" s="207"/>
      <c r="BA40" s="207"/>
      <c r="BB40" s="235">
        <f t="shared" si="28"/>
        <v>7.3232876712328769</v>
      </c>
      <c r="BC40" s="235">
        <f t="shared" si="29"/>
        <v>-2.3232876712328769</v>
      </c>
      <c r="BD40" s="238">
        <f t="shared" si="30"/>
        <v>0</v>
      </c>
      <c r="BE40" s="221">
        <f t="shared" si="31"/>
        <v>0</v>
      </c>
      <c r="BF40" s="207"/>
      <c r="BG40" s="221">
        <f t="shared" si="32"/>
        <v>0</v>
      </c>
      <c r="BH40" s="207"/>
      <c r="BI40" s="207"/>
      <c r="BJ40" s="235">
        <f t="shared" si="33"/>
        <v>8.3260273972602743</v>
      </c>
      <c r="BK40" s="235">
        <f t="shared" si="34"/>
        <v>-3.3260273972602743</v>
      </c>
      <c r="BL40" s="238">
        <f t="shared" si="35"/>
        <v>0</v>
      </c>
      <c r="BM40" s="221">
        <f t="shared" si="36"/>
        <v>0</v>
      </c>
      <c r="BN40" s="207"/>
      <c r="BO40" s="221">
        <f t="shared" si="37"/>
        <v>0</v>
      </c>
      <c r="BP40" s="207"/>
      <c r="BQ40" s="207"/>
      <c r="BR40" s="235">
        <f t="shared" si="38"/>
        <v>9.3260273972602743</v>
      </c>
      <c r="BS40" s="235">
        <f t="shared" si="39"/>
        <v>-4.3260273972602743</v>
      </c>
      <c r="BT40" s="221">
        <f t="shared" si="40"/>
        <v>0</v>
      </c>
      <c r="BU40" s="221">
        <f t="shared" si="41"/>
        <v>0</v>
      </c>
      <c r="BV40" s="207"/>
      <c r="BW40" s="221">
        <f t="shared" si="42"/>
        <v>0</v>
      </c>
      <c r="BX40" s="207"/>
      <c r="BY40" s="207"/>
      <c r="BZ40" s="235">
        <f t="shared" si="43"/>
        <v>10.326027397260274</v>
      </c>
      <c r="CA40" s="235">
        <f t="shared" si="44"/>
        <v>-5.3260273972602743</v>
      </c>
      <c r="CB40" s="221">
        <f t="shared" si="51"/>
        <v>0</v>
      </c>
      <c r="CC40" s="221">
        <f t="shared" si="45"/>
        <v>0</v>
      </c>
    </row>
    <row r="41" spans="1:81" ht="15" x14ac:dyDescent="0.25">
      <c r="A41" s="204" t="s">
        <v>667</v>
      </c>
      <c r="B41" s="234"/>
      <c r="C41" s="234"/>
      <c r="D41" s="229" t="s">
        <v>647</v>
      </c>
      <c r="E41" s="225">
        <v>40908</v>
      </c>
      <c r="F41" s="205">
        <f t="shared" si="0"/>
        <v>2.2493150684931509</v>
      </c>
      <c r="G41" s="205">
        <v>5</v>
      </c>
      <c r="H41" s="205">
        <f t="shared" si="9"/>
        <v>2.7506849315068491</v>
      </c>
      <c r="I41" s="205"/>
      <c r="J41" s="218">
        <v>728000</v>
      </c>
      <c r="K41" s="212">
        <v>327101</v>
      </c>
      <c r="L41" s="206">
        <f t="shared" si="1"/>
        <v>400899</v>
      </c>
      <c r="M41" s="211">
        <f t="shared" si="10"/>
        <v>145600</v>
      </c>
      <c r="N41" s="211"/>
      <c r="O41" s="211">
        <f t="shared" si="46"/>
        <v>145600</v>
      </c>
      <c r="P41" s="211">
        <f t="shared" si="13"/>
        <v>255299</v>
      </c>
      <c r="Q41" s="207">
        <f t="shared" si="14"/>
        <v>145600</v>
      </c>
      <c r="R41" s="207"/>
      <c r="S41" s="211">
        <f t="shared" si="15"/>
        <v>255299</v>
      </c>
      <c r="T41" s="207"/>
      <c r="U41" s="207"/>
      <c r="V41" s="235">
        <f t="shared" si="16"/>
        <v>3.2493150684931509</v>
      </c>
      <c r="W41" s="235">
        <f t="shared" si="17"/>
        <v>1.7506849315068491</v>
      </c>
      <c r="X41" s="211">
        <f t="shared" si="48"/>
        <v>145600</v>
      </c>
      <c r="Y41" s="211">
        <f t="shared" si="47"/>
        <v>109699</v>
      </c>
      <c r="Z41" s="207"/>
      <c r="AA41" s="211">
        <f t="shared" si="3"/>
        <v>109699</v>
      </c>
      <c r="AB41" s="207"/>
      <c r="AC41" s="207"/>
      <c r="AD41" s="235">
        <f t="shared" si="18"/>
        <v>4.2520547945205482</v>
      </c>
      <c r="AE41" s="235">
        <f t="shared" si="19"/>
        <v>0.74794520547945176</v>
      </c>
      <c r="AF41" s="236">
        <v>109699</v>
      </c>
      <c r="AG41" s="237">
        <f t="shared" si="21"/>
        <v>0</v>
      </c>
      <c r="AH41" s="207"/>
      <c r="AI41" s="211">
        <f t="shared" si="4"/>
        <v>0</v>
      </c>
      <c r="AJ41" s="207"/>
      <c r="AK41" s="207"/>
      <c r="AL41" s="235">
        <f t="shared" si="22"/>
        <v>5.2520547945205482</v>
      </c>
      <c r="AM41" s="235">
        <f t="shared" si="23"/>
        <v>-0.25205479452054824</v>
      </c>
      <c r="AN41" s="236"/>
      <c r="AO41" s="208">
        <f t="shared" si="25"/>
        <v>0</v>
      </c>
      <c r="AP41" s="207"/>
      <c r="AQ41" s="211">
        <f t="shared" si="5"/>
        <v>0</v>
      </c>
      <c r="AR41" s="207"/>
      <c r="AS41" s="207"/>
      <c r="AT41" s="235">
        <f t="shared" si="49"/>
        <v>6.2520547945205482</v>
      </c>
      <c r="AU41" s="235">
        <f t="shared" si="50"/>
        <v>-1.2520547945205482</v>
      </c>
      <c r="AV41" s="236">
        <f t="shared" si="26"/>
        <v>0</v>
      </c>
      <c r="AW41" s="208">
        <f t="shared" si="27"/>
        <v>0</v>
      </c>
      <c r="AX41" s="207"/>
      <c r="AY41" s="211">
        <v>0</v>
      </c>
      <c r="AZ41" s="207"/>
      <c r="BA41" s="207"/>
      <c r="BB41" s="235">
        <f t="shared" si="28"/>
        <v>7.2520547945205482</v>
      </c>
      <c r="BC41" s="235">
        <f t="shared" si="29"/>
        <v>-2.2520547945205482</v>
      </c>
      <c r="BD41" s="238">
        <f t="shared" si="30"/>
        <v>0</v>
      </c>
      <c r="BE41" s="221">
        <f t="shared" si="31"/>
        <v>0</v>
      </c>
      <c r="BF41" s="207"/>
      <c r="BG41" s="221">
        <f t="shared" si="32"/>
        <v>0</v>
      </c>
      <c r="BH41" s="207"/>
      <c r="BI41" s="207"/>
      <c r="BJ41" s="235">
        <f t="shared" si="33"/>
        <v>8.2547945205479447</v>
      </c>
      <c r="BK41" s="235">
        <f t="shared" si="34"/>
        <v>-3.2547945205479447</v>
      </c>
      <c r="BL41" s="238">
        <f t="shared" si="35"/>
        <v>0</v>
      </c>
      <c r="BM41" s="221">
        <f t="shared" si="36"/>
        <v>0</v>
      </c>
      <c r="BN41" s="207"/>
      <c r="BO41" s="221">
        <f t="shared" si="37"/>
        <v>0</v>
      </c>
      <c r="BP41" s="207"/>
      <c r="BQ41" s="207"/>
      <c r="BR41" s="235">
        <f t="shared" si="38"/>
        <v>9.2547945205479447</v>
      </c>
      <c r="BS41" s="235">
        <f t="shared" si="39"/>
        <v>-4.2547945205479447</v>
      </c>
      <c r="BT41" s="221">
        <f t="shared" si="40"/>
        <v>0</v>
      </c>
      <c r="BU41" s="221">
        <f t="shared" si="41"/>
        <v>0</v>
      </c>
      <c r="BV41" s="207"/>
      <c r="BW41" s="221">
        <f t="shared" si="42"/>
        <v>0</v>
      </c>
      <c r="BX41" s="207"/>
      <c r="BY41" s="207"/>
      <c r="BZ41" s="235">
        <f t="shared" si="43"/>
        <v>10.254794520547945</v>
      </c>
      <c r="CA41" s="235">
        <f t="shared" si="44"/>
        <v>-5.2547945205479447</v>
      </c>
      <c r="CB41" s="221">
        <f t="shared" si="51"/>
        <v>0</v>
      </c>
      <c r="CC41" s="221">
        <f t="shared" si="45"/>
        <v>0</v>
      </c>
    </row>
    <row r="42" spans="1:81" ht="30" x14ac:dyDescent="0.25">
      <c r="A42" s="204" t="s">
        <v>667</v>
      </c>
      <c r="B42" s="234"/>
      <c r="C42" s="234"/>
      <c r="D42" s="229" t="s">
        <v>643</v>
      </c>
      <c r="E42" s="225">
        <v>40992</v>
      </c>
      <c r="F42" s="205">
        <f t="shared" si="0"/>
        <v>2.0191780821917806</v>
      </c>
      <c r="G42" s="205">
        <v>5</v>
      </c>
      <c r="H42" s="205">
        <f t="shared" si="9"/>
        <v>2.9808219178082194</v>
      </c>
      <c r="I42" s="205"/>
      <c r="J42" s="218">
        <v>34112</v>
      </c>
      <c r="K42" s="212">
        <v>20467.199999999997</v>
      </c>
      <c r="L42" s="206">
        <f t="shared" si="1"/>
        <v>13644.800000000003</v>
      </c>
      <c r="M42" s="211">
        <f t="shared" si="10"/>
        <v>6822.4</v>
      </c>
      <c r="N42" s="211"/>
      <c r="O42" s="211">
        <f t="shared" si="46"/>
        <v>6822.4</v>
      </c>
      <c r="P42" s="211">
        <f t="shared" si="13"/>
        <v>6822.4000000000033</v>
      </c>
      <c r="Q42" s="207">
        <f t="shared" si="14"/>
        <v>6822.4</v>
      </c>
      <c r="R42" s="207"/>
      <c r="S42" s="211">
        <f t="shared" si="15"/>
        <v>6822.4000000000033</v>
      </c>
      <c r="T42" s="207"/>
      <c r="U42" s="207"/>
      <c r="V42" s="235">
        <f t="shared" si="16"/>
        <v>3.0191780821917806</v>
      </c>
      <c r="W42" s="235">
        <f t="shared" si="17"/>
        <v>1.9808219178082194</v>
      </c>
      <c r="X42" s="211">
        <f t="shared" si="48"/>
        <v>6822.4</v>
      </c>
      <c r="Y42" s="211">
        <f t="shared" si="47"/>
        <v>0</v>
      </c>
      <c r="Z42" s="207"/>
      <c r="AA42" s="211">
        <f t="shared" si="3"/>
        <v>0</v>
      </c>
      <c r="AB42" s="207"/>
      <c r="AC42" s="207"/>
      <c r="AD42" s="235">
        <f t="shared" si="18"/>
        <v>4.021917808219178</v>
      </c>
      <c r="AE42" s="235">
        <f t="shared" si="19"/>
        <v>0.97808219178082201</v>
      </c>
      <c r="AF42" s="236"/>
      <c r="AG42" s="237">
        <f t="shared" si="21"/>
        <v>0</v>
      </c>
      <c r="AH42" s="207"/>
      <c r="AI42" s="211">
        <f t="shared" si="4"/>
        <v>0</v>
      </c>
      <c r="AJ42" s="207"/>
      <c r="AK42" s="207"/>
      <c r="AL42" s="235">
        <f t="shared" si="22"/>
        <v>5.021917808219178</v>
      </c>
      <c r="AM42" s="235">
        <f t="shared" si="23"/>
        <v>-2.1917808219177992E-2</v>
      </c>
      <c r="AN42" s="236">
        <f t="shared" si="24"/>
        <v>0</v>
      </c>
      <c r="AO42" s="208">
        <f t="shared" si="25"/>
        <v>0</v>
      </c>
      <c r="AP42" s="207"/>
      <c r="AQ42" s="211">
        <f t="shared" si="5"/>
        <v>0</v>
      </c>
      <c r="AR42" s="207"/>
      <c r="AS42" s="207"/>
      <c r="AT42" s="235">
        <f t="shared" si="49"/>
        <v>6.021917808219178</v>
      </c>
      <c r="AU42" s="235">
        <f t="shared" si="50"/>
        <v>-1.021917808219178</v>
      </c>
      <c r="AV42" s="236">
        <f t="shared" si="26"/>
        <v>0</v>
      </c>
      <c r="AW42" s="208">
        <f t="shared" si="27"/>
        <v>0</v>
      </c>
      <c r="AX42" s="207"/>
      <c r="AY42" s="211">
        <v>0</v>
      </c>
      <c r="AZ42" s="207"/>
      <c r="BA42" s="207"/>
      <c r="BB42" s="235">
        <f t="shared" si="28"/>
        <v>7.021917808219178</v>
      </c>
      <c r="BC42" s="235">
        <f t="shared" si="29"/>
        <v>-2.021917808219178</v>
      </c>
      <c r="BD42" s="238">
        <f t="shared" si="30"/>
        <v>0</v>
      </c>
      <c r="BE42" s="221">
        <f t="shared" si="31"/>
        <v>0</v>
      </c>
      <c r="BF42" s="207"/>
      <c r="BG42" s="221">
        <f t="shared" si="32"/>
        <v>0</v>
      </c>
      <c r="BH42" s="207"/>
      <c r="BI42" s="207"/>
      <c r="BJ42" s="235">
        <f t="shared" si="33"/>
        <v>8.0246575342465754</v>
      </c>
      <c r="BK42" s="235">
        <f t="shared" si="34"/>
        <v>-3.0246575342465754</v>
      </c>
      <c r="BL42" s="238">
        <f t="shared" si="35"/>
        <v>0</v>
      </c>
      <c r="BM42" s="221">
        <f t="shared" si="36"/>
        <v>0</v>
      </c>
      <c r="BN42" s="207"/>
      <c r="BO42" s="221">
        <f t="shared" si="37"/>
        <v>0</v>
      </c>
      <c r="BP42" s="207"/>
      <c r="BQ42" s="207"/>
      <c r="BR42" s="235">
        <f t="shared" si="38"/>
        <v>9.0246575342465754</v>
      </c>
      <c r="BS42" s="235">
        <f t="shared" si="39"/>
        <v>-4.0246575342465754</v>
      </c>
      <c r="BT42" s="221">
        <f t="shared" si="40"/>
        <v>0</v>
      </c>
      <c r="BU42" s="221">
        <f t="shared" si="41"/>
        <v>0</v>
      </c>
      <c r="BV42" s="207"/>
      <c r="BW42" s="221">
        <f t="shared" si="42"/>
        <v>0</v>
      </c>
      <c r="BX42" s="207"/>
      <c r="BY42" s="207"/>
      <c r="BZ42" s="235">
        <f t="shared" si="43"/>
        <v>10.024657534246575</v>
      </c>
      <c r="CA42" s="235">
        <f t="shared" si="44"/>
        <v>-5.0246575342465754</v>
      </c>
      <c r="CB42" s="221">
        <f t="shared" si="51"/>
        <v>0</v>
      </c>
      <c r="CC42" s="221">
        <f t="shared" si="45"/>
        <v>0</v>
      </c>
    </row>
    <row r="43" spans="1:81" ht="15" x14ac:dyDescent="0.25">
      <c r="A43" s="204" t="s">
        <v>667</v>
      </c>
      <c r="B43" s="234"/>
      <c r="C43" s="234"/>
      <c r="D43" s="229" t="s">
        <v>648</v>
      </c>
      <c r="E43" s="225">
        <v>40999</v>
      </c>
      <c r="F43" s="205">
        <f t="shared" si="0"/>
        <v>2</v>
      </c>
      <c r="G43" s="205">
        <v>5</v>
      </c>
      <c r="H43" s="205">
        <f t="shared" si="9"/>
        <v>3</v>
      </c>
      <c r="I43" s="205"/>
      <c r="J43" s="218">
        <v>381104</v>
      </c>
      <c r="K43" s="212">
        <v>362048.8</v>
      </c>
      <c r="L43" s="206">
        <f t="shared" si="1"/>
        <v>19055.200000000012</v>
      </c>
      <c r="M43" s="211">
        <f t="shared" si="10"/>
        <v>76220.800000000003</v>
      </c>
      <c r="N43" s="211">
        <f t="shared" si="11"/>
        <v>-57165.599999999991</v>
      </c>
      <c r="O43" s="211">
        <f>+M43+N43</f>
        <v>19055.200000000012</v>
      </c>
      <c r="P43" s="211">
        <f t="shared" si="13"/>
        <v>0</v>
      </c>
      <c r="Q43" s="207">
        <f t="shared" si="14"/>
        <v>76220.800000000003</v>
      </c>
      <c r="R43" s="207"/>
      <c r="S43" s="211">
        <v>0</v>
      </c>
      <c r="T43" s="207"/>
      <c r="U43" s="207"/>
      <c r="V43" s="235">
        <f t="shared" si="16"/>
        <v>3</v>
      </c>
      <c r="W43" s="235">
        <f t="shared" si="17"/>
        <v>2</v>
      </c>
      <c r="X43" s="211">
        <v>0</v>
      </c>
      <c r="Y43" s="211">
        <v>0</v>
      </c>
      <c r="Z43" s="207"/>
      <c r="AA43" s="211">
        <f t="shared" si="3"/>
        <v>0</v>
      </c>
      <c r="AB43" s="207"/>
      <c r="AC43" s="207"/>
      <c r="AD43" s="235">
        <f t="shared" si="18"/>
        <v>4.0027397260273974</v>
      </c>
      <c r="AE43" s="235">
        <f t="shared" si="19"/>
        <v>0.99726027397260264</v>
      </c>
      <c r="AF43" s="236">
        <f t="shared" si="20"/>
        <v>0</v>
      </c>
      <c r="AG43" s="237">
        <f t="shared" si="21"/>
        <v>0</v>
      </c>
      <c r="AH43" s="207"/>
      <c r="AI43" s="211">
        <f t="shared" si="4"/>
        <v>0</v>
      </c>
      <c r="AJ43" s="207"/>
      <c r="AK43" s="207"/>
      <c r="AL43" s="235">
        <f t="shared" si="22"/>
        <v>5.0027397260273974</v>
      </c>
      <c r="AM43" s="235">
        <f t="shared" si="23"/>
        <v>-2.73972602739736E-3</v>
      </c>
      <c r="AN43" s="236">
        <f t="shared" si="24"/>
        <v>0</v>
      </c>
      <c r="AO43" s="208">
        <f t="shared" si="25"/>
        <v>0</v>
      </c>
      <c r="AP43" s="207"/>
      <c r="AQ43" s="211">
        <f t="shared" si="5"/>
        <v>0</v>
      </c>
      <c r="AR43" s="207"/>
      <c r="AS43" s="207"/>
      <c r="AT43" s="235">
        <f t="shared" si="49"/>
        <v>6.0027397260273974</v>
      </c>
      <c r="AU43" s="235">
        <f t="shared" si="50"/>
        <v>-1.0027397260273974</v>
      </c>
      <c r="AV43" s="236">
        <f t="shared" si="26"/>
        <v>0</v>
      </c>
      <c r="AW43" s="208">
        <f t="shared" si="27"/>
        <v>0</v>
      </c>
      <c r="AX43" s="207"/>
      <c r="AY43" s="211">
        <v>0</v>
      </c>
      <c r="AZ43" s="207"/>
      <c r="BA43" s="207"/>
      <c r="BB43" s="235">
        <f t="shared" si="28"/>
        <v>7.0027397260273974</v>
      </c>
      <c r="BC43" s="235">
        <f t="shared" si="29"/>
        <v>-2.0027397260273974</v>
      </c>
      <c r="BD43" s="238">
        <f t="shared" si="30"/>
        <v>0</v>
      </c>
      <c r="BE43" s="221">
        <f t="shared" si="31"/>
        <v>0</v>
      </c>
      <c r="BF43" s="207"/>
      <c r="BG43" s="221">
        <f t="shared" si="32"/>
        <v>0</v>
      </c>
      <c r="BH43" s="207"/>
      <c r="BI43" s="207"/>
      <c r="BJ43" s="235">
        <f t="shared" si="33"/>
        <v>8.0054794520547947</v>
      </c>
      <c r="BK43" s="235">
        <f t="shared" si="34"/>
        <v>-3.0054794520547947</v>
      </c>
      <c r="BL43" s="238">
        <f t="shared" si="35"/>
        <v>0</v>
      </c>
      <c r="BM43" s="221">
        <f t="shared" si="36"/>
        <v>0</v>
      </c>
      <c r="BN43" s="207"/>
      <c r="BO43" s="221">
        <f t="shared" si="37"/>
        <v>0</v>
      </c>
      <c r="BP43" s="207"/>
      <c r="BQ43" s="207"/>
      <c r="BR43" s="235">
        <f t="shared" si="38"/>
        <v>9.0054794520547947</v>
      </c>
      <c r="BS43" s="235">
        <f t="shared" si="39"/>
        <v>-4.0054794520547947</v>
      </c>
      <c r="BT43" s="221">
        <f t="shared" si="40"/>
        <v>0</v>
      </c>
      <c r="BU43" s="221">
        <f t="shared" si="41"/>
        <v>0</v>
      </c>
      <c r="BV43" s="207"/>
      <c r="BW43" s="221">
        <f t="shared" si="42"/>
        <v>0</v>
      </c>
      <c r="BX43" s="207"/>
      <c r="BY43" s="207"/>
      <c r="BZ43" s="235">
        <f t="shared" si="43"/>
        <v>10.005479452054795</v>
      </c>
      <c r="CA43" s="235">
        <f t="shared" si="44"/>
        <v>-5.0054794520547947</v>
      </c>
      <c r="CB43" s="221">
        <f t="shared" si="51"/>
        <v>0</v>
      </c>
      <c r="CC43" s="221">
        <f t="shared" si="45"/>
        <v>0</v>
      </c>
    </row>
    <row r="44" spans="1:81" ht="15" x14ac:dyDescent="0.25">
      <c r="A44" s="204" t="s">
        <v>667</v>
      </c>
      <c r="B44" s="234"/>
      <c r="C44" s="234"/>
      <c r="D44" s="229" t="s">
        <v>649</v>
      </c>
      <c r="E44" s="225">
        <v>41008</v>
      </c>
      <c r="F44" s="205">
        <f t="shared" si="0"/>
        <v>1.9753424657534246</v>
      </c>
      <c r="G44" s="205">
        <v>5</v>
      </c>
      <c r="H44" s="205">
        <f t="shared" si="9"/>
        <v>3.0246575342465754</v>
      </c>
      <c r="I44" s="205"/>
      <c r="J44" s="218">
        <v>24086</v>
      </c>
      <c r="K44" s="212">
        <v>9634.4</v>
      </c>
      <c r="L44" s="206">
        <f t="shared" si="1"/>
        <v>14451.6</v>
      </c>
      <c r="M44" s="211">
        <f t="shared" si="10"/>
        <v>4817.2</v>
      </c>
      <c r="N44" s="211"/>
      <c r="O44" s="211">
        <f t="shared" si="46"/>
        <v>4817.2</v>
      </c>
      <c r="P44" s="211">
        <f t="shared" si="13"/>
        <v>9634.4000000000015</v>
      </c>
      <c r="Q44" s="207">
        <f t="shared" si="14"/>
        <v>4817.2</v>
      </c>
      <c r="R44" s="207"/>
      <c r="S44" s="211">
        <f t="shared" si="15"/>
        <v>9634.4000000000015</v>
      </c>
      <c r="T44" s="207"/>
      <c r="U44" s="207"/>
      <c r="V44" s="235">
        <f t="shared" si="16"/>
        <v>2.9753424657534246</v>
      </c>
      <c r="W44" s="235">
        <f t="shared" si="17"/>
        <v>2.0246575342465754</v>
      </c>
      <c r="X44" s="211">
        <f t="shared" ref="X44:X57" si="52">M44</f>
        <v>4817.2</v>
      </c>
      <c r="Y44" s="211">
        <f t="shared" ref="Y44:Y68" si="53">P44-X44</f>
        <v>4817.2000000000016</v>
      </c>
      <c r="Z44" s="207"/>
      <c r="AA44" s="211">
        <f t="shared" si="3"/>
        <v>4817.2000000000016</v>
      </c>
      <c r="AB44" s="207"/>
      <c r="AC44" s="207"/>
      <c r="AD44" s="235">
        <f t="shared" si="18"/>
        <v>3.978082191780822</v>
      </c>
      <c r="AE44" s="235">
        <f t="shared" si="19"/>
        <v>1.021917808219178</v>
      </c>
      <c r="AF44" s="236">
        <f t="shared" si="20"/>
        <v>4817.2</v>
      </c>
      <c r="AG44" s="237">
        <f t="shared" si="21"/>
        <v>0</v>
      </c>
      <c r="AH44" s="207"/>
      <c r="AI44" s="211">
        <f t="shared" si="4"/>
        <v>0</v>
      </c>
      <c r="AJ44" s="207"/>
      <c r="AK44" s="207"/>
      <c r="AL44" s="235">
        <f t="shared" si="22"/>
        <v>4.978082191780822</v>
      </c>
      <c r="AM44" s="235">
        <f t="shared" si="23"/>
        <v>2.1917808219177992E-2</v>
      </c>
      <c r="AN44" s="236"/>
      <c r="AO44" s="208">
        <f t="shared" si="25"/>
        <v>0</v>
      </c>
      <c r="AP44" s="207"/>
      <c r="AQ44" s="211">
        <f t="shared" si="5"/>
        <v>0</v>
      </c>
      <c r="AR44" s="207"/>
      <c r="AS44" s="207"/>
      <c r="AT44" s="235">
        <f t="shared" si="49"/>
        <v>5.978082191780822</v>
      </c>
      <c r="AU44" s="235">
        <f t="shared" si="50"/>
        <v>-0.97808219178082201</v>
      </c>
      <c r="AV44" s="236">
        <f t="shared" si="26"/>
        <v>0</v>
      </c>
      <c r="AW44" s="208">
        <f t="shared" si="27"/>
        <v>0</v>
      </c>
      <c r="AX44" s="207"/>
      <c r="AY44" s="211">
        <v>0</v>
      </c>
      <c r="AZ44" s="207"/>
      <c r="BA44" s="207"/>
      <c r="BB44" s="235">
        <f t="shared" si="28"/>
        <v>6.978082191780822</v>
      </c>
      <c r="BC44" s="235">
        <f t="shared" si="29"/>
        <v>-1.978082191780822</v>
      </c>
      <c r="BD44" s="238">
        <f t="shared" si="30"/>
        <v>0</v>
      </c>
      <c r="BE44" s="221">
        <f t="shared" si="31"/>
        <v>0</v>
      </c>
      <c r="BF44" s="207"/>
      <c r="BG44" s="221">
        <f t="shared" si="32"/>
        <v>0</v>
      </c>
      <c r="BH44" s="207"/>
      <c r="BI44" s="207"/>
      <c r="BJ44" s="235">
        <f t="shared" si="33"/>
        <v>7.9808219178082194</v>
      </c>
      <c r="BK44" s="235">
        <f t="shared" si="34"/>
        <v>-2.9808219178082194</v>
      </c>
      <c r="BL44" s="238">
        <f t="shared" si="35"/>
        <v>0</v>
      </c>
      <c r="BM44" s="221">
        <f t="shared" si="36"/>
        <v>0</v>
      </c>
      <c r="BN44" s="207"/>
      <c r="BO44" s="221">
        <f t="shared" si="37"/>
        <v>0</v>
      </c>
      <c r="BP44" s="207"/>
      <c r="BQ44" s="207"/>
      <c r="BR44" s="235">
        <f t="shared" si="38"/>
        <v>8.9808219178082194</v>
      </c>
      <c r="BS44" s="235">
        <f t="shared" si="39"/>
        <v>-3.9808219178082194</v>
      </c>
      <c r="BT44" s="221">
        <f t="shared" si="40"/>
        <v>0</v>
      </c>
      <c r="BU44" s="221">
        <f t="shared" si="41"/>
        <v>0</v>
      </c>
      <c r="BV44" s="207"/>
      <c r="BW44" s="221">
        <f t="shared" si="42"/>
        <v>0</v>
      </c>
      <c r="BX44" s="207"/>
      <c r="BY44" s="207"/>
      <c r="BZ44" s="235">
        <f t="shared" si="43"/>
        <v>9.9808219178082194</v>
      </c>
      <c r="CA44" s="235">
        <f t="shared" si="44"/>
        <v>-4.9808219178082194</v>
      </c>
      <c r="CB44" s="221">
        <f t="shared" si="51"/>
        <v>0</v>
      </c>
      <c r="CC44" s="221">
        <f t="shared" si="45"/>
        <v>0</v>
      </c>
    </row>
    <row r="45" spans="1:81" ht="15" x14ac:dyDescent="0.25">
      <c r="A45" s="204" t="s">
        <v>667</v>
      </c>
      <c r="B45" s="234"/>
      <c r="C45" s="234"/>
      <c r="D45" s="229" t="s">
        <v>650</v>
      </c>
      <c r="E45" s="225">
        <v>41008</v>
      </c>
      <c r="F45" s="205">
        <f t="shared" si="0"/>
        <v>1.9753424657534246</v>
      </c>
      <c r="G45" s="205">
        <v>5</v>
      </c>
      <c r="H45" s="205">
        <f t="shared" si="9"/>
        <v>3.0246575342465754</v>
      </c>
      <c r="I45" s="205"/>
      <c r="J45" s="218">
        <v>27924</v>
      </c>
      <c r="K45" s="212">
        <v>11169.6</v>
      </c>
      <c r="L45" s="206">
        <f t="shared" si="1"/>
        <v>16754.400000000001</v>
      </c>
      <c r="M45" s="211">
        <f t="shared" si="10"/>
        <v>5584.8</v>
      </c>
      <c r="N45" s="211"/>
      <c r="O45" s="211">
        <f t="shared" si="46"/>
        <v>5584.8</v>
      </c>
      <c r="P45" s="211">
        <f t="shared" si="13"/>
        <v>11169.600000000002</v>
      </c>
      <c r="Q45" s="207">
        <f t="shared" si="14"/>
        <v>5584.8</v>
      </c>
      <c r="R45" s="207"/>
      <c r="S45" s="211">
        <f t="shared" si="15"/>
        <v>11169.600000000002</v>
      </c>
      <c r="T45" s="207"/>
      <c r="U45" s="207"/>
      <c r="V45" s="235">
        <f t="shared" si="16"/>
        <v>2.9753424657534246</v>
      </c>
      <c r="W45" s="235">
        <f t="shared" si="17"/>
        <v>2.0246575342465754</v>
      </c>
      <c r="X45" s="211">
        <f t="shared" si="52"/>
        <v>5584.8</v>
      </c>
      <c r="Y45" s="211">
        <f t="shared" si="53"/>
        <v>5584.800000000002</v>
      </c>
      <c r="Z45" s="207"/>
      <c r="AA45" s="211">
        <f t="shared" si="3"/>
        <v>5584.800000000002</v>
      </c>
      <c r="AB45" s="207"/>
      <c r="AC45" s="207"/>
      <c r="AD45" s="235">
        <f t="shared" si="18"/>
        <v>3.978082191780822</v>
      </c>
      <c r="AE45" s="235">
        <f t="shared" si="19"/>
        <v>1.021917808219178</v>
      </c>
      <c r="AF45" s="236">
        <f t="shared" si="20"/>
        <v>5584.8</v>
      </c>
      <c r="AG45" s="237">
        <f t="shared" si="21"/>
        <v>0</v>
      </c>
      <c r="AH45" s="207"/>
      <c r="AI45" s="211">
        <f t="shared" si="4"/>
        <v>0</v>
      </c>
      <c r="AJ45" s="207"/>
      <c r="AK45" s="207"/>
      <c r="AL45" s="235">
        <f t="shared" si="22"/>
        <v>4.978082191780822</v>
      </c>
      <c r="AM45" s="235">
        <f t="shared" si="23"/>
        <v>2.1917808219177992E-2</v>
      </c>
      <c r="AN45" s="236"/>
      <c r="AO45" s="208">
        <f t="shared" si="25"/>
        <v>0</v>
      </c>
      <c r="AP45" s="207"/>
      <c r="AQ45" s="211">
        <f t="shared" si="5"/>
        <v>0</v>
      </c>
      <c r="AR45" s="207"/>
      <c r="AS45" s="207"/>
      <c r="AT45" s="235">
        <f t="shared" si="49"/>
        <v>5.978082191780822</v>
      </c>
      <c r="AU45" s="235">
        <f t="shared" si="50"/>
        <v>-0.97808219178082201</v>
      </c>
      <c r="AV45" s="236">
        <f t="shared" si="26"/>
        <v>0</v>
      </c>
      <c r="AW45" s="208">
        <f t="shared" si="27"/>
        <v>0</v>
      </c>
      <c r="AX45" s="207"/>
      <c r="AY45" s="211">
        <v>0</v>
      </c>
      <c r="AZ45" s="207"/>
      <c r="BA45" s="207"/>
      <c r="BB45" s="235">
        <f t="shared" si="28"/>
        <v>6.978082191780822</v>
      </c>
      <c r="BC45" s="235">
        <f t="shared" si="29"/>
        <v>-1.978082191780822</v>
      </c>
      <c r="BD45" s="238">
        <f t="shared" si="30"/>
        <v>0</v>
      </c>
      <c r="BE45" s="221">
        <f t="shared" si="31"/>
        <v>0</v>
      </c>
      <c r="BF45" s="207"/>
      <c r="BG45" s="221">
        <f t="shared" si="32"/>
        <v>0</v>
      </c>
      <c r="BH45" s="207"/>
      <c r="BI45" s="207"/>
      <c r="BJ45" s="235">
        <f t="shared" si="33"/>
        <v>7.9808219178082194</v>
      </c>
      <c r="BK45" s="235">
        <f t="shared" si="34"/>
        <v>-2.9808219178082194</v>
      </c>
      <c r="BL45" s="238">
        <f t="shared" si="35"/>
        <v>0</v>
      </c>
      <c r="BM45" s="221">
        <f t="shared" si="36"/>
        <v>0</v>
      </c>
      <c r="BN45" s="207"/>
      <c r="BO45" s="221">
        <f t="shared" si="37"/>
        <v>0</v>
      </c>
      <c r="BP45" s="207"/>
      <c r="BQ45" s="207"/>
      <c r="BR45" s="235">
        <f t="shared" si="38"/>
        <v>8.9808219178082194</v>
      </c>
      <c r="BS45" s="235">
        <f t="shared" si="39"/>
        <v>-3.9808219178082194</v>
      </c>
      <c r="BT45" s="221">
        <f t="shared" si="40"/>
        <v>0</v>
      </c>
      <c r="BU45" s="221">
        <f t="shared" si="41"/>
        <v>0</v>
      </c>
      <c r="BV45" s="207"/>
      <c r="BW45" s="221">
        <f t="shared" si="42"/>
        <v>0</v>
      </c>
      <c r="BX45" s="207"/>
      <c r="BY45" s="207"/>
      <c r="BZ45" s="235">
        <f t="shared" si="43"/>
        <v>9.9808219178082194</v>
      </c>
      <c r="CA45" s="235">
        <f t="shared" si="44"/>
        <v>-4.9808219178082194</v>
      </c>
      <c r="CB45" s="221">
        <f t="shared" si="51"/>
        <v>0</v>
      </c>
      <c r="CC45" s="221">
        <f t="shared" si="45"/>
        <v>0</v>
      </c>
    </row>
    <row r="46" spans="1:81" ht="15" x14ac:dyDescent="0.25">
      <c r="A46" s="204" t="s">
        <v>667</v>
      </c>
      <c r="B46" s="234"/>
      <c r="C46" s="234"/>
      <c r="D46" s="229" t="s">
        <v>651</v>
      </c>
      <c r="E46" s="225">
        <v>41075</v>
      </c>
      <c r="F46" s="205">
        <f t="shared" si="0"/>
        <v>1.7917808219178082</v>
      </c>
      <c r="G46" s="205">
        <v>5</v>
      </c>
      <c r="H46" s="205">
        <f t="shared" si="9"/>
        <v>3.2082191780821918</v>
      </c>
      <c r="I46" s="205"/>
      <c r="J46" s="218">
        <v>32448</v>
      </c>
      <c r="K46" s="212">
        <v>12979.2</v>
      </c>
      <c r="L46" s="206">
        <f t="shared" si="1"/>
        <v>19468.8</v>
      </c>
      <c r="M46" s="211">
        <f t="shared" si="10"/>
        <v>6489.6</v>
      </c>
      <c r="N46" s="211"/>
      <c r="O46" s="211">
        <f t="shared" si="46"/>
        <v>6489.6</v>
      </c>
      <c r="P46" s="211">
        <f t="shared" si="13"/>
        <v>12979.199999999999</v>
      </c>
      <c r="Q46" s="207">
        <f t="shared" si="14"/>
        <v>6489.6</v>
      </c>
      <c r="R46" s="207"/>
      <c r="S46" s="211">
        <f t="shared" si="15"/>
        <v>12979.199999999999</v>
      </c>
      <c r="T46" s="207"/>
      <c r="U46" s="207"/>
      <c r="V46" s="235">
        <f t="shared" si="16"/>
        <v>2.7917808219178082</v>
      </c>
      <c r="W46" s="235">
        <f t="shared" si="17"/>
        <v>2.2082191780821918</v>
      </c>
      <c r="X46" s="211">
        <f t="shared" si="52"/>
        <v>6489.6</v>
      </c>
      <c r="Y46" s="211">
        <f t="shared" si="53"/>
        <v>6489.5999999999985</v>
      </c>
      <c r="Z46" s="207"/>
      <c r="AA46" s="211">
        <f t="shared" si="3"/>
        <v>6489.5999999999985</v>
      </c>
      <c r="AB46" s="207"/>
      <c r="AC46" s="207"/>
      <c r="AD46" s="235">
        <f t="shared" si="18"/>
        <v>3.7945205479452055</v>
      </c>
      <c r="AE46" s="235">
        <f t="shared" si="19"/>
        <v>1.2054794520547945</v>
      </c>
      <c r="AF46" s="236">
        <f t="shared" si="20"/>
        <v>6489.6</v>
      </c>
      <c r="AG46" s="237">
        <f t="shared" si="21"/>
        <v>0</v>
      </c>
      <c r="AH46" s="207"/>
      <c r="AI46" s="211">
        <f t="shared" si="4"/>
        <v>0</v>
      </c>
      <c r="AJ46" s="207"/>
      <c r="AK46" s="207"/>
      <c r="AL46" s="235">
        <f t="shared" si="22"/>
        <v>4.7945205479452051</v>
      </c>
      <c r="AM46" s="235">
        <f t="shared" si="23"/>
        <v>0.2054794520547949</v>
      </c>
      <c r="AN46" s="236"/>
      <c r="AO46" s="208">
        <f t="shared" si="25"/>
        <v>0</v>
      </c>
      <c r="AP46" s="207"/>
      <c r="AQ46" s="211">
        <f t="shared" si="5"/>
        <v>0</v>
      </c>
      <c r="AR46" s="207"/>
      <c r="AS46" s="207"/>
      <c r="AT46" s="235">
        <f t="shared" si="49"/>
        <v>5.7945205479452051</v>
      </c>
      <c r="AU46" s="235">
        <f t="shared" si="50"/>
        <v>-0.7945205479452051</v>
      </c>
      <c r="AV46" s="236">
        <f t="shared" si="26"/>
        <v>0</v>
      </c>
      <c r="AW46" s="208">
        <f t="shared" si="27"/>
        <v>0</v>
      </c>
      <c r="AX46" s="207"/>
      <c r="AY46" s="211">
        <v>0</v>
      </c>
      <c r="AZ46" s="207"/>
      <c r="BA46" s="207"/>
      <c r="BB46" s="235">
        <f t="shared" si="28"/>
        <v>6.7945205479452051</v>
      </c>
      <c r="BC46" s="235">
        <f t="shared" si="29"/>
        <v>-1.7945205479452051</v>
      </c>
      <c r="BD46" s="238">
        <f t="shared" si="30"/>
        <v>0</v>
      </c>
      <c r="BE46" s="221">
        <f t="shared" si="31"/>
        <v>0</v>
      </c>
      <c r="BF46" s="207"/>
      <c r="BG46" s="221">
        <f t="shared" si="32"/>
        <v>0</v>
      </c>
      <c r="BH46" s="207"/>
      <c r="BI46" s="207"/>
      <c r="BJ46" s="235">
        <f t="shared" si="33"/>
        <v>7.7972602739726025</v>
      </c>
      <c r="BK46" s="235">
        <f t="shared" si="34"/>
        <v>-2.7972602739726025</v>
      </c>
      <c r="BL46" s="238">
        <f t="shared" si="35"/>
        <v>0</v>
      </c>
      <c r="BM46" s="221">
        <f t="shared" si="36"/>
        <v>0</v>
      </c>
      <c r="BN46" s="207"/>
      <c r="BO46" s="221">
        <f t="shared" si="37"/>
        <v>0</v>
      </c>
      <c r="BP46" s="207"/>
      <c r="BQ46" s="207"/>
      <c r="BR46" s="235">
        <f t="shared" si="38"/>
        <v>8.7972602739726025</v>
      </c>
      <c r="BS46" s="235">
        <f t="shared" si="39"/>
        <v>-3.7972602739726025</v>
      </c>
      <c r="BT46" s="221">
        <f t="shared" si="40"/>
        <v>0</v>
      </c>
      <c r="BU46" s="221">
        <f t="shared" si="41"/>
        <v>0</v>
      </c>
      <c r="BV46" s="207"/>
      <c r="BW46" s="221">
        <f t="shared" si="42"/>
        <v>0</v>
      </c>
      <c r="BX46" s="207"/>
      <c r="BY46" s="207"/>
      <c r="BZ46" s="235">
        <f t="shared" si="43"/>
        <v>9.7972602739726025</v>
      </c>
      <c r="CA46" s="235">
        <f t="shared" si="44"/>
        <v>-4.7972602739726025</v>
      </c>
      <c r="CB46" s="221">
        <f t="shared" si="51"/>
        <v>0</v>
      </c>
      <c r="CC46" s="221">
        <f t="shared" si="45"/>
        <v>0</v>
      </c>
    </row>
    <row r="47" spans="1:81" ht="15" x14ac:dyDescent="0.25">
      <c r="A47" s="204" t="s">
        <v>667</v>
      </c>
      <c r="B47" s="234"/>
      <c r="C47" s="234"/>
      <c r="D47" s="229" t="s">
        <v>652</v>
      </c>
      <c r="E47" s="225">
        <v>41075</v>
      </c>
      <c r="F47" s="205">
        <f t="shared" si="0"/>
        <v>1.7917808219178082</v>
      </c>
      <c r="G47" s="205">
        <v>5</v>
      </c>
      <c r="H47" s="205">
        <f t="shared" si="9"/>
        <v>3.2082191780821918</v>
      </c>
      <c r="I47" s="205"/>
      <c r="J47" s="218">
        <v>37856</v>
      </c>
      <c r="K47" s="212">
        <v>15142.4</v>
      </c>
      <c r="L47" s="206">
        <f t="shared" si="1"/>
        <v>22713.599999999999</v>
      </c>
      <c r="M47" s="211">
        <f t="shared" si="10"/>
        <v>7571.2</v>
      </c>
      <c r="N47" s="211"/>
      <c r="O47" s="211">
        <f t="shared" si="46"/>
        <v>7571.2</v>
      </c>
      <c r="P47" s="211">
        <f t="shared" si="13"/>
        <v>15142.399999999998</v>
      </c>
      <c r="Q47" s="207">
        <f t="shared" si="14"/>
        <v>7571.2</v>
      </c>
      <c r="R47" s="207"/>
      <c r="S47" s="211">
        <f t="shared" si="15"/>
        <v>15142.399999999998</v>
      </c>
      <c r="T47" s="207"/>
      <c r="U47" s="207"/>
      <c r="V47" s="235">
        <f t="shared" si="16"/>
        <v>2.7917808219178082</v>
      </c>
      <c r="W47" s="235">
        <f t="shared" si="17"/>
        <v>2.2082191780821918</v>
      </c>
      <c r="X47" s="211">
        <f t="shared" si="52"/>
        <v>7571.2</v>
      </c>
      <c r="Y47" s="211">
        <f t="shared" si="53"/>
        <v>7571.199999999998</v>
      </c>
      <c r="Z47" s="207"/>
      <c r="AA47" s="211">
        <f t="shared" si="3"/>
        <v>7571.199999999998</v>
      </c>
      <c r="AB47" s="207"/>
      <c r="AC47" s="207"/>
      <c r="AD47" s="235">
        <f t="shared" si="18"/>
        <v>3.7945205479452055</v>
      </c>
      <c r="AE47" s="235">
        <f t="shared" si="19"/>
        <v>1.2054794520547945</v>
      </c>
      <c r="AF47" s="236">
        <f t="shared" si="20"/>
        <v>7571.2</v>
      </c>
      <c r="AG47" s="237">
        <f t="shared" si="21"/>
        <v>0</v>
      </c>
      <c r="AH47" s="207"/>
      <c r="AI47" s="211">
        <f t="shared" si="4"/>
        <v>0</v>
      </c>
      <c r="AJ47" s="207"/>
      <c r="AK47" s="207"/>
      <c r="AL47" s="235">
        <f t="shared" si="22"/>
        <v>4.7945205479452051</v>
      </c>
      <c r="AM47" s="235">
        <f t="shared" si="23"/>
        <v>0.2054794520547949</v>
      </c>
      <c r="AN47" s="236"/>
      <c r="AO47" s="208">
        <f t="shared" si="25"/>
        <v>0</v>
      </c>
      <c r="AP47" s="207"/>
      <c r="AQ47" s="211">
        <f t="shared" si="5"/>
        <v>0</v>
      </c>
      <c r="AR47" s="207"/>
      <c r="AS47" s="207"/>
      <c r="AT47" s="235">
        <f t="shared" si="49"/>
        <v>5.7945205479452051</v>
      </c>
      <c r="AU47" s="235">
        <f t="shared" si="50"/>
        <v>-0.7945205479452051</v>
      </c>
      <c r="AV47" s="236">
        <f t="shared" si="26"/>
        <v>0</v>
      </c>
      <c r="AW47" s="208">
        <f t="shared" si="27"/>
        <v>0</v>
      </c>
      <c r="AX47" s="207"/>
      <c r="AY47" s="211">
        <v>0</v>
      </c>
      <c r="AZ47" s="207"/>
      <c r="BA47" s="207"/>
      <c r="BB47" s="235">
        <f t="shared" si="28"/>
        <v>6.7945205479452051</v>
      </c>
      <c r="BC47" s="235">
        <f t="shared" si="29"/>
        <v>-1.7945205479452051</v>
      </c>
      <c r="BD47" s="238">
        <f t="shared" si="30"/>
        <v>0</v>
      </c>
      <c r="BE47" s="221">
        <f t="shared" si="31"/>
        <v>0</v>
      </c>
      <c r="BF47" s="207"/>
      <c r="BG47" s="221">
        <f t="shared" si="32"/>
        <v>0</v>
      </c>
      <c r="BH47" s="207"/>
      <c r="BI47" s="207"/>
      <c r="BJ47" s="235">
        <f t="shared" si="33"/>
        <v>7.7972602739726025</v>
      </c>
      <c r="BK47" s="235">
        <f t="shared" si="34"/>
        <v>-2.7972602739726025</v>
      </c>
      <c r="BL47" s="238">
        <f t="shared" si="35"/>
        <v>0</v>
      </c>
      <c r="BM47" s="221">
        <f t="shared" si="36"/>
        <v>0</v>
      </c>
      <c r="BN47" s="207"/>
      <c r="BO47" s="221">
        <f t="shared" si="37"/>
        <v>0</v>
      </c>
      <c r="BP47" s="207"/>
      <c r="BQ47" s="207"/>
      <c r="BR47" s="235">
        <f t="shared" si="38"/>
        <v>8.7972602739726025</v>
      </c>
      <c r="BS47" s="235">
        <f t="shared" si="39"/>
        <v>-3.7972602739726025</v>
      </c>
      <c r="BT47" s="221">
        <f t="shared" si="40"/>
        <v>0</v>
      </c>
      <c r="BU47" s="221">
        <f t="shared" si="41"/>
        <v>0</v>
      </c>
      <c r="BV47" s="207"/>
      <c r="BW47" s="221">
        <f t="shared" si="42"/>
        <v>0</v>
      </c>
      <c r="BX47" s="207"/>
      <c r="BY47" s="207"/>
      <c r="BZ47" s="235">
        <f t="shared" si="43"/>
        <v>9.7972602739726025</v>
      </c>
      <c r="CA47" s="235">
        <f t="shared" si="44"/>
        <v>-4.7972602739726025</v>
      </c>
      <c r="CB47" s="221">
        <f t="shared" si="51"/>
        <v>0</v>
      </c>
      <c r="CC47" s="221">
        <f t="shared" si="45"/>
        <v>0</v>
      </c>
    </row>
    <row r="48" spans="1:81" ht="15" x14ac:dyDescent="0.25">
      <c r="A48" s="204" t="s">
        <v>667</v>
      </c>
      <c r="B48" s="234"/>
      <c r="C48" s="234"/>
      <c r="D48" s="229" t="s">
        <v>653</v>
      </c>
      <c r="E48" s="225">
        <v>41099</v>
      </c>
      <c r="F48" s="205">
        <f t="shared" si="0"/>
        <v>1.726027397260274</v>
      </c>
      <c r="G48" s="205">
        <v>5</v>
      </c>
      <c r="H48" s="205">
        <f t="shared" si="9"/>
        <v>3.2739726027397262</v>
      </c>
      <c r="I48" s="205"/>
      <c r="J48" s="218">
        <v>83200</v>
      </c>
      <c r="K48" s="212">
        <v>33280</v>
      </c>
      <c r="L48" s="206">
        <f t="shared" si="1"/>
        <v>49920</v>
      </c>
      <c r="M48" s="211">
        <f t="shared" si="10"/>
        <v>16640</v>
      </c>
      <c r="N48" s="211"/>
      <c r="O48" s="211">
        <f t="shared" si="46"/>
        <v>16640</v>
      </c>
      <c r="P48" s="211">
        <f t="shared" si="13"/>
        <v>33280</v>
      </c>
      <c r="Q48" s="207">
        <f t="shared" si="14"/>
        <v>16640</v>
      </c>
      <c r="R48" s="207"/>
      <c r="S48" s="211">
        <f t="shared" si="15"/>
        <v>33280</v>
      </c>
      <c r="T48" s="207"/>
      <c r="U48" s="207"/>
      <c r="V48" s="235">
        <f t="shared" si="16"/>
        <v>2.7260273972602738</v>
      </c>
      <c r="W48" s="235">
        <f t="shared" si="17"/>
        <v>2.2739726027397262</v>
      </c>
      <c r="X48" s="211">
        <f t="shared" si="52"/>
        <v>16640</v>
      </c>
      <c r="Y48" s="211">
        <f t="shared" si="53"/>
        <v>16640</v>
      </c>
      <c r="Z48" s="207"/>
      <c r="AA48" s="211">
        <f t="shared" si="3"/>
        <v>16640</v>
      </c>
      <c r="AB48" s="207"/>
      <c r="AC48" s="207"/>
      <c r="AD48" s="235">
        <f t="shared" si="18"/>
        <v>3.7287671232876711</v>
      </c>
      <c r="AE48" s="235">
        <f t="shared" si="19"/>
        <v>1.2712328767123289</v>
      </c>
      <c r="AF48" s="236">
        <f t="shared" si="20"/>
        <v>16640</v>
      </c>
      <c r="AG48" s="237">
        <f t="shared" si="21"/>
        <v>0</v>
      </c>
      <c r="AH48" s="207"/>
      <c r="AI48" s="211">
        <f t="shared" si="4"/>
        <v>0</v>
      </c>
      <c r="AJ48" s="207"/>
      <c r="AK48" s="207"/>
      <c r="AL48" s="235">
        <f t="shared" si="22"/>
        <v>4.7287671232876711</v>
      </c>
      <c r="AM48" s="235">
        <f t="shared" si="23"/>
        <v>0.27123287671232887</v>
      </c>
      <c r="AN48" s="236"/>
      <c r="AO48" s="208">
        <f t="shared" si="25"/>
        <v>0</v>
      </c>
      <c r="AP48" s="207"/>
      <c r="AQ48" s="211">
        <f t="shared" si="5"/>
        <v>0</v>
      </c>
      <c r="AR48" s="207"/>
      <c r="AS48" s="207"/>
      <c r="AT48" s="235">
        <f t="shared" si="49"/>
        <v>5.7287671232876711</v>
      </c>
      <c r="AU48" s="235">
        <f t="shared" si="50"/>
        <v>-0.72876712328767113</v>
      </c>
      <c r="AV48" s="236">
        <f t="shared" si="26"/>
        <v>0</v>
      </c>
      <c r="AW48" s="208">
        <f t="shared" si="27"/>
        <v>0</v>
      </c>
      <c r="AX48" s="207"/>
      <c r="AY48" s="211">
        <v>0</v>
      </c>
      <c r="AZ48" s="207"/>
      <c r="BA48" s="207"/>
      <c r="BB48" s="235">
        <f t="shared" si="28"/>
        <v>6.7287671232876711</v>
      </c>
      <c r="BC48" s="235">
        <f t="shared" si="29"/>
        <v>-1.7287671232876711</v>
      </c>
      <c r="BD48" s="238">
        <f t="shared" si="30"/>
        <v>0</v>
      </c>
      <c r="BE48" s="221">
        <f t="shared" si="31"/>
        <v>0</v>
      </c>
      <c r="BF48" s="207"/>
      <c r="BG48" s="221">
        <f t="shared" si="32"/>
        <v>0</v>
      </c>
      <c r="BH48" s="207"/>
      <c r="BI48" s="207"/>
      <c r="BJ48" s="235">
        <f t="shared" si="33"/>
        <v>7.7315068493150685</v>
      </c>
      <c r="BK48" s="235">
        <f t="shared" si="34"/>
        <v>-2.7315068493150685</v>
      </c>
      <c r="BL48" s="238">
        <f t="shared" si="35"/>
        <v>0</v>
      </c>
      <c r="BM48" s="221">
        <f t="shared" si="36"/>
        <v>0</v>
      </c>
      <c r="BN48" s="207"/>
      <c r="BO48" s="221">
        <f t="shared" si="37"/>
        <v>0</v>
      </c>
      <c r="BP48" s="207"/>
      <c r="BQ48" s="207"/>
      <c r="BR48" s="235">
        <f t="shared" si="38"/>
        <v>8.7315068493150694</v>
      </c>
      <c r="BS48" s="235">
        <f t="shared" si="39"/>
        <v>-3.7315068493150694</v>
      </c>
      <c r="BT48" s="221">
        <f t="shared" si="40"/>
        <v>0</v>
      </c>
      <c r="BU48" s="221">
        <f t="shared" si="41"/>
        <v>0</v>
      </c>
      <c r="BV48" s="207"/>
      <c r="BW48" s="221">
        <f t="shared" si="42"/>
        <v>0</v>
      </c>
      <c r="BX48" s="207"/>
      <c r="BY48" s="207"/>
      <c r="BZ48" s="235">
        <f t="shared" si="43"/>
        <v>9.7315068493150694</v>
      </c>
      <c r="CA48" s="235">
        <f t="shared" si="44"/>
        <v>-4.7315068493150694</v>
      </c>
      <c r="CB48" s="221">
        <f t="shared" si="51"/>
        <v>0</v>
      </c>
      <c r="CC48" s="221">
        <f t="shared" si="45"/>
        <v>0</v>
      </c>
    </row>
    <row r="49" spans="1:81" ht="15" x14ac:dyDescent="0.25">
      <c r="A49" s="204" t="s">
        <v>667</v>
      </c>
      <c r="B49" s="234"/>
      <c r="C49" s="234"/>
      <c r="D49" s="229" t="s">
        <v>654</v>
      </c>
      <c r="E49" s="225">
        <v>41099</v>
      </c>
      <c r="F49" s="205">
        <f t="shared" si="0"/>
        <v>1.726027397260274</v>
      </c>
      <c r="G49" s="205">
        <v>5</v>
      </c>
      <c r="H49" s="205">
        <f t="shared" si="9"/>
        <v>3.2739726027397262</v>
      </c>
      <c r="I49" s="205"/>
      <c r="J49" s="218">
        <v>94640</v>
      </c>
      <c r="K49" s="212">
        <v>37856</v>
      </c>
      <c r="L49" s="206">
        <f t="shared" si="1"/>
        <v>56784</v>
      </c>
      <c r="M49" s="211">
        <f t="shared" si="10"/>
        <v>18928</v>
      </c>
      <c r="N49" s="211"/>
      <c r="O49" s="211">
        <f t="shared" si="46"/>
        <v>18928</v>
      </c>
      <c r="P49" s="211">
        <f t="shared" si="13"/>
        <v>37856</v>
      </c>
      <c r="Q49" s="207">
        <f t="shared" si="14"/>
        <v>18928</v>
      </c>
      <c r="R49" s="207"/>
      <c r="S49" s="211">
        <f t="shared" si="15"/>
        <v>37856</v>
      </c>
      <c r="T49" s="207"/>
      <c r="U49" s="207"/>
      <c r="V49" s="235">
        <f t="shared" si="16"/>
        <v>2.7260273972602738</v>
      </c>
      <c r="W49" s="235">
        <f t="shared" si="17"/>
        <v>2.2739726027397262</v>
      </c>
      <c r="X49" s="211">
        <f t="shared" si="52"/>
        <v>18928</v>
      </c>
      <c r="Y49" s="211">
        <f t="shared" si="53"/>
        <v>18928</v>
      </c>
      <c r="Z49" s="207"/>
      <c r="AA49" s="211">
        <f t="shared" si="3"/>
        <v>18928</v>
      </c>
      <c r="AB49" s="207"/>
      <c r="AC49" s="207"/>
      <c r="AD49" s="235">
        <f t="shared" si="18"/>
        <v>3.7287671232876711</v>
      </c>
      <c r="AE49" s="235">
        <f t="shared" si="19"/>
        <v>1.2712328767123289</v>
      </c>
      <c r="AF49" s="236">
        <f t="shared" si="20"/>
        <v>18928</v>
      </c>
      <c r="AG49" s="237">
        <f t="shared" si="21"/>
        <v>0</v>
      </c>
      <c r="AH49" s="207"/>
      <c r="AI49" s="211">
        <f t="shared" si="4"/>
        <v>0</v>
      </c>
      <c r="AJ49" s="207"/>
      <c r="AK49" s="207"/>
      <c r="AL49" s="235">
        <f t="shared" si="22"/>
        <v>4.7287671232876711</v>
      </c>
      <c r="AM49" s="235">
        <f t="shared" si="23"/>
        <v>0.27123287671232887</v>
      </c>
      <c r="AN49" s="236"/>
      <c r="AO49" s="208">
        <f t="shared" si="25"/>
        <v>0</v>
      </c>
      <c r="AP49" s="207"/>
      <c r="AQ49" s="211">
        <f t="shared" si="5"/>
        <v>0</v>
      </c>
      <c r="AR49" s="207"/>
      <c r="AS49" s="207"/>
      <c r="AT49" s="235">
        <f t="shared" si="49"/>
        <v>5.7287671232876711</v>
      </c>
      <c r="AU49" s="235">
        <f t="shared" si="50"/>
        <v>-0.72876712328767113</v>
      </c>
      <c r="AV49" s="236">
        <f t="shared" si="26"/>
        <v>0</v>
      </c>
      <c r="AW49" s="208">
        <f t="shared" si="27"/>
        <v>0</v>
      </c>
      <c r="AX49" s="207"/>
      <c r="AY49" s="211">
        <v>0</v>
      </c>
      <c r="AZ49" s="207"/>
      <c r="BA49" s="207"/>
      <c r="BB49" s="235">
        <f t="shared" si="28"/>
        <v>6.7287671232876711</v>
      </c>
      <c r="BC49" s="235">
        <f t="shared" si="29"/>
        <v>-1.7287671232876711</v>
      </c>
      <c r="BD49" s="238">
        <f t="shared" si="30"/>
        <v>0</v>
      </c>
      <c r="BE49" s="221">
        <f t="shared" si="31"/>
        <v>0</v>
      </c>
      <c r="BF49" s="207"/>
      <c r="BG49" s="221">
        <f t="shared" si="32"/>
        <v>0</v>
      </c>
      <c r="BH49" s="207"/>
      <c r="BI49" s="207"/>
      <c r="BJ49" s="235">
        <f t="shared" si="33"/>
        <v>7.7315068493150685</v>
      </c>
      <c r="BK49" s="235">
        <f t="shared" si="34"/>
        <v>-2.7315068493150685</v>
      </c>
      <c r="BL49" s="238">
        <f t="shared" si="35"/>
        <v>0</v>
      </c>
      <c r="BM49" s="221">
        <f t="shared" si="36"/>
        <v>0</v>
      </c>
      <c r="BN49" s="207"/>
      <c r="BO49" s="221">
        <f t="shared" si="37"/>
        <v>0</v>
      </c>
      <c r="BP49" s="207"/>
      <c r="BQ49" s="207"/>
      <c r="BR49" s="235">
        <f t="shared" si="38"/>
        <v>8.7315068493150694</v>
      </c>
      <c r="BS49" s="235">
        <f t="shared" si="39"/>
        <v>-3.7315068493150694</v>
      </c>
      <c r="BT49" s="221">
        <f t="shared" si="40"/>
        <v>0</v>
      </c>
      <c r="BU49" s="221">
        <f t="shared" si="41"/>
        <v>0</v>
      </c>
      <c r="BV49" s="207"/>
      <c r="BW49" s="221">
        <f t="shared" si="42"/>
        <v>0</v>
      </c>
      <c r="BX49" s="207"/>
      <c r="BY49" s="207"/>
      <c r="BZ49" s="235">
        <f t="shared" si="43"/>
        <v>9.7315068493150694</v>
      </c>
      <c r="CA49" s="235">
        <f t="shared" si="44"/>
        <v>-4.7315068493150694</v>
      </c>
      <c r="CB49" s="221">
        <f t="shared" si="51"/>
        <v>0</v>
      </c>
      <c r="CC49" s="221">
        <f t="shared" si="45"/>
        <v>0</v>
      </c>
    </row>
    <row r="50" spans="1:81" ht="15" x14ac:dyDescent="0.25">
      <c r="A50" s="204" t="s">
        <v>667</v>
      </c>
      <c r="B50" s="234"/>
      <c r="C50" s="234"/>
      <c r="D50" s="229" t="s">
        <v>655</v>
      </c>
      <c r="E50" s="225">
        <v>41121</v>
      </c>
      <c r="F50" s="205">
        <f t="shared" si="0"/>
        <v>1.6657534246575343</v>
      </c>
      <c r="G50" s="205">
        <v>5</v>
      </c>
      <c r="H50" s="205">
        <f t="shared" si="9"/>
        <v>3.3342465753424655</v>
      </c>
      <c r="I50" s="205"/>
      <c r="J50" s="218">
        <v>1432506</v>
      </c>
      <c r="K50" s="212">
        <v>573002.4</v>
      </c>
      <c r="L50" s="206">
        <f t="shared" si="1"/>
        <v>859503.6</v>
      </c>
      <c r="M50" s="211">
        <f t="shared" si="10"/>
        <v>286501.2</v>
      </c>
      <c r="N50" s="211"/>
      <c r="O50" s="211">
        <f t="shared" si="46"/>
        <v>286501.2</v>
      </c>
      <c r="P50" s="211">
        <f t="shared" si="13"/>
        <v>573002.39999999991</v>
      </c>
      <c r="Q50" s="207">
        <f t="shared" si="14"/>
        <v>286501.2</v>
      </c>
      <c r="R50" s="207"/>
      <c r="S50" s="211">
        <f t="shared" si="15"/>
        <v>573002.39999999991</v>
      </c>
      <c r="T50" s="207"/>
      <c r="U50" s="207"/>
      <c r="V50" s="235">
        <f t="shared" si="16"/>
        <v>2.6657534246575341</v>
      </c>
      <c r="W50" s="235">
        <f t="shared" si="17"/>
        <v>2.3342465753424659</v>
      </c>
      <c r="X50" s="211">
        <f t="shared" si="52"/>
        <v>286501.2</v>
      </c>
      <c r="Y50" s="211">
        <f t="shared" si="53"/>
        <v>286501.1999999999</v>
      </c>
      <c r="Z50" s="207"/>
      <c r="AA50" s="211">
        <f t="shared" si="3"/>
        <v>286501.1999999999</v>
      </c>
      <c r="AB50" s="207"/>
      <c r="AC50" s="207"/>
      <c r="AD50" s="235">
        <f t="shared" si="18"/>
        <v>3.6684931506849314</v>
      </c>
      <c r="AE50" s="235">
        <f t="shared" si="19"/>
        <v>1.3315068493150686</v>
      </c>
      <c r="AF50" s="236">
        <f t="shared" si="20"/>
        <v>286501.2</v>
      </c>
      <c r="AG50" s="237">
        <f t="shared" si="21"/>
        <v>0</v>
      </c>
      <c r="AH50" s="207"/>
      <c r="AI50" s="211">
        <f t="shared" si="4"/>
        <v>0</v>
      </c>
      <c r="AJ50" s="207"/>
      <c r="AK50" s="207"/>
      <c r="AL50" s="235">
        <f t="shared" si="22"/>
        <v>4.6684931506849319</v>
      </c>
      <c r="AM50" s="235">
        <f t="shared" si="23"/>
        <v>0.33150684931506813</v>
      </c>
      <c r="AN50" s="236"/>
      <c r="AO50" s="208">
        <f t="shared" si="25"/>
        <v>0</v>
      </c>
      <c r="AP50" s="207"/>
      <c r="AQ50" s="211">
        <f t="shared" si="5"/>
        <v>0</v>
      </c>
      <c r="AR50" s="207"/>
      <c r="AS50" s="207"/>
      <c r="AT50" s="235">
        <f t="shared" si="49"/>
        <v>5.6684931506849319</v>
      </c>
      <c r="AU50" s="235">
        <f t="shared" si="50"/>
        <v>-0.66849315068493187</v>
      </c>
      <c r="AV50" s="236">
        <f t="shared" si="26"/>
        <v>0</v>
      </c>
      <c r="AW50" s="208">
        <f t="shared" si="27"/>
        <v>0</v>
      </c>
      <c r="AX50" s="207"/>
      <c r="AY50" s="211">
        <v>0</v>
      </c>
      <c r="AZ50" s="207"/>
      <c r="BA50" s="207"/>
      <c r="BB50" s="235">
        <f t="shared" si="28"/>
        <v>6.6684931506849319</v>
      </c>
      <c r="BC50" s="235">
        <f t="shared" si="29"/>
        <v>-1.6684931506849319</v>
      </c>
      <c r="BD50" s="238">
        <f t="shared" si="30"/>
        <v>0</v>
      </c>
      <c r="BE50" s="221">
        <f t="shared" si="31"/>
        <v>0</v>
      </c>
      <c r="BF50" s="207"/>
      <c r="BG50" s="221">
        <f t="shared" si="32"/>
        <v>0</v>
      </c>
      <c r="BH50" s="207"/>
      <c r="BI50" s="207"/>
      <c r="BJ50" s="235">
        <f t="shared" si="33"/>
        <v>7.6712328767123283</v>
      </c>
      <c r="BK50" s="235">
        <f t="shared" si="34"/>
        <v>-2.6712328767123283</v>
      </c>
      <c r="BL50" s="238">
        <f t="shared" si="35"/>
        <v>0</v>
      </c>
      <c r="BM50" s="221">
        <f t="shared" si="36"/>
        <v>0</v>
      </c>
      <c r="BN50" s="207"/>
      <c r="BO50" s="221">
        <f t="shared" si="37"/>
        <v>0</v>
      </c>
      <c r="BP50" s="207"/>
      <c r="BQ50" s="207"/>
      <c r="BR50" s="235">
        <f t="shared" si="38"/>
        <v>8.6712328767123292</v>
      </c>
      <c r="BS50" s="235">
        <f t="shared" si="39"/>
        <v>-3.6712328767123292</v>
      </c>
      <c r="BT50" s="221">
        <f t="shared" si="40"/>
        <v>0</v>
      </c>
      <c r="BU50" s="221">
        <f t="shared" si="41"/>
        <v>0</v>
      </c>
      <c r="BV50" s="207"/>
      <c r="BW50" s="221">
        <f t="shared" si="42"/>
        <v>0</v>
      </c>
      <c r="BX50" s="207"/>
      <c r="BY50" s="207"/>
      <c r="BZ50" s="235">
        <f t="shared" si="43"/>
        <v>9.6712328767123292</v>
      </c>
      <c r="CA50" s="235">
        <f t="shared" si="44"/>
        <v>-4.6712328767123292</v>
      </c>
      <c r="CB50" s="221">
        <f t="shared" si="51"/>
        <v>0</v>
      </c>
      <c r="CC50" s="221">
        <f t="shared" si="45"/>
        <v>0</v>
      </c>
    </row>
    <row r="51" spans="1:81" ht="15" x14ac:dyDescent="0.25">
      <c r="A51" s="204" t="s">
        <v>667</v>
      </c>
      <c r="B51" s="234"/>
      <c r="C51" s="234"/>
      <c r="D51" s="229" t="s">
        <v>656</v>
      </c>
      <c r="E51" s="225">
        <v>41125</v>
      </c>
      <c r="F51" s="205">
        <f t="shared" si="0"/>
        <v>1.6547945205479453</v>
      </c>
      <c r="G51" s="205">
        <v>5</v>
      </c>
      <c r="H51" s="205">
        <f t="shared" si="9"/>
        <v>3.3452054794520549</v>
      </c>
      <c r="I51" s="205"/>
      <c r="J51" s="218">
        <v>309739</v>
      </c>
      <c r="K51" s="212">
        <v>123895.6</v>
      </c>
      <c r="L51" s="206">
        <f t="shared" si="1"/>
        <v>185843.4</v>
      </c>
      <c r="M51" s="211">
        <f t="shared" si="10"/>
        <v>61947.8</v>
      </c>
      <c r="N51" s="211"/>
      <c r="O51" s="211">
        <f t="shared" si="46"/>
        <v>61947.8</v>
      </c>
      <c r="P51" s="211">
        <f t="shared" si="13"/>
        <v>123895.59999999999</v>
      </c>
      <c r="Q51" s="207">
        <f t="shared" si="14"/>
        <v>61947.8</v>
      </c>
      <c r="R51" s="207"/>
      <c r="S51" s="211">
        <f t="shared" si="15"/>
        <v>123895.59999999999</v>
      </c>
      <c r="T51" s="207"/>
      <c r="U51" s="207"/>
      <c r="V51" s="235">
        <f t="shared" si="16"/>
        <v>2.6547945205479451</v>
      </c>
      <c r="W51" s="235">
        <f t="shared" si="17"/>
        <v>2.3452054794520549</v>
      </c>
      <c r="X51" s="211">
        <f t="shared" si="52"/>
        <v>61947.8</v>
      </c>
      <c r="Y51" s="211">
        <f t="shared" si="53"/>
        <v>61947.799999999988</v>
      </c>
      <c r="Z51" s="207"/>
      <c r="AA51" s="211">
        <f t="shared" si="3"/>
        <v>61947.799999999988</v>
      </c>
      <c r="AB51" s="207"/>
      <c r="AC51" s="207"/>
      <c r="AD51" s="235">
        <f t="shared" si="18"/>
        <v>3.6575342465753424</v>
      </c>
      <c r="AE51" s="235">
        <f t="shared" si="19"/>
        <v>1.3424657534246576</v>
      </c>
      <c r="AF51" s="236">
        <f t="shared" si="20"/>
        <v>61947.8</v>
      </c>
      <c r="AG51" s="237">
        <f t="shared" si="21"/>
        <v>0</v>
      </c>
      <c r="AH51" s="207"/>
      <c r="AI51" s="211">
        <f t="shared" si="4"/>
        <v>0</v>
      </c>
      <c r="AJ51" s="207"/>
      <c r="AK51" s="207"/>
      <c r="AL51" s="235">
        <f t="shared" si="22"/>
        <v>4.6575342465753424</v>
      </c>
      <c r="AM51" s="235">
        <f t="shared" si="23"/>
        <v>0.34246575342465757</v>
      </c>
      <c r="AN51" s="236"/>
      <c r="AO51" s="208">
        <f t="shared" si="25"/>
        <v>0</v>
      </c>
      <c r="AP51" s="207"/>
      <c r="AQ51" s="211">
        <f t="shared" si="5"/>
        <v>0</v>
      </c>
      <c r="AR51" s="207"/>
      <c r="AS51" s="207"/>
      <c r="AT51" s="235">
        <f t="shared" si="49"/>
        <v>5.6575342465753424</v>
      </c>
      <c r="AU51" s="235">
        <f t="shared" si="50"/>
        <v>-0.65753424657534243</v>
      </c>
      <c r="AV51" s="236">
        <f t="shared" si="26"/>
        <v>0</v>
      </c>
      <c r="AW51" s="208">
        <f t="shared" si="27"/>
        <v>0</v>
      </c>
      <c r="AX51" s="207"/>
      <c r="AY51" s="211">
        <v>0</v>
      </c>
      <c r="AZ51" s="207"/>
      <c r="BA51" s="207"/>
      <c r="BB51" s="235">
        <f t="shared" si="28"/>
        <v>6.6575342465753424</v>
      </c>
      <c r="BC51" s="235">
        <f t="shared" si="29"/>
        <v>-1.6575342465753424</v>
      </c>
      <c r="BD51" s="238">
        <f t="shared" si="30"/>
        <v>0</v>
      </c>
      <c r="BE51" s="221">
        <f t="shared" si="31"/>
        <v>0</v>
      </c>
      <c r="BF51" s="207"/>
      <c r="BG51" s="221">
        <f t="shared" si="32"/>
        <v>0</v>
      </c>
      <c r="BH51" s="207"/>
      <c r="BI51" s="207"/>
      <c r="BJ51" s="235">
        <f t="shared" si="33"/>
        <v>7.6602739726027398</v>
      </c>
      <c r="BK51" s="235">
        <f t="shared" si="34"/>
        <v>-2.6602739726027398</v>
      </c>
      <c r="BL51" s="238">
        <f t="shared" si="35"/>
        <v>0</v>
      </c>
      <c r="BM51" s="221">
        <f t="shared" si="36"/>
        <v>0</v>
      </c>
      <c r="BN51" s="207"/>
      <c r="BO51" s="221">
        <f t="shared" si="37"/>
        <v>0</v>
      </c>
      <c r="BP51" s="207"/>
      <c r="BQ51" s="207"/>
      <c r="BR51" s="235">
        <f t="shared" si="38"/>
        <v>8.6602739726027398</v>
      </c>
      <c r="BS51" s="235">
        <f t="shared" si="39"/>
        <v>-3.6602739726027398</v>
      </c>
      <c r="BT51" s="221">
        <f t="shared" si="40"/>
        <v>0</v>
      </c>
      <c r="BU51" s="221">
        <f t="shared" si="41"/>
        <v>0</v>
      </c>
      <c r="BV51" s="207"/>
      <c r="BW51" s="221">
        <f t="shared" si="42"/>
        <v>0</v>
      </c>
      <c r="BX51" s="207"/>
      <c r="BY51" s="207"/>
      <c r="BZ51" s="235">
        <f t="shared" si="43"/>
        <v>9.6602739726027398</v>
      </c>
      <c r="CA51" s="235">
        <f t="shared" si="44"/>
        <v>-4.6602739726027398</v>
      </c>
      <c r="CB51" s="221">
        <f t="shared" si="51"/>
        <v>0</v>
      </c>
      <c r="CC51" s="221">
        <f t="shared" si="45"/>
        <v>0</v>
      </c>
    </row>
    <row r="52" spans="1:81" ht="15" x14ac:dyDescent="0.25">
      <c r="A52" s="204" t="s">
        <v>667</v>
      </c>
      <c r="B52" s="234"/>
      <c r="C52" s="234"/>
      <c r="D52" s="229" t="s">
        <v>657</v>
      </c>
      <c r="E52" s="225">
        <v>41249</v>
      </c>
      <c r="F52" s="222">
        <f t="shared" si="0"/>
        <v>1.3150684931506849</v>
      </c>
      <c r="G52" s="205">
        <v>5</v>
      </c>
      <c r="H52" s="222">
        <f t="shared" si="9"/>
        <v>3.6849315068493151</v>
      </c>
      <c r="I52" s="205"/>
      <c r="J52" s="218">
        <v>1422314</v>
      </c>
      <c r="K52" s="212">
        <v>568925.6</v>
      </c>
      <c r="L52" s="206">
        <f t="shared" si="1"/>
        <v>853388.4</v>
      </c>
      <c r="M52" s="211">
        <f t="shared" si="10"/>
        <v>284462.8</v>
      </c>
      <c r="N52" s="211"/>
      <c r="O52" s="211">
        <f t="shared" si="46"/>
        <v>284462.8</v>
      </c>
      <c r="P52" s="211">
        <f t="shared" si="13"/>
        <v>568925.60000000009</v>
      </c>
      <c r="Q52" s="207">
        <f t="shared" si="14"/>
        <v>284462.8</v>
      </c>
      <c r="R52" s="207"/>
      <c r="S52" s="211">
        <f t="shared" si="15"/>
        <v>568925.60000000009</v>
      </c>
      <c r="T52" s="207"/>
      <c r="U52" s="207"/>
      <c r="V52" s="235">
        <f t="shared" si="16"/>
        <v>2.3150684931506849</v>
      </c>
      <c r="W52" s="235">
        <f t="shared" si="17"/>
        <v>2.6849315068493151</v>
      </c>
      <c r="X52" s="211">
        <f t="shared" si="52"/>
        <v>284462.8</v>
      </c>
      <c r="Y52" s="211">
        <f t="shared" si="53"/>
        <v>284462.8000000001</v>
      </c>
      <c r="Z52" s="207"/>
      <c r="AA52" s="211">
        <f t="shared" si="3"/>
        <v>284462.8000000001</v>
      </c>
      <c r="AB52" s="207"/>
      <c r="AC52" s="207"/>
      <c r="AD52" s="235">
        <f t="shared" si="18"/>
        <v>3.3178082191780822</v>
      </c>
      <c r="AE52" s="235">
        <f t="shared" si="19"/>
        <v>1.6821917808219178</v>
      </c>
      <c r="AF52" s="236">
        <f t="shared" si="20"/>
        <v>284462.8</v>
      </c>
      <c r="AG52" s="237">
        <f t="shared" si="21"/>
        <v>0</v>
      </c>
      <c r="AH52" s="207"/>
      <c r="AI52" s="211">
        <f t="shared" si="4"/>
        <v>0</v>
      </c>
      <c r="AJ52" s="207"/>
      <c r="AK52" s="207"/>
      <c r="AL52" s="235">
        <f t="shared" si="22"/>
        <v>4.3178082191780822</v>
      </c>
      <c r="AM52" s="235">
        <f t="shared" si="23"/>
        <v>0.68219178082191778</v>
      </c>
      <c r="AN52" s="236"/>
      <c r="AO52" s="208">
        <f t="shared" si="25"/>
        <v>0</v>
      </c>
      <c r="AP52" s="207"/>
      <c r="AQ52" s="211">
        <f t="shared" si="5"/>
        <v>0</v>
      </c>
      <c r="AR52" s="207"/>
      <c r="AS52" s="207"/>
      <c r="AT52" s="235">
        <f t="shared" si="49"/>
        <v>5.3178082191780822</v>
      </c>
      <c r="AU52" s="235">
        <f t="shared" si="50"/>
        <v>-0.31780821917808222</v>
      </c>
      <c r="AV52" s="236">
        <f t="shared" si="26"/>
        <v>0</v>
      </c>
      <c r="AW52" s="208">
        <f t="shared" si="27"/>
        <v>0</v>
      </c>
      <c r="AX52" s="207"/>
      <c r="AY52" s="211">
        <v>0</v>
      </c>
      <c r="AZ52" s="207"/>
      <c r="BA52" s="207"/>
      <c r="BB52" s="235">
        <f t="shared" si="28"/>
        <v>6.3178082191780822</v>
      </c>
      <c r="BC52" s="235">
        <f t="shared" si="29"/>
        <v>-1.3178082191780822</v>
      </c>
      <c r="BD52" s="238">
        <f t="shared" si="30"/>
        <v>0</v>
      </c>
      <c r="BE52" s="221">
        <f t="shared" si="31"/>
        <v>0</v>
      </c>
      <c r="BF52" s="207"/>
      <c r="BG52" s="221">
        <f t="shared" si="32"/>
        <v>0</v>
      </c>
      <c r="BH52" s="207"/>
      <c r="BI52" s="207"/>
      <c r="BJ52" s="235">
        <f t="shared" si="33"/>
        <v>7.3205479452054796</v>
      </c>
      <c r="BK52" s="235">
        <f t="shared" si="34"/>
        <v>-2.3205479452054796</v>
      </c>
      <c r="BL52" s="238">
        <f t="shared" si="35"/>
        <v>0</v>
      </c>
      <c r="BM52" s="221">
        <f t="shared" si="36"/>
        <v>0</v>
      </c>
      <c r="BN52" s="207"/>
      <c r="BO52" s="221">
        <f t="shared" si="37"/>
        <v>0</v>
      </c>
      <c r="BP52" s="207"/>
      <c r="BQ52" s="207"/>
      <c r="BR52" s="235">
        <f t="shared" si="38"/>
        <v>8.3205479452054796</v>
      </c>
      <c r="BS52" s="235">
        <f t="shared" si="39"/>
        <v>-3.3205479452054796</v>
      </c>
      <c r="BT52" s="221">
        <f t="shared" si="40"/>
        <v>0</v>
      </c>
      <c r="BU52" s="221">
        <f t="shared" si="41"/>
        <v>0</v>
      </c>
      <c r="BV52" s="207"/>
      <c r="BW52" s="221">
        <f t="shared" si="42"/>
        <v>0</v>
      </c>
      <c r="BX52" s="207"/>
      <c r="BY52" s="207"/>
      <c r="BZ52" s="235">
        <f t="shared" si="43"/>
        <v>9.3205479452054796</v>
      </c>
      <c r="CA52" s="235">
        <f t="shared" si="44"/>
        <v>-4.3205479452054796</v>
      </c>
      <c r="CB52" s="221">
        <f t="shared" si="51"/>
        <v>0</v>
      </c>
      <c r="CC52" s="221">
        <f t="shared" si="45"/>
        <v>0</v>
      </c>
    </row>
    <row r="53" spans="1:81" ht="15" x14ac:dyDescent="0.25">
      <c r="A53" s="204" t="s">
        <v>667</v>
      </c>
      <c r="B53" s="234"/>
      <c r="C53" s="234"/>
      <c r="D53" s="229" t="s">
        <v>658</v>
      </c>
      <c r="E53" s="225">
        <v>41278</v>
      </c>
      <c r="F53" s="205">
        <f t="shared" si="0"/>
        <v>1.2356164383561643</v>
      </c>
      <c r="G53" s="205">
        <v>5</v>
      </c>
      <c r="H53" s="222">
        <f t="shared" si="9"/>
        <v>3.7643835616438359</v>
      </c>
      <c r="I53" s="205"/>
      <c r="J53" s="218">
        <v>5119</v>
      </c>
      <c r="K53" s="212">
        <v>2047.6</v>
      </c>
      <c r="L53" s="206">
        <f t="shared" si="1"/>
        <v>3071.4</v>
      </c>
      <c r="M53" s="211">
        <f t="shared" si="10"/>
        <v>1023.8</v>
      </c>
      <c r="N53" s="211"/>
      <c r="O53" s="211">
        <f t="shared" si="46"/>
        <v>1023.8</v>
      </c>
      <c r="P53" s="211">
        <f t="shared" si="13"/>
        <v>2047.6000000000001</v>
      </c>
      <c r="Q53" s="207">
        <f t="shared" si="14"/>
        <v>1023.8</v>
      </c>
      <c r="R53" s="207"/>
      <c r="S53" s="211">
        <f t="shared" si="15"/>
        <v>2047.6000000000001</v>
      </c>
      <c r="T53" s="207"/>
      <c r="U53" s="207"/>
      <c r="V53" s="235">
        <f t="shared" si="16"/>
        <v>2.2356164383561645</v>
      </c>
      <c r="W53" s="235">
        <f t="shared" si="17"/>
        <v>2.7643835616438355</v>
      </c>
      <c r="X53" s="211">
        <f t="shared" si="52"/>
        <v>1023.8</v>
      </c>
      <c r="Y53" s="211">
        <f t="shared" si="53"/>
        <v>1023.8000000000002</v>
      </c>
      <c r="Z53" s="207"/>
      <c r="AA53" s="211">
        <f t="shared" si="3"/>
        <v>1023.8000000000002</v>
      </c>
      <c r="AB53" s="207"/>
      <c r="AC53" s="207"/>
      <c r="AD53" s="235">
        <f t="shared" si="18"/>
        <v>3.2383561643835614</v>
      </c>
      <c r="AE53" s="235">
        <f t="shared" si="19"/>
        <v>1.7616438356164386</v>
      </c>
      <c r="AF53" s="236">
        <f t="shared" si="20"/>
        <v>1023.8</v>
      </c>
      <c r="AG53" s="237">
        <f t="shared" si="21"/>
        <v>0</v>
      </c>
      <c r="AH53" s="207"/>
      <c r="AI53" s="211">
        <f t="shared" si="4"/>
        <v>0</v>
      </c>
      <c r="AJ53" s="207"/>
      <c r="AK53" s="207"/>
      <c r="AL53" s="235">
        <f t="shared" si="22"/>
        <v>4.2383561643835614</v>
      </c>
      <c r="AM53" s="235">
        <f t="shared" si="23"/>
        <v>0.76164383561643856</v>
      </c>
      <c r="AN53" s="236"/>
      <c r="AO53" s="208">
        <f t="shared" si="25"/>
        <v>0</v>
      </c>
      <c r="AP53" s="207"/>
      <c r="AQ53" s="211">
        <f t="shared" si="5"/>
        <v>0</v>
      </c>
      <c r="AR53" s="207"/>
      <c r="AS53" s="207"/>
      <c r="AT53" s="235">
        <f t="shared" si="49"/>
        <v>5.2383561643835614</v>
      </c>
      <c r="AU53" s="235">
        <f t="shared" si="50"/>
        <v>-0.23835616438356144</v>
      </c>
      <c r="AV53" s="236">
        <f t="shared" si="26"/>
        <v>0</v>
      </c>
      <c r="AW53" s="208">
        <f t="shared" si="27"/>
        <v>0</v>
      </c>
      <c r="AX53" s="207"/>
      <c r="AY53" s="211">
        <v>0</v>
      </c>
      <c r="AZ53" s="207"/>
      <c r="BA53" s="207"/>
      <c r="BB53" s="235">
        <f t="shared" si="28"/>
        <v>6.2383561643835614</v>
      </c>
      <c r="BC53" s="235">
        <f t="shared" si="29"/>
        <v>-1.2383561643835614</v>
      </c>
      <c r="BD53" s="238">
        <f t="shared" si="30"/>
        <v>0</v>
      </c>
      <c r="BE53" s="221">
        <f t="shared" si="31"/>
        <v>0</v>
      </c>
      <c r="BF53" s="207"/>
      <c r="BG53" s="221">
        <f t="shared" si="32"/>
        <v>0</v>
      </c>
      <c r="BH53" s="207"/>
      <c r="BI53" s="207"/>
      <c r="BJ53" s="235">
        <f t="shared" si="33"/>
        <v>7.2410958904109588</v>
      </c>
      <c r="BK53" s="235">
        <f t="shared" si="34"/>
        <v>-2.2410958904109588</v>
      </c>
      <c r="BL53" s="238">
        <f t="shared" si="35"/>
        <v>0</v>
      </c>
      <c r="BM53" s="221">
        <f t="shared" si="36"/>
        <v>0</v>
      </c>
      <c r="BN53" s="207"/>
      <c r="BO53" s="221">
        <f t="shared" si="37"/>
        <v>0</v>
      </c>
      <c r="BP53" s="207"/>
      <c r="BQ53" s="207"/>
      <c r="BR53" s="235">
        <f t="shared" si="38"/>
        <v>8.2410958904109588</v>
      </c>
      <c r="BS53" s="235">
        <f t="shared" si="39"/>
        <v>-3.2410958904109588</v>
      </c>
      <c r="BT53" s="221">
        <f t="shared" si="40"/>
        <v>0</v>
      </c>
      <c r="BU53" s="221">
        <f t="shared" si="41"/>
        <v>0</v>
      </c>
      <c r="BV53" s="207"/>
      <c r="BW53" s="221">
        <f t="shared" si="42"/>
        <v>0</v>
      </c>
      <c r="BX53" s="207"/>
      <c r="BY53" s="207"/>
      <c r="BZ53" s="235">
        <f t="shared" si="43"/>
        <v>9.2410958904109588</v>
      </c>
      <c r="CA53" s="235">
        <f t="shared" si="44"/>
        <v>-4.2410958904109588</v>
      </c>
      <c r="CB53" s="221">
        <f t="shared" si="51"/>
        <v>0</v>
      </c>
      <c r="CC53" s="221">
        <f t="shared" si="45"/>
        <v>0</v>
      </c>
    </row>
    <row r="54" spans="1:81" ht="15" x14ac:dyDescent="0.25">
      <c r="A54" s="204" t="s">
        <v>667</v>
      </c>
      <c r="B54" s="234"/>
      <c r="C54" s="234"/>
      <c r="D54" s="229" t="s">
        <v>659</v>
      </c>
      <c r="E54" s="225">
        <v>41323</v>
      </c>
      <c r="F54" s="205">
        <f t="shared" si="0"/>
        <v>1.1123287671232878</v>
      </c>
      <c r="G54" s="205">
        <v>5</v>
      </c>
      <c r="H54" s="222">
        <f t="shared" si="9"/>
        <v>3.8876712328767122</v>
      </c>
      <c r="I54" s="205"/>
      <c r="J54" s="218">
        <v>8375</v>
      </c>
      <c r="K54" s="212">
        <v>3350</v>
      </c>
      <c r="L54" s="206">
        <f t="shared" si="1"/>
        <v>5025</v>
      </c>
      <c r="M54" s="211">
        <f t="shared" si="10"/>
        <v>1675</v>
      </c>
      <c r="N54" s="211"/>
      <c r="O54" s="211">
        <f t="shared" si="46"/>
        <v>1675</v>
      </c>
      <c r="P54" s="211">
        <f t="shared" si="13"/>
        <v>3350</v>
      </c>
      <c r="Q54" s="207">
        <f t="shared" si="14"/>
        <v>1675</v>
      </c>
      <c r="R54" s="207"/>
      <c r="S54" s="211">
        <f t="shared" si="15"/>
        <v>3350</v>
      </c>
      <c r="T54" s="207"/>
      <c r="U54" s="207"/>
      <c r="V54" s="235">
        <f t="shared" si="16"/>
        <v>2.1123287671232878</v>
      </c>
      <c r="W54" s="235">
        <f t="shared" si="17"/>
        <v>2.8876712328767122</v>
      </c>
      <c r="X54" s="211">
        <f t="shared" si="52"/>
        <v>1675</v>
      </c>
      <c r="Y54" s="211">
        <f t="shared" si="53"/>
        <v>1675</v>
      </c>
      <c r="Z54" s="207"/>
      <c r="AA54" s="211">
        <f t="shared" si="3"/>
        <v>1675</v>
      </c>
      <c r="AB54" s="207"/>
      <c r="AC54" s="207"/>
      <c r="AD54" s="235">
        <f t="shared" si="18"/>
        <v>3.1150684931506851</v>
      </c>
      <c r="AE54" s="235">
        <f t="shared" si="19"/>
        <v>1.8849315068493149</v>
      </c>
      <c r="AF54" s="236">
        <f t="shared" si="20"/>
        <v>1675</v>
      </c>
      <c r="AG54" s="237">
        <f t="shared" si="21"/>
        <v>0</v>
      </c>
      <c r="AH54" s="207"/>
      <c r="AI54" s="211">
        <f t="shared" si="4"/>
        <v>0</v>
      </c>
      <c r="AJ54" s="207"/>
      <c r="AK54" s="207"/>
      <c r="AL54" s="235">
        <f t="shared" si="22"/>
        <v>4.1150684931506847</v>
      </c>
      <c r="AM54" s="235">
        <f t="shared" si="23"/>
        <v>0.88493150684931532</v>
      </c>
      <c r="AN54" s="236"/>
      <c r="AO54" s="208">
        <f t="shared" si="25"/>
        <v>0</v>
      </c>
      <c r="AP54" s="207"/>
      <c r="AQ54" s="211">
        <f t="shared" si="5"/>
        <v>0</v>
      </c>
      <c r="AR54" s="207"/>
      <c r="AS54" s="207"/>
      <c r="AT54" s="235">
        <f t="shared" si="49"/>
        <v>5.1150684931506847</v>
      </c>
      <c r="AU54" s="235">
        <f t="shared" si="50"/>
        <v>-0.11506849315068468</v>
      </c>
      <c r="AV54" s="236">
        <f t="shared" si="26"/>
        <v>0</v>
      </c>
      <c r="AW54" s="208">
        <f t="shared" si="27"/>
        <v>0</v>
      </c>
      <c r="AX54" s="207"/>
      <c r="AY54" s="211">
        <v>0</v>
      </c>
      <c r="AZ54" s="207"/>
      <c r="BA54" s="207"/>
      <c r="BB54" s="235">
        <f t="shared" si="28"/>
        <v>6.1150684931506847</v>
      </c>
      <c r="BC54" s="235">
        <f t="shared" si="29"/>
        <v>-1.1150684931506847</v>
      </c>
      <c r="BD54" s="238">
        <f t="shared" si="30"/>
        <v>0</v>
      </c>
      <c r="BE54" s="221">
        <f t="shared" si="31"/>
        <v>0</v>
      </c>
      <c r="BF54" s="207"/>
      <c r="BG54" s="221">
        <f t="shared" si="32"/>
        <v>0</v>
      </c>
      <c r="BH54" s="207"/>
      <c r="BI54" s="207"/>
      <c r="BJ54" s="235">
        <f t="shared" si="33"/>
        <v>7.117808219178082</v>
      </c>
      <c r="BK54" s="235">
        <f t="shared" si="34"/>
        <v>-2.117808219178082</v>
      </c>
      <c r="BL54" s="238">
        <f t="shared" si="35"/>
        <v>0</v>
      </c>
      <c r="BM54" s="221">
        <f t="shared" si="36"/>
        <v>0</v>
      </c>
      <c r="BN54" s="207"/>
      <c r="BO54" s="221">
        <f t="shared" si="37"/>
        <v>0</v>
      </c>
      <c r="BP54" s="207"/>
      <c r="BQ54" s="207"/>
      <c r="BR54" s="235">
        <f t="shared" si="38"/>
        <v>8.117808219178082</v>
      </c>
      <c r="BS54" s="235">
        <f t="shared" si="39"/>
        <v>-3.117808219178082</v>
      </c>
      <c r="BT54" s="221">
        <f t="shared" si="40"/>
        <v>0</v>
      </c>
      <c r="BU54" s="221">
        <f t="shared" si="41"/>
        <v>0</v>
      </c>
      <c r="BV54" s="207"/>
      <c r="BW54" s="221">
        <f t="shared" si="42"/>
        <v>0</v>
      </c>
      <c r="BX54" s="207"/>
      <c r="BY54" s="207"/>
      <c r="BZ54" s="235">
        <f t="shared" si="43"/>
        <v>9.117808219178082</v>
      </c>
      <c r="CA54" s="235">
        <f t="shared" si="44"/>
        <v>-4.117808219178082</v>
      </c>
      <c r="CB54" s="221">
        <f t="shared" si="51"/>
        <v>0</v>
      </c>
      <c r="CC54" s="221">
        <f t="shared" si="45"/>
        <v>0</v>
      </c>
    </row>
    <row r="55" spans="1:81" ht="15" x14ac:dyDescent="0.25">
      <c r="A55" s="204" t="s">
        <v>667</v>
      </c>
      <c r="B55" s="234"/>
      <c r="C55" s="234"/>
      <c r="D55" s="229" t="s">
        <v>660</v>
      </c>
      <c r="E55" s="225">
        <v>41324</v>
      </c>
      <c r="F55" s="205">
        <f t="shared" si="0"/>
        <v>1.1095890410958904</v>
      </c>
      <c r="G55" s="205">
        <v>5</v>
      </c>
      <c r="H55" s="222">
        <f t="shared" si="9"/>
        <v>3.8904109589041096</v>
      </c>
      <c r="I55" s="205"/>
      <c r="J55" s="218">
        <v>10143</v>
      </c>
      <c r="K55" s="212">
        <v>4057.2</v>
      </c>
      <c r="L55" s="206">
        <f t="shared" si="1"/>
        <v>6085.8</v>
      </c>
      <c r="M55" s="211">
        <f t="shared" si="10"/>
        <v>2028.6</v>
      </c>
      <c r="N55" s="211"/>
      <c r="O55" s="211">
        <f t="shared" si="46"/>
        <v>2028.6</v>
      </c>
      <c r="P55" s="211">
        <f t="shared" si="13"/>
        <v>4057.2000000000003</v>
      </c>
      <c r="Q55" s="207">
        <f t="shared" si="14"/>
        <v>2028.6</v>
      </c>
      <c r="R55" s="207"/>
      <c r="S55" s="211">
        <f t="shared" si="15"/>
        <v>4057.2000000000003</v>
      </c>
      <c r="T55" s="207"/>
      <c r="U55" s="207"/>
      <c r="V55" s="235">
        <f t="shared" si="16"/>
        <v>2.1095890410958904</v>
      </c>
      <c r="W55" s="235">
        <f t="shared" si="17"/>
        <v>2.8904109589041096</v>
      </c>
      <c r="X55" s="211">
        <f t="shared" si="52"/>
        <v>2028.6</v>
      </c>
      <c r="Y55" s="211">
        <f t="shared" si="53"/>
        <v>2028.6000000000004</v>
      </c>
      <c r="Z55" s="207"/>
      <c r="AA55" s="211">
        <f t="shared" si="3"/>
        <v>2028.6000000000004</v>
      </c>
      <c r="AB55" s="207"/>
      <c r="AC55" s="207"/>
      <c r="AD55" s="235">
        <f t="shared" si="18"/>
        <v>3.1123287671232878</v>
      </c>
      <c r="AE55" s="235">
        <f t="shared" si="19"/>
        <v>1.8876712328767122</v>
      </c>
      <c r="AF55" s="236">
        <f t="shared" si="20"/>
        <v>2028.6</v>
      </c>
      <c r="AG55" s="237">
        <f t="shared" si="21"/>
        <v>0</v>
      </c>
      <c r="AH55" s="207"/>
      <c r="AI55" s="211">
        <f t="shared" si="4"/>
        <v>0</v>
      </c>
      <c r="AJ55" s="207"/>
      <c r="AK55" s="207"/>
      <c r="AL55" s="235">
        <f t="shared" si="22"/>
        <v>4.1123287671232873</v>
      </c>
      <c r="AM55" s="235">
        <f t="shared" si="23"/>
        <v>0.88767123287671268</v>
      </c>
      <c r="AN55" s="236"/>
      <c r="AO55" s="208">
        <f t="shared" si="25"/>
        <v>0</v>
      </c>
      <c r="AP55" s="207"/>
      <c r="AQ55" s="211">
        <f t="shared" si="5"/>
        <v>0</v>
      </c>
      <c r="AR55" s="207"/>
      <c r="AS55" s="207"/>
      <c r="AT55" s="235">
        <f t="shared" si="49"/>
        <v>5.1123287671232873</v>
      </c>
      <c r="AU55" s="235">
        <f t="shared" si="50"/>
        <v>-0.11232876712328732</v>
      </c>
      <c r="AV55" s="236">
        <f t="shared" si="26"/>
        <v>0</v>
      </c>
      <c r="AW55" s="208">
        <f t="shared" si="27"/>
        <v>0</v>
      </c>
      <c r="AX55" s="207"/>
      <c r="AY55" s="211">
        <v>0</v>
      </c>
      <c r="AZ55" s="207"/>
      <c r="BA55" s="207"/>
      <c r="BB55" s="235">
        <f t="shared" si="28"/>
        <v>6.1123287671232873</v>
      </c>
      <c r="BC55" s="235">
        <f t="shared" si="29"/>
        <v>-1.1123287671232873</v>
      </c>
      <c r="BD55" s="238">
        <f t="shared" si="30"/>
        <v>0</v>
      </c>
      <c r="BE55" s="221">
        <f t="shared" si="31"/>
        <v>0</v>
      </c>
      <c r="BF55" s="207"/>
      <c r="BG55" s="221">
        <f t="shared" si="32"/>
        <v>0</v>
      </c>
      <c r="BH55" s="207"/>
      <c r="BI55" s="207"/>
      <c r="BJ55" s="235">
        <f t="shared" si="33"/>
        <v>7.1150684931506847</v>
      </c>
      <c r="BK55" s="235">
        <f t="shared" si="34"/>
        <v>-2.1150684931506847</v>
      </c>
      <c r="BL55" s="238">
        <f t="shared" si="35"/>
        <v>0</v>
      </c>
      <c r="BM55" s="221">
        <f t="shared" si="36"/>
        <v>0</v>
      </c>
      <c r="BN55" s="207"/>
      <c r="BO55" s="221">
        <f t="shared" si="37"/>
        <v>0</v>
      </c>
      <c r="BP55" s="207"/>
      <c r="BQ55" s="207"/>
      <c r="BR55" s="235">
        <f t="shared" si="38"/>
        <v>8.1150684931506856</v>
      </c>
      <c r="BS55" s="235">
        <f t="shared" si="39"/>
        <v>-3.1150684931506856</v>
      </c>
      <c r="BT55" s="221">
        <f t="shared" si="40"/>
        <v>0</v>
      </c>
      <c r="BU55" s="221">
        <f t="shared" si="41"/>
        <v>0</v>
      </c>
      <c r="BV55" s="207"/>
      <c r="BW55" s="221">
        <f t="shared" si="42"/>
        <v>0</v>
      </c>
      <c r="BX55" s="207"/>
      <c r="BY55" s="207"/>
      <c r="BZ55" s="235">
        <f t="shared" si="43"/>
        <v>9.1150684931506856</v>
      </c>
      <c r="CA55" s="235">
        <f t="shared" si="44"/>
        <v>-4.1150684931506856</v>
      </c>
      <c r="CB55" s="221">
        <f t="shared" si="51"/>
        <v>0</v>
      </c>
      <c r="CC55" s="221">
        <f t="shared" si="45"/>
        <v>0</v>
      </c>
    </row>
    <row r="56" spans="1:81" ht="15" x14ac:dyDescent="0.25">
      <c r="A56" s="204" t="s">
        <v>667</v>
      </c>
      <c r="B56" s="234"/>
      <c r="C56" s="234"/>
      <c r="D56" s="229" t="s">
        <v>661</v>
      </c>
      <c r="E56" s="225">
        <v>41341</v>
      </c>
      <c r="F56" s="205">
        <f t="shared" si="0"/>
        <v>1.0630136986301371</v>
      </c>
      <c r="G56" s="205">
        <v>5</v>
      </c>
      <c r="H56" s="222">
        <f t="shared" si="9"/>
        <v>3.9369863013698629</v>
      </c>
      <c r="I56" s="205"/>
      <c r="J56" s="218">
        <v>26124</v>
      </c>
      <c r="K56" s="212">
        <v>10449.6</v>
      </c>
      <c r="L56" s="206">
        <f t="shared" si="1"/>
        <v>15674.4</v>
      </c>
      <c r="M56" s="211">
        <f t="shared" si="10"/>
        <v>5224.8</v>
      </c>
      <c r="N56" s="211"/>
      <c r="O56" s="211">
        <f t="shared" si="46"/>
        <v>5224.8</v>
      </c>
      <c r="P56" s="211">
        <f t="shared" si="13"/>
        <v>10449.599999999999</v>
      </c>
      <c r="Q56" s="207">
        <f t="shared" si="14"/>
        <v>5224.8</v>
      </c>
      <c r="R56" s="207"/>
      <c r="S56" s="211">
        <f t="shared" si="15"/>
        <v>10449.599999999999</v>
      </c>
      <c r="T56" s="207"/>
      <c r="U56" s="207"/>
      <c r="V56" s="235">
        <f t="shared" si="16"/>
        <v>2.0630136986301371</v>
      </c>
      <c r="W56" s="235">
        <f t="shared" si="17"/>
        <v>2.9369863013698629</v>
      </c>
      <c r="X56" s="211">
        <f t="shared" si="52"/>
        <v>5224.8</v>
      </c>
      <c r="Y56" s="211">
        <f t="shared" si="53"/>
        <v>5224.7999999999984</v>
      </c>
      <c r="Z56" s="207"/>
      <c r="AA56" s="211">
        <f t="shared" si="3"/>
        <v>5224.7999999999984</v>
      </c>
      <c r="AB56" s="207"/>
      <c r="AC56" s="207"/>
      <c r="AD56" s="235">
        <f t="shared" si="18"/>
        <v>3.0657534246575344</v>
      </c>
      <c r="AE56" s="235">
        <f t="shared" si="19"/>
        <v>1.9342465753424656</v>
      </c>
      <c r="AF56" s="236">
        <f t="shared" si="20"/>
        <v>5224.8</v>
      </c>
      <c r="AG56" s="237">
        <f t="shared" si="21"/>
        <v>0</v>
      </c>
      <c r="AH56" s="207"/>
      <c r="AI56" s="211">
        <f t="shared" si="4"/>
        <v>0</v>
      </c>
      <c r="AJ56" s="207"/>
      <c r="AK56" s="207"/>
      <c r="AL56" s="235">
        <f t="shared" si="22"/>
        <v>4.065753424657534</v>
      </c>
      <c r="AM56" s="235">
        <f t="shared" si="23"/>
        <v>0.93424657534246602</v>
      </c>
      <c r="AN56" s="236"/>
      <c r="AO56" s="208">
        <f t="shared" si="25"/>
        <v>0</v>
      </c>
      <c r="AP56" s="207"/>
      <c r="AQ56" s="211">
        <f t="shared" si="5"/>
        <v>0</v>
      </c>
      <c r="AR56" s="207"/>
      <c r="AS56" s="207"/>
      <c r="AT56" s="235">
        <f t="shared" si="49"/>
        <v>5.065753424657534</v>
      </c>
      <c r="AU56" s="235">
        <f t="shared" si="50"/>
        <v>-6.5753424657533976E-2</v>
      </c>
      <c r="AV56" s="236">
        <f t="shared" si="26"/>
        <v>0</v>
      </c>
      <c r="AW56" s="208">
        <f t="shared" si="27"/>
        <v>0</v>
      </c>
      <c r="AX56" s="207"/>
      <c r="AY56" s="211">
        <v>0</v>
      </c>
      <c r="AZ56" s="207"/>
      <c r="BA56" s="207"/>
      <c r="BB56" s="235">
        <f t="shared" si="28"/>
        <v>6.065753424657534</v>
      </c>
      <c r="BC56" s="235">
        <f t="shared" si="29"/>
        <v>-1.065753424657534</v>
      </c>
      <c r="BD56" s="238">
        <f t="shared" si="30"/>
        <v>0</v>
      </c>
      <c r="BE56" s="221">
        <f t="shared" si="31"/>
        <v>0</v>
      </c>
      <c r="BF56" s="207"/>
      <c r="BG56" s="221">
        <f t="shared" si="32"/>
        <v>0</v>
      </c>
      <c r="BH56" s="207"/>
      <c r="BI56" s="207"/>
      <c r="BJ56" s="235">
        <f t="shared" si="33"/>
        <v>7.0684931506849313</v>
      </c>
      <c r="BK56" s="235">
        <f t="shared" si="34"/>
        <v>-2.0684931506849313</v>
      </c>
      <c r="BL56" s="238">
        <f t="shared" si="35"/>
        <v>0</v>
      </c>
      <c r="BM56" s="221">
        <f t="shared" si="36"/>
        <v>0</v>
      </c>
      <c r="BN56" s="207"/>
      <c r="BO56" s="221">
        <f t="shared" si="37"/>
        <v>0</v>
      </c>
      <c r="BP56" s="207"/>
      <c r="BQ56" s="207"/>
      <c r="BR56" s="235">
        <f t="shared" si="38"/>
        <v>8.0684931506849313</v>
      </c>
      <c r="BS56" s="235">
        <f t="shared" si="39"/>
        <v>-3.0684931506849313</v>
      </c>
      <c r="BT56" s="221">
        <f t="shared" si="40"/>
        <v>0</v>
      </c>
      <c r="BU56" s="221">
        <f t="shared" si="41"/>
        <v>0</v>
      </c>
      <c r="BV56" s="207"/>
      <c r="BW56" s="221">
        <f t="shared" si="42"/>
        <v>0</v>
      </c>
      <c r="BX56" s="207"/>
      <c r="BY56" s="207"/>
      <c r="BZ56" s="235">
        <f t="shared" si="43"/>
        <v>9.0684931506849313</v>
      </c>
      <c r="CA56" s="235">
        <f t="shared" si="44"/>
        <v>-4.0684931506849313</v>
      </c>
      <c r="CB56" s="221">
        <f t="shared" si="51"/>
        <v>0</v>
      </c>
      <c r="CC56" s="221">
        <f t="shared" si="45"/>
        <v>0</v>
      </c>
    </row>
    <row r="57" spans="1:81" ht="30" x14ac:dyDescent="0.25">
      <c r="A57" s="204" t="s">
        <v>667</v>
      </c>
      <c r="B57" s="234"/>
      <c r="C57" s="234" t="s">
        <v>2154</v>
      </c>
      <c r="D57" s="229" t="s">
        <v>662</v>
      </c>
      <c r="E57" s="225">
        <v>41436</v>
      </c>
      <c r="F57" s="205">
        <f t="shared" si="0"/>
        <v>0.80273972602739729</v>
      </c>
      <c r="G57" s="205">
        <v>5</v>
      </c>
      <c r="H57" s="222">
        <f t="shared" si="9"/>
        <v>4.1972602739726028</v>
      </c>
      <c r="I57" s="205"/>
      <c r="J57" s="218">
        <v>449933</v>
      </c>
      <c r="K57" s="212">
        <v>89986.6</v>
      </c>
      <c r="L57" s="206">
        <f t="shared" si="1"/>
        <v>359946.4</v>
      </c>
      <c r="M57" s="211">
        <f t="shared" si="10"/>
        <v>89986.6</v>
      </c>
      <c r="N57" s="211"/>
      <c r="O57" s="211">
        <f>+J57/G57+57165</f>
        <v>147151.6</v>
      </c>
      <c r="P57" s="211">
        <f t="shared" si="13"/>
        <v>212794.80000000002</v>
      </c>
      <c r="Q57" s="207">
        <f t="shared" si="14"/>
        <v>89986.6</v>
      </c>
      <c r="R57" s="207"/>
      <c r="S57" s="211">
        <f t="shared" si="15"/>
        <v>212794.80000000002</v>
      </c>
      <c r="T57" s="207"/>
      <c r="U57" s="207"/>
      <c r="V57" s="235">
        <f t="shared" si="16"/>
        <v>1.8027397260273972</v>
      </c>
      <c r="W57" s="235">
        <f t="shared" si="17"/>
        <v>3.1972602739726028</v>
      </c>
      <c r="X57" s="211">
        <f t="shared" si="52"/>
        <v>89986.6</v>
      </c>
      <c r="Y57" s="211">
        <f t="shared" si="53"/>
        <v>122808.20000000001</v>
      </c>
      <c r="Z57" s="207"/>
      <c r="AA57" s="211">
        <f t="shared" si="3"/>
        <v>122808.20000000001</v>
      </c>
      <c r="AB57" s="207"/>
      <c r="AC57" s="207"/>
      <c r="AD57" s="235">
        <f t="shared" si="18"/>
        <v>2.8054794520547945</v>
      </c>
      <c r="AE57" s="235">
        <f t="shared" si="19"/>
        <v>2.1945205479452055</v>
      </c>
      <c r="AF57" s="236">
        <f t="shared" si="20"/>
        <v>89986.6</v>
      </c>
      <c r="AG57" s="237">
        <f t="shared" si="21"/>
        <v>32821.600000000006</v>
      </c>
      <c r="AH57" s="207"/>
      <c r="AI57" s="211">
        <f t="shared" si="4"/>
        <v>32821.600000000006</v>
      </c>
      <c r="AJ57" s="207"/>
      <c r="AK57" s="207"/>
      <c r="AL57" s="235">
        <f t="shared" si="22"/>
        <v>3.8054794520547945</v>
      </c>
      <c r="AM57" s="235">
        <f t="shared" si="23"/>
        <v>1.1945205479452055</v>
      </c>
      <c r="AN57" s="236">
        <v>32821.599999999999</v>
      </c>
      <c r="AO57" s="208">
        <f t="shared" si="25"/>
        <v>0</v>
      </c>
      <c r="AP57" s="207"/>
      <c r="AQ57" s="211">
        <f t="shared" si="5"/>
        <v>0</v>
      </c>
      <c r="AR57" s="207"/>
      <c r="AS57" s="207"/>
      <c r="AT57" s="235">
        <f t="shared" si="49"/>
        <v>4.8054794520547945</v>
      </c>
      <c r="AU57" s="235">
        <f t="shared" si="50"/>
        <v>0.19452054794520546</v>
      </c>
      <c r="AV57" s="236"/>
      <c r="AW57" s="208">
        <f t="shared" si="27"/>
        <v>0</v>
      </c>
      <c r="AX57" s="207"/>
      <c r="AY57" s="211">
        <v>0</v>
      </c>
      <c r="AZ57" s="207"/>
      <c r="BA57" s="207"/>
      <c r="BB57" s="235">
        <f t="shared" si="28"/>
        <v>5.8054794520547945</v>
      </c>
      <c r="BC57" s="235">
        <f t="shared" si="29"/>
        <v>-0.80547945205479454</v>
      </c>
      <c r="BD57" s="238">
        <f t="shared" si="30"/>
        <v>0</v>
      </c>
      <c r="BE57" s="221">
        <f t="shared" si="31"/>
        <v>0</v>
      </c>
      <c r="BF57" s="207"/>
      <c r="BG57" s="221">
        <f t="shared" si="32"/>
        <v>0</v>
      </c>
      <c r="BH57" s="207"/>
      <c r="BI57" s="207"/>
      <c r="BJ57" s="235">
        <f t="shared" si="33"/>
        <v>6.8082191780821919</v>
      </c>
      <c r="BK57" s="235">
        <f t="shared" si="34"/>
        <v>-1.8082191780821919</v>
      </c>
      <c r="BL57" s="238">
        <f t="shared" si="35"/>
        <v>0</v>
      </c>
      <c r="BM57" s="221">
        <f t="shared" si="36"/>
        <v>0</v>
      </c>
      <c r="BN57" s="207"/>
      <c r="BO57" s="221">
        <f t="shared" si="37"/>
        <v>0</v>
      </c>
      <c r="BP57" s="207"/>
      <c r="BQ57" s="207"/>
      <c r="BR57" s="235">
        <f t="shared" si="38"/>
        <v>7.8082191780821919</v>
      </c>
      <c r="BS57" s="235">
        <f t="shared" si="39"/>
        <v>-2.8082191780821919</v>
      </c>
      <c r="BT57" s="221">
        <f t="shared" si="40"/>
        <v>0</v>
      </c>
      <c r="BU57" s="221">
        <f t="shared" si="41"/>
        <v>0</v>
      </c>
      <c r="BV57" s="207"/>
      <c r="BW57" s="221">
        <f t="shared" si="42"/>
        <v>0</v>
      </c>
      <c r="BX57" s="207"/>
      <c r="BY57" s="207"/>
      <c r="BZ57" s="235">
        <f t="shared" si="43"/>
        <v>8.8082191780821919</v>
      </c>
      <c r="CA57" s="235">
        <f t="shared" si="44"/>
        <v>-3.8082191780821919</v>
      </c>
      <c r="CB57" s="221">
        <f t="shared" si="51"/>
        <v>0</v>
      </c>
      <c r="CC57" s="221">
        <f t="shared" si="45"/>
        <v>0</v>
      </c>
    </row>
    <row r="58" spans="1:81" ht="30" x14ac:dyDescent="0.25">
      <c r="A58" s="204" t="s">
        <v>667</v>
      </c>
      <c r="B58" s="234"/>
      <c r="C58" s="234"/>
      <c r="D58" s="213" t="s">
        <v>663</v>
      </c>
      <c r="E58" s="225">
        <v>41451</v>
      </c>
      <c r="F58" s="205">
        <f t="shared" si="0"/>
        <v>0.76164383561643834</v>
      </c>
      <c r="G58" s="205">
        <v>5</v>
      </c>
      <c r="H58" s="205">
        <f t="shared" si="9"/>
        <v>4.2383561643835614</v>
      </c>
      <c r="I58" s="205"/>
      <c r="J58" s="218">
        <v>1932</v>
      </c>
      <c r="K58" s="212">
        <v>1932</v>
      </c>
      <c r="L58" s="206">
        <f t="shared" si="1"/>
        <v>0</v>
      </c>
      <c r="M58" s="211">
        <f t="shared" si="10"/>
        <v>386.4</v>
      </c>
      <c r="N58" s="211">
        <f t="shared" si="11"/>
        <v>-386.4</v>
      </c>
      <c r="O58" s="211">
        <f>+M58+N58</f>
        <v>0</v>
      </c>
      <c r="P58" s="211">
        <f t="shared" si="13"/>
        <v>0</v>
      </c>
      <c r="Q58" s="207">
        <f t="shared" si="14"/>
        <v>386.4</v>
      </c>
      <c r="R58" s="207"/>
      <c r="S58" s="211">
        <f t="shared" si="15"/>
        <v>0</v>
      </c>
      <c r="T58" s="207"/>
      <c r="U58" s="207"/>
      <c r="V58" s="235">
        <f t="shared" si="16"/>
        <v>1.7616438356164383</v>
      </c>
      <c r="W58" s="235">
        <f t="shared" si="17"/>
        <v>3.2383561643835614</v>
      </c>
      <c r="X58" s="211">
        <v>0</v>
      </c>
      <c r="Y58" s="211">
        <f t="shared" si="53"/>
        <v>0</v>
      </c>
      <c r="Z58" s="207"/>
      <c r="AA58" s="211">
        <f t="shared" si="3"/>
        <v>0</v>
      </c>
      <c r="AB58" s="207"/>
      <c r="AC58" s="207"/>
      <c r="AD58" s="235">
        <f t="shared" si="18"/>
        <v>2.7643835616438355</v>
      </c>
      <c r="AE58" s="235">
        <f t="shared" si="19"/>
        <v>2.2356164383561645</v>
      </c>
      <c r="AF58" s="236">
        <f t="shared" si="20"/>
        <v>0</v>
      </c>
      <c r="AG58" s="237">
        <f t="shared" si="21"/>
        <v>0</v>
      </c>
      <c r="AH58" s="207"/>
      <c r="AI58" s="211">
        <f t="shared" si="4"/>
        <v>0</v>
      </c>
      <c r="AJ58" s="207"/>
      <c r="AK58" s="207"/>
      <c r="AL58" s="235">
        <f t="shared" si="22"/>
        <v>3.7643835616438355</v>
      </c>
      <c r="AM58" s="235">
        <f t="shared" si="23"/>
        <v>1.2356164383561645</v>
      </c>
      <c r="AN58" s="236">
        <f t="shared" si="24"/>
        <v>0</v>
      </c>
      <c r="AO58" s="208">
        <f t="shared" si="25"/>
        <v>0</v>
      </c>
      <c r="AP58" s="207"/>
      <c r="AQ58" s="211">
        <f t="shared" si="5"/>
        <v>0</v>
      </c>
      <c r="AR58" s="207"/>
      <c r="AS58" s="207"/>
      <c r="AT58" s="235">
        <f t="shared" si="49"/>
        <v>4.7643835616438359</v>
      </c>
      <c r="AU58" s="235">
        <f t="shared" si="50"/>
        <v>0.23561643835616408</v>
      </c>
      <c r="AV58" s="236">
        <f t="shared" si="26"/>
        <v>0</v>
      </c>
      <c r="AW58" s="208">
        <f t="shared" si="27"/>
        <v>0</v>
      </c>
      <c r="AX58" s="207"/>
      <c r="AY58" s="211">
        <v>0</v>
      </c>
      <c r="AZ58" s="207"/>
      <c r="BA58" s="207"/>
      <c r="BB58" s="235">
        <f t="shared" si="28"/>
        <v>5.7643835616438359</v>
      </c>
      <c r="BC58" s="235">
        <f t="shared" si="29"/>
        <v>-0.76438356164383592</v>
      </c>
      <c r="BD58" s="238">
        <f t="shared" si="30"/>
        <v>0</v>
      </c>
      <c r="BE58" s="221">
        <f t="shared" si="31"/>
        <v>0</v>
      </c>
      <c r="BF58" s="207"/>
      <c r="BG58" s="221">
        <f t="shared" si="32"/>
        <v>0</v>
      </c>
      <c r="BH58" s="207"/>
      <c r="BI58" s="207"/>
      <c r="BJ58" s="235">
        <f t="shared" si="33"/>
        <v>6.7671232876712333</v>
      </c>
      <c r="BK58" s="235">
        <f t="shared" si="34"/>
        <v>-1.7671232876712333</v>
      </c>
      <c r="BL58" s="238">
        <f t="shared" si="35"/>
        <v>0</v>
      </c>
      <c r="BM58" s="221">
        <f t="shared" si="36"/>
        <v>0</v>
      </c>
      <c r="BN58" s="207"/>
      <c r="BO58" s="221">
        <f t="shared" si="37"/>
        <v>0</v>
      </c>
      <c r="BP58" s="207"/>
      <c r="BQ58" s="207"/>
      <c r="BR58" s="235">
        <f t="shared" si="38"/>
        <v>7.7671232876712333</v>
      </c>
      <c r="BS58" s="235">
        <f t="shared" si="39"/>
        <v>-2.7671232876712333</v>
      </c>
      <c r="BT58" s="221">
        <f t="shared" si="40"/>
        <v>0</v>
      </c>
      <c r="BU58" s="221">
        <f t="shared" si="41"/>
        <v>0</v>
      </c>
      <c r="BV58" s="207"/>
      <c r="BW58" s="221">
        <f t="shared" si="42"/>
        <v>0</v>
      </c>
      <c r="BX58" s="207"/>
      <c r="BY58" s="207"/>
      <c r="BZ58" s="235">
        <f t="shared" si="43"/>
        <v>8.7671232876712324</v>
      </c>
      <c r="CA58" s="235">
        <f t="shared" si="44"/>
        <v>-3.7671232876712324</v>
      </c>
      <c r="CB58" s="221">
        <f t="shared" si="51"/>
        <v>0</v>
      </c>
      <c r="CC58" s="221">
        <f t="shared" si="45"/>
        <v>0</v>
      </c>
    </row>
    <row r="59" spans="1:81" ht="15" x14ac:dyDescent="0.25">
      <c r="A59" s="204" t="s">
        <v>667</v>
      </c>
      <c r="B59" s="234"/>
      <c r="C59" s="234" t="s">
        <v>2155</v>
      </c>
      <c r="D59" s="229" t="s">
        <v>664</v>
      </c>
      <c r="E59" s="225">
        <v>41475</v>
      </c>
      <c r="F59" s="205">
        <f t="shared" si="0"/>
        <v>0.69589041095890414</v>
      </c>
      <c r="G59" s="205">
        <v>5</v>
      </c>
      <c r="H59" s="222">
        <f t="shared" si="9"/>
        <v>4.3041095890410954</v>
      </c>
      <c r="I59" s="205"/>
      <c r="J59" s="218">
        <v>112589</v>
      </c>
      <c r="K59" s="212">
        <v>22517.8</v>
      </c>
      <c r="L59" s="206">
        <f t="shared" si="1"/>
        <v>90071.2</v>
      </c>
      <c r="M59" s="211">
        <f t="shared" si="10"/>
        <v>22517.8</v>
      </c>
      <c r="N59" s="211"/>
      <c r="O59" s="211">
        <f t="shared" ref="O59:O68" si="54">+J59/G59</f>
        <v>22517.8</v>
      </c>
      <c r="P59" s="211">
        <f t="shared" si="13"/>
        <v>67553.399999999994</v>
      </c>
      <c r="Q59" s="207">
        <f t="shared" si="14"/>
        <v>22517.8</v>
      </c>
      <c r="R59" s="207"/>
      <c r="S59" s="211">
        <f t="shared" si="15"/>
        <v>67553.399999999994</v>
      </c>
      <c r="T59" s="207"/>
      <c r="U59" s="207"/>
      <c r="V59" s="235">
        <f t="shared" si="16"/>
        <v>1.6958904109589041</v>
      </c>
      <c r="W59" s="235">
        <f t="shared" si="17"/>
        <v>3.3041095890410959</v>
      </c>
      <c r="X59" s="211">
        <f>M59</f>
        <v>22517.8</v>
      </c>
      <c r="Y59" s="211">
        <f t="shared" si="53"/>
        <v>45035.599999999991</v>
      </c>
      <c r="Z59" s="207"/>
      <c r="AA59" s="211">
        <f t="shared" si="3"/>
        <v>45035.599999999991</v>
      </c>
      <c r="AB59" s="207"/>
      <c r="AC59" s="207"/>
      <c r="AD59" s="235">
        <f t="shared" si="18"/>
        <v>2.6986301369863015</v>
      </c>
      <c r="AE59" s="235">
        <f t="shared" si="19"/>
        <v>2.3013698630136985</v>
      </c>
      <c r="AF59" s="236">
        <f t="shared" si="20"/>
        <v>22517.8</v>
      </c>
      <c r="AG59" s="237">
        <f t="shared" si="21"/>
        <v>22517.799999999992</v>
      </c>
      <c r="AH59" s="207"/>
      <c r="AI59" s="211">
        <f t="shared" si="4"/>
        <v>22517.799999999992</v>
      </c>
      <c r="AJ59" s="207"/>
      <c r="AK59" s="207"/>
      <c r="AL59" s="235">
        <f t="shared" si="22"/>
        <v>3.6986301369863015</v>
      </c>
      <c r="AM59" s="235">
        <f t="shared" si="23"/>
        <v>1.3013698630136985</v>
      </c>
      <c r="AN59" s="236">
        <f t="shared" ref="AN59:AN68" si="55">+AF59</f>
        <v>22517.8</v>
      </c>
      <c r="AO59" s="208">
        <f t="shared" si="25"/>
        <v>0</v>
      </c>
      <c r="AP59" s="207"/>
      <c r="AQ59" s="211">
        <f t="shared" si="5"/>
        <v>0</v>
      </c>
      <c r="AR59" s="207"/>
      <c r="AS59" s="207"/>
      <c r="AT59" s="235">
        <f t="shared" si="49"/>
        <v>4.6986301369863011</v>
      </c>
      <c r="AU59" s="235">
        <f t="shared" si="50"/>
        <v>0.30136986301369895</v>
      </c>
      <c r="AV59" s="236"/>
      <c r="AW59" s="208">
        <f t="shared" si="27"/>
        <v>0</v>
      </c>
      <c r="AX59" s="207"/>
      <c r="AY59" s="211">
        <v>0</v>
      </c>
      <c r="AZ59" s="207"/>
      <c r="BA59" s="207"/>
      <c r="BB59" s="235">
        <f t="shared" si="28"/>
        <v>5.6986301369863011</v>
      </c>
      <c r="BC59" s="235">
        <f t="shared" si="29"/>
        <v>-0.69863013698630105</v>
      </c>
      <c r="BD59" s="238">
        <f t="shared" si="30"/>
        <v>0</v>
      </c>
      <c r="BE59" s="221">
        <f t="shared" si="31"/>
        <v>0</v>
      </c>
      <c r="BF59" s="207"/>
      <c r="BG59" s="221">
        <f t="shared" si="32"/>
        <v>0</v>
      </c>
      <c r="BH59" s="207"/>
      <c r="BI59" s="207"/>
      <c r="BJ59" s="235">
        <f t="shared" si="33"/>
        <v>6.7013698630136984</v>
      </c>
      <c r="BK59" s="235">
        <f t="shared" si="34"/>
        <v>-1.7013698630136984</v>
      </c>
      <c r="BL59" s="238">
        <f t="shared" si="35"/>
        <v>0</v>
      </c>
      <c r="BM59" s="221">
        <f t="shared" si="36"/>
        <v>0</v>
      </c>
      <c r="BN59" s="207"/>
      <c r="BO59" s="221">
        <f t="shared" si="37"/>
        <v>0</v>
      </c>
      <c r="BP59" s="207"/>
      <c r="BQ59" s="207"/>
      <c r="BR59" s="235">
        <f t="shared" si="38"/>
        <v>7.7013698630136984</v>
      </c>
      <c r="BS59" s="235">
        <f t="shared" si="39"/>
        <v>-2.7013698630136984</v>
      </c>
      <c r="BT59" s="221">
        <f t="shared" si="40"/>
        <v>0</v>
      </c>
      <c r="BU59" s="221">
        <f t="shared" si="41"/>
        <v>0</v>
      </c>
      <c r="BV59" s="207"/>
      <c r="BW59" s="221">
        <f t="shared" si="42"/>
        <v>0</v>
      </c>
      <c r="BX59" s="207"/>
      <c r="BY59" s="207"/>
      <c r="BZ59" s="235">
        <f t="shared" si="43"/>
        <v>8.7013698630136993</v>
      </c>
      <c r="CA59" s="235">
        <f t="shared" si="44"/>
        <v>-3.7013698630136993</v>
      </c>
      <c r="CB59" s="221">
        <f t="shared" si="51"/>
        <v>0</v>
      </c>
      <c r="CC59" s="221">
        <f t="shared" si="45"/>
        <v>0</v>
      </c>
    </row>
    <row r="60" spans="1:81" ht="15" x14ac:dyDescent="0.25">
      <c r="A60" s="204" t="s">
        <v>667</v>
      </c>
      <c r="B60" s="234"/>
      <c r="C60" s="234" t="s">
        <v>2156</v>
      </c>
      <c r="D60" s="229" t="s">
        <v>665</v>
      </c>
      <c r="E60" s="225">
        <v>41475</v>
      </c>
      <c r="F60" s="205">
        <f t="shared" si="0"/>
        <v>0.69589041095890414</v>
      </c>
      <c r="G60" s="205">
        <v>5</v>
      </c>
      <c r="H60" s="222">
        <f t="shared" si="9"/>
        <v>4.3041095890410954</v>
      </c>
      <c r="I60" s="205"/>
      <c r="J60" s="218">
        <v>182080</v>
      </c>
      <c r="K60" s="212">
        <v>36416</v>
      </c>
      <c r="L60" s="206">
        <f t="shared" si="1"/>
        <v>145664</v>
      </c>
      <c r="M60" s="211">
        <f t="shared" si="10"/>
        <v>36416</v>
      </c>
      <c r="N60" s="211"/>
      <c r="O60" s="211">
        <f t="shared" si="54"/>
        <v>36416</v>
      </c>
      <c r="P60" s="211">
        <f t="shared" si="13"/>
        <v>109248</v>
      </c>
      <c r="Q60" s="207">
        <f t="shared" si="14"/>
        <v>36416</v>
      </c>
      <c r="R60" s="207"/>
      <c r="S60" s="211">
        <f t="shared" si="15"/>
        <v>109248</v>
      </c>
      <c r="T60" s="207"/>
      <c r="U60" s="207"/>
      <c r="V60" s="235">
        <f t="shared" si="16"/>
        <v>1.6958904109589041</v>
      </c>
      <c r="W60" s="235">
        <f t="shared" si="17"/>
        <v>3.3041095890410959</v>
      </c>
      <c r="X60" s="211">
        <f>M60</f>
        <v>36416</v>
      </c>
      <c r="Y60" s="211">
        <f t="shared" si="53"/>
        <v>72832</v>
      </c>
      <c r="Z60" s="207"/>
      <c r="AA60" s="211">
        <f t="shared" si="3"/>
        <v>72832</v>
      </c>
      <c r="AB60" s="207"/>
      <c r="AC60" s="207"/>
      <c r="AD60" s="235">
        <f t="shared" si="18"/>
        <v>2.6986301369863015</v>
      </c>
      <c r="AE60" s="235">
        <f t="shared" si="19"/>
        <v>2.3013698630136985</v>
      </c>
      <c r="AF60" s="236">
        <f t="shared" si="20"/>
        <v>36416</v>
      </c>
      <c r="AG60" s="237">
        <f t="shared" si="21"/>
        <v>36416</v>
      </c>
      <c r="AH60" s="207"/>
      <c r="AI60" s="211">
        <f t="shared" si="4"/>
        <v>36416</v>
      </c>
      <c r="AJ60" s="207"/>
      <c r="AK60" s="207"/>
      <c r="AL60" s="235">
        <f t="shared" si="22"/>
        <v>3.6986301369863015</v>
      </c>
      <c r="AM60" s="235">
        <f t="shared" si="23"/>
        <v>1.3013698630136985</v>
      </c>
      <c r="AN60" s="236">
        <f t="shared" si="55"/>
        <v>36416</v>
      </c>
      <c r="AO60" s="208">
        <f t="shared" si="25"/>
        <v>0</v>
      </c>
      <c r="AP60" s="207"/>
      <c r="AQ60" s="211">
        <f t="shared" si="5"/>
        <v>0</v>
      </c>
      <c r="AR60" s="207"/>
      <c r="AS60" s="207"/>
      <c r="AT60" s="235">
        <f t="shared" si="49"/>
        <v>4.6986301369863011</v>
      </c>
      <c r="AU60" s="235">
        <f t="shared" si="50"/>
        <v>0.30136986301369895</v>
      </c>
      <c r="AV60" s="236"/>
      <c r="AW60" s="208">
        <f t="shared" si="27"/>
        <v>0</v>
      </c>
      <c r="AX60" s="207"/>
      <c r="AY60" s="211">
        <v>0</v>
      </c>
      <c r="AZ60" s="207"/>
      <c r="BA60" s="207"/>
      <c r="BB60" s="235">
        <f t="shared" si="28"/>
        <v>5.6986301369863011</v>
      </c>
      <c r="BC60" s="235">
        <f t="shared" si="29"/>
        <v>-0.69863013698630105</v>
      </c>
      <c r="BD60" s="238">
        <f t="shared" si="30"/>
        <v>0</v>
      </c>
      <c r="BE60" s="221">
        <f t="shared" si="31"/>
        <v>0</v>
      </c>
      <c r="BF60" s="207"/>
      <c r="BG60" s="221">
        <f t="shared" si="32"/>
        <v>0</v>
      </c>
      <c r="BH60" s="207"/>
      <c r="BI60" s="207"/>
      <c r="BJ60" s="235">
        <f t="shared" si="33"/>
        <v>6.7013698630136984</v>
      </c>
      <c r="BK60" s="235">
        <f t="shared" si="34"/>
        <v>-1.7013698630136984</v>
      </c>
      <c r="BL60" s="238">
        <f t="shared" si="35"/>
        <v>0</v>
      </c>
      <c r="BM60" s="221">
        <f t="shared" si="36"/>
        <v>0</v>
      </c>
      <c r="BN60" s="207"/>
      <c r="BO60" s="221">
        <f t="shared" si="37"/>
        <v>0</v>
      </c>
      <c r="BP60" s="207"/>
      <c r="BQ60" s="207"/>
      <c r="BR60" s="235">
        <f t="shared" si="38"/>
        <v>7.7013698630136984</v>
      </c>
      <c r="BS60" s="235">
        <f t="shared" si="39"/>
        <v>-2.7013698630136984</v>
      </c>
      <c r="BT60" s="221">
        <f t="shared" si="40"/>
        <v>0</v>
      </c>
      <c r="BU60" s="221">
        <f t="shared" si="41"/>
        <v>0</v>
      </c>
      <c r="BV60" s="207"/>
      <c r="BW60" s="221">
        <f t="shared" si="42"/>
        <v>0</v>
      </c>
      <c r="BX60" s="207"/>
      <c r="BY60" s="207"/>
      <c r="BZ60" s="235">
        <f t="shared" si="43"/>
        <v>8.7013698630136993</v>
      </c>
      <c r="CA60" s="235">
        <f t="shared" si="44"/>
        <v>-3.7013698630136993</v>
      </c>
      <c r="CB60" s="221">
        <f t="shared" si="51"/>
        <v>0</v>
      </c>
      <c r="CC60" s="221">
        <f t="shared" si="45"/>
        <v>0</v>
      </c>
    </row>
    <row r="61" spans="1:81" ht="15" x14ac:dyDescent="0.25">
      <c r="A61" s="204" t="s">
        <v>667</v>
      </c>
      <c r="B61" s="234"/>
      <c r="C61" s="234" t="s">
        <v>2157</v>
      </c>
      <c r="D61" s="229" t="s">
        <v>666</v>
      </c>
      <c r="E61" s="225">
        <v>41475</v>
      </c>
      <c r="F61" s="205">
        <f t="shared" si="0"/>
        <v>0.69589041095890414</v>
      </c>
      <c r="G61" s="205">
        <v>5</v>
      </c>
      <c r="H61" s="222">
        <f t="shared" si="9"/>
        <v>4.3041095890410954</v>
      </c>
      <c r="I61" s="205"/>
      <c r="J61" s="218">
        <v>57857</v>
      </c>
      <c r="K61" s="212">
        <v>11571.4</v>
      </c>
      <c r="L61" s="206">
        <f t="shared" si="1"/>
        <v>46285.599999999999</v>
      </c>
      <c r="M61" s="211">
        <f t="shared" si="10"/>
        <v>11571.4</v>
      </c>
      <c r="N61" s="211"/>
      <c r="O61" s="211">
        <f t="shared" si="54"/>
        <v>11571.4</v>
      </c>
      <c r="P61" s="211">
        <f t="shared" si="13"/>
        <v>34714.199999999997</v>
      </c>
      <c r="Q61" s="207">
        <f t="shared" si="14"/>
        <v>11571.4</v>
      </c>
      <c r="R61" s="207"/>
      <c r="S61" s="211">
        <f t="shared" si="15"/>
        <v>34714.199999999997</v>
      </c>
      <c r="T61" s="207"/>
      <c r="U61" s="207"/>
      <c r="V61" s="235">
        <f t="shared" si="16"/>
        <v>1.6958904109589041</v>
      </c>
      <c r="W61" s="235">
        <f t="shared" si="17"/>
        <v>3.3041095890410959</v>
      </c>
      <c r="X61" s="211">
        <f>M61</f>
        <v>11571.4</v>
      </c>
      <c r="Y61" s="211">
        <f t="shared" si="53"/>
        <v>23142.799999999996</v>
      </c>
      <c r="Z61" s="207"/>
      <c r="AA61" s="211">
        <f t="shared" si="3"/>
        <v>23142.799999999996</v>
      </c>
      <c r="AB61" s="207"/>
      <c r="AC61" s="207"/>
      <c r="AD61" s="235">
        <f t="shared" si="18"/>
        <v>2.6986301369863015</v>
      </c>
      <c r="AE61" s="235">
        <f t="shared" si="19"/>
        <v>2.3013698630136985</v>
      </c>
      <c r="AF61" s="236">
        <f t="shared" si="20"/>
        <v>11571.4</v>
      </c>
      <c r="AG61" s="237">
        <f t="shared" si="21"/>
        <v>11571.399999999996</v>
      </c>
      <c r="AH61" s="207"/>
      <c r="AI61" s="211">
        <f t="shared" si="4"/>
        <v>11571.399999999996</v>
      </c>
      <c r="AJ61" s="207"/>
      <c r="AK61" s="207"/>
      <c r="AL61" s="235">
        <f t="shared" si="22"/>
        <v>3.6986301369863015</v>
      </c>
      <c r="AM61" s="235">
        <f t="shared" si="23"/>
        <v>1.3013698630136985</v>
      </c>
      <c r="AN61" s="236">
        <f t="shared" si="55"/>
        <v>11571.4</v>
      </c>
      <c r="AO61" s="208">
        <f t="shared" si="25"/>
        <v>0</v>
      </c>
      <c r="AP61" s="207"/>
      <c r="AQ61" s="211">
        <f t="shared" si="5"/>
        <v>0</v>
      </c>
      <c r="AR61" s="207"/>
      <c r="AS61" s="207"/>
      <c r="AT61" s="235">
        <f t="shared" si="49"/>
        <v>4.6986301369863011</v>
      </c>
      <c r="AU61" s="235">
        <f t="shared" si="50"/>
        <v>0.30136986301369895</v>
      </c>
      <c r="AV61" s="236"/>
      <c r="AW61" s="208">
        <f t="shared" si="27"/>
        <v>0</v>
      </c>
      <c r="AX61" s="207"/>
      <c r="AY61" s="211">
        <v>0</v>
      </c>
      <c r="AZ61" s="207"/>
      <c r="BA61" s="207"/>
      <c r="BB61" s="235">
        <f t="shared" si="28"/>
        <v>5.6986301369863011</v>
      </c>
      <c r="BC61" s="235">
        <f t="shared" si="29"/>
        <v>-0.69863013698630105</v>
      </c>
      <c r="BD61" s="238">
        <f t="shared" si="30"/>
        <v>0</v>
      </c>
      <c r="BE61" s="221">
        <f t="shared" si="31"/>
        <v>0</v>
      </c>
      <c r="BF61" s="207"/>
      <c r="BG61" s="221">
        <f t="shared" si="32"/>
        <v>0</v>
      </c>
      <c r="BH61" s="207"/>
      <c r="BI61" s="207"/>
      <c r="BJ61" s="235">
        <f t="shared" si="33"/>
        <v>6.7013698630136984</v>
      </c>
      <c r="BK61" s="235">
        <f t="shared" si="34"/>
        <v>-1.7013698630136984</v>
      </c>
      <c r="BL61" s="238">
        <f t="shared" si="35"/>
        <v>0</v>
      </c>
      <c r="BM61" s="221">
        <f t="shared" si="36"/>
        <v>0</v>
      </c>
      <c r="BN61" s="207"/>
      <c r="BO61" s="221">
        <f t="shared" si="37"/>
        <v>0</v>
      </c>
      <c r="BP61" s="207"/>
      <c r="BQ61" s="207"/>
      <c r="BR61" s="235">
        <f t="shared" si="38"/>
        <v>7.7013698630136984</v>
      </c>
      <c r="BS61" s="235">
        <f t="shared" si="39"/>
        <v>-2.7013698630136984</v>
      </c>
      <c r="BT61" s="221">
        <f t="shared" si="40"/>
        <v>0</v>
      </c>
      <c r="BU61" s="221">
        <f t="shared" si="41"/>
        <v>0</v>
      </c>
      <c r="BV61" s="207"/>
      <c r="BW61" s="221">
        <f t="shared" si="42"/>
        <v>0</v>
      </c>
      <c r="BX61" s="207"/>
      <c r="BY61" s="207"/>
      <c r="BZ61" s="235">
        <f t="shared" si="43"/>
        <v>8.7013698630136993</v>
      </c>
      <c r="CA61" s="235">
        <f t="shared" si="44"/>
        <v>-3.7013698630136993</v>
      </c>
      <c r="CB61" s="221">
        <f t="shared" si="51"/>
        <v>0</v>
      </c>
      <c r="CC61" s="221">
        <f t="shared" si="45"/>
        <v>0</v>
      </c>
    </row>
    <row r="62" spans="1:81" ht="15" x14ac:dyDescent="0.25">
      <c r="A62" s="204" t="s">
        <v>667</v>
      </c>
      <c r="B62" s="234"/>
      <c r="C62" s="234" t="s">
        <v>2158</v>
      </c>
      <c r="D62" s="229" t="s">
        <v>637</v>
      </c>
      <c r="E62" s="225">
        <v>41642</v>
      </c>
      <c r="F62" s="222">
        <f t="shared" si="0"/>
        <v>0.23835616438356164</v>
      </c>
      <c r="G62" s="205">
        <v>5</v>
      </c>
      <c r="H62" s="222">
        <f t="shared" si="9"/>
        <v>4.7616438356164386</v>
      </c>
      <c r="I62" s="205"/>
      <c r="J62" s="218">
        <v>9870</v>
      </c>
      <c r="K62" s="212">
        <v>1974</v>
      </c>
      <c r="L62" s="206">
        <f t="shared" si="1"/>
        <v>7896</v>
      </c>
      <c r="M62" s="211">
        <f t="shared" si="10"/>
        <v>1974</v>
      </c>
      <c r="N62" s="211"/>
      <c r="O62" s="211">
        <f t="shared" si="54"/>
        <v>1974</v>
      </c>
      <c r="P62" s="211">
        <f t="shared" si="13"/>
        <v>5922</v>
      </c>
      <c r="Q62" s="207">
        <f t="shared" si="14"/>
        <v>1974</v>
      </c>
      <c r="R62" s="207"/>
      <c r="S62" s="211">
        <f t="shared" si="15"/>
        <v>5922</v>
      </c>
      <c r="T62" s="207"/>
      <c r="U62" s="207"/>
      <c r="V62" s="235">
        <f t="shared" si="16"/>
        <v>1.2383561643835617</v>
      </c>
      <c r="W62" s="235">
        <f t="shared" si="17"/>
        <v>3.7616438356164386</v>
      </c>
      <c r="X62" s="211">
        <f>M62</f>
        <v>1974</v>
      </c>
      <c r="Y62" s="211">
        <f t="shared" si="53"/>
        <v>3948</v>
      </c>
      <c r="Z62" s="207"/>
      <c r="AA62" s="211">
        <f t="shared" si="3"/>
        <v>3948</v>
      </c>
      <c r="AB62" s="207"/>
      <c r="AC62" s="207"/>
      <c r="AD62" s="235">
        <f t="shared" si="18"/>
        <v>2.2410958904109588</v>
      </c>
      <c r="AE62" s="235">
        <f t="shared" si="19"/>
        <v>2.7589041095890412</v>
      </c>
      <c r="AF62" s="236">
        <f t="shared" si="20"/>
        <v>1974</v>
      </c>
      <c r="AG62" s="237">
        <f t="shared" si="21"/>
        <v>1974</v>
      </c>
      <c r="AH62" s="207"/>
      <c r="AI62" s="211">
        <f t="shared" si="4"/>
        <v>1974</v>
      </c>
      <c r="AJ62" s="207"/>
      <c r="AK62" s="207"/>
      <c r="AL62" s="235">
        <f t="shared" si="22"/>
        <v>3.2410958904109588</v>
      </c>
      <c r="AM62" s="235">
        <f t="shared" si="23"/>
        <v>1.7589041095890412</v>
      </c>
      <c r="AN62" s="236">
        <f t="shared" si="55"/>
        <v>1974</v>
      </c>
      <c r="AO62" s="208">
        <f t="shared" si="25"/>
        <v>0</v>
      </c>
      <c r="AP62" s="207"/>
      <c r="AQ62" s="211">
        <f t="shared" si="5"/>
        <v>0</v>
      </c>
      <c r="AR62" s="207"/>
      <c r="AS62" s="207"/>
      <c r="AT62" s="235">
        <f t="shared" si="49"/>
        <v>4.2410958904109588</v>
      </c>
      <c r="AU62" s="235">
        <f t="shared" si="50"/>
        <v>0.7589041095890412</v>
      </c>
      <c r="AV62" s="236"/>
      <c r="AW62" s="208">
        <f t="shared" si="27"/>
        <v>0</v>
      </c>
      <c r="AX62" s="207"/>
      <c r="AY62" s="211">
        <v>0</v>
      </c>
      <c r="AZ62" s="207"/>
      <c r="BA62" s="207"/>
      <c r="BB62" s="235">
        <f t="shared" si="28"/>
        <v>5.2410958904109588</v>
      </c>
      <c r="BC62" s="235">
        <f t="shared" si="29"/>
        <v>-0.2410958904109588</v>
      </c>
      <c r="BD62" s="238">
        <f t="shared" si="30"/>
        <v>0</v>
      </c>
      <c r="BE62" s="221">
        <f t="shared" si="31"/>
        <v>0</v>
      </c>
      <c r="BF62" s="207"/>
      <c r="BG62" s="221">
        <f t="shared" si="32"/>
        <v>0</v>
      </c>
      <c r="BH62" s="207"/>
      <c r="BI62" s="207"/>
      <c r="BJ62" s="235">
        <f t="shared" si="33"/>
        <v>6.2438356164383562</v>
      </c>
      <c r="BK62" s="235">
        <f t="shared" si="34"/>
        <v>-1.2438356164383562</v>
      </c>
      <c r="BL62" s="238">
        <f t="shared" si="35"/>
        <v>0</v>
      </c>
      <c r="BM62" s="221">
        <f t="shared" si="36"/>
        <v>0</v>
      </c>
      <c r="BN62" s="207"/>
      <c r="BO62" s="221">
        <f t="shared" si="37"/>
        <v>0</v>
      </c>
      <c r="BP62" s="207"/>
      <c r="BQ62" s="207"/>
      <c r="BR62" s="235">
        <f t="shared" si="38"/>
        <v>7.2438356164383562</v>
      </c>
      <c r="BS62" s="235">
        <f t="shared" si="39"/>
        <v>-2.2438356164383562</v>
      </c>
      <c r="BT62" s="221">
        <f t="shared" si="40"/>
        <v>0</v>
      </c>
      <c r="BU62" s="221">
        <f t="shared" si="41"/>
        <v>0</v>
      </c>
      <c r="BV62" s="207"/>
      <c r="BW62" s="221">
        <f t="shared" si="42"/>
        <v>0</v>
      </c>
      <c r="BX62" s="207"/>
      <c r="BY62" s="207"/>
      <c r="BZ62" s="235">
        <f t="shared" si="43"/>
        <v>8.2438356164383571</v>
      </c>
      <c r="CA62" s="235">
        <f t="shared" si="44"/>
        <v>-3.2438356164383571</v>
      </c>
      <c r="CB62" s="221">
        <f t="shared" si="51"/>
        <v>0</v>
      </c>
      <c r="CC62" s="221">
        <f t="shared" si="45"/>
        <v>0</v>
      </c>
    </row>
    <row r="63" spans="1:81" ht="15" x14ac:dyDescent="0.25">
      <c r="A63" s="204" t="s">
        <v>667</v>
      </c>
      <c r="B63" s="234"/>
      <c r="C63" s="234" t="s">
        <v>2159</v>
      </c>
      <c r="D63" s="226" t="s">
        <v>668</v>
      </c>
      <c r="E63" s="239">
        <v>41785</v>
      </c>
      <c r="F63" s="205">
        <v>0</v>
      </c>
      <c r="G63" s="205">
        <v>5</v>
      </c>
      <c r="H63" s="222">
        <f t="shared" si="9"/>
        <v>5</v>
      </c>
      <c r="I63" s="205">
        <f>+($I$3-E63)+1</f>
        <v>310</v>
      </c>
      <c r="J63" s="218">
        <v>49035</v>
      </c>
      <c r="K63" s="212">
        <v>0</v>
      </c>
      <c r="L63" s="206">
        <f t="shared" ref="L63:L68" si="56">J63-K63</f>
        <v>49035</v>
      </c>
      <c r="M63" s="211">
        <f>+(J63/G63)/365*I63</f>
        <v>8329.232876712329</v>
      </c>
      <c r="N63" s="211"/>
      <c r="O63" s="211">
        <f t="shared" si="54"/>
        <v>9807</v>
      </c>
      <c r="P63" s="211">
        <f t="shared" si="13"/>
        <v>39228</v>
      </c>
      <c r="Q63" s="207">
        <f t="shared" si="14"/>
        <v>9807</v>
      </c>
      <c r="R63" s="207"/>
      <c r="S63" s="211">
        <f t="shared" si="15"/>
        <v>39228</v>
      </c>
      <c r="T63" s="207"/>
      <c r="U63" s="207"/>
      <c r="V63" s="235">
        <f t="shared" si="16"/>
        <v>0.84657534246575339</v>
      </c>
      <c r="W63" s="235">
        <f t="shared" si="17"/>
        <v>4.1534246575342468</v>
      </c>
      <c r="X63" s="211">
        <f>+J63/G63</f>
        <v>9807</v>
      </c>
      <c r="Y63" s="211">
        <f t="shared" si="53"/>
        <v>29421</v>
      </c>
      <c r="Z63" s="207"/>
      <c r="AA63" s="211">
        <f t="shared" si="3"/>
        <v>29421</v>
      </c>
      <c r="AB63" s="207"/>
      <c r="AC63" s="207"/>
      <c r="AD63" s="235">
        <f t="shared" si="18"/>
        <v>1.8493150684931507</v>
      </c>
      <c r="AE63" s="235">
        <f t="shared" si="19"/>
        <v>3.1506849315068495</v>
      </c>
      <c r="AF63" s="236">
        <f t="shared" si="20"/>
        <v>9807</v>
      </c>
      <c r="AG63" s="237">
        <f t="shared" si="21"/>
        <v>19614</v>
      </c>
      <c r="AH63" s="207"/>
      <c r="AI63" s="211">
        <f t="shared" si="4"/>
        <v>19614</v>
      </c>
      <c r="AJ63" s="207"/>
      <c r="AK63" s="207"/>
      <c r="AL63" s="235">
        <f t="shared" si="22"/>
        <v>2.8493150684931505</v>
      </c>
      <c r="AM63" s="235">
        <f t="shared" si="23"/>
        <v>2.1506849315068495</v>
      </c>
      <c r="AN63" s="236">
        <f t="shared" si="55"/>
        <v>9807</v>
      </c>
      <c r="AO63" s="208">
        <f t="shared" si="25"/>
        <v>9807</v>
      </c>
      <c r="AP63" s="207"/>
      <c r="AQ63" s="211">
        <f t="shared" si="5"/>
        <v>9807</v>
      </c>
      <c r="AR63" s="207"/>
      <c r="AS63" s="207"/>
      <c r="AT63" s="235">
        <f t="shared" si="49"/>
        <v>3.8493150684931505</v>
      </c>
      <c r="AU63" s="235">
        <f t="shared" si="50"/>
        <v>1.1506849315068495</v>
      </c>
      <c r="AV63" s="236">
        <f t="shared" ref="AV63:AV71" si="57">+AN63</f>
        <v>9807</v>
      </c>
      <c r="AW63" s="208">
        <f t="shared" si="27"/>
        <v>0</v>
      </c>
      <c r="AX63" s="207"/>
      <c r="AY63" s="211">
        <v>0</v>
      </c>
      <c r="AZ63" s="207"/>
      <c r="BA63" s="207"/>
      <c r="BB63" s="235">
        <f t="shared" si="28"/>
        <v>4.8493150684931505</v>
      </c>
      <c r="BC63" s="235">
        <f t="shared" si="29"/>
        <v>0.15068493150684947</v>
      </c>
      <c r="BD63" s="238"/>
      <c r="BE63" s="221">
        <f t="shared" si="31"/>
        <v>0</v>
      </c>
      <c r="BF63" s="207"/>
      <c r="BG63" s="221">
        <f t="shared" si="32"/>
        <v>0</v>
      </c>
      <c r="BH63" s="207"/>
      <c r="BI63" s="207"/>
      <c r="BJ63" s="235">
        <f t="shared" si="33"/>
        <v>5.8520547945205479</v>
      </c>
      <c r="BK63" s="235">
        <f t="shared" si="34"/>
        <v>-0.85205479452054789</v>
      </c>
      <c r="BL63" s="238"/>
      <c r="BM63" s="221">
        <f t="shared" si="36"/>
        <v>0</v>
      </c>
      <c r="BN63" s="207"/>
      <c r="BO63" s="221">
        <f t="shared" si="37"/>
        <v>0</v>
      </c>
      <c r="BP63" s="207"/>
      <c r="BQ63" s="207"/>
      <c r="BR63" s="235">
        <f t="shared" si="38"/>
        <v>6.8520547945205479</v>
      </c>
      <c r="BS63" s="235">
        <f t="shared" si="39"/>
        <v>-1.8520547945205479</v>
      </c>
      <c r="BT63" s="221"/>
      <c r="BU63" s="221">
        <f t="shared" si="41"/>
        <v>0</v>
      </c>
      <c r="BV63" s="207"/>
      <c r="BW63" s="221">
        <f t="shared" si="42"/>
        <v>0</v>
      </c>
      <c r="BX63" s="207"/>
      <c r="BY63" s="207"/>
      <c r="BZ63" s="235">
        <f t="shared" si="43"/>
        <v>7.8520547945205479</v>
      </c>
      <c r="CA63" s="235">
        <f t="shared" si="44"/>
        <v>-2.8520547945205479</v>
      </c>
      <c r="CB63" s="221">
        <f t="shared" si="51"/>
        <v>0</v>
      </c>
      <c r="CC63" s="221">
        <f t="shared" si="45"/>
        <v>0</v>
      </c>
    </row>
    <row r="64" spans="1:81" ht="15" x14ac:dyDescent="0.25">
      <c r="A64" s="204" t="s">
        <v>667</v>
      </c>
      <c r="B64" s="234"/>
      <c r="C64" s="234" t="s">
        <v>2160</v>
      </c>
      <c r="D64" s="226" t="s">
        <v>669</v>
      </c>
      <c r="E64" s="239">
        <v>41855</v>
      </c>
      <c r="F64" s="205">
        <v>0</v>
      </c>
      <c r="G64" s="205">
        <v>5</v>
      </c>
      <c r="H64" s="222">
        <f t="shared" si="9"/>
        <v>5</v>
      </c>
      <c r="I64" s="205">
        <f t="shared" ref="I64:I68" si="58">+($I$3-E64)+1</f>
        <v>240</v>
      </c>
      <c r="J64" s="218">
        <v>25454</v>
      </c>
      <c r="K64" s="212">
        <v>0</v>
      </c>
      <c r="L64" s="206">
        <f t="shared" si="56"/>
        <v>25454</v>
      </c>
      <c r="M64" s="211">
        <f t="shared" ref="M64:M68" si="59">+(J64/G64)/365*I64</f>
        <v>3347.3753424657534</v>
      </c>
      <c r="N64" s="211"/>
      <c r="O64" s="211">
        <f t="shared" si="54"/>
        <v>5090.8</v>
      </c>
      <c r="P64" s="211">
        <f t="shared" si="13"/>
        <v>20363.2</v>
      </c>
      <c r="Q64" s="207">
        <f t="shared" si="14"/>
        <v>5090.8</v>
      </c>
      <c r="R64" s="207"/>
      <c r="S64" s="211">
        <f t="shared" si="15"/>
        <v>20363.2</v>
      </c>
      <c r="T64" s="207"/>
      <c r="U64" s="207"/>
      <c r="V64" s="235">
        <f t="shared" si="16"/>
        <v>0.65479452054794518</v>
      </c>
      <c r="W64" s="235">
        <f t="shared" si="17"/>
        <v>4.3452054794520549</v>
      </c>
      <c r="X64" s="211">
        <f t="shared" ref="X64:X68" si="60">+J64/G64</f>
        <v>5090.8</v>
      </c>
      <c r="Y64" s="211">
        <f t="shared" si="53"/>
        <v>15272.400000000001</v>
      </c>
      <c r="Z64" s="207"/>
      <c r="AA64" s="211">
        <f t="shared" si="3"/>
        <v>15272.400000000001</v>
      </c>
      <c r="AB64" s="207"/>
      <c r="AC64" s="207"/>
      <c r="AD64" s="235">
        <f t="shared" si="18"/>
        <v>1.6575342465753424</v>
      </c>
      <c r="AE64" s="235">
        <f t="shared" si="19"/>
        <v>3.3424657534246576</v>
      </c>
      <c r="AF64" s="236">
        <f t="shared" si="20"/>
        <v>5090.8</v>
      </c>
      <c r="AG64" s="237">
        <f t="shared" si="21"/>
        <v>10181.600000000002</v>
      </c>
      <c r="AH64" s="207"/>
      <c r="AI64" s="211">
        <f t="shared" si="4"/>
        <v>10181.600000000002</v>
      </c>
      <c r="AJ64" s="207"/>
      <c r="AK64" s="207"/>
      <c r="AL64" s="235">
        <f t="shared" si="22"/>
        <v>2.6575342465753424</v>
      </c>
      <c r="AM64" s="235">
        <f t="shared" si="23"/>
        <v>2.3424657534246576</v>
      </c>
      <c r="AN64" s="236">
        <f t="shared" si="55"/>
        <v>5090.8</v>
      </c>
      <c r="AO64" s="208">
        <f t="shared" si="25"/>
        <v>5090.800000000002</v>
      </c>
      <c r="AP64" s="207"/>
      <c r="AQ64" s="211">
        <f t="shared" si="5"/>
        <v>5090.800000000002</v>
      </c>
      <c r="AR64" s="207"/>
      <c r="AS64" s="207"/>
      <c r="AT64" s="235">
        <f t="shared" si="49"/>
        <v>3.6575342465753424</v>
      </c>
      <c r="AU64" s="235">
        <f t="shared" si="50"/>
        <v>1.3424657534246576</v>
      </c>
      <c r="AV64" s="236">
        <f t="shared" si="57"/>
        <v>5090.8</v>
      </c>
      <c r="AW64" s="208">
        <f t="shared" si="27"/>
        <v>0</v>
      </c>
      <c r="AX64" s="207"/>
      <c r="AY64" s="211">
        <v>0</v>
      </c>
      <c r="AZ64" s="207"/>
      <c r="BA64" s="207"/>
      <c r="BB64" s="235">
        <f t="shared" si="28"/>
        <v>4.6575342465753424</v>
      </c>
      <c r="BC64" s="235">
        <f t="shared" si="29"/>
        <v>0.34246575342465757</v>
      </c>
      <c r="BD64" s="238"/>
      <c r="BE64" s="221">
        <f t="shared" si="31"/>
        <v>0</v>
      </c>
      <c r="BF64" s="207"/>
      <c r="BG64" s="221">
        <f t="shared" si="32"/>
        <v>0</v>
      </c>
      <c r="BH64" s="207"/>
      <c r="BI64" s="207"/>
      <c r="BJ64" s="235">
        <f t="shared" si="33"/>
        <v>5.6602739726027398</v>
      </c>
      <c r="BK64" s="235">
        <f t="shared" si="34"/>
        <v>-0.66027397260273979</v>
      </c>
      <c r="BL64" s="238"/>
      <c r="BM64" s="221">
        <f t="shared" si="36"/>
        <v>0</v>
      </c>
      <c r="BN64" s="207"/>
      <c r="BO64" s="221">
        <f t="shared" si="37"/>
        <v>0</v>
      </c>
      <c r="BP64" s="207"/>
      <c r="BQ64" s="207"/>
      <c r="BR64" s="235">
        <f t="shared" si="38"/>
        <v>6.6602739726027398</v>
      </c>
      <c r="BS64" s="235">
        <f t="shared" si="39"/>
        <v>-1.6602739726027398</v>
      </c>
      <c r="BT64" s="221"/>
      <c r="BU64" s="221">
        <f t="shared" si="41"/>
        <v>0</v>
      </c>
      <c r="BV64" s="207"/>
      <c r="BW64" s="221">
        <f t="shared" si="42"/>
        <v>0</v>
      </c>
      <c r="BX64" s="207"/>
      <c r="BY64" s="207"/>
      <c r="BZ64" s="235">
        <f t="shared" si="43"/>
        <v>7.6602739726027398</v>
      </c>
      <c r="CA64" s="235">
        <f t="shared" si="44"/>
        <v>-2.6602739726027398</v>
      </c>
      <c r="CB64" s="221">
        <f t="shared" si="51"/>
        <v>0</v>
      </c>
      <c r="CC64" s="221">
        <f t="shared" si="45"/>
        <v>0</v>
      </c>
    </row>
    <row r="65" spans="1:81" ht="15" x14ac:dyDescent="0.25">
      <c r="A65" s="204" t="s">
        <v>667</v>
      </c>
      <c r="B65" s="234"/>
      <c r="C65" s="234" t="s">
        <v>2161</v>
      </c>
      <c r="D65" s="226" t="s">
        <v>670</v>
      </c>
      <c r="E65" s="239">
        <v>41824</v>
      </c>
      <c r="F65" s="205">
        <v>0</v>
      </c>
      <c r="G65" s="205">
        <v>5</v>
      </c>
      <c r="H65" s="222">
        <f t="shared" si="9"/>
        <v>5</v>
      </c>
      <c r="I65" s="205">
        <f t="shared" si="58"/>
        <v>271</v>
      </c>
      <c r="J65" s="218">
        <v>38640</v>
      </c>
      <c r="K65" s="212">
        <v>0</v>
      </c>
      <c r="L65" s="206">
        <f t="shared" si="56"/>
        <v>38640</v>
      </c>
      <c r="M65" s="211">
        <f t="shared" si="59"/>
        <v>5737.7753424657531</v>
      </c>
      <c r="N65" s="211"/>
      <c r="O65" s="211">
        <f t="shared" si="54"/>
        <v>7728</v>
      </c>
      <c r="P65" s="211">
        <f t="shared" si="13"/>
        <v>30912</v>
      </c>
      <c r="Q65" s="207">
        <f t="shared" si="14"/>
        <v>7728</v>
      </c>
      <c r="R65" s="207"/>
      <c r="S65" s="211">
        <f t="shared" si="15"/>
        <v>30912</v>
      </c>
      <c r="T65" s="207"/>
      <c r="U65" s="207"/>
      <c r="V65" s="235">
        <f t="shared" si="16"/>
        <v>0.73972602739726023</v>
      </c>
      <c r="W65" s="235">
        <f t="shared" si="17"/>
        <v>4.2602739726027394</v>
      </c>
      <c r="X65" s="211">
        <f t="shared" si="60"/>
        <v>7728</v>
      </c>
      <c r="Y65" s="211">
        <f t="shared" si="53"/>
        <v>23184</v>
      </c>
      <c r="Z65" s="207"/>
      <c r="AA65" s="211">
        <f t="shared" si="3"/>
        <v>23184</v>
      </c>
      <c r="AB65" s="207"/>
      <c r="AC65" s="207"/>
      <c r="AD65" s="235">
        <f t="shared" si="18"/>
        <v>1.7424657534246575</v>
      </c>
      <c r="AE65" s="235">
        <f t="shared" si="19"/>
        <v>3.2575342465753425</v>
      </c>
      <c r="AF65" s="236">
        <f t="shared" si="20"/>
        <v>7728</v>
      </c>
      <c r="AG65" s="237">
        <f t="shared" si="21"/>
        <v>15456</v>
      </c>
      <c r="AH65" s="207"/>
      <c r="AI65" s="211">
        <f t="shared" si="4"/>
        <v>15456</v>
      </c>
      <c r="AJ65" s="207"/>
      <c r="AK65" s="207"/>
      <c r="AL65" s="235">
        <f t="shared" si="22"/>
        <v>2.7424657534246575</v>
      </c>
      <c r="AM65" s="235">
        <f t="shared" si="23"/>
        <v>2.2575342465753425</v>
      </c>
      <c r="AN65" s="236">
        <f t="shared" si="55"/>
        <v>7728</v>
      </c>
      <c r="AO65" s="208">
        <f t="shared" si="25"/>
        <v>7728</v>
      </c>
      <c r="AP65" s="207"/>
      <c r="AQ65" s="211">
        <f t="shared" si="5"/>
        <v>7728</v>
      </c>
      <c r="AR65" s="207"/>
      <c r="AS65" s="207"/>
      <c r="AT65" s="235">
        <f t="shared" si="49"/>
        <v>3.7424657534246575</v>
      </c>
      <c r="AU65" s="235">
        <f t="shared" si="50"/>
        <v>1.2575342465753425</v>
      </c>
      <c r="AV65" s="236">
        <f t="shared" si="57"/>
        <v>7728</v>
      </c>
      <c r="AW65" s="208">
        <f t="shared" si="27"/>
        <v>0</v>
      </c>
      <c r="AX65" s="207"/>
      <c r="AY65" s="211">
        <v>0</v>
      </c>
      <c r="AZ65" s="207"/>
      <c r="BA65" s="207"/>
      <c r="BB65" s="235">
        <f t="shared" si="28"/>
        <v>4.7424657534246579</v>
      </c>
      <c r="BC65" s="235">
        <f t="shared" si="29"/>
        <v>0.25753424657534207</v>
      </c>
      <c r="BD65" s="238"/>
      <c r="BE65" s="221">
        <f t="shared" si="31"/>
        <v>0</v>
      </c>
      <c r="BF65" s="207"/>
      <c r="BG65" s="221">
        <f t="shared" si="32"/>
        <v>0</v>
      </c>
      <c r="BH65" s="207"/>
      <c r="BI65" s="207"/>
      <c r="BJ65" s="235">
        <f t="shared" si="33"/>
        <v>5.7452054794520544</v>
      </c>
      <c r="BK65" s="235">
        <f t="shared" si="34"/>
        <v>-0.7452054794520544</v>
      </c>
      <c r="BL65" s="238"/>
      <c r="BM65" s="221">
        <f t="shared" si="36"/>
        <v>0</v>
      </c>
      <c r="BN65" s="207"/>
      <c r="BO65" s="221">
        <f t="shared" si="37"/>
        <v>0</v>
      </c>
      <c r="BP65" s="207"/>
      <c r="BQ65" s="207"/>
      <c r="BR65" s="235">
        <f t="shared" si="38"/>
        <v>6.7452054794520544</v>
      </c>
      <c r="BS65" s="235">
        <f t="shared" si="39"/>
        <v>-1.7452054794520544</v>
      </c>
      <c r="BT65" s="221"/>
      <c r="BU65" s="221">
        <f t="shared" si="41"/>
        <v>0</v>
      </c>
      <c r="BV65" s="207"/>
      <c r="BW65" s="221">
        <f t="shared" si="42"/>
        <v>0</v>
      </c>
      <c r="BX65" s="207"/>
      <c r="BY65" s="207"/>
      <c r="BZ65" s="235">
        <f t="shared" si="43"/>
        <v>7.7452054794520544</v>
      </c>
      <c r="CA65" s="235">
        <f t="shared" si="44"/>
        <v>-2.7452054794520544</v>
      </c>
      <c r="CB65" s="221">
        <f t="shared" si="51"/>
        <v>0</v>
      </c>
      <c r="CC65" s="221">
        <f t="shared" si="45"/>
        <v>0</v>
      </c>
    </row>
    <row r="66" spans="1:81" ht="15" x14ac:dyDescent="0.25">
      <c r="A66" s="204" t="s">
        <v>667</v>
      </c>
      <c r="B66" s="234"/>
      <c r="C66" s="234" t="s">
        <v>2162</v>
      </c>
      <c r="D66" s="226" t="s">
        <v>671</v>
      </c>
      <c r="E66" s="239">
        <v>41857</v>
      </c>
      <c r="F66" s="205">
        <v>0</v>
      </c>
      <c r="G66" s="205">
        <v>5</v>
      </c>
      <c r="H66" s="222">
        <f t="shared" si="9"/>
        <v>5</v>
      </c>
      <c r="I66" s="205">
        <f t="shared" si="58"/>
        <v>238</v>
      </c>
      <c r="J66" s="218">
        <v>4862</v>
      </c>
      <c r="K66" s="212">
        <v>0</v>
      </c>
      <c r="L66" s="206">
        <f t="shared" si="56"/>
        <v>4862</v>
      </c>
      <c r="M66" s="211">
        <f t="shared" si="59"/>
        <v>634.05808219178084</v>
      </c>
      <c r="N66" s="211"/>
      <c r="O66" s="211">
        <f t="shared" si="54"/>
        <v>972.4</v>
      </c>
      <c r="P66" s="211">
        <f t="shared" si="13"/>
        <v>3889.6</v>
      </c>
      <c r="Q66" s="207">
        <f t="shared" si="14"/>
        <v>972.4</v>
      </c>
      <c r="R66" s="207"/>
      <c r="S66" s="211">
        <f t="shared" si="15"/>
        <v>3889.6</v>
      </c>
      <c r="T66" s="207"/>
      <c r="U66" s="207"/>
      <c r="V66" s="235">
        <f t="shared" si="16"/>
        <v>0.64931506849315068</v>
      </c>
      <c r="W66" s="235">
        <f t="shared" si="17"/>
        <v>4.3506849315068497</v>
      </c>
      <c r="X66" s="211">
        <f t="shared" si="60"/>
        <v>972.4</v>
      </c>
      <c r="Y66" s="211">
        <f t="shared" si="53"/>
        <v>2917.2</v>
      </c>
      <c r="Z66" s="207"/>
      <c r="AA66" s="211">
        <f t="shared" si="3"/>
        <v>2917.2</v>
      </c>
      <c r="AB66" s="207"/>
      <c r="AC66" s="207"/>
      <c r="AD66" s="235">
        <f t="shared" si="18"/>
        <v>1.6520547945205479</v>
      </c>
      <c r="AE66" s="235">
        <f t="shared" si="19"/>
        <v>3.3479452054794523</v>
      </c>
      <c r="AF66" s="236">
        <f t="shared" si="20"/>
        <v>972.4</v>
      </c>
      <c r="AG66" s="237">
        <f t="shared" si="21"/>
        <v>1944.7999999999997</v>
      </c>
      <c r="AH66" s="207"/>
      <c r="AI66" s="211">
        <f t="shared" si="4"/>
        <v>1944.7999999999997</v>
      </c>
      <c r="AJ66" s="207"/>
      <c r="AK66" s="207"/>
      <c r="AL66" s="235">
        <f t="shared" si="22"/>
        <v>2.6520547945205482</v>
      </c>
      <c r="AM66" s="235">
        <f t="shared" si="23"/>
        <v>2.3479452054794518</v>
      </c>
      <c r="AN66" s="236">
        <f t="shared" si="55"/>
        <v>972.4</v>
      </c>
      <c r="AO66" s="208">
        <f t="shared" si="25"/>
        <v>972.39999999999975</v>
      </c>
      <c r="AP66" s="207"/>
      <c r="AQ66" s="211">
        <f t="shared" si="5"/>
        <v>972.39999999999975</v>
      </c>
      <c r="AR66" s="207"/>
      <c r="AS66" s="207"/>
      <c r="AT66" s="235">
        <f t="shared" si="49"/>
        <v>3.6520547945205482</v>
      </c>
      <c r="AU66" s="235">
        <f t="shared" si="50"/>
        <v>1.3479452054794518</v>
      </c>
      <c r="AV66" s="236">
        <f t="shared" si="57"/>
        <v>972.4</v>
      </c>
      <c r="AW66" s="208">
        <f t="shared" si="27"/>
        <v>0</v>
      </c>
      <c r="AX66" s="207"/>
      <c r="AY66" s="211">
        <v>0</v>
      </c>
      <c r="AZ66" s="207"/>
      <c r="BA66" s="207"/>
      <c r="BB66" s="235">
        <f t="shared" si="28"/>
        <v>4.6520547945205477</v>
      </c>
      <c r="BC66" s="235">
        <f t="shared" si="29"/>
        <v>0.34794520547945229</v>
      </c>
      <c r="BD66" s="238"/>
      <c r="BE66" s="221">
        <f t="shared" si="31"/>
        <v>0</v>
      </c>
      <c r="BF66" s="207"/>
      <c r="BG66" s="221">
        <f t="shared" si="32"/>
        <v>0</v>
      </c>
      <c r="BH66" s="207"/>
      <c r="BI66" s="207"/>
      <c r="BJ66" s="235">
        <f t="shared" si="33"/>
        <v>5.6547945205479451</v>
      </c>
      <c r="BK66" s="235">
        <f t="shared" si="34"/>
        <v>-0.65479452054794507</v>
      </c>
      <c r="BL66" s="238"/>
      <c r="BM66" s="221">
        <f t="shared" si="36"/>
        <v>0</v>
      </c>
      <c r="BN66" s="207"/>
      <c r="BO66" s="221">
        <f t="shared" si="37"/>
        <v>0</v>
      </c>
      <c r="BP66" s="207"/>
      <c r="BQ66" s="207"/>
      <c r="BR66" s="235">
        <f t="shared" si="38"/>
        <v>6.6547945205479451</v>
      </c>
      <c r="BS66" s="235">
        <f t="shared" si="39"/>
        <v>-1.6547945205479451</v>
      </c>
      <c r="BT66" s="221"/>
      <c r="BU66" s="221">
        <f t="shared" si="41"/>
        <v>0</v>
      </c>
      <c r="BV66" s="207"/>
      <c r="BW66" s="221">
        <f t="shared" si="42"/>
        <v>0</v>
      </c>
      <c r="BX66" s="207"/>
      <c r="BY66" s="207"/>
      <c r="BZ66" s="235">
        <f t="shared" si="43"/>
        <v>7.6547945205479451</v>
      </c>
      <c r="CA66" s="235">
        <f t="shared" si="44"/>
        <v>-2.6547945205479451</v>
      </c>
      <c r="CB66" s="221">
        <f t="shared" si="51"/>
        <v>0</v>
      </c>
      <c r="CC66" s="221">
        <f t="shared" si="45"/>
        <v>0</v>
      </c>
    </row>
    <row r="67" spans="1:81" ht="15" x14ac:dyDescent="0.25">
      <c r="A67" s="204" t="s">
        <v>667</v>
      </c>
      <c r="B67" s="234"/>
      <c r="C67" s="234" t="s">
        <v>2163</v>
      </c>
      <c r="D67" s="226" t="s">
        <v>672</v>
      </c>
      <c r="E67" s="239">
        <v>41899</v>
      </c>
      <c r="F67" s="205">
        <v>0</v>
      </c>
      <c r="G67" s="205">
        <v>5</v>
      </c>
      <c r="H67" s="222">
        <f t="shared" si="9"/>
        <v>5</v>
      </c>
      <c r="I67" s="205">
        <f t="shared" si="58"/>
        <v>196</v>
      </c>
      <c r="J67" s="218">
        <v>50000</v>
      </c>
      <c r="K67" s="212">
        <v>0</v>
      </c>
      <c r="L67" s="206">
        <f t="shared" si="56"/>
        <v>50000</v>
      </c>
      <c r="M67" s="211">
        <f t="shared" si="59"/>
        <v>5369.8630136986303</v>
      </c>
      <c r="N67" s="211"/>
      <c r="O67" s="211">
        <f t="shared" si="54"/>
        <v>10000</v>
      </c>
      <c r="P67" s="211">
        <f t="shared" si="13"/>
        <v>40000</v>
      </c>
      <c r="Q67" s="207">
        <f t="shared" si="14"/>
        <v>10000</v>
      </c>
      <c r="R67" s="207"/>
      <c r="S67" s="211">
        <f t="shared" si="15"/>
        <v>40000</v>
      </c>
      <c r="T67" s="207"/>
      <c r="U67" s="207"/>
      <c r="V67" s="235">
        <f t="shared" si="16"/>
        <v>0.53424657534246578</v>
      </c>
      <c r="W67" s="235">
        <f t="shared" si="17"/>
        <v>4.4657534246575343</v>
      </c>
      <c r="X67" s="211">
        <f t="shared" si="60"/>
        <v>10000</v>
      </c>
      <c r="Y67" s="211">
        <f t="shared" si="53"/>
        <v>30000</v>
      </c>
      <c r="Z67" s="207"/>
      <c r="AA67" s="211">
        <f t="shared" si="3"/>
        <v>30000</v>
      </c>
      <c r="AB67" s="207"/>
      <c r="AC67" s="207"/>
      <c r="AD67" s="235">
        <f t="shared" si="18"/>
        <v>1.536986301369863</v>
      </c>
      <c r="AE67" s="235">
        <f t="shared" si="19"/>
        <v>3.463013698630137</v>
      </c>
      <c r="AF67" s="236">
        <f t="shared" si="20"/>
        <v>10000</v>
      </c>
      <c r="AG67" s="237">
        <f t="shared" si="21"/>
        <v>20000</v>
      </c>
      <c r="AH67" s="207"/>
      <c r="AI67" s="211">
        <f t="shared" si="4"/>
        <v>20000</v>
      </c>
      <c r="AJ67" s="207"/>
      <c r="AK67" s="207"/>
      <c r="AL67" s="235">
        <f t="shared" si="22"/>
        <v>2.536986301369863</v>
      </c>
      <c r="AM67" s="235">
        <f t="shared" si="23"/>
        <v>2.463013698630137</v>
      </c>
      <c r="AN67" s="236">
        <f t="shared" si="55"/>
        <v>10000</v>
      </c>
      <c r="AO67" s="208">
        <f t="shared" si="25"/>
        <v>10000</v>
      </c>
      <c r="AP67" s="207"/>
      <c r="AQ67" s="211">
        <f t="shared" si="5"/>
        <v>10000</v>
      </c>
      <c r="AR67" s="207"/>
      <c r="AS67" s="207"/>
      <c r="AT67" s="235">
        <f t="shared" si="49"/>
        <v>3.536986301369863</v>
      </c>
      <c r="AU67" s="235">
        <f t="shared" si="50"/>
        <v>1.463013698630137</v>
      </c>
      <c r="AV67" s="236">
        <f t="shared" si="57"/>
        <v>10000</v>
      </c>
      <c r="AW67" s="208">
        <f t="shared" si="27"/>
        <v>0</v>
      </c>
      <c r="AX67" s="207"/>
      <c r="AY67" s="211">
        <v>0</v>
      </c>
      <c r="AZ67" s="207"/>
      <c r="BA67" s="207"/>
      <c r="BB67" s="235">
        <f t="shared" si="28"/>
        <v>4.536986301369863</v>
      </c>
      <c r="BC67" s="235">
        <f t="shared" si="29"/>
        <v>0.46301369863013697</v>
      </c>
      <c r="BD67" s="238"/>
      <c r="BE67" s="221">
        <f t="shared" si="31"/>
        <v>0</v>
      </c>
      <c r="BF67" s="207"/>
      <c r="BG67" s="221">
        <f t="shared" si="32"/>
        <v>0</v>
      </c>
      <c r="BH67" s="207"/>
      <c r="BI67" s="207"/>
      <c r="BJ67" s="235">
        <f t="shared" si="33"/>
        <v>5.5397260273972604</v>
      </c>
      <c r="BK67" s="235">
        <f t="shared" si="34"/>
        <v>-0.53972602739726039</v>
      </c>
      <c r="BL67" s="238"/>
      <c r="BM67" s="221">
        <f t="shared" si="36"/>
        <v>0</v>
      </c>
      <c r="BN67" s="207"/>
      <c r="BO67" s="221">
        <f t="shared" si="37"/>
        <v>0</v>
      </c>
      <c r="BP67" s="207"/>
      <c r="BQ67" s="207"/>
      <c r="BR67" s="235">
        <f t="shared" si="38"/>
        <v>6.5397260273972604</v>
      </c>
      <c r="BS67" s="235">
        <f t="shared" si="39"/>
        <v>-1.5397260273972604</v>
      </c>
      <c r="BT67" s="221"/>
      <c r="BU67" s="221">
        <f t="shared" si="41"/>
        <v>0</v>
      </c>
      <c r="BV67" s="207"/>
      <c r="BW67" s="221">
        <f t="shared" si="42"/>
        <v>0</v>
      </c>
      <c r="BX67" s="207"/>
      <c r="BY67" s="207"/>
      <c r="BZ67" s="235">
        <f t="shared" si="43"/>
        <v>7.5397260273972604</v>
      </c>
      <c r="CA67" s="235">
        <f t="shared" si="44"/>
        <v>-2.5397260273972604</v>
      </c>
      <c r="CB67" s="221">
        <f t="shared" si="51"/>
        <v>0</v>
      </c>
      <c r="CC67" s="221">
        <f t="shared" si="45"/>
        <v>0</v>
      </c>
    </row>
    <row r="68" spans="1:81" ht="15" x14ac:dyDescent="0.25">
      <c r="A68" s="204" t="s">
        <v>667</v>
      </c>
      <c r="B68" s="234"/>
      <c r="C68" s="234" t="s">
        <v>2164</v>
      </c>
      <c r="D68" s="226" t="s">
        <v>670</v>
      </c>
      <c r="E68" s="239">
        <v>41900</v>
      </c>
      <c r="F68" s="205">
        <v>0</v>
      </c>
      <c r="G68" s="205">
        <v>5</v>
      </c>
      <c r="H68" s="222">
        <f t="shared" si="9"/>
        <v>5</v>
      </c>
      <c r="I68" s="205">
        <f t="shared" si="58"/>
        <v>195</v>
      </c>
      <c r="J68" s="218">
        <v>58905</v>
      </c>
      <c r="K68" s="212">
        <v>0</v>
      </c>
      <c r="L68" s="206">
        <f t="shared" si="56"/>
        <v>58905</v>
      </c>
      <c r="M68" s="211">
        <f t="shared" si="59"/>
        <v>6293.9589041095896</v>
      </c>
      <c r="N68" s="211"/>
      <c r="O68" s="211">
        <f t="shared" si="54"/>
        <v>11781</v>
      </c>
      <c r="P68" s="211">
        <f t="shared" si="13"/>
        <v>47124</v>
      </c>
      <c r="Q68" s="207">
        <f t="shared" si="14"/>
        <v>11781</v>
      </c>
      <c r="R68" s="207"/>
      <c r="S68" s="211">
        <f t="shared" si="15"/>
        <v>47124</v>
      </c>
      <c r="T68" s="207"/>
      <c r="U68" s="207"/>
      <c r="V68" s="235">
        <f t="shared" si="16"/>
        <v>0.53150684931506853</v>
      </c>
      <c r="W68" s="235">
        <f t="shared" si="17"/>
        <v>4.4684931506849317</v>
      </c>
      <c r="X68" s="211">
        <f t="shared" si="60"/>
        <v>11781</v>
      </c>
      <c r="Y68" s="211">
        <f t="shared" si="53"/>
        <v>35343</v>
      </c>
      <c r="Z68" s="207"/>
      <c r="AA68" s="211">
        <f>+Y68</f>
        <v>35343</v>
      </c>
      <c r="AB68" s="207"/>
      <c r="AC68" s="207"/>
      <c r="AD68" s="235">
        <f t="shared" si="18"/>
        <v>1.5342465753424657</v>
      </c>
      <c r="AE68" s="235">
        <f t="shared" si="19"/>
        <v>3.4657534246575343</v>
      </c>
      <c r="AF68" s="236">
        <f t="shared" si="20"/>
        <v>11781</v>
      </c>
      <c r="AG68" s="237">
        <f t="shared" si="21"/>
        <v>23562</v>
      </c>
      <c r="AH68" s="207"/>
      <c r="AI68" s="211">
        <f>+AG68</f>
        <v>23562</v>
      </c>
      <c r="AJ68" s="207"/>
      <c r="AK68" s="207"/>
      <c r="AL68" s="235">
        <f t="shared" si="22"/>
        <v>2.5342465753424657</v>
      </c>
      <c r="AM68" s="235">
        <f t="shared" si="23"/>
        <v>2.4657534246575343</v>
      </c>
      <c r="AN68" s="236">
        <f t="shared" si="55"/>
        <v>11781</v>
      </c>
      <c r="AO68" s="208">
        <f t="shared" si="25"/>
        <v>11781</v>
      </c>
      <c r="AP68" s="207"/>
      <c r="AQ68" s="211">
        <f t="shared" si="5"/>
        <v>11781</v>
      </c>
      <c r="AR68" s="207"/>
      <c r="AS68" s="207"/>
      <c r="AT68" s="235">
        <f t="shared" si="49"/>
        <v>3.5342465753424657</v>
      </c>
      <c r="AU68" s="235">
        <f t="shared" si="50"/>
        <v>1.4657534246575343</v>
      </c>
      <c r="AV68" s="236">
        <f t="shared" si="57"/>
        <v>11781</v>
      </c>
      <c r="AW68" s="208">
        <f t="shared" si="27"/>
        <v>0</v>
      </c>
      <c r="AX68" s="207"/>
      <c r="AY68" s="211">
        <v>0</v>
      </c>
      <c r="AZ68" s="207"/>
      <c r="BA68" s="207"/>
      <c r="BB68" s="235">
        <f t="shared" si="28"/>
        <v>4.5342465753424657</v>
      </c>
      <c r="BC68" s="235">
        <f t="shared" si="29"/>
        <v>0.46575342465753433</v>
      </c>
      <c r="BD68" s="238"/>
      <c r="BE68" s="221">
        <f t="shared" si="31"/>
        <v>0</v>
      </c>
      <c r="BF68" s="207"/>
      <c r="BG68" s="221">
        <f t="shared" si="32"/>
        <v>0</v>
      </c>
      <c r="BH68" s="207"/>
      <c r="BI68" s="207"/>
      <c r="BJ68" s="235">
        <f t="shared" si="33"/>
        <v>5.536986301369863</v>
      </c>
      <c r="BK68" s="235">
        <f t="shared" si="34"/>
        <v>-0.53698630136986303</v>
      </c>
      <c r="BL68" s="238"/>
      <c r="BM68" s="221">
        <f t="shared" si="36"/>
        <v>0</v>
      </c>
      <c r="BN68" s="207"/>
      <c r="BO68" s="221">
        <f t="shared" si="37"/>
        <v>0</v>
      </c>
      <c r="BP68" s="207"/>
      <c r="BQ68" s="207"/>
      <c r="BR68" s="235">
        <f t="shared" si="38"/>
        <v>6.536986301369863</v>
      </c>
      <c r="BS68" s="235">
        <f t="shared" si="39"/>
        <v>-1.536986301369863</v>
      </c>
      <c r="BT68" s="221"/>
      <c r="BU68" s="221">
        <f t="shared" si="41"/>
        <v>0</v>
      </c>
      <c r="BV68" s="207"/>
      <c r="BW68" s="221">
        <f t="shared" si="42"/>
        <v>0</v>
      </c>
      <c r="BX68" s="207"/>
      <c r="BY68" s="207"/>
      <c r="BZ68" s="235">
        <f t="shared" si="43"/>
        <v>7.536986301369863</v>
      </c>
      <c r="CA68" s="235">
        <f t="shared" si="44"/>
        <v>-2.536986301369863</v>
      </c>
      <c r="CB68" s="221">
        <f t="shared" si="51"/>
        <v>0</v>
      </c>
      <c r="CC68" s="221">
        <f t="shared" si="45"/>
        <v>0</v>
      </c>
    </row>
    <row r="69" spans="1:81" ht="15" x14ac:dyDescent="0.25">
      <c r="A69" s="204" t="s">
        <v>667</v>
      </c>
      <c r="B69" s="234"/>
      <c r="C69" s="234" t="s">
        <v>2165</v>
      </c>
      <c r="D69" s="226" t="s">
        <v>1010</v>
      </c>
      <c r="E69" s="239">
        <v>42530</v>
      </c>
      <c r="F69" s="205">
        <v>0</v>
      </c>
      <c r="G69" s="205">
        <v>5</v>
      </c>
      <c r="H69" s="222">
        <f t="shared" si="9"/>
        <v>5</v>
      </c>
      <c r="I69" s="205"/>
      <c r="J69" s="218"/>
      <c r="K69" s="212"/>
      <c r="L69" s="206"/>
      <c r="M69" s="211"/>
      <c r="N69" s="211"/>
      <c r="O69" s="211"/>
      <c r="P69" s="211"/>
      <c r="Q69" s="207"/>
      <c r="R69" s="207"/>
      <c r="S69" s="211"/>
      <c r="T69" s="207"/>
      <c r="U69" s="207"/>
      <c r="V69" s="235">
        <f t="shared" si="16"/>
        <v>-1.1945205479452055</v>
      </c>
      <c r="W69" s="235">
        <f t="shared" si="17"/>
        <v>6.1945205479452055</v>
      </c>
      <c r="X69" s="211"/>
      <c r="Y69" s="211"/>
      <c r="Z69" s="207"/>
      <c r="AA69" s="207"/>
      <c r="AB69" s="207">
        <f>14200+710</f>
        <v>14910</v>
      </c>
      <c r="AC69" s="230">
        <f>+($AD$2-E69)+1</f>
        <v>296</v>
      </c>
      <c r="AD69" s="240">
        <v>0</v>
      </c>
      <c r="AE69" s="240">
        <f t="shared" si="19"/>
        <v>5</v>
      </c>
      <c r="AF69" s="241">
        <f>+AB69/AE69*AC69/365</f>
        <v>2418.2794520547945</v>
      </c>
      <c r="AG69" s="242">
        <f>+AB69-AF69</f>
        <v>12491.720547945206</v>
      </c>
      <c r="AH69" s="207"/>
      <c r="AI69" s="242">
        <f>+AG69</f>
        <v>12491.720547945206</v>
      </c>
      <c r="AJ69" s="207"/>
      <c r="AK69" s="230"/>
      <c r="AL69" s="235">
        <f t="shared" si="22"/>
        <v>0.80821917808219179</v>
      </c>
      <c r="AM69" s="235">
        <f t="shared" si="23"/>
        <v>4.1917808219178081</v>
      </c>
      <c r="AN69" s="241">
        <f>+AB69/AE69</f>
        <v>2982</v>
      </c>
      <c r="AO69" s="208">
        <f t="shared" si="25"/>
        <v>9509.7205479452059</v>
      </c>
      <c r="AP69" s="207"/>
      <c r="AQ69" s="242">
        <f>+AO69</f>
        <v>9509.7205479452059</v>
      </c>
      <c r="AR69" s="207"/>
      <c r="AS69" s="230"/>
      <c r="AT69" s="235">
        <f t="shared" si="49"/>
        <v>1.8082191780821917</v>
      </c>
      <c r="AU69" s="235">
        <f t="shared" si="50"/>
        <v>3.1917808219178081</v>
      </c>
      <c r="AV69" s="236">
        <f t="shared" si="57"/>
        <v>2982</v>
      </c>
      <c r="AW69" s="208">
        <f t="shared" si="27"/>
        <v>6527.7205479452059</v>
      </c>
      <c r="AX69" s="207"/>
      <c r="AY69" s="242">
        <v>6527.7205479452059</v>
      </c>
      <c r="AZ69" s="207"/>
      <c r="BA69" s="230"/>
      <c r="BB69" s="235">
        <f t="shared" si="28"/>
        <v>2.8082191780821919</v>
      </c>
      <c r="BC69" s="235">
        <f t="shared" si="29"/>
        <v>2.1917808219178081</v>
      </c>
      <c r="BD69" s="238">
        <f t="shared" si="30"/>
        <v>2982</v>
      </c>
      <c r="BE69" s="221">
        <f t="shared" si="31"/>
        <v>3545.7205479452059</v>
      </c>
      <c r="BF69" s="207"/>
      <c r="BG69" s="221">
        <f t="shared" si="32"/>
        <v>3545.7205479452059</v>
      </c>
      <c r="BH69" s="207"/>
      <c r="BI69" s="230"/>
      <c r="BJ69" s="235">
        <f t="shared" si="33"/>
        <v>3.8109589041095893</v>
      </c>
      <c r="BK69" s="235">
        <f t="shared" si="34"/>
        <v>1.1890410958904107</v>
      </c>
      <c r="BL69" s="238">
        <f t="shared" ref="BL69:BL84" si="61">BD69</f>
        <v>2982</v>
      </c>
      <c r="BM69" s="221">
        <f t="shared" si="36"/>
        <v>563.72054794520591</v>
      </c>
      <c r="BN69" s="207"/>
      <c r="BO69" s="221">
        <f t="shared" si="37"/>
        <v>563.72054794520591</v>
      </c>
      <c r="BP69" s="207"/>
      <c r="BQ69" s="230"/>
      <c r="BR69" s="235">
        <f t="shared" si="38"/>
        <v>4.8109589041095893</v>
      </c>
      <c r="BS69" s="235">
        <f t="shared" si="39"/>
        <v>0.18904109589041074</v>
      </c>
      <c r="BT69" s="221">
        <v>564</v>
      </c>
      <c r="BU69" s="221">
        <f t="shared" si="41"/>
        <v>-0.27945205479409196</v>
      </c>
      <c r="BV69" s="207"/>
      <c r="BW69" s="221">
        <f t="shared" si="42"/>
        <v>-0.27945205479409196</v>
      </c>
      <c r="BX69" s="207"/>
      <c r="BY69" s="230"/>
      <c r="BZ69" s="235">
        <f t="shared" si="43"/>
        <v>5.8109589041095893</v>
      </c>
      <c r="CA69" s="235">
        <f t="shared" si="44"/>
        <v>-0.81095890410958926</v>
      </c>
      <c r="CB69" s="221"/>
      <c r="CC69" s="221">
        <f t="shared" si="45"/>
        <v>-0.27945205479409196</v>
      </c>
    </row>
    <row r="70" spans="1:81" ht="15" x14ac:dyDescent="0.25">
      <c r="A70" s="204" t="s">
        <v>667</v>
      </c>
      <c r="B70" s="234"/>
      <c r="C70" s="234" t="s">
        <v>2166</v>
      </c>
      <c r="D70" s="226" t="s">
        <v>1011</v>
      </c>
      <c r="E70" s="239">
        <v>42643</v>
      </c>
      <c r="F70" s="205">
        <v>0</v>
      </c>
      <c r="G70" s="205">
        <v>5</v>
      </c>
      <c r="H70" s="222">
        <f t="shared" si="9"/>
        <v>5</v>
      </c>
      <c r="I70" s="205"/>
      <c r="J70" s="218"/>
      <c r="K70" s="212"/>
      <c r="L70" s="206"/>
      <c r="M70" s="211"/>
      <c r="N70" s="211"/>
      <c r="O70" s="211"/>
      <c r="P70" s="211"/>
      <c r="Q70" s="207"/>
      <c r="R70" s="207"/>
      <c r="S70" s="211"/>
      <c r="T70" s="207"/>
      <c r="U70" s="207"/>
      <c r="V70" s="235">
        <f t="shared" si="16"/>
        <v>-1.5041095890410958</v>
      </c>
      <c r="W70" s="235">
        <f t="shared" si="17"/>
        <v>6.5041095890410956</v>
      </c>
      <c r="X70" s="211"/>
      <c r="Y70" s="211"/>
      <c r="Z70" s="207"/>
      <c r="AA70" s="207"/>
      <c r="AB70" s="207">
        <v>47880</v>
      </c>
      <c r="AC70" s="230">
        <f t="shared" ref="AC70:AC71" si="62">+($AD$2-E70)+1</f>
        <v>183</v>
      </c>
      <c r="AD70" s="240">
        <v>0</v>
      </c>
      <c r="AE70" s="240">
        <f t="shared" si="19"/>
        <v>5</v>
      </c>
      <c r="AF70" s="241">
        <f t="shared" ref="AF70:AF71" si="63">+AB70/AE70*AC70/365</f>
        <v>4801.1178082191782</v>
      </c>
      <c r="AG70" s="242">
        <f t="shared" ref="AG70:AG71" si="64">+AB70-AF70</f>
        <v>43078.882191780824</v>
      </c>
      <c r="AH70" s="207"/>
      <c r="AI70" s="242">
        <f t="shared" ref="AI70:AI71" si="65">+AG70</f>
        <v>43078.882191780824</v>
      </c>
      <c r="AJ70" s="207"/>
      <c r="AK70" s="230"/>
      <c r="AL70" s="235">
        <f t="shared" si="22"/>
        <v>0.49863013698630138</v>
      </c>
      <c r="AM70" s="235">
        <f t="shared" si="23"/>
        <v>4.5013698630136982</v>
      </c>
      <c r="AN70" s="241">
        <f>+AB70/AE70</f>
        <v>9576</v>
      </c>
      <c r="AO70" s="208">
        <f t="shared" si="25"/>
        <v>33502.882191780824</v>
      </c>
      <c r="AP70" s="207"/>
      <c r="AQ70" s="242">
        <f t="shared" ref="AQ70:AQ71" si="66">+AO70</f>
        <v>33502.882191780824</v>
      </c>
      <c r="AR70" s="207"/>
      <c r="AS70" s="230"/>
      <c r="AT70" s="235">
        <f t="shared" si="49"/>
        <v>1.4986301369863013</v>
      </c>
      <c r="AU70" s="235">
        <f t="shared" si="50"/>
        <v>3.5013698630136987</v>
      </c>
      <c r="AV70" s="236">
        <f t="shared" si="57"/>
        <v>9576</v>
      </c>
      <c r="AW70" s="208">
        <f t="shared" si="27"/>
        <v>23926.882191780824</v>
      </c>
      <c r="AX70" s="207"/>
      <c r="AY70" s="242">
        <v>23926.882191780824</v>
      </c>
      <c r="AZ70" s="207"/>
      <c r="BA70" s="230"/>
      <c r="BB70" s="235">
        <f t="shared" si="28"/>
        <v>2.4986301369863013</v>
      </c>
      <c r="BC70" s="235">
        <f t="shared" si="29"/>
        <v>2.5013698630136987</v>
      </c>
      <c r="BD70" s="238">
        <f t="shared" si="30"/>
        <v>9576</v>
      </c>
      <c r="BE70" s="221">
        <f t="shared" si="31"/>
        <v>14350.882191780824</v>
      </c>
      <c r="BF70" s="207"/>
      <c r="BG70" s="221">
        <f t="shared" si="32"/>
        <v>14350.882191780824</v>
      </c>
      <c r="BH70" s="207"/>
      <c r="BI70" s="230"/>
      <c r="BJ70" s="235">
        <f t="shared" si="33"/>
        <v>3.5013698630136987</v>
      </c>
      <c r="BK70" s="235">
        <f t="shared" si="34"/>
        <v>1.4986301369863013</v>
      </c>
      <c r="BL70" s="238">
        <f t="shared" si="61"/>
        <v>9576</v>
      </c>
      <c r="BM70" s="221">
        <f t="shared" si="36"/>
        <v>4774.8821917808236</v>
      </c>
      <c r="BN70" s="207"/>
      <c r="BO70" s="221">
        <f t="shared" si="37"/>
        <v>4774.8821917808236</v>
      </c>
      <c r="BP70" s="207"/>
      <c r="BQ70" s="230"/>
      <c r="BR70" s="235">
        <f t="shared" si="38"/>
        <v>4.5013698630136982</v>
      </c>
      <c r="BS70" s="235">
        <f t="shared" si="39"/>
        <v>0.49863013698630176</v>
      </c>
      <c r="BT70" s="221">
        <f>BO70</f>
        <v>4774.8821917808236</v>
      </c>
      <c r="BU70" s="221">
        <f t="shared" si="41"/>
        <v>0</v>
      </c>
      <c r="BV70" s="207"/>
      <c r="BW70" s="221">
        <f t="shared" si="42"/>
        <v>0</v>
      </c>
      <c r="BX70" s="207"/>
      <c r="BY70" s="230"/>
      <c r="BZ70" s="235">
        <f t="shared" si="43"/>
        <v>5.5013698630136982</v>
      </c>
      <c r="CA70" s="235">
        <f t="shared" si="44"/>
        <v>-0.50136986301369824</v>
      </c>
      <c r="CB70" s="221"/>
      <c r="CC70" s="221">
        <f t="shared" si="45"/>
        <v>0</v>
      </c>
    </row>
    <row r="71" spans="1:81" ht="30" x14ac:dyDescent="0.25">
      <c r="A71" s="204" t="s">
        <v>667</v>
      </c>
      <c r="B71" s="234"/>
      <c r="C71" s="234" t="s">
        <v>2167</v>
      </c>
      <c r="D71" s="226" t="s">
        <v>1043</v>
      </c>
      <c r="E71" s="239">
        <v>42736</v>
      </c>
      <c r="F71" s="205">
        <v>0</v>
      </c>
      <c r="G71" s="205">
        <v>5</v>
      </c>
      <c r="H71" s="222">
        <f t="shared" si="9"/>
        <v>5</v>
      </c>
      <c r="I71" s="205"/>
      <c r="J71" s="218"/>
      <c r="K71" s="212"/>
      <c r="L71" s="206"/>
      <c r="M71" s="211"/>
      <c r="N71" s="211"/>
      <c r="O71" s="211"/>
      <c r="P71" s="211"/>
      <c r="Q71" s="207"/>
      <c r="R71" s="207"/>
      <c r="S71" s="211"/>
      <c r="T71" s="207"/>
      <c r="U71" s="207"/>
      <c r="V71" s="235">
        <f t="shared" si="16"/>
        <v>-1.7589041095890412</v>
      </c>
      <c r="W71" s="235">
        <f t="shared" si="17"/>
        <v>6.7589041095890412</v>
      </c>
      <c r="X71" s="211"/>
      <c r="Y71" s="211"/>
      <c r="Z71" s="207"/>
      <c r="AA71" s="207"/>
      <c r="AB71" s="207">
        <v>98000</v>
      </c>
      <c r="AC71" s="230">
        <f t="shared" si="62"/>
        <v>90</v>
      </c>
      <c r="AD71" s="240">
        <v>0</v>
      </c>
      <c r="AE71" s="240">
        <f t="shared" si="19"/>
        <v>5</v>
      </c>
      <c r="AF71" s="241">
        <f t="shared" si="63"/>
        <v>4832.8767123287671</v>
      </c>
      <c r="AG71" s="242">
        <f t="shared" si="64"/>
        <v>93167.123287671231</v>
      </c>
      <c r="AH71" s="207"/>
      <c r="AI71" s="242">
        <f t="shared" si="65"/>
        <v>93167.123287671231</v>
      </c>
      <c r="AJ71" s="207"/>
      <c r="AK71" s="230"/>
      <c r="AL71" s="235">
        <f t="shared" si="22"/>
        <v>0.24383561643835616</v>
      </c>
      <c r="AM71" s="235">
        <f t="shared" si="23"/>
        <v>4.7561643835616438</v>
      </c>
      <c r="AN71" s="241">
        <f>+AB71/AE71</f>
        <v>19600</v>
      </c>
      <c r="AO71" s="208">
        <f t="shared" si="25"/>
        <v>73567.123287671231</v>
      </c>
      <c r="AP71" s="207"/>
      <c r="AQ71" s="242">
        <f t="shared" si="66"/>
        <v>73567.123287671231</v>
      </c>
      <c r="AR71" s="207"/>
      <c r="AS71" s="230"/>
      <c r="AT71" s="235">
        <f t="shared" si="49"/>
        <v>1.2438356164383562</v>
      </c>
      <c r="AU71" s="235">
        <f t="shared" ref="AU71:AU86" si="67">G71-AT71</f>
        <v>3.7561643835616438</v>
      </c>
      <c r="AV71" s="236">
        <f t="shared" si="57"/>
        <v>19600</v>
      </c>
      <c r="AW71" s="208">
        <f t="shared" si="27"/>
        <v>53967.123287671231</v>
      </c>
      <c r="AX71" s="207"/>
      <c r="AY71" s="242">
        <v>53967.123287671231</v>
      </c>
      <c r="AZ71" s="207"/>
      <c r="BA71" s="230"/>
      <c r="BB71" s="235">
        <f t="shared" si="28"/>
        <v>2.2438356164383562</v>
      </c>
      <c r="BC71" s="235">
        <f t="shared" si="29"/>
        <v>2.7561643835616438</v>
      </c>
      <c r="BD71" s="238">
        <f t="shared" si="30"/>
        <v>19600</v>
      </c>
      <c r="BE71" s="221">
        <f t="shared" si="31"/>
        <v>34367.123287671231</v>
      </c>
      <c r="BF71" s="207"/>
      <c r="BG71" s="221">
        <f t="shared" si="32"/>
        <v>34367.123287671231</v>
      </c>
      <c r="BH71" s="207"/>
      <c r="BI71" s="230"/>
      <c r="BJ71" s="235">
        <f t="shared" si="33"/>
        <v>3.2465753424657535</v>
      </c>
      <c r="BK71" s="235">
        <f t="shared" si="34"/>
        <v>1.7534246575342465</v>
      </c>
      <c r="BL71" s="238">
        <f t="shared" si="61"/>
        <v>19600</v>
      </c>
      <c r="BM71" s="221">
        <f t="shared" si="36"/>
        <v>14767.123287671231</v>
      </c>
      <c r="BN71" s="207"/>
      <c r="BO71" s="221">
        <f t="shared" si="37"/>
        <v>14767.123287671231</v>
      </c>
      <c r="BP71" s="207"/>
      <c r="BQ71" s="230"/>
      <c r="BR71" s="235">
        <f t="shared" si="38"/>
        <v>4.2465753424657535</v>
      </c>
      <c r="BS71" s="235">
        <f t="shared" si="39"/>
        <v>0.75342465753424648</v>
      </c>
      <c r="BT71" s="221">
        <f>BO71</f>
        <v>14767.123287671231</v>
      </c>
      <c r="BU71" s="221">
        <f t="shared" si="41"/>
        <v>0</v>
      </c>
      <c r="BV71" s="207"/>
      <c r="BW71" s="221">
        <f t="shared" si="42"/>
        <v>0</v>
      </c>
      <c r="BX71" s="207"/>
      <c r="BY71" s="230"/>
      <c r="BZ71" s="235">
        <f t="shared" si="43"/>
        <v>5.2465753424657535</v>
      </c>
      <c r="CA71" s="235">
        <f t="shared" si="44"/>
        <v>-0.24657534246575352</v>
      </c>
      <c r="CB71" s="221"/>
      <c r="CC71" s="221">
        <f t="shared" si="45"/>
        <v>0</v>
      </c>
    </row>
    <row r="72" spans="1:81" ht="15" x14ac:dyDescent="0.25">
      <c r="A72" s="204" t="s">
        <v>667</v>
      </c>
      <c r="B72" s="234"/>
      <c r="C72" s="234" t="s">
        <v>2168</v>
      </c>
      <c r="D72" s="226" t="s">
        <v>1077</v>
      </c>
      <c r="E72" s="239">
        <v>42908</v>
      </c>
      <c r="F72" s="205">
        <v>0</v>
      </c>
      <c r="G72" s="205">
        <v>5</v>
      </c>
      <c r="H72" s="222">
        <f t="shared" ref="H72" si="68">+G72-F72</f>
        <v>5</v>
      </c>
      <c r="I72" s="205"/>
      <c r="J72" s="218"/>
      <c r="K72" s="212"/>
      <c r="L72" s="206"/>
      <c r="M72" s="211"/>
      <c r="N72" s="211"/>
      <c r="O72" s="211"/>
      <c r="P72" s="211"/>
      <c r="Q72" s="207"/>
      <c r="R72" s="207"/>
      <c r="S72" s="211"/>
      <c r="T72" s="207"/>
      <c r="U72" s="207"/>
      <c r="V72" s="235"/>
      <c r="W72" s="235"/>
      <c r="X72" s="211"/>
      <c r="Y72" s="211"/>
      <c r="Z72" s="207"/>
      <c r="AA72" s="207"/>
      <c r="AB72" s="207"/>
      <c r="AC72" s="230"/>
      <c r="AD72" s="240"/>
      <c r="AE72" s="240"/>
      <c r="AF72" s="241"/>
      <c r="AG72" s="242"/>
      <c r="AH72" s="207"/>
      <c r="AI72" s="242"/>
      <c r="AJ72" s="207">
        <f>21315+426291</f>
        <v>447606</v>
      </c>
      <c r="AK72" s="230">
        <f>+($AL$2-E72)+1</f>
        <v>283</v>
      </c>
      <c r="AL72" s="235">
        <v>0</v>
      </c>
      <c r="AM72" s="235">
        <f t="shared" si="23"/>
        <v>5</v>
      </c>
      <c r="AN72" s="241">
        <f t="shared" ref="AN72:AN77" si="69">+AJ72/AM72*AK72/365</f>
        <v>69409.58794520548</v>
      </c>
      <c r="AO72" s="208">
        <f>+AI72-AN72+AJ72</f>
        <v>378196.41205479449</v>
      </c>
      <c r="AP72" s="207"/>
      <c r="AQ72" s="242">
        <f>+AO72</f>
        <v>378196.41205479449</v>
      </c>
      <c r="AR72" s="207"/>
      <c r="AS72" s="230"/>
      <c r="AT72" s="235">
        <f t="shared" si="49"/>
        <v>0.77260273972602744</v>
      </c>
      <c r="AU72" s="235">
        <f t="shared" si="67"/>
        <v>4.2273972602739729</v>
      </c>
      <c r="AV72" s="214">
        <f t="shared" ref="AV72:AV85" si="70">+AQ72/AU72</f>
        <v>89463.182372002586</v>
      </c>
      <c r="AW72" s="208">
        <f t="shared" ref="AW72:AW85" si="71">+AQ72-AV72</f>
        <v>288733.22968279192</v>
      </c>
      <c r="AX72" s="207"/>
      <c r="AY72" s="242">
        <v>288733.22968279192</v>
      </c>
      <c r="AZ72" s="207"/>
      <c r="BA72" s="230"/>
      <c r="BB72" s="235">
        <f t="shared" ref="BB72:BB96" si="72">($BB$1-E72)/365</f>
        <v>1.7726027397260273</v>
      </c>
      <c r="BC72" s="235">
        <f t="shared" ref="BC72:BC96" si="73">G72-BB72</f>
        <v>3.2273972602739729</v>
      </c>
      <c r="BD72" s="238">
        <f t="shared" ref="BD72:BD85" si="74">AV72</f>
        <v>89463.182372002586</v>
      </c>
      <c r="BE72" s="221">
        <f t="shared" ref="BE72:BE95" si="75">+AY72-BD72</f>
        <v>199270.04731078935</v>
      </c>
      <c r="BF72" s="207"/>
      <c r="BG72" s="221">
        <f t="shared" ref="BG72:BG96" si="76">BE72</f>
        <v>199270.04731078935</v>
      </c>
      <c r="BH72" s="207"/>
      <c r="BI72" s="230"/>
      <c r="BJ72" s="235">
        <f t="shared" ref="BJ72:BJ96" si="77">($BJ$1-E72)/365</f>
        <v>2.7753424657534245</v>
      </c>
      <c r="BK72" s="235">
        <f t="shared" ref="BK72:BK96" si="78">G72-BJ72</f>
        <v>2.2246575342465755</v>
      </c>
      <c r="BL72" s="238">
        <f t="shared" si="61"/>
        <v>89463.182372002586</v>
      </c>
      <c r="BM72" s="221">
        <f t="shared" ref="BM72:BM96" si="79">+BG72-BL72</f>
        <v>109806.86493878676</v>
      </c>
      <c r="BN72" s="207"/>
      <c r="BO72" s="221">
        <f t="shared" ref="BO72:BO96" si="80">BM72</f>
        <v>109806.86493878676</v>
      </c>
      <c r="BP72" s="207"/>
      <c r="BQ72" s="230"/>
      <c r="BR72" s="235">
        <f t="shared" ref="BR72:BR96" si="81">($BR$1-E72)/365</f>
        <v>3.7753424657534245</v>
      </c>
      <c r="BS72" s="235">
        <f t="shared" ref="BS72:BS96" si="82">G72-BR72</f>
        <v>1.2246575342465755</v>
      </c>
      <c r="BT72" s="221">
        <f t="shared" ref="BT72:BT84" si="83">BL72</f>
        <v>89463.182372002586</v>
      </c>
      <c r="BU72" s="221">
        <f t="shared" ref="BU72:BU96" si="84">+BO72-BT72</f>
        <v>20343.682566784177</v>
      </c>
      <c r="BV72" s="207"/>
      <c r="BW72" s="221">
        <f t="shared" ref="BW72:BW96" si="85">BU72</f>
        <v>20343.682566784177</v>
      </c>
      <c r="BX72" s="207"/>
      <c r="BY72" s="230"/>
      <c r="BZ72" s="235">
        <f t="shared" ref="BZ72:BZ96" si="86">($BZ$1-E72)/365</f>
        <v>4.7753424657534245</v>
      </c>
      <c r="CA72" s="235">
        <f t="shared" ref="CA72:CA97" si="87">G72-BZ72</f>
        <v>0.22465753424657553</v>
      </c>
      <c r="CB72" s="221"/>
      <c r="CC72" s="221">
        <f t="shared" ref="CC72:CC96" si="88">+BW72-CB72</f>
        <v>20343.682566784177</v>
      </c>
    </row>
    <row r="73" spans="1:81" ht="60" x14ac:dyDescent="0.25">
      <c r="A73" s="204" t="s">
        <v>667</v>
      </c>
      <c r="B73" s="234"/>
      <c r="C73" s="234" t="s">
        <v>2169</v>
      </c>
      <c r="D73" s="226" t="s">
        <v>1037</v>
      </c>
      <c r="E73" s="239">
        <v>42916</v>
      </c>
      <c r="F73" s="205">
        <v>0</v>
      </c>
      <c r="G73" s="205">
        <v>5</v>
      </c>
      <c r="H73" s="222">
        <f t="shared" ref="H73:H77" si="89">+G73-F73</f>
        <v>5</v>
      </c>
      <c r="I73" s="205"/>
      <c r="J73" s="218"/>
      <c r="K73" s="212"/>
      <c r="L73" s="206"/>
      <c r="M73" s="211"/>
      <c r="N73" s="211"/>
      <c r="O73" s="211"/>
      <c r="P73" s="211"/>
      <c r="Q73" s="207"/>
      <c r="R73" s="207"/>
      <c r="S73" s="211"/>
      <c r="T73" s="207"/>
      <c r="U73" s="207"/>
      <c r="V73" s="235"/>
      <c r="W73" s="235"/>
      <c r="X73" s="211"/>
      <c r="Y73" s="211"/>
      <c r="Z73" s="207"/>
      <c r="AA73" s="207"/>
      <c r="AB73" s="207"/>
      <c r="AC73" s="230"/>
      <c r="AD73" s="240"/>
      <c r="AE73" s="240"/>
      <c r="AF73" s="241"/>
      <c r="AG73" s="242"/>
      <c r="AH73" s="207"/>
      <c r="AI73" s="242"/>
      <c r="AJ73" s="209">
        <v>1804525</v>
      </c>
      <c r="AK73" s="230">
        <f t="shared" ref="AK73:AK77" si="90">+($AL$2-E73)+1</f>
        <v>275</v>
      </c>
      <c r="AL73" s="220">
        <v>0</v>
      </c>
      <c r="AM73" s="220">
        <f t="shared" ref="AM73:AM77" si="91">G73-AL73</f>
        <v>5</v>
      </c>
      <c r="AN73" s="241">
        <f t="shared" si="69"/>
        <v>271914.72602739726</v>
      </c>
      <c r="AO73" s="210">
        <f t="shared" ref="AO73:AO77" si="92">+AI73-AN73+AJ73</f>
        <v>1532610.2739726028</v>
      </c>
      <c r="AP73" s="207"/>
      <c r="AQ73" s="242">
        <f t="shared" ref="AQ73:AQ85" si="93">+AO73</f>
        <v>1532610.2739726028</v>
      </c>
      <c r="AR73" s="209"/>
      <c r="AS73" s="230"/>
      <c r="AT73" s="235">
        <f t="shared" ref="AT73:AT85" si="94">($AT$1-E73)/365</f>
        <v>0.75068493150684934</v>
      </c>
      <c r="AU73" s="220">
        <f t="shared" si="67"/>
        <v>4.2493150684931509</v>
      </c>
      <c r="AV73" s="214">
        <f t="shared" si="70"/>
        <v>360672.30818826566</v>
      </c>
      <c r="AW73" s="208">
        <f t="shared" si="71"/>
        <v>1171937.9657843371</v>
      </c>
      <c r="AX73" s="207"/>
      <c r="AY73" s="242">
        <v>1171937.9657843371</v>
      </c>
      <c r="AZ73" s="209"/>
      <c r="BA73" s="230"/>
      <c r="BB73" s="235">
        <f t="shared" si="72"/>
        <v>1.7506849315068493</v>
      </c>
      <c r="BC73" s="235">
        <f t="shared" si="73"/>
        <v>3.2493150684931509</v>
      </c>
      <c r="BD73" s="238">
        <f t="shared" si="74"/>
        <v>360672.30818826566</v>
      </c>
      <c r="BE73" s="221">
        <f t="shared" si="75"/>
        <v>811265.65759607148</v>
      </c>
      <c r="BF73" s="207"/>
      <c r="BG73" s="221">
        <f t="shared" si="76"/>
        <v>811265.65759607148</v>
      </c>
      <c r="BH73" s="209"/>
      <c r="BI73" s="230"/>
      <c r="BJ73" s="235">
        <f t="shared" si="77"/>
        <v>2.7534246575342465</v>
      </c>
      <c r="BK73" s="235">
        <f t="shared" si="78"/>
        <v>2.2465753424657535</v>
      </c>
      <c r="BL73" s="238">
        <f t="shared" si="61"/>
        <v>360672.30818826566</v>
      </c>
      <c r="BM73" s="221">
        <f t="shared" si="79"/>
        <v>450593.34940780583</v>
      </c>
      <c r="BN73" s="207"/>
      <c r="BO73" s="221">
        <f t="shared" si="80"/>
        <v>450593.34940780583</v>
      </c>
      <c r="BP73" s="209"/>
      <c r="BQ73" s="230"/>
      <c r="BR73" s="235">
        <f t="shared" si="81"/>
        <v>3.7534246575342465</v>
      </c>
      <c r="BS73" s="235">
        <f t="shared" si="82"/>
        <v>1.2465753424657535</v>
      </c>
      <c r="BT73" s="221">
        <f t="shared" si="83"/>
        <v>360672.30818826566</v>
      </c>
      <c r="BU73" s="221">
        <f t="shared" si="84"/>
        <v>89921.041219540173</v>
      </c>
      <c r="BV73" s="207"/>
      <c r="BW73" s="221">
        <f t="shared" si="85"/>
        <v>89921.041219540173</v>
      </c>
      <c r="BX73" s="209"/>
      <c r="BY73" s="230"/>
      <c r="BZ73" s="235">
        <f t="shared" si="86"/>
        <v>4.7534246575342465</v>
      </c>
      <c r="CA73" s="235">
        <f t="shared" si="87"/>
        <v>0.24657534246575352</v>
      </c>
      <c r="CB73" s="221"/>
      <c r="CC73" s="221">
        <f t="shared" si="88"/>
        <v>89921.041219540173</v>
      </c>
    </row>
    <row r="74" spans="1:81" ht="15" x14ac:dyDescent="0.25">
      <c r="A74" s="204" t="s">
        <v>667</v>
      </c>
      <c r="B74" s="234"/>
      <c r="C74" s="234" t="s">
        <v>2170</v>
      </c>
      <c r="D74" s="226" t="s">
        <v>1036</v>
      </c>
      <c r="E74" s="239">
        <v>42916</v>
      </c>
      <c r="F74" s="205">
        <v>0</v>
      </c>
      <c r="G74" s="205">
        <v>5</v>
      </c>
      <c r="H74" s="222">
        <f t="shared" si="89"/>
        <v>5</v>
      </c>
      <c r="I74" s="205"/>
      <c r="J74" s="218"/>
      <c r="K74" s="212"/>
      <c r="L74" s="206"/>
      <c r="M74" s="211"/>
      <c r="N74" s="211"/>
      <c r="O74" s="211"/>
      <c r="P74" s="211"/>
      <c r="Q74" s="207"/>
      <c r="R74" s="207"/>
      <c r="S74" s="211"/>
      <c r="T74" s="207"/>
      <c r="U74" s="207"/>
      <c r="V74" s="235"/>
      <c r="W74" s="235"/>
      <c r="X74" s="211"/>
      <c r="Y74" s="211"/>
      <c r="Z74" s="207"/>
      <c r="AA74" s="207"/>
      <c r="AB74" s="207"/>
      <c r="AC74" s="230"/>
      <c r="AD74" s="240"/>
      <c r="AE74" s="240"/>
      <c r="AF74" s="241"/>
      <c r="AG74" s="242"/>
      <c r="AH74" s="207"/>
      <c r="AI74" s="242"/>
      <c r="AJ74" s="209">
        <v>447606</v>
      </c>
      <c r="AK74" s="230">
        <f t="shared" si="90"/>
        <v>275</v>
      </c>
      <c r="AL74" s="220">
        <v>0</v>
      </c>
      <c r="AM74" s="220">
        <f t="shared" si="91"/>
        <v>5</v>
      </c>
      <c r="AN74" s="241">
        <f t="shared" si="69"/>
        <v>67447.479452054788</v>
      </c>
      <c r="AO74" s="210">
        <f t="shared" si="92"/>
        <v>380158.52054794523</v>
      </c>
      <c r="AP74" s="207"/>
      <c r="AQ74" s="242">
        <f t="shared" si="93"/>
        <v>380158.52054794523</v>
      </c>
      <c r="AR74" s="209"/>
      <c r="AS74" s="230"/>
      <c r="AT74" s="235">
        <f t="shared" si="94"/>
        <v>0.75068493150684934</v>
      </c>
      <c r="AU74" s="220">
        <f t="shared" si="67"/>
        <v>4.2493150684931509</v>
      </c>
      <c r="AV74" s="214">
        <f t="shared" si="70"/>
        <v>89463.48162475822</v>
      </c>
      <c r="AW74" s="208">
        <f t="shared" si="71"/>
        <v>290695.03892318701</v>
      </c>
      <c r="AX74" s="207"/>
      <c r="AY74" s="242">
        <v>290695.03892318701</v>
      </c>
      <c r="AZ74" s="209"/>
      <c r="BA74" s="230"/>
      <c r="BB74" s="235">
        <f t="shared" si="72"/>
        <v>1.7506849315068493</v>
      </c>
      <c r="BC74" s="235">
        <f t="shared" si="73"/>
        <v>3.2493150684931509</v>
      </c>
      <c r="BD74" s="238">
        <f t="shared" si="74"/>
        <v>89463.48162475822</v>
      </c>
      <c r="BE74" s="221">
        <f t="shared" si="75"/>
        <v>201231.55729842879</v>
      </c>
      <c r="BF74" s="207"/>
      <c r="BG74" s="221">
        <f t="shared" si="76"/>
        <v>201231.55729842879</v>
      </c>
      <c r="BH74" s="209"/>
      <c r="BI74" s="230"/>
      <c r="BJ74" s="235">
        <f t="shared" si="77"/>
        <v>2.7534246575342465</v>
      </c>
      <c r="BK74" s="235">
        <f t="shared" si="78"/>
        <v>2.2465753424657535</v>
      </c>
      <c r="BL74" s="238">
        <f t="shared" si="61"/>
        <v>89463.48162475822</v>
      </c>
      <c r="BM74" s="221">
        <f t="shared" si="79"/>
        <v>111768.07567367057</v>
      </c>
      <c r="BN74" s="207"/>
      <c r="BO74" s="221">
        <f t="shared" si="80"/>
        <v>111768.07567367057</v>
      </c>
      <c r="BP74" s="209"/>
      <c r="BQ74" s="230"/>
      <c r="BR74" s="235">
        <f t="shared" si="81"/>
        <v>3.7534246575342465</v>
      </c>
      <c r="BS74" s="235">
        <f t="shared" si="82"/>
        <v>1.2465753424657535</v>
      </c>
      <c r="BT74" s="221">
        <f t="shared" si="83"/>
        <v>89463.48162475822</v>
      </c>
      <c r="BU74" s="221">
        <f t="shared" si="84"/>
        <v>22304.594048912346</v>
      </c>
      <c r="BV74" s="207"/>
      <c r="BW74" s="221">
        <f t="shared" si="85"/>
        <v>22304.594048912346</v>
      </c>
      <c r="BX74" s="209"/>
      <c r="BY74" s="230"/>
      <c r="BZ74" s="235">
        <f t="shared" si="86"/>
        <v>4.7534246575342465</v>
      </c>
      <c r="CA74" s="235">
        <f t="shared" si="87"/>
        <v>0.24657534246575352</v>
      </c>
      <c r="CB74" s="221"/>
      <c r="CC74" s="221">
        <f t="shared" si="88"/>
        <v>22304.594048912346</v>
      </c>
    </row>
    <row r="75" spans="1:81" ht="30" x14ac:dyDescent="0.25">
      <c r="A75" s="204" t="s">
        <v>667</v>
      </c>
      <c r="B75" s="234"/>
      <c r="C75" s="234" t="s">
        <v>2171</v>
      </c>
      <c r="D75" s="226" t="s">
        <v>1033</v>
      </c>
      <c r="E75" s="239">
        <v>42916</v>
      </c>
      <c r="F75" s="205">
        <v>0</v>
      </c>
      <c r="G75" s="205">
        <v>5</v>
      </c>
      <c r="H75" s="222">
        <f t="shared" si="89"/>
        <v>5</v>
      </c>
      <c r="I75" s="205"/>
      <c r="J75" s="218"/>
      <c r="K75" s="212"/>
      <c r="L75" s="206"/>
      <c r="M75" s="211"/>
      <c r="N75" s="211"/>
      <c r="O75" s="211"/>
      <c r="P75" s="211"/>
      <c r="Q75" s="207"/>
      <c r="R75" s="207"/>
      <c r="S75" s="211"/>
      <c r="T75" s="207"/>
      <c r="U75" s="207"/>
      <c r="V75" s="235"/>
      <c r="W75" s="235"/>
      <c r="X75" s="211"/>
      <c r="Y75" s="211"/>
      <c r="Z75" s="207"/>
      <c r="AA75" s="207"/>
      <c r="AB75" s="207"/>
      <c r="AC75" s="230"/>
      <c r="AD75" s="240"/>
      <c r="AE75" s="240"/>
      <c r="AF75" s="241"/>
      <c r="AG75" s="242"/>
      <c r="AH75" s="207"/>
      <c r="AI75" s="242"/>
      <c r="AJ75" s="209">
        <v>250000</v>
      </c>
      <c r="AK75" s="230">
        <f t="shared" si="90"/>
        <v>275</v>
      </c>
      <c r="AL75" s="220">
        <v>0</v>
      </c>
      <c r="AM75" s="220">
        <f t="shared" si="91"/>
        <v>5</v>
      </c>
      <c r="AN75" s="241">
        <f t="shared" si="69"/>
        <v>37671.232876712325</v>
      </c>
      <c r="AO75" s="210">
        <f t="shared" si="92"/>
        <v>212328.76712328766</v>
      </c>
      <c r="AP75" s="207"/>
      <c r="AQ75" s="242">
        <f t="shared" si="93"/>
        <v>212328.76712328766</v>
      </c>
      <c r="AR75" s="209"/>
      <c r="AS75" s="230"/>
      <c r="AT75" s="235">
        <f t="shared" si="94"/>
        <v>0.75068493150684934</v>
      </c>
      <c r="AU75" s="220">
        <f t="shared" si="67"/>
        <v>4.2493150684931509</v>
      </c>
      <c r="AV75" s="214">
        <f t="shared" si="70"/>
        <v>49967.762733720177</v>
      </c>
      <c r="AW75" s="208">
        <f t="shared" si="71"/>
        <v>162361.00438956748</v>
      </c>
      <c r="AX75" s="207"/>
      <c r="AY75" s="242">
        <v>162361.00438956748</v>
      </c>
      <c r="AZ75" s="209"/>
      <c r="BA75" s="230"/>
      <c r="BB75" s="235">
        <f t="shared" si="72"/>
        <v>1.7506849315068493</v>
      </c>
      <c r="BC75" s="235">
        <f t="shared" si="73"/>
        <v>3.2493150684931509</v>
      </c>
      <c r="BD75" s="238">
        <f t="shared" si="74"/>
        <v>49967.762733720177</v>
      </c>
      <c r="BE75" s="221">
        <f t="shared" si="75"/>
        <v>112393.24165584729</v>
      </c>
      <c r="BF75" s="207"/>
      <c r="BG75" s="221">
        <f t="shared" si="76"/>
        <v>112393.24165584729</v>
      </c>
      <c r="BH75" s="209"/>
      <c r="BI75" s="230"/>
      <c r="BJ75" s="235">
        <f t="shared" si="77"/>
        <v>2.7534246575342465</v>
      </c>
      <c r="BK75" s="235">
        <f t="shared" si="78"/>
        <v>2.2465753424657535</v>
      </c>
      <c r="BL75" s="238">
        <f t="shared" si="61"/>
        <v>49967.762733720177</v>
      </c>
      <c r="BM75" s="221">
        <f t="shared" si="79"/>
        <v>62425.478922127113</v>
      </c>
      <c r="BN75" s="207"/>
      <c r="BO75" s="221">
        <f t="shared" si="80"/>
        <v>62425.478922127113</v>
      </c>
      <c r="BP75" s="209"/>
      <c r="BQ75" s="230"/>
      <c r="BR75" s="235">
        <f t="shared" si="81"/>
        <v>3.7534246575342465</v>
      </c>
      <c r="BS75" s="235">
        <f t="shared" si="82"/>
        <v>1.2465753424657535</v>
      </c>
      <c r="BT75" s="221">
        <f t="shared" si="83"/>
        <v>49967.762733720177</v>
      </c>
      <c r="BU75" s="221">
        <f t="shared" si="84"/>
        <v>12457.716188406936</v>
      </c>
      <c r="BV75" s="207"/>
      <c r="BW75" s="221">
        <f t="shared" si="85"/>
        <v>12457.716188406936</v>
      </c>
      <c r="BX75" s="209"/>
      <c r="BY75" s="230"/>
      <c r="BZ75" s="235">
        <f t="shared" si="86"/>
        <v>4.7534246575342465</v>
      </c>
      <c r="CA75" s="235">
        <f t="shared" si="87"/>
        <v>0.24657534246575352</v>
      </c>
      <c r="CB75" s="221"/>
      <c r="CC75" s="221">
        <f t="shared" si="88"/>
        <v>12457.716188406936</v>
      </c>
    </row>
    <row r="76" spans="1:81" ht="15" x14ac:dyDescent="0.25">
      <c r="A76" s="204" t="s">
        <v>667</v>
      </c>
      <c r="B76" s="234"/>
      <c r="C76" s="234" t="s">
        <v>2172</v>
      </c>
      <c r="D76" s="226" t="s">
        <v>1044</v>
      </c>
      <c r="E76" s="239">
        <v>42916</v>
      </c>
      <c r="F76" s="205">
        <v>0</v>
      </c>
      <c r="G76" s="205">
        <v>5</v>
      </c>
      <c r="H76" s="222">
        <f t="shared" si="89"/>
        <v>5</v>
      </c>
      <c r="I76" s="205"/>
      <c r="J76" s="218"/>
      <c r="K76" s="212"/>
      <c r="L76" s="206"/>
      <c r="M76" s="211"/>
      <c r="N76" s="211"/>
      <c r="O76" s="211"/>
      <c r="P76" s="211"/>
      <c r="Q76" s="207"/>
      <c r="R76" s="207"/>
      <c r="S76" s="211"/>
      <c r="T76" s="207"/>
      <c r="U76" s="207"/>
      <c r="V76" s="235"/>
      <c r="W76" s="235"/>
      <c r="X76" s="211"/>
      <c r="Y76" s="211"/>
      <c r="Z76" s="207"/>
      <c r="AA76" s="207"/>
      <c r="AB76" s="207"/>
      <c r="AC76" s="230"/>
      <c r="AD76" s="240"/>
      <c r="AE76" s="240"/>
      <c r="AF76" s="241"/>
      <c r="AG76" s="242"/>
      <c r="AH76" s="207"/>
      <c r="AI76" s="242"/>
      <c r="AJ76" s="209">
        <v>521023</v>
      </c>
      <c r="AK76" s="230">
        <f t="shared" si="90"/>
        <v>275</v>
      </c>
      <c r="AL76" s="220">
        <v>0</v>
      </c>
      <c r="AM76" s="220">
        <f t="shared" si="91"/>
        <v>5</v>
      </c>
      <c r="AN76" s="241">
        <f t="shared" si="69"/>
        <v>78510.315068493146</v>
      </c>
      <c r="AO76" s="210">
        <f t="shared" si="92"/>
        <v>442512.68493150687</v>
      </c>
      <c r="AP76" s="207"/>
      <c r="AQ76" s="242">
        <f t="shared" si="93"/>
        <v>442512.68493150687</v>
      </c>
      <c r="AR76" s="209"/>
      <c r="AS76" s="230"/>
      <c r="AT76" s="235">
        <f t="shared" si="94"/>
        <v>0.75068493150684934</v>
      </c>
      <c r="AU76" s="220">
        <f t="shared" si="67"/>
        <v>4.2493150684931509</v>
      </c>
      <c r="AV76" s="214">
        <f t="shared" si="70"/>
        <v>104137.41457124436</v>
      </c>
      <c r="AW76" s="208">
        <f t="shared" si="71"/>
        <v>338375.27036026248</v>
      </c>
      <c r="AX76" s="207"/>
      <c r="AY76" s="242">
        <v>338375.27036026248</v>
      </c>
      <c r="AZ76" s="209"/>
      <c r="BA76" s="230"/>
      <c r="BB76" s="235">
        <f t="shared" si="72"/>
        <v>1.7506849315068493</v>
      </c>
      <c r="BC76" s="235">
        <f t="shared" si="73"/>
        <v>3.2493150684931509</v>
      </c>
      <c r="BD76" s="238">
        <f t="shared" si="74"/>
        <v>104137.41457124436</v>
      </c>
      <c r="BE76" s="221">
        <f t="shared" si="75"/>
        <v>234237.85578901813</v>
      </c>
      <c r="BF76" s="207"/>
      <c r="BG76" s="221">
        <f t="shared" si="76"/>
        <v>234237.85578901813</v>
      </c>
      <c r="BH76" s="209"/>
      <c r="BI76" s="230"/>
      <c r="BJ76" s="235">
        <f t="shared" si="77"/>
        <v>2.7534246575342465</v>
      </c>
      <c r="BK76" s="235">
        <f t="shared" si="78"/>
        <v>2.2465753424657535</v>
      </c>
      <c r="BL76" s="238">
        <f t="shared" si="61"/>
        <v>104137.41457124436</v>
      </c>
      <c r="BM76" s="221">
        <f t="shared" si="79"/>
        <v>130100.44121777377</v>
      </c>
      <c r="BN76" s="207"/>
      <c r="BO76" s="221">
        <f t="shared" si="80"/>
        <v>130100.44121777377</v>
      </c>
      <c r="BP76" s="209"/>
      <c r="BQ76" s="230"/>
      <c r="BR76" s="235">
        <f t="shared" si="81"/>
        <v>3.7534246575342465</v>
      </c>
      <c r="BS76" s="235">
        <f t="shared" si="82"/>
        <v>1.2465753424657535</v>
      </c>
      <c r="BT76" s="221">
        <f t="shared" si="83"/>
        <v>104137.41457124436</v>
      </c>
      <c r="BU76" s="221">
        <f t="shared" si="84"/>
        <v>25963.026646529412</v>
      </c>
      <c r="BV76" s="207"/>
      <c r="BW76" s="221">
        <f t="shared" si="85"/>
        <v>25963.026646529412</v>
      </c>
      <c r="BX76" s="209"/>
      <c r="BY76" s="230"/>
      <c r="BZ76" s="235">
        <f t="shared" si="86"/>
        <v>4.7534246575342465</v>
      </c>
      <c r="CA76" s="235">
        <f t="shared" si="87"/>
        <v>0.24657534246575352</v>
      </c>
      <c r="CB76" s="221"/>
      <c r="CC76" s="221">
        <f t="shared" si="88"/>
        <v>25963.026646529412</v>
      </c>
    </row>
    <row r="77" spans="1:81" ht="15" x14ac:dyDescent="0.25">
      <c r="A77" s="204" t="s">
        <v>667</v>
      </c>
      <c r="B77" s="234"/>
      <c r="C77" s="234" t="s">
        <v>2173</v>
      </c>
      <c r="D77" s="226" t="s">
        <v>1012</v>
      </c>
      <c r="E77" s="239">
        <v>42916</v>
      </c>
      <c r="F77" s="205">
        <v>0</v>
      </c>
      <c r="G77" s="205">
        <v>5</v>
      </c>
      <c r="H77" s="222">
        <f t="shared" si="89"/>
        <v>5</v>
      </c>
      <c r="I77" s="205"/>
      <c r="J77" s="218"/>
      <c r="K77" s="212"/>
      <c r="L77" s="206"/>
      <c r="M77" s="211"/>
      <c r="N77" s="211"/>
      <c r="O77" s="211"/>
      <c r="P77" s="211"/>
      <c r="Q77" s="207"/>
      <c r="R77" s="207"/>
      <c r="S77" s="211"/>
      <c r="T77" s="207"/>
      <c r="U77" s="207"/>
      <c r="V77" s="235"/>
      <c r="W77" s="235"/>
      <c r="X77" s="211"/>
      <c r="Y77" s="211"/>
      <c r="Z77" s="207"/>
      <c r="AA77" s="207"/>
      <c r="AB77" s="207"/>
      <c r="AC77" s="230"/>
      <c r="AD77" s="240"/>
      <c r="AE77" s="240"/>
      <c r="AF77" s="241"/>
      <c r="AG77" s="242"/>
      <c r="AH77" s="207"/>
      <c r="AI77" s="242"/>
      <c r="AJ77" s="209">
        <v>651279</v>
      </c>
      <c r="AK77" s="230">
        <f t="shared" si="90"/>
        <v>275</v>
      </c>
      <c r="AL77" s="220">
        <v>0</v>
      </c>
      <c r="AM77" s="220">
        <f t="shared" si="91"/>
        <v>5</v>
      </c>
      <c r="AN77" s="241">
        <f t="shared" si="69"/>
        <v>98137.931506849316</v>
      </c>
      <c r="AO77" s="210">
        <f t="shared" si="92"/>
        <v>553141.06849315064</v>
      </c>
      <c r="AP77" s="207"/>
      <c r="AQ77" s="242">
        <f t="shared" si="93"/>
        <v>553141.06849315064</v>
      </c>
      <c r="AR77" s="209"/>
      <c r="AS77" s="230"/>
      <c r="AT77" s="235">
        <f t="shared" si="94"/>
        <v>0.75068493150684934</v>
      </c>
      <c r="AU77" s="220">
        <f t="shared" si="67"/>
        <v>4.2493150684931509</v>
      </c>
      <c r="AV77" s="214">
        <f t="shared" si="70"/>
        <v>130171.81818181816</v>
      </c>
      <c r="AW77" s="208">
        <f t="shared" si="71"/>
        <v>422969.25031133246</v>
      </c>
      <c r="AX77" s="207"/>
      <c r="AY77" s="242">
        <v>422969.25031133246</v>
      </c>
      <c r="AZ77" s="209"/>
      <c r="BA77" s="230"/>
      <c r="BB77" s="235">
        <f t="shared" si="72"/>
        <v>1.7506849315068493</v>
      </c>
      <c r="BC77" s="235">
        <f t="shared" si="73"/>
        <v>3.2493150684931509</v>
      </c>
      <c r="BD77" s="238">
        <f t="shared" si="74"/>
        <v>130171.81818181816</v>
      </c>
      <c r="BE77" s="221">
        <f t="shared" si="75"/>
        <v>292797.43212951429</v>
      </c>
      <c r="BF77" s="207"/>
      <c r="BG77" s="221">
        <f t="shared" si="76"/>
        <v>292797.43212951429</v>
      </c>
      <c r="BH77" s="209"/>
      <c r="BI77" s="230"/>
      <c r="BJ77" s="235">
        <f t="shared" si="77"/>
        <v>2.7534246575342465</v>
      </c>
      <c r="BK77" s="235">
        <f t="shared" si="78"/>
        <v>2.2465753424657535</v>
      </c>
      <c r="BL77" s="238">
        <f t="shared" si="61"/>
        <v>130171.81818181816</v>
      </c>
      <c r="BM77" s="221">
        <f t="shared" si="79"/>
        <v>162625.61394769611</v>
      </c>
      <c r="BN77" s="207"/>
      <c r="BO77" s="221">
        <f t="shared" si="80"/>
        <v>162625.61394769611</v>
      </c>
      <c r="BP77" s="209"/>
      <c r="BQ77" s="230"/>
      <c r="BR77" s="235">
        <f t="shared" si="81"/>
        <v>3.7534246575342465</v>
      </c>
      <c r="BS77" s="235">
        <f t="shared" si="82"/>
        <v>1.2465753424657535</v>
      </c>
      <c r="BT77" s="221">
        <f t="shared" si="83"/>
        <v>130171.81818181816</v>
      </c>
      <c r="BU77" s="221">
        <f t="shared" si="84"/>
        <v>32453.795765877949</v>
      </c>
      <c r="BV77" s="207"/>
      <c r="BW77" s="221">
        <f t="shared" si="85"/>
        <v>32453.795765877949</v>
      </c>
      <c r="BX77" s="209"/>
      <c r="BY77" s="230"/>
      <c r="BZ77" s="235">
        <f t="shared" si="86"/>
        <v>4.7534246575342465</v>
      </c>
      <c r="CA77" s="235">
        <f t="shared" si="87"/>
        <v>0.24657534246575352</v>
      </c>
      <c r="CB77" s="221"/>
      <c r="CC77" s="221">
        <f t="shared" si="88"/>
        <v>32453.795765877949</v>
      </c>
    </row>
    <row r="78" spans="1:81" ht="15" x14ac:dyDescent="0.25">
      <c r="A78" s="204" t="s">
        <v>667</v>
      </c>
      <c r="B78" s="234"/>
      <c r="C78" s="234" t="s">
        <v>2174</v>
      </c>
      <c r="D78" s="226" t="s">
        <v>1097</v>
      </c>
      <c r="E78" s="239">
        <v>43036</v>
      </c>
      <c r="F78" s="205">
        <v>0</v>
      </c>
      <c r="G78" s="205">
        <v>5</v>
      </c>
      <c r="H78" s="222">
        <f t="shared" ref="H78:H85" si="95">+G78-F78</f>
        <v>5</v>
      </c>
      <c r="I78" s="205"/>
      <c r="J78" s="218"/>
      <c r="K78" s="212"/>
      <c r="L78" s="206"/>
      <c r="M78" s="211"/>
      <c r="N78" s="211"/>
      <c r="O78" s="211"/>
      <c r="P78" s="211"/>
      <c r="Q78" s="207"/>
      <c r="R78" s="207"/>
      <c r="S78" s="211"/>
      <c r="T78" s="207"/>
      <c r="U78" s="207"/>
      <c r="V78" s="235"/>
      <c r="W78" s="235"/>
      <c r="X78" s="211"/>
      <c r="Y78" s="211"/>
      <c r="Z78" s="207"/>
      <c r="AA78" s="207"/>
      <c r="AB78" s="207"/>
      <c r="AC78" s="230"/>
      <c r="AD78" s="240"/>
      <c r="AE78" s="240"/>
      <c r="AF78" s="241"/>
      <c r="AG78" s="242"/>
      <c r="AH78" s="207"/>
      <c r="AI78" s="242"/>
      <c r="AJ78" s="209">
        <v>54000</v>
      </c>
      <c r="AK78" s="230">
        <f t="shared" ref="AK78:AK85" si="96">+($AL$2-E78)+1</f>
        <v>155</v>
      </c>
      <c r="AL78" s="220">
        <v>0</v>
      </c>
      <c r="AM78" s="220">
        <f t="shared" ref="AM78:AM85" si="97">G78-AL78</f>
        <v>5</v>
      </c>
      <c r="AN78" s="241">
        <f t="shared" ref="AN78:AN85" si="98">+AJ78/AM78*AK78/365</f>
        <v>4586.3013698630139</v>
      </c>
      <c r="AO78" s="210">
        <f t="shared" ref="AO78:AO85" si="99">+AI78-AN78+AJ78</f>
        <v>49413.698630136983</v>
      </c>
      <c r="AP78" s="207"/>
      <c r="AQ78" s="242">
        <f t="shared" si="93"/>
        <v>49413.698630136983</v>
      </c>
      <c r="AR78" s="209"/>
      <c r="AS78" s="230"/>
      <c r="AT78" s="235">
        <f t="shared" si="94"/>
        <v>0.42191780821917807</v>
      </c>
      <c r="AU78" s="220">
        <f t="shared" si="67"/>
        <v>4.5780821917808217</v>
      </c>
      <c r="AV78" s="214">
        <f t="shared" si="70"/>
        <v>10793.536804308796</v>
      </c>
      <c r="AW78" s="208">
        <f t="shared" si="71"/>
        <v>38620.161825828189</v>
      </c>
      <c r="AX78" s="207"/>
      <c r="AY78" s="242">
        <v>38620.161825828189</v>
      </c>
      <c r="AZ78" s="209"/>
      <c r="BA78" s="230"/>
      <c r="BB78" s="235">
        <f t="shared" si="72"/>
        <v>1.4219178082191781</v>
      </c>
      <c r="BC78" s="235">
        <f t="shared" si="73"/>
        <v>3.5780821917808217</v>
      </c>
      <c r="BD78" s="238">
        <f t="shared" si="74"/>
        <v>10793.536804308796</v>
      </c>
      <c r="BE78" s="221">
        <f t="shared" si="75"/>
        <v>27826.625021519394</v>
      </c>
      <c r="BF78" s="207"/>
      <c r="BG78" s="221">
        <f t="shared" si="76"/>
        <v>27826.625021519394</v>
      </c>
      <c r="BH78" s="209"/>
      <c r="BI78" s="230"/>
      <c r="BJ78" s="235">
        <f t="shared" si="77"/>
        <v>2.4246575342465753</v>
      </c>
      <c r="BK78" s="235">
        <f t="shared" si="78"/>
        <v>2.5753424657534247</v>
      </c>
      <c r="BL78" s="238">
        <f t="shared" si="61"/>
        <v>10793.536804308796</v>
      </c>
      <c r="BM78" s="221">
        <f t="shared" si="79"/>
        <v>17033.088217210599</v>
      </c>
      <c r="BN78" s="207"/>
      <c r="BO78" s="221">
        <f t="shared" si="80"/>
        <v>17033.088217210599</v>
      </c>
      <c r="BP78" s="209"/>
      <c r="BQ78" s="230"/>
      <c r="BR78" s="235">
        <f t="shared" si="81"/>
        <v>3.4246575342465753</v>
      </c>
      <c r="BS78" s="235">
        <f t="shared" si="82"/>
        <v>1.5753424657534247</v>
      </c>
      <c r="BT78" s="221">
        <f t="shared" si="83"/>
        <v>10793.536804308796</v>
      </c>
      <c r="BU78" s="221">
        <f t="shared" si="84"/>
        <v>6239.5514129018029</v>
      </c>
      <c r="BV78" s="207"/>
      <c r="BW78" s="221">
        <f t="shared" si="85"/>
        <v>6239.5514129018029</v>
      </c>
      <c r="BX78" s="209"/>
      <c r="BY78" s="230"/>
      <c r="BZ78" s="235">
        <f t="shared" si="86"/>
        <v>4.4246575342465757</v>
      </c>
      <c r="CA78" s="235">
        <f t="shared" si="87"/>
        <v>0.57534246575342429</v>
      </c>
      <c r="CB78" s="221">
        <f>BW78</f>
        <v>6239.5514129018029</v>
      </c>
      <c r="CC78" s="221">
        <f t="shared" si="88"/>
        <v>0</v>
      </c>
    </row>
    <row r="79" spans="1:81" ht="15" x14ac:dyDescent="0.25">
      <c r="A79" s="204" t="s">
        <v>667</v>
      </c>
      <c r="B79" s="234"/>
      <c r="C79" s="234" t="s">
        <v>2175</v>
      </c>
      <c r="D79" s="226" t="s">
        <v>1092</v>
      </c>
      <c r="E79" s="239">
        <v>43100</v>
      </c>
      <c r="F79" s="205">
        <v>0</v>
      </c>
      <c r="G79" s="205">
        <v>5</v>
      </c>
      <c r="H79" s="222">
        <f t="shared" si="95"/>
        <v>5</v>
      </c>
      <c r="I79" s="205"/>
      <c r="J79" s="218"/>
      <c r="K79" s="212"/>
      <c r="L79" s="206"/>
      <c r="M79" s="211"/>
      <c r="N79" s="211"/>
      <c r="O79" s="211"/>
      <c r="P79" s="211"/>
      <c r="Q79" s="207"/>
      <c r="R79" s="207"/>
      <c r="S79" s="211"/>
      <c r="T79" s="207"/>
      <c r="U79" s="207"/>
      <c r="V79" s="235"/>
      <c r="W79" s="235"/>
      <c r="X79" s="211"/>
      <c r="Y79" s="211"/>
      <c r="Z79" s="207"/>
      <c r="AA79" s="207"/>
      <c r="AB79" s="207"/>
      <c r="AC79" s="230"/>
      <c r="AD79" s="240"/>
      <c r="AE79" s="240"/>
      <c r="AF79" s="241"/>
      <c r="AG79" s="242"/>
      <c r="AH79" s="207"/>
      <c r="AI79" s="242"/>
      <c r="AJ79" s="209">
        <v>1693684</v>
      </c>
      <c r="AK79" s="230">
        <f t="shared" si="96"/>
        <v>91</v>
      </c>
      <c r="AL79" s="220">
        <v>0</v>
      </c>
      <c r="AM79" s="220">
        <f t="shared" si="97"/>
        <v>5</v>
      </c>
      <c r="AN79" s="241">
        <f t="shared" si="98"/>
        <v>84452.188493150694</v>
      </c>
      <c r="AO79" s="210">
        <f t="shared" si="99"/>
        <v>1609231.8115068492</v>
      </c>
      <c r="AP79" s="207"/>
      <c r="AQ79" s="242">
        <f t="shared" si="93"/>
        <v>1609231.8115068492</v>
      </c>
      <c r="AR79" s="209"/>
      <c r="AS79" s="230"/>
      <c r="AT79" s="235">
        <f t="shared" si="94"/>
        <v>0.24657534246575341</v>
      </c>
      <c r="AU79" s="220">
        <f t="shared" si="67"/>
        <v>4.7534246575342465</v>
      </c>
      <c r="AV79" s="214">
        <f t="shared" si="70"/>
        <v>338541.56265129684</v>
      </c>
      <c r="AW79" s="208">
        <f t="shared" si="71"/>
        <v>1270690.2488555524</v>
      </c>
      <c r="AX79" s="207"/>
      <c r="AY79" s="242">
        <v>1270690.2488555524</v>
      </c>
      <c r="AZ79" s="209"/>
      <c r="BA79" s="230"/>
      <c r="BB79" s="235">
        <f t="shared" si="72"/>
        <v>1.2465753424657535</v>
      </c>
      <c r="BC79" s="235">
        <f t="shared" si="73"/>
        <v>3.7534246575342465</v>
      </c>
      <c r="BD79" s="238">
        <f t="shared" si="74"/>
        <v>338541.56265129684</v>
      </c>
      <c r="BE79" s="221">
        <f t="shared" si="75"/>
        <v>932148.68620425556</v>
      </c>
      <c r="BF79" s="207"/>
      <c r="BG79" s="221">
        <f t="shared" si="76"/>
        <v>932148.68620425556</v>
      </c>
      <c r="BH79" s="209"/>
      <c r="BI79" s="230"/>
      <c r="BJ79" s="235">
        <f t="shared" si="77"/>
        <v>2.2493150684931509</v>
      </c>
      <c r="BK79" s="235">
        <f t="shared" si="78"/>
        <v>2.7506849315068491</v>
      </c>
      <c r="BL79" s="238">
        <f t="shared" si="61"/>
        <v>338541.56265129684</v>
      </c>
      <c r="BM79" s="221">
        <f t="shared" si="79"/>
        <v>593607.12355295871</v>
      </c>
      <c r="BN79" s="207"/>
      <c r="BO79" s="221">
        <f t="shared" si="80"/>
        <v>593607.12355295871</v>
      </c>
      <c r="BP79" s="209"/>
      <c r="BQ79" s="230"/>
      <c r="BR79" s="235">
        <f t="shared" si="81"/>
        <v>3.2493150684931509</v>
      </c>
      <c r="BS79" s="235">
        <f t="shared" si="82"/>
        <v>1.7506849315068491</v>
      </c>
      <c r="BT79" s="221">
        <f t="shared" si="83"/>
        <v>338541.56265129684</v>
      </c>
      <c r="BU79" s="221">
        <f t="shared" si="84"/>
        <v>255065.56090166187</v>
      </c>
      <c r="BV79" s="207"/>
      <c r="BW79" s="221">
        <f t="shared" si="85"/>
        <v>255065.56090166187</v>
      </c>
      <c r="BX79" s="209"/>
      <c r="BY79" s="230"/>
      <c r="BZ79" s="235">
        <f t="shared" si="86"/>
        <v>4.2493150684931509</v>
      </c>
      <c r="CA79" s="235">
        <f t="shared" si="87"/>
        <v>0.75068493150684912</v>
      </c>
      <c r="CB79" s="221">
        <f>BW79</f>
        <v>255065.56090166187</v>
      </c>
      <c r="CC79" s="221">
        <f t="shared" si="88"/>
        <v>0</v>
      </c>
    </row>
    <row r="80" spans="1:81" ht="15" x14ac:dyDescent="0.25">
      <c r="A80" s="204" t="s">
        <v>667</v>
      </c>
      <c r="B80" s="234"/>
      <c r="C80" s="234" t="s">
        <v>2176</v>
      </c>
      <c r="D80" s="226" t="s">
        <v>1097</v>
      </c>
      <c r="E80" s="239">
        <v>43102</v>
      </c>
      <c r="F80" s="205">
        <v>0</v>
      </c>
      <c r="G80" s="205">
        <v>5</v>
      </c>
      <c r="H80" s="222">
        <f t="shared" si="95"/>
        <v>5</v>
      </c>
      <c r="I80" s="205"/>
      <c r="J80" s="218"/>
      <c r="K80" s="212"/>
      <c r="L80" s="206"/>
      <c r="M80" s="211"/>
      <c r="N80" s="211"/>
      <c r="O80" s="211"/>
      <c r="P80" s="211"/>
      <c r="Q80" s="207"/>
      <c r="R80" s="207"/>
      <c r="S80" s="211"/>
      <c r="T80" s="207"/>
      <c r="U80" s="207"/>
      <c r="V80" s="235"/>
      <c r="W80" s="235"/>
      <c r="X80" s="211"/>
      <c r="Y80" s="211"/>
      <c r="Z80" s="207"/>
      <c r="AA80" s="207"/>
      <c r="AB80" s="207"/>
      <c r="AC80" s="230"/>
      <c r="AD80" s="240"/>
      <c r="AE80" s="240"/>
      <c r="AF80" s="241"/>
      <c r="AG80" s="242"/>
      <c r="AH80" s="207"/>
      <c r="AI80" s="242"/>
      <c r="AJ80" s="209">
        <v>54000</v>
      </c>
      <c r="AK80" s="230">
        <f t="shared" si="96"/>
        <v>89</v>
      </c>
      <c r="AL80" s="220">
        <v>0</v>
      </c>
      <c r="AM80" s="220">
        <f t="shared" si="97"/>
        <v>5</v>
      </c>
      <c r="AN80" s="241">
        <f t="shared" si="98"/>
        <v>2633.4246575342468</v>
      </c>
      <c r="AO80" s="210">
        <f t="shared" si="99"/>
        <v>51366.575342465752</v>
      </c>
      <c r="AP80" s="207"/>
      <c r="AQ80" s="242">
        <f t="shared" si="93"/>
        <v>51366.575342465752</v>
      </c>
      <c r="AR80" s="209"/>
      <c r="AS80" s="230"/>
      <c r="AT80" s="235">
        <f t="shared" si="94"/>
        <v>0.24109589041095891</v>
      </c>
      <c r="AU80" s="220">
        <f t="shared" si="67"/>
        <v>4.7589041095890412</v>
      </c>
      <c r="AV80" s="214">
        <f t="shared" si="70"/>
        <v>10793.782383419688</v>
      </c>
      <c r="AW80" s="208">
        <f t="shared" si="71"/>
        <v>40572.792959046063</v>
      </c>
      <c r="AX80" s="207"/>
      <c r="AY80" s="242">
        <v>40572.792959046063</v>
      </c>
      <c r="AZ80" s="209"/>
      <c r="BA80" s="230"/>
      <c r="BB80" s="235">
        <f t="shared" si="72"/>
        <v>1.2410958904109588</v>
      </c>
      <c r="BC80" s="235">
        <f t="shared" si="73"/>
        <v>3.7589041095890412</v>
      </c>
      <c r="BD80" s="238">
        <f t="shared" si="74"/>
        <v>10793.782383419688</v>
      </c>
      <c r="BE80" s="221">
        <f t="shared" si="75"/>
        <v>29779.010575626373</v>
      </c>
      <c r="BF80" s="207"/>
      <c r="BG80" s="221">
        <f t="shared" si="76"/>
        <v>29779.010575626373</v>
      </c>
      <c r="BH80" s="209"/>
      <c r="BI80" s="230"/>
      <c r="BJ80" s="235">
        <f t="shared" si="77"/>
        <v>2.2438356164383562</v>
      </c>
      <c r="BK80" s="235">
        <f t="shared" si="78"/>
        <v>2.7561643835616438</v>
      </c>
      <c r="BL80" s="238">
        <f t="shared" si="61"/>
        <v>10793.782383419688</v>
      </c>
      <c r="BM80" s="221">
        <f t="shared" si="79"/>
        <v>18985.228192206683</v>
      </c>
      <c r="BN80" s="207"/>
      <c r="BO80" s="221">
        <f t="shared" si="80"/>
        <v>18985.228192206683</v>
      </c>
      <c r="BP80" s="209"/>
      <c r="BQ80" s="230"/>
      <c r="BR80" s="235">
        <f t="shared" si="81"/>
        <v>3.2438356164383562</v>
      </c>
      <c r="BS80" s="235">
        <f t="shared" si="82"/>
        <v>1.7561643835616438</v>
      </c>
      <c r="BT80" s="221">
        <f t="shared" si="83"/>
        <v>10793.782383419688</v>
      </c>
      <c r="BU80" s="221">
        <f t="shared" si="84"/>
        <v>8191.4458087869953</v>
      </c>
      <c r="BV80" s="207"/>
      <c r="BW80" s="221">
        <f t="shared" si="85"/>
        <v>8191.4458087869953</v>
      </c>
      <c r="BX80" s="209"/>
      <c r="BY80" s="230"/>
      <c r="BZ80" s="235">
        <f t="shared" si="86"/>
        <v>4.2438356164383562</v>
      </c>
      <c r="CA80" s="235">
        <f t="shared" si="87"/>
        <v>0.75616438356164384</v>
      </c>
      <c r="CB80" s="221">
        <f>BW80</f>
        <v>8191.4458087869953</v>
      </c>
      <c r="CC80" s="221">
        <f t="shared" si="88"/>
        <v>0</v>
      </c>
    </row>
    <row r="81" spans="1:81" ht="15" x14ac:dyDescent="0.25">
      <c r="A81" s="204" t="s">
        <v>667</v>
      </c>
      <c r="B81" s="234"/>
      <c r="C81" s="234" t="s">
        <v>2177</v>
      </c>
      <c r="D81" s="226" t="s">
        <v>1012</v>
      </c>
      <c r="E81" s="239">
        <v>42845</v>
      </c>
      <c r="F81" s="205">
        <v>0</v>
      </c>
      <c r="G81" s="205">
        <v>5</v>
      </c>
      <c r="H81" s="222">
        <f t="shared" ref="H81" si="100">+G81-F81</f>
        <v>5</v>
      </c>
      <c r="I81" s="205"/>
      <c r="J81" s="218"/>
      <c r="K81" s="212"/>
      <c r="L81" s="206"/>
      <c r="M81" s="211"/>
      <c r="N81" s="211"/>
      <c r="O81" s="211"/>
      <c r="P81" s="211"/>
      <c r="Q81" s="207"/>
      <c r="R81" s="207"/>
      <c r="S81" s="211"/>
      <c r="T81" s="207"/>
      <c r="U81" s="207"/>
      <c r="V81" s="235"/>
      <c r="W81" s="235"/>
      <c r="X81" s="211"/>
      <c r="Y81" s="211"/>
      <c r="Z81" s="207"/>
      <c r="AA81" s="207"/>
      <c r="AB81" s="207"/>
      <c r="AC81" s="230"/>
      <c r="AD81" s="240"/>
      <c r="AE81" s="240"/>
      <c r="AF81" s="241"/>
      <c r="AG81" s="242"/>
      <c r="AH81" s="207"/>
      <c r="AI81" s="242"/>
      <c r="AJ81" s="209">
        <v>390767</v>
      </c>
      <c r="AK81" s="230">
        <f t="shared" ref="AK81:AK84" si="101">+($AL$2-E81)+1</f>
        <v>346</v>
      </c>
      <c r="AL81" s="220">
        <v>0</v>
      </c>
      <c r="AM81" s="220">
        <f t="shared" ref="AM81:AM84" si="102">G81-AL81</f>
        <v>5</v>
      </c>
      <c r="AN81" s="241">
        <f t="shared" ref="AN81:AN84" si="103">+AJ81/AM81*AK81/365</f>
        <v>74085.140821917797</v>
      </c>
      <c r="AO81" s="210">
        <f t="shared" ref="AO81:AO84" si="104">+AI81-AN81+AJ81</f>
        <v>316681.8591780822</v>
      </c>
      <c r="AP81" s="207"/>
      <c r="AQ81" s="242">
        <f t="shared" si="93"/>
        <v>316681.8591780822</v>
      </c>
      <c r="AR81" s="209"/>
      <c r="AS81" s="230"/>
      <c r="AT81" s="235">
        <f t="shared" si="94"/>
        <v>0.9452054794520548</v>
      </c>
      <c r="AU81" s="220">
        <f t="shared" si="67"/>
        <v>4.0547945205479454</v>
      </c>
      <c r="AV81" s="214">
        <f t="shared" si="70"/>
        <v>78100.593648648646</v>
      </c>
      <c r="AW81" s="208">
        <f t="shared" si="71"/>
        <v>238581.26552943356</v>
      </c>
      <c r="AX81" s="207"/>
      <c r="AY81" s="242">
        <v>238581.26552943356</v>
      </c>
      <c r="AZ81" s="209"/>
      <c r="BA81" s="230"/>
      <c r="BB81" s="235">
        <f t="shared" si="72"/>
        <v>1.9452054794520548</v>
      </c>
      <c r="BC81" s="235">
        <f t="shared" si="73"/>
        <v>3.0547945205479454</v>
      </c>
      <c r="BD81" s="238">
        <f t="shared" si="74"/>
        <v>78100.593648648646</v>
      </c>
      <c r="BE81" s="221">
        <f t="shared" si="75"/>
        <v>160480.67188078491</v>
      </c>
      <c r="BF81" s="207"/>
      <c r="BG81" s="221">
        <f t="shared" si="76"/>
        <v>160480.67188078491</v>
      </c>
      <c r="BH81" s="209"/>
      <c r="BI81" s="230"/>
      <c r="BJ81" s="235">
        <f t="shared" si="77"/>
        <v>2.9479452054794519</v>
      </c>
      <c r="BK81" s="235">
        <f t="shared" si="78"/>
        <v>2.0520547945205481</v>
      </c>
      <c r="BL81" s="238">
        <f t="shared" si="61"/>
        <v>78100.593648648646</v>
      </c>
      <c r="BM81" s="221">
        <f t="shared" si="79"/>
        <v>82380.078232136264</v>
      </c>
      <c r="BN81" s="207"/>
      <c r="BO81" s="221">
        <f t="shared" si="80"/>
        <v>82380.078232136264</v>
      </c>
      <c r="BP81" s="209"/>
      <c r="BQ81" s="230"/>
      <c r="BR81" s="235">
        <f t="shared" si="81"/>
        <v>3.9479452054794519</v>
      </c>
      <c r="BS81" s="235">
        <f t="shared" si="82"/>
        <v>1.0520547945205481</v>
      </c>
      <c r="BT81" s="221">
        <f t="shared" si="83"/>
        <v>78100.593648648646</v>
      </c>
      <c r="BU81" s="221">
        <f t="shared" si="84"/>
        <v>4279.4845834876178</v>
      </c>
      <c r="BV81" s="207"/>
      <c r="BW81" s="221">
        <f t="shared" si="85"/>
        <v>4279.4845834876178</v>
      </c>
      <c r="BX81" s="209"/>
      <c r="BY81" s="230"/>
      <c r="BZ81" s="235">
        <f t="shared" si="86"/>
        <v>4.9479452054794519</v>
      </c>
      <c r="CA81" s="235">
        <f t="shared" si="87"/>
        <v>5.2054794520548064E-2</v>
      </c>
      <c r="CB81" s="221"/>
      <c r="CC81" s="221">
        <f t="shared" si="88"/>
        <v>4279.4845834876178</v>
      </c>
    </row>
    <row r="82" spans="1:81" ht="15" x14ac:dyDescent="0.25">
      <c r="A82" s="204" t="s">
        <v>667</v>
      </c>
      <c r="B82" s="234"/>
      <c r="C82" s="234" t="s">
        <v>2178</v>
      </c>
      <c r="D82" s="226" t="s">
        <v>1012</v>
      </c>
      <c r="E82" s="239">
        <v>42891</v>
      </c>
      <c r="F82" s="205">
        <v>0</v>
      </c>
      <c r="G82" s="205">
        <v>5</v>
      </c>
      <c r="H82" s="222">
        <f t="shared" ref="H82" si="105">+G82-F82</f>
        <v>5</v>
      </c>
      <c r="I82" s="205"/>
      <c r="J82" s="218"/>
      <c r="K82" s="212"/>
      <c r="L82" s="206"/>
      <c r="M82" s="211"/>
      <c r="N82" s="211"/>
      <c r="O82" s="211"/>
      <c r="P82" s="211"/>
      <c r="Q82" s="207"/>
      <c r="R82" s="207"/>
      <c r="S82" s="211"/>
      <c r="T82" s="207"/>
      <c r="U82" s="207"/>
      <c r="V82" s="235"/>
      <c r="W82" s="235"/>
      <c r="X82" s="211"/>
      <c r="Y82" s="211"/>
      <c r="Z82" s="207"/>
      <c r="AA82" s="207"/>
      <c r="AB82" s="207"/>
      <c r="AC82" s="230"/>
      <c r="AD82" s="240"/>
      <c r="AE82" s="240"/>
      <c r="AF82" s="241"/>
      <c r="AG82" s="242"/>
      <c r="AH82" s="207"/>
      <c r="AI82" s="242"/>
      <c r="AJ82" s="209">
        <v>390767</v>
      </c>
      <c r="AK82" s="230">
        <f t="shared" si="101"/>
        <v>300</v>
      </c>
      <c r="AL82" s="220">
        <v>0</v>
      </c>
      <c r="AM82" s="220">
        <f t="shared" si="102"/>
        <v>5</v>
      </c>
      <c r="AN82" s="241">
        <f t="shared" si="103"/>
        <v>64235.67123287671</v>
      </c>
      <c r="AO82" s="210">
        <f t="shared" si="104"/>
        <v>326531.32876712328</v>
      </c>
      <c r="AP82" s="207"/>
      <c r="AQ82" s="242">
        <f t="shared" si="93"/>
        <v>326531.32876712328</v>
      </c>
      <c r="AR82" s="209"/>
      <c r="AS82" s="230"/>
      <c r="AT82" s="235">
        <f t="shared" si="94"/>
        <v>0.81917808219178079</v>
      </c>
      <c r="AU82" s="220">
        <f t="shared" si="67"/>
        <v>4.1808219178082195</v>
      </c>
      <c r="AV82" s="214">
        <f t="shared" si="70"/>
        <v>78102.185452162506</v>
      </c>
      <c r="AW82" s="208">
        <f t="shared" si="71"/>
        <v>248429.14331496076</v>
      </c>
      <c r="AX82" s="207"/>
      <c r="AY82" s="242">
        <v>248429.14331496076</v>
      </c>
      <c r="AZ82" s="209"/>
      <c r="BA82" s="230"/>
      <c r="BB82" s="235">
        <f t="shared" si="72"/>
        <v>1.8191780821917809</v>
      </c>
      <c r="BC82" s="235">
        <f t="shared" si="73"/>
        <v>3.1808219178082191</v>
      </c>
      <c r="BD82" s="238">
        <f t="shared" si="74"/>
        <v>78102.185452162506</v>
      </c>
      <c r="BE82" s="221">
        <f t="shared" si="75"/>
        <v>170326.95786279824</v>
      </c>
      <c r="BF82" s="207"/>
      <c r="BG82" s="221">
        <f t="shared" si="76"/>
        <v>170326.95786279824</v>
      </c>
      <c r="BH82" s="209"/>
      <c r="BI82" s="230"/>
      <c r="BJ82" s="235">
        <f t="shared" si="77"/>
        <v>2.8219178082191783</v>
      </c>
      <c r="BK82" s="235">
        <f t="shared" si="78"/>
        <v>2.1780821917808217</v>
      </c>
      <c r="BL82" s="238">
        <f t="shared" si="61"/>
        <v>78102.185452162506</v>
      </c>
      <c r="BM82" s="221">
        <f t="shared" si="79"/>
        <v>92224.772410635735</v>
      </c>
      <c r="BN82" s="207"/>
      <c r="BO82" s="221">
        <f t="shared" si="80"/>
        <v>92224.772410635735</v>
      </c>
      <c r="BP82" s="209"/>
      <c r="BQ82" s="230"/>
      <c r="BR82" s="235">
        <f t="shared" si="81"/>
        <v>3.8219178082191783</v>
      </c>
      <c r="BS82" s="235">
        <f t="shared" si="82"/>
        <v>1.1780821917808217</v>
      </c>
      <c r="BT82" s="221">
        <f t="shared" si="83"/>
        <v>78102.185452162506</v>
      </c>
      <c r="BU82" s="221">
        <f t="shared" si="84"/>
        <v>14122.586958473228</v>
      </c>
      <c r="BV82" s="207"/>
      <c r="BW82" s="221">
        <f t="shared" si="85"/>
        <v>14122.586958473228</v>
      </c>
      <c r="BX82" s="209"/>
      <c r="BY82" s="230"/>
      <c r="BZ82" s="235">
        <f t="shared" si="86"/>
        <v>4.8219178082191778</v>
      </c>
      <c r="CA82" s="235">
        <f t="shared" si="87"/>
        <v>0.17808219178082219</v>
      </c>
      <c r="CB82" s="221"/>
      <c r="CC82" s="221">
        <f t="shared" si="88"/>
        <v>14122.586958473228</v>
      </c>
    </row>
    <row r="83" spans="1:81" ht="15" x14ac:dyDescent="0.25">
      <c r="A83" s="204" t="s">
        <v>667</v>
      </c>
      <c r="B83" s="234"/>
      <c r="C83" s="234" t="s">
        <v>2179</v>
      </c>
      <c r="D83" s="226" t="s">
        <v>1012</v>
      </c>
      <c r="E83" s="239">
        <v>42982</v>
      </c>
      <c r="F83" s="205">
        <v>0</v>
      </c>
      <c r="G83" s="205">
        <v>5</v>
      </c>
      <c r="H83" s="222">
        <f t="shared" ref="H83" si="106">+G83-F83</f>
        <v>5</v>
      </c>
      <c r="I83" s="205"/>
      <c r="J83" s="218"/>
      <c r="K83" s="212"/>
      <c r="L83" s="206"/>
      <c r="M83" s="211"/>
      <c r="N83" s="211"/>
      <c r="O83" s="211"/>
      <c r="P83" s="211"/>
      <c r="Q83" s="207"/>
      <c r="R83" s="207"/>
      <c r="S83" s="211"/>
      <c r="T83" s="207"/>
      <c r="U83" s="207"/>
      <c r="V83" s="235"/>
      <c r="W83" s="235"/>
      <c r="X83" s="211"/>
      <c r="Y83" s="211"/>
      <c r="Z83" s="207"/>
      <c r="AA83" s="207"/>
      <c r="AB83" s="207"/>
      <c r="AC83" s="230"/>
      <c r="AD83" s="240"/>
      <c r="AE83" s="240"/>
      <c r="AF83" s="241"/>
      <c r="AG83" s="242"/>
      <c r="AH83" s="207"/>
      <c r="AI83" s="242"/>
      <c r="AJ83" s="209">
        <v>390767</v>
      </c>
      <c r="AK83" s="230">
        <f t="shared" si="101"/>
        <v>209</v>
      </c>
      <c r="AL83" s="220">
        <v>0</v>
      </c>
      <c r="AM83" s="220">
        <f t="shared" si="102"/>
        <v>5</v>
      </c>
      <c r="AN83" s="241">
        <f t="shared" si="103"/>
        <v>44750.850958904106</v>
      </c>
      <c r="AO83" s="210">
        <f t="shared" si="104"/>
        <v>346016.14904109586</v>
      </c>
      <c r="AP83" s="207"/>
      <c r="AQ83" s="242">
        <f t="shared" si="93"/>
        <v>346016.14904109586</v>
      </c>
      <c r="AR83" s="209"/>
      <c r="AS83" s="230"/>
      <c r="AT83" s="235">
        <f t="shared" si="94"/>
        <v>0.56986301369863013</v>
      </c>
      <c r="AU83" s="220">
        <f t="shared" si="67"/>
        <v>4.4301369863013695</v>
      </c>
      <c r="AV83" s="214">
        <f t="shared" si="70"/>
        <v>78105.067656153376</v>
      </c>
      <c r="AW83" s="208">
        <f t="shared" si="71"/>
        <v>267911.08138494252</v>
      </c>
      <c r="AX83" s="207"/>
      <c r="AY83" s="242">
        <v>267911.08138494252</v>
      </c>
      <c r="AZ83" s="209"/>
      <c r="BA83" s="230"/>
      <c r="BB83" s="235">
        <f t="shared" si="72"/>
        <v>1.5698630136986302</v>
      </c>
      <c r="BC83" s="235">
        <f t="shared" si="73"/>
        <v>3.4301369863013695</v>
      </c>
      <c r="BD83" s="238">
        <f t="shared" si="74"/>
        <v>78105.067656153376</v>
      </c>
      <c r="BE83" s="221">
        <f t="shared" si="75"/>
        <v>189806.01372878914</v>
      </c>
      <c r="BF83" s="207"/>
      <c r="BG83" s="221">
        <f t="shared" si="76"/>
        <v>189806.01372878914</v>
      </c>
      <c r="BH83" s="209"/>
      <c r="BI83" s="230"/>
      <c r="BJ83" s="235">
        <f t="shared" si="77"/>
        <v>2.5726027397260274</v>
      </c>
      <c r="BK83" s="235">
        <f t="shared" si="78"/>
        <v>2.4273972602739726</v>
      </c>
      <c r="BL83" s="238">
        <f t="shared" si="61"/>
        <v>78105.067656153376</v>
      </c>
      <c r="BM83" s="221">
        <f t="shared" si="79"/>
        <v>111700.94607263576</v>
      </c>
      <c r="BN83" s="207"/>
      <c r="BO83" s="221">
        <f t="shared" si="80"/>
        <v>111700.94607263576</v>
      </c>
      <c r="BP83" s="209"/>
      <c r="BQ83" s="230"/>
      <c r="BR83" s="235">
        <f t="shared" si="81"/>
        <v>3.5726027397260274</v>
      </c>
      <c r="BS83" s="235">
        <f t="shared" si="82"/>
        <v>1.4273972602739726</v>
      </c>
      <c r="BT83" s="221">
        <f t="shared" si="83"/>
        <v>78105.067656153376</v>
      </c>
      <c r="BU83" s="221">
        <f t="shared" si="84"/>
        <v>33595.878416482388</v>
      </c>
      <c r="BV83" s="207"/>
      <c r="BW83" s="221">
        <f t="shared" si="85"/>
        <v>33595.878416482388</v>
      </c>
      <c r="BX83" s="209"/>
      <c r="BY83" s="230"/>
      <c r="BZ83" s="235">
        <f t="shared" si="86"/>
        <v>4.5726027397260278</v>
      </c>
      <c r="CA83" s="235">
        <f t="shared" si="87"/>
        <v>0.42739726027397218</v>
      </c>
      <c r="CB83" s="221">
        <f>BW83</f>
        <v>33595.878416482388</v>
      </c>
      <c r="CC83" s="221">
        <f t="shared" si="88"/>
        <v>0</v>
      </c>
    </row>
    <row r="84" spans="1:81" ht="15" x14ac:dyDescent="0.25">
      <c r="A84" s="204" t="s">
        <v>667</v>
      </c>
      <c r="B84" s="234"/>
      <c r="C84" s="234" t="s">
        <v>2180</v>
      </c>
      <c r="D84" s="226" t="s">
        <v>1012</v>
      </c>
      <c r="E84" s="239">
        <v>43138</v>
      </c>
      <c r="F84" s="205">
        <v>0</v>
      </c>
      <c r="G84" s="205">
        <v>5</v>
      </c>
      <c r="H84" s="222">
        <f t="shared" ref="H84" si="107">+G84-F84</f>
        <v>5</v>
      </c>
      <c r="I84" s="205"/>
      <c r="J84" s="218"/>
      <c r="K84" s="212"/>
      <c r="L84" s="206"/>
      <c r="M84" s="211"/>
      <c r="N84" s="211"/>
      <c r="O84" s="211"/>
      <c r="P84" s="211"/>
      <c r="Q84" s="207"/>
      <c r="R84" s="207"/>
      <c r="S84" s="211"/>
      <c r="T84" s="207"/>
      <c r="U84" s="207"/>
      <c r="V84" s="235"/>
      <c r="W84" s="235"/>
      <c r="X84" s="211"/>
      <c r="Y84" s="211"/>
      <c r="Z84" s="207"/>
      <c r="AA84" s="207"/>
      <c r="AB84" s="207"/>
      <c r="AC84" s="230"/>
      <c r="AD84" s="240"/>
      <c r="AE84" s="240"/>
      <c r="AF84" s="241"/>
      <c r="AG84" s="242"/>
      <c r="AH84" s="207"/>
      <c r="AI84" s="242"/>
      <c r="AJ84" s="209">
        <v>260511</v>
      </c>
      <c r="AK84" s="230">
        <f t="shared" si="101"/>
        <v>53</v>
      </c>
      <c r="AL84" s="220">
        <v>0</v>
      </c>
      <c r="AM84" s="220">
        <f t="shared" si="102"/>
        <v>5</v>
      </c>
      <c r="AN84" s="241">
        <f t="shared" si="103"/>
        <v>7565.5249315068486</v>
      </c>
      <c r="AO84" s="210">
        <f t="shared" si="104"/>
        <v>252945.47506849316</v>
      </c>
      <c r="AP84" s="207"/>
      <c r="AQ84" s="242">
        <f t="shared" si="93"/>
        <v>252945.47506849316</v>
      </c>
      <c r="AR84" s="209"/>
      <c r="AS84" s="230"/>
      <c r="AT84" s="235">
        <f t="shared" si="94"/>
        <v>0.14246575342465753</v>
      </c>
      <c r="AU84" s="220">
        <f t="shared" si="67"/>
        <v>4.8575342465753426</v>
      </c>
      <c r="AV84" s="214">
        <f t="shared" si="70"/>
        <v>52072.813536379021</v>
      </c>
      <c r="AW84" s="208">
        <f t="shared" si="71"/>
        <v>200872.66153211414</v>
      </c>
      <c r="AX84" s="207"/>
      <c r="AY84" s="242">
        <v>200872.66153211414</v>
      </c>
      <c r="AZ84" s="209"/>
      <c r="BA84" s="230"/>
      <c r="BB84" s="235">
        <f t="shared" si="72"/>
        <v>1.1424657534246576</v>
      </c>
      <c r="BC84" s="235">
        <f t="shared" si="73"/>
        <v>3.8575342465753426</v>
      </c>
      <c r="BD84" s="238">
        <f t="shared" si="74"/>
        <v>52072.813536379021</v>
      </c>
      <c r="BE84" s="221">
        <f t="shared" si="75"/>
        <v>148799.84799573512</v>
      </c>
      <c r="BF84" s="207"/>
      <c r="BG84" s="221">
        <f t="shared" si="76"/>
        <v>148799.84799573512</v>
      </c>
      <c r="BH84" s="209"/>
      <c r="BI84" s="230"/>
      <c r="BJ84" s="235">
        <f t="shared" si="77"/>
        <v>2.1452054794520548</v>
      </c>
      <c r="BK84" s="235">
        <f t="shared" si="78"/>
        <v>2.8547945205479452</v>
      </c>
      <c r="BL84" s="238">
        <f t="shared" si="61"/>
        <v>52072.813536379021</v>
      </c>
      <c r="BM84" s="221">
        <f t="shared" si="79"/>
        <v>96727.034459356102</v>
      </c>
      <c r="BN84" s="207"/>
      <c r="BO84" s="221">
        <f t="shared" si="80"/>
        <v>96727.034459356102</v>
      </c>
      <c r="BP84" s="209"/>
      <c r="BQ84" s="230"/>
      <c r="BR84" s="235">
        <f t="shared" si="81"/>
        <v>3.1452054794520548</v>
      </c>
      <c r="BS84" s="235">
        <f t="shared" si="82"/>
        <v>1.8547945205479452</v>
      </c>
      <c r="BT84" s="221">
        <f t="shared" si="83"/>
        <v>52072.813536379021</v>
      </c>
      <c r="BU84" s="221">
        <f t="shared" si="84"/>
        <v>44654.220922977081</v>
      </c>
      <c r="BV84" s="207"/>
      <c r="BW84" s="221">
        <f t="shared" si="85"/>
        <v>44654.220922977081</v>
      </c>
      <c r="BX84" s="209"/>
      <c r="BY84" s="230"/>
      <c r="BZ84" s="235">
        <f t="shared" si="86"/>
        <v>4.1452054794520548</v>
      </c>
      <c r="CA84" s="235">
        <f t="shared" si="87"/>
        <v>0.85479452054794525</v>
      </c>
      <c r="CB84" s="221">
        <f>BW84</f>
        <v>44654.220922977081</v>
      </c>
      <c r="CC84" s="221">
        <f t="shared" si="88"/>
        <v>0</v>
      </c>
    </row>
    <row r="85" spans="1:81" ht="15" x14ac:dyDescent="0.25">
      <c r="A85" s="204" t="s">
        <v>667</v>
      </c>
      <c r="B85" s="234"/>
      <c r="C85" s="234" t="s">
        <v>2181</v>
      </c>
      <c r="D85" s="226" t="s">
        <v>1093</v>
      </c>
      <c r="E85" s="239">
        <v>43180</v>
      </c>
      <c r="F85" s="205">
        <v>0</v>
      </c>
      <c r="G85" s="205">
        <v>3</v>
      </c>
      <c r="H85" s="222">
        <f t="shared" si="95"/>
        <v>3</v>
      </c>
      <c r="I85" s="205"/>
      <c r="J85" s="218"/>
      <c r="K85" s="212"/>
      <c r="L85" s="206"/>
      <c r="M85" s="211"/>
      <c r="N85" s="211"/>
      <c r="O85" s="211"/>
      <c r="P85" s="211"/>
      <c r="Q85" s="207"/>
      <c r="R85" s="207"/>
      <c r="S85" s="211"/>
      <c r="T85" s="207"/>
      <c r="U85" s="207"/>
      <c r="V85" s="235"/>
      <c r="W85" s="235"/>
      <c r="X85" s="211"/>
      <c r="Y85" s="211"/>
      <c r="Z85" s="207"/>
      <c r="AA85" s="207"/>
      <c r="AB85" s="207"/>
      <c r="AC85" s="230"/>
      <c r="AD85" s="240"/>
      <c r="AE85" s="240"/>
      <c r="AF85" s="241"/>
      <c r="AG85" s="242"/>
      <c r="AH85" s="207"/>
      <c r="AI85" s="242"/>
      <c r="AJ85" s="209">
        <v>297000</v>
      </c>
      <c r="AK85" s="230">
        <f t="shared" si="96"/>
        <v>11</v>
      </c>
      <c r="AL85" s="220">
        <v>0</v>
      </c>
      <c r="AM85" s="220">
        <f t="shared" si="97"/>
        <v>3</v>
      </c>
      <c r="AN85" s="241">
        <f t="shared" si="98"/>
        <v>2983.5616438356165</v>
      </c>
      <c r="AO85" s="210">
        <f t="shared" si="99"/>
        <v>294016.43835616438</v>
      </c>
      <c r="AP85" s="207"/>
      <c r="AQ85" s="242">
        <f t="shared" si="93"/>
        <v>294016.43835616438</v>
      </c>
      <c r="AR85" s="209"/>
      <c r="AS85" s="230"/>
      <c r="AT85" s="235">
        <f t="shared" si="94"/>
        <v>2.7397260273972601E-2</v>
      </c>
      <c r="AU85" s="220">
        <f t="shared" si="67"/>
        <v>2.9726027397260273</v>
      </c>
      <c r="AV85" s="214">
        <f t="shared" si="70"/>
        <v>98908.755760368658</v>
      </c>
      <c r="AW85" s="208">
        <f t="shared" si="71"/>
        <v>195107.68259579572</v>
      </c>
      <c r="AX85" s="207"/>
      <c r="AY85" s="242">
        <v>195107.68259579572</v>
      </c>
      <c r="AZ85" s="209"/>
      <c r="BA85" s="230"/>
      <c r="BB85" s="235">
        <f t="shared" si="72"/>
        <v>1.0273972602739727</v>
      </c>
      <c r="BC85" s="235">
        <f t="shared" si="73"/>
        <v>1.9726027397260273</v>
      </c>
      <c r="BD85" s="238">
        <f t="shared" si="74"/>
        <v>98908.755760368658</v>
      </c>
      <c r="BE85" s="221">
        <f t="shared" si="75"/>
        <v>96198.926835427061</v>
      </c>
      <c r="BF85" s="207"/>
      <c r="BG85" s="221">
        <f t="shared" si="76"/>
        <v>96198.926835427061</v>
      </c>
      <c r="BH85" s="209"/>
      <c r="BI85" s="230"/>
      <c r="BJ85" s="235">
        <f t="shared" si="77"/>
        <v>2.0301369863013701</v>
      </c>
      <c r="BK85" s="235">
        <f t="shared" si="78"/>
        <v>0.96986301369862993</v>
      </c>
      <c r="BL85" s="238">
        <f>BG85</f>
        <v>96198.926835427061</v>
      </c>
      <c r="BM85" s="221">
        <f t="shared" si="79"/>
        <v>0</v>
      </c>
      <c r="BN85" s="207"/>
      <c r="BO85" s="221">
        <f t="shared" si="80"/>
        <v>0</v>
      </c>
      <c r="BP85" s="209"/>
      <c r="BQ85" s="230"/>
      <c r="BR85" s="235">
        <f t="shared" si="81"/>
        <v>3.0301369863013701</v>
      </c>
      <c r="BS85" s="235">
        <f t="shared" si="82"/>
        <v>-3.0136986301370072E-2</v>
      </c>
      <c r="BT85" s="221"/>
      <c r="BU85" s="221">
        <f t="shared" si="84"/>
        <v>0</v>
      </c>
      <c r="BV85" s="207"/>
      <c r="BW85" s="221">
        <f t="shared" si="85"/>
        <v>0</v>
      </c>
      <c r="BX85" s="209"/>
      <c r="BY85" s="230"/>
      <c r="BZ85" s="235">
        <f t="shared" si="86"/>
        <v>4.0301369863013701</v>
      </c>
      <c r="CA85" s="235">
        <f t="shared" si="87"/>
        <v>-1.0301369863013701</v>
      </c>
      <c r="CB85" s="221">
        <f t="shared" ref="CB85:CB96" si="108">BT85</f>
        <v>0</v>
      </c>
      <c r="CC85" s="221">
        <f t="shared" si="88"/>
        <v>0</v>
      </c>
    </row>
    <row r="86" spans="1:81" ht="15" x14ac:dyDescent="0.25">
      <c r="A86" s="204" t="s">
        <v>667</v>
      </c>
      <c r="B86" s="234"/>
      <c r="C86" s="234" t="s">
        <v>2182</v>
      </c>
      <c r="D86" s="226" t="s">
        <v>1149</v>
      </c>
      <c r="E86" s="239">
        <v>43229</v>
      </c>
      <c r="F86" s="205">
        <v>0</v>
      </c>
      <c r="G86" s="205">
        <v>5</v>
      </c>
      <c r="H86" s="222">
        <f t="shared" ref="H86" si="109">+G86-F86</f>
        <v>5</v>
      </c>
      <c r="I86" s="205"/>
      <c r="J86" s="218"/>
      <c r="K86" s="212"/>
      <c r="L86" s="206"/>
      <c r="M86" s="211"/>
      <c r="N86" s="211"/>
      <c r="O86" s="211"/>
      <c r="P86" s="211"/>
      <c r="Q86" s="207"/>
      <c r="R86" s="207"/>
      <c r="S86" s="211"/>
      <c r="T86" s="207"/>
      <c r="U86" s="207"/>
      <c r="V86" s="235"/>
      <c r="W86" s="235"/>
      <c r="X86" s="211"/>
      <c r="Y86" s="211"/>
      <c r="Z86" s="207"/>
      <c r="AA86" s="207"/>
      <c r="AB86" s="207"/>
      <c r="AC86" s="230"/>
      <c r="AD86" s="240"/>
      <c r="AE86" s="240"/>
      <c r="AF86" s="241"/>
      <c r="AG86" s="242"/>
      <c r="AH86" s="207"/>
      <c r="AI86" s="242"/>
      <c r="AJ86" s="209"/>
      <c r="AK86" s="230"/>
      <c r="AL86" s="220"/>
      <c r="AM86" s="220"/>
      <c r="AN86" s="241"/>
      <c r="AO86" s="210"/>
      <c r="AP86" s="207"/>
      <c r="AQ86" s="242"/>
      <c r="AR86" s="209">
        <v>15750</v>
      </c>
      <c r="AS86" s="230">
        <f>+($AT$2-E86)+1</f>
        <v>327</v>
      </c>
      <c r="AT86" s="235"/>
      <c r="AU86" s="220">
        <f t="shared" si="67"/>
        <v>5</v>
      </c>
      <c r="AV86" s="214">
        <f>+AR86/AU86*AS86/365</f>
        <v>2822.0547945205481</v>
      </c>
      <c r="AW86" s="208">
        <f>+AR86-AV86</f>
        <v>12927.945205479453</v>
      </c>
      <c r="AX86" s="207"/>
      <c r="AY86" s="242">
        <v>12927.945205479453</v>
      </c>
      <c r="AZ86" s="209"/>
      <c r="BA86" s="230"/>
      <c r="BB86" s="235">
        <f t="shared" si="72"/>
        <v>0.89315068493150684</v>
      </c>
      <c r="BC86" s="235">
        <f t="shared" si="73"/>
        <v>4.1068493150684935</v>
      </c>
      <c r="BD86" s="238">
        <f>AY86/BC86</f>
        <v>3147.898599066044</v>
      </c>
      <c r="BE86" s="221">
        <f t="shared" si="75"/>
        <v>9780.0466064134089</v>
      </c>
      <c r="BF86" s="207"/>
      <c r="BG86" s="221">
        <f t="shared" si="76"/>
        <v>9780.0466064134089</v>
      </c>
      <c r="BH86" s="209"/>
      <c r="BI86" s="230"/>
      <c r="BJ86" s="235">
        <f t="shared" si="77"/>
        <v>1.8958904109589041</v>
      </c>
      <c r="BK86" s="235">
        <f t="shared" si="78"/>
        <v>3.1041095890410961</v>
      </c>
      <c r="BL86" s="238">
        <f t="shared" ref="BL86:BL95" si="110">BD86</f>
        <v>3147.898599066044</v>
      </c>
      <c r="BM86" s="221">
        <f t="shared" si="79"/>
        <v>6632.1480073473649</v>
      </c>
      <c r="BN86" s="207"/>
      <c r="BO86" s="221">
        <f t="shared" si="80"/>
        <v>6632.1480073473649</v>
      </c>
      <c r="BP86" s="209"/>
      <c r="BQ86" s="230"/>
      <c r="BR86" s="235">
        <f t="shared" si="81"/>
        <v>2.8958904109589043</v>
      </c>
      <c r="BS86" s="235">
        <f t="shared" si="82"/>
        <v>2.1041095890410957</v>
      </c>
      <c r="BT86" s="221">
        <f t="shared" ref="BT86:BT95" si="111">BL86</f>
        <v>3147.898599066044</v>
      </c>
      <c r="BU86" s="221">
        <f t="shared" si="84"/>
        <v>3484.2494082813209</v>
      </c>
      <c r="BV86" s="207"/>
      <c r="BW86" s="221">
        <f t="shared" si="85"/>
        <v>3484.2494082813209</v>
      </c>
      <c r="BX86" s="209"/>
      <c r="BY86" s="230"/>
      <c r="BZ86" s="235">
        <f t="shared" si="86"/>
        <v>3.8958904109589043</v>
      </c>
      <c r="CA86" s="235">
        <f t="shared" si="87"/>
        <v>1.1041095890410957</v>
      </c>
      <c r="CB86" s="221">
        <f t="shared" si="108"/>
        <v>3147.898599066044</v>
      </c>
      <c r="CC86" s="221">
        <f t="shared" si="88"/>
        <v>336.35080921527697</v>
      </c>
    </row>
    <row r="87" spans="1:81" ht="15" x14ac:dyDescent="0.25">
      <c r="A87" s="204" t="s">
        <v>667</v>
      </c>
      <c r="B87" s="234"/>
      <c r="C87" s="234" t="s">
        <v>2183</v>
      </c>
      <c r="D87" s="226" t="s">
        <v>1148</v>
      </c>
      <c r="E87" s="239">
        <v>43250</v>
      </c>
      <c r="F87" s="205">
        <v>0</v>
      </c>
      <c r="G87" s="205">
        <v>5</v>
      </c>
      <c r="H87" s="222">
        <f t="shared" ref="H87:H95" si="112">+G87-F87</f>
        <v>5</v>
      </c>
      <c r="I87" s="205"/>
      <c r="J87" s="218"/>
      <c r="K87" s="212"/>
      <c r="L87" s="206"/>
      <c r="M87" s="211"/>
      <c r="N87" s="211"/>
      <c r="O87" s="211"/>
      <c r="P87" s="211"/>
      <c r="Q87" s="207"/>
      <c r="R87" s="207"/>
      <c r="S87" s="211"/>
      <c r="T87" s="207"/>
      <c r="U87" s="207"/>
      <c r="V87" s="235"/>
      <c r="W87" s="235"/>
      <c r="X87" s="211"/>
      <c r="Y87" s="211"/>
      <c r="Z87" s="207"/>
      <c r="AA87" s="207"/>
      <c r="AB87" s="207"/>
      <c r="AC87" s="230"/>
      <c r="AD87" s="240"/>
      <c r="AE87" s="240"/>
      <c r="AF87" s="241"/>
      <c r="AG87" s="242"/>
      <c r="AH87" s="207"/>
      <c r="AI87" s="242"/>
      <c r="AJ87" s="209"/>
      <c r="AK87" s="230"/>
      <c r="AL87" s="220"/>
      <c r="AM87" s="220"/>
      <c r="AN87" s="241"/>
      <c r="AO87" s="210"/>
      <c r="AP87" s="207"/>
      <c r="AQ87" s="242"/>
      <c r="AR87" s="209">
        <v>130000</v>
      </c>
      <c r="AS87" s="230">
        <f>+($AT$2-E87)+1</f>
        <v>306</v>
      </c>
      <c r="AT87" s="235"/>
      <c r="AU87" s="220">
        <f t="shared" ref="AU87:AU95" si="113">G87-AT87</f>
        <v>5</v>
      </c>
      <c r="AV87" s="214">
        <f t="shared" ref="AV87:AV95" si="114">+AR87/AU87*AS87/365</f>
        <v>21797.260273972603</v>
      </c>
      <c r="AW87" s="208">
        <f t="shared" ref="AW87:AW95" si="115">+AR87-AV87</f>
        <v>108202.7397260274</v>
      </c>
      <c r="AX87" s="207"/>
      <c r="AY87" s="242">
        <v>108202.7397260274</v>
      </c>
      <c r="AZ87" s="209"/>
      <c r="BA87" s="230"/>
      <c r="BB87" s="235">
        <f t="shared" si="72"/>
        <v>0.83561643835616439</v>
      </c>
      <c r="BC87" s="235">
        <f t="shared" si="73"/>
        <v>4.1643835616438354</v>
      </c>
      <c r="BD87" s="238">
        <f t="shared" ref="BD87:BD95" si="116">AY87/BC87</f>
        <v>25982.894736842107</v>
      </c>
      <c r="BE87" s="221">
        <f t="shared" si="75"/>
        <v>82219.844989185294</v>
      </c>
      <c r="BF87" s="207"/>
      <c r="BG87" s="221">
        <f t="shared" si="76"/>
        <v>82219.844989185294</v>
      </c>
      <c r="BH87" s="209"/>
      <c r="BI87" s="230"/>
      <c r="BJ87" s="235">
        <f t="shared" si="77"/>
        <v>1.8383561643835618</v>
      </c>
      <c r="BK87" s="235">
        <f t="shared" si="78"/>
        <v>3.161643835616438</v>
      </c>
      <c r="BL87" s="238">
        <f t="shared" si="110"/>
        <v>25982.894736842107</v>
      </c>
      <c r="BM87" s="221">
        <f t="shared" si="79"/>
        <v>56236.950252343187</v>
      </c>
      <c r="BN87" s="207"/>
      <c r="BO87" s="221">
        <f t="shared" si="80"/>
        <v>56236.950252343187</v>
      </c>
      <c r="BP87" s="209"/>
      <c r="BQ87" s="230"/>
      <c r="BR87" s="235">
        <f t="shared" si="81"/>
        <v>2.8383561643835615</v>
      </c>
      <c r="BS87" s="235">
        <f t="shared" si="82"/>
        <v>2.1616438356164385</v>
      </c>
      <c r="BT87" s="221">
        <f t="shared" si="111"/>
        <v>25982.894736842107</v>
      </c>
      <c r="BU87" s="221">
        <f t="shared" si="84"/>
        <v>30254.055515501081</v>
      </c>
      <c r="BV87" s="207"/>
      <c r="BW87" s="221">
        <f t="shared" si="85"/>
        <v>30254.055515501081</v>
      </c>
      <c r="BX87" s="209"/>
      <c r="BY87" s="230"/>
      <c r="BZ87" s="235">
        <f t="shared" si="86"/>
        <v>3.8383561643835615</v>
      </c>
      <c r="CA87" s="235">
        <f t="shared" si="87"/>
        <v>1.1616438356164385</v>
      </c>
      <c r="CB87" s="221">
        <f t="shared" si="108"/>
        <v>25982.894736842107</v>
      </c>
      <c r="CC87" s="221">
        <f t="shared" si="88"/>
        <v>4271.1607786589739</v>
      </c>
    </row>
    <row r="88" spans="1:81" ht="15" x14ac:dyDescent="0.25">
      <c r="A88" s="204" t="s">
        <v>667</v>
      </c>
      <c r="B88" s="234"/>
      <c r="C88" s="234" t="s">
        <v>2184</v>
      </c>
      <c r="D88" s="226" t="s">
        <v>1124</v>
      </c>
      <c r="E88" s="239">
        <v>43235</v>
      </c>
      <c r="F88" s="205">
        <v>0</v>
      </c>
      <c r="G88" s="205">
        <v>5</v>
      </c>
      <c r="H88" s="222">
        <f t="shared" ref="H88:H91" si="117">+G88-F88</f>
        <v>5</v>
      </c>
      <c r="I88" s="205"/>
      <c r="J88" s="218"/>
      <c r="K88" s="212"/>
      <c r="L88" s="206"/>
      <c r="M88" s="211"/>
      <c r="N88" s="211"/>
      <c r="O88" s="211"/>
      <c r="P88" s="211"/>
      <c r="Q88" s="207"/>
      <c r="R88" s="207"/>
      <c r="S88" s="211"/>
      <c r="T88" s="207"/>
      <c r="U88" s="207"/>
      <c r="V88" s="235"/>
      <c r="W88" s="235"/>
      <c r="X88" s="211"/>
      <c r="Y88" s="211"/>
      <c r="Z88" s="207"/>
      <c r="AA88" s="207"/>
      <c r="AB88" s="207"/>
      <c r="AC88" s="230"/>
      <c r="AD88" s="240"/>
      <c r="AE88" s="240"/>
      <c r="AF88" s="241"/>
      <c r="AG88" s="242"/>
      <c r="AH88" s="207"/>
      <c r="AI88" s="242"/>
      <c r="AJ88" s="209"/>
      <c r="AK88" s="230"/>
      <c r="AL88" s="220"/>
      <c r="AM88" s="220"/>
      <c r="AN88" s="241"/>
      <c r="AO88" s="210"/>
      <c r="AP88" s="207"/>
      <c r="AQ88" s="242"/>
      <c r="AR88" s="209">
        <v>17000</v>
      </c>
      <c r="AS88" s="230">
        <f t="shared" ref="AS88:AS92" si="118">+($AT$2-E88)+1</f>
        <v>321</v>
      </c>
      <c r="AT88" s="235"/>
      <c r="AU88" s="220">
        <f t="shared" ref="AU88:AU91" si="119">G88-AT88</f>
        <v>5</v>
      </c>
      <c r="AV88" s="214">
        <f t="shared" si="114"/>
        <v>2990.1369863013697</v>
      </c>
      <c r="AW88" s="208">
        <f t="shared" ref="AW88:AW91" si="120">+AR88-AV88</f>
        <v>14009.86301369863</v>
      </c>
      <c r="AX88" s="207"/>
      <c r="AY88" s="242">
        <v>14009.86301369863</v>
      </c>
      <c r="AZ88" s="209"/>
      <c r="BA88" s="230"/>
      <c r="BB88" s="235">
        <f t="shared" si="72"/>
        <v>0.87671232876712324</v>
      </c>
      <c r="BC88" s="235">
        <f t="shared" si="73"/>
        <v>4.1232876712328768</v>
      </c>
      <c r="BD88" s="238">
        <f t="shared" si="116"/>
        <v>3397.7408637873755</v>
      </c>
      <c r="BE88" s="221">
        <f t="shared" si="75"/>
        <v>10612.122149911254</v>
      </c>
      <c r="BF88" s="207"/>
      <c r="BG88" s="221">
        <f t="shared" si="76"/>
        <v>10612.122149911254</v>
      </c>
      <c r="BH88" s="209"/>
      <c r="BI88" s="230"/>
      <c r="BJ88" s="235">
        <f t="shared" si="77"/>
        <v>1.8794520547945206</v>
      </c>
      <c r="BK88" s="235">
        <f t="shared" si="78"/>
        <v>3.1205479452054794</v>
      </c>
      <c r="BL88" s="238">
        <f t="shared" si="110"/>
        <v>3397.7408637873755</v>
      </c>
      <c r="BM88" s="221">
        <f t="shared" si="79"/>
        <v>7214.3812861238785</v>
      </c>
      <c r="BN88" s="207"/>
      <c r="BO88" s="221">
        <f t="shared" si="80"/>
        <v>7214.3812861238785</v>
      </c>
      <c r="BP88" s="209"/>
      <c r="BQ88" s="230"/>
      <c r="BR88" s="235">
        <f t="shared" si="81"/>
        <v>2.8794520547945206</v>
      </c>
      <c r="BS88" s="235">
        <f t="shared" si="82"/>
        <v>2.1205479452054794</v>
      </c>
      <c r="BT88" s="221">
        <f t="shared" si="111"/>
        <v>3397.7408637873755</v>
      </c>
      <c r="BU88" s="221">
        <f t="shared" si="84"/>
        <v>3816.640422336503</v>
      </c>
      <c r="BV88" s="207"/>
      <c r="BW88" s="221">
        <f t="shared" si="85"/>
        <v>3816.640422336503</v>
      </c>
      <c r="BX88" s="209"/>
      <c r="BY88" s="230"/>
      <c r="BZ88" s="235">
        <f t="shared" si="86"/>
        <v>3.8794520547945206</v>
      </c>
      <c r="CA88" s="235">
        <f t="shared" si="87"/>
        <v>1.1205479452054794</v>
      </c>
      <c r="CB88" s="221">
        <f t="shared" si="108"/>
        <v>3397.7408637873755</v>
      </c>
      <c r="CC88" s="221">
        <f t="shared" si="88"/>
        <v>418.89955854912751</v>
      </c>
    </row>
    <row r="89" spans="1:81" ht="15" x14ac:dyDescent="0.25">
      <c r="A89" s="204" t="s">
        <v>667</v>
      </c>
      <c r="B89" s="234"/>
      <c r="C89" s="234" t="s">
        <v>2185</v>
      </c>
      <c r="D89" s="226" t="s">
        <v>1123</v>
      </c>
      <c r="E89" s="239">
        <v>43241</v>
      </c>
      <c r="F89" s="205">
        <v>0</v>
      </c>
      <c r="G89" s="205">
        <v>5</v>
      </c>
      <c r="H89" s="222">
        <f t="shared" si="117"/>
        <v>5</v>
      </c>
      <c r="I89" s="205"/>
      <c r="J89" s="218"/>
      <c r="K89" s="212"/>
      <c r="L89" s="206"/>
      <c r="M89" s="211"/>
      <c r="N89" s="211"/>
      <c r="O89" s="211"/>
      <c r="P89" s="211"/>
      <c r="Q89" s="207"/>
      <c r="R89" s="207"/>
      <c r="S89" s="211"/>
      <c r="T89" s="207"/>
      <c r="U89" s="207"/>
      <c r="V89" s="235"/>
      <c r="W89" s="235"/>
      <c r="X89" s="211"/>
      <c r="Y89" s="211"/>
      <c r="Z89" s="207"/>
      <c r="AA89" s="207"/>
      <c r="AB89" s="207"/>
      <c r="AC89" s="230"/>
      <c r="AD89" s="240"/>
      <c r="AE89" s="240"/>
      <c r="AF89" s="241"/>
      <c r="AG89" s="242"/>
      <c r="AH89" s="207"/>
      <c r="AI89" s="242"/>
      <c r="AJ89" s="209"/>
      <c r="AK89" s="230"/>
      <c r="AL89" s="220"/>
      <c r="AM89" s="220"/>
      <c r="AN89" s="241"/>
      <c r="AO89" s="210"/>
      <c r="AP89" s="207"/>
      <c r="AQ89" s="242"/>
      <c r="AR89" s="209">
        <v>506362</v>
      </c>
      <c r="AS89" s="230">
        <f t="shared" si="118"/>
        <v>315</v>
      </c>
      <c r="AT89" s="235"/>
      <c r="AU89" s="220">
        <f t="shared" si="119"/>
        <v>5</v>
      </c>
      <c r="AV89" s="214">
        <f t="shared" si="114"/>
        <v>87399.468493150678</v>
      </c>
      <c r="AW89" s="208">
        <f t="shared" si="120"/>
        <v>418962.53150684934</v>
      </c>
      <c r="AX89" s="207"/>
      <c r="AY89" s="242">
        <v>418962.53150684934</v>
      </c>
      <c r="AZ89" s="209"/>
      <c r="BA89" s="230"/>
      <c r="BB89" s="235">
        <f t="shared" si="72"/>
        <v>0.86027397260273974</v>
      </c>
      <c r="BC89" s="235">
        <f t="shared" si="73"/>
        <v>4.13972602739726</v>
      </c>
      <c r="BD89" s="238">
        <f t="shared" si="116"/>
        <v>101205.37657180676</v>
      </c>
      <c r="BE89" s="221">
        <f t="shared" si="75"/>
        <v>317757.15493504261</v>
      </c>
      <c r="BF89" s="207"/>
      <c r="BG89" s="221">
        <f t="shared" si="76"/>
        <v>317757.15493504261</v>
      </c>
      <c r="BH89" s="209"/>
      <c r="BI89" s="230"/>
      <c r="BJ89" s="235">
        <f t="shared" si="77"/>
        <v>1.8630136986301369</v>
      </c>
      <c r="BK89" s="235">
        <f t="shared" si="78"/>
        <v>3.1369863013698631</v>
      </c>
      <c r="BL89" s="238">
        <f t="shared" si="110"/>
        <v>101205.37657180676</v>
      </c>
      <c r="BM89" s="221">
        <f t="shared" si="79"/>
        <v>216551.77836323585</v>
      </c>
      <c r="BN89" s="207"/>
      <c r="BO89" s="221">
        <f t="shared" si="80"/>
        <v>216551.77836323585</v>
      </c>
      <c r="BP89" s="209"/>
      <c r="BQ89" s="230"/>
      <c r="BR89" s="235">
        <f t="shared" si="81"/>
        <v>2.8630136986301369</v>
      </c>
      <c r="BS89" s="235">
        <f t="shared" si="82"/>
        <v>2.1369863013698631</v>
      </c>
      <c r="BT89" s="221">
        <f t="shared" si="111"/>
        <v>101205.37657180676</v>
      </c>
      <c r="BU89" s="221">
        <f t="shared" si="84"/>
        <v>115346.40179142909</v>
      </c>
      <c r="BV89" s="207"/>
      <c r="BW89" s="221">
        <f t="shared" si="85"/>
        <v>115346.40179142909</v>
      </c>
      <c r="BX89" s="209"/>
      <c r="BY89" s="230"/>
      <c r="BZ89" s="235">
        <f t="shared" si="86"/>
        <v>3.8630136986301369</v>
      </c>
      <c r="CA89" s="235">
        <f t="shared" si="87"/>
        <v>1.1369863013698631</v>
      </c>
      <c r="CB89" s="221">
        <f t="shared" si="108"/>
        <v>101205.37657180676</v>
      </c>
      <c r="CC89" s="221">
        <f t="shared" si="88"/>
        <v>14141.02521962233</v>
      </c>
    </row>
    <row r="90" spans="1:81" ht="15" x14ac:dyDescent="0.25">
      <c r="A90" s="204" t="s">
        <v>667</v>
      </c>
      <c r="B90" s="234"/>
      <c r="C90" s="234" t="s">
        <v>2186</v>
      </c>
      <c r="D90" s="226" t="s">
        <v>1125</v>
      </c>
      <c r="E90" s="239">
        <v>43288</v>
      </c>
      <c r="F90" s="205">
        <v>0</v>
      </c>
      <c r="G90" s="205">
        <v>5</v>
      </c>
      <c r="H90" s="222">
        <f t="shared" si="117"/>
        <v>5</v>
      </c>
      <c r="I90" s="205"/>
      <c r="J90" s="218"/>
      <c r="K90" s="212"/>
      <c r="L90" s="206"/>
      <c r="M90" s="211"/>
      <c r="N90" s="211"/>
      <c r="O90" s="211"/>
      <c r="P90" s="211"/>
      <c r="Q90" s="207"/>
      <c r="R90" s="207"/>
      <c r="S90" s="211"/>
      <c r="T90" s="207"/>
      <c r="U90" s="207"/>
      <c r="V90" s="235"/>
      <c r="W90" s="235"/>
      <c r="X90" s="211"/>
      <c r="Y90" s="211"/>
      <c r="Z90" s="207"/>
      <c r="AA90" s="207"/>
      <c r="AB90" s="207"/>
      <c r="AC90" s="230"/>
      <c r="AD90" s="240"/>
      <c r="AE90" s="240"/>
      <c r="AF90" s="241"/>
      <c r="AG90" s="242"/>
      <c r="AH90" s="207"/>
      <c r="AI90" s="242"/>
      <c r="AJ90" s="209"/>
      <c r="AK90" s="230"/>
      <c r="AL90" s="220"/>
      <c r="AM90" s="220"/>
      <c r="AN90" s="241"/>
      <c r="AO90" s="210"/>
      <c r="AP90" s="207"/>
      <c r="AQ90" s="242"/>
      <c r="AR90" s="209">
        <v>24600</v>
      </c>
      <c r="AS90" s="230">
        <f t="shared" si="118"/>
        <v>268</v>
      </c>
      <c r="AT90" s="235"/>
      <c r="AU90" s="220">
        <f t="shared" si="119"/>
        <v>5</v>
      </c>
      <c r="AV90" s="214">
        <f t="shared" si="114"/>
        <v>3612.4931506849316</v>
      </c>
      <c r="AW90" s="208">
        <f t="shared" si="120"/>
        <v>20987.506849315068</v>
      </c>
      <c r="AX90" s="207"/>
      <c r="AY90" s="242">
        <v>20987.506849315068</v>
      </c>
      <c r="AZ90" s="209"/>
      <c r="BA90" s="230"/>
      <c r="BB90" s="235">
        <f t="shared" si="72"/>
        <v>0.73150684931506849</v>
      </c>
      <c r="BC90" s="235">
        <f t="shared" si="73"/>
        <v>4.2684931506849315</v>
      </c>
      <c r="BD90" s="238">
        <f t="shared" si="116"/>
        <v>4916.8421052631575</v>
      </c>
      <c r="BE90" s="221">
        <f t="shared" si="75"/>
        <v>16070.664744051912</v>
      </c>
      <c r="BF90" s="207"/>
      <c r="BG90" s="221">
        <f t="shared" si="76"/>
        <v>16070.664744051912</v>
      </c>
      <c r="BH90" s="209"/>
      <c r="BI90" s="230"/>
      <c r="BJ90" s="235">
        <f t="shared" si="77"/>
        <v>1.7342465753424658</v>
      </c>
      <c r="BK90" s="235">
        <f t="shared" si="78"/>
        <v>3.2657534246575342</v>
      </c>
      <c r="BL90" s="238">
        <f t="shared" si="110"/>
        <v>4916.8421052631575</v>
      </c>
      <c r="BM90" s="221">
        <f t="shared" si="79"/>
        <v>11153.822638788755</v>
      </c>
      <c r="BN90" s="207"/>
      <c r="BO90" s="221">
        <f t="shared" si="80"/>
        <v>11153.822638788755</v>
      </c>
      <c r="BP90" s="209"/>
      <c r="BQ90" s="230"/>
      <c r="BR90" s="235">
        <f t="shared" si="81"/>
        <v>2.7342465753424658</v>
      </c>
      <c r="BS90" s="235">
        <f t="shared" si="82"/>
        <v>2.2657534246575342</v>
      </c>
      <c r="BT90" s="221">
        <f t="shared" si="111"/>
        <v>4916.8421052631575</v>
      </c>
      <c r="BU90" s="221">
        <f t="shared" si="84"/>
        <v>6236.9805335255978</v>
      </c>
      <c r="BV90" s="207"/>
      <c r="BW90" s="221">
        <f t="shared" si="85"/>
        <v>6236.9805335255978</v>
      </c>
      <c r="BX90" s="209"/>
      <c r="BY90" s="230"/>
      <c r="BZ90" s="235">
        <f t="shared" si="86"/>
        <v>3.7342465753424658</v>
      </c>
      <c r="CA90" s="235">
        <f t="shared" si="87"/>
        <v>1.2657534246575342</v>
      </c>
      <c r="CB90" s="221">
        <f t="shared" si="108"/>
        <v>4916.8421052631575</v>
      </c>
      <c r="CC90" s="221">
        <f t="shared" si="88"/>
        <v>1320.1384282624404</v>
      </c>
    </row>
    <row r="91" spans="1:81" ht="15" x14ac:dyDescent="0.25">
      <c r="A91" s="204" t="s">
        <v>667</v>
      </c>
      <c r="B91" s="234"/>
      <c r="C91" s="234" t="s">
        <v>2186</v>
      </c>
      <c r="D91" s="226" t="s">
        <v>1125</v>
      </c>
      <c r="E91" s="239">
        <v>43287</v>
      </c>
      <c r="F91" s="205">
        <v>0</v>
      </c>
      <c r="G91" s="205">
        <v>5</v>
      </c>
      <c r="H91" s="222">
        <f t="shared" si="117"/>
        <v>5</v>
      </c>
      <c r="I91" s="205"/>
      <c r="J91" s="218"/>
      <c r="K91" s="212"/>
      <c r="L91" s="206"/>
      <c r="M91" s="211"/>
      <c r="N91" s="211"/>
      <c r="O91" s="211"/>
      <c r="P91" s="211"/>
      <c r="Q91" s="207"/>
      <c r="R91" s="207"/>
      <c r="S91" s="211"/>
      <c r="T91" s="207"/>
      <c r="U91" s="207"/>
      <c r="V91" s="235"/>
      <c r="W91" s="235"/>
      <c r="X91" s="211"/>
      <c r="Y91" s="211"/>
      <c r="Z91" s="207"/>
      <c r="AA91" s="207"/>
      <c r="AB91" s="207"/>
      <c r="AC91" s="230"/>
      <c r="AD91" s="240"/>
      <c r="AE91" s="240"/>
      <c r="AF91" s="241"/>
      <c r="AG91" s="242"/>
      <c r="AH91" s="207"/>
      <c r="AI91" s="242"/>
      <c r="AJ91" s="209"/>
      <c r="AK91" s="230"/>
      <c r="AL91" s="220"/>
      <c r="AM91" s="220"/>
      <c r="AN91" s="241"/>
      <c r="AO91" s="210"/>
      <c r="AP91" s="207"/>
      <c r="AQ91" s="242"/>
      <c r="AR91" s="209">
        <v>8200</v>
      </c>
      <c r="AS91" s="230">
        <f t="shared" si="118"/>
        <v>269</v>
      </c>
      <c r="AT91" s="235"/>
      <c r="AU91" s="220">
        <f t="shared" si="119"/>
        <v>5</v>
      </c>
      <c r="AV91" s="214">
        <f t="shared" si="114"/>
        <v>1208.6575342465753</v>
      </c>
      <c r="AW91" s="208">
        <f t="shared" si="120"/>
        <v>6991.3424657534251</v>
      </c>
      <c r="AX91" s="207"/>
      <c r="AY91" s="242">
        <v>6991.3424657534251</v>
      </c>
      <c r="AZ91" s="209"/>
      <c r="BA91" s="230"/>
      <c r="BB91" s="235">
        <f t="shared" si="72"/>
        <v>0.73424657534246573</v>
      </c>
      <c r="BC91" s="235">
        <f t="shared" si="73"/>
        <v>4.2657534246575342</v>
      </c>
      <c r="BD91" s="238">
        <f t="shared" si="116"/>
        <v>1638.9466923570972</v>
      </c>
      <c r="BE91" s="221">
        <f t="shared" si="75"/>
        <v>5352.395773396328</v>
      </c>
      <c r="BF91" s="207"/>
      <c r="BG91" s="221">
        <f t="shared" si="76"/>
        <v>5352.395773396328</v>
      </c>
      <c r="BH91" s="209"/>
      <c r="BI91" s="230"/>
      <c r="BJ91" s="235">
        <f t="shared" si="77"/>
        <v>1.736986301369863</v>
      </c>
      <c r="BK91" s="235">
        <f t="shared" si="78"/>
        <v>3.2630136986301368</v>
      </c>
      <c r="BL91" s="238">
        <f t="shared" si="110"/>
        <v>1638.9466923570972</v>
      </c>
      <c r="BM91" s="221">
        <f t="shared" si="79"/>
        <v>3713.4490810392308</v>
      </c>
      <c r="BN91" s="207"/>
      <c r="BO91" s="221">
        <f t="shared" si="80"/>
        <v>3713.4490810392308</v>
      </c>
      <c r="BP91" s="209"/>
      <c r="BQ91" s="230"/>
      <c r="BR91" s="235">
        <f t="shared" si="81"/>
        <v>2.7369863013698632</v>
      </c>
      <c r="BS91" s="235">
        <f t="shared" si="82"/>
        <v>2.2630136986301368</v>
      </c>
      <c r="BT91" s="221">
        <f t="shared" si="111"/>
        <v>1638.9466923570972</v>
      </c>
      <c r="BU91" s="221">
        <f t="shared" si="84"/>
        <v>2074.5023886821336</v>
      </c>
      <c r="BV91" s="207"/>
      <c r="BW91" s="221">
        <f t="shared" si="85"/>
        <v>2074.5023886821336</v>
      </c>
      <c r="BX91" s="209"/>
      <c r="BY91" s="230"/>
      <c r="BZ91" s="235">
        <f t="shared" si="86"/>
        <v>3.7369863013698632</v>
      </c>
      <c r="CA91" s="235">
        <f t="shared" si="87"/>
        <v>1.2630136986301368</v>
      </c>
      <c r="CB91" s="221">
        <f t="shared" si="108"/>
        <v>1638.9466923570972</v>
      </c>
      <c r="CC91" s="221">
        <f t="shared" si="88"/>
        <v>435.55569632503648</v>
      </c>
    </row>
    <row r="92" spans="1:81" ht="15" x14ac:dyDescent="0.25">
      <c r="A92" s="204" t="s">
        <v>667</v>
      </c>
      <c r="B92" s="234"/>
      <c r="C92" s="234" t="s">
        <v>2187</v>
      </c>
      <c r="D92" s="226" t="s">
        <v>1125</v>
      </c>
      <c r="E92" s="239">
        <v>43519</v>
      </c>
      <c r="F92" s="205">
        <v>0</v>
      </c>
      <c r="G92" s="205">
        <v>5</v>
      </c>
      <c r="H92" s="222">
        <f t="shared" ref="H92" si="121">+G92-F92</f>
        <v>5</v>
      </c>
      <c r="I92" s="205"/>
      <c r="J92" s="218"/>
      <c r="K92" s="212"/>
      <c r="L92" s="206"/>
      <c r="M92" s="211"/>
      <c r="N92" s="211"/>
      <c r="O92" s="211"/>
      <c r="P92" s="211"/>
      <c r="Q92" s="207"/>
      <c r="R92" s="207"/>
      <c r="S92" s="211"/>
      <c r="T92" s="207"/>
      <c r="U92" s="207"/>
      <c r="V92" s="235"/>
      <c r="W92" s="235"/>
      <c r="X92" s="211"/>
      <c r="Y92" s="211"/>
      <c r="Z92" s="207"/>
      <c r="AA92" s="207"/>
      <c r="AB92" s="207"/>
      <c r="AC92" s="230"/>
      <c r="AD92" s="240"/>
      <c r="AE92" s="240"/>
      <c r="AF92" s="241"/>
      <c r="AG92" s="242"/>
      <c r="AH92" s="207"/>
      <c r="AI92" s="242"/>
      <c r="AJ92" s="209"/>
      <c r="AK92" s="230"/>
      <c r="AL92" s="220"/>
      <c r="AM92" s="220"/>
      <c r="AN92" s="241"/>
      <c r="AO92" s="210"/>
      <c r="AP92" s="207"/>
      <c r="AQ92" s="242"/>
      <c r="AR92" s="209">
        <v>54810</v>
      </c>
      <c r="AS92" s="230">
        <f t="shared" si="118"/>
        <v>37</v>
      </c>
      <c r="AT92" s="235"/>
      <c r="AU92" s="220">
        <f t="shared" ref="AU92" si="122">G92-AT92</f>
        <v>5</v>
      </c>
      <c r="AV92" s="214">
        <f t="shared" si="114"/>
        <v>1111.2164383561644</v>
      </c>
      <c r="AW92" s="208">
        <f t="shared" ref="AW92" si="123">+AR92-AV92</f>
        <v>53698.783561643839</v>
      </c>
      <c r="AX92" s="207"/>
      <c r="AY92" s="242">
        <v>53698.783561643839</v>
      </c>
      <c r="AZ92" s="209"/>
      <c r="BA92" s="230"/>
      <c r="BB92" s="235">
        <f t="shared" si="72"/>
        <v>9.8630136986301367E-2</v>
      </c>
      <c r="BC92" s="235">
        <f t="shared" si="73"/>
        <v>4.9013698630136986</v>
      </c>
      <c r="BD92" s="238">
        <f t="shared" si="116"/>
        <v>10955.872554499721</v>
      </c>
      <c r="BE92" s="221">
        <f t="shared" si="75"/>
        <v>42742.911007144117</v>
      </c>
      <c r="BF92" s="207"/>
      <c r="BG92" s="221">
        <f t="shared" si="76"/>
        <v>42742.911007144117</v>
      </c>
      <c r="BH92" s="209"/>
      <c r="BI92" s="230"/>
      <c r="BJ92" s="235">
        <f t="shared" si="77"/>
        <v>1.1013698630136985</v>
      </c>
      <c r="BK92" s="235">
        <f t="shared" si="78"/>
        <v>3.8986301369863012</v>
      </c>
      <c r="BL92" s="238">
        <f t="shared" si="110"/>
        <v>10955.872554499721</v>
      </c>
      <c r="BM92" s="221">
        <f t="shared" si="79"/>
        <v>31787.038452644396</v>
      </c>
      <c r="BN92" s="207"/>
      <c r="BO92" s="221">
        <f t="shared" si="80"/>
        <v>31787.038452644396</v>
      </c>
      <c r="BP92" s="209"/>
      <c r="BQ92" s="230"/>
      <c r="BR92" s="235">
        <f t="shared" si="81"/>
        <v>2.1013698630136988</v>
      </c>
      <c r="BS92" s="235">
        <f t="shared" si="82"/>
        <v>2.8986301369863012</v>
      </c>
      <c r="BT92" s="221">
        <f t="shared" si="111"/>
        <v>10955.872554499721</v>
      </c>
      <c r="BU92" s="221">
        <f t="shared" si="84"/>
        <v>20831.165898144674</v>
      </c>
      <c r="BV92" s="207"/>
      <c r="BW92" s="221">
        <f t="shared" si="85"/>
        <v>20831.165898144674</v>
      </c>
      <c r="BX92" s="209"/>
      <c r="BY92" s="230"/>
      <c r="BZ92" s="235">
        <f t="shared" si="86"/>
        <v>3.1013698630136988</v>
      </c>
      <c r="CA92" s="235">
        <f t="shared" si="87"/>
        <v>1.8986301369863012</v>
      </c>
      <c r="CB92" s="221">
        <f t="shared" si="108"/>
        <v>10955.872554499721</v>
      </c>
      <c r="CC92" s="221">
        <f t="shared" si="88"/>
        <v>9875.293343644953</v>
      </c>
    </row>
    <row r="93" spans="1:81" ht="15" x14ac:dyDescent="0.25">
      <c r="A93" s="204" t="s">
        <v>667</v>
      </c>
      <c r="B93" s="234"/>
      <c r="C93" s="234" t="s">
        <v>2188</v>
      </c>
      <c r="D93" s="226" t="s">
        <v>1146</v>
      </c>
      <c r="E93" s="239">
        <v>43485</v>
      </c>
      <c r="F93" s="205">
        <v>0</v>
      </c>
      <c r="G93" s="205">
        <v>5</v>
      </c>
      <c r="H93" s="222">
        <f t="shared" ref="H93" si="124">+G93-F93</f>
        <v>5</v>
      </c>
      <c r="I93" s="205"/>
      <c r="J93" s="218"/>
      <c r="K93" s="212"/>
      <c r="L93" s="206"/>
      <c r="M93" s="211"/>
      <c r="N93" s="211"/>
      <c r="O93" s="211"/>
      <c r="P93" s="211"/>
      <c r="Q93" s="207"/>
      <c r="R93" s="207"/>
      <c r="S93" s="211"/>
      <c r="T93" s="207"/>
      <c r="U93" s="207"/>
      <c r="V93" s="235"/>
      <c r="W93" s="235"/>
      <c r="X93" s="211"/>
      <c r="Y93" s="211"/>
      <c r="Z93" s="207"/>
      <c r="AA93" s="207"/>
      <c r="AB93" s="207"/>
      <c r="AC93" s="230"/>
      <c r="AD93" s="240"/>
      <c r="AE93" s="240"/>
      <c r="AF93" s="241"/>
      <c r="AG93" s="242"/>
      <c r="AH93" s="207"/>
      <c r="AI93" s="242"/>
      <c r="AJ93" s="209"/>
      <c r="AK93" s="230"/>
      <c r="AL93" s="220"/>
      <c r="AM93" s="220"/>
      <c r="AN93" s="241"/>
      <c r="AO93" s="210"/>
      <c r="AP93" s="207"/>
      <c r="AQ93" s="242"/>
      <c r="AR93" s="209">
        <v>190000</v>
      </c>
      <c r="AS93" s="230">
        <f t="shared" ref="AS93:AS94" si="125">+($AT$2-E93)+1</f>
        <v>71</v>
      </c>
      <c r="AT93" s="235"/>
      <c r="AU93" s="220">
        <f t="shared" ref="AU93:AU94" si="126">G93-AT93</f>
        <v>5</v>
      </c>
      <c r="AV93" s="214">
        <f t="shared" ref="AV93:AV94" si="127">+AR93/AU93*AS93/365</f>
        <v>7391.7808219178078</v>
      </c>
      <c r="AW93" s="208">
        <f t="shared" ref="AW93:AW94" si="128">+AR93-AV93</f>
        <v>182608.21917808219</v>
      </c>
      <c r="AX93" s="207"/>
      <c r="AY93" s="242">
        <v>182608.21917808219</v>
      </c>
      <c r="AZ93" s="209"/>
      <c r="BA93" s="230"/>
      <c r="BB93" s="235">
        <f t="shared" si="72"/>
        <v>0.19178082191780821</v>
      </c>
      <c r="BC93" s="235">
        <f t="shared" si="73"/>
        <v>4.8082191780821919</v>
      </c>
      <c r="BD93" s="238">
        <f t="shared" si="116"/>
        <v>37978.347578347573</v>
      </c>
      <c r="BE93" s="221">
        <f t="shared" si="75"/>
        <v>144629.87159973462</v>
      </c>
      <c r="BF93" s="207"/>
      <c r="BG93" s="221">
        <f t="shared" si="76"/>
        <v>144629.87159973462</v>
      </c>
      <c r="BH93" s="209"/>
      <c r="BI93" s="230"/>
      <c r="BJ93" s="235">
        <f t="shared" si="77"/>
        <v>1.1945205479452055</v>
      </c>
      <c r="BK93" s="235">
        <f t="shared" si="78"/>
        <v>3.8054794520547945</v>
      </c>
      <c r="BL93" s="238">
        <f t="shared" si="110"/>
        <v>37978.347578347573</v>
      </c>
      <c r="BM93" s="221">
        <f t="shared" si="79"/>
        <v>106651.52402138704</v>
      </c>
      <c r="BN93" s="207"/>
      <c r="BO93" s="221">
        <f t="shared" si="80"/>
        <v>106651.52402138704</v>
      </c>
      <c r="BP93" s="209"/>
      <c r="BQ93" s="230"/>
      <c r="BR93" s="235">
        <f t="shared" si="81"/>
        <v>2.1945205479452055</v>
      </c>
      <c r="BS93" s="235">
        <f t="shared" si="82"/>
        <v>2.8054794520547945</v>
      </c>
      <c r="BT93" s="221">
        <f t="shared" si="111"/>
        <v>37978.347578347573</v>
      </c>
      <c r="BU93" s="221">
        <f t="shared" si="84"/>
        <v>68673.176443039469</v>
      </c>
      <c r="BV93" s="207"/>
      <c r="BW93" s="221">
        <f t="shared" si="85"/>
        <v>68673.176443039469</v>
      </c>
      <c r="BX93" s="209"/>
      <c r="BY93" s="230"/>
      <c r="BZ93" s="235">
        <f t="shared" si="86"/>
        <v>3.1945205479452055</v>
      </c>
      <c r="CA93" s="235">
        <f t="shared" si="87"/>
        <v>1.8054794520547945</v>
      </c>
      <c r="CB93" s="221">
        <f t="shared" si="108"/>
        <v>37978.347578347573</v>
      </c>
      <c r="CC93" s="221">
        <f t="shared" si="88"/>
        <v>30694.828864691895</v>
      </c>
    </row>
    <row r="94" spans="1:81" ht="15" x14ac:dyDescent="0.25">
      <c r="A94" s="204" t="s">
        <v>667</v>
      </c>
      <c r="B94" s="234"/>
      <c r="C94" s="234" t="s">
        <v>2189</v>
      </c>
      <c r="D94" s="226" t="s">
        <v>1156</v>
      </c>
      <c r="E94" s="239">
        <v>43553</v>
      </c>
      <c r="F94" s="205">
        <v>0</v>
      </c>
      <c r="G94" s="205">
        <v>5</v>
      </c>
      <c r="H94" s="222">
        <f t="shared" ref="H94" si="129">+G94-F94</f>
        <v>5</v>
      </c>
      <c r="I94" s="205"/>
      <c r="J94" s="218"/>
      <c r="K94" s="212"/>
      <c r="L94" s="206"/>
      <c r="M94" s="211"/>
      <c r="N94" s="211"/>
      <c r="O94" s="211"/>
      <c r="P94" s="211"/>
      <c r="Q94" s="207"/>
      <c r="R94" s="207"/>
      <c r="S94" s="211"/>
      <c r="T94" s="207"/>
      <c r="U94" s="207"/>
      <c r="V94" s="235"/>
      <c r="W94" s="235"/>
      <c r="X94" s="211"/>
      <c r="Y94" s="211"/>
      <c r="Z94" s="207"/>
      <c r="AA94" s="207"/>
      <c r="AB94" s="207"/>
      <c r="AC94" s="230"/>
      <c r="AD94" s="240"/>
      <c r="AE94" s="240"/>
      <c r="AF94" s="241"/>
      <c r="AG94" s="242"/>
      <c r="AH94" s="207"/>
      <c r="AI94" s="242"/>
      <c r="AJ94" s="209"/>
      <c r="AK94" s="230"/>
      <c r="AL94" s="220"/>
      <c r="AM94" s="220"/>
      <c r="AN94" s="241"/>
      <c r="AO94" s="210"/>
      <c r="AP94" s="207"/>
      <c r="AQ94" s="242"/>
      <c r="AR94" s="209">
        <v>130508</v>
      </c>
      <c r="AS94" s="230">
        <f t="shared" si="125"/>
        <v>3</v>
      </c>
      <c r="AT94" s="235"/>
      <c r="AU94" s="220">
        <f t="shared" si="126"/>
        <v>5</v>
      </c>
      <c r="AV94" s="214">
        <f t="shared" si="127"/>
        <v>214.53369863013697</v>
      </c>
      <c r="AW94" s="208">
        <f t="shared" si="128"/>
        <v>130293.46630136986</v>
      </c>
      <c r="AX94" s="207"/>
      <c r="AY94" s="242">
        <v>130293.46630136986</v>
      </c>
      <c r="AZ94" s="209"/>
      <c r="BA94" s="230"/>
      <c r="BB94" s="235">
        <f t="shared" si="72"/>
        <v>5.4794520547945206E-3</v>
      </c>
      <c r="BC94" s="235">
        <f t="shared" si="73"/>
        <v>4.9945205479452053</v>
      </c>
      <c r="BD94" s="238">
        <f t="shared" si="116"/>
        <v>26087.282062534283</v>
      </c>
      <c r="BE94" s="221">
        <f t="shared" si="75"/>
        <v>104206.18423883557</v>
      </c>
      <c r="BF94" s="207"/>
      <c r="BG94" s="221">
        <f t="shared" si="76"/>
        <v>104206.18423883557</v>
      </c>
      <c r="BH94" s="209"/>
      <c r="BI94" s="230"/>
      <c r="BJ94" s="235">
        <f t="shared" si="77"/>
        <v>1.0082191780821919</v>
      </c>
      <c r="BK94" s="235">
        <f t="shared" si="78"/>
        <v>3.9917808219178079</v>
      </c>
      <c r="BL94" s="238">
        <f t="shared" si="110"/>
        <v>26087.282062534283</v>
      </c>
      <c r="BM94" s="221">
        <f t="shared" si="79"/>
        <v>78118.902176301286</v>
      </c>
      <c r="BN94" s="207"/>
      <c r="BO94" s="221">
        <f t="shared" si="80"/>
        <v>78118.902176301286</v>
      </c>
      <c r="BP94" s="209"/>
      <c r="BQ94" s="230"/>
      <c r="BR94" s="235">
        <f t="shared" si="81"/>
        <v>2.0082191780821916</v>
      </c>
      <c r="BS94" s="235">
        <f t="shared" si="82"/>
        <v>2.9917808219178084</v>
      </c>
      <c r="BT94" s="221">
        <f t="shared" si="111"/>
        <v>26087.282062534283</v>
      </c>
      <c r="BU94" s="221">
        <f t="shared" si="84"/>
        <v>52031.620113767</v>
      </c>
      <c r="BV94" s="207"/>
      <c r="BW94" s="221">
        <f t="shared" si="85"/>
        <v>52031.620113767</v>
      </c>
      <c r="BX94" s="209"/>
      <c r="BY94" s="230"/>
      <c r="BZ94" s="235">
        <f t="shared" si="86"/>
        <v>3.0082191780821916</v>
      </c>
      <c r="CA94" s="235">
        <f t="shared" si="87"/>
        <v>1.9917808219178084</v>
      </c>
      <c r="CB94" s="221">
        <f t="shared" si="108"/>
        <v>26087.282062534283</v>
      </c>
      <c r="CC94" s="221">
        <f t="shared" si="88"/>
        <v>25944.338051232717</v>
      </c>
    </row>
    <row r="95" spans="1:81" ht="15" x14ac:dyDescent="0.25">
      <c r="A95" s="204" t="s">
        <v>667</v>
      </c>
      <c r="B95" s="234"/>
      <c r="C95" s="234" t="s">
        <v>2190</v>
      </c>
      <c r="D95" s="226" t="s">
        <v>1157</v>
      </c>
      <c r="E95" s="239">
        <v>43374</v>
      </c>
      <c r="F95" s="205">
        <v>0</v>
      </c>
      <c r="G95" s="205">
        <v>5</v>
      </c>
      <c r="H95" s="222">
        <f t="shared" si="112"/>
        <v>5</v>
      </c>
      <c r="I95" s="205"/>
      <c r="J95" s="218"/>
      <c r="K95" s="212"/>
      <c r="L95" s="206"/>
      <c r="M95" s="211"/>
      <c r="N95" s="211"/>
      <c r="O95" s="211"/>
      <c r="P95" s="211"/>
      <c r="Q95" s="207"/>
      <c r="R95" s="207"/>
      <c r="S95" s="211"/>
      <c r="T95" s="207"/>
      <c r="U95" s="207"/>
      <c r="V95" s="235"/>
      <c r="W95" s="235"/>
      <c r="X95" s="211"/>
      <c r="Y95" s="211"/>
      <c r="Z95" s="207"/>
      <c r="AA95" s="207"/>
      <c r="AB95" s="207"/>
      <c r="AC95" s="230"/>
      <c r="AD95" s="240"/>
      <c r="AE95" s="240"/>
      <c r="AF95" s="241"/>
      <c r="AG95" s="242"/>
      <c r="AH95" s="207"/>
      <c r="AI95" s="242"/>
      <c r="AJ95" s="209"/>
      <c r="AK95" s="230"/>
      <c r="AL95" s="220"/>
      <c r="AM95" s="220"/>
      <c r="AN95" s="241"/>
      <c r="AO95" s="210"/>
      <c r="AP95" s="207"/>
      <c r="AQ95" s="242"/>
      <c r="AR95" s="209">
        <v>408174</v>
      </c>
      <c r="AS95" s="230">
        <f>+($AT$2-E95)+1</f>
        <v>182</v>
      </c>
      <c r="AT95" s="235"/>
      <c r="AU95" s="220">
        <f t="shared" si="113"/>
        <v>5</v>
      </c>
      <c r="AV95" s="214">
        <f t="shared" si="114"/>
        <v>40705.571506849315</v>
      </c>
      <c r="AW95" s="208">
        <f t="shared" si="115"/>
        <v>367468.42849315068</v>
      </c>
      <c r="AX95" s="207"/>
      <c r="AY95" s="242">
        <v>367468.42849315068</v>
      </c>
      <c r="AZ95" s="209"/>
      <c r="BA95" s="230"/>
      <c r="BB95" s="235">
        <f t="shared" si="72"/>
        <v>0.49589041095890413</v>
      </c>
      <c r="BC95" s="235">
        <f t="shared" si="73"/>
        <v>4.5041095890410956</v>
      </c>
      <c r="BD95" s="238">
        <f t="shared" si="116"/>
        <v>81585.143795620446</v>
      </c>
      <c r="BE95" s="221">
        <f t="shared" si="75"/>
        <v>285883.28469753021</v>
      </c>
      <c r="BF95" s="207"/>
      <c r="BG95" s="221">
        <f t="shared" si="76"/>
        <v>285883.28469753021</v>
      </c>
      <c r="BH95" s="209"/>
      <c r="BI95" s="230"/>
      <c r="BJ95" s="235">
        <f t="shared" si="77"/>
        <v>1.4986301369863013</v>
      </c>
      <c r="BK95" s="235">
        <f t="shared" si="78"/>
        <v>3.5013698630136987</v>
      </c>
      <c r="BL95" s="238">
        <f t="shared" si="110"/>
        <v>81585.143795620446</v>
      </c>
      <c r="BM95" s="221">
        <f t="shared" si="79"/>
        <v>204298.14090190976</v>
      </c>
      <c r="BN95" s="207"/>
      <c r="BO95" s="221">
        <f t="shared" si="80"/>
        <v>204298.14090190976</v>
      </c>
      <c r="BP95" s="209"/>
      <c r="BQ95" s="230"/>
      <c r="BR95" s="235">
        <f t="shared" si="81"/>
        <v>2.4986301369863013</v>
      </c>
      <c r="BS95" s="235">
        <f t="shared" si="82"/>
        <v>2.5013698630136987</v>
      </c>
      <c r="BT95" s="221">
        <f t="shared" si="111"/>
        <v>81585.143795620446</v>
      </c>
      <c r="BU95" s="221">
        <f t="shared" si="84"/>
        <v>122712.99710628932</v>
      </c>
      <c r="BV95" s="207"/>
      <c r="BW95" s="221">
        <f t="shared" si="85"/>
        <v>122712.99710628932</v>
      </c>
      <c r="BX95" s="209"/>
      <c r="BY95" s="230"/>
      <c r="BZ95" s="235">
        <f t="shared" si="86"/>
        <v>3.4986301369863013</v>
      </c>
      <c r="CA95" s="235">
        <f t="shared" si="87"/>
        <v>1.5013698630136987</v>
      </c>
      <c r="CB95" s="221">
        <f t="shared" si="108"/>
        <v>81585.143795620446</v>
      </c>
      <c r="CC95" s="221">
        <f t="shared" si="88"/>
        <v>41127.85331066887</v>
      </c>
    </row>
    <row r="96" spans="1:81" ht="15" x14ac:dyDescent="0.25">
      <c r="A96" s="204" t="s">
        <v>667</v>
      </c>
      <c r="B96" s="234"/>
      <c r="C96" s="234" t="s">
        <v>2191</v>
      </c>
      <c r="D96" s="226" t="s">
        <v>1125</v>
      </c>
      <c r="E96" s="239">
        <v>43556</v>
      </c>
      <c r="F96" s="205">
        <v>0</v>
      </c>
      <c r="G96" s="205">
        <v>5</v>
      </c>
      <c r="H96" s="222">
        <f t="shared" ref="H96" si="130">+G96-F96</f>
        <v>5</v>
      </c>
      <c r="I96" s="205"/>
      <c r="J96" s="218"/>
      <c r="K96" s="212"/>
      <c r="L96" s="206"/>
      <c r="M96" s="211"/>
      <c r="N96" s="211"/>
      <c r="O96" s="211"/>
      <c r="P96" s="211"/>
      <c r="Q96" s="207"/>
      <c r="R96" s="207"/>
      <c r="S96" s="211"/>
      <c r="T96" s="207"/>
      <c r="U96" s="207"/>
      <c r="V96" s="235"/>
      <c r="W96" s="235"/>
      <c r="X96" s="211"/>
      <c r="Y96" s="211"/>
      <c r="Z96" s="207"/>
      <c r="AA96" s="207"/>
      <c r="AB96" s="207"/>
      <c r="AC96" s="230"/>
      <c r="AD96" s="240"/>
      <c r="AE96" s="240"/>
      <c r="AF96" s="241"/>
      <c r="AG96" s="242"/>
      <c r="AH96" s="207"/>
      <c r="AI96" s="242"/>
      <c r="AJ96" s="209"/>
      <c r="AK96" s="230"/>
      <c r="AL96" s="220"/>
      <c r="AM96" s="220"/>
      <c r="AN96" s="241"/>
      <c r="AO96" s="210"/>
      <c r="AP96" s="207"/>
      <c r="AQ96" s="242"/>
      <c r="AR96" s="209"/>
      <c r="AS96" s="230"/>
      <c r="AT96" s="235"/>
      <c r="AU96" s="220"/>
      <c r="AV96" s="214"/>
      <c r="AW96" s="208"/>
      <c r="AX96" s="207"/>
      <c r="AY96" s="242"/>
      <c r="AZ96" s="209">
        <v>10962</v>
      </c>
      <c r="BA96" s="539">
        <f>+($BB$2-E96)+1</f>
        <v>366</v>
      </c>
      <c r="BB96" s="235">
        <f t="shared" si="72"/>
        <v>-2.7397260273972603E-3</v>
      </c>
      <c r="BC96" s="235">
        <f t="shared" si="73"/>
        <v>5.0027397260273974</v>
      </c>
      <c r="BD96" s="214">
        <f t="shared" ref="BD96" si="131">+AZ96/BC96*BA96/365</f>
        <v>2197.2026286966047</v>
      </c>
      <c r="BE96" s="208">
        <f t="shared" ref="BE96" si="132">+AZ96-BD96</f>
        <v>8764.7973713033953</v>
      </c>
      <c r="BF96" s="207"/>
      <c r="BG96" s="208">
        <f t="shared" si="76"/>
        <v>8764.7973713033953</v>
      </c>
      <c r="BH96" s="209"/>
      <c r="BI96" s="539"/>
      <c r="BJ96" s="235">
        <f t="shared" si="77"/>
        <v>1</v>
      </c>
      <c r="BK96" s="235">
        <f t="shared" si="78"/>
        <v>4</v>
      </c>
      <c r="BL96" s="243">
        <f>BG96/BK96</f>
        <v>2191.1993428258488</v>
      </c>
      <c r="BM96" s="221">
        <f t="shared" si="79"/>
        <v>6573.5980284775469</v>
      </c>
      <c r="BN96" s="207"/>
      <c r="BO96" s="221">
        <f t="shared" si="80"/>
        <v>6573.5980284775469</v>
      </c>
      <c r="BP96" s="209"/>
      <c r="BQ96" s="539"/>
      <c r="BR96" s="235">
        <f t="shared" si="81"/>
        <v>2</v>
      </c>
      <c r="BS96" s="235">
        <f t="shared" si="82"/>
        <v>3</v>
      </c>
      <c r="BT96" s="221">
        <f>BO96/BS96</f>
        <v>2191.1993428258488</v>
      </c>
      <c r="BU96" s="221">
        <f t="shared" si="84"/>
        <v>4382.3986856516985</v>
      </c>
      <c r="BV96" s="207"/>
      <c r="BW96" s="221">
        <f t="shared" si="85"/>
        <v>4382.3986856516985</v>
      </c>
      <c r="BX96" s="209"/>
      <c r="BY96" s="539"/>
      <c r="BZ96" s="235">
        <f t="shared" si="86"/>
        <v>3</v>
      </c>
      <c r="CA96" s="235">
        <f t="shared" si="87"/>
        <v>2</v>
      </c>
      <c r="CB96" s="221">
        <f t="shared" si="108"/>
        <v>2191.1993428258488</v>
      </c>
      <c r="CC96" s="221">
        <f t="shared" si="88"/>
        <v>2191.1993428258497</v>
      </c>
    </row>
    <row r="97" spans="1:81" ht="15" x14ac:dyDescent="0.25">
      <c r="A97" s="204" t="s">
        <v>667</v>
      </c>
      <c r="B97" s="234"/>
      <c r="C97" s="234" t="s">
        <v>2507</v>
      </c>
      <c r="D97" s="226" t="s">
        <v>2508</v>
      </c>
      <c r="E97" s="239">
        <v>44887</v>
      </c>
      <c r="F97" s="205"/>
      <c r="G97" s="205">
        <v>5</v>
      </c>
      <c r="H97" s="222">
        <f t="shared" ref="H97:H100" si="133">+G97-F97</f>
        <v>5</v>
      </c>
      <c r="I97" s="205"/>
      <c r="J97" s="218"/>
      <c r="K97" s="212"/>
      <c r="L97" s="206"/>
      <c r="M97" s="211"/>
      <c r="N97" s="211"/>
      <c r="O97" s="211"/>
      <c r="P97" s="211"/>
      <c r="Q97" s="207"/>
      <c r="R97" s="207"/>
      <c r="S97" s="211"/>
      <c r="T97" s="207"/>
      <c r="U97" s="207"/>
      <c r="V97" s="235"/>
      <c r="W97" s="235"/>
      <c r="X97" s="211"/>
      <c r="Y97" s="211"/>
      <c r="Z97" s="207"/>
      <c r="AA97" s="207"/>
      <c r="AB97" s="207"/>
      <c r="AC97" s="230"/>
      <c r="AD97" s="240"/>
      <c r="AE97" s="240"/>
      <c r="AF97" s="241"/>
      <c r="AG97" s="242"/>
      <c r="AH97" s="207"/>
      <c r="AI97" s="242"/>
      <c r="AJ97" s="209"/>
      <c r="AK97" s="230"/>
      <c r="AL97" s="220"/>
      <c r="AM97" s="220"/>
      <c r="AN97" s="241"/>
      <c r="AO97" s="210"/>
      <c r="AP97" s="207"/>
      <c r="AQ97" s="242"/>
      <c r="AR97" s="209"/>
      <c r="AS97" s="230"/>
      <c r="AT97" s="235"/>
      <c r="AU97" s="220"/>
      <c r="AV97" s="214"/>
      <c r="AW97" s="208"/>
      <c r="AX97" s="207"/>
      <c r="AY97" s="242"/>
      <c r="AZ97" s="209"/>
      <c r="BA97" s="539"/>
      <c r="BB97" s="235"/>
      <c r="BC97" s="235"/>
      <c r="BD97" s="214"/>
      <c r="BE97" s="208"/>
      <c r="BF97" s="207"/>
      <c r="BG97" s="208"/>
      <c r="BH97" s="209"/>
      <c r="BI97" s="539"/>
      <c r="BJ97" s="235"/>
      <c r="BK97" s="235"/>
      <c r="BL97" s="243"/>
      <c r="BM97" s="221"/>
      <c r="BN97" s="207"/>
      <c r="BO97" s="221"/>
      <c r="BP97" s="209"/>
      <c r="BQ97" s="539"/>
      <c r="BR97" s="235"/>
      <c r="BS97" s="235"/>
      <c r="BT97" s="221"/>
      <c r="BU97" s="221"/>
      <c r="BV97" s="207"/>
      <c r="BW97" s="221"/>
      <c r="BX97" s="221">
        <v>930000</v>
      </c>
      <c r="BY97" s="539">
        <f>+$BZ$2-E97+1</f>
        <v>130</v>
      </c>
      <c r="BZ97" s="235">
        <f>($BZ$2-E97)/365</f>
        <v>0.35342465753424657</v>
      </c>
      <c r="CA97" s="235">
        <f t="shared" si="87"/>
        <v>4.6465753424657539</v>
      </c>
      <c r="CB97" s="221">
        <f>BX97/G97*BY97/365</f>
        <v>66246.57534246576</v>
      </c>
      <c r="CC97" s="221">
        <f>BX97-CB97</f>
        <v>863753.42465753423</v>
      </c>
    </row>
    <row r="98" spans="1:81" ht="15" x14ac:dyDescent="0.25">
      <c r="A98" s="204" t="s">
        <v>667</v>
      </c>
      <c r="B98" s="234"/>
      <c r="C98" s="234" t="s">
        <v>2509</v>
      </c>
      <c r="D98" s="226" t="s">
        <v>2510</v>
      </c>
      <c r="E98" s="239">
        <v>44844</v>
      </c>
      <c r="F98" s="205"/>
      <c r="G98" s="205">
        <v>5</v>
      </c>
      <c r="H98" s="222">
        <f t="shared" si="133"/>
        <v>5</v>
      </c>
      <c r="I98" s="205"/>
      <c r="J98" s="218"/>
      <c r="K98" s="212"/>
      <c r="L98" s="206"/>
      <c r="M98" s="211"/>
      <c r="N98" s="211"/>
      <c r="O98" s="211"/>
      <c r="P98" s="211"/>
      <c r="Q98" s="207"/>
      <c r="R98" s="207"/>
      <c r="S98" s="211"/>
      <c r="T98" s="207"/>
      <c r="U98" s="207"/>
      <c r="V98" s="235"/>
      <c r="W98" s="235"/>
      <c r="X98" s="211"/>
      <c r="Y98" s="211"/>
      <c r="Z98" s="207"/>
      <c r="AA98" s="207"/>
      <c r="AB98" s="207"/>
      <c r="AC98" s="230"/>
      <c r="AD98" s="240"/>
      <c r="AE98" s="240"/>
      <c r="AF98" s="241"/>
      <c r="AG98" s="242"/>
      <c r="AH98" s="207"/>
      <c r="AI98" s="242"/>
      <c r="AJ98" s="209"/>
      <c r="AK98" s="230"/>
      <c r="AL98" s="220"/>
      <c r="AM98" s="220"/>
      <c r="AN98" s="241"/>
      <c r="AO98" s="210"/>
      <c r="AP98" s="207"/>
      <c r="AQ98" s="242"/>
      <c r="AR98" s="209"/>
      <c r="AS98" s="230"/>
      <c r="AT98" s="235"/>
      <c r="AU98" s="220"/>
      <c r="AV98" s="214"/>
      <c r="AW98" s="208"/>
      <c r="AX98" s="207"/>
      <c r="AY98" s="242"/>
      <c r="AZ98" s="209"/>
      <c r="BA98" s="539"/>
      <c r="BB98" s="235"/>
      <c r="BC98" s="235"/>
      <c r="BD98" s="214"/>
      <c r="BE98" s="208"/>
      <c r="BF98" s="207"/>
      <c r="BG98" s="208"/>
      <c r="BH98" s="209"/>
      <c r="BI98" s="539"/>
      <c r="BJ98" s="235"/>
      <c r="BK98" s="235"/>
      <c r="BL98" s="243"/>
      <c r="BM98" s="221"/>
      <c r="BN98" s="207"/>
      <c r="BO98" s="221"/>
      <c r="BP98" s="209"/>
      <c r="BQ98" s="539"/>
      <c r="BR98" s="235"/>
      <c r="BS98" s="235"/>
      <c r="BT98" s="221"/>
      <c r="BU98" s="221"/>
      <c r="BV98" s="207"/>
      <c r="BW98" s="221"/>
      <c r="BX98" s="221">
        <v>275000</v>
      </c>
      <c r="BY98" s="539">
        <f t="shared" ref="BY98:BY100" si="134">+$BZ$2-E98+1</f>
        <v>173</v>
      </c>
      <c r="BZ98" s="235">
        <f t="shared" ref="BZ98:BZ100" si="135">($BZ$2-E98)/365</f>
        <v>0.47123287671232877</v>
      </c>
      <c r="CA98" s="235">
        <f t="shared" ref="CA98:CA100" si="136">G98-BZ98</f>
        <v>4.5287671232876709</v>
      </c>
      <c r="CB98" s="221">
        <f t="shared" ref="CB98:CB100" si="137">BX98/G98*BY98/365</f>
        <v>26068.493150684932</v>
      </c>
      <c r="CC98" s="221">
        <f t="shared" ref="CC98:CC100" si="138">BX98-CB98</f>
        <v>248931.50684931508</v>
      </c>
    </row>
    <row r="99" spans="1:81" ht="15" x14ac:dyDescent="0.25">
      <c r="A99" s="204" t="s">
        <v>667</v>
      </c>
      <c r="B99" s="234"/>
      <c r="C99" s="234" t="s">
        <v>2511</v>
      </c>
      <c r="D99" s="226" t="s">
        <v>2512</v>
      </c>
      <c r="E99" s="239">
        <v>45012</v>
      </c>
      <c r="F99" s="205"/>
      <c r="G99" s="205">
        <v>5</v>
      </c>
      <c r="H99" s="222">
        <f t="shared" si="133"/>
        <v>5</v>
      </c>
      <c r="I99" s="205"/>
      <c r="J99" s="218"/>
      <c r="K99" s="212"/>
      <c r="L99" s="206"/>
      <c r="M99" s="211"/>
      <c r="N99" s="211"/>
      <c r="O99" s="211"/>
      <c r="P99" s="211"/>
      <c r="Q99" s="207"/>
      <c r="R99" s="207"/>
      <c r="S99" s="211"/>
      <c r="T99" s="207"/>
      <c r="U99" s="207"/>
      <c r="V99" s="235"/>
      <c r="W99" s="235"/>
      <c r="X99" s="211"/>
      <c r="Y99" s="211"/>
      <c r="Z99" s="207"/>
      <c r="AA99" s="207"/>
      <c r="AB99" s="207"/>
      <c r="AC99" s="230"/>
      <c r="AD99" s="240"/>
      <c r="AE99" s="240"/>
      <c r="AF99" s="241"/>
      <c r="AG99" s="242"/>
      <c r="AH99" s="207"/>
      <c r="AI99" s="242"/>
      <c r="AJ99" s="209"/>
      <c r="AK99" s="230"/>
      <c r="AL99" s="220"/>
      <c r="AM99" s="220"/>
      <c r="AN99" s="241"/>
      <c r="AO99" s="210"/>
      <c r="AP99" s="207"/>
      <c r="AQ99" s="242"/>
      <c r="AR99" s="209"/>
      <c r="AS99" s="230"/>
      <c r="AT99" s="235"/>
      <c r="AU99" s="220"/>
      <c r="AV99" s="214"/>
      <c r="AW99" s="208"/>
      <c r="AX99" s="207"/>
      <c r="AY99" s="242"/>
      <c r="AZ99" s="209"/>
      <c r="BA99" s="539"/>
      <c r="BB99" s="235"/>
      <c r="BC99" s="235"/>
      <c r="BD99" s="214"/>
      <c r="BE99" s="208"/>
      <c r="BF99" s="207"/>
      <c r="BG99" s="208"/>
      <c r="BH99" s="209"/>
      <c r="BI99" s="539"/>
      <c r="BJ99" s="235"/>
      <c r="BK99" s="235"/>
      <c r="BL99" s="243"/>
      <c r="BM99" s="221"/>
      <c r="BN99" s="207"/>
      <c r="BO99" s="221"/>
      <c r="BP99" s="209"/>
      <c r="BQ99" s="539"/>
      <c r="BR99" s="235"/>
      <c r="BS99" s="235"/>
      <c r="BT99" s="221"/>
      <c r="BU99" s="221"/>
      <c r="BV99" s="207"/>
      <c r="BW99" s="221"/>
      <c r="BX99" s="221">
        <v>260000</v>
      </c>
      <c r="BY99" s="539">
        <f t="shared" si="134"/>
        <v>5</v>
      </c>
      <c r="BZ99" s="235">
        <f t="shared" si="135"/>
        <v>1.0958904109589041E-2</v>
      </c>
      <c r="CA99" s="235">
        <f t="shared" si="136"/>
        <v>4.9890410958904106</v>
      </c>
      <c r="CB99" s="221">
        <f t="shared" si="137"/>
        <v>712.32876712328766</v>
      </c>
      <c r="CC99" s="221">
        <f t="shared" si="138"/>
        <v>259287.67123287672</v>
      </c>
    </row>
    <row r="100" spans="1:81" ht="15" x14ac:dyDescent="0.25">
      <c r="A100" s="204" t="s">
        <v>667</v>
      </c>
      <c r="B100" s="234"/>
      <c r="C100" s="234" t="s">
        <v>2513</v>
      </c>
      <c r="D100" s="226" t="s">
        <v>2514</v>
      </c>
      <c r="E100" s="239">
        <v>45012</v>
      </c>
      <c r="F100" s="205"/>
      <c r="G100" s="205">
        <v>5</v>
      </c>
      <c r="H100" s="222">
        <f t="shared" si="133"/>
        <v>5</v>
      </c>
      <c r="I100" s="205"/>
      <c r="J100" s="218"/>
      <c r="K100" s="212"/>
      <c r="L100" s="206"/>
      <c r="M100" s="211"/>
      <c r="N100" s="211"/>
      <c r="O100" s="211"/>
      <c r="P100" s="211"/>
      <c r="Q100" s="207"/>
      <c r="R100" s="207"/>
      <c r="S100" s="211"/>
      <c r="T100" s="207"/>
      <c r="U100" s="207"/>
      <c r="V100" s="235"/>
      <c r="W100" s="235"/>
      <c r="X100" s="211"/>
      <c r="Y100" s="211"/>
      <c r="Z100" s="207"/>
      <c r="AA100" s="207"/>
      <c r="AB100" s="207"/>
      <c r="AC100" s="230"/>
      <c r="AD100" s="240"/>
      <c r="AE100" s="240"/>
      <c r="AF100" s="241"/>
      <c r="AG100" s="242"/>
      <c r="AH100" s="207"/>
      <c r="AI100" s="242"/>
      <c r="AJ100" s="209"/>
      <c r="AK100" s="230"/>
      <c r="AL100" s="220"/>
      <c r="AM100" s="220"/>
      <c r="AN100" s="241"/>
      <c r="AO100" s="210"/>
      <c r="AP100" s="207"/>
      <c r="AQ100" s="242"/>
      <c r="AR100" s="209"/>
      <c r="AS100" s="230"/>
      <c r="AT100" s="235"/>
      <c r="AU100" s="220"/>
      <c r="AV100" s="214"/>
      <c r="AW100" s="208"/>
      <c r="AX100" s="207"/>
      <c r="AY100" s="242"/>
      <c r="AZ100" s="209"/>
      <c r="BA100" s="539"/>
      <c r="BB100" s="235"/>
      <c r="BC100" s="235"/>
      <c r="BD100" s="214"/>
      <c r="BE100" s="208"/>
      <c r="BF100" s="207"/>
      <c r="BG100" s="208"/>
      <c r="BH100" s="209"/>
      <c r="BI100" s="539"/>
      <c r="BJ100" s="235"/>
      <c r="BK100" s="235"/>
      <c r="BL100" s="243"/>
      <c r="BM100" s="221"/>
      <c r="BN100" s="207"/>
      <c r="BO100" s="221"/>
      <c r="BP100" s="209"/>
      <c r="BQ100" s="539"/>
      <c r="BR100" s="235"/>
      <c r="BS100" s="235"/>
      <c r="BT100" s="221"/>
      <c r="BU100" s="221"/>
      <c r="BV100" s="207"/>
      <c r="BW100" s="221"/>
      <c r="BX100" s="221">
        <v>368000</v>
      </c>
      <c r="BY100" s="539">
        <f t="shared" si="134"/>
        <v>5</v>
      </c>
      <c r="BZ100" s="235">
        <f t="shared" si="135"/>
        <v>1.0958904109589041E-2</v>
      </c>
      <c r="CA100" s="235">
        <f t="shared" si="136"/>
        <v>4.9890410958904106</v>
      </c>
      <c r="CB100" s="221">
        <f t="shared" si="137"/>
        <v>1008.2191780821918</v>
      </c>
      <c r="CC100" s="221">
        <f t="shared" si="138"/>
        <v>366991.78082191781</v>
      </c>
    </row>
    <row r="101" spans="1:81" ht="15" x14ac:dyDescent="0.25">
      <c r="A101" s="204"/>
      <c r="B101" s="234"/>
      <c r="C101" s="234"/>
      <c r="D101" s="226"/>
      <c r="E101" s="239"/>
      <c r="F101" s="205"/>
      <c r="G101" s="205"/>
      <c r="H101" s="222"/>
      <c r="I101" s="205"/>
      <c r="J101" s="218"/>
      <c r="K101" s="212"/>
      <c r="L101" s="206"/>
      <c r="M101" s="211"/>
      <c r="N101" s="211"/>
      <c r="O101" s="211"/>
      <c r="P101" s="211"/>
      <c r="Q101" s="207"/>
      <c r="R101" s="207"/>
      <c r="S101" s="211"/>
      <c r="T101" s="207"/>
      <c r="U101" s="207"/>
      <c r="V101" s="235"/>
      <c r="W101" s="235"/>
      <c r="X101" s="211"/>
      <c r="Y101" s="211"/>
      <c r="Z101" s="207"/>
      <c r="AA101" s="207"/>
      <c r="AB101" s="207"/>
      <c r="AC101" s="230"/>
      <c r="AD101" s="240"/>
      <c r="AE101" s="240"/>
      <c r="AF101" s="241"/>
      <c r="AG101" s="242"/>
      <c r="AH101" s="207"/>
      <c r="AI101" s="242"/>
      <c r="AJ101" s="209"/>
      <c r="AK101" s="230"/>
      <c r="AL101" s="220"/>
      <c r="AM101" s="220"/>
      <c r="AN101" s="241"/>
      <c r="AO101" s="210"/>
      <c r="AP101" s="207"/>
      <c r="AQ101" s="242"/>
      <c r="AR101" s="209"/>
      <c r="AS101" s="230"/>
      <c r="AT101" s="235"/>
      <c r="AU101" s="220"/>
      <c r="AV101" s="214"/>
      <c r="AW101" s="208"/>
      <c r="AX101" s="207"/>
      <c r="AY101" s="242"/>
      <c r="AZ101" s="209"/>
      <c r="BA101" s="539"/>
      <c r="BB101" s="235"/>
      <c r="BC101" s="235"/>
      <c r="BD101" s="214"/>
      <c r="BE101" s="208"/>
      <c r="BF101" s="207"/>
      <c r="BG101" s="208"/>
      <c r="BH101" s="209"/>
      <c r="BI101" s="539"/>
      <c r="BJ101" s="235"/>
      <c r="BK101" s="235"/>
      <c r="BL101" s="243"/>
      <c r="BM101" s="221"/>
      <c r="BN101" s="207"/>
      <c r="BO101" s="221"/>
      <c r="BP101" s="209"/>
      <c r="BQ101" s="539"/>
      <c r="BR101" s="235"/>
      <c r="BS101" s="235"/>
      <c r="BT101" s="221"/>
      <c r="BU101" s="221"/>
      <c r="BV101" s="207"/>
      <c r="BW101" s="221"/>
      <c r="BX101" s="209"/>
      <c r="BY101" s="539"/>
      <c r="BZ101" s="235"/>
      <c r="CA101" s="235"/>
      <c r="CB101" s="221"/>
      <c r="CC101" s="221"/>
    </row>
    <row r="102" spans="1:81" ht="15" x14ac:dyDescent="0.25">
      <c r="A102" s="204"/>
      <c r="B102" s="234"/>
      <c r="C102" s="234"/>
      <c r="D102" s="226"/>
      <c r="E102" s="239"/>
      <c r="F102" s="205"/>
      <c r="G102" s="205"/>
      <c r="H102" s="222"/>
      <c r="I102" s="205"/>
      <c r="J102" s="218"/>
      <c r="K102" s="212"/>
      <c r="L102" s="206"/>
      <c r="M102" s="211"/>
      <c r="N102" s="211"/>
      <c r="O102" s="211"/>
      <c r="P102" s="211"/>
      <c r="Q102" s="207"/>
      <c r="R102" s="207"/>
      <c r="S102" s="211"/>
      <c r="T102" s="207"/>
      <c r="U102" s="207"/>
      <c r="V102" s="235"/>
      <c r="W102" s="235"/>
      <c r="X102" s="211"/>
      <c r="Y102" s="211"/>
      <c r="Z102" s="207"/>
      <c r="AA102" s="207"/>
      <c r="AB102" s="207"/>
      <c r="AC102" s="230"/>
      <c r="AD102" s="240"/>
      <c r="AE102" s="240"/>
      <c r="AF102" s="241"/>
      <c r="AG102" s="242"/>
      <c r="AH102" s="207"/>
      <c r="AI102" s="242"/>
      <c r="AJ102" s="209"/>
      <c r="AK102" s="230"/>
      <c r="AL102" s="220"/>
      <c r="AM102" s="220"/>
      <c r="AN102" s="241"/>
      <c r="AO102" s="210"/>
      <c r="AP102" s="207"/>
      <c r="AQ102" s="242"/>
      <c r="AR102" s="209"/>
      <c r="AS102" s="230"/>
      <c r="AT102" s="235"/>
      <c r="AU102" s="220"/>
      <c r="AV102" s="214"/>
      <c r="AW102" s="208"/>
      <c r="AX102" s="207"/>
      <c r="AY102" s="242"/>
      <c r="AZ102" s="209"/>
      <c r="BA102" s="539"/>
      <c r="BB102" s="235"/>
      <c r="BC102" s="235"/>
      <c r="BD102" s="214"/>
      <c r="BE102" s="208"/>
      <c r="BF102" s="207"/>
      <c r="BG102" s="208"/>
      <c r="BH102" s="209"/>
      <c r="BI102" s="539"/>
      <c r="BJ102" s="235"/>
      <c r="BK102" s="235"/>
      <c r="BL102" s="243"/>
      <c r="BM102" s="221"/>
      <c r="BN102" s="207"/>
      <c r="BO102" s="221"/>
      <c r="BP102" s="209"/>
      <c r="BQ102" s="539"/>
      <c r="BR102" s="235"/>
      <c r="BS102" s="235"/>
      <c r="BT102" s="221"/>
      <c r="BU102" s="221"/>
      <c r="BV102" s="207"/>
      <c r="BW102" s="221"/>
      <c r="BX102" s="209"/>
      <c r="BY102" s="539"/>
      <c r="BZ102" s="235"/>
      <c r="CA102" s="235"/>
      <c r="CB102" s="221"/>
      <c r="CC102" s="221"/>
    </row>
    <row r="103" spans="1:81" x14ac:dyDescent="0.2">
      <c r="A103" s="240"/>
      <c r="B103" s="207"/>
      <c r="C103" s="207"/>
      <c r="D103" s="540"/>
      <c r="E103" s="240"/>
      <c r="F103" s="235"/>
      <c r="G103" s="235"/>
      <c r="H103" s="235"/>
      <c r="I103" s="235"/>
      <c r="J103" s="541">
        <f t="shared" ref="J103:P103" si="139">SUM(J7:J68)</f>
        <v>15934818</v>
      </c>
      <c r="K103" s="541">
        <f t="shared" si="139"/>
        <v>9766106.7747123279</v>
      </c>
      <c r="L103" s="541">
        <f t="shared" si="139"/>
        <v>6168711.2252876721</v>
      </c>
      <c r="M103" s="541">
        <f t="shared" si="139"/>
        <v>3217121.4554102602</v>
      </c>
      <c r="N103" s="541">
        <f t="shared" si="139"/>
        <v>-611385.17471232882</v>
      </c>
      <c r="O103" s="541">
        <f t="shared" si="139"/>
        <v>2632743.42528767</v>
      </c>
      <c r="P103" s="541">
        <f t="shared" si="139"/>
        <v>3535967.8000000003</v>
      </c>
      <c r="Q103" s="207"/>
      <c r="R103" s="207"/>
      <c r="S103" s="541">
        <f>SUM(S7:S68)</f>
        <v>3535967.8000000003</v>
      </c>
      <c r="T103" s="541">
        <f>SUM(T7:T68)</f>
        <v>0</v>
      </c>
      <c r="U103" s="541">
        <f>SUM(U7:U68)</f>
        <v>0</v>
      </c>
      <c r="V103" s="541"/>
      <c r="W103" s="542"/>
      <c r="X103" s="541">
        <f>SUM(X7:X68)</f>
        <v>2022934.5918486174</v>
      </c>
      <c r="Y103" s="541">
        <f>SUM(Y7:Y68)</f>
        <v>1513033.2081513829</v>
      </c>
      <c r="Z103" s="207"/>
      <c r="AA103" s="541">
        <f>SUM(AA7:AA71)</f>
        <v>1513033.2081513829</v>
      </c>
      <c r="AB103" s="541">
        <f>SUM(AB7:AB71)</f>
        <v>160790</v>
      </c>
      <c r="AC103" s="207"/>
      <c r="AD103" s="207"/>
      <c r="AE103" s="207"/>
      <c r="AF103" s="541">
        <f>SUM(AF7:AF71)</f>
        <v>1329026.2821239859</v>
      </c>
      <c r="AG103" s="541">
        <f>SUM(AG7:AG71)</f>
        <v>344796.92602739728</v>
      </c>
      <c r="AH103" s="207"/>
      <c r="AI103" s="541">
        <f>SUM(AI7:AI85)</f>
        <v>344796.92602739728</v>
      </c>
      <c r="AJ103" s="541">
        <f>SUM(AJ7:AJ85)</f>
        <v>7653535</v>
      </c>
      <c r="AK103" s="207"/>
      <c r="AL103" s="207"/>
      <c r="AM103" s="207"/>
      <c r="AN103" s="541">
        <f>SUM(AN7:AN85)</f>
        <v>1091221.9369863016</v>
      </c>
      <c r="AO103" s="541">
        <f>SUM(AO7:AO85)</f>
        <v>6907109.9890410956</v>
      </c>
      <c r="AP103" s="207"/>
      <c r="AQ103" s="541">
        <f>SUM(AQ7:AQ102)</f>
        <v>6907109.9890410956</v>
      </c>
      <c r="AR103" s="541">
        <f>SUM(AR7:AR102)</f>
        <v>1485404</v>
      </c>
      <c r="AS103" s="541">
        <f>SUM(AS7:AS102)</f>
        <v>2099</v>
      </c>
      <c r="AT103" s="541"/>
      <c r="AU103" s="541"/>
      <c r="AV103" s="543">
        <f>SUM(AV7:AV102)</f>
        <v>1816084.6392631764</v>
      </c>
      <c r="AW103" s="543">
        <f>SUM(AW7:AW102)</f>
        <v>6576429.3497779202</v>
      </c>
      <c r="AX103" s="207"/>
      <c r="AY103" s="541">
        <f>SUM(AY7:AY102)</f>
        <v>6576429.3497779202</v>
      </c>
      <c r="AZ103" s="541">
        <f>SUM(AZ7:AZ102)</f>
        <v>10962</v>
      </c>
      <c r="BA103" s="541">
        <f>SUM(BA7:BA102)</f>
        <v>366</v>
      </c>
      <c r="BB103" s="541"/>
      <c r="BC103" s="541"/>
      <c r="BD103" s="544">
        <f>SUM(BD7:BD102)</f>
        <v>1900545.8137533674</v>
      </c>
      <c r="BE103" s="544">
        <f>SUM(BE7:BE102)</f>
        <v>4686845.5360245509</v>
      </c>
      <c r="BF103" s="207"/>
      <c r="BG103" s="544">
        <f>SUM(BG7:BG102)</f>
        <v>4686845.5360245509</v>
      </c>
      <c r="BH103" s="541">
        <f>SUM(BH7:BH102)</f>
        <v>0</v>
      </c>
      <c r="BI103" s="541">
        <f>SUM(BI7:BI102)</f>
        <v>0</v>
      </c>
      <c r="BJ103" s="541"/>
      <c r="BK103" s="541"/>
      <c r="BL103" s="544">
        <f>SUM(BL7:BL102)</f>
        <v>1897829.9815425551</v>
      </c>
      <c r="BM103" s="544">
        <f>SUM(BM7:BM102)</f>
        <v>2789015.5544819953</v>
      </c>
      <c r="BN103" s="207"/>
      <c r="BO103" s="544">
        <f>SUM(BO7:BO102)</f>
        <v>2789015.5544819953</v>
      </c>
      <c r="BP103" s="541">
        <f>SUM(BP7:BP102)</f>
        <v>0</v>
      </c>
      <c r="BQ103" s="541">
        <f>SUM(BQ7:BQ102)</f>
        <v>0</v>
      </c>
      <c r="BR103" s="541"/>
      <c r="BS103" s="541"/>
      <c r="BT103" s="544">
        <f>SUM(BT7:BT102)</f>
        <v>1789579.0601865803</v>
      </c>
      <c r="BU103" s="544">
        <f>SUM(BU7:BU102)</f>
        <v>999436.49429541512</v>
      </c>
      <c r="BV103" s="207"/>
      <c r="BW103" s="544">
        <f>SUM(BW7:BW102)</f>
        <v>999436.49429541512</v>
      </c>
      <c r="BX103" s="541">
        <f>SUM(BX7:BX102)</f>
        <v>1833000</v>
      </c>
      <c r="BY103" s="541">
        <f>SUM(BY7:BY102)</f>
        <v>313</v>
      </c>
      <c r="BZ103" s="541"/>
      <c r="CA103" s="541"/>
      <c r="CB103" s="544">
        <f>SUM(CB7:CB102)</f>
        <v>740869.81880411669</v>
      </c>
      <c r="CC103" s="544">
        <f>SUM(CC7:CC102)</f>
        <v>2091566.6754912983</v>
      </c>
    </row>
    <row r="104" spans="1:81" x14ac:dyDescent="0.2">
      <c r="J104" s="196">
        <f>+J103/5</f>
        <v>3186963.6</v>
      </c>
    </row>
    <row r="105" spans="1:81" x14ac:dyDescent="0.2">
      <c r="AG105" s="191">
        <f>+AG103-'ASSETS SCHDULE'!K47</f>
        <v>-1746769.9494639053</v>
      </c>
    </row>
    <row r="107" spans="1:81" x14ac:dyDescent="0.2">
      <c r="A107" s="731" t="s">
        <v>1057</v>
      </c>
      <c r="B107" s="731"/>
      <c r="C107" s="731"/>
      <c r="D107" s="731"/>
      <c r="E107" s="731"/>
      <c r="F107" s="731"/>
      <c r="G107" s="731"/>
      <c r="H107" s="731"/>
      <c r="I107" s="731"/>
      <c r="J107" s="731"/>
      <c r="K107" s="731"/>
      <c r="L107" s="731"/>
      <c r="M107" s="731"/>
      <c r="N107" s="731"/>
      <c r="O107" s="731"/>
      <c r="P107" s="731"/>
      <c r="Q107" s="731"/>
      <c r="R107" s="731"/>
      <c r="S107" s="731"/>
      <c r="T107" s="731"/>
      <c r="U107" s="731"/>
      <c r="V107" s="731"/>
      <c r="W107" s="731"/>
      <c r="X107" s="731"/>
      <c r="Y107" s="731"/>
      <c r="Z107" s="731"/>
      <c r="AA107" s="731"/>
      <c r="AB107" s="731"/>
      <c r="AC107" s="731"/>
      <c r="AD107" s="731"/>
      <c r="AE107" s="731"/>
      <c r="AF107" s="731"/>
      <c r="AG107" s="731"/>
      <c r="AN107" s="185"/>
      <c r="AV107" s="185"/>
    </row>
    <row r="108" spans="1:81" x14ac:dyDescent="0.2">
      <c r="AB108" s="185" t="e">
        <f>SUM(#REF!)</f>
        <v>#REF!</v>
      </c>
    </row>
  </sheetData>
  <autoFilter ref="A5:CC104"/>
  <mergeCells count="2">
    <mergeCell ref="A5:A6"/>
    <mergeCell ref="A107:AG10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AB20"/>
  <sheetViews>
    <sheetView topLeftCell="O1" workbookViewId="0">
      <selection activeCell="X18" sqref="X18"/>
    </sheetView>
  </sheetViews>
  <sheetFormatPr defaultRowHeight="15" x14ac:dyDescent="0.25"/>
  <cols>
    <col min="2" max="2" width="40.85546875" bestFit="1" customWidth="1"/>
    <col min="3" max="5" width="12.5703125" bestFit="1" customWidth="1"/>
    <col min="6" max="6" width="15.42578125" customWidth="1"/>
    <col min="7" max="7" width="13.28515625" bestFit="1" customWidth="1"/>
    <col min="8" max="8" width="13.42578125" bestFit="1" customWidth="1"/>
    <col min="9" max="9" width="13.28515625" bestFit="1" customWidth="1"/>
    <col min="10" max="10" width="13.42578125" bestFit="1" customWidth="1"/>
    <col min="11" max="11" width="13.28515625" bestFit="1" customWidth="1"/>
    <col min="12" max="16" width="14.42578125" customWidth="1"/>
    <col min="17" max="17" width="9" bestFit="1" customWidth="1"/>
    <col min="18" max="18" width="12.5703125" bestFit="1" customWidth="1"/>
    <col min="19" max="21" width="14.42578125" customWidth="1"/>
    <col min="22" max="22" width="10.5703125" bestFit="1" customWidth="1"/>
    <col min="23" max="23" width="14.42578125" customWidth="1"/>
    <col min="24" max="24" width="10.5703125" bestFit="1" customWidth="1"/>
    <col min="25" max="25" width="14.42578125" customWidth="1"/>
    <col min="26" max="26" width="10.5703125" bestFit="1" customWidth="1"/>
    <col min="27" max="27" width="13.7109375" customWidth="1"/>
    <col min="28" max="28" width="10.5703125" bestFit="1" customWidth="1"/>
    <col min="269" max="269" width="41.42578125" customWidth="1"/>
    <col min="270" max="270" width="12.85546875" customWidth="1"/>
    <col min="271" max="271" width="13.7109375" customWidth="1"/>
    <col min="272" max="272" width="12.85546875" customWidth="1"/>
    <col min="273" max="273" width="15.42578125" customWidth="1"/>
    <col min="274" max="277" width="14.42578125" customWidth="1"/>
    <col min="278" max="278" width="10.5703125" bestFit="1" customWidth="1"/>
    <col min="525" max="525" width="41.42578125" customWidth="1"/>
    <col min="526" max="526" width="12.85546875" customWidth="1"/>
    <col min="527" max="527" width="13.7109375" customWidth="1"/>
    <col min="528" max="528" width="12.85546875" customWidth="1"/>
    <col min="529" max="529" width="15.42578125" customWidth="1"/>
    <col min="530" max="533" width="14.42578125" customWidth="1"/>
    <col min="534" max="534" width="10.5703125" bestFit="1" customWidth="1"/>
    <col min="781" max="781" width="41.42578125" customWidth="1"/>
    <col min="782" max="782" width="12.85546875" customWidth="1"/>
    <col min="783" max="783" width="13.7109375" customWidth="1"/>
    <col min="784" max="784" width="12.85546875" customWidth="1"/>
    <col min="785" max="785" width="15.42578125" customWidth="1"/>
    <col min="786" max="789" width="14.42578125" customWidth="1"/>
    <col min="790" max="790" width="10.5703125" bestFit="1" customWidth="1"/>
    <col min="1037" max="1037" width="41.42578125" customWidth="1"/>
    <col min="1038" max="1038" width="12.85546875" customWidth="1"/>
    <col min="1039" max="1039" width="13.7109375" customWidth="1"/>
    <col min="1040" max="1040" width="12.85546875" customWidth="1"/>
    <col min="1041" max="1041" width="15.42578125" customWidth="1"/>
    <col min="1042" max="1045" width="14.42578125" customWidth="1"/>
    <col min="1046" max="1046" width="10.5703125" bestFit="1" customWidth="1"/>
    <col min="1293" max="1293" width="41.42578125" customWidth="1"/>
    <col min="1294" max="1294" width="12.85546875" customWidth="1"/>
    <col min="1295" max="1295" width="13.7109375" customWidth="1"/>
    <col min="1296" max="1296" width="12.85546875" customWidth="1"/>
    <col min="1297" max="1297" width="15.42578125" customWidth="1"/>
    <col min="1298" max="1301" width="14.42578125" customWidth="1"/>
    <col min="1302" max="1302" width="10.5703125" bestFit="1" customWidth="1"/>
    <col min="1549" max="1549" width="41.42578125" customWidth="1"/>
    <col min="1550" max="1550" width="12.85546875" customWidth="1"/>
    <col min="1551" max="1551" width="13.7109375" customWidth="1"/>
    <col min="1552" max="1552" width="12.85546875" customWidth="1"/>
    <col min="1553" max="1553" width="15.42578125" customWidth="1"/>
    <col min="1554" max="1557" width="14.42578125" customWidth="1"/>
    <col min="1558" max="1558" width="10.5703125" bestFit="1" customWidth="1"/>
    <col min="1805" max="1805" width="41.42578125" customWidth="1"/>
    <col min="1806" max="1806" width="12.85546875" customWidth="1"/>
    <col min="1807" max="1807" width="13.7109375" customWidth="1"/>
    <col min="1808" max="1808" width="12.85546875" customWidth="1"/>
    <col min="1809" max="1809" width="15.42578125" customWidth="1"/>
    <col min="1810" max="1813" width="14.42578125" customWidth="1"/>
    <col min="1814" max="1814" width="10.5703125" bestFit="1" customWidth="1"/>
    <col min="2061" max="2061" width="41.42578125" customWidth="1"/>
    <col min="2062" max="2062" width="12.85546875" customWidth="1"/>
    <col min="2063" max="2063" width="13.7109375" customWidth="1"/>
    <col min="2064" max="2064" width="12.85546875" customWidth="1"/>
    <col min="2065" max="2065" width="15.42578125" customWidth="1"/>
    <col min="2066" max="2069" width="14.42578125" customWidth="1"/>
    <col min="2070" max="2070" width="10.5703125" bestFit="1" customWidth="1"/>
    <col min="2317" max="2317" width="41.42578125" customWidth="1"/>
    <col min="2318" max="2318" width="12.85546875" customWidth="1"/>
    <col min="2319" max="2319" width="13.7109375" customWidth="1"/>
    <col min="2320" max="2320" width="12.85546875" customWidth="1"/>
    <col min="2321" max="2321" width="15.42578125" customWidth="1"/>
    <col min="2322" max="2325" width="14.42578125" customWidth="1"/>
    <col min="2326" max="2326" width="10.5703125" bestFit="1" customWidth="1"/>
    <col min="2573" max="2573" width="41.42578125" customWidth="1"/>
    <col min="2574" max="2574" width="12.85546875" customWidth="1"/>
    <col min="2575" max="2575" width="13.7109375" customWidth="1"/>
    <col min="2576" max="2576" width="12.85546875" customWidth="1"/>
    <col min="2577" max="2577" width="15.42578125" customWidth="1"/>
    <col min="2578" max="2581" width="14.42578125" customWidth="1"/>
    <col min="2582" max="2582" width="10.5703125" bestFit="1" customWidth="1"/>
    <col min="2829" max="2829" width="41.42578125" customWidth="1"/>
    <col min="2830" max="2830" width="12.85546875" customWidth="1"/>
    <col min="2831" max="2831" width="13.7109375" customWidth="1"/>
    <col min="2832" max="2832" width="12.85546875" customWidth="1"/>
    <col min="2833" max="2833" width="15.42578125" customWidth="1"/>
    <col min="2834" max="2837" width="14.42578125" customWidth="1"/>
    <col min="2838" max="2838" width="10.5703125" bestFit="1" customWidth="1"/>
    <col min="3085" max="3085" width="41.42578125" customWidth="1"/>
    <col min="3086" max="3086" width="12.85546875" customWidth="1"/>
    <col min="3087" max="3087" width="13.7109375" customWidth="1"/>
    <col min="3088" max="3088" width="12.85546875" customWidth="1"/>
    <col min="3089" max="3089" width="15.42578125" customWidth="1"/>
    <col min="3090" max="3093" width="14.42578125" customWidth="1"/>
    <col min="3094" max="3094" width="10.5703125" bestFit="1" customWidth="1"/>
    <col min="3341" max="3341" width="41.42578125" customWidth="1"/>
    <col min="3342" max="3342" width="12.85546875" customWidth="1"/>
    <col min="3343" max="3343" width="13.7109375" customWidth="1"/>
    <col min="3344" max="3344" width="12.85546875" customWidth="1"/>
    <col min="3345" max="3345" width="15.42578125" customWidth="1"/>
    <col min="3346" max="3349" width="14.42578125" customWidth="1"/>
    <col min="3350" max="3350" width="10.5703125" bestFit="1" customWidth="1"/>
    <col min="3597" max="3597" width="41.42578125" customWidth="1"/>
    <col min="3598" max="3598" width="12.85546875" customWidth="1"/>
    <col min="3599" max="3599" width="13.7109375" customWidth="1"/>
    <col min="3600" max="3600" width="12.85546875" customWidth="1"/>
    <col min="3601" max="3601" width="15.42578125" customWidth="1"/>
    <col min="3602" max="3605" width="14.42578125" customWidth="1"/>
    <col min="3606" max="3606" width="10.5703125" bestFit="1" customWidth="1"/>
    <col min="3853" max="3853" width="41.42578125" customWidth="1"/>
    <col min="3854" max="3854" width="12.85546875" customWidth="1"/>
    <col min="3855" max="3855" width="13.7109375" customWidth="1"/>
    <col min="3856" max="3856" width="12.85546875" customWidth="1"/>
    <col min="3857" max="3857" width="15.42578125" customWidth="1"/>
    <col min="3858" max="3861" width="14.42578125" customWidth="1"/>
    <col min="3862" max="3862" width="10.5703125" bestFit="1" customWidth="1"/>
    <col min="4109" max="4109" width="41.42578125" customWidth="1"/>
    <col min="4110" max="4110" width="12.85546875" customWidth="1"/>
    <col min="4111" max="4111" width="13.7109375" customWidth="1"/>
    <col min="4112" max="4112" width="12.85546875" customWidth="1"/>
    <col min="4113" max="4113" width="15.42578125" customWidth="1"/>
    <col min="4114" max="4117" width="14.42578125" customWidth="1"/>
    <col min="4118" max="4118" width="10.5703125" bestFit="1" customWidth="1"/>
    <col min="4365" max="4365" width="41.42578125" customWidth="1"/>
    <col min="4366" max="4366" width="12.85546875" customWidth="1"/>
    <col min="4367" max="4367" width="13.7109375" customWidth="1"/>
    <col min="4368" max="4368" width="12.85546875" customWidth="1"/>
    <col min="4369" max="4369" width="15.42578125" customWidth="1"/>
    <col min="4370" max="4373" width="14.42578125" customWidth="1"/>
    <col min="4374" max="4374" width="10.5703125" bestFit="1" customWidth="1"/>
    <col min="4621" max="4621" width="41.42578125" customWidth="1"/>
    <col min="4622" max="4622" width="12.85546875" customWidth="1"/>
    <col min="4623" max="4623" width="13.7109375" customWidth="1"/>
    <col min="4624" max="4624" width="12.85546875" customWidth="1"/>
    <col min="4625" max="4625" width="15.42578125" customWidth="1"/>
    <col min="4626" max="4629" width="14.42578125" customWidth="1"/>
    <col min="4630" max="4630" width="10.5703125" bestFit="1" customWidth="1"/>
    <col min="4877" max="4877" width="41.42578125" customWidth="1"/>
    <col min="4878" max="4878" width="12.85546875" customWidth="1"/>
    <col min="4879" max="4879" width="13.7109375" customWidth="1"/>
    <col min="4880" max="4880" width="12.85546875" customWidth="1"/>
    <col min="4881" max="4881" width="15.42578125" customWidth="1"/>
    <col min="4882" max="4885" width="14.42578125" customWidth="1"/>
    <col min="4886" max="4886" width="10.5703125" bestFit="1" customWidth="1"/>
    <col min="5133" max="5133" width="41.42578125" customWidth="1"/>
    <col min="5134" max="5134" width="12.85546875" customWidth="1"/>
    <col min="5135" max="5135" width="13.7109375" customWidth="1"/>
    <col min="5136" max="5136" width="12.85546875" customWidth="1"/>
    <col min="5137" max="5137" width="15.42578125" customWidth="1"/>
    <col min="5138" max="5141" width="14.42578125" customWidth="1"/>
    <col min="5142" max="5142" width="10.5703125" bestFit="1" customWidth="1"/>
    <col min="5389" max="5389" width="41.42578125" customWidth="1"/>
    <col min="5390" max="5390" width="12.85546875" customWidth="1"/>
    <col min="5391" max="5391" width="13.7109375" customWidth="1"/>
    <col min="5392" max="5392" width="12.85546875" customWidth="1"/>
    <col min="5393" max="5393" width="15.42578125" customWidth="1"/>
    <col min="5394" max="5397" width="14.42578125" customWidth="1"/>
    <col min="5398" max="5398" width="10.5703125" bestFit="1" customWidth="1"/>
    <col min="5645" max="5645" width="41.42578125" customWidth="1"/>
    <col min="5646" max="5646" width="12.85546875" customWidth="1"/>
    <col min="5647" max="5647" width="13.7109375" customWidth="1"/>
    <col min="5648" max="5648" width="12.85546875" customWidth="1"/>
    <col min="5649" max="5649" width="15.42578125" customWidth="1"/>
    <col min="5650" max="5653" width="14.42578125" customWidth="1"/>
    <col min="5654" max="5654" width="10.5703125" bestFit="1" customWidth="1"/>
    <col min="5901" max="5901" width="41.42578125" customWidth="1"/>
    <col min="5902" max="5902" width="12.85546875" customWidth="1"/>
    <col min="5903" max="5903" width="13.7109375" customWidth="1"/>
    <col min="5904" max="5904" width="12.85546875" customWidth="1"/>
    <col min="5905" max="5905" width="15.42578125" customWidth="1"/>
    <col min="5906" max="5909" width="14.42578125" customWidth="1"/>
    <col min="5910" max="5910" width="10.5703125" bestFit="1" customWidth="1"/>
    <col min="6157" max="6157" width="41.42578125" customWidth="1"/>
    <col min="6158" max="6158" width="12.85546875" customWidth="1"/>
    <col min="6159" max="6159" width="13.7109375" customWidth="1"/>
    <col min="6160" max="6160" width="12.85546875" customWidth="1"/>
    <col min="6161" max="6161" width="15.42578125" customWidth="1"/>
    <col min="6162" max="6165" width="14.42578125" customWidth="1"/>
    <col min="6166" max="6166" width="10.5703125" bestFit="1" customWidth="1"/>
    <col min="6413" max="6413" width="41.42578125" customWidth="1"/>
    <col min="6414" max="6414" width="12.85546875" customWidth="1"/>
    <col min="6415" max="6415" width="13.7109375" customWidth="1"/>
    <col min="6416" max="6416" width="12.85546875" customWidth="1"/>
    <col min="6417" max="6417" width="15.42578125" customWidth="1"/>
    <col min="6418" max="6421" width="14.42578125" customWidth="1"/>
    <col min="6422" max="6422" width="10.5703125" bestFit="1" customWidth="1"/>
    <col min="6669" max="6669" width="41.42578125" customWidth="1"/>
    <col min="6670" max="6670" width="12.85546875" customWidth="1"/>
    <col min="6671" max="6671" width="13.7109375" customWidth="1"/>
    <col min="6672" max="6672" width="12.85546875" customWidth="1"/>
    <col min="6673" max="6673" width="15.42578125" customWidth="1"/>
    <col min="6674" max="6677" width="14.42578125" customWidth="1"/>
    <col min="6678" max="6678" width="10.5703125" bestFit="1" customWidth="1"/>
    <col min="6925" max="6925" width="41.42578125" customWidth="1"/>
    <col min="6926" max="6926" width="12.85546875" customWidth="1"/>
    <col min="6927" max="6927" width="13.7109375" customWidth="1"/>
    <col min="6928" max="6928" width="12.85546875" customWidth="1"/>
    <col min="6929" max="6929" width="15.42578125" customWidth="1"/>
    <col min="6930" max="6933" width="14.42578125" customWidth="1"/>
    <col min="6934" max="6934" width="10.5703125" bestFit="1" customWidth="1"/>
    <col min="7181" max="7181" width="41.42578125" customWidth="1"/>
    <col min="7182" max="7182" width="12.85546875" customWidth="1"/>
    <col min="7183" max="7183" width="13.7109375" customWidth="1"/>
    <col min="7184" max="7184" width="12.85546875" customWidth="1"/>
    <col min="7185" max="7185" width="15.42578125" customWidth="1"/>
    <col min="7186" max="7189" width="14.42578125" customWidth="1"/>
    <col min="7190" max="7190" width="10.5703125" bestFit="1" customWidth="1"/>
    <col min="7437" max="7437" width="41.42578125" customWidth="1"/>
    <col min="7438" max="7438" width="12.85546875" customWidth="1"/>
    <col min="7439" max="7439" width="13.7109375" customWidth="1"/>
    <col min="7440" max="7440" width="12.85546875" customWidth="1"/>
    <col min="7441" max="7441" width="15.42578125" customWidth="1"/>
    <col min="7442" max="7445" width="14.42578125" customWidth="1"/>
    <col min="7446" max="7446" width="10.5703125" bestFit="1" customWidth="1"/>
    <col min="7693" max="7693" width="41.42578125" customWidth="1"/>
    <col min="7694" max="7694" width="12.85546875" customWidth="1"/>
    <col min="7695" max="7695" width="13.7109375" customWidth="1"/>
    <col min="7696" max="7696" width="12.85546875" customWidth="1"/>
    <col min="7697" max="7697" width="15.42578125" customWidth="1"/>
    <col min="7698" max="7701" width="14.42578125" customWidth="1"/>
    <col min="7702" max="7702" width="10.5703125" bestFit="1" customWidth="1"/>
    <col min="7949" max="7949" width="41.42578125" customWidth="1"/>
    <col min="7950" max="7950" width="12.85546875" customWidth="1"/>
    <col min="7951" max="7951" width="13.7109375" customWidth="1"/>
    <col min="7952" max="7952" width="12.85546875" customWidth="1"/>
    <col min="7953" max="7953" width="15.42578125" customWidth="1"/>
    <col min="7954" max="7957" width="14.42578125" customWidth="1"/>
    <col min="7958" max="7958" width="10.5703125" bestFit="1" customWidth="1"/>
    <col min="8205" max="8205" width="41.42578125" customWidth="1"/>
    <col min="8206" max="8206" width="12.85546875" customWidth="1"/>
    <col min="8207" max="8207" width="13.7109375" customWidth="1"/>
    <col min="8208" max="8208" width="12.85546875" customWidth="1"/>
    <col min="8209" max="8209" width="15.42578125" customWidth="1"/>
    <col min="8210" max="8213" width="14.42578125" customWidth="1"/>
    <col min="8214" max="8214" width="10.5703125" bestFit="1" customWidth="1"/>
    <col min="8461" max="8461" width="41.42578125" customWidth="1"/>
    <col min="8462" max="8462" width="12.85546875" customWidth="1"/>
    <col min="8463" max="8463" width="13.7109375" customWidth="1"/>
    <col min="8464" max="8464" width="12.85546875" customWidth="1"/>
    <col min="8465" max="8465" width="15.42578125" customWidth="1"/>
    <col min="8466" max="8469" width="14.42578125" customWidth="1"/>
    <col min="8470" max="8470" width="10.5703125" bestFit="1" customWidth="1"/>
    <col min="8717" max="8717" width="41.42578125" customWidth="1"/>
    <col min="8718" max="8718" width="12.85546875" customWidth="1"/>
    <col min="8719" max="8719" width="13.7109375" customWidth="1"/>
    <col min="8720" max="8720" width="12.85546875" customWidth="1"/>
    <col min="8721" max="8721" width="15.42578125" customWidth="1"/>
    <col min="8722" max="8725" width="14.42578125" customWidth="1"/>
    <col min="8726" max="8726" width="10.5703125" bestFit="1" customWidth="1"/>
    <col min="8973" max="8973" width="41.42578125" customWidth="1"/>
    <col min="8974" max="8974" width="12.85546875" customWidth="1"/>
    <col min="8975" max="8975" width="13.7109375" customWidth="1"/>
    <col min="8976" max="8976" width="12.85546875" customWidth="1"/>
    <col min="8977" max="8977" width="15.42578125" customWidth="1"/>
    <col min="8978" max="8981" width="14.42578125" customWidth="1"/>
    <col min="8982" max="8982" width="10.5703125" bestFit="1" customWidth="1"/>
    <col min="9229" max="9229" width="41.42578125" customWidth="1"/>
    <col min="9230" max="9230" width="12.85546875" customWidth="1"/>
    <col min="9231" max="9231" width="13.7109375" customWidth="1"/>
    <col min="9232" max="9232" width="12.85546875" customWidth="1"/>
    <col min="9233" max="9233" width="15.42578125" customWidth="1"/>
    <col min="9234" max="9237" width="14.42578125" customWidth="1"/>
    <col min="9238" max="9238" width="10.5703125" bestFit="1" customWidth="1"/>
    <col min="9485" max="9485" width="41.42578125" customWidth="1"/>
    <col min="9486" max="9486" width="12.85546875" customWidth="1"/>
    <col min="9487" max="9487" width="13.7109375" customWidth="1"/>
    <col min="9488" max="9488" width="12.85546875" customWidth="1"/>
    <col min="9489" max="9489" width="15.42578125" customWidth="1"/>
    <col min="9490" max="9493" width="14.42578125" customWidth="1"/>
    <col min="9494" max="9494" width="10.5703125" bestFit="1" customWidth="1"/>
    <col min="9741" max="9741" width="41.42578125" customWidth="1"/>
    <col min="9742" max="9742" width="12.85546875" customWidth="1"/>
    <col min="9743" max="9743" width="13.7109375" customWidth="1"/>
    <col min="9744" max="9744" width="12.85546875" customWidth="1"/>
    <col min="9745" max="9745" width="15.42578125" customWidth="1"/>
    <col min="9746" max="9749" width="14.42578125" customWidth="1"/>
    <col min="9750" max="9750" width="10.5703125" bestFit="1" customWidth="1"/>
    <col min="9997" max="9997" width="41.42578125" customWidth="1"/>
    <col min="9998" max="9998" width="12.85546875" customWidth="1"/>
    <col min="9999" max="9999" width="13.7109375" customWidth="1"/>
    <col min="10000" max="10000" width="12.85546875" customWidth="1"/>
    <col min="10001" max="10001" width="15.42578125" customWidth="1"/>
    <col min="10002" max="10005" width="14.42578125" customWidth="1"/>
    <col min="10006" max="10006" width="10.5703125" bestFit="1" customWidth="1"/>
    <col min="10253" max="10253" width="41.42578125" customWidth="1"/>
    <col min="10254" max="10254" width="12.85546875" customWidth="1"/>
    <col min="10255" max="10255" width="13.7109375" customWidth="1"/>
    <col min="10256" max="10256" width="12.85546875" customWidth="1"/>
    <col min="10257" max="10257" width="15.42578125" customWidth="1"/>
    <col min="10258" max="10261" width="14.42578125" customWidth="1"/>
    <col min="10262" max="10262" width="10.5703125" bestFit="1" customWidth="1"/>
    <col min="10509" max="10509" width="41.42578125" customWidth="1"/>
    <col min="10510" max="10510" width="12.85546875" customWidth="1"/>
    <col min="10511" max="10511" width="13.7109375" customWidth="1"/>
    <col min="10512" max="10512" width="12.85546875" customWidth="1"/>
    <col min="10513" max="10513" width="15.42578125" customWidth="1"/>
    <col min="10514" max="10517" width="14.42578125" customWidth="1"/>
    <col min="10518" max="10518" width="10.5703125" bestFit="1" customWidth="1"/>
    <col min="10765" max="10765" width="41.42578125" customWidth="1"/>
    <col min="10766" max="10766" width="12.85546875" customWidth="1"/>
    <col min="10767" max="10767" width="13.7109375" customWidth="1"/>
    <col min="10768" max="10768" width="12.85546875" customWidth="1"/>
    <col min="10769" max="10769" width="15.42578125" customWidth="1"/>
    <col min="10770" max="10773" width="14.42578125" customWidth="1"/>
    <col min="10774" max="10774" width="10.5703125" bestFit="1" customWidth="1"/>
    <col min="11021" max="11021" width="41.42578125" customWidth="1"/>
    <col min="11022" max="11022" width="12.85546875" customWidth="1"/>
    <col min="11023" max="11023" width="13.7109375" customWidth="1"/>
    <col min="11024" max="11024" width="12.85546875" customWidth="1"/>
    <col min="11025" max="11025" width="15.42578125" customWidth="1"/>
    <col min="11026" max="11029" width="14.42578125" customWidth="1"/>
    <col min="11030" max="11030" width="10.5703125" bestFit="1" customWidth="1"/>
    <col min="11277" max="11277" width="41.42578125" customWidth="1"/>
    <col min="11278" max="11278" width="12.85546875" customWidth="1"/>
    <col min="11279" max="11279" width="13.7109375" customWidth="1"/>
    <col min="11280" max="11280" width="12.85546875" customWidth="1"/>
    <col min="11281" max="11281" width="15.42578125" customWidth="1"/>
    <col min="11282" max="11285" width="14.42578125" customWidth="1"/>
    <col min="11286" max="11286" width="10.5703125" bestFit="1" customWidth="1"/>
    <col min="11533" max="11533" width="41.42578125" customWidth="1"/>
    <col min="11534" max="11534" width="12.85546875" customWidth="1"/>
    <col min="11535" max="11535" width="13.7109375" customWidth="1"/>
    <col min="11536" max="11536" width="12.85546875" customWidth="1"/>
    <col min="11537" max="11537" width="15.42578125" customWidth="1"/>
    <col min="11538" max="11541" width="14.42578125" customWidth="1"/>
    <col min="11542" max="11542" width="10.5703125" bestFit="1" customWidth="1"/>
    <col min="11789" max="11789" width="41.42578125" customWidth="1"/>
    <col min="11790" max="11790" width="12.85546875" customWidth="1"/>
    <col min="11791" max="11791" width="13.7109375" customWidth="1"/>
    <col min="11792" max="11792" width="12.85546875" customWidth="1"/>
    <col min="11793" max="11793" width="15.42578125" customWidth="1"/>
    <col min="11794" max="11797" width="14.42578125" customWidth="1"/>
    <col min="11798" max="11798" width="10.5703125" bestFit="1" customWidth="1"/>
    <col min="12045" max="12045" width="41.42578125" customWidth="1"/>
    <col min="12046" max="12046" width="12.85546875" customWidth="1"/>
    <col min="12047" max="12047" width="13.7109375" customWidth="1"/>
    <col min="12048" max="12048" width="12.85546875" customWidth="1"/>
    <col min="12049" max="12049" width="15.42578125" customWidth="1"/>
    <col min="12050" max="12053" width="14.42578125" customWidth="1"/>
    <col min="12054" max="12054" width="10.5703125" bestFit="1" customWidth="1"/>
    <col min="12301" max="12301" width="41.42578125" customWidth="1"/>
    <col min="12302" max="12302" width="12.85546875" customWidth="1"/>
    <col min="12303" max="12303" width="13.7109375" customWidth="1"/>
    <col min="12304" max="12304" width="12.85546875" customWidth="1"/>
    <col min="12305" max="12305" width="15.42578125" customWidth="1"/>
    <col min="12306" max="12309" width="14.42578125" customWidth="1"/>
    <col min="12310" max="12310" width="10.5703125" bestFit="1" customWidth="1"/>
    <col min="12557" max="12557" width="41.42578125" customWidth="1"/>
    <col min="12558" max="12558" width="12.85546875" customWidth="1"/>
    <col min="12559" max="12559" width="13.7109375" customWidth="1"/>
    <col min="12560" max="12560" width="12.85546875" customWidth="1"/>
    <col min="12561" max="12561" width="15.42578125" customWidth="1"/>
    <col min="12562" max="12565" width="14.42578125" customWidth="1"/>
    <col min="12566" max="12566" width="10.5703125" bestFit="1" customWidth="1"/>
    <col min="12813" max="12813" width="41.42578125" customWidth="1"/>
    <col min="12814" max="12814" width="12.85546875" customWidth="1"/>
    <col min="12815" max="12815" width="13.7109375" customWidth="1"/>
    <col min="12816" max="12816" width="12.85546875" customWidth="1"/>
    <col min="12817" max="12817" width="15.42578125" customWidth="1"/>
    <col min="12818" max="12821" width="14.42578125" customWidth="1"/>
    <col min="12822" max="12822" width="10.5703125" bestFit="1" customWidth="1"/>
    <col min="13069" max="13069" width="41.42578125" customWidth="1"/>
    <col min="13070" max="13070" width="12.85546875" customWidth="1"/>
    <col min="13071" max="13071" width="13.7109375" customWidth="1"/>
    <col min="13072" max="13072" width="12.85546875" customWidth="1"/>
    <col min="13073" max="13073" width="15.42578125" customWidth="1"/>
    <col min="13074" max="13077" width="14.42578125" customWidth="1"/>
    <col min="13078" max="13078" width="10.5703125" bestFit="1" customWidth="1"/>
    <col min="13325" max="13325" width="41.42578125" customWidth="1"/>
    <col min="13326" max="13326" width="12.85546875" customWidth="1"/>
    <col min="13327" max="13327" width="13.7109375" customWidth="1"/>
    <col min="13328" max="13328" width="12.85546875" customWidth="1"/>
    <col min="13329" max="13329" width="15.42578125" customWidth="1"/>
    <col min="13330" max="13333" width="14.42578125" customWidth="1"/>
    <col min="13334" max="13334" width="10.5703125" bestFit="1" customWidth="1"/>
    <col min="13581" max="13581" width="41.42578125" customWidth="1"/>
    <col min="13582" max="13582" width="12.85546875" customWidth="1"/>
    <col min="13583" max="13583" width="13.7109375" customWidth="1"/>
    <col min="13584" max="13584" width="12.85546875" customWidth="1"/>
    <col min="13585" max="13585" width="15.42578125" customWidth="1"/>
    <col min="13586" max="13589" width="14.42578125" customWidth="1"/>
    <col min="13590" max="13590" width="10.5703125" bestFit="1" customWidth="1"/>
    <col min="13837" max="13837" width="41.42578125" customWidth="1"/>
    <col min="13838" max="13838" width="12.85546875" customWidth="1"/>
    <col min="13839" max="13839" width="13.7109375" customWidth="1"/>
    <col min="13840" max="13840" width="12.85546875" customWidth="1"/>
    <col min="13841" max="13841" width="15.42578125" customWidth="1"/>
    <col min="13842" max="13845" width="14.42578125" customWidth="1"/>
    <col min="13846" max="13846" width="10.5703125" bestFit="1" customWidth="1"/>
    <col min="14093" max="14093" width="41.42578125" customWidth="1"/>
    <col min="14094" max="14094" width="12.85546875" customWidth="1"/>
    <col min="14095" max="14095" width="13.7109375" customWidth="1"/>
    <col min="14096" max="14096" width="12.85546875" customWidth="1"/>
    <col min="14097" max="14097" width="15.42578125" customWidth="1"/>
    <col min="14098" max="14101" width="14.42578125" customWidth="1"/>
    <col min="14102" max="14102" width="10.5703125" bestFit="1" customWidth="1"/>
    <col min="14349" max="14349" width="41.42578125" customWidth="1"/>
    <col min="14350" max="14350" width="12.85546875" customWidth="1"/>
    <col min="14351" max="14351" width="13.7109375" customWidth="1"/>
    <col min="14352" max="14352" width="12.85546875" customWidth="1"/>
    <col min="14353" max="14353" width="15.42578125" customWidth="1"/>
    <col min="14354" max="14357" width="14.42578125" customWidth="1"/>
    <col min="14358" max="14358" width="10.5703125" bestFit="1" customWidth="1"/>
    <col min="14605" max="14605" width="41.42578125" customWidth="1"/>
    <col min="14606" max="14606" width="12.85546875" customWidth="1"/>
    <col min="14607" max="14607" width="13.7109375" customWidth="1"/>
    <col min="14608" max="14608" width="12.85546875" customWidth="1"/>
    <col min="14609" max="14609" width="15.42578125" customWidth="1"/>
    <col min="14610" max="14613" width="14.42578125" customWidth="1"/>
    <col min="14614" max="14614" width="10.5703125" bestFit="1" customWidth="1"/>
    <col min="14861" max="14861" width="41.42578125" customWidth="1"/>
    <col min="14862" max="14862" width="12.85546875" customWidth="1"/>
    <col min="14863" max="14863" width="13.7109375" customWidth="1"/>
    <col min="14864" max="14864" width="12.85546875" customWidth="1"/>
    <col min="14865" max="14865" width="15.42578125" customWidth="1"/>
    <col min="14866" max="14869" width="14.42578125" customWidth="1"/>
    <col min="14870" max="14870" width="10.5703125" bestFit="1" customWidth="1"/>
    <col min="15117" max="15117" width="41.42578125" customWidth="1"/>
    <col min="15118" max="15118" width="12.85546875" customWidth="1"/>
    <col min="15119" max="15119" width="13.7109375" customWidth="1"/>
    <col min="15120" max="15120" width="12.85546875" customWidth="1"/>
    <col min="15121" max="15121" width="15.42578125" customWidth="1"/>
    <col min="15122" max="15125" width="14.42578125" customWidth="1"/>
    <col min="15126" max="15126" width="10.5703125" bestFit="1" customWidth="1"/>
    <col min="15373" max="15373" width="41.42578125" customWidth="1"/>
    <col min="15374" max="15374" width="12.85546875" customWidth="1"/>
    <col min="15375" max="15375" width="13.7109375" customWidth="1"/>
    <col min="15376" max="15376" width="12.85546875" customWidth="1"/>
    <col min="15377" max="15377" width="15.42578125" customWidth="1"/>
    <col min="15378" max="15381" width="14.42578125" customWidth="1"/>
    <col min="15382" max="15382" width="10.5703125" bestFit="1" customWidth="1"/>
    <col min="15629" max="15629" width="41.42578125" customWidth="1"/>
    <col min="15630" max="15630" width="12.85546875" customWidth="1"/>
    <col min="15631" max="15631" width="13.7109375" customWidth="1"/>
    <col min="15632" max="15632" width="12.85546875" customWidth="1"/>
    <col min="15633" max="15633" width="15.42578125" customWidth="1"/>
    <col min="15634" max="15637" width="14.42578125" customWidth="1"/>
    <col min="15638" max="15638" width="10.5703125" bestFit="1" customWidth="1"/>
    <col min="15885" max="15885" width="41.42578125" customWidth="1"/>
    <col min="15886" max="15886" width="12.85546875" customWidth="1"/>
    <col min="15887" max="15887" width="13.7109375" customWidth="1"/>
    <col min="15888" max="15888" width="12.85546875" customWidth="1"/>
    <col min="15889" max="15889" width="15.42578125" customWidth="1"/>
    <col min="15890" max="15893" width="14.42578125" customWidth="1"/>
    <col min="15894" max="15894" width="10.5703125" bestFit="1" customWidth="1"/>
    <col min="16141" max="16141" width="41.42578125" customWidth="1"/>
    <col min="16142" max="16142" width="12.85546875" customWidth="1"/>
    <col min="16143" max="16143" width="13.7109375" customWidth="1"/>
    <col min="16144" max="16144" width="12.85546875" customWidth="1"/>
    <col min="16145" max="16145" width="15.42578125" customWidth="1"/>
    <col min="16146" max="16149" width="14.42578125" customWidth="1"/>
    <col min="16150" max="16150" width="10.5703125" bestFit="1" customWidth="1"/>
  </cols>
  <sheetData>
    <row r="2" spans="1:28" ht="15.75" x14ac:dyDescent="0.25">
      <c r="A2" s="48" t="s">
        <v>877</v>
      </c>
      <c r="C2" s="49"/>
      <c r="E2" s="49"/>
    </row>
    <row r="3" spans="1:28" ht="60" x14ac:dyDescent="0.25">
      <c r="A3" s="50" t="s">
        <v>192</v>
      </c>
      <c r="B3" s="51" t="s">
        <v>878</v>
      </c>
      <c r="C3" s="52" t="s">
        <v>879</v>
      </c>
      <c r="D3" s="52" t="s">
        <v>880</v>
      </c>
      <c r="E3" s="52" t="s">
        <v>881</v>
      </c>
      <c r="F3" s="52" t="s">
        <v>882</v>
      </c>
      <c r="G3" s="52" t="s">
        <v>883</v>
      </c>
      <c r="H3" s="52" t="s">
        <v>884</v>
      </c>
      <c r="I3" s="52" t="s">
        <v>885</v>
      </c>
      <c r="J3" s="52" t="s">
        <v>908</v>
      </c>
      <c r="K3" s="52" t="s">
        <v>968</v>
      </c>
      <c r="L3" s="52" t="s">
        <v>969</v>
      </c>
      <c r="M3" s="52" t="s">
        <v>1024</v>
      </c>
      <c r="N3" s="52" t="s">
        <v>1025</v>
      </c>
      <c r="O3" s="52" t="s">
        <v>1078</v>
      </c>
      <c r="P3" s="52" t="s">
        <v>1079</v>
      </c>
      <c r="Q3" s="52" t="s">
        <v>1099</v>
      </c>
      <c r="R3" s="52" t="s">
        <v>1100</v>
      </c>
      <c r="S3" s="52" t="s">
        <v>1128</v>
      </c>
      <c r="T3" s="52" t="s">
        <v>1130</v>
      </c>
      <c r="U3" s="52" t="s">
        <v>1237</v>
      </c>
      <c r="V3" s="53" t="s">
        <v>886</v>
      </c>
      <c r="W3" s="52" t="s">
        <v>1259</v>
      </c>
      <c r="X3" s="53" t="s">
        <v>886</v>
      </c>
      <c r="Y3" s="52" t="s">
        <v>2347</v>
      </c>
      <c r="Z3" s="53" t="s">
        <v>886</v>
      </c>
      <c r="AA3" s="52" t="s">
        <v>2518</v>
      </c>
      <c r="AB3" s="53" t="s">
        <v>886</v>
      </c>
    </row>
    <row r="4" spans="1:28" x14ac:dyDescent="0.25">
      <c r="A4" s="732"/>
      <c r="B4" s="54" t="s">
        <v>887</v>
      </c>
      <c r="C4" s="55">
        <v>791</v>
      </c>
      <c r="D4" s="56"/>
      <c r="E4" s="57"/>
      <c r="F4" s="58">
        <v>791</v>
      </c>
      <c r="G4" s="58">
        <f>E4+F4</f>
        <v>791</v>
      </c>
      <c r="H4" s="58">
        <v>0</v>
      </c>
      <c r="I4" s="58">
        <f>+G4</f>
        <v>791</v>
      </c>
      <c r="J4" s="58"/>
      <c r="K4" s="58">
        <f>I4</f>
        <v>791</v>
      </c>
      <c r="L4" s="58"/>
      <c r="M4" s="58">
        <v>791</v>
      </c>
      <c r="N4" s="58"/>
      <c r="O4" s="58"/>
      <c r="P4" s="58"/>
      <c r="Q4" s="58"/>
      <c r="R4" s="58"/>
      <c r="S4" s="58"/>
      <c r="T4" s="58"/>
      <c r="U4" s="58"/>
      <c r="V4" s="59">
        <f>C4-G4</f>
        <v>0</v>
      </c>
      <c r="W4" s="58"/>
      <c r="X4" s="59">
        <f>C4-G4</f>
        <v>0</v>
      </c>
      <c r="Y4" s="58"/>
      <c r="Z4" s="59">
        <f>C4-G4</f>
        <v>0</v>
      </c>
      <c r="AA4" s="58"/>
      <c r="AB4" s="59">
        <f>C4-G4</f>
        <v>0</v>
      </c>
    </row>
    <row r="5" spans="1:28" x14ac:dyDescent="0.25">
      <c r="A5" s="733"/>
      <c r="B5" s="60" t="s">
        <v>888</v>
      </c>
      <c r="C5" s="55">
        <v>5751</v>
      </c>
      <c r="D5" s="56"/>
      <c r="E5" s="57"/>
      <c r="F5" s="58">
        <v>5751</v>
      </c>
      <c r="G5" s="58">
        <f t="shared" ref="G5:G15" si="0">E5+F5</f>
        <v>5751</v>
      </c>
      <c r="H5" s="58">
        <v>0</v>
      </c>
      <c r="I5" s="58">
        <f>+G5</f>
        <v>5751</v>
      </c>
      <c r="J5" s="58"/>
      <c r="K5" s="58">
        <f>I5</f>
        <v>5751</v>
      </c>
      <c r="L5" s="58"/>
      <c r="M5" s="58">
        <v>5751</v>
      </c>
      <c r="N5" s="58"/>
      <c r="O5" s="58"/>
      <c r="P5" s="58"/>
      <c r="Q5" s="58"/>
      <c r="R5" s="58"/>
      <c r="S5" s="58"/>
      <c r="T5" s="58"/>
      <c r="U5" s="58"/>
      <c r="V5" s="59">
        <f>C5-G5</f>
        <v>0</v>
      </c>
      <c r="W5" s="58"/>
      <c r="X5" s="59">
        <f>C5-G5</f>
        <v>0</v>
      </c>
      <c r="Y5" s="58"/>
      <c r="Z5" s="59"/>
      <c r="AA5" s="58"/>
      <c r="AB5" s="59"/>
    </row>
    <row r="6" spans="1:28" ht="30" x14ac:dyDescent="0.25">
      <c r="A6" s="733"/>
      <c r="B6" s="61" t="s">
        <v>889</v>
      </c>
      <c r="C6" s="55">
        <v>2646000</v>
      </c>
      <c r="D6" s="56">
        <v>30</v>
      </c>
      <c r="E6" s="57"/>
      <c r="F6" s="58">
        <f>C6/30</f>
        <v>88200</v>
      </c>
      <c r="G6" s="58">
        <f t="shared" si="0"/>
        <v>88200</v>
      </c>
      <c r="H6" s="58">
        <v>88200</v>
      </c>
      <c r="I6" s="58">
        <f>G6+H6</f>
        <v>176400</v>
      </c>
      <c r="J6" s="58">
        <v>88200</v>
      </c>
      <c r="K6" s="58">
        <f>I6+J6</f>
        <v>264600</v>
      </c>
      <c r="L6" s="58">
        <v>88200</v>
      </c>
      <c r="M6" s="58">
        <f>K6+L6</f>
        <v>352800</v>
      </c>
      <c r="N6" s="58">
        <v>88200</v>
      </c>
      <c r="O6" s="58">
        <f>+M6+N6</f>
        <v>441000</v>
      </c>
      <c r="P6" s="58">
        <f>+N6</f>
        <v>88200</v>
      </c>
      <c r="Q6" s="58"/>
      <c r="R6" s="58"/>
      <c r="S6" s="58"/>
      <c r="T6" s="58">
        <f>+P6</f>
        <v>88200</v>
      </c>
      <c r="U6" s="58">
        <f>T6</f>
        <v>88200</v>
      </c>
      <c r="V6" s="59">
        <f>C6-(O6+P6+T6+U6)</f>
        <v>1940400</v>
      </c>
      <c r="W6" s="58">
        <f>U6</f>
        <v>88200</v>
      </c>
      <c r="X6" s="59">
        <f>V6-W6</f>
        <v>1852200</v>
      </c>
      <c r="Y6" s="58">
        <f>W6</f>
        <v>88200</v>
      </c>
      <c r="Z6" s="59">
        <f>X6-Y6</f>
        <v>1764000</v>
      </c>
      <c r="AA6" s="58">
        <f>Y6</f>
        <v>88200</v>
      </c>
      <c r="AB6" s="59">
        <f>Z6-AA6</f>
        <v>1675800</v>
      </c>
    </row>
    <row r="7" spans="1:28" s="132" customFormat="1" ht="30" x14ac:dyDescent="0.25">
      <c r="A7" s="733"/>
      <c r="B7" s="126" t="s">
        <v>890</v>
      </c>
      <c r="C7" s="127">
        <v>100000</v>
      </c>
      <c r="D7" s="128">
        <v>21</v>
      </c>
      <c r="E7" s="129">
        <v>4762</v>
      </c>
      <c r="F7" s="130">
        <f>C7/21</f>
        <v>4761.9047619047615</v>
      </c>
      <c r="G7" s="130">
        <f t="shared" si="0"/>
        <v>9523.9047619047615</v>
      </c>
      <c r="H7" s="130">
        <v>4762</v>
      </c>
      <c r="I7" s="130">
        <f>G7+H7</f>
        <v>14285.904761904761</v>
      </c>
      <c r="J7" s="130">
        <v>4762</v>
      </c>
      <c r="K7" s="130">
        <f>I7+J7</f>
        <v>19047.904761904763</v>
      </c>
      <c r="L7" s="130">
        <v>4762</v>
      </c>
      <c r="M7" s="130">
        <f>K7+L7</f>
        <v>23809.904761904763</v>
      </c>
      <c r="N7" s="130">
        <v>4762</v>
      </c>
      <c r="O7" s="130">
        <f>+M7+N7</f>
        <v>28571.904761904763</v>
      </c>
      <c r="P7" s="130">
        <f>+N7/365*12</f>
        <v>156.55890410958904</v>
      </c>
      <c r="Q7" s="130"/>
      <c r="R7" s="130"/>
      <c r="S7" s="130"/>
      <c r="T7" s="130"/>
      <c r="U7" s="130"/>
      <c r="V7" s="131"/>
      <c r="W7" s="130"/>
      <c r="X7" s="131"/>
      <c r="Y7" s="130"/>
      <c r="Z7" s="131"/>
      <c r="AA7" s="130"/>
      <c r="AB7" s="131"/>
    </row>
    <row r="8" spans="1:28" ht="15.75" x14ac:dyDescent="0.25">
      <c r="A8" s="734"/>
      <c r="B8" s="62" t="s">
        <v>891</v>
      </c>
      <c r="C8" s="63">
        <f>SUM(C4:C7)</f>
        <v>2752542</v>
      </c>
      <c r="D8" s="56"/>
      <c r="E8" s="64"/>
      <c r="F8" s="58"/>
      <c r="G8" s="58"/>
      <c r="H8" s="58"/>
      <c r="I8" s="58"/>
      <c r="J8" s="58"/>
      <c r="K8" s="58"/>
      <c r="L8" s="58"/>
      <c r="M8" s="58"/>
      <c r="N8" s="58"/>
      <c r="O8" s="58"/>
      <c r="P8" s="58"/>
      <c r="Q8" s="58"/>
      <c r="R8" s="58"/>
      <c r="S8" s="58"/>
      <c r="T8" s="58"/>
      <c r="U8" s="58"/>
      <c r="V8" s="59"/>
      <c r="W8" s="58"/>
      <c r="X8" s="59"/>
      <c r="Y8" s="58"/>
      <c r="Z8" s="59"/>
      <c r="AA8" s="58"/>
      <c r="AB8" s="59"/>
    </row>
    <row r="9" spans="1:28" x14ac:dyDescent="0.25">
      <c r="A9" s="49"/>
      <c r="B9" s="65"/>
      <c r="C9" s="49"/>
      <c r="D9" s="56"/>
      <c r="E9" s="66"/>
      <c r="F9" s="58"/>
      <c r="G9" s="58"/>
      <c r="H9" s="58"/>
      <c r="I9" s="58"/>
      <c r="J9" s="58"/>
      <c r="K9" s="58"/>
      <c r="L9" s="58"/>
      <c r="M9" s="58"/>
      <c r="N9" s="58"/>
      <c r="O9" s="58"/>
      <c r="P9" s="58"/>
      <c r="Q9" s="58"/>
      <c r="R9" s="58"/>
      <c r="S9" s="58"/>
      <c r="T9" s="58"/>
      <c r="U9" s="58"/>
      <c r="V9" s="59"/>
      <c r="W9" s="58"/>
      <c r="X9" s="59"/>
      <c r="Y9" s="58"/>
      <c r="Z9" s="59"/>
      <c r="AA9" s="58"/>
      <c r="AB9" s="59"/>
    </row>
    <row r="10" spans="1:28" x14ac:dyDescent="0.25">
      <c r="A10" s="50" t="s">
        <v>40</v>
      </c>
      <c r="B10" s="62" t="s">
        <v>892</v>
      </c>
      <c r="C10" s="67" t="s">
        <v>893</v>
      </c>
      <c r="D10" s="56"/>
      <c r="E10" s="68"/>
      <c r="F10" s="58"/>
      <c r="G10" s="58"/>
      <c r="H10" s="58"/>
      <c r="I10" s="58"/>
      <c r="J10" s="58"/>
      <c r="K10" s="58"/>
      <c r="L10" s="58"/>
      <c r="M10" s="58"/>
      <c r="N10" s="58"/>
      <c r="O10" s="58"/>
      <c r="P10" s="58"/>
      <c r="Q10" s="58"/>
      <c r="R10" s="58"/>
      <c r="S10" s="58"/>
      <c r="T10" s="58"/>
      <c r="U10" s="58"/>
      <c r="V10" s="59"/>
      <c r="W10" s="58"/>
      <c r="X10" s="59"/>
      <c r="Y10" s="58"/>
      <c r="Z10" s="59"/>
      <c r="AA10" s="58"/>
      <c r="AB10" s="59"/>
    </row>
    <row r="11" spans="1:28" x14ac:dyDescent="0.25">
      <c r="A11" s="732"/>
      <c r="B11" s="60" t="s">
        <v>894</v>
      </c>
      <c r="C11" s="69">
        <v>3173</v>
      </c>
      <c r="D11" s="56"/>
      <c r="E11" s="57"/>
      <c r="F11" s="58">
        <v>3173</v>
      </c>
      <c r="G11" s="58">
        <f t="shared" si="0"/>
        <v>3173</v>
      </c>
      <c r="H11" s="58">
        <v>0</v>
      </c>
      <c r="I11" s="58">
        <f>+G11</f>
        <v>3173</v>
      </c>
      <c r="J11" s="58"/>
      <c r="K11" s="58">
        <f>I11</f>
        <v>3173</v>
      </c>
      <c r="L11" s="58"/>
      <c r="M11" s="58">
        <v>3173</v>
      </c>
      <c r="N11" s="58"/>
      <c r="O11" s="58"/>
      <c r="P11" s="58"/>
      <c r="Q11" s="58"/>
      <c r="R11" s="58"/>
      <c r="S11" s="58"/>
      <c r="T11" s="58"/>
      <c r="U11" s="58"/>
      <c r="V11" s="59">
        <f>C11-G11</f>
        <v>0</v>
      </c>
      <c r="W11" s="58"/>
      <c r="X11" s="59">
        <f>C11-G11</f>
        <v>0</v>
      </c>
      <c r="Y11" s="58"/>
      <c r="Z11" s="59"/>
      <c r="AA11" s="58"/>
      <c r="AB11" s="59"/>
    </row>
    <row r="12" spans="1:28" x14ac:dyDescent="0.25">
      <c r="A12" s="733"/>
      <c r="B12" s="60" t="s">
        <v>895</v>
      </c>
      <c r="C12" s="69">
        <v>50366</v>
      </c>
      <c r="D12" s="56"/>
      <c r="E12" s="57"/>
      <c r="F12" s="58">
        <v>50366</v>
      </c>
      <c r="G12" s="58">
        <f t="shared" si="0"/>
        <v>50366</v>
      </c>
      <c r="H12" s="58">
        <v>0</v>
      </c>
      <c r="I12" s="58">
        <f>+G12</f>
        <v>50366</v>
      </c>
      <c r="J12" s="58"/>
      <c r="K12" s="58">
        <f>I12</f>
        <v>50366</v>
      </c>
      <c r="L12" s="58"/>
      <c r="M12" s="58">
        <v>50366</v>
      </c>
      <c r="N12" s="58"/>
      <c r="O12" s="58"/>
      <c r="P12" s="58"/>
      <c r="Q12" s="58"/>
      <c r="R12" s="58"/>
      <c r="S12" s="58"/>
      <c r="T12" s="58"/>
      <c r="U12" s="58"/>
      <c r="V12" s="59">
        <f>C12-G12</f>
        <v>0</v>
      </c>
      <c r="W12" s="58"/>
      <c r="X12" s="59">
        <f>C12-G12</f>
        <v>0</v>
      </c>
      <c r="Y12" s="58"/>
      <c r="Z12" s="59"/>
      <c r="AA12" s="58"/>
      <c r="AB12" s="59"/>
    </row>
    <row r="13" spans="1:28" ht="15.75" x14ac:dyDescent="0.25">
      <c r="A13" s="734"/>
      <c r="B13" s="23" t="s">
        <v>891</v>
      </c>
      <c r="C13" s="63">
        <f>SUM(C11:C12)</f>
        <v>53539</v>
      </c>
      <c r="D13" s="56"/>
      <c r="E13" s="64"/>
      <c r="F13" s="58"/>
      <c r="G13" s="58"/>
      <c r="H13" s="58"/>
      <c r="I13" s="58"/>
      <c r="J13" s="58"/>
      <c r="K13" s="58"/>
      <c r="L13" s="58"/>
      <c r="M13" s="58"/>
      <c r="N13" s="58"/>
      <c r="O13" s="58"/>
      <c r="P13" s="58"/>
      <c r="Q13" s="58"/>
      <c r="R13" s="58"/>
      <c r="S13" s="58"/>
      <c r="T13" s="58"/>
      <c r="U13" s="58"/>
      <c r="V13" s="59"/>
      <c r="W13" s="58"/>
      <c r="X13" s="59"/>
      <c r="Y13" s="58"/>
      <c r="Z13" s="59"/>
      <c r="AA13" s="58"/>
      <c r="AB13" s="59"/>
    </row>
    <row r="14" spans="1:28" ht="15.75" thickBot="1" x14ac:dyDescent="0.3">
      <c r="D14" s="56"/>
      <c r="E14" s="58"/>
      <c r="F14" s="58"/>
      <c r="G14" s="58"/>
      <c r="H14" s="58"/>
      <c r="I14" s="58"/>
      <c r="J14" s="58"/>
      <c r="K14" s="58"/>
      <c r="L14" s="58"/>
      <c r="M14" s="58"/>
      <c r="N14" s="58"/>
      <c r="O14" s="58"/>
      <c r="P14" s="58"/>
      <c r="Q14" s="58"/>
      <c r="R14" s="58"/>
      <c r="S14" s="58"/>
      <c r="T14" s="58"/>
      <c r="U14" s="58"/>
      <c r="V14" s="59"/>
      <c r="W14" s="58"/>
      <c r="X14" s="59"/>
      <c r="Y14" s="58"/>
      <c r="Z14" s="59"/>
      <c r="AA14" s="58"/>
      <c r="AB14" s="59"/>
    </row>
    <row r="15" spans="1:28" ht="16.5" thickBot="1" x14ac:dyDescent="0.3">
      <c r="A15" s="70"/>
      <c r="B15" s="71" t="s">
        <v>896</v>
      </c>
      <c r="C15" s="72">
        <f>C8+C13</f>
        <v>2806081</v>
      </c>
      <c r="D15" s="73"/>
      <c r="E15" s="74">
        <f>SUM(E4:E14)</f>
        <v>4762</v>
      </c>
      <c r="F15" s="75">
        <f>SUM(F4:F14)</f>
        <v>153042.90476190476</v>
      </c>
      <c r="G15" s="76">
        <f t="shared" si="0"/>
        <v>157804.90476190476</v>
      </c>
      <c r="H15" s="76">
        <f t="shared" ref="H15:V15" si="1">SUM(H4:H14)</f>
        <v>92962</v>
      </c>
      <c r="I15" s="76">
        <f t="shared" si="1"/>
        <v>250766.90476190476</v>
      </c>
      <c r="J15" s="76">
        <f t="shared" si="1"/>
        <v>92962</v>
      </c>
      <c r="K15" s="76">
        <f t="shared" si="1"/>
        <v>343728.90476190473</v>
      </c>
      <c r="L15" s="76">
        <f t="shared" si="1"/>
        <v>92962</v>
      </c>
      <c r="M15" s="76">
        <f t="shared" si="1"/>
        <v>436690.90476190473</v>
      </c>
      <c r="N15" s="76">
        <f t="shared" si="1"/>
        <v>92962</v>
      </c>
      <c r="O15" s="76">
        <f t="shared" si="1"/>
        <v>469571.90476190473</v>
      </c>
      <c r="P15" s="76">
        <f t="shared" si="1"/>
        <v>88356.558904109595</v>
      </c>
      <c r="Q15" s="76">
        <f t="shared" si="1"/>
        <v>0</v>
      </c>
      <c r="R15" s="76">
        <f t="shared" si="1"/>
        <v>0</v>
      </c>
      <c r="S15" s="76"/>
      <c r="T15" s="76"/>
      <c r="U15" s="76">
        <f>SUM(U6:U14)</f>
        <v>88200</v>
      </c>
      <c r="V15" s="76">
        <f t="shared" si="1"/>
        <v>1940400</v>
      </c>
      <c r="W15" s="76">
        <f>SUM(W6:W14)</f>
        <v>88200</v>
      </c>
      <c r="X15" s="76">
        <f t="shared" ref="X15:Z15" si="2">SUM(X4:X14)</f>
        <v>1852200</v>
      </c>
      <c r="Y15" s="76">
        <f>SUM(Y6:Y14)</f>
        <v>88200</v>
      </c>
      <c r="Z15" s="76">
        <f t="shared" si="2"/>
        <v>1764000</v>
      </c>
      <c r="AA15" s="76">
        <f>SUM(AA6:AA14)</f>
        <v>88200</v>
      </c>
      <c r="AB15" s="76">
        <f t="shared" ref="AB15" si="3">SUM(AB4:AB14)</f>
        <v>1675800</v>
      </c>
    </row>
    <row r="16" spans="1:28" x14ac:dyDescent="0.25">
      <c r="G16" s="77">
        <f>+G15+F15</f>
        <v>310847.80952380953</v>
      </c>
      <c r="I16" s="77"/>
    </row>
    <row r="19" spans="15:15" x14ac:dyDescent="0.25">
      <c r="O19" s="121">
        <f>+C6-O6</f>
        <v>2205000</v>
      </c>
    </row>
    <row r="20" spans="15:15" x14ac:dyDescent="0.25">
      <c r="O20" s="121">
        <f>+C7-O7</f>
        <v>71428.095238095237</v>
      </c>
    </row>
  </sheetData>
  <mergeCells count="2">
    <mergeCell ref="A4:A8"/>
    <mergeCell ref="A11:A13"/>
  </mergeCells>
  <pageMargins left="0.23622047244094491" right="0.15748031496062992" top="0.74803149606299213" bottom="0.74803149606299213" header="0.31496062992125984" footer="0.31496062992125984"/>
  <pageSetup scale="93"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G136"/>
  <sheetViews>
    <sheetView topLeftCell="A109" workbookViewId="0">
      <selection activeCell="K131" sqref="K131"/>
    </sheetView>
  </sheetViews>
  <sheetFormatPr defaultRowHeight="12.75" x14ac:dyDescent="0.2"/>
  <cols>
    <col min="1" max="1" width="4.28515625" style="4" bestFit="1" customWidth="1"/>
    <col min="2" max="2" width="35.85546875" style="2" customWidth="1"/>
    <col min="3" max="3" width="38.28515625" style="2" bestFit="1" customWidth="1"/>
    <col min="4" max="4" width="4" style="2" bestFit="1" customWidth="1"/>
    <col min="5" max="5" width="5.28515625" style="2" bestFit="1" customWidth="1"/>
    <col min="6" max="6" width="7.28515625" style="2" bestFit="1" customWidth="1"/>
    <col min="7" max="7" width="9.140625" style="2"/>
    <col min="8" max="16384" width="9.140625" style="3"/>
  </cols>
  <sheetData>
    <row r="3" spans="1:7" ht="14.25" x14ac:dyDescent="0.2">
      <c r="A3" s="735" t="s">
        <v>55</v>
      </c>
      <c r="B3" s="735"/>
      <c r="C3" s="735"/>
      <c r="D3" s="735"/>
      <c r="E3" s="735"/>
      <c r="F3" s="735"/>
    </row>
    <row r="4" spans="1:7" x14ac:dyDescent="0.2">
      <c r="A4" s="1"/>
      <c r="B4" s="736" t="s">
        <v>56</v>
      </c>
      <c r="C4" s="737"/>
      <c r="D4" s="736" t="s">
        <v>57</v>
      </c>
      <c r="E4" s="736"/>
      <c r="F4" s="5" t="s">
        <v>58</v>
      </c>
      <c r="G4" s="6"/>
    </row>
    <row r="5" spans="1:7" x14ac:dyDescent="0.2">
      <c r="A5" s="1"/>
      <c r="B5" s="736"/>
      <c r="C5" s="737"/>
      <c r="D5" s="736" t="s">
        <v>59</v>
      </c>
      <c r="E5" s="736"/>
      <c r="F5" s="5" t="s">
        <v>60</v>
      </c>
      <c r="G5" s="6"/>
    </row>
    <row r="6" spans="1:7" x14ac:dyDescent="0.2">
      <c r="A6" s="15" t="s">
        <v>61</v>
      </c>
      <c r="B6" s="16" t="s">
        <v>3</v>
      </c>
    </row>
    <row r="7" spans="1:7" ht="25.5" x14ac:dyDescent="0.2">
      <c r="B7" s="12" t="s">
        <v>62</v>
      </c>
      <c r="C7" s="8" t="s">
        <v>5</v>
      </c>
      <c r="D7" s="9">
        <v>60</v>
      </c>
      <c r="E7" s="10" t="s">
        <v>63</v>
      </c>
      <c r="F7" s="11">
        <v>1.5800000000000002E-2</v>
      </c>
      <c r="G7" s="17"/>
    </row>
    <row r="8" spans="1:7" ht="25.5" x14ac:dyDescent="0.2">
      <c r="B8" s="12" t="s">
        <v>64</v>
      </c>
      <c r="C8" s="8" t="s">
        <v>4</v>
      </c>
      <c r="D8" s="9">
        <v>30</v>
      </c>
      <c r="E8" s="10" t="s">
        <v>63</v>
      </c>
      <c r="F8" s="11">
        <v>3.1699999999999999E-2</v>
      </c>
    </row>
    <row r="9" spans="1:7" x14ac:dyDescent="0.2">
      <c r="B9" s="12" t="s">
        <v>65</v>
      </c>
      <c r="C9" s="8" t="s">
        <v>6</v>
      </c>
      <c r="D9" s="9">
        <v>30</v>
      </c>
      <c r="E9" s="10" t="s">
        <v>63</v>
      </c>
      <c r="F9" s="11">
        <v>3.1699999999999999E-2</v>
      </c>
    </row>
    <row r="10" spans="1:7" x14ac:dyDescent="0.2">
      <c r="B10" s="12" t="s">
        <v>66</v>
      </c>
      <c r="C10" s="8" t="s">
        <v>7</v>
      </c>
      <c r="D10" s="9">
        <v>5</v>
      </c>
      <c r="E10" s="10" t="s">
        <v>63</v>
      </c>
      <c r="F10" s="11">
        <v>0.19</v>
      </c>
    </row>
    <row r="11" spans="1:7" x14ac:dyDescent="0.2">
      <c r="B11" s="12" t="s">
        <v>67</v>
      </c>
      <c r="C11" s="8" t="s">
        <v>68</v>
      </c>
      <c r="D11" s="9">
        <v>3</v>
      </c>
      <c r="E11" s="10" t="s">
        <v>63</v>
      </c>
      <c r="F11" s="11">
        <v>0.31669999999999998</v>
      </c>
    </row>
    <row r="12" spans="1:7" x14ac:dyDescent="0.2">
      <c r="A12" s="15" t="s">
        <v>69</v>
      </c>
      <c r="B12" s="16" t="s">
        <v>2</v>
      </c>
      <c r="C12" s="12" t="s">
        <v>2</v>
      </c>
      <c r="D12" s="9">
        <v>30</v>
      </c>
      <c r="E12" s="10" t="s">
        <v>63</v>
      </c>
      <c r="F12" s="11">
        <v>3.1699999999999999E-2</v>
      </c>
    </row>
    <row r="13" spans="1:7" x14ac:dyDescent="0.2">
      <c r="A13" s="15" t="s">
        <v>70</v>
      </c>
      <c r="B13" s="16" t="s">
        <v>20</v>
      </c>
    </row>
    <row r="14" spans="1:7" x14ac:dyDescent="0.2">
      <c r="B14" s="12" t="s">
        <v>62</v>
      </c>
      <c r="C14" s="8" t="s">
        <v>71</v>
      </c>
    </row>
    <row r="15" spans="1:7" x14ac:dyDescent="0.2">
      <c r="C15" s="8" t="s">
        <v>72</v>
      </c>
      <c r="D15" s="9">
        <v>10</v>
      </c>
      <c r="E15" s="10" t="s">
        <v>63</v>
      </c>
      <c r="F15" s="11">
        <v>9.5000000000000001E-2</v>
      </c>
    </row>
    <row r="16" spans="1:7" x14ac:dyDescent="0.2">
      <c r="C16" s="8" t="s">
        <v>21</v>
      </c>
      <c r="D16" s="9">
        <v>5</v>
      </c>
      <c r="E16" s="10" t="s">
        <v>63</v>
      </c>
      <c r="F16" s="11">
        <v>0.19</v>
      </c>
    </row>
    <row r="17" spans="1:6" x14ac:dyDescent="0.2">
      <c r="B17" s="12" t="s">
        <v>64</v>
      </c>
      <c r="C17" s="8" t="s">
        <v>73</v>
      </c>
      <c r="D17" s="9">
        <v>3</v>
      </c>
      <c r="E17" s="10" t="s">
        <v>63</v>
      </c>
      <c r="F17" s="11">
        <v>0.31669999999999998</v>
      </c>
    </row>
    <row r="18" spans="1:6" x14ac:dyDescent="0.2">
      <c r="A18" s="15" t="s">
        <v>74</v>
      </c>
      <c r="B18" s="16" t="s">
        <v>75</v>
      </c>
    </row>
    <row r="19" spans="1:6" ht="25.5" x14ac:dyDescent="0.2">
      <c r="B19" s="12" t="s">
        <v>62</v>
      </c>
      <c r="C19" s="8" t="s">
        <v>76</v>
      </c>
    </row>
    <row r="20" spans="1:6" x14ac:dyDescent="0.2">
      <c r="C20" s="8" t="s">
        <v>77</v>
      </c>
    </row>
    <row r="21" spans="1:6" ht="38.25" x14ac:dyDescent="0.2">
      <c r="C21" s="8" t="s">
        <v>78</v>
      </c>
    </row>
    <row r="22" spans="1:6" x14ac:dyDescent="0.2">
      <c r="C22" s="18" t="s">
        <v>19</v>
      </c>
      <c r="D22" s="9">
        <v>15</v>
      </c>
      <c r="E22" s="10" t="s">
        <v>63</v>
      </c>
      <c r="F22" s="11">
        <v>6.3299999999999995E-2</v>
      </c>
    </row>
    <row r="23" spans="1:6" x14ac:dyDescent="0.2">
      <c r="C23" s="18" t="s">
        <v>54</v>
      </c>
      <c r="D23" s="9">
        <v>15</v>
      </c>
      <c r="E23" s="10" t="s">
        <v>63</v>
      </c>
      <c r="F23" s="11">
        <v>6.3299999999999995E-2</v>
      </c>
    </row>
    <row r="24" spans="1:6" ht="38.25" x14ac:dyDescent="0.2">
      <c r="C24" s="8" t="s">
        <v>79</v>
      </c>
      <c r="D24" s="9">
        <v>25</v>
      </c>
      <c r="E24" s="10" t="s">
        <v>63</v>
      </c>
      <c r="F24" s="11">
        <v>3.7999999999999999E-2</v>
      </c>
    </row>
    <row r="25" spans="1:6" x14ac:dyDescent="0.2">
      <c r="C25" s="8"/>
      <c r="D25" s="9"/>
      <c r="E25" s="10"/>
      <c r="F25" s="11"/>
    </row>
    <row r="26" spans="1:6" x14ac:dyDescent="0.2">
      <c r="B26" s="12" t="s">
        <v>64</v>
      </c>
      <c r="C26" s="8" t="s">
        <v>80</v>
      </c>
    </row>
    <row r="27" spans="1:6" ht="25.5" x14ac:dyDescent="0.2">
      <c r="C27" s="8" t="s">
        <v>81</v>
      </c>
    </row>
    <row r="28" spans="1:6" ht="76.5" x14ac:dyDescent="0.2">
      <c r="A28" s="14"/>
      <c r="B28" s="7"/>
      <c r="C28" s="8" t="s">
        <v>82</v>
      </c>
      <c r="D28" s="19">
        <v>13</v>
      </c>
      <c r="E28" s="20" t="s">
        <v>63</v>
      </c>
      <c r="F28" s="21">
        <v>7.3099999999999998E-2</v>
      </c>
    </row>
    <row r="29" spans="1:6" x14ac:dyDescent="0.2">
      <c r="C29" s="8" t="s">
        <v>83</v>
      </c>
      <c r="D29" s="9">
        <v>13</v>
      </c>
      <c r="E29" s="10" t="s">
        <v>63</v>
      </c>
      <c r="F29" s="11">
        <v>7.3099999999999998E-2</v>
      </c>
    </row>
    <row r="30" spans="1:6" x14ac:dyDescent="0.2">
      <c r="C30" s="8" t="s">
        <v>84</v>
      </c>
    </row>
    <row r="31" spans="1:6" ht="25.5" x14ac:dyDescent="0.2">
      <c r="C31" s="8" t="s">
        <v>85</v>
      </c>
      <c r="D31" s="9">
        <v>13</v>
      </c>
      <c r="E31" s="10" t="s">
        <v>63</v>
      </c>
      <c r="F31" s="11">
        <v>7.3099999999999998E-2</v>
      </c>
    </row>
    <row r="32" spans="1:6" ht="25.5" x14ac:dyDescent="0.2">
      <c r="C32" s="8" t="s">
        <v>86</v>
      </c>
    </row>
    <row r="33" spans="3:6" ht="25.5" x14ac:dyDescent="0.2">
      <c r="C33" s="8" t="s">
        <v>87</v>
      </c>
      <c r="D33" s="9">
        <v>8</v>
      </c>
      <c r="E33" s="10" t="s">
        <v>63</v>
      </c>
      <c r="F33" s="11">
        <v>0.1188</v>
      </c>
    </row>
    <row r="34" spans="3:6" x14ac:dyDescent="0.2">
      <c r="C34" s="8" t="s">
        <v>88</v>
      </c>
      <c r="D34" s="9">
        <v>10</v>
      </c>
      <c r="E34" s="10" t="s">
        <v>63</v>
      </c>
      <c r="F34" s="11">
        <v>9.5000000000000001E-2</v>
      </c>
    </row>
    <row r="35" spans="3:6" ht="51" x14ac:dyDescent="0.2">
      <c r="C35" s="8" t="s">
        <v>89</v>
      </c>
      <c r="D35" s="9">
        <v>8</v>
      </c>
      <c r="E35" s="10" t="s">
        <v>63</v>
      </c>
      <c r="F35" s="11">
        <v>0.1188</v>
      </c>
    </row>
    <row r="36" spans="3:6" ht="25.5" x14ac:dyDescent="0.2">
      <c r="C36" s="8" t="s">
        <v>90</v>
      </c>
    </row>
    <row r="37" spans="3:6" x14ac:dyDescent="0.2">
      <c r="C37" s="8" t="s">
        <v>91</v>
      </c>
      <c r="D37" s="9">
        <v>18</v>
      </c>
      <c r="E37" s="10" t="s">
        <v>63</v>
      </c>
      <c r="F37" s="11">
        <v>5.28E-2</v>
      </c>
    </row>
    <row r="38" spans="3:6" ht="25.5" x14ac:dyDescent="0.2">
      <c r="C38" s="24" t="s">
        <v>92</v>
      </c>
      <c r="D38" s="25">
        <v>13</v>
      </c>
      <c r="E38" s="26" t="s">
        <v>63</v>
      </c>
      <c r="F38" s="27">
        <v>7.3099999999999998E-2</v>
      </c>
    </row>
    <row r="39" spans="3:6" x14ac:dyDescent="0.2">
      <c r="C39" s="8" t="s">
        <v>93</v>
      </c>
      <c r="D39" s="9">
        <v>18</v>
      </c>
      <c r="E39" s="10" t="s">
        <v>63</v>
      </c>
      <c r="F39" s="11">
        <v>5.28E-2</v>
      </c>
    </row>
    <row r="40" spans="3:6" x14ac:dyDescent="0.2">
      <c r="C40" s="8" t="s">
        <v>94</v>
      </c>
      <c r="D40" s="9">
        <v>18</v>
      </c>
      <c r="E40" s="10" t="s">
        <v>63</v>
      </c>
      <c r="F40" s="11">
        <v>5.28E-2</v>
      </c>
    </row>
    <row r="41" spans="3:6" ht="38.25" x14ac:dyDescent="0.2">
      <c r="C41" s="8" t="s">
        <v>95</v>
      </c>
    </row>
    <row r="42" spans="3:6" x14ac:dyDescent="0.2">
      <c r="C42" s="8" t="s">
        <v>96</v>
      </c>
      <c r="D42" s="9">
        <v>25</v>
      </c>
      <c r="E42" s="10" t="s">
        <v>63</v>
      </c>
      <c r="F42" s="11">
        <v>3.7999999999999999E-2</v>
      </c>
    </row>
    <row r="43" spans="3:6" ht="25.5" x14ac:dyDescent="0.2">
      <c r="C43" s="8" t="s">
        <v>97</v>
      </c>
      <c r="D43" s="9">
        <v>25</v>
      </c>
      <c r="E43" s="10" t="s">
        <v>63</v>
      </c>
      <c r="F43" s="11">
        <v>3.7999999999999999E-2</v>
      </c>
    </row>
    <row r="44" spans="3:6" x14ac:dyDescent="0.2">
      <c r="C44" s="8" t="s">
        <v>98</v>
      </c>
      <c r="D44" s="9">
        <v>25</v>
      </c>
      <c r="E44" s="10" t="s">
        <v>63</v>
      </c>
      <c r="F44" s="11">
        <v>3.7999999999999999E-2</v>
      </c>
    </row>
    <row r="45" spans="3:6" x14ac:dyDescent="0.2">
      <c r="C45" s="8" t="s">
        <v>99</v>
      </c>
      <c r="D45" s="9">
        <v>25</v>
      </c>
      <c r="E45" s="10" t="s">
        <v>63</v>
      </c>
      <c r="F45" s="11">
        <v>3.7999999999999999E-2</v>
      </c>
    </row>
    <row r="46" spans="3:6" x14ac:dyDescent="0.2">
      <c r="C46" s="8" t="s">
        <v>100</v>
      </c>
      <c r="D46" s="9">
        <v>30</v>
      </c>
      <c r="E46" s="10" t="s">
        <v>63</v>
      </c>
      <c r="F46" s="11">
        <v>3.1699999999999999E-2</v>
      </c>
    </row>
    <row r="47" spans="3:6" x14ac:dyDescent="0.2">
      <c r="C47" s="8" t="s">
        <v>101</v>
      </c>
      <c r="D47" s="9">
        <v>30</v>
      </c>
      <c r="E47" s="10" t="s">
        <v>63</v>
      </c>
      <c r="F47" s="11">
        <v>3.1699999999999999E-2</v>
      </c>
    </row>
    <row r="48" spans="3:6" ht="25.5" x14ac:dyDescent="0.2">
      <c r="C48" s="8" t="s">
        <v>102</v>
      </c>
      <c r="D48" s="9">
        <v>8</v>
      </c>
      <c r="E48" s="10" t="s">
        <v>63</v>
      </c>
      <c r="F48" s="11">
        <v>0.1188</v>
      </c>
    </row>
    <row r="49" spans="3:6" x14ac:dyDescent="0.2">
      <c r="C49" s="8" t="s">
        <v>103</v>
      </c>
      <c r="D49" s="9">
        <v>8</v>
      </c>
      <c r="E49" s="10" t="s">
        <v>63</v>
      </c>
      <c r="F49" s="11">
        <v>0.1188</v>
      </c>
    </row>
    <row r="50" spans="3:6" ht="38.25" x14ac:dyDescent="0.2">
      <c r="C50" s="8" t="s">
        <v>104</v>
      </c>
    </row>
    <row r="51" spans="3:6" ht="25.5" x14ac:dyDescent="0.2">
      <c r="C51" s="8" t="s">
        <v>105</v>
      </c>
      <c r="D51" s="9">
        <v>40</v>
      </c>
      <c r="E51" s="10" t="s">
        <v>63</v>
      </c>
      <c r="F51" s="11">
        <v>2.3800000000000002E-2</v>
      </c>
    </row>
    <row r="52" spans="3:6" x14ac:dyDescent="0.2">
      <c r="C52" s="8" t="s">
        <v>106</v>
      </c>
      <c r="D52" s="9">
        <v>40</v>
      </c>
      <c r="E52" s="10" t="s">
        <v>63</v>
      </c>
      <c r="F52" s="11">
        <v>2.3800000000000002E-2</v>
      </c>
    </row>
    <row r="53" spans="3:6" x14ac:dyDescent="0.2">
      <c r="C53" s="8" t="s">
        <v>107</v>
      </c>
      <c r="D53" s="9">
        <v>40</v>
      </c>
      <c r="E53" s="10" t="s">
        <v>63</v>
      </c>
      <c r="F53" s="11">
        <v>2.3800000000000002E-2</v>
      </c>
    </row>
    <row r="54" spans="3:6" ht="25.5" x14ac:dyDescent="0.2">
      <c r="C54" s="8" t="s">
        <v>108</v>
      </c>
      <c r="D54" s="9">
        <v>40</v>
      </c>
      <c r="E54" s="10" t="s">
        <v>63</v>
      </c>
      <c r="F54" s="11">
        <v>2.3800000000000002E-2</v>
      </c>
    </row>
    <row r="55" spans="3:6" x14ac:dyDescent="0.2">
      <c r="C55" s="8" t="s">
        <v>109</v>
      </c>
      <c r="D55" s="9">
        <v>22</v>
      </c>
      <c r="E55" s="10" t="s">
        <v>63</v>
      </c>
      <c r="F55" s="11">
        <v>4.3200000000000002E-2</v>
      </c>
    </row>
    <row r="56" spans="3:6" x14ac:dyDescent="0.2">
      <c r="C56" s="8" t="s">
        <v>110</v>
      </c>
      <c r="D56" s="9">
        <v>35</v>
      </c>
      <c r="E56" s="10" t="s">
        <v>63</v>
      </c>
      <c r="F56" s="11">
        <v>2.7099999999999999E-2</v>
      </c>
    </row>
    <row r="57" spans="3:6" x14ac:dyDescent="0.2">
      <c r="C57" s="8" t="s">
        <v>111</v>
      </c>
      <c r="D57" s="9">
        <v>30</v>
      </c>
      <c r="E57" s="10" t="s">
        <v>63</v>
      </c>
      <c r="F57" s="11">
        <v>3.1699999999999999E-2</v>
      </c>
    </row>
    <row r="58" spans="3:6" x14ac:dyDescent="0.2">
      <c r="C58" s="8" t="s">
        <v>112</v>
      </c>
      <c r="D58" s="9">
        <v>30</v>
      </c>
      <c r="E58" s="10" t="s">
        <v>63</v>
      </c>
      <c r="F58" s="11">
        <v>3.1699999999999999E-2</v>
      </c>
    </row>
    <row r="59" spans="3:6" ht="25.5" x14ac:dyDescent="0.2">
      <c r="C59" s="8" t="s">
        <v>113</v>
      </c>
    </row>
    <row r="60" spans="3:6" x14ac:dyDescent="0.2">
      <c r="C60" s="8" t="s">
        <v>114</v>
      </c>
      <c r="D60" s="9">
        <v>20</v>
      </c>
      <c r="E60" s="10" t="s">
        <v>63</v>
      </c>
      <c r="F60" s="11">
        <v>4.7500000000000001E-2</v>
      </c>
    </row>
    <row r="61" spans="3:6" x14ac:dyDescent="0.2">
      <c r="C61" s="8" t="s">
        <v>115</v>
      </c>
      <c r="D61" s="9">
        <v>20</v>
      </c>
      <c r="E61" s="10" t="s">
        <v>63</v>
      </c>
      <c r="F61" s="11">
        <v>4.7500000000000001E-2</v>
      </c>
    </row>
    <row r="62" spans="3:6" x14ac:dyDescent="0.2">
      <c r="C62" s="8" t="s">
        <v>116</v>
      </c>
      <c r="D62" s="9">
        <v>20</v>
      </c>
      <c r="E62" s="10" t="s">
        <v>63</v>
      </c>
      <c r="F62" s="11">
        <v>4.7500000000000001E-2</v>
      </c>
    </row>
    <row r="63" spans="3:6" x14ac:dyDescent="0.2">
      <c r="C63" s="8" t="s">
        <v>117</v>
      </c>
      <c r="D63" s="9">
        <v>20</v>
      </c>
      <c r="E63" s="10" t="s">
        <v>63</v>
      </c>
      <c r="F63" s="11">
        <v>4.7500000000000001E-2</v>
      </c>
    </row>
    <row r="64" spans="3:6" x14ac:dyDescent="0.2">
      <c r="C64" s="8" t="s">
        <v>118</v>
      </c>
      <c r="D64" s="9">
        <v>25</v>
      </c>
      <c r="E64" s="10" t="s">
        <v>63</v>
      </c>
      <c r="F64" s="11">
        <v>3.7999999999999999E-2</v>
      </c>
    </row>
    <row r="65" spans="3:6" ht="25.5" x14ac:dyDescent="0.2">
      <c r="C65" s="8" t="s">
        <v>119</v>
      </c>
    </row>
    <row r="66" spans="3:6" x14ac:dyDescent="0.2">
      <c r="C66" s="8" t="s">
        <v>120</v>
      </c>
      <c r="D66" s="9">
        <v>40</v>
      </c>
      <c r="E66" s="10" t="s">
        <v>63</v>
      </c>
      <c r="F66" s="11">
        <v>2.3800000000000002E-2</v>
      </c>
    </row>
    <row r="67" spans="3:6" x14ac:dyDescent="0.2">
      <c r="C67" s="8" t="s">
        <v>121</v>
      </c>
      <c r="D67" s="9">
        <v>40</v>
      </c>
      <c r="E67" s="10" t="s">
        <v>63</v>
      </c>
      <c r="F67" s="11">
        <v>2.3800000000000002E-2</v>
      </c>
    </row>
    <row r="68" spans="3:6" x14ac:dyDescent="0.2">
      <c r="C68" s="8" t="s">
        <v>122</v>
      </c>
      <c r="D68" s="9">
        <v>40</v>
      </c>
      <c r="E68" s="10" t="s">
        <v>63</v>
      </c>
      <c r="F68" s="11">
        <v>2.3800000000000002E-2</v>
      </c>
    </row>
    <row r="69" spans="3:6" x14ac:dyDescent="0.2">
      <c r="C69" s="8" t="s">
        <v>123</v>
      </c>
      <c r="D69" s="9">
        <v>40</v>
      </c>
      <c r="E69" s="10" t="s">
        <v>63</v>
      </c>
      <c r="F69" s="11">
        <v>2.3800000000000002E-2</v>
      </c>
    </row>
    <row r="70" spans="3:6" x14ac:dyDescent="0.2">
      <c r="C70" s="8" t="s">
        <v>124</v>
      </c>
      <c r="D70" s="9">
        <v>40</v>
      </c>
      <c r="E70" s="10" t="s">
        <v>63</v>
      </c>
      <c r="F70" s="11">
        <v>2.3800000000000002E-2</v>
      </c>
    </row>
    <row r="71" spans="3:6" x14ac:dyDescent="0.2">
      <c r="C71" s="8" t="s">
        <v>125</v>
      </c>
      <c r="D71" s="9">
        <v>40</v>
      </c>
      <c r="E71" s="10" t="s">
        <v>63</v>
      </c>
      <c r="F71" s="11">
        <v>2.3800000000000002E-2</v>
      </c>
    </row>
    <row r="72" spans="3:6" x14ac:dyDescent="0.2">
      <c r="C72" s="8" t="s">
        <v>126</v>
      </c>
      <c r="D72" s="9">
        <v>40</v>
      </c>
      <c r="E72" s="10" t="s">
        <v>63</v>
      </c>
      <c r="F72" s="11">
        <v>2.3800000000000002E-2</v>
      </c>
    </row>
    <row r="73" spans="3:6" x14ac:dyDescent="0.2">
      <c r="C73" s="8" t="s">
        <v>127</v>
      </c>
      <c r="D73" s="9">
        <v>30</v>
      </c>
      <c r="E73" s="10" t="s">
        <v>63</v>
      </c>
      <c r="F73" s="11">
        <v>3.1699999999999999E-2</v>
      </c>
    </row>
    <row r="74" spans="3:6" x14ac:dyDescent="0.2">
      <c r="C74" s="8" t="s">
        <v>128</v>
      </c>
      <c r="D74" s="9">
        <v>30</v>
      </c>
      <c r="E74" s="10" t="s">
        <v>63</v>
      </c>
      <c r="F74" s="11">
        <v>3.1699999999999999E-2</v>
      </c>
    </row>
    <row r="75" spans="3:6" x14ac:dyDescent="0.2">
      <c r="C75" s="8" t="s">
        <v>129</v>
      </c>
      <c r="D75" s="9">
        <v>30</v>
      </c>
      <c r="E75" s="10" t="s">
        <v>63</v>
      </c>
      <c r="F75" s="11">
        <v>3.1699999999999999E-2</v>
      </c>
    </row>
    <row r="76" spans="3:6" ht="25.5" x14ac:dyDescent="0.2">
      <c r="C76" s="8" t="s">
        <v>130</v>
      </c>
      <c r="D76" s="9">
        <v>30</v>
      </c>
      <c r="E76" s="10" t="s">
        <v>63</v>
      </c>
      <c r="F76" s="11">
        <v>3.1699999999999999E-2</v>
      </c>
    </row>
    <row r="77" spans="3:6" ht="25.5" x14ac:dyDescent="0.2">
      <c r="C77" s="8" t="s">
        <v>131</v>
      </c>
      <c r="D77" s="9">
        <v>25</v>
      </c>
      <c r="E77" s="10" t="s">
        <v>63</v>
      </c>
      <c r="F77" s="11">
        <v>3.7999999999999999E-2</v>
      </c>
    </row>
    <row r="78" spans="3:6" x14ac:dyDescent="0.2">
      <c r="C78" s="8" t="s">
        <v>132</v>
      </c>
      <c r="D78" s="9">
        <v>25</v>
      </c>
      <c r="E78" s="10" t="s">
        <v>63</v>
      </c>
      <c r="F78" s="11">
        <v>3.7999999999999999E-2</v>
      </c>
    </row>
    <row r="79" spans="3:6" ht="25.5" x14ac:dyDescent="0.2">
      <c r="C79" s="8" t="s">
        <v>133</v>
      </c>
    </row>
    <row r="80" spans="3:6" ht="63.75" x14ac:dyDescent="0.2">
      <c r="C80" s="8" t="s">
        <v>134</v>
      </c>
      <c r="D80" s="9">
        <v>13</v>
      </c>
      <c r="E80" s="10" t="s">
        <v>63</v>
      </c>
      <c r="F80" s="11">
        <v>7.3099999999999998E-2</v>
      </c>
    </row>
    <row r="81" spans="1:6" x14ac:dyDescent="0.2">
      <c r="C81" s="8" t="s">
        <v>135</v>
      </c>
      <c r="D81" s="9">
        <v>15</v>
      </c>
      <c r="E81" s="10" t="s">
        <v>63</v>
      </c>
      <c r="F81" s="11">
        <v>6.3299999999999995E-2</v>
      </c>
    </row>
    <row r="82" spans="1:6" ht="25.5" x14ac:dyDescent="0.2">
      <c r="C82" s="8" t="s">
        <v>136</v>
      </c>
    </row>
    <row r="83" spans="1:6" x14ac:dyDescent="0.2">
      <c r="C83" s="8" t="s">
        <v>137</v>
      </c>
      <c r="D83" s="9">
        <v>20</v>
      </c>
      <c r="E83" s="10" t="s">
        <v>63</v>
      </c>
      <c r="F83" s="11">
        <v>4.7500000000000001E-2</v>
      </c>
    </row>
    <row r="84" spans="1:6" x14ac:dyDescent="0.2">
      <c r="C84" s="8" t="s">
        <v>138</v>
      </c>
      <c r="D84" s="9">
        <v>20</v>
      </c>
      <c r="E84" s="10" t="s">
        <v>63</v>
      </c>
      <c r="F84" s="11">
        <v>4.7500000000000001E-2</v>
      </c>
    </row>
    <row r="85" spans="1:6" ht="25.5" x14ac:dyDescent="0.2">
      <c r="C85" s="8" t="s">
        <v>139</v>
      </c>
      <c r="D85" s="9">
        <v>20</v>
      </c>
      <c r="E85" s="10" t="s">
        <v>63</v>
      </c>
      <c r="F85" s="11">
        <v>4.7500000000000001E-2</v>
      </c>
    </row>
    <row r="86" spans="1:6" x14ac:dyDescent="0.2">
      <c r="C86" s="8" t="s">
        <v>140</v>
      </c>
      <c r="D86" s="9">
        <v>20</v>
      </c>
      <c r="E86" s="10" t="s">
        <v>63</v>
      </c>
      <c r="F86" s="11">
        <v>4.7500000000000001E-2</v>
      </c>
    </row>
    <row r="87" spans="1:6" ht="25.5" x14ac:dyDescent="0.2">
      <c r="C87" s="8" t="s">
        <v>141</v>
      </c>
    </row>
    <row r="88" spans="1:6" ht="25.5" x14ac:dyDescent="0.2">
      <c r="C88" s="8" t="s">
        <v>142</v>
      </c>
      <c r="D88" s="9">
        <v>12</v>
      </c>
      <c r="E88" s="10" t="s">
        <v>63</v>
      </c>
      <c r="F88" s="11">
        <v>7.9200000000000007E-2</v>
      </c>
    </row>
    <row r="89" spans="1:6" x14ac:dyDescent="0.2">
      <c r="C89" s="8" t="s">
        <v>143</v>
      </c>
    </row>
    <row r="90" spans="1:6" x14ac:dyDescent="0.2">
      <c r="C90" s="8" t="s">
        <v>144</v>
      </c>
      <c r="D90" s="9">
        <v>20</v>
      </c>
      <c r="E90" s="10" t="s">
        <v>63</v>
      </c>
      <c r="F90" s="11">
        <v>4.7500000000000001E-2</v>
      </c>
    </row>
    <row r="91" spans="1:6" x14ac:dyDescent="0.2">
      <c r="C91" s="8" t="s">
        <v>145</v>
      </c>
      <c r="D91" s="9">
        <v>15</v>
      </c>
      <c r="E91" s="10" t="s">
        <v>63</v>
      </c>
      <c r="F91" s="11">
        <v>6.3299999999999995E-2</v>
      </c>
    </row>
    <row r="92" spans="1:6" ht="25.5" x14ac:dyDescent="0.2">
      <c r="C92" s="8" t="s">
        <v>146</v>
      </c>
      <c r="D92" s="9">
        <v>10</v>
      </c>
      <c r="E92" s="10" t="s">
        <v>63</v>
      </c>
      <c r="F92" s="11">
        <v>9.5000000000000001E-2</v>
      </c>
    </row>
    <row r="93" spans="1:6" x14ac:dyDescent="0.2">
      <c r="C93" s="8" t="s">
        <v>147</v>
      </c>
      <c r="D93" s="9">
        <v>9</v>
      </c>
      <c r="E93" s="10" t="s">
        <v>63</v>
      </c>
      <c r="F93" s="11">
        <v>0.1056</v>
      </c>
    </row>
    <row r="94" spans="1:6" ht="25.5" x14ac:dyDescent="0.2">
      <c r="C94" s="8" t="s">
        <v>148</v>
      </c>
      <c r="D94" s="9">
        <v>12</v>
      </c>
      <c r="E94" s="10" t="s">
        <v>63</v>
      </c>
      <c r="F94" s="11">
        <v>7.9200000000000007E-2</v>
      </c>
    </row>
    <row r="95" spans="1:6" ht="25.5" x14ac:dyDescent="0.2">
      <c r="C95" s="8" t="s">
        <v>149</v>
      </c>
      <c r="D95" s="9">
        <v>15</v>
      </c>
      <c r="E95" s="10" t="s">
        <v>63</v>
      </c>
      <c r="F95" s="11">
        <v>6.3299999999999995E-2</v>
      </c>
    </row>
    <row r="96" spans="1:6" x14ac:dyDescent="0.2">
      <c r="A96" s="15" t="s">
        <v>150</v>
      </c>
      <c r="B96" s="16" t="s">
        <v>11</v>
      </c>
    </row>
    <row r="97" spans="1:6" x14ac:dyDescent="0.2">
      <c r="B97" s="12" t="s">
        <v>62</v>
      </c>
      <c r="C97" s="8" t="s">
        <v>12</v>
      </c>
      <c r="D97" s="9">
        <v>10</v>
      </c>
      <c r="E97" s="10" t="s">
        <v>63</v>
      </c>
      <c r="F97" s="11">
        <v>9.5000000000000001E-2</v>
      </c>
    </row>
    <row r="98" spans="1:6" ht="102" x14ac:dyDescent="0.2">
      <c r="B98" s="12" t="s">
        <v>64</v>
      </c>
      <c r="C98" s="13" t="s">
        <v>151</v>
      </c>
      <c r="D98" s="9">
        <v>8</v>
      </c>
      <c r="E98" s="10" t="s">
        <v>63</v>
      </c>
      <c r="F98" s="11">
        <v>0.1188</v>
      </c>
    </row>
    <row r="99" spans="1:6" x14ac:dyDescent="0.2">
      <c r="A99" s="15" t="s">
        <v>152</v>
      </c>
      <c r="B99" s="16" t="s">
        <v>13</v>
      </c>
    </row>
    <row r="100" spans="1:6" x14ac:dyDescent="0.2">
      <c r="B100" s="12" t="s">
        <v>62</v>
      </c>
      <c r="C100" s="8" t="s">
        <v>15</v>
      </c>
      <c r="D100" s="9">
        <v>10</v>
      </c>
      <c r="E100" s="10" t="s">
        <v>63</v>
      </c>
      <c r="F100" s="11">
        <v>9.5000000000000001E-2</v>
      </c>
    </row>
    <row r="101" spans="1:6" ht="38.25" x14ac:dyDescent="0.2">
      <c r="B101" s="12" t="s">
        <v>64</v>
      </c>
      <c r="C101" s="8" t="s">
        <v>153</v>
      </c>
      <c r="D101" s="9">
        <v>6</v>
      </c>
      <c r="E101" s="10" t="s">
        <v>63</v>
      </c>
      <c r="F101" s="11">
        <v>0.1583</v>
      </c>
    </row>
    <row r="102" spans="1:6" ht="38.25" x14ac:dyDescent="0.2">
      <c r="B102" s="12" t="s">
        <v>65</v>
      </c>
      <c r="C102" s="8" t="s">
        <v>14</v>
      </c>
      <c r="D102" s="9">
        <v>8</v>
      </c>
      <c r="E102" s="10" t="s">
        <v>63</v>
      </c>
      <c r="F102" s="11">
        <v>0.1188</v>
      </c>
    </row>
    <row r="103" spans="1:6" ht="25.5" x14ac:dyDescent="0.2">
      <c r="B103" s="12" t="s">
        <v>66</v>
      </c>
      <c r="C103" s="8" t="s">
        <v>16</v>
      </c>
      <c r="D103" s="9">
        <v>8</v>
      </c>
      <c r="E103" s="10" t="s">
        <v>63</v>
      </c>
      <c r="F103" s="11">
        <v>0.1188</v>
      </c>
    </row>
    <row r="104" spans="1:6" ht="25.5" x14ac:dyDescent="0.2">
      <c r="B104" s="12" t="s">
        <v>67</v>
      </c>
      <c r="C104" s="8" t="s">
        <v>154</v>
      </c>
      <c r="D104" s="9">
        <v>8</v>
      </c>
      <c r="E104" s="10" t="s">
        <v>63</v>
      </c>
      <c r="F104" s="11">
        <v>0.1188</v>
      </c>
    </row>
    <row r="105" spans="1:6" x14ac:dyDescent="0.2">
      <c r="A105" s="15" t="s">
        <v>155</v>
      </c>
      <c r="B105" s="16" t="s">
        <v>156</v>
      </c>
    </row>
    <row r="106" spans="1:6" x14ac:dyDescent="0.2">
      <c r="B106" s="12" t="s">
        <v>62</v>
      </c>
      <c r="C106" s="8" t="s">
        <v>157</v>
      </c>
    </row>
    <row r="107" spans="1:6" x14ac:dyDescent="0.2">
      <c r="C107" s="8" t="s">
        <v>158</v>
      </c>
      <c r="D107" s="9">
        <v>25</v>
      </c>
      <c r="E107" s="10" t="s">
        <v>63</v>
      </c>
      <c r="F107" s="11">
        <v>3.7999999999999999E-2</v>
      </c>
    </row>
    <row r="108" spans="1:6" ht="38.25" x14ac:dyDescent="0.2">
      <c r="C108" s="8" t="s">
        <v>159</v>
      </c>
      <c r="D108" s="9">
        <v>20</v>
      </c>
      <c r="E108" s="10" t="s">
        <v>63</v>
      </c>
      <c r="F108" s="11">
        <v>4.7500000000000001E-2</v>
      </c>
    </row>
    <row r="109" spans="1:6" x14ac:dyDescent="0.2">
      <c r="C109" s="8" t="s">
        <v>160</v>
      </c>
    </row>
    <row r="110" spans="1:6" x14ac:dyDescent="0.2">
      <c r="C110" s="8" t="s">
        <v>161</v>
      </c>
      <c r="D110" s="9">
        <v>25</v>
      </c>
      <c r="E110" s="10" t="s">
        <v>63</v>
      </c>
      <c r="F110" s="11">
        <v>3.7999999999999999E-2</v>
      </c>
    </row>
    <row r="111" spans="1:6" x14ac:dyDescent="0.2">
      <c r="C111" s="8" t="s">
        <v>162</v>
      </c>
      <c r="D111" s="9">
        <v>20</v>
      </c>
      <c r="E111" s="10" t="s">
        <v>63</v>
      </c>
      <c r="F111" s="11">
        <v>4.7500000000000001E-2</v>
      </c>
    </row>
    <row r="112" spans="1:6" x14ac:dyDescent="0.2">
      <c r="C112" s="8" t="s">
        <v>163</v>
      </c>
      <c r="D112" s="9">
        <v>30</v>
      </c>
      <c r="E112" s="10" t="s">
        <v>63</v>
      </c>
      <c r="F112" s="11">
        <v>3.1699999999999999E-2</v>
      </c>
    </row>
    <row r="113" spans="1:6" ht="25.5" x14ac:dyDescent="0.2">
      <c r="C113" s="8" t="s">
        <v>164</v>
      </c>
      <c r="D113" s="9">
        <v>30</v>
      </c>
      <c r="E113" s="10" t="s">
        <v>63</v>
      </c>
      <c r="F113" s="11">
        <v>3.1699999999999999E-2</v>
      </c>
    </row>
    <row r="114" spans="1:6" x14ac:dyDescent="0.2">
      <c r="C114" s="8" t="s">
        <v>165</v>
      </c>
      <c r="D114" s="9">
        <v>30</v>
      </c>
      <c r="E114" s="10" t="s">
        <v>63</v>
      </c>
      <c r="F114" s="11">
        <v>3.1699999999999999E-2</v>
      </c>
    </row>
    <row r="115" spans="1:6" x14ac:dyDescent="0.2">
      <c r="C115" s="8" t="s">
        <v>166</v>
      </c>
      <c r="D115" s="9">
        <v>20</v>
      </c>
      <c r="E115" s="10" t="s">
        <v>63</v>
      </c>
      <c r="F115" s="11">
        <v>4.7500000000000001E-2</v>
      </c>
    </row>
    <row r="116" spans="1:6" ht="25.5" x14ac:dyDescent="0.2">
      <c r="C116" s="8" t="s">
        <v>167</v>
      </c>
      <c r="D116" s="9">
        <v>20</v>
      </c>
      <c r="E116" s="10" t="s">
        <v>63</v>
      </c>
      <c r="F116" s="11">
        <v>4.7500000000000001E-2</v>
      </c>
    </row>
    <row r="117" spans="1:6" x14ac:dyDescent="0.2">
      <c r="C117" s="8" t="s">
        <v>168</v>
      </c>
      <c r="D117" s="9">
        <v>25</v>
      </c>
      <c r="E117" s="10" t="s">
        <v>63</v>
      </c>
      <c r="F117" s="11">
        <v>3.7999999999999999E-2</v>
      </c>
    </row>
    <row r="118" spans="1:6" x14ac:dyDescent="0.2">
      <c r="C118" s="8" t="s">
        <v>169</v>
      </c>
      <c r="D118" s="9">
        <v>15</v>
      </c>
      <c r="E118" s="10" t="s">
        <v>63</v>
      </c>
      <c r="F118" s="11">
        <v>6.3299999999999995E-2</v>
      </c>
    </row>
    <row r="119" spans="1:6" x14ac:dyDescent="0.2">
      <c r="C119" s="8" t="s">
        <v>170</v>
      </c>
      <c r="D119" s="9">
        <v>10</v>
      </c>
      <c r="E119" s="10" t="s">
        <v>63</v>
      </c>
      <c r="F119" s="11">
        <v>9.5000000000000001E-2</v>
      </c>
    </row>
    <row r="120" spans="1:6" ht="38.25" x14ac:dyDescent="0.2">
      <c r="C120" s="8" t="s">
        <v>171</v>
      </c>
      <c r="D120" s="9">
        <v>14</v>
      </c>
      <c r="E120" s="10" t="s">
        <v>63</v>
      </c>
      <c r="F120" s="11">
        <v>6.7900000000000002E-2</v>
      </c>
    </row>
    <row r="121" spans="1:6" x14ac:dyDescent="0.2">
      <c r="B121" s="12" t="s">
        <v>64</v>
      </c>
      <c r="C121" s="8" t="s">
        <v>172</v>
      </c>
    </row>
    <row r="122" spans="1:6" x14ac:dyDescent="0.2">
      <c r="C122" s="8" t="s">
        <v>173</v>
      </c>
      <c r="D122" s="9">
        <v>13</v>
      </c>
      <c r="E122" s="10" t="s">
        <v>63</v>
      </c>
      <c r="F122" s="11">
        <v>7.3099999999999998E-2</v>
      </c>
    </row>
    <row r="123" spans="1:6" x14ac:dyDescent="0.2">
      <c r="C123" s="8" t="s">
        <v>174</v>
      </c>
      <c r="D123" s="9">
        <v>28</v>
      </c>
      <c r="E123" s="10" t="s">
        <v>63</v>
      </c>
      <c r="F123" s="11">
        <v>3.39E-2</v>
      </c>
    </row>
    <row r="124" spans="1:6" x14ac:dyDescent="0.2">
      <c r="A124" s="15" t="s">
        <v>175</v>
      </c>
      <c r="B124" s="16" t="s">
        <v>176</v>
      </c>
      <c r="D124" s="9">
        <v>20</v>
      </c>
      <c r="E124" s="10" t="s">
        <v>63</v>
      </c>
      <c r="F124" s="11">
        <v>4.7500000000000001E-2</v>
      </c>
    </row>
    <row r="125" spans="1:6" x14ac:dyDescent="0.2">
      <c r="A125" s="15" t="s">
        <v>177</v>
      </c>
      <c r="B125" s="16" t="s">
        <v>178</v>
      </c>
      <c r="D125" s="9">
        <v>15</v>
      </c>
      <c r="E125" s="10" t="s">
        <v>63</v>
      </c>
      <c r="F125" s="11">
        <v>6.3299999999999995E-2</v>
      </c>
    </row>
    <row r="126" spans="1:6" x14ac:dyDescent="0.2">
      <c r="B126" s="16" t="s">
        <v>179</v>
      </c>
    </row>
    <row r="127" spans="1:6" x14ac:dyDescent="0.2">
      <c r="A127" s="15" t="s">
        <v>180</v>
      </c>
      <c r="B127" s="16" t="s">
        <v>181</v>
      </c>
      <c r="D127" s="9">
        <v>15</v>
      </c>
      <c r="E127" s="10" t="s">
        <v>63</v>
      </c>
      <c r="F127" s="11">
        <v>6.3299999999999995E-2</v>
      </c>
    </row>
    <row r="128" spans="1:6" x14ac:dyDescent="0.2">
      <c r="A128" s="15" t="s">
        <v>182</v>
      </c>
      <c r="B128" s="16" t="s">
        <v>17</v>
      </c>
      <c r="C128" s="12" t="s">
        <v>17</v>
      </c>
      <c r="D128" s="9">
        <v>5</v>
      </c>
      <c r="E128" s="10" t="s">
        <v>63</v>
      </c>
      <c r="F128" s="11">
        <v>0.19</v>
      </c>
    </row>
    <row r="129" spans="1:6" x14ac:dyDescent="0.2">
      <c r="A129" s="15" t="s">
        <v>183</v>
      </c>
      <c r="B129" s="16" t="s">
        <v>8</v>
      </c>
    </row>
    <row r="130" spans="1:6" x14ac:dyDescent="0.2">
      <c r="B130" s="12" t="s">
        <v>62</v>
      </c>
      <c r="C130" s="8" t="s">
        <v>184</v>
      </c>
      <c r="D130" s="9">
        <v>6</v>
      </c>
      <c r="E130" s="10" t="s">
        <v>63</v>
      </c>
      <c r="F130" s="11">
        <v>0.1583</v>
      </c>
    </row>
    <row r="131" spans="1:6" ht="25.5" x14ac:dyDescent="0.2">
      <c r="B131" s="12" t="s">
        <v>64</v>
      </c>
      <c r="C131" s="8" t="s">
        <v>9</v>
      </c>
      <c r="D131" s="9">
        <v>3</v>
      </c>
      <c r="E131" s="10" t="s">
        <v>63</v>
      </c>
      <c r="F131" s="11">
        <v>0.31669999999999998</v>
      </c>
    </row>
    <row r="132" spans="1:6" x14ac:dyDescent="0.2">
      <c r="A132" s="15" t="s">
        <v>185</v>
      </c>
      <c r="B132" s="16" t="s">
        <v>186</v>
      </c>
    </row>
    <row r="133" spans="1:6" x14ac:dyDescent="0.2">
      <c r="B133" s="12" t="s">
        <v>62</v>
      </c>
      <c r="C133" s="8" t="s">
        <v>187</v>
      </c>
      <c r="D133" s="9">
        <v>10</v>
      </c>
      <c r="E133" s="10" t="s">
        <v>63</v>
      </c>
      <c r="F133" s="11">
        <v>9.5000000000000001E-2</v>
      </c>
    </row>
    <row r="134" spans="1:6" ht="25.5" x14ac:dyDescent="0.2">
      <c r="B134" s="12" t="s">
        <v>64</v>
      </c>
      <c r="C134" s="8" t="s">
        <v>188</v>
      </c>
      <c r="D134" s="9">
        <v>5</v>
      </c>
      <c r="E134" s="10" t="s">
        <v>63</v>
      </c>
      <c r="F134" s="11">
        <v>0.19</v>
      </c>
    </row>
    <row r="135" spans="1:6" x14ac:dyDescent="0.2">
      <c r="A135" s="15" t="s">
        <v>189</v>
      </c>
      <c r="B135" s="16" t="s">
        <v>10</v>
      </c>
      <c r="C135" s="12" t="s">
        <v>10</v>
      </c>
      <c r="D135" s="9">
        <v>10</v>
      </c>
      <c r="E135" s="10" t="s">
        <v>63</v>
      </c>
      <c r="F135" s="11">
        <v>9.5000000000000001E-2</v>
      </c>
    </row>
    <row r="136" spans="1:6" x14ac:dyDescent="0.2">
      <c r="A136" s="15" t="s">
        <v>190</v>
      </c>
      <c r="B136" s="16" t="s">
        <v>191</v>
      </c>
      <c r="D136" s="9">
        <v>15</v>
      </c>
      <c r="E136" s="10" t="s">
        <v>63</v>
      </c>
      <c r="F136" s="11">
        <v>6.3299999999999995E-2</v>
      </c>
    </row>
  </sheetData>
  <autoFilter ref="A4:G24">
    <filterColumn colId="3" showButton="0"/>
  </autoFilter>
  <mergeCells count="5">
    <mergeCell ref="A3:F3"/>
    <mergeCell ref="B4:B5"/>
    <mergeCell ref="C4:C5"/>
    <mergeCell ref="D4:E4"/>
    <mergeCell ref="D5:E5"/>
  </mergeCells>
  <pageMargins left="0.7" right="0.7" top="0.75" bottom="0.75" header="0.3" footer="0.3"/>
  <pageSetup scale="9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CX9"/>
  <sheetViews>
    <sheetView workbookViewId="0">
      <pane ySplit="2" topLeftCell="A3" activePane="bottomLeft" state="frozen"/>
      <selection pane="bottomLeft" activeCell="D5" sqref="D5"/>
    </sheetView>
  </sheetViews>
  <sheetFormatPr defaultRowHeight="15" x14ac:dyDescent="0.25"/>
  <cols>
    <col min="1" max="2" width="8.42578125" style="157" bestFit="1" customWidth="1"/>
    <col min="3" max="3" width="52.140625" style="157" bestFit="1" customWidth="1"/>
    <col min="4" max="4" width="16.28515625" style="157" bestFit="1" customWidth="1"/>
    <col min="5" max="5" width="12.5703125" style="157" bestFit="1" customWidth="1"/>
    <col min="6" max="6" width="12.140625" style="157" bestFit="1" customWidth="1"/>
    <col min="7" max="7" width="9.7109375" style="157" bestFit="1" customWidth="1"/>
    <col min="8" max="8" width="9.140625" style="157"/>
    <col min="9" max="9" width="12.140625" style="157" bestFit="1" customWidth="1"/>
    <col min="10" max="10" width="10" style="157" bestFit="1" customWidth="1"/>
    <col min="11" max="11" width="9.140625" style="157"/>
    <col min="12" max="12" width="2" style="157" bestFit="1" customWidth="1"/>
    <col min="13" max="13" width="2.42578125" style="157" bestFit="1" customWidth="1"/>
    <col min="14" max="14" width="7.28515625" style="157" bestFit="1" customWidth="1"/>
    <col min="15" max="15" width="10.42578125" style="157" bestFit="1" customWidth="1"/>
    <col min="16" max="16" width="8.7109375" style="157" bestFit="1" customWidth="1"/>
    <col min="17" max="17" width="9.7109375" style="157" bestFit="1" customWidth="1"/>
    <col min="18" max="18" width="9.140625" style="157"/>
    <col min="19" max="19" width="9.140625" style="156" customWidth="1"/>
    <col min="20" max="16384" width="9.140625" style="156"/>
  </cols>
  <sheetData>
    <row r="2" spans="1:16326" ht="15.75" x14ac:dyDescent="0.25">
      <c r="A2" s="143"/>
      <c r="B2" s="144"/>
      <c r="C2" s="738" t="s">
        <v>822</v>
      </c>
      <c r="D2" s="738"/>
      <c r="E2" s="738"/>
      <c r="F2" s="147"/>
      <c r="G2" s="148"/>
      <c r="H2" s="149"/>
      <c r="I2" s="149"/>
      <c r="J2" s="146"/>
      <c r="K2" s="146"/>
      <c r="L2" s="150"/>
      <c r="M2" s="151"/>
      <c r="N2" s="148"/>
      <c r="O2" s="152"/>
      <c r="P2" s="153"/>
      <c r="Q2" s="148"/>
      <c r="R2" s="146"/>
      <c r="S2" s="154"/>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c r="BL2" s="155"/>
      <c r="BM2" s="155"/>
      <c r="BN2" s="155"/>
      <c r="BO2" s="155"/>
      <c r="BP2" s="155"/>
      <c r="BQ2" s="155"/>
      <c r="BR2" s="155"/>
      <c r="BS2" s="155"/>
      <c r="BT2" s="155"/>
      <c r="BU2" s="155"/>
      <c r="BV2" s="155"/>
      <c r="BW2" s="155"/>
      <c r="BX2" s="155"/>
      <c r="BY2" s="155"/>
      <c r="BZ2" s="155"/>
      <c r="CA2" s="155"/>
      <c r="CB2" s="155"/>
      <c r="CC2" s="155"/>
      <c r="CD2" s="155"/>
      <c r="CE2" s="155"/>
      <c r="CF2" s="155"/>
      <c r="CG2" s="155"/>
      <c r="CH2" s="155"/>
      <c r="CI2" s="155"/>
      <c r="CJ2" s="155"/>
      <c r="CK2" s="155"/>
      <c r="CL2" s="155"/>
      <c r="CM2" s="155"/>
      <c r="CN2" s="155"/>
      <c r="CO2" s="155"/>
      <c r="CP2" s="155"/>
      <c r="CQ2" s="155"/>
      <c r="CR2" s="155"/>
      <c r="CS2" s="155"/>
      <c r="CT2" s="155"/>
      <c r="CU2" s="155"/>
      <c r="CV2" s="155"/>
      <c r="CW2" s="155"/>
      <c r="CX2" s="155"/>
      <c r="CY2" s="155"/>
      <c r="CZ2" s="155"/>
      <c r="DA2" s="155"/>
      <c r="DB2" s="155"/>
      <c r="DC2" s="155"/>
      <c r="DD2" s="155"/>
      <c r="DE2" s="155"/>
      <c r="DF2" s="155"/>
      <c r="DG2" s="155"/>
      <c r="DH2" s="155"/>
      <c r="DI2" s="155"/>
      <c r="DJ2" s="155"/>
      <c r="DK2" s="155"/>
      <c r="DL2" s="155"/>
      <c r="DM2" s="155"/>
      <c r="DN2" s="155"/>
      <c r="DO2" s="155"/>
      <c r="DP2" s="155"/>
      <c r="DQ2" s="155"/>
      <c r="DR2" s="155"/>
      <c r="DS2" s="155"/>
      <c r="DT2" s="155"/>
      <c r="DU2" s="155"/>
      <c r="DV2" s="155"/>
      <c r="DW2" s="155"/>
      <c r="DX2" s="155"/>
      <c r="DY2" s="155"/>
      <c r="DZ2" s="155"/>
      <c r="EA2" s="155"/>
      <c r="EB2" s="155"/>
      <c r="EC2" s="155"/>
      <c r="ED2" s="155"/>
      <c r="EE2" s="155"/>
      <c r="EF2" s="155"/>
      <c r="EG2" s="155"/>
      <c r="EH2" s="155"/>
      <c r="EI2" s="155"/>
      <c r="EJ2" s="155"/>
      <c r="EK2" s="155"/>
      <c r="EL2" s="155"/>
      <c r="EM2" s="155"/>
      <c r="EN2" s="155"/>
      <c r="EO2" s="155"/>
      <c r="EP2" s="155"/>
      <c r="EQ2" s="155"/>
      <c r="ER2" s="155"/>
      <c r="ES2" s="155"/>
      <c r="ET2" s="155"/>
      <c r="EU2" s="155"/>
      <c r="EV2" s="155"/>
      <c r="EW2" s="155"/>
      <c r="EX2" s="155"/>
      <c r="EY2" s="155"/>
      <c r="EZ2" s="155"/>
      <c r="FA2" s="155"/>
      <c r="FB2" s="155"/>
      <c r="FC2" s="155"/>
      <c r="FD2" s="155"/>
      <c r="FE2" s="155"/>
      <c r="FF2" s="155"/>
      <c r="FG2" s="155"/>
      <c r="FH2" s="155"/>
      <c r="FI2" s="155"/>
      <c r="FJ2" s="155"/>
      <c r="FK2" s="155"/>
      <c r="FL2" s="155"/>
      <c r="FM2" s="155"/>
      <c r="FN2" s="155"/>
      <c r="FO2" s="155"/>
      <c r="FP2" s="155"/>
      <c r="FQ2" s="155"/>
      <c r="FR2" s="155"/>
      <c r="FS2" s="155"/>
      <c r="FT2" s="155"/>
      <c r="FU2" s="155"/>
      <c r="FV2" s="155"/>
      <c r="FW2" s="155"/>
      <c r="FX2" s="155"/>
      <c r="FY2" s="155"/>
      <c r="FZ2" s="155"/>
      <c r="GA2" s="155"/>
      <c r="GB2" s="155"/>
      <c r="GC2" s="155"/>
      <c r="GD2" s="155"/>
      <c r="GE2" s="155"/>
      <c r="GF2" s="155"/>
      <c r="GG2" s="155"/>
      <c r="GH2" s="155"/>
      <c r="GI2" s="155"/>
      <c r="GJ2" s="155"/>
      <c r="GK2" s="155"/>
      <c r="GL2" s="155"/>
      <c r="GM2" s="155"/>
      <c r="GN2" s="155"/>
      <c r="GO2" s="155"/>
      <c r="GP2" s="155"/>
      <c r="GQ2" s="155"/>
      <c r="GR2" s="155"/>
      <c r="GS2" s="155"/>
      <c r="GT2" s="155"/>
      <c r="GU2" s="155"/>
      <c r="GV2" s="155"/>
      <c r="GW2" s="155"/>
      <c r="GX2" s="155"/>
      <c r="GY2" s="155"/>
      <c r="GZ2" s="155"/>
      <c r="HA2" s="155"/>
      <c r="HB2" s="155"/>
      <c r="HC2" s="155"/>
      <c r="HD2" s="155"/>
      <c r="HE2" s="155"/>
      <c r="HF2" s="155"/>
      <c r="HG2" s="155"/>
      <c r="HH2" s="155"/>
      <c r="HI2" s="155"/>
      <c r="HJ2" s="155"/>
      <c r="HK2" s="155"/>
      <c r="HL2" s="155"/>
      <c r="HM2" s="155"/>
      <c r="HN2" s="155"/>
      <c r="HO2" s="155"/>
      <c r="HP2" s="155"/>
      <c r="HQ2" s="155"/>
      <c r="HR2" s="155"/>
      <c r="HS2" s="155"/>
      <c r="HT2" s="155"/>
      <c r="HU2" s="155"/>
      <c r="HV2" s="155"/>
      <c r="HW2" s="155"/>
      <c r="HX2" s="155"/>
      <c r="HY2" s="155"/>
      <c r="HZ2" s="155"/>
      <c r="IA2" s="155"/>
      <c r="IB2" s="155"/>
      <c r="IC2" s="155"/>
      <c r="ID2" s="155"/>
      <c r="IE2" s="155"/>
      <c r="IF2" s="155"/>
      <c r="IG2" s="155"/>
      <c r="IH2" s="155"/>
      <c r="II2" s="155"/>
      <c r="IJ2" s="155"/>
      <c r="IK2" s="155"/>
      <c r="IL2" s="155"/>
      <c r="IM2" s="155"/>
      <c r="IN2" s="155"/>
      <c r="IO2" s="155"/>
      <c r="IP2" s="155"/>
      <c r="IQ2" s="155"/>
      <c r="IR2" s="155"/>
      <c r="IS2" s="155"/>
      <c r="IT2" s="155"/>
      <c r="IU2" s="155"/>
      <c r="IV2" s="155"/>
      <c r="IW2" s="155"/>
      <c r="IX2" s="155"/>
      <c r="IY2" s="155"/>
      <c r="IZ2" s="155"/>
      <c r="JA2" s="155"/>
      <c r="JB2" s="155"/>
      <c r="JC2" s="155"/>
      <c r="JD2" s="155"/>
      <c r="JE2" s="155"/>
      <c r="JF2" s="155"/>
      <c r="JG2" s="155"/>
      <c r="JH2" s="155"/>
      <c r="JI2" s="155"/>
      <c r="JJ2" s="155"/>
      <c r="JK2" s="155"/>
      <c r="JL2" s="155"/>
      <c r="JM2" s="155"/>
      <c r="JN2" s="155"/>
      <c r="JO2" s="155"/>
      <c r="JP2" s="155"/>
      <c r="JQ2" s="155"/>
      <c r="JR2" s="155"/>
      <c r="JS2" s="155"/>
      <c r="JT2" s="155"/>
      <c r="JU2" s="155"/>
      <c r="JV2" s="155"/>
      <c r="JW2" s="155"/>
      <c r="JX2" s="155"/>
      <c r="JY2" s="155"/>
      <c r="JZ2" s="155"/>
      <c r="KA2" s="155"/>
      <c r="KB2" s="155"/>
      <c r="KC2" s="155"/>
      <c r="KD2" s="155"/>
      <c r="KE2" s="155"/>
      <c r="KF2" s="155"/>
      <c r="KG2" s="155"/>
      <c r="KH2" s="155"/>
      <c r="KI2" s="155"/>
      <c r="KJ2" s="155"/>
      <c r="KK2" s="155"/>
      <c r="KL2" s="155"/>
      <c r="KM2" s="155"/>
      <c r="KN2" s="155"/>
      <c r="KO2" s="155"/>
      <c r="KP2" s="155"/>
      <c r="KQ2" s="155"/>
      <c r="KR2" s="155"/>
      <c r="KS2" s="155"/>
      <c r="KT2" s="155"/>
      <c r="KU2" s="155"/>
      <c r="KV2" s="155"/>
      <c r="KW2" s="155"/>
      <c r="KX2" s="155"/>
      <c r="KY2" s="155"/>
      <c r="KZ2" s="155"/>
      <c r="LA2" s="155"/>
      <c r="LB2" s="155"/>
      <c r="LC2" s="155"/>
      <c r="LD2" s="155"/>
      <c r="LE2" s="155"/>
      <c r="LF2" s="155"/>
      <c r="LG2" s="155"/>
      <c r="LH2" s="155"/>
      <c r="LI2" s="155"/>
      <c r="LJ2" s="155"/>
      <c r="LK2" s="155"/>
      <c r="LL2" s="155"/>
      <c r="LM2" s="155"/>
      <c r="LN2" s="155"/>
      <c r="LO2" s="155"/>
      <c r="LP2" s="155"/>
      <c r="LQ2" s="155"/>
      <c r="LR2" s="155"/>
      <c r="LS2" s="155"/>
      <c r="LT2" s="155"/>
      <c r="LU2" s="155"/>
      <c r="LV2" s="155"/>
      <c r="LW2" s="155"/>
      <c r="LX2" s="155"/>
      <c r="LY2" s="155"/>
      <c r="LZ2" s="155"/>
      <c r="MA2" s="155"/>
      <c r="MB2" s="155"/>
      <c r="MC2" s="155"/>
      <c r="MD2" s="155"/>
      <c r="ME2" s="155"/>
      <c r="MF2" s="155"/>
      <c r="MG2" s="155"/>
      <c r="MH2" s="155"/>
      <c r="MI2" s="155"/>
      <c r="MJ2" s="155"/>
      <c r="MK2" s="155"/>
      <c r="ML2" s="155"/>
      <c r="MM2" s="155"/>
      <c r="MN2" s="155"/>
      <c r="MO2" s="155"/>
      <c r="MP2" s="155"/>
      <c r="MQ2" s="155"/>
      <c r="MR2" s="155"/>
      <c r="MS2" s="155"/>
      <c r="MT2" s="155"/>
      <c r="MU2" s="155"/>
      <c r="MV2" s="155"/>
      <c r="MW2" s="155"/>
      <c r="MX2" s="155"/>
      <c r="MY2" s="155"/>
      <c r="MZ2" s="155"/>
      <c r="NA2" s="155"/>
      <c r="NB2" s="155"/>
      <c r="NC2" s="155"/>
      <c r="ND2" s="155"/>
      <c r="NE2" s="155"/>
      <c r="NF2" s="155"/>
      <c r="NG2" s="155"/>
      <c r="NH2" s="155"/>
      <c r="NI2" s="155"/>
      <c r="NJ2" s="155"/>
      <c r="NK2" s="155"/>
      <c r="NL2" s="155"/>
      <c r="NM2" s="155"/>
      <c r="NN2" s="155"/>
      <c r="NO2" s="155"/>
      <c r="NP2" s="155"/>
      <c r="NQ2" s="155"/>
      <c r="NR2" s="155"/>
      <c r="NS2" s="155"/>
      <c r="NT2" s="155"/>
      <c r="NU2" s="155"/>
      <c r="NV2" s="155"/>
      <c r="NW2" s="155"/>
      <c r="NX2" s="155"/>
      <c r="NY2" s="155"/>
      <c r="NZ2" s="155"/>
      <c r="OA2" s="155"/>
      <c r="OB2" s="155"/>
      <c r="OC2" s="155"/>
      <c r="OD2" s="155"/>
      <c r="OE2" s="155"/>
      <c r="OF2" s="155"/>
      <c r="OG2" s="155"/>
      <c r="OH2" s="155"/>
      <c r="OI2" s="155"/>
      <c r="OJ2" s="155"/>
      <c r="OK2" s="155"/>
      <c r="OL2" s="155"/>
      <c r="OM2" s="155"/>
      <c r="ON2" s="155"/>
      <c r="OO2" s="155"/>
      <c r="OP2" s="155"/>
      <c r="OQ2" s="155"/>
      <c r="OR2" s="155"/>
      <c r="OS2" s="155"/>
      <c r="OT2" s="155"/>
      <c r="OU2" s="155"/>
      <c r="OV2" s="155"/>
      <c r="OW2" s="155"/>
      <c r="OX2" s="155"/>
      <c r="OY2" s="155"/>
      <c r="OZ2" s="155"/>
      <c r="PA2" s="155"/>
      <c r="PB2" s="155"/>
      <c r="PC2" s="155"/>
      <c r="PD2" s="155"/>
      <c r="PE2" s="155"/>
      <c r="PF2" s="155"/>
      <c r="PG2" s="155"/>
      <c r="PH2" s="155"/>
      <c r="PI2" s="155"/>
      <c r="PJ2" s="155"/>
      <c r="PK2" s="155"/>
      <c r="PL2" s="155"/>
      <c r="PM2" s="155"/>
      <c r="PN2" s="155"/>
      <c r="PO2" s="155"/>
      <c r="PP2" s="155"/>
      <c r="PQ2" s="155"/>
      <c r="PR2" s="155"/>
      <c r="PS2" s="155"/>
      <c r="PT2" s="155"/>
      <c r="PU2" s="155"/>
      <c r="PV2" s="155"/>
      <c r="PW2" s="155"/>
      <c r="PX2" s="155"/>
      <c r="PY2" s="155"/>
      <c r="PZ2" s="155"/>
      <c r="QA2" s="155"/>
      <c r="QB2" s="155"/>
      <c r="QC2" s="155"/>
      <c r="QD2" s="155"/>
      <c r="QE2" s="155"/>
      <c r="QF2" s="155"/>
      <c r="QG2" s="155"/>
      <c r="QH2" s="155"/>
      <c r="QI2" s="155"/>
      <c r="QJ2" s="155"/>
      <c r="QK2" s="155"/>
      <c r="QL2" s="155"/>
      <c r="QM2" s="155"/>
      <c r="QN2" s="155"/>
      <c r="QO2" s="155"/>
      <c r="QP2" s="155"/>
      <c r="QQ2" s="155"/>
      <c r="QR2" s="155"/>
      <c r="QS2" s="155"/>
      <c r="QT2" s="155"/>
      <c r="QU2" s="155"/>
      <c r="QV2" s="155"/>
      <c r="QW2" s="155"/>
      <c r="QX2" s="155"/>
      <c r="QY2" s="155"/>
      <c r="QZ2" s="155"/>
      <c r="RA2" s="155"/>
      <c r="RB2" s="155"/>
      <c r="RC2" s="155"/>
      <c r="RD2" s="155"/>
      <c r="RE2" s="155"/>
      <c r="RF2" s="155"/>
      <c r="RG2" s="155"/>
      <c r="RH2" s="155"/>
      <c r="RI2" s="155"/>
      <c r="RJ2" s="155"/>
      <c r="RK2" s="155"/>
      <c r="RL2" s="155"/>
      <c r="RM2" s="155"/>
      <c r="RN2" s="155"/>
      <c r="RO2" s="155"/>
      <c r="RP2" s="155"/>
      <c r="RQ2" s="155"/>
      <c r="RR2" s="155"/>
      <c r="RS2" s="155"/>
      <c r="RT2" s="155"/>
      <c r="RU2" s="155"/>
      <c r="RV2" s="155"/>
      <c r="RW2" s="155"/>
      <c r="RX2" s="155"/>
      <c r="RY2" s="155"/>
      <c r="RZ2" s="155"/>
      <c r="SA2" s="155"/>
      <c r="SB2" s="155"/>
      <c r="SC2" s="155"/>
      <c r="SD2" s="155"/>
      <c r="SE2" s="155"/>
      <c r="SF2" s="155"/>
      <c r="SG2" s="155"/>
      <c r="SH2" s="155"/>
      <c r="SI2" s="155"/>
      <c r="SJ2" s="155"/>
      <c r="SK2" s="155"/>
      <c r="SL2" s="155"/>
      <c r="SM2" s="155"/>
      <c r="SN2" s="155"/>
      <c r="SO2" s="155"/>
      <c r="SP2" s="155"/>
      <c r="SQ2" s="155"/>
      <c r="SR2" s="155"/>
      <c r="SS2" s="155"/>
      <c r="ST2" s="155"/>
      <c r="SU2" s="155"/>
      <c r="SV2" s="155"/>
      <c r="SW2" s="155"/>
      <c r="SX2" s="155"/>
      <c r="SY2" s="155"/>
      <c r="SZ2" s="155"/>
      <c r="TA2" s="155"/>
      <c r="TB2" s="155"/>
      <c r="TC2" s="155"/>
      <c r="TD2" s="155"/>
      <c r="TE2" s="155"/>
      <c r="TF2" s="155"/>
      <c r="TG2" s="155"/>
      <c r="TH2" s="155"/>
      <c r="TI2" s="155"/>
      <c r="TJ2" s="155"/>
      <c r="TK2" s="155"/>
      <c r="TL2" s="155"/>
      <c r="TM2" s="155"/>
      <c r="TN2" s="155"/>
      <c r="TO2" s="155"/>
      <c r="TP2" s="155"/>
      <c r="TQ2" s="155"/>
      <c r="TR2" s="155"/>
      <c r="TS2" s="155"/>
      <c r="TT2" s="155"/>
      <c r="TU2" s="155"/>
      <c r="TV2" s="155"/>
      <c r="TW2" s="155"/>
      <c r="TX2" s="155"/>
      <c r="TY2" s="155"/>
      <c r="TZ2" s="155"/>
      <c r="UA2" s="155"/>
      <c r="UB2" s="155"/>
      <c r="UC2" s="155"/>
      <c r="UD2" s="155"/>
      <c r="UE2" s="155"/>
      <c r="UF2" s="155"/>
      <c r="UG2" s="155"/>
      <c r="UH2" s="155"/>
      <c r="UI2" s="155"/>
      <c r="UJ2" s="155"/>
      <c r="UK2" s="155"/>
      <c r="UL2" s="155"/>
      <c r="UM2" s="155"/>
      <c r="UN2" s="155"/>
      <c r="UO2" s="155"/>
      <c r="UP2" s="155"/>
      <c r="UQ2" s="155"/>
      <c r="UR2" s="155"/>
      <c r="US2" s="155"/>
      <c r="UT2" s="155"/>
      <c r="UU2" s="155"/>
      <c r="UV2" s="155"/>
      <c r="UW2" s="155"/>
      <c r="UX2" s="155"/>
      <c r="UY2" s="155"/>
      <c r="UZ2" s="155"/>
      <c r="VA2" s="155"/>
      <c r="VB2" s="155"/>
      <c r="VC2" s="155"/>
      <c r="VD2" s="155"/>
      <c r="VE2" s="155"/>
      <c r="VF2" s="155"/>
      <c r="VG2" s="155"/>
      <c r="VH2" s="155"/>
      <c r="VI2" s="155"/>
      <c r="VJ2" s="155"/>
      <c r="VK2" s="155"/>
      <c r="VL2" s="155"/>
      <c r="VM2" s="155"/>
      <c r="VN2" s="155"/>
      <c r="VO2" s="155"/>
      <c r="VP2" s="155"/>
      <c r="VQ2" s="155"/>
      <c r="VR2" s="155"/>
      <c r="VS2" s="155"/>
      <c r="VT2" s="155"/>
      <c r="VU2" s="155"/>
      <c r="VV2" s="155"/>
      <c r="VW2" s="155"/>
      <c r="VX2" s="155"/>
      <c r="VY2" s="155"/>
      <c r="VZ2" s="155"/>
      <c r="WA2" s="155"/>
      <c r="WB2" s="155"/>
      <c r="WC2" s="155"/>
      <c r="WD2" s="155"/>
      <c r="WE2" s="155"/>
      <c r="WF2" s="155"/>
      <c r="WG2" s="155"/>
      <c r="WH2" s="155"/>
      <c r="WI2" s="155"/>
      <c r="WJ2" s="155"/>
      <c r="WK2" s="155"/>
      <c r="WL2" s="155"/>
      <c r="WM2" s="155"/>
      <c r="WN2" s="155"/>
      <c r="WO2" s="155"/>
      <c r="WP2" s="155"/>
      <c r="WQ2" s="155"/>
      <c r="WR2" s="155"/>
      <c r="WS2" s="155"/>
      <c r="WT2" s="155"/>
      <c r="WU2" s="155"/>
      <c r="WV2" s="155"/>
      <c r="WW2" s="155"/>
      <c r="WX2" s="155"/>
      <c r="WY2" s="155"/>
      <c r="WZ2" s="155"/>
      <c r="XA2" s="155"/>
      <c r="XB2" s="155"/>
      <c r="XC2" s="155"/>
      <c r="XD2" s="155"/>
      <c r="XE2" s="155"/>
      <c r="XF2" s="155"/>
      <c r="XG2" s="155"/>
      <c r="XH2" s="155"/>
      <c r="XI2" s="155"/>
      <c r="XJ2" s="155"/>
      <c r="XK2" s="155"/>
      <c r="XL2" s="155"/>
      <c r="XM2" s="155"/>
      <c r="XN2" s="155"/>
      <c r="XO2" s="155"/>
      <c r="XP2" s="155"/>
      <c r="XQ2" s="155"/>
      <c r="XR2" s="155"/>
      <c r="XS2" s="155"/>
      <c r="XT2" s="155"/>
      <c r="XU2" s="155"/>
      <c r="XV2" s="155"/>
      <c r="XW2" s="155"/>
      <c r="XX2" s="155"/>
      <c r="XY2" s="155"/>
      <c r="XZ2" s="155"/>
      <c r="YA2" s="155"/>
      <c r="YB2" s="155"/>
      <c r="YC2" s="155"/>
      <c r="YD2" s="155"/>
      <c r="YE2" s="155"/>
      <c r="YF2" s="155"/>
      <c r="YG2" s="155"/>
      <c r="YH2" s="155"/>
      <c r="YI2" s="155"/>
      <c r="YJ2" s="155"/>
      <c r="YK2" s="155"/>
      <c r="YL2" s="155"/>
      <c r="YM2" s="155"/>
      <c r="YN2" s="155"/>
      <c r="YO2" s="155"/>
      <c r="YP2" s="155"/>
      <c r="YQ2" s="155"/>
      <c r="YR2" s="155"/>
      <c r="YS2" s="155"/>
      <c r="YT2" s="155"/>
      <c r="YU2" s="155"/>
      <c r="YV2" s="155"/>
      <c r="YW2" s="155"/>
      <c r="YX2" s="155"/>
      <c r="YY2" s="155"/>
      <c r="YZ2" s="155"/>
      <c r="ZA2" s="155"/>
      <c r="ZB2" s="155"/>
      <c r="ZC2" s="155"/>
      <c r="ZD2" s="155"/>
      <c r="ZE2" s="155"/>
      <c r="ZF2" s="155"/>
      <c r="ZG2" s="155"/>
      <c r="ZH2" s="155"/>
      <c r="ZI2" s="155"/>
      <c r="ZJ2" s="155"/>
      <c r="ZK2" s="155"/>
      <c r="ZL2" s="155"/>
      <c r="ZM2" s="155"/>
      <c r="ZN2" s="155"/>
      <c r="ZO2" s="155"/>
      <c r="ZP2" s="155"/>
      <c r="ZQ2" s="155"/>
      <c r="ZR2" s="155"/>
      <c r="ZS2" s="155"/>
      <c r="ZT2" s="155"/>
      <c r="ZU2" s="155"/>
      <c r="ZV2" s="155"/>
      <c r="ZW2" s="155"/>
      <c r="ZX2" s="155"/>
      <c r="ZY2" s="155"/>
      <c r="ZZ2" s="155"/>
      <c r="AAA2" s="155"/>
      <c r="AAB2" s="155"/>
      <c r="AAC2" s="155"/>
      <c r="AAD2" s="155"/>
      <c r="AAE2" s="155"/>
      <c r="AAF2" s="155"/>
      <c r="AAG2" s="155"/>
      <c r="AAH2" s="155"/>
      <c r="AAI2" s="155"/>
      <c r="AAJ2" s="155"/>
      <c r="AAK2" s="155"/>
      <c r="AAL2" s="155"/>
      <c r="AAM2" s="155"/>
      <c r="AAN2" s="155"/>
      <c r="AAO2" s="155"/>
      <c r="AAP2" s="155"/>
      <c r="AAQ2" s="155"/>
      <c r="AAR2" s="155"/>
      <c r="AAS2" s="155"/>
      <c r="AAT2" s="155"/>
      <c r="AAU2" s="155"/>
      <c r="AAV2" s="155"/>
      <c r="AAW2" s="155"/>
      <c r="AAX2" s="155"/>
      <c r="AAY2" s="155"/>
      <c r="AAZ2" s="155"/>
      <c r="ABA2" s="155"/>
      <c r="ABB2" s="155"/>
      <c r="ABC2" s="155"/>
      <c r="ABD2" s="155"/>
      <c r="ABE2" s="155"/>
      <c r="ABF2" s="155"/>
      <c r="ABG2" s="155"/>
      <c r="ABH2" s="155"/>
      <c r="ABI2" s="155"/>
      <c r="ABJ2" s="155"/>
      <c r="ABK2" s="155"/>
      <c r="ABL2" s="155"/>
      <c r="ABM2" s="155"/>
      <c r="ABN2" s="155"/>
      <c r="ABO2" s="155"/>
      <c r="ABP2" s="155"/>
      <c r="ABQ2" s="155"/>
      <c r="ABR2" s="155"/>
      <c r="ABS2" s="155"/>
      <c r="ABT2" s="155"/>
      <c r="ABU2" s="155"/>
      <c r="ABV2" s="155"/>
      <c r="ABW2" s="155"/>
      <c r="ABX2" s="155"/>
      <c r="ABY2" s="155"/>
      <c r="ABZ2" s="155"/>
      <c r="ACA2" s="155"/>
      <c r="ACB2" s="155"/>
      <c r="ACC2" s="155"/>
      <c r="ACD2" s="155"/>
      <c r="ACE2" s="155"/>
      <c r="ACF2" s="155"/>
      <c r="ACG2" s="155"/>
      <c r="ACH2" s="155"/>
      <c r="ACI2" s="155"/>
      <c r="ACJ2" s="155"/>
      <c r="ACK2" s="155"/>
      <c r="ACL2" s="155"/>
      <c r="ACM2" s="155"/>
      <c r="ACN2" s="155"/>
      <c r="ACO2" s="155"/>
      <c r="ACP2" s="155"/>
      <c r="ACQ2" s="155"/>
      <c r="ACR2" s="155"/>
      <c r="ACS2" s="155"/>
      <c r="ACT2" s="155"/>
      <c r="ACU2" s="155"/>
      <c r="ACV2" s="155"/>
      <c r="ACW2" s="155"/>
      <c r="ACX2" s="155"/>
      <c r="ACY2" s="155"/>
      <c r="ACZ2" s="155"/>
      <c r="ADA2" s="155"/>
      <c r="ADB2" s="155"/>
      <c r="ADC2" s="155"/>
      <c r="ADD2" s="155"/>
      <c r="ADE2" s="155"/>
      <c r="ADF2" s="155"/>
      <c r="ADG2" s="155"/>
      <c r="ADH2" s="155"/>
      <c r="ADI2" s="155"/>
      <c r="ADJ2" s="155"/>
      <c r="ADK2" s="155"/>
      <c r="ADL2" s="155"/>
      <c r="ADM2" s="155"/>
      <c r="ADN2" s="155"/>
      <c r="ADO2" s="155"/>
      <c r="ADP2" s="155"/>
      <c r="ADQ2" s="155"/>
      <c r="ADR2" s="155"/>
      <c r="ADS2" s="155"/>
      <c r="ADT2" s="155"/>
      <c r="ADU2" s="155"/>
      <c r="ADV2" s="155"/>
      <c r="ADW2" s="155"/>
      <c r="ADX2" s="155"/>
      <c r="ADY2" s="155"/>
      <c r="ADZ2" s="155"/>
      <c r="AEA2" s="155"/>
      <c r="AEB2" s="155"/>
      <c r="AEC2" s="155"/>
      <c r="AED2" s="155"/>
      <c r="AEE2" s="155"/>
      <c r="AEF2" s="155"/>
      <c r="AEG2" s="155"/>
      <c r="AEH2" s="155"/>
      <c r="AEI2" s="155"/>
      <c r="AEJ2" s="155"/>
      <c r="AEK2" s="155"/>
      <c r="AEL2" s="155"/>
      <c r="AEM2" s="155"/>
      <c r="AEN2" s="155"/>
      <c r="AEO2" s="155"/>
      <c r="AEP2" s="155"/>
      <c r="AEQ2" s="155"/>
      <c r="AER2" s="155"/>
      <c r="AES2" s="155"/>
      <c r="AET2" s="155"/>
      <c r="AEU2" s="155"/>
      <c r="AEV2" s="155"/>
      <c r="AEW2" s="155"/>
      <c r="AEX2" s="155"/>
      <c r="AEY2" s="155"/>
      <c r="AEZ2" s="155"/>
      <c r="AFA2" s="155"/>
      <c r="AFB2" s="155"/>
      <c r="AFC2" s="155"/>
      <c r="AFD2" s="155"/>
      <c r="AFE2" s="155"/>
      <c r="AFF2" s="155"/>
      <c r="AFG2" s="155"/>
      <c r="AFH2" s="155"/>
      <c r="AFI2" s="155"/>
      <c r="AFJ2" s="155"/>
      <c r="AFK2" s="155"/>
      <c r="AFL2" s="155"/>
      <c r="AFM2" s="155"/>
      <c r="AFN2" s="155"/>
      <c r="AFO2" s="155"/>
      <c r="AFP2" s="155"/>
      <c r="AFQ2" s="155"/>
      <c r="AFR2" s="155"/>
      <c r="AFS2" s="155"/>
      <c r="AFT2" s="155"/>
      <c r="AFU2" s="155"/>
      <c r="AFV2" s="155"/>
      <c r="AFW2" s="155"/>
      <c r="AFX2" s="155"/>
      <c r="AFY2" s="155"/>
      <c r="AFZ2" s="155"/>
      <c r="AGA2" s="155"/>
      <c r="AGB2" s="155"/>
      <c r="AGC2" s="155"/>
      <c r="AGD2" s="155"/>
      <c r="AGE2" s="155"/>
      <c r="AGF2" s="155"/>
      <c r="AGG2" s="155"/>
      <c r="AGH2" s="155"/>
      <c r="AGI2" s="155"/>
      <c r="AGJ2" s="155"/>
      <c r="AGK2" s="155"/>
      <c r="AGL2" s="155"/>
      <c r="AGM2" s="155"/>
      <c r="AGN2" s="155"/>
      <c r="AGO2" s="155"/>
      <c r="AGP2" s="155"/>
      <c r="AGQ2" s="155"/>
      <c r="AGR2" s="155"/>
      <c r="AGS2" s="155"/>
      <c r="AGT2" s="155"/>
      <c r="AGU2" s="155"/>
      <c r="AGV2" s="155"/>
      <c r="AGW2" s="155"/>
      <c r="AGX2" s="155"/>
      <c r="AGY2" s="155"/>
      <c r="AGZ2" s="155"/>
      <c r="AHA2" s="155"/>
      <c r="AHB2" s="155"/>
      <c r="AHC2" s="155"/>
      <c r="AHD2" s="155"/>
      <c r="AHE2" s="155"/>
      <c r="AHF2" s="155"/>
      <c r="AHG2" s="155"/>
      <c r="AHH2" s="155"/>
      <c r="AHI2" s="155"/>
      <c r="AHJ2" s="155"/>
      <c r="AHK2" s="155"/>
      <c r="AHL2" s="155"/>
      <c r="AHM2" s="155"/>
      <c r="AHN2" s="155"/>
      <c r="AHO2" s="155"/>
      <c r="AHP2" s="155"/>
      <c r="AHQ2" s="155"/>
      <c r="AHR2" s="155"/>
      <c r="AHS2" s="155"/>
      <c r="AHT2" s="155"/>
      <c r="AHU2" s="155"/>
      <c r="AHV2" s="155"/>
      <c r="AHW2" s="155"/>
      <c r="AHX2" s="155"/>
      <c r="AHY2" s="155"/>
      <c r="AHZ2" s="155"/>
      <c r="AIA2" s="155"/>
      <c r="AIB2" s="155"/>
      <c r="AIC2" s="155"/>
      <c r="AID2" s="155"/>
      <c r="AIE2" s="155"/>
      <c r="AIF2" s="155"/>
      <c r="AIG2" s="155"/>
      <c r="AIH2" s="155"/>
      <c r="AII2" s="155"/>
      <c r="AIJ2" s="155"/>
      <c r="AIK2" s="155"/>
      <c r="AIL2" s="155"/>
      <c r="AIM2" s="155"/>
      <c r="AIN2" s="155"/>
      <c r="AIO2" s="155"/>
      <c r="AIP2" s="155"/>
      <c r="AIQ2" s="155"/>
      <c r="AIR2" s="155"/>
      <c r="AIS2" s="155"/>
      <c r="AIT2" s="155"/>
      <c r="AIU2" s="155"/>
      <c r="AIV2" s="155"/>
      <c r="AIW2" s="155"/>
      <c r="AIX2" s="155"/>
      <c r="AIY2" s="155"/>
      <c r="AIZ2" s="155"/>
      <c r="AJA2" s="155"/>
      <c r="AJB2" s="155"/>
      <c r="AJC2" s="155"/>
      <c r="AJD2" s="155"/>
      <c r="AJE2" s="155"/>
      <c r="AJF2" s="155"/>
      <c r="AJG2" s="155"/>
      <c r="AJH2" s="155"/>
      <c r="AJI2" s="155"/>
      <c r="AJJ2" s="155"/>
      <c r="AJK2" s="155"/>
      <c r="AJL2" s="155"/>
      <c r="AJM2" s="155"/>
      <c r="AJN2" s="155"/>
      <c r="AJO2" s="155"/>
      <c r="AJP2" s="155"/>
      <c r="AJQ2" s="155"/>
      <c r="AJR2" s="155"/>
      <c r="AJS2" s="155"/>
      <c r="AJT2" s="155"/>
      <c r="AJU2" s="155"/>
      <c r="AJV2" s="155"/>
      <c r="AJW2" s="155"/>
      <c r="AJX2" s="155"/>
      <c r="AJY2" s="155"/>
      <c r="AJZ2" s="155"/>
      <c r="AKA2" s="155"/>
      <c r="AKB2" s="155"/>
      <c r="AKC2" s="155"/>
      <c r="AKD2" s="155"/>
      <c r="AKE2" s="155"/>
      <c r="AKF2" s="155"/>
      <c r="AKG2" s="155"/>
      <c r="AKH2" s="155"/>
      <c r="AKI2" s="155"/>
      <c r="AKJ2" s="155"/>
      <c r="AKK2" s="155"/>
      <c r="AKL2" s="155"/>
      <c r="AKM2" s="155"/>
      <c r="AKN2" s="155"/>
      <c r="AKO2" s="155"/>
      <c r="AKP2" s="155"/>
      <c r="AKQ2" s="155"/>
      <c r="AKR2" s="155"/>
      <c r="AKS2" s="155"/>
      <c r="AKT2" s="155"/>
      <c r="AKU2" s="155"/>
      <c r="AKV2" s="155"/>
      <c r="AKW2" s="155"/>
      <c r="AKX2" s="155"/>
      <c r="AKY2" s="155"/>
      <c r="AKZ2" s="155"/>
      <c r="ALA2" s="155"/>
      <c r="ALB2" s="155"/>
      <c r="ALC2" s="155"/>
      <c r="ALD2" s="155"/>
      <c r="ALE2" s="155"/>
      <c r="ALF2" s="155"/>
      <c r="ALG2" s="155"/>
      <c r="ALH2" s="155"/>
      <c r="ALI2" s="155"/>
      <c r="ALJ2" s="155"/>
      <c r="ALK2" s="155"/>
      <c r="ALL2" s="155"/>
      <c r="ALM2" s="155"/>
      <c r="ALN2" s="155"/>
      <c r="ALO2" s="155"/>
      <c r="ALP2" s="155"/>
      <c r="ALQ2" s="155"/>
      <c r="ALR2" s="155"/>
      <c r="ALS2" s="155"/>
      <c r="ALT2" s="155"/>
      <c r="ALU2" s="155"/>
      <c r="ALV2" s="155"/>
      <c r="ALW2" s="155"/>
      <c r="ALX2" s="155"/>
      <c r="ALY2" s="155"/>
      <c r="ALZ2" s="155"/>
      <c r="AMA2" s="155"/>
      <c r="AMB2" s="155"/>
      <c r="AMC2" s="155"/>
      <c r="AMD2" s="155"/>
      <c r="AME2" s="155"/>
      <c r="AMF2" s="155"/>
      <c r="AMG2" s="155"/>
      <c r="AMH2" s="155"/>
      <c r="AMI2" s="155"/>
      <c r="AMJ2" s="155"/>
      <c r="AMK2" s="155"/>
      <c r="AML2" s="155"/>
      <c r="AMM2" s="155"/>
      <c r="AMN2" s="155"/>
      <c r="AMO2" s="155"/>
      <c r="AMP2" s="155"/>
      <c r="AMQ2" s="155"/>
      <c r="AMR2" s="155"/>
      <c r="AMS2" s="155"/>
      <c r="AMT2" s="155"/>
      <c r="AMU2" s="155"/>
      <c r="AMV2" s="155"/>
      <c r="AMW2" s="155"/>
      <c r="AMX2" s="155"/>
      <c r="AMY2" s="155"/>
      <c r="AMZ2" s="155"/>
      <c r="ANA2" s="155"/>
      <c r="ANB2" s="155"/>
      <c r="ANC2" s="155"/>
      <c r="AND2" s="155"/>
      <c r="ANE2" s="155"/>
      <c r="ANF2" s="155"/>
      <c r="ANG2" s="155"/>
      <c r="ANH2" s="155"/>
      <c r="ANI2" s="155"/>
      <c r="ANJ2" s="155"/>
      <c r="ANK2" s="155"/>
      <c r="ANL2" s="155"/>
      <c r="ANM2" s="155"/>
      <c r="ANN2" s="155"/>
      <c r="ANO2" s="155"/>
      <c r="ANP2" s="155"/>
      <c r="ANQ2" s="155"/>
      <c r="ANR2" s="155"/>
      <c r="ANS2" s="155"/>
      <c r="ANT2" s="155"/>
      <c r="ANU2" s="155"/>
      <c r="ANV2" s="155"/>
      <c r="ANW2" s="155"/>
      <c r="ANX2" s="155"/>
      <c r="ANY2" s="155"/>
      <c r="ANZ2" s="155"/>
      <c r="AOA2" s="155"/>
      <c r="AOB2" s="155"/>
      <c r="AOC2" s="155"/>
      <c r="AOD2" s="155"/>
      <c r="AOE2" s="155"/>
      <c r="AOF2" s="155"/>
      <c r="AOG2" s="155"/>
      <c r="AOH2" s="155"/>
      <c r="AOI2" s="155"/>
      <c r="AOJ2" s="155"/>
      <c r="AOK2" s="155"/>
      <c r="AOL2" s="155"/>
      <c r="AOM2" s="155"/>
      <c r="AON2" s="155"/>
      <c r="AOO2" s="155"/>
      <c r="AOP2" s="155"/>
      <c r="AOQ2" s="155"/>
      <c r="AOR2" s="155"/>
      <c r="AOS2" s="155"/>
      <c r="AOT2" s="155"/>
      <c r="AOU2" s="155"/>
      <c r="AOV2" s="155"/>
      <c r="AOW2" s="155"/>
      <c r="AOX2" s="155"/>
      <c r="AOY2" s="155"/>
      <c r="AOZ2" s="155"/>
      <c r="APA2" s="155"/>
      <c r="APB2" s="155"/>
      <c r="APC2" s="155"/>
      <c r="APD2" s="155"/>
      <c r="APE2" s="155"/>
      <c r="APF2" s="155"/>
      <c r="APG2" s="155"/>
      <c r="APH2" s="155"/>
      <c r="API2" s="155"/>
      <c r="APJ2" s="155"/>
      <c r="APK2" s="155"/>
      <c r="APL2" s="155"/>
      <c r="APM2" s="155"/>
      <c r="APN2" s="155"/>
      <c r="APO2" s="155"/>
      <c r="APP2" s="155"/>
      <c r="APQ2" s="155"/>
      <c r="APR2" s="155"/>
      <c r="APS2" s="155"/>
      <c r="APT2" s="155"/>
      <c r="APU2" s="155"/>
      <c r="APV2" s="155"/>
      <c r="APW2" s="155"/>
      <c r="APX2" s="155"/>
      <c r="APY2" s="155"/>
      <c r="APZ2" s="155"/>
      <c r="AQA2" s="155"/>
      <c r="AQB2" s="155"/>
      <c r="AQC2" s="155"/>
      <c r="AQD2" s="155"/>
      <c r="AQE2" s="155"/>
      <c r="AQF2" s="155"/>
      <c r="AQG2" s="155"/>
      <c r="AQH2" s="155"/>
      <c r="AQI2" s="155"/>
      <c r="AQJ2" s="155"/>
      <c r="AQK2" s="155"/>
      <c r="AQL2" s="155"/>
      <c r="AQM2" s="155"/>
      <c r="AQN2" s="155"/>
      <c r="AQO2" s="155"/>
      <c r="AQP2" s="155"/>
      <c r="AQQ2" s="155"/>
      <c r="AQR2" s="155"/>
      <c r="AQS2" s="155"/>
      <c r="AQT2" s="155"/>
      <c r="AQU2" s="155"/>
      <c r="AQV2" s="155"/>
      <c r="AQW2" s="155"/>
      <c r="AQX2" s="155"/>
      <c r="AQY2" s="155"/>
      <c r="AQZ2" s="155"/>
      <c r="ARA2" s="155"/>
      <c r="ARB2" s="155"/>
      <c r="ARC2" s="155"/>
      <c r="ARD2" s="155"/>
      <c r="ARE2" s="155"/>
      <c r="ARF2" s="155"/>
      <c r="ARG2" s="155"/>
      <c r="ARH2" s="155"/>
      <c r="ARI2" s="155"/>
      <c r="ARJ2" s="155"/>
      <c r="ARK2" s="155"/>
      <c r="ARL2" s="155"/>
      <c r="ARM2" s="155"/>
      <c r="ARN2" s="155"/>
      <c r="ARO2" s="155"/>
      <c r="ARP2" s="155"/>
      <c r="ARQ2" s="155"/>
      <c r="ARR2" s="155"/>
      <c r="ARS2" s="155"/>
      <c r="ART2" s="155"/>
      <c r="ARU2" s="155"/>
      <c r="ARV2" s="155"/>
      <c r="ARW2" s="155"/>
      <c r="ARX2" s="155"/>
      <c r="ARY2" s="155"/>
      <c r="ARZ2" s="155"/>
      <c r="ASA2" s="155"/>
      <c r="ASB2" s="155"/>
      <c r="ASC2" s="155"/>
      <c r="ASD2" s="155"/>
      <c r="ASE2" s="155"/>
      <c r="ASF2" s="155"/>
      <c r="ASG2" s="155"/>
      <c r="ASH2" s="155"/>
      <c r="ASI2" s="155"/>
      <c r="ASJ2" s="155"/>
      <c r="ASK2" s="155"/>
      <c r="ASL2" s="155"/>
      <c r="ASM2" s="155"/>
      <c r="ASN2" s="155"/>
      <c r="ASO2" s="155"/>
      <c r="ASP2" s="155"/>
      <c r="ASQ2" s="155"/>
      <c r="ASR2" s="155"/>
      <c r="ASS2" s="155"/>
      <c r="AST2" s="155"/>
      <c r="ASU2" s="155"/>
      <c r="ASV2" s="155"/>
      <c r="ASW2" s="155"/>
      <c r="ASX2" s="155"/>
      <c r="ASY2" s="155"/>
      <c r="ASZ2" s="155"/>
      <c r="ATA2" s="155"/>
      <c r="ATB2" s="155"/>
      <c r="ATC2" s="155"/>
      <c r="ATD2" s="155"/>
      <c r="ATE2" s="155"/>
      <c r="ATF2" s="155"/>
      <c r="ATG2" s="155"/>
      <c r="ATH2" s="155"/>
      <c r="ATI2" s="155"/>
      <c r="ATJ2" s="155"/>
      <c r="ATK2" s="155"/>
      <c r="ATL2" s="155"/>
      <c r="ATM2" s="155"/>
      <c r="ATN2" s="155"/>
      <c r="ATO2" s="155"/>
      <c r="ATP2" s="155"/>
      <c r="ATQ2" s="155"/>
      <c r="ATR2" s="155"/>
      <c r="ATS2" s="155"/>
      <c r="ATT2" s="155"/>
      <c r="ATU2" s="155"/>
      <c r="ATV2" s="155"/>
      <c r="ATW2" s="155"/>
      <c r="ATX2" s="155"/>
      <c r="ATY2" s="155"/>
      <c r="ATZ2" s="155"/>
      <c r="AUA2" s="155"/>
      <c r="AUB2" s="155"/>
      <c r="AUC2" s="155"/>
      <c r="AUD2" s="155"/>
      <c r="AUE2" s="155"/>
      <c r="AUF2" s="155"/>
      <c r="AUG2" s="155"/>
      <c r="AUH2" s="155"/>
      <c r="AUI2" s="155"/>
      <c r="AUJ2" s="155"/>
      <c r="AUK2" s="155"/>
      <c r="AUL2" s="155"/>
      <c r="AUM2" s="155"/>
      <c r="AUN2" s="155"/>
      <c r="AUO2" s="155"/>
      <c r="AUP2" s="155"/>
      <c r="AUQ2" s="155"/>
      <c r="AUR2" s="155"/>
      <c r="AUS2" s="155"/>
      <c r="AUT2" s="155"/>
      <c r="AUU2" s="155"/>
      <c r="AUV2" s="155"/>
      <c r="AUW2" s="155"/>
      <c r="AUX2" s="155"/>
      <c r="AUY2" s="155"/>
      <c r="AUZ2" s="155"/>
      <c r="AVA2" s="155"/>
      <c r="AVB2" s="155"/>
      <c r="AVC2" s="155"/>
      <c r="AVD2" s="155"/>
      <c r="AVE2" s="155"/>
      <c r="AVF2" s="155"/>
      <c r="AVG2" s="155"/>
      <c r="AVH2" s="155"/>
      <c r="AVI2" s="155"/>
      <c r="AVJ2" s="155"/>
      <c r="AVK2" s="155"/>
      <c r="AVL2" s="155"/>
      <c r="AVM2" s="155"/>
      <c r="AVN2" s="155"/>
      <c r="AVO2" s="155"/>
      <c r="AVP2" s="155"/>
      <c r="AVQ2" s="155"/>
      <c r="AVR2" s="155"/>
      <c r="AVS2" s="155"/>
      <c r="AVT2" s="155"/>
      <c r="AVU2" s="155"/>
      <c r="AVV2" s="155"/>
      <c r="AVW2" s="155"/>
      <c r="AVX2" s="155"/>
      <c r="AVY2" s="155"/>
      <c r="AVZ2" s="155"/>
      <c r="AWA2" s="155"/>
      <c r="AWB2" s="155"/>
      <c r="AWC2" s="155"/>
      <c r="AWD2" s="155"/>
      <c r="AWE2" s="155"/>
      <c r="AWF2" s="155"/>
      <c r="AWG2" s="155"/>
      <c r="AWH2" s="155"/>
      <c r="AWI2" s="155"/>
      <c r="AWJ2" s="155"/>
      <c r="AWK2" s="155"/>
      <c r="AWL2" s="155"/>
      <c r="AWM2" s="155"/>
      <c r="AWN2" s="155"/>
      <c r="AWO2" s="155"/>
      <c r="AWP2" s="155"/>
      <c r="AWQ2" s="155"/>
      <c r="AWR2" s="155"/>
      <c r="AWS2" s="155"/>
      <c r="AWT2" s="155"/>
      <c r="AWU2" s="155"/>
      <c r="AWV2" s="155"/>
      <c r="AWW2" s="155"/>
      <c r="AWX2" s="155"/>
      <c r="AWY2" s="155"/>
      <c r="AWZ2" s="155"/>
      <c r="AXA2" s="155"/>
      <c r="AXB2" s="155"/>
      <c r="AXC2" s="155"/>
      <c r="AXD2" s="155"/>
      <c r="AXE2" s="155"/>
      <c r="AXF2" s="155"/>
      <c r="AXG2" s="155"/>
      <c r="AXH2" s="155"/>
      <c r="AXI2" s="155"/>
      <c r="AXJ2" s="155"/>
      <c r="AXK2" s="155"/>
      <c r="AXL2" s="155"/>
      <c r="AXM2" s="155"/>
      <c r="AXN2" s="155"/>
      <c r="AXO2" s="155"/>
      <c r="AXP2" s="155"/>
      <c r="AXQ2" s="155"/>
      <c r="AXR2" s="155"/>
      <c r="AXS2" s="155"/>
      <c r="AXT2" s="155"/>
      <c r="AXU2" s="155"/>
      <c r="AXV2" s="155"/>
      <c r="AXW2" s="155"/>
      <c r="AXX2" s="155"/>
      <c r="AXY2" s="155"/>
      <c r="AXZ2" s="155"/>
      <c r="AYA2" s="155"/>
      <c r="AYB2" s="155"/>
      <c r="AYC2" s="155"/>
      <c r="AYD2" s="155"/>
      <c r="AYE2" s="155"/>
      <c r="AYF2" s="155"/>
      <c r="AYG2" s="155"/>
      <c r="AYH2" s="155"/>
      <c r="AYI2" s="155"/>
      <c r="AYJ2" s="155"/>
      <c r="AYK2" s="155"/>
      <c r="AYL2" s="155"/>
      <c r="AYM2" s="155"/>
      <c r="AYN2" s="155"/>
      <c r="AYO2" s="155"/>
      <c r="AYP2" s="155"/>
      <c r="AYQ2" s="155"/>
      <c r="AYR2" s="155"/>
      <c r="AYS2" s="155"/>
      <c r="AYT2" s="155"/>
      <c r="AYU2" s="155"/>
      <c r="AYV2" s="155"/>
      <c r="AYW2" s="155"/>
      <c r="AYX2" s="155"/>
      <c r="AYY2" s="155"/>
      <c r="AYZ2" s="155"/>
      <c r="AZA2" s="155"/>
      <c r="AZB2" s="155"/>
      <c r="AZC2" s="155"/>
      <c r="AZD2" s="155"/>
      <c r="AZE2" s="155"/>
      <c r="AZF2" s="155"/>
      <c r="AZG2" s="155"/>
      <c r="AZH2" s="155"/>
      <c r="AZI2" s="155"/>
      <c r="AZJ2" s="155"/>
      <c r="AZK2" s="155"/>
      <c r="AZL2" s="155"/>
      <c r="AZM2" s="155"/>
      <c r="AZN2" s="155"/>
      <c r="AZO2" s="155"/>
      <c r="AZP2" s="155"/>
      <c r="AZQ2" s="155"/>
      <c r="AZR2" s="155"/>
      <c r="AZS2" s="155"/>
      <c r="AZT2" s="155"/>
      <c r="AZU2" s="155"/>
      <c r="AZV2" s="155"/>
      <c r="AZW2" s="155"/>
      <c r="AZX2" s="155"/>
      <c r="AZY2" s="155"/>
      <c r="AZZ2" s="155"/>
      <c r="BAA2" s="155"/>
      <c r="BAB2" s="155"/>
      <c r="BAC2" s="155"/>
      <c r="BAD2" s="155"/>
      <c r="BAE2" s="155"/>
      <c r="BAF2" s="155"/>
      <c r="BAG2" s="155"/>
      <c r="BAH2" s="155"/>
      <c r="BAI2" s="155"/>
      <c r="BAJ2" s="155"/>
      <c r="BAK2" s="155"/>
      <c r="BAL2" s="155"/>
      <c r="BAM2" s="155"/>
      <c r="BAN2" s="155"/>
      <c r="BAO2" s="155"/>
      <c r="BAP2" s="155"/>
      <c r="BAQ2" s="155"/>
      <c r="BAR2" s="155"/>
      <c r="BAS2" s="155"/>
      <c r="BAT2" s="155"/>
      <c r="BAU2" s="155"/>
      <c r="BAV2" s="155"/>
      <c r="BAW2" s="155"/>
      <c r="BAX2" s="155"/>
      <c r="BAY2" s="155"/>
      <c r="BAZ2" s="155"/>
      <c r="BBA2" s="155"/>
      <c r="BBB2" s="155"/>
      <c r="BBC2" s="155"/>
      <c r="BBD2" s="155"/>
      <c r="BBE2" s="155"/>
      <c r="BBF2" s="155"/>
      <c r="BBG2" s="155"/>
      <c r="BBH2" s="155"/>
      <c r="BBI2" s="155"/>
      <c r="BBJ2" s="155"/>
      <c r="BBK2" s="155"/>
      <c r="BBL2" s="155"/>
      <c r="BBM2" s="155"/>
      <c r="BBN2" s="155"/>
      <c r="BBO2" s="155"/>
      <c r="BBP2" s="155"/>
      <c r="BBQ2" s="155"/>
      <c r="BBR2" s="155"/>
      <c r="BBS2" s="155"/>
      <c r="BBT2" s="155"/>
      <c r="BBU2" s="155"/>
      <c r="BBV2" s="155"/>
      <c r="BBW2" s="155"/>
      <c r="BBX2" s="155"/>
      <c r="BBY2" s="155"/>
      <c r="BBZ2" s="155"/>
      <c r="BCA2" s="155"/>
      <c r="BCB2" s="155"/>
      <c r="BCC2" s="155"/>
      <c r="BCD2" s="155"/>
      <c r="BCE2" s="155"/>
      <c r="BCF2" s="155"/>
      <c r="BCG2" s="155"/>
      <c r="BCH2" s="155"/>
      <c r="BCI2" s="155"/>
      <c r="BCJ2" s="155"/>
      <c r="BCK2" s="155"/>
      <c r="BCL2" s="155"/>
      <c r="BCM2" s="155"/>
      <c r="BCN2" s="155"/>
      <c r="BCO2" s="155"/>
      <c r="BCP2" s="155"/>
      <c r="BCQ2" s="155"/>
      <c r="BCR2" s="155"/>
      <c r="BCS2" s="155"/>
      <c r="BCT2" s="155"/>
      <c r="BCU2" s="155"/>
      <c r="BCV2" s="155"/>
      <c r="BCW2" s="155"/>
      <c r="BCX2" s="155"/>
      <c r="BCY2" s="155"/>
      <c r="BCZ2" s="155"/>
      <c r="BDA2" s="155"/>
      <c r="BDB2" s="155"/>
      <c r="BDC2" s="155"/>
      <c r="BDD2" s="155"/>
      <c r="BDE2" s="155"/>
      <c r="BDF2" s="155"/>
      <c r="BDG2" s="155"/>
      <c r="BDH2" s="155"/>
      <c r="BDI2" s="155"/>
      <c r="BDJ2" s="155"/>
      <c r="BDK2" s="155"/>
      <c r="BDL2" s="155"/>
      <c r="BDM2" s="155"/>
      <c r="BDN2" s="155"/>
      <c r="BDO2" s="155"/>
      <c r="BDP2" s="155"/>
      <c r="BDQ2" s="155"/>
      <c r="BDR2" s="155"/>
      <c r="BDS2" s="155"/>
      <c r="BDT2" s="155"/>
      <c r="BDU2" s="155"/>
      <c r="BDV2" s="155"/>
      <c r="BDW2" s="155"/>
      <c r="BDX2" s="155"/>
      <c r="BDY2" s="155"/>
      <c r="BDZ2" s="155"/>
      <c r="BEA2" s="155"/>
      <c r="BEB2" s="155"/>
      <c r="BEC2" s="155"/>
      <c r="BED2" s="155"/>
      <c r="BEE2" s="155"/>
      <c r="BEF2" s="155"/>
      <c r="BEG2" s="155"/>
      <c r="BEH2" s="155"/>
      <c r="BEI2" s="155"/>
      <c r="BEJ2" s="155"/>
      <c r="BEK2" s="155"/>
      <c r="BEL2" s="155"/>
      <c r="BEM2" s="155"/>
      <c r="BEN2" s="155"/>
      <c r="BEO2" s="155"/>
      <c r="BEP2" s="155"/>
      <c r="BEQ2" s="155"/>
      <c r="BER2" s="155"/>
      <c r="BES2" s="155"/>
      <c r="BET2" s="155"/>
      <c r="BEU2" s="155"/>
      <c r="BEV2" s="155"/>
      <c r="BEW2" s="155"/>
      <c r="BEX2" s="155"/>
      <c r="BEY2" s="155"/>
      <c r="BEZ2" s="155"/>
      <c r="BFA2" s="155"/>
      <c r="BFB2" s="155"/>
      <c r="BFC2" s="155"/>
      <c r="BFD2" s="155"/>
      <c r="BFE2" s="155"/>
      <c r="BFF2" s="155"/>
      <c r="BFG2" s="155"/>
      <c r="BFH2" s="155"/>
      <c r="BFI2" s="155"/>
      <c r="BFJ2" s="155"/>
      <c r="BFK2" s="155"/>
      <c r="BFL2" s="155"/>
      <c r="BFM2" s="155"/>
      <c r="BFN2" s="155"/>
      <c r="BFO2" s="155"/>
      <c r="BFP2" s="155"/>
      <c r="BFQ2" s="155"/>
      <c r="BFR2" s="155"/>
      <c r="BFS2" s="155"/>
      <c r="BFT2" s="155"/>
      <c r="BFU2" s="155"/>
      <c r="BFV2" s="155"/>
      <c r="BFW2" s="155"/>
      <c r="BFX2" s="155"/>
      <c r="BFY2" s="155"/>
      <c r="BFZ2" s="155"/>
      <c r="BGA2" s="155"/>
      <c r="BGB2" s="155"/>
      <c r="BGC2" s="155"/>
      <c r="BGD2" s="155"/>
      <c r="BGE2" s="155"/>
      <c r="BGF2" s="155"/>
      <c r="BGG2" s="155"/>
      <c r="BGH2" s="155"/>
      <c r="BGI2" s="155"/>
      <c r="BGJ2" s="155"/>
      <c r="BGK2" s="155"/>
      <c r="BGL2" s="155"/>
      <c r="BGM2" s="155"/>
      <c r="BGN2" s="155"/>
      <c r="BGO2" s="155"/>
      <c r="BGP2" s="155"/>
      <c r="BGQ2" s="155"/>
      <c r="BGR2" s="155"/>
      <c r="BGS2" s="155"/>
      <c r="BGT2" s="155"/>
      <c r="BGU2" s="155"/>
      <c r="BGV2" s="155"/>
      <c r="BGW2" s="155"/>
      <c r="BGX2" s="155"/>
      <c r="BGY2" s="155"/>
      <c r="BGZ2" s="155"/>
      <c r="BHA2" s="155"/>
      <c r="BHB2" s="155"/>
      <c r="BHC2" s="155"/>
      <c r="BHD2" s="155"/>
      <c r="BHE2" s="155"/>
      <c r="BHF2" s="155"/>
      <c r="BHG2" s="155"/>
      <c r="BHH2" s="155"/>
      <c r="BHI2" s="155"/>
      <c r="BHJ2" s="155"/>
      <c r="BHK2" s="155"/>
      <c r="BHL2" s="155"/>
      <c r="BHM2" s="155"/>
      <c r="BHN2" s="155"/>
      <c r="BHO2" s="155"/>
      <c r="BHP2" s="155"/>
      <c r="BHQ2" s="155"/>
      <c r="BHR2" s="155"/>
      <c r="BHS2" s="155"/>
      <c r="BHT2" s="155"/>
      <c r="BHU2" s="155"/>
      <c r="BHV2" s="155"/>
      <c r="BHW2" s="155"/>
      <c r="BHX2" s="155"/>
      <c r="BHY2" s="155"/>
      <c r="BHZ2" s="155"/>
      <c r="BIA2" s="155"/>
      <c r="BIB2" s="155"/>
      <c r="BIC2" s="155"/>
      <c r="BID2" s="155"/>
      <c r="BIE2" s="155"/>
      <c r="BIF2" s="155"/>
      <c r="BIG2" s="155"/>
      <c r="BIH2" s="155"/>
      <c r="BII2" s="155"/>
      <c r="BIJ2" s="155"/>
      <c r="BIK2" s="155"/>
      <c r="BIL2" s="155"/>
      <c r="BIM2" s="155"/>
      <c r="BIN2" s="155"/>
      <c r="BIO2" s="155"/>
      <c r="BIP2" s="155"/>
      <c r="BIQ2" s="155"/>
      <c r="BIR2" s="155"/>
      <c r="BIS2" s="155"/>
      <c r="BIT2" s="155"/>
      <c r="BIU2" s="155"/>
      <c r="BIV2" s="155"/>
      <c r="BIW2" s="155"/>
      <c r="BIX2" s="155"/>
      <c r="BIY2" s="155"/>
      <c r="BIZ2" s="155"/>
      <c r="BJA2" s="155"/>
      <c r="BJB2" s="155"/>
      <c r="BJC2" s="155"/>
      <c r="BJD2" s="155"/>
      <c r="BJE2" s="155"/>
      <c r="BJF2" s="155"/>
      <c r="BJG2" s="155"/>
      <c r="BJH2" s="155"/>
      <c r="BJI2" s="155"/>
      <c r="BJJ2" s="155"/>
      <c r="BJK2" s="155"/>
      <c r="BJL2" s="155"/>
      <c r="BJM2" s="155"/>
      <c r="BJN2" s="155"/>
      <c r="BJO2" s="155"/>
      <c r="BJP2" s="155"/>
      <c r="BJQ2" s="155"/>
      <c r="BJR2" s="155"/>
      <c r="BJS2" s="155"/>
      <c r="BJT2" s="155"/>
      <c r="BJU2" s="155"/>
      <c r="BJV2" s="155"/>
      <c r="BJW2" s="155"/>
      <c r="BJX2" s="155"/>
      <c r="BJY2" s="155"/>
      <c r="BJZ2" s="155"/>
      <c r="BKA2" s="155"/>
      <c r="BKB2" s="155"/>
      <c r="BKC2" s="155"/>
      <c r="BKD2" s="155"/>
      <c r="BKE2" s="155"/>
      <c r="BKF2" s="155"/>
      <c r="BKG2" s="155"/>
      <c r="BKH2" s="155"/>
      <c r="BKI2" s="155"/>
      <c r="BKJ2" s="155"/>
      <c r="BKK2" s="155"/>
      <c r="BKL2" s="155"/>
      <c r="BKM2" s="155"/>
      <c r="BKN2" s="155"/>
      <c r="BKO2" s="155"/>
      <c r="BKP2" s="155"/>
      <c r="BKQ2" s="155"/>
      <c r="BKR2" s="155"/>
      <c r="BKS2" s="155"/>
      <c r="BKT2" s="155"/>
      <c r="BKU2" s="155"/>
      <c r="BKV2" s="155"/>
      <c r="BKW2" s="155"/>
      <c r="BKX2" s="155"/>
      <c r="BKY2" s="155"/>
      <c r="BKZ2" s="155"/>
      <c r="BLA2" s="155"/>
      <c r="BLB2" s="155"/>
      <c r="BLC2" s="155"/>
      <c r="BLD2" s="155"/>
      <c r="BLE2" s="155"/>
      <c r="BLF2" s="155"/>
      <c r="BLG2" s="155"/>
      <c r="BLH2" s="155"/>
      <c r="BLI2" s="155"/>
      <c r="BLJ2" s="155"/>
      <c r="BLK2" s="155"/>
      <c r="BLL2" s="155"/>
      <c r="BLM2" s="155"/>
      <c r="BLN2" s="155"/>
      <c r="BLO2" s="155"/>
      <c r="BLP2" s="155"/>
      <c r="BLQ2" s="155"/>
      <c r="BLR2" s="155"/>
      <c r="BLS2" s="155"/>
      <c r="BLT2" s="155"/>
      <c r="BLU2" s="155"/>
      <c r="BLV2" s="155"/>
      <c r="BLW2" s="155"/>
      <c r="BLX2" s="155"/>
      <c r="BLY2" s="155"/>
      <c r="BLZ2" s="155"/>
      <c r="BMA2" s="155"/>
      <c r="BMB2" s="155"/>
      <c r="BMC2" s="155"/>
      <c r="BMD2" s="155"/>
      <c r="BME2" s="155"/>
      <c r="BMF2" s="155"/>
      <c r="BMG2" s="155"/>
      <c r="BMH2" s="155"/>
      <c r="BMI2" s="155"/>
      <c r="BMJ2" s="155"/>
      <c r="BMK2" s="155"/>
      <c r="BML2" s="155"/>
      <c r="BMM2" s="155"/>
      <c r="BMN2" s="155"/>
      <c r="BMO2" s="155"/>
      <c r="BMP2" s="155"/>
      <c r="BMQ2" s="155"/>
      <c r="BMR2" s="155"/>
      <c r="BMS2" s="155"/>
      <c r="BMT2" s="155"/>
      <c r="BMU2" s="155"/>
      <c r="BMV2" s="155"/>
      <c r="BMW2" s="155"/>
      <c r="BMX2" s="155"/>
      <c r="BMY2" s="155"/>
      <c r="BMZ2" s="155"/>
      <c r="BNA2" s="155"/>
      <c r="BNB2" s="155"/>
      <c r="BNC2" s="155"/>
      <c r="BND2" s="155"/>
      <c r="BNE2" s="155"/>
      <c r="BNF2" s="155"/>
      <c r="BNG2" s="155"/>
      <c r="BNH2" s="155"/>
      <c r="BNI2" s="155"/>
      <c r="BNJ2" s="155"/>
      <c r="BNK2" s="155"/>
      <c r="BNL2" s="155"/>
      <c r="BNM2" s="155"/>
      <c r="BNN2" s="155"/>
      <c r="BNO2" s="155"/>
      <c r="BNP2" s="155"/>
      <c r="BNQ2" s="155"/>
      <c r="BNR2" s="155"/>
      <c r="BNS2" s="155"/>
      <c r="BNT2" s="155"/>
      <c r="BNU2" s="155"/>
      <c r="BNV2" s="155"/>
      <c r="BNW2" s="155"/>
      <c r="BNX2" s="155"/>
      <c r="BNY2" s="155"/>
      <c r="BNZ2" s="155"/>
      <c r="BOA2" s="155"/>
      <c r="BOB2" s="155"/>
      <c r="BOC2" s="155"/>
      <c r="BOD2" s="155"/>
      <c r="BOE2" s="155"/>
      <c r="BOF2" s="155"/>
      <c r="BOG2" s="155"/>
      <c r="BOH2" s="155"/>
      <c r="BOI2" s="155"/>
      <c r="BOJ2" s="155"/>
      <c r="BOK2" s="155"/>
      <c r="BOL2" s="155"/>
      <c r="BOM2" s="155"/>
      <c r="BON2" s="155"/>
      <c r="BOO2" s="155"/>
      <c r="BOP2" s="155"/>
      <c r="BOQ2" s="155"/>
      <c r="BOR2" s="155"/>
      <c r="BOS2" s="155"/>
      <c r="BOT2" s="155"/>
      <c r="BOU2" s="155"/>
      <c r="BOV2" s="155"/>
      <c r="BOW2" s="155"/>
      <c r="BOX2" s="155"/>
      <c r="BOY2" s="155"/>
      <c r="BOZ2" s="155"/>
      <c r="BPA2" s="155"/>
      <c r="BPB2" s="155"/>
      <c r="BPC2" s="155"/>
      <c r="BPD2" s="155"/>
      <c r="BPE2" s="155"/>
      <c r="BPF2" s="155"/>
      <c r="BPG2" s="155"/>
      <c r="BPH2" s="155"/>
      <c r="BPI2" s="155"/>
      <c r="BPJ2" s="155"/>
      <c r="BPK2" s="155"/>
      <c r="BPL2" s="155"/>
      <c r="BPM2" s="155"/>
      <c r="BPN2" s="155"/>
      <c r="BPO2" s="155"/>
      <c r="BPP2" s="155"/>
      <c r="BPQ2" s="155"/>
      <c r="BPR2" s="155"/>
      <c r="BPS2" s="155"/>
      <c r="BPT2" s="155"/>
      <c r="BPU2" s="155"/>
      <c r="BPV2" s="155"/>
      <c r="BPW2" s="155"/>
      <c r="BPX2" s="155"/>
      <c r="BPY2" s="155"/>
      <c r="BPZ2" s="155"/>
      <c r="BQA2" s="155"/>
      <c r="BQB2" s="155"/>
      <c r="BQC2" s="155"/>
      <c r="BQD2" s="155"/>
      <c r="BQE2" s="155"/>
      <c r="BQF2" s="155"/>
      <c r="BQG2" s="155"/>
      <c r="BQH2" s="155"/>
      <c r="BQI2" s="155"/>
      <c r="BQJ2" s="155"/>
      <c r="BQK2" s="155"/>
      <c r="BQL2" s="155"/>
      <c r="BQM2" s="155"/>
      <c r="BQN2" s="155"/>
      <c r="BQO2" s="155"/>
      <c r="BQP2" s="155"/>
      <c r="BQQ2" s="155"/>
      <c r="BQR2" s="155"/>
      <c r="BQS2" s="155"/>
      <c r="BQT2" s="155"/>
      <c r="BQU2" s="155"/>
      <c r="BQV2" s="155"/>
      <c r="BQW2" s="155"/>
      <c r="BQX2" s="155"/>
      <c r="BQY2" s="155"/>
      <c r="BQZ2" s="155"/>
      <c r="BRA2" s="155"/>
      <c r="BRB2" s="155"/>
      <c r="BRC2" s="155"/>
      <c r="BRD2" s="155"/>
      <c r="BRE2" s="155"/>
      <c r="BRF2" s="155"/>
      <c r="BRG2" s="155"/>
      <c r="BRH2" s="155"/>
      <c r="BRI2" s="155"/>
      <c r="BRJ2" s="155"/>
      <c r="BRK2" s="155"/>
      <c r="BRL2" s="155"/>
      <c r="BRM2" s="155"/>
      <c r="BRN2" s="155"/>
      <c r="BRO2" s="155"/>
      <c r="BRP2" s="155"/>
      <c r="BRQ2" s="155"/>
      <c r="BRR2" s="155"/>
      <c r="BRS2" s="155"/>
      <c r="BRT2" s="155"/>
      <c r="BRU2" s="155"/>
      <c r="BRV2" s="155"/>
      <c r="BRW2" s="155"/>
      <c r="BRX2" s="155"/>
      <c r="BRY2" s="155"/>
      <c r="BRZ2" s="155"/>
      <c r="BSA2" s="155"/>
      <c r="BSB2" s="155"/>
      <c r="BSC2" s="155"/>
      <c r="BSD2" s="155"/>
      <c r="BSE2" s="155"/>
      <c r="BSF2" s="155"/>
      <c r="BSG2" s="155"/>
      <c r="BSH2" s="155"/>
      <c r="BSI2" s="155"/>
      <c r="BSJ2" s="155"/>
      <c r="BSK2" s="155"/>
      <c r="BSL2" s="155"/>
      <c r="BSM2" s="155"/>
      <c r="BSN2" s="155"/>
      <c r="BSO2" s="155"/>
      <c r="BSP2" s="155"/>
      <c r="BSQ2" s="155"/>
      <c r="BSR2" s="155"/>
      <c r="BSS2" s="155"/>
      <c r="BST2" s="155"/>
      <c r="BSU2" s="155"/>
      <c r="BSV2" s="155"/>
      <c r="BSW2" s="155"/>
      <c r="BSX2" s="155"/>
      <c r="BSY2" s="155"/>
      <c r="BSZ2" s="155"/>
      <c r="BTA2" s="155"/>
      <c r="BTB2" s="155"/>
      <c r="BTC2" s="155"/>
      <c r="BTD2" s="155"/>
      <c r="BTE2" s="155"/>
      <c r="BTF2" s="155"/>
      <c r="BTG2" s="155"/>
      <c r="BTH2" s="155"/>
      <c r="BTI2" s="155"/>
      <c r="BTJ2" s="155"/>
      <c r="BTK2" s="155"/>
      <c r="BTL2" s="155"/>
      <c r="BTM2" s="155"/>
      <c r="BTN2" s="155"/>
      <c r="BTO2" s="155"/>
      <c r="BTP2" s="155"/>
      <c r="BTQ2" s="155"/>
      <c r="BTR2" s="155"/>
      <c r="BTS2" s="155"/>
      <c r="BTT2" s="155"/>
      <c r="BTU2" s="155"/>
      <c r="BTV2" s="155"/>
      <c r="BTW2" s="155"/>
      <c r="BTX2" s="155"/>
      <c r="BTY2" s="155"/>
      <c r="BTZ2" s="155"/>
      <c r="BUA2" s="155"/>
      <c r="BUB2" s="155"/>
      <c r="BUC2" s="155"/>
      <c r="BUD2" s="155"/>
      <c r="BUE2" s="155"/>
      <c r="BUF2" s="155"/>
      <c r="BUG2" s="155"/>
      <c r="BUH2" s="155"/>
      <c r="BUI2" s="155"/>
      <c r="BUJ2" s="155"/>
      <c r="BUK2" s="155"/>
      <c r="BUL2" s="155"/>
      <c r="BUM2" s="155"/>
      <c r="BUN2" s="155"/>
      <c r="BUO2" s="155"/>
      <c r="BUP2" s="155"/>
      <c r="BUQ2" s="155"/>
      <c r="BUR2" s="155"/>
      <c r="BUS2" s="155"/>
      <c r="BUT2" s="155"/>
      <c r="BUU2" s="155"/>
      <c r="BUV2" s="155"/>
      <c r="BUW2" s="155"/>
      <c r="BUX2" s="155"/>
      <c r="BUY2" s="155"/>
      <c r="BUZ2" s="155"/>
      <c r="BVA2" s="155"/>
      <c r="BVB2" s="155"/>
      <c r="BVC2" s="155"/>
      <c r="BVD2" s="155"/>
      <c r="BVE2" s="155"/>
      <c r="BVF2" s="155"/>
      <c r="BVG2" s="155"/>
      <c r="BVH2" s="155"/>
      <c r="BVI2" s="155"/>
      <c r="BVJ2" s="155"/>
      <c r="BVK2" s="155"/>
      <c r="BVL2" s="155"/>
      <c r="BVM2" s="155"/>
      <c r="BVN2" s="155"/>
      <c r="BVO2" s="155"/>
      <c r="BVP2" s="155"/>
      <c r="BVQ2" s="155"/>
      <c r="BVR2" s="155"/>
      <c r="BVS2" s="155"/>
      <c r="BVT2" s="155"/>
      <c r="BVU2" s="155"/>
      <c r="BVV2" s="155"/>
      <c r="BVW2" s="155"/>
      <c r="BVX2" s="155"/>
      <c r="BVY2" s="155"/>
      <c r="BVZ2" s="155"/>
      <c r="BWA2" s="155"/>
      <c r="BWB2" s="155"/>
      <c r="BWC2" s="155"/>
      <c r="BWD2" s="155"/>
      <c r="BWE2" s="155"/>
      <c r="BWF2" s="155"/>
      <c r="BWG2" s="155"/>
      <c r="BWH2" s="155"/>
      <c r="BWI2" s="155"/>
      <c r="BWJ2" s="155"/>
      <c r="BWK2" s="155"/>
      <c r="BWL2" s="155"/>
      <c r="BWM2" s="155"/>
      <c r="BWN2" s="155"/>
      <c r="BWO2" s="155"/>
      <c r="BWP2" s="155"/>
      <c r="BWQ2" s="155"/>
      <c r="BWR2" s="155"/>
      <c r="BWS2" s="155"/>
      <c r="BWT2" s="155"/>
      <c r="BWU2" s="155"/>
      <c r="BWV2" s="155"/>
      <c r="BWW2" s="155"/>
      <c r="BWX2" s="155"/>
      <c r="BWY2" s="155"/>
      <c r="BWZ2" s="155"/>
      <c r="BXA2" s="155"/>
      <c r="BXB2" s="155"/>
      <c r="BXC2" s="155"/>
      <c r="BXD2" s="155"/>
      <c r="BXE2" s="155"/>
      <c r="BXF2" s="155"/>
      <c r="BXG2" s="155"/>
      <c r="BXH2" s="155"/>
      <c r="BXI2" s="155"/>
      <c r="BXJ2" s="155"/>
      <c r="BXK2" s="155"/>
      <c r="BXL2" s="155"/>
      <c r="BXM2" s="155"/>
      <c r="BXN2" s="155"/>
      <c r="BXO2" s="155"/>
      <c r="BXP2" s="155"/>
      <c r="BXQ2" s="155"/>
      <c r="BXR2" s="155"/>
      <c r="BXS2" s="155"/>
      <c r="BXT2" s="155"/>
      <c r="BXU2" s="155"/>
      <c r="BXV2" s="155"/>
      <c r="BXW2" s="155"/>
      <c r="BXX2" s="155"/>
      <c r="BXY2" s="155"/>
      <c r="BXZ2" s="155"/>
      <c r="BYA2" s="155"/>
      <c r="BYB2" s="155"/>
      <c r="BYC2" s="155"/>
      <c r="BYD2" s="155"/>
      <c r="BYE2" s="155"/>
      <c r="BYF2" s="155"/>
      <c r="BYG2" s="155"/>
      <c r="BYH2" s="155"/>
      <c r="BYI2" s="155"/>
      <c r="BYJ2" s="155"/>
      <c r="BYK2" s="155"/>
      <c r="BYL2" s="155"/>
      <c r="BYM2" s="155"/>
      <c r="BYN2" s="155"/>
      <c r="BYO2" s="155"/>
      <c r="BYP2" s="155"/>
      <c r="BYQ2" s="155"/>
      <c r="BYR2" s="155"/>
      <c r="BYS2" s="155"/>
      <c r="BYT2" s="155"/>
      <c r="BYU2" s="155"/>
      <c r="BYV2" s="155"/>
      <c r="BYW2" s="155"/>
      <c r="BYX2" s="155"/>
      <c r="BYY2" s="155"/>
      <c r="BYZ2" s="155"/>
      <c r="BZA2" s="155"/>
      <c r="BZB2" s="155"/>
      <c r="BZC2" s="155"/>
      <c r="BZD2" s="155"/>
      <c r="BZE2" s="155"/>
      <c r="BZF2" s="155"/>
      <c r="BZG2" s="155"/>
      <c r="BZH2" s="155"/>
      <c r="BZI2" s="155"/>
      <c r="BZJ2" s="155"/>
      <c r="BZK2" s="155"/>
      <c r="BZL2" s="155"/>
      <c r="BZM2" s="155"/>
      <c r="BZN2" s="155"/>
      <c r="BZO2" s="155"/>
      <c r="BZP2" s="155"/>
      <c r="BZQ2" s="155"/>
      <c r="BZR2" s="155"/>
      <c r="BZS2" s="155"/>
      <c r="BZT2" s="155"/>
      <c r="BZU2" s="155"/>
      <c r="BZV2" s="155"/>
      <c r="BZW2" s="155"/>
      <c r="BZX2" s="155"/>
      <c r="BZY2" s="155"/>
      <c r="BZZ2" s="155"/>
      <c r="CAA2" s="155"/>
      <c r="CAB2" s="155"/>
      <c r="CAC2" s="155"/>
      <c r="CAD2" s="155"/>
      <c r="CAE2" s="155"/>
      <c r="CAF2" s="155"/>
      <c r="CAG2" s="155"/>
      <c r="CAH2" s="155"/>
      <c r="CAI2" s="155"/>
      <c r="CAJ2" s="155"/>
      <c r="CAK2" s="155"/>
      <c r="CAL2" s="155"/>
      <c r="CAM2" s="155"/>
      <c r="CAN2" s="155"/>
      <c r="CAO2" s="155"/>
      <c r="CAP2" s="155"/>
      <c r="CAQ2" s="155"/>
      <c r="CAR2" s="155"/>
      <c r="CAS2" s="155"/>
      <c r="CAT2" s="155"/>
      <c r="CAU2" s="155"/>
      <c r="CAV2" s="155"/>
      <c r="CAW2" s="155"/>
      <c r="CAX2" s="155"/>
      <c r="CAY2" s="155"/>
      <c r="CAZ2" s="155"/>
      <c r="CBA2" s="155"/>
      <c r="CBB2" s="155"/>
      <c r="CBC2" s="155"/>
      <c r="CBD2" s="155"/>
      <c r="CBE2" s="155"/>
      <c r="CBF2" s="155"/>
      <c r="CBG2" s="155"/>
      <c r="CBH2" s="155"/>
      <c r="CBI2" s="155"/>
      <c r="CBJ2" s="155"/>
      <c r="CBK2" s="155"/>
      <c r="CBL2" s="155"/>
      <c r="CBM2" s="155"/>
      <c r="CBN2" s="155"/>
      <c r="CBO2" s="155"/>
      <c r="CBP2" s="155"/>
      <c r="CBQ2" s="155"/>
      <c r="CBR2" s="155"/>
      <c r="CBS2" s="155"/>
      <c r="CBT2" s="155"/>
      <c r="CBU2" s="155"/>
      <c r="CBV2" s="155"/>
      <c r="CBW2" s="155"/>
      <c r="CBX2" s="155"/>
      <c r="CBY2" s="155"/>
      <c r="CBZ2" s="155"/>
      <c r="CCA2" s="155"/>
      <c r="CCB2" s="155"/>
      <c r="CCC2" s="155"/>
      <c r="CCD2" s="155"/>
      <c r="CCE2" s="155"/>
      <c r="CCF2" s="155"/>
      <c r="CCG2" s="155"/>
      <c r="CCH2" s="155"/>
      <c r="CCI2" s="155"/>
      <c r="CCJ2" s="155"/>
      <c r="CCK2" s="155"/>
      <c r="CCL2" s="155"/>
      <c r="CCM2" s="155"/>
      <c r="CCN2" s="155"/>
      <c r="CCO2" s="155"/>
      <c r="CCP2" s="155"/>
      <c r="CCQ2" s="155"/>
      <c r="CCR2" s="155"/>
      <c r="CCS2" s="155"/>
      <c r="CCT2" s="155"/>
      <c r="CCU2" s="155"/>
      <c r="CCV2" s="155"/>
      <c r="CCW2" s="155"/>
      <c r="CCX2" s="155"/>
      <c r="CCY2" s="155"/>
      <c r="CCZ2" s="155"/>
      <c r="CDA2" s="155"/>
      <c r="CDB2" s="155"/>
      <c r="CDC2" s="155"/>
      <c r="CDD2" s="155"/>
      <c r="CDE2" s="155"/>
      <c r="CDF2" s="155"/>
      <c r="CDG2" s="155"/>
      <c r="CDH2" s="155"/>
      <c r="CDI2" s="155"/>
      <c r="CDJ2" s="155"/>
      <c r="CDK2" s="155"/>
      <c r="CDL2" s="155"/>
      <c r="CDM2" s="155"/>
      <c r="CDN2" s="155"/>
      <c r="CDO2" s="155"/>
      <c r="CDP2" s="155"/>
      <c r="CDQ2" s="155"/>
      <c r="CDR2" s="155"/>
      <c r="CDS2" s="155"/>
      <c r="CDT2" s="155"/>
      <c r="CDU2" s="155"/>
      <c r="CDV2" s="155"/>
      <c r="CDW2" s="155"/>
      <c r="CDX2" s="155"/>
      <c r="CDY2" s="155"/>
      <c r="CDZ2" s="155"/>
      <c r="CEA2" s="155"/>
      <c r="CEB2" s="155"/>
      <c r="CEC2" s="155"/>
      <c r="CED2" s="155"/>
      <c r="CEE2" s="155"/>
      <c r="CEF2" s="155"/>
      <c r="CEG2" s="155"/>
      <c r="CEH2" s="155"/>
      <c r="CEI2" s="155"/>
      <c r="CEJ2" s="155"/>
      <c r="CEK2" s="155"/>
      <c r="CEL2" s="155"/>
      <c r="CEM2" s="155"/>
      <c r="CEN2" s="155"/>
      <c r="CEO2" s="155"/>
      <c r="CEP2" s="155"/>
      <c r="CEQ2" s="155"/>
      <c r="CER2" s="155"/>
      <c r="CES2" s="155"/>
      <c r="CET2" s="155"/>
      <c r="CEU2" s="155"/>
      <c r="CEV2" s="155"/>
      <c r="CEW2" s="155"/>
      <c r="CEX2" s="155"/>
      <c r="CEY2" s="155"/>
      <c r="CEZ2" s="155"/>
      <c r="CFA2" s="155"/>
      <c r="CFB2" s="155"/>
      <c r="CFC2" s="155"/>
      <c r="CFD2" s="155"/>
      <c r="CFE2" s="155"/>
      <c r="CFF2" s="155"/>
      <c r="CFG2" s="155"/>
      <c r="CFH2" s="155"/>
      <c r="CFI2" s="155"/>
      <c r="CFJ2" s="155"/>
      <c r="CFK2" s="155"/>
      <c r="CFL2" s="155"/>
      <c r="CFM2" s="155"/>
      <c r="CFN2" s="155"/>
      <c r="CFO2" s="155"/>
      <c r="CFP2" s="155"/>
      <c r="CFQ2" s="155"/>
      <c r="CFR2" s="155"/>
      <c r="CFS2" s="155"/>
      <c r="CFT2" s="155"/>
      <c r="CFU2" s="155"/>
      <c r="CFV2" s="155"/>
      <c r="CFW2" s="155"/>
      <c r="CFX2" s="155"/>
      <c r="CFY2" s="155"/>
      <c r="CFZ2" s="155"/>
      <c r="CGA2" s="155"/>
      <c r="CGB2" s="155"/>
      <c r="CGC2" s="155"/>
      <c r="CGD2" s="155"/>
      <c r="CGE2" s="155"/>
      <c r="CGF2" s="155"/>
      <c r="CGG2" s="155"/>
      <c r="CGH2" s="155"/>
      <c r="CGI2" s="155"/>
      <c r="CGJ2" s="155"/>
      <c r="CGK2" s="155"/>
      <c r="CGL2" s="155"/>
      <c r="CGM2" s="155"/>
      <c r="CGN2" s="155"/>
      <c r="CGO2" s="155"/>
      <c r="CGP2" s="155"/>
      <c r="CGQ2" s="155"/>
      <c r="CGR2" s="155"/>
      <c r="CGS2" s="155"/>
      <c r="CGT2" s="155"/>
      <c r="CGU2" s="155"/>
      <c r="CGV2" s="155"/>
      <c r="CGW2" s="155"/>
      <c r="CGX2" s="155"/>
      <c r="CGY2" s="155"/>
      <c r="CGZ2" s="155"/>
      <c r="CHA2" s="155"/>
      <c r="CHB2" s="155"/>
      <c r="CHC2" s="155"/>
      <c r="CHD2" s="155"/>
      <c r="CHE2" s="155"/>
      <c r="CHF2" s="155"/>
      <c r="CHG2" s="155"/>
      <c r="CHH2" s="155"/>
      <c r="CHI2" s="155"/>
      <c r="CHJ2" s="155"/>
      <c r="CHK2" s="155"/>
      <c r="CHL2" s="155"/>
      <c r="CHM2" s="155"/>
      <c r="CHN2" s="155"/>
      <c r="CHO2" s="155"/>
      <c r="CHP2" s="155"/>
      <c r="CHQ2" s="155"/>
      <c r="CHR2" s="155"/>
      <c r="CHS2" s="155"/>
      <c r="CHT2" s="155"/>
      <c r="CHU2" s="155"/>
      <c r="CHV2" s="155"/>
      <c r="CHW2" s="155"/>
      <c r="CHX2" s="155"/>
      <c r="CHY2" s="155"/>
      <c r="CHZ2" s="155"/>
      <c r="CIA2" s="155"/>
      <c r="CIB2" s="155"/>
      <c r="CIC2" s="155"/>
      <c r="CID2" s="155"/>
      <c r="CIE2" s="155"/>
      <c r="CIF2" s="155"/>
      <c r="CIG2" s="155"/>
      <c r="CIH2" s="155"/>
      <c r="CII2" s="155"/>
      <c r="CIJ2" s="155"/>
      <c r="CIK2" s="155"/>
      <c r="CIL2" s="155"/>
      <c r="CIM2" s="155"/>
      <c r="CIN2" s="155"/>
      <c r="CIO2" s="155"/>
      <c r="CIP2" s="155"/>
      <c r="CIQ2" s="155"/>
      <c r="CIR2" s="155"/>
      <c r="CIS2" s="155"/>
      <c r="CIT2" s="155"/>
      <c r="CIU2" s="155"/>
      <c r="CIV2" s="155"/>
      <c r="CIW2" s="155"/>
      <c r="CIX2" s="155"/>
      <c r="CIY2" s="155"/>
      <c r="CIZ2" s="155"/>
      <c r="CJA2" s="155"/>
      <c r="CJB2" s="155"/>
      <c r="CJC2" s="155"/>
      <c r="CJD2" s="155"/>
      <c r="CJE2" s="155"/>
      <c r="CJF2" s="155"/>
      <c r="CJG2" s="155"/>
      <c r="CJH2" s="155"/>
      <c r="CJI2" s="155"/>
      <c r="CJJ2" s="155"/>
      <c r="CJK2" s="155"/>
      <c r="CJL2" s="155"/>
      <c r="CJM2" s="155"/>
      <c r="CJN2" s="155"/>
      <c r="CJO2" s="155"/>
      <c r="CJP2" s="155"/>
      <c r="CJQ2" s="155"/>
      <c r="CJR2" s="155"/>
      <c r="CJS2" s="155"/>
      <c r="CJT2" s="155"/>
      <c r="CJU2" s="155"/>
      <c r="CJV2" s="155"/>
      <c r="CJW2" s="155"/>
      <c r="CJX2" s="155"/>
      <c r="CJY2" s="155"/>
      <c r="CJZ2" s="155"/>
      <c r="CKA2" s="155"/>
      <c r="CKB2" s="155"/>
      <c r="CKC2" s="155"/>
      <c r="CKD2" s="155"/>
      <c r="CKE2" s="155"/>
      <c r="CKF2" s="155"/>
      <c r="CKG2" s="155"/>
      <c r="CKH2" s="155"/>
      <c r="CKI2" s="155"/>
      <c r="CKJ2" s="155"/>
      <c r="CKK2" s="155"/>
      <c r="CKL2" s="155"/>
      <c r="CKM2" s="155"/>
      <c r="CKN2" s="155"/>
      <c r="CKO2" s="155"/>
      <c r="CKP2" s="155"/>
      <c r="CKQ2" s="155"/>
      <c r="CKR2" s="155"/>
      <c r="CKS2" s="155"/>
      <c r="CKT2" s="155"/>
      <c r="CKU2" s="155"/>
      <c r="CKV2" s="155"/>
      <c r="CKW2" s="155"/>
      <c r="CKX2" s="155"/>
      <c r="CKY2" s="155"/>
      <c r="CKZ2" s="155"/>
      <c r="CLA2" s="155"/>
      <c r="CLB2" s="155"/>
      <c r="CLC2" s="155"/>
      <c r="CLD2" s="155"/>
      <c r="CLE2" s="155"/>
      <c r="CLF2" s="155"/>
      <c r="CLG2" s="155"/>
      <c r="CLH2" s="155"/>
      <c r="CLI2" s="155"/>
      <c r="CLJ2" s="155"/>
      <c r="CLK2" s="155"/>
      <c r="CLL2" s="155"/>
      <c r="CLM2" s="155"/>
      <c r="CLN2" s="155"/>
      <c r="CLO2" s="155"/>
      <c r="CLP2" s="155"/>
      <c r="CLQ2" s="155"/>
      <c r="CLR2" s="155"/>
      <c r="CLS2" s="155"/>
      <c r="CLT2" s="155"/>
      <c r="CLU2" s="155"/>
      <c r="CLV2" s="155"/>
      <c r="CLW2" s="155"/>
      <c r="CLX2" s="155"/>
      <c r="CLY2" s="155"/>
      <c r="CLZ2" s="155"/>
      <c r="CMA2" s="155"/>
      <c r="CMB2" s="155"/>
      <c r="CMC2" s="155"/>
      <c r="CMD2" s="155"/>
      <c r="CME2" s="155"/>
      <c r="CMF2" s="155"/>
      <c r="CMG2" s="155"/>
      <c r="CMH2" s="155"/>
      <c r="CMI2" s="155"/>
      <c r="CMJ2" s="155"/>
      <c r="CMK2" s="155"/>
      <c r="CML2" s="155"/>
      <c r="CMM2" s="155"/>
      <c r="CMN2" s="155"/>
      <c r="CMO2" s="155"/>
      <c r="CMP2" s="155"/>
      <c r="CMQ2" s="155"/>
      <c r="CMR2" s="155"/>
      <c r="CMS2" s="155"/>
      <c r="CMT2" s="155"/>
      <c r="CMU2" s="155"/>
      <c r="CMV2" s="155"/>
      <c r="CMW2" s="155"/>
      <c r="CMX2" s="155"/>
      <c r="CMY2" s="155"/>
      <c r="CMZ2" s="155"/>
      <c r="CNA2" s="155"/>
      <c r="CNB2" s="155"/>
      <c r="CNC2" s="155"/>
      <c r="CND2" s="155"/>
      <c r="CNE2" s="155"/>
      <c r="CNF2" s="155"/>
      <c r="CNG2" s="155"/>
      <c r="CNH2" s="155"/>
      <c r="CNI2" s="155"/>
      <c r="CNJ2" s="155"/>
      <c r="CNK2" s="155"/>
      <c r="CNL2" s="155"/>
      <c r="CNM2" s="155"/>
      <c r="CNN2" s="155"/>
      <c r="CNO2" s="155"/>
      <c r="CNP2" s="155"/>
      <c r="CNQ2" s="155"/>
      <c r="CNR2" s="155"/>
      <c r="CNS2" s="155"/>
      <c r="CNT2" s="155"/>
      <c r="CNU2" s="155"/>
      <c r="CNV2" s="155"/>
      <c r="CNW2" s="155"/>
      <c r="CNX2" s="155"/>
      <c r="CNY2" s="155"/>
      <c r="CNZ2" s="155"/>
      <c r="COA2" s="155"/>
      <c r="COB2" s="155"/>
      <c r="COC2" s="155"/>
      <c r="COD2" s="155"/>
      <c r="COE2" s="155"/>
      <c r="COF2" s="155"/>
      <c r="COG2" s="155"/>
      <c r="COH2" s="155"/>
      <c r="COI2" s="155"/>
      <c r="COJ2" s="155"/>
      <c r="COK2" s="155"/>
      <c r="COL2" s="155"/>
      <c r="COM2" s="155"/>
      <c r="CON2" s="155"/>
      <c r="COO2" s="155"/>
      <c r="COP2" s="155"/>
      <c r="COQ2" s="155"/>
      <c r="COR2" s="155"/>
      <c r="COS2" s="155"/>
      <c r="COT2" s="155"/>
      <c r="COU2" s="155"/>
      <c r="COV2" s="155"/>
      <c r="COW2" s="155"/>
      <c r="COX2" s="155"/>
      <c r="COY2" s="155"/>
      <c r="COZ2" s="155"/>
      <c r="CPA2" s="155"/>
      <c r="CPB2" s="155"/>
      <c r="CPC2" s="155"/>
      <c r="CPD2" s="155"/>
      <c r="CPE2" s="155"/>
      <c r="CPF2" s="155"/>
      <c r="CPG2" s="155"/>
      <c r="CPH2" s="155"/>
      <c r="CPI2" s="155"/>
      <c r="CPJ2" s="155"/>
      <c r="CPK2" s="155"/>
      <c r="CPL2" s="155"/>
      <c r="CPM2" s="155"/>
      <c r="CPN2" s="155"/>
      <c r="CPO2" s="155"/>
      <c r="CPP2" s="155"/>
      <c r="CPQ2" s="155"/>
      <c r="CPR2" s="155"/>
      <c r="CPS2" s="155"/>
      <c r="CPT2" s="155"/>
      <c r="CPU2" s="155"/>
      <c r="CPV2" s="155"/>
      <c r="CPW2" s="155"/>
      <c r="CPX2" s="155"/>
      <c r="CPY2" s="155"/>
      <c r="CPZ2" s="155"/>
      <c r="CQA2" s="155"/>
      <c r="CQB2" s="155"/>
      <c r="CQC2" s="155"/>
      <c r="CQD2" s="155"/>
      <c r="CQE2" s="155"/>
      <c r="CQF2" s="155"/>
      <c r="CQG2" s="155"/>
      <c r="CQH2" s="155"/>
      <c r="CQI2" s="155"/>
      <c r="CQJ2" s="155"/>
      <c r="CQK2" s="155"/>
      <c r="CQL2" s="155"/>
      <c r="CQM2" s="155"/>
      <c r="CQN2" s="155"/>
      <c r="CQO2" s="155"/>
      <c r="CQP2" s="155"/>
      <c r="CQQ2" s="155"/>
      <c r="CQR2" s="155"/>
      <c r="CQS2" s="155"/>
      <c r="CQT2" s="155"/>
      <c r="CQU2" s="155"/>
      <c r="CQV2" s="155"/>
      <c r="CQW2" s="155"/>
      <c r="CQX2" s="155"/>
      <c r="CQY2" s="155"/>
      <c r="CQZ2" s="155"/>
      <c r="CRA2" s="155"/>
      <c r="CRB2" s="155"/>
      <c r="CRC2" s="155"/>
      <c r="CRD2" s="155"/>
      <c r="CRE2" s="155"/>
      <c r="CRF2" s="155"/>
      <c r="CRG2" s="155"/>
      <c r="CRH2" s="155"/>
      <c r="CRI2" s="155"/>
      <c r="CRJ2" s="155"/>
      <c r="CRK2" s="155"/>
      <c r="CRL2" s="155"/>
      <c r="CRM2" s="155"/>
      <c r="CRN2" s="155"/>
      <c r="CRO2" s="155"/>
      <c r="CRP2" s="155"/>
      <c r="CRQ2" s="155"/>
      <c r="CRR2" s="155"/>
      <c r="CRS2" s="155"/>
      <c r="CRT2" s="155"/>
      <c r="CRU2" s="155"/>
      <c r="CRV2" s="155"/>
      <c r="CRW2" s="155"/>
      <c r="CRX2" s="155"/>
      <c r="CRY2" s="155"/>
      <c r="CRZ2" s="155"/>
      <c r="CSA2" s="155"/>
      <c r="CSB2" s="155"/>
      <c r="CSC2" s="155"/>
      <c r="CSD2" s="155"/>
      <c r="CSE2" s="155"/>
      <c r="CSF2" s="155"/>
      <c r="CSG2" s="155"/>
      <c r="CSH2" s="155"/>
      <c r="CSI2" s="155"/>
      <c r="CSJ2" s="155"/>
      <c r="CSK2" s="155"/>
      <c r="CSL2" s="155"/>
      <c r="CSM2" s="155"/>
      <c r="CSN2" s="155"/>
      <c r="CSO2" s="155"/>
      <c r="CSP2" s="155"/>
      <c r="CSQ2" s="155"/>
      <c r="CSR2" s="155"/>
      <c r="CSS2" s="155"/>
      <c r="CST2" s="155"/>
      <c r="CSU2" s="155"/>
      <c r="CSV2" s="155"/>
      <c r="CSW2" s="155"/>
      <c r="CSX2" s="155"/>
      <c r="CSY2" s="155"/>
      <c r="CSZ2" s="155"/>
      <c r="CTA2" s="155"/>
      <c r="CTB2" s="155"/>
      <c r="CTC2" s="155"/>
      <c r="CTD2" s="155"/>
      <c r="CTE2" s="155"/>
      <c r="CTF2" s="155"/>
      <c r="CTG2" s="155"/>
      <c r="CTH2" s="155"/>
      <c r="CTI2" s="155"/>
      <c r="CTJ2" s="155"/>
      <c r="CTK2" s="155"/>
      <c r="CTL2" s="155"/>
      <c r="CTM2" s="155"/>
      <c r="CTN2" s="155"/>
      <c r="CTO2" s="155"/>
      <c r="CTP2" s="155"/>
      <c r="CTQ2" s="155"/>
      <c r="CTR2" s="155"/>
      <c r="CTS2" s="155"/>
      <c r="CTT2" s="155"/>
      <c r="CTU2" s="155"/>
      <c r="CTV2" s="155"/>
      <c r="CTW2" s="155"/>
      <c r="CTX2" s="155"/>
      <c r="CTY2" s="155"/>
      <c r="CTZ2" s="155"/>
      <c r="CUA2" s="155"/>
      <c r="CUB2" s="155"/>
      <c r="CUC2" s="155"/>
      <c r="CUD2" s="155"/>
      <c r="CUE2" s="155"/>
      <c r="CUF2" s="155"/>
      <c r="CUG2" s="155"/>
      <c r="CUH2" s="155"/>
      <c r="CUI2" s="155"/>
      <c r="CUJ2" s="155"/>
      <c r="CUK2" s="155"/>
      <c r="CUL2" s="155"/>
      <c r="CUM2" s="155"/>
      <c r="CUN2" s="155"/>
      <c r="CUO2" s="155"/>
      <c r="CUP2" s="155"/>
      <c r="CUQ2" s="155"/>
      <c r="CUR2" s="155"/>
      <c r="CUS2" s="155"/>
      <c r="CUT2" s="155"/>
      <c r="CUU2" s="155"/>
      <c r="CUV2" s="155"/>
      <c r="CUW2" s="155"/>
      <c r="CUX2" s="155"/>
      <c r="CUY2" s="155"/>
      <c r="CUZ2" s="155"/>
      <c r="CVA2" s="155"/>
      <c r="CVB2" s="155"/>
      <c r="CVC2" s="155"/>
      <c r="CVD2" s="155"/>
      <c r="CVE2" s="155"/>
      <c r="CVF2" s="155"/>
      <c r="CVG2" s="155"/>
      <c r="CVH2" s="155"/>
      <c r="CVI2" s="155"/>
      <c r="CVJ2" s="155"/>
      <c r="CVK2" s="155"/>
      <c r="CVL2" s="155"/>
      <c r="CVM2" s="155"/>
      <c r="CVN2" s="155"/>
      <c r="CVO2" s="155"/>
      <c r="CVP2" s="155"/>
      <c r="CVQ2" s="155"/>
      <c r="CVR2" s="155"/>
      <c r="CVS2" s="155"/>
      <c r="CVT2" s="155"/>
      <c r="CVU2" s="155"/>
      <c r="CVV2" s="155"/>
      <c r="CVW2" s="155"/>
      <c r="CVX2" s="155"/>
      <c r="CVY2" s="155"/>
      <c r="CVZ2" s="155"/>
      <c r="CWA2" s="155"/>
      <c r="CWB2" s="155"/>
      <c r="CWC2" s="155"/>
      <c r="CWD2" s="155"/>
      <c r="CWE2" s="155"/>
      <c r="CWF2" s="155"/>
      <c r="CWG2" s="155"/>
      <c r="CWH2" s="155"/>
      <c r="CWI2" s="155"/>
      <c r="CWJ2" s="155"/>
      <c r="CWK2" s="155"/>
      <c r="CWL2" s="155"/>
      <c r="CWM2" s="155"/>
      <c r="CWN2" s="155"/>
      <c r="CWO2" s="155"/>
      <c r="CWP2" s="155"/>
      <c r="CWQ2" s="155"/>
      <c r="CWR2" s="155"/>
      <c r="CWS2" s="155"/>
      <c r="CWT2" s="155"/>
      <c r="CWU2" s="155"/>
      <c r="CWV2" s="155"/>
      <c r="CWW2" s="155"/>
      <c r="CWX2" s="155"/>
      <c r="CWY2" s="155"/>
      <c r="CWZ2" s="155"/>
      <c r="CXA2" s="155"/>
      <c r="CXB2" s="155"/>
      <c r="CXC2" s="155"/>
      <c r="CXD2" s="155"/>
      <c r="CXE2" s="155"/>
      <c r="CXF2" s="155"/>
      <c r="CXG2" s="155"/>
      <c r="CXH2" s="155"/>
      <c r="CXI2" s="155"/>
      <c r="CXJ2" s="155"/>
      <c r="CXK2" s="155"/>
      <c r="CXL2" s="155"/>
      <c r="CXM2" s="155"/>
      <c r="CXN2" s="155"/>
      <c r="CXO2" s="155"/>
      <c r="CXP2" s="155"/>
      <c r="CXQ2" s="155"/>
      <c r="CXR2" s="155"/>
      <c r="CXS2" s="155"/>
      <c r="CXT2" s="155"/>
      <c r="CXU2" s="155"/>
      <c r="CXV2" s="155"/>
      <c r="CXW2" s="155"/>
      <c r="CXX2" s="155"/>
      <c r="CXY2" s="155"/>
      <c r="CXZ2" s="155"/>
      <c r="CYA2" s="155"/>
      <c r="CYB2" s="155"/>
      <c r="CYC2" s="155"/>
      <c r="CYD2" s="155"/>
      <c r="CYE2" s="155"/>
      <c r="CYF2" s="155"/>
      <c r="CYG2" s="155"/>
      <c r="CYH2" s="155"/>
      <c r="CYI2" s="155"/>
      <c r="CYJ2" s="155"/>
      <c r="CYK2" s="155"/>
      <c r="CYL2" s="155"/>
      <c r="CYM2" s="155"/>
      <c r="CYN2" s="155"/>
      <c r="CYO2" s="155"/>
      <c r="CYP2" s="155"/>
      <c r="CYQ2" s="155"/>
      <c r="CYR2" s="155"/>
      <c r="CYS2" s="155"/>
      <c r="CYT2" s="155"/>
      <c r="CYU2" s="155"/>
      <c r="CYV2" s="155"/>
      <c r="CYW2" s="155"/>
      <c r="CYX2" s="155"/>
      <c r="CYY2" s="155"/>
      <c r="CYZ2" s="155"/>
      <c r="CZA2" s="155"/>
      <c r="CZB2" s="155"/>
      <c r="CZC2" s="155"/>
      <c r="CZD2" s="155"/>
      <c r="CZE2" s="155"/>
      <c r="CZF2" s="155"/>
      <c r="CZG2" s="155"/>
      <c r="CZH2" s="155"/>
      <c r="CZI2" s="155"/>
      <c r="CZJ2" s="155"/>
      <c r="CZK2" s="155"/>
      <c r="CZL2" s="155"/>
      <c r="CZM2" s="155"/>
      <c r="CZN2" s="155"/>
      <c r="CZO2" s="155"/>
      <c r="CZP2" s="155"/>
      <c r="CZQ2" s="155"/>
      <c r="CZR2" s="155"/>
      <c r="CZS2" s="155"/>
      <c r="CZT2" s="155"/>
      <c r="CZU2" s="155"/>
      <c r="CZV2" s="155"/>
      <c r="CZW2" s="155"/>
      <c r="CZX2" s="155"/>
      <c r="CZY2" s="155"/>
      <c r="CZZ2" s="155"/>
      <c r="DAA2" s="155"/>
      <c r="DAB2" s="155"/>
      <c r="DAC2" s="155"/>
      <c r="DAD2" s="155"/>
      <c r="DAE2" s="155"/>
      <c r="DAF2" s="155"/>
      <c r="DAG2" s="155"/>
      <c r="DAH2" s="155"/>
      <c r="DAI2" s="155"/>
      <c r="DAJ2" s="155"/>
      <c r="DAK2" s="155"/>
      <c r="DAL2" s="155"/>
      <c r="DAM2" s="155"/>
      <c r="DAN2" s="155"/>
      <c r="DAO2" s="155"/>
      <c r="DAP2" s="155"/>
      <c r="DAQ2" s="155"/>
      <c r="DAR2" s="155"/>
      <c r="DAS2" s="155"/>
      <c r="DAT2" s="155"/>
      <c r="DAU2" s="155"/>
      <c r="DAV2" s="155"/>
      <c r="DAW2" s="155"/>
      <c r="DAX2" s="155"/>
      <c r="DAY2" s="155"/>
      <c r="DAZ2" s="155"/>
      <c r="DBA2" s="155"/>
      <c r="DBB2" s="155"/>
      <c r="DBC2" s="155"/>
      <c r="DBD2" s="155"/>
      <c r="DBE2" s="155"/>
      <c r="DBF2" s="155"/>
      <c r="DBG2" s="155"/>
      <c r="DBH2" s="155"/>
      <c r="DBI2" s="155"/>
      <c r="DBJ2" s="155"/>
      <c r="DBK2" s="155"/>
      <c r="DBL2" s="155"/>
      <c r="DBM2" s="155"/>
      <c r="DBN2" s="155"/>
      <c r="DBO2" s="155"/>
      <c r="DBP2" s="155"/>
      <c r="DBQ2" s="155"/>
      <c r="DBR2" s="155"/>
      <c r="DBS2" s="155"/>
      <c r="DBT2" s="155"/>
      <c r="DBU2" s="155"/>
      <c r="DBV2" s="155"/>
      <c r="DBW2" s="155"/>
      <c r="DBX2" s="155"/>
      <c r="DBY2" s="155"/>
      <c r="DBZ2" s="155"/>
      <c r="DCA2" s="155"/>
      <c r="DCB2" s="155"/>
      <c r="DCC2" s="155"/>
      <c r="DCD2" s="155"/>
      <c r="DCE2" s="155"/>
      <c r="DCF2" s="155"/>
      <c r="DCG2" s="155"/>
      <c r="DCH2" s="155"/>
      <c r="DCI2" s="155"/>
      <c r="DCJ2" s="155"/>
      <c r="DCK2" s="155"/>
      <c r="DCL2" s="155"/>
      <c r="DCM2" s="155"/>
      <c r="DCN2" s="155"/>
      <c r="DCO2" s="155"/>
      <c r="DCP2" s="155"/>
      <c r="DCQ2" s="155"/>
      <c r="DCR2" s="155"/>
      <c r="DCS2" s="155"/>
      <c r="DCT2" s="155"/>
      <c r="DCU2" s="155"/>
      <c r="DCV2" s="155"/>
      <c r="DCW2" s="155"/>
      <c r="DCX2" s="155"/>
      <c r="DCY2" s="155"/>
      <c r="DCZ2" s="155"/>
      <c r="DDA2" s="155"/>
      <c r="DDB2" s="155"/>
      <c r="DDC2" s="155"/>
      <c r="DDD2" s="155"/>
      <c r="DDE2" s="155"/>
      <c r="DDF2" s="155"/>
      <c r="DDG2" s="155"/>
      <c r="DDH2" s="155"/>
      <c r="DDI2" s="155"/>
      <c r="DDJ2" s="155"/>
      <c r="DDK2" s="155"/>
      <c r="DDL2" s="155"/>
      <c r="DDM2" s="155"/>
      <c r="DDN2" s="155"/>
      <c r="DDO2" s="155"/>
      <c r="DDP2" s="155"/>
      <c r="DDQ2" s="155"/>
      <c r="DDR2" s="155"/>
      <c r="DDS2" s="155"/>
      <c r="DDT2" s="155"/>
      <c r="DDU2" s="155"/>
      <c r="DDV2" s="155"/>
      <c r="DDW2" s="155"/>
      <c r="DDX2" s="155"/>
      <c r="DDY2" s="155"/>
      <c r="DDZ2" s="155"/>
      <c r="DEA2" s="155"/>
      <c r="DEB2" s="155"/>
      <c r="DEC2" s="155"/>
      <c r="DED2" s="155"/>
      <c r="DEE2" s="155"/>
      <c r="DEF2" s="155"/>
      <c r="DEG2" s="155"/>
      <c r="DEH2" s="155"/>
      <c r="DEI2" s="155"/>
      <c r="DEJ2" s="155"/>
      <c r="DEK2" s="155"/>
      <c r="DEL2" s="155"/>
      <c r="DEM2" s="155"/>
      <c r="DEN2" s="155"/>
      <c r="DEO2" s="155"/>
      <c r="DEP2" s="155"/>
      <c r="DEQ2" s="155"/>
      <c r="DER2" s="155"/>
      <c r="DES2" s="155"/>
      <c r="DET2" s="155"/>
      <c r="DEU2" s="155"/>
      <c r="DEV2" s="155"/>
      <c r="DEW2" s="155"/>
      <c r="DEX2" s="155"/>
      <c r="DEY2" s="155"/>
      <c r="DEZ2" s="155"/>
      <c r="DFA2" s="155"/>
      <c r="DFB2" s="155"/>
      <c r="DFC2" s="155"/>
      <c r="DFD2" s="155"/>
      <c r="DFE2" s="155"/>
      <c r="DFF2" s="155"/>
      <c r="DFG2" s="155"/>
      <c r="DFH2" s="155"/>
      <c r="DFI2" s="155"/>
      <c r="DFJ2" s="155"/>
      <c r="DFK2" s="155"/>
      <c r="DFL2" s="155"/>
      <c r="DFM2" s="155"/>
      <c r="DFN2" s="155"/>
      <c r="DFO2" s="155"/>
      <c r="DFP2" s="155"/>
      <c r="DFQ2" s="155"/>
      <c r="DFR2" s="155"/>
      <c r="DFS2" s="155"/>
      <c r="DFT2" s="155"/>
      <c r="DFU2" s="155"/>
      <c r="DFV2" s="155"/>
      <c r="DFW2" s="155"/>
      <c r="DFX2" s="155"/>
      <c r="DFY2" s="155"/>
      <c r="DFZ2" s="155"/>
      <c r="DGA2" s="155"/>
      <c r="DGB2" s="155"/>
      <c r="DGC2" s="155"/>
      <c r="DGD2" s="155"/>
      <c r="DGE2" s="155"/>
      <c r="DGF2" s="155"/>
      <c r="DGG2" s="155"/>
      <c r="DGH2" s="155"/>
      <c r="DGI2" s="155"/>
      <c r="DGJ2" s="155"/>
      <c r="DGK2" s="155"/>
      <c r="DGL2" s="155"/>
      <c r="DGM2" s="155"/>
      <c r="DGN2" s="155"/>
      <c r="DGO2" s="155"/>
      <c r="DGP2" s="155"/>
      <c r="DGQ2" s="155"/>
      <c r="DGR2" s="155"/>
      <c r="DGS2" s="155"/>
      <c r="DGT2" s="155"/>
      <c r="DGU2" s="155"/>
      <c r="DGV2" s="155"/>
      <c r="DGW2" s="155"/>
      <c r="DGX2" s="155"/>
      <c r="DGY2" s="155"/>
      <c r="DGZ2" s="155"/>
      <c r="DHA2" s="155"/>
      <c r="DHB2" s="155"/>
      <c r="DHC2" s="155"/>
      <c r="DHD2" s="155"/>
      <c r="DHE2" s="155"/>
      <c r="DHF2" s="155"/>
      <c r="DHG2" s="155"/>
      <c r="DHH2" s="155"/>
      <c r="DHI2" s="155"/>
      <c r="DHJ2" s="155"/>
      <c r="DHK2" s="155"/>
      <c r="DHL2" s="155"/>
      <c r="DHM2" s="155"/>
      <c r="DHN2" s="155"/>
      <c r="DHO2" s="155"/>
      <c r="DHP2" s="155"/>
      <c r="DHQ2" s="155"/>
      <c r="DHR2" s="155"/>
      <c r="DHS2" s="155"/>
      <c r="DHT2" s="155"/>
      <c r="DHU2" s="155"/>
      <c r="DHV2" s="155"/>
      <c r="DHW2" s="155"/>
      <c r="DHX2" s="155"/>
      <c r="DHY2" s="155"/>
      <c r="DHZ2" s="155"/>
      <c r="DIA2" s="155"/>
      <c r="DIB2" s="155"/>
      <c r="DIC2" s="155"/>
      <c r="DID2" s="155"/>
      <c r="DIE2" s="155"/>
      <c r="DIF2" s="155"/>
      <c r="DIG2" s="155"/>
      <c r="DIH2" s="155"/>
      <c r="DII2" s="155"/>
      <c r="DIJ2" s="155"/>
      <c r="DIK2" s="155"/>
      <c r="DIL2" s="155"/>
      <c r="DIM2" s="155"/>
      <c r="DIN2" s="155"/>
      <c r="DIO2" s="155"/>
      <c r="DIP2" s="155"/>
      <c r="DIQ2" s="155"/>
      <c r="DIR2" s="155"/>
      <c r="DIS2" s="155"/>
      <c r="DIT2" s="155"/>
      <c r="DIU2" s="155"/>
      <c r="DIV2" s="155"/>
      <c r="DIW2" s="155"/>
      <c r="DIX2" s="155"/>
      <c r="DIY2" s="155"/>
      <c r="DIZ2" s="155"/>
      <c r="DJA2" s="155"/>
      <c r="DJB2" s="155"/>
      <c r="DJC2" s="155"/>
      <c r="DJD2" s="155"/>
      <c r="DJE2" s="155"/>
      <c r="DJF2" s="155"/>
      <c r="DJG2" s="155"/>
      <c r="DJH2" s="155"/>
      <c r="DJI2" s="155"/>
      <c r="DJJ2" s="155"/>
      <c r="DJK2" s="155"/>
      <c r="DJL2" s="155"/>
      <c r="DJM2" s="155"/>
      <c r="DJN2" s="155"/>
      <c r="DJO2" s="155"/>
      <c r="DJP2" s="155"/>
      <c r="DJQ2" s="155"/>
      <c r="DJR2" s="155"/>
      <c r="DJS2" s="155"/>
      <c r="DJT2" s="155"/>
      <c r="DJU2" s="155"/>
      <c r="DJV2" s="155"/>
      <c r="DJW2" s="155"/>
      <c r="DJX2" s="155"/>
      <c r="DJY2" s="155"/>
      <c r="DJZ2" s="155"/>
      <c r="DKA2" s="155"/>
      <c r="DKB2" s="155"/>
      <c r="DKC2" s="155"/>
      <c r="DKD2" s="155"/>
      <c r="DKE2" s="155"/>
      <c r="DKF2" s="155"/>
      <c r="DKG2" s="155"/>
      <c r="DKH2" s="155"/>
      <c r="DKI2" s="155"/>
      <c r="DKJ2" s="155"/>
      <c r="DKK2" s="155"/>
      <c r="DKL2" s="155"/>
      <c r="DKM2" s="155"/>
      <c r="DKN2" s="155"/>
      <c r="DKO2" s="155"/>
      <c r="DKP2" s="155"/>
      <c r="DKQ2" s="155"/>
      <c r="DKR2" s="155"/>
      <c r="DKS2" s="155"/>
      <c r="DKT2" s="155"/>
      <c r="DKU2" s="155"/>
      <c r="DKV2" s="155"/>
      <c r="DKW2" s="155"/>
      <c r="DKX2" s="155"/>
      <c r="DKY2" s="155"/>
      <c r="DKZ2" s="155"/>
      <c r="DLA2" s="155"/>
      <c r="DLB2" s="155"/>
      <c r="DLC2" s="155"/>
      <c r="DLD2" s="155"/>
      <c r="DLE2" s="155"/>
      <c r="DLF2" s="155"/>
      <c r="DLG2" s="155"/>
      <c r="DLH2" s="155"/>
      <c r="DLI2" s="155"/>
      <c r="DLJ2" s="155"/>
      <c r="DLK2" s="155"/>
      <c r="DLL2" s="155"/>
      <c r="DLM2" s="155"/>
      <c r="DLN2" s="155"/>
      <c r="DLO2" s="155"/>
      <c r="DLP2" s="155"/>
      <c r="DLQ2" s="155"/>
      <c r="DLR2" s="155"/>
      <c r="DLS2" s="155"/>
      <c r="DLT2" s="155"/>
      <c r="DLU2" s="155"/>
      <c r="DLV2" s="155"/>
      <c r="DLW2" s="155"/>
      <c r="DLX2" s="155"/>
      <c r="DLY2" s="155"/>
      <c r="DLZ2" s="155"/>
      <c r="DMA2" s="155"/>
      <c r="DMB2" s="155"/>
      <c r="DMC2" s="155"/>
      <c r="DMD2" s="155"/>
      <c r="DME2" s="155"/>
      <c r="DMF2" s="155"/>
      <c r="DMG2" s="155"/>
      <c r="DMH2" s="155"/>
      <c r="DMI2" s="155"/>
      <c r="DMJ2" s="155"/>
      <c r="DMK2" s="155"/>
      <c r="DML2" s="155"/>
      <c r="DMM2" s="155"/>
      <c r="DMN2" s="155"/>
      <c r="DMO2" s="155"/>
      <c r="DMP2" s="155"/>
      <c r="DMQ2" s="155"/>
      <c r="DMR2" s="155"/>
      <c r="DMS2" s="155"/>
      <c r="DMT2" s="155"/>
      <c r="DMU2" s="155"/>
      <c r="DMV2" s="155"/>
      <c r="DMW2" s="155"/>
      <c r="DMX2" s="155"/>
      <c r="DMY2" s="155"/>
      <c r="DMZ2" s="155"/>
      <c r="DNA2" s="155"/>
      <c r="DNB2" s="155"/>
      <c r="DNC2" s="155"/>
      <c r="DND2" s="155"/>
      <c r="DNE2" s="155"/>
      <c r="DNF2" s="155"/>
      <c r="DNG2" s="155"/>
      <c r="DNH2" s="155"/>
      <c r="DNI2" s="155"/>
      <c r="DNJ2" s="155"/>
      <c r="DNK2" s="155"/>
      <c r="DNL2" s="155"/>
      <c r="DNM2" s="155"/>
      <c r="DNN2" s="155"/>
      <c r="DNO2" s="155"/>
      <c r="DNP2" s="155"/>
      <c r="DNQ2" s="155"/>
      <c r="DNR2" s="155"/>
      <c r="DNS2" s="155"/>
      <c r="DNT2" s="155"/>
      <c r="DNU2" s="155"/>
      <c r="DNV2" s="155"/>
      <c r="DNW2" s="155"/>
      <c r="DNX2" s="155"/>
      <c r="DNY2" s="155"/>
      <c r="DNZ2" s="155"/>
      <c r="DOA2" s="155"/>
      <c r="DOB2" s="155"/>
      <c r="DOC2" s="155"/>
      <c r="DOD2" s="155"/>
      <c r="DOE2" s="155"/>
      <c r="DOF2" s="155"/>
      <c r="DOG2" s="155"/>
      <c r="DOH2" s="155"/>
      <c r="DOI2" s="155"/>
      <c r="DOJ2" s="155"/>
      <c r="DOK2" s="155"/>
      <c r="DOL2" s="155"/>
      <c r="DOM2" s="155"/>
      <c r="DON2" s="155"/>
      <c r="DOO2" s="155"/>
      <c r="DOP2" s="155"/>
      <c r="DOQ2" s="155"/>
      <c r="DOR2" s="155"/>
      <c r="DOS2" s="155"/>
      <c r="DOT2" s="155"/>
      <c r="DOU2" s="155"/>
      <c r="DOV2" s="155"/>
      <c r="DOW2" s="155"/>
      <c r="DOX2" s="155"/>
      <c r="DOY2" s="155"/>
      <c r="DOZ2" s="155"/>
      <c r="DPA2" s="155"/>
      <c r="DPB2" s="155"/>
      <c r="DPC2" s="155"/>
      <c r="DPD2" s="155"/>
      <c r="DPE2" s="155"/>
      <c r="DPF2" s="155"/>
      <c r="DPG2" s="155"/>
      <c r="DPH2" s="155"/>
      <c r="DPI2" s="155"/>
      <c r="DPJ2" s="155"/>
      <c r="DPK2" s="155"/>
      <c r="DPL2" s="155"/>
      <c r="DPM2" s="155"/>
      <c r="DPN2" s="155"/>
      <c r="DPO2" s="155"/>
      <c r="DPP2" s="155"/>
      <c r="DPQ2" s="155"/>
      <c r="DPR2" s="155"/>
      <c r="DPS2" s="155"/>
      <c r="DPT2" s="155"/>
      <c r="DPU2" s="155"/>
      <c r="DPV2" s="155"/>
      <c r="DPW2" s="155"/>
      <c r="DPX2" s="155"/>
      <c r="DPY2" s="155"/>
      <c r="DPZ2" s="155"/>
      <c r="DQA2" s="155"/>
      <c r="DQB2" s="155"/>
      <c r="DQC2" s="155"/>
      <c r="DQD2" s="155"/>
      <c r="DQE2" s="155"/>
      <c r="DQF2" s="155"/>
      <c r="DQG2" s="155"/>
      <c r="DQH2" s="155"/>
      <c r="DQI2" s="155"/>
      <c r="DQJ2" s="155"/>
      <c r="DQK2" s="155"/>
      <c r="DQL2" s="155"/>
      <c r="DQM2" s="155"/>
      <c r="DQN2" s="155"/>
      <c r="DQO2" s="155"/>
      <c r="DQP2" s="155"/>
      <c r="DQQ2" s="155"/>
      <c r="DQR2" s="155"/>
      <c r="DQS2" s="155"/>
      <c r="DQT2" s="155"/>
      <c r="DQU2" s="155"/>
      <c r="DQV2" s="155"/>
      <c r="DQW2" s="155"/>
      <c r="DQX2" s="155"/>
      <c r="DQY2" s="155"/>
      <c r="DQZ2" s="155"/>
      <c r="DRA2" s="155"/>
      <c r="DRB2" s="155"/>
      <c r="DRC2" s="155"/>
      <c r="DRD2" s="155"/>
      <c r="DRE2" s="155"/>
      <c r="DRF2" s="155"/>
      <c r="DRG2" s="155"/>
      <c r="DRH2" s="155"/>
      <c r="DRI2" s="155"/>
      <c r="DRJ2" s="155"/>
      <c r="DRK2" s="155"/>
      <c r="DRL2" s="155"/>
      <c r="DRM2" s="155"/>
      <c r="DRN2" s="155"/>
      <c r="DRO2" s="155"/>
      <c r="DRP2" s="155"/>
      <c r="DRQ2" s="155"/>
      <c r="DRR2" s="155"/>
      <c r="DRS2" s="155"/>
      <c r="DRT2" s="155"/>
      <c r="DRU2" s="155"/>
      <c r="DRV2" s="155"/>
      <c r="DRW2" s="155"/>
      <c r="DRX2" s="155"/>
      <c r="DRY2" s="155"/>
      <c r="DRZ2" s="155"/>
      <c r="DSA2" s="155"/>
      <c r="DSB2" s="155"/>
      <c r="DSC2" s="155"/>
      <c r="DSD2" s="155"/>
      <c r="DSE2" s="155"/>
      <c r="DSF2" s="155"/>
      <c r="DSG2" s="155"/>
      <c r="DSH2" s="155"/>
      <c r="DSI2" s="155"/>
      <c r="DSJ2" s="155"/>
      <c r="DSK2" s="155"/>
      <c r="DSL2" s="155"/>
      <c r="DSM2" s="155"/>
      <c r="DSN2" s="155"/>
      <c r="DSO2" s="155"/>
      <c r="DSP2" s="155"/>
      <c r="DSQ2" s="155"/>
      <c r="DSR2" s="155"/>
      <c r="DSS2" s="155"/>
      <c r="DST2" s="155"/>
      <c r="DSU2" s="155"/>
      <c r="DSV2" s="155"/>
      <c r="DSW2" s="155"/>
      <c r="DSX2" s="155"/>
      <c r="DSY2" s="155"/>
      <c r="DSZ2" s="155"/>
      <c r="DTA2" s="155"/>
      <c r="DTB2" s="155"/>
      <c r="DTC2" s="155"/>
      <c r="DTD2" s="155"/>
      <c r="DTE2" s="155"/>
      <c r="DTF2" s="155"/>
      <c r="DTG2" s="155"/>
      <c r="DTH2" s="155"/>
      <c r="DTI2" s="155"/>
      <c r="DTJ2" s="155"/>
      <c r="DTK2" s="155"/>
      <c r="DTL2" s="155"/>
      <c r="DTM2" s="155"/>
      <c r="DTN2" s="155"/>
      <c r="DTO2" s="155"/>
      <c r="DTP2" s="155"/>
      <c r="DTQ2" s="155"/>
      <c r="DTR2" s="155"/>
      <c r="DTS2" s="155"/>
      <c r="DTT2" s="155"/>
      <c r="DTU2" s="155"/>
      <c r="DTV2" s="155"/>
      <c r="DTW2" s="155"/>
      <c r="DTX2" s="155"/>
      <c r="DTY2" s="155"/>
      <c r="DTZ2" s="155"/>
      <c r="DUA2" s="155"/>
      <c r="DUB2" s="155"/>
      <c r="DUC2" s="155"/>
      <c r="DUD2" s="155"/>
      <c r="DUE2" s="155"/>
      <c r="DUF2" s="155"/>
      <c r="DUG2" s="155"/>
      <c r="DUH2" s="155"/>
      <c r="DUI2" s="155"/>
      <c r="DUJ2" s="155"/>
      <c r="DUK2" s="155"/>
      <c r="DUL2" s="155"/>
      <c r="DUM2" s="155"/>
      <c r="DUN2" s="155"/>
      <c r="DUO2" s="155"/>
      <c r="DUP2" s="155"/>
      <c r="DUQ2" s="155"/>
      <c r="DUR2" s="155"/>
      <c r="DUS2" s="155"/>
      <c r="DUT2" s="155"/>
      <c r="DUU2" s="155"/>
      <c r="DUV2" s="155"/>
      <c r="DUW2" s="155"/>
      <c r="DUX2" s="155"/>
      <c r="DUY2" s="155"/>
      <c r="DUZ2" s="155"/>
      <c r="DVA2" s="155"/>
      <c r="DVB2" s="155"/>
      <c r="DVC2" s="155"/>
      <c r="DVD2" s="155"/>
      <c r="DVE2" s="155"/>
      <c r="DVF2" s="155"/>
      <c r="DVG2" s="155"/>
      <c r="DVH2" s="155"/>
      <c r="DVI2" s="155"/>
      <c r="DVJ2" s="155"/>
      <c r="DVK2" s="155"/>
      <c r="DVL2" s="155"/>
      <c r="DVM2" s="155"/>
      <c r="DVN2" s="155"/>
      <c r="DVO2" s="155"/>
      <c r="DVP2" s="155"/>
      <c r="DVQ2" s="155"/>
      <c r="DVR2" s="155"/>
      <c r="DVS2" s="155"/>
      <c r="DVT2" s="155"/>
      <c r="DVU2" s="155"/>
      <c r="DVV2" s="155"/>
      <c r="DVW2" s="155"/>
      <c r="DVX2" s="155"/>
      <c r="DVY2" s="155"/>
      <c r="DVZ2" s="155"/>
      <c r="DWA2" s="155"/>
      <c r="DWB2" s="155"/>
      <c r="DWC2" s="155"/>
      <c r="DWD2" s="155"/>
      <c r="DWE2" s="155"/>
      <c r="DWF2" s="155"/>
      <c r="DWG2" s="155"/>
      <c r="DWH2" s="155"/>
      <c r="DWI2" s="155"/>
      <c r="DWJ2" s="155"/>
      <c r="DWK2" s="155"/>
      <c r="DWL2" s="155"/>
      <c r="DWM2" s="155"/>
      <c r="DWN2" s="155"/>
      <c r="DWO2" s="155"/>
      <c r="DWP2" s="155"/>
      <c r="DWQ2" s="155"/>
      <c r="DWR2" s="155"/>
      <c r="DWS2" s="155"/>
      <c r="DWT2" s="155"/>
      <c r="DWU2" s="155"/>
      <c r="DWV2" s="155"/>
      <c r="DWW2" s="155"/>
      <c r="DWX2" s="155"/>
      <c r="DWY2" s="155"/>
      <c r="DWZ2" s="155"/>
      <c r="DXA2" s="155"/>
      <c r="DXB2" s="155"/>
      <c r="DXC2" s="155"/>
      <c r="DXD2" s="155"/>
      <c r="DXE2" s="155"/>
      <c r="DXF2" s="155"/>
      <c r="DXG2" s="155"/>
      <c r="DXH2" s="155"/>
      <c r="DXI2" s="155"/>
      <c r="DXJ2" s="155"/>
      <c r="DXK2" s="155"/>
      <c r="DXL2" s="155"/>
      <c r="DXM2" s="155"/>
      <c r="DXN2" s="155"/>
      <c r="DXO2" s="155"/>
      <c r="DXP2" s="155"/>
      <c r="DXQ2" s="155"/>
      <c r="DXR2" s="155"/>
      <c r="DXS2" s="155"/>
      <c r="DXT2" s="155"/>
      <c r="DXU2" s="155"/>
      <c r="DXV2" s="155"/>
      <c r="DXW2" s="155"/>
      <c r="DXX2" s="155"/>
      <c r="DXY2" s="155"/>
      <c r="DXZ2" s="155"/>
      <c r="DYA2" s="155"/>
      <c r="DYB2" s="155"/>
      <c r="DYC2" s="155"/>
      <c r="DYD2" s="155"/>
      <c r="DYE2" s="155"/>
      <c r="DYF2" s="155"/>
      <c r="DYG2" s="155"/>
      <c r="DYH2" s="155"/>
      <c r="DYI2" s="155"/>
      <c r="DYJ2" s="155"/>
      <c r="DYK2" s="155"/>
      <c r="DYL2" s="155"/>
      <c r="DYM2" s="155"/>
      <c r="DYN2" s="155"/>
      <c r="DYO2" s="155"/>
      <c r="DYP2" s="155"/>
      <c r="DYQ2" s="155"/>
      <c r="DYR2" s="155"/>
      <c r="DYS2" s="155"/>
      <c r="DYT2" s="155"/>
      <c r="DYU2" s="155"/>
      <c r="DYV2" s="155"/>
      <c r="DYW2" s="155"/>
      <c r="DYX2" s="155"/>
      <c r="DYY2" s="155"/>
      <c r="DYZ2" s="155"/>
      <c r="DZA2" s="155"/>
      <c r="DZB2" s="155"/>
      <c r="DZC2" s="155"/>
      <c r="DZD2" s="155"/>
      <c r="DZE2" s="155"/>
      <c r="DZF2" s="155"/>
      <c r="DZG2" s="155"/>
      <c r="DZH2" s="155"/>
      <c r="DZI2" s="155"/>
      <c r="DZJ2" s="155"/>
      <c r="DZK2" s="155"/>
      <c r="DZL2" s="155"/>
      <c r="DZM2" s="155"/>
      <c r="DZN2" s="155"/>
      <c r="DZO2" s="155"/>
      <c r="DZP2" s="155"/>
      <c r="DZQ2" s="155"/>
      <c r="DZR2" s="155"/>
      <c r="DZS2" s="155"/>
      <c r="DZT2" s="155"/>
      <c r="DZU2" s="155"/>
      <c r="DZV2" s="155"/>
      <c r="DZW2" s="155"/>
      <c r="DZX2" s="155"/>
      <c r="DZY2" s="155"/>
      <c r="DZZ2" s="155"/>
      <c r="EAA2" s="155"/>
      <c r="EAB2" s="155"/>
      <c r="EAC2" s="155"/>
      <c r="EAD2" s="155"/>
      <c r="EAE2" s="155"/>
      <c r="EAF2" s="155"/>
      <c r="EAG2" s="155"/>
      <c r="EAH2" s="155"/>
      <c r="EAI2" s="155"/>
      <c r="EAJ2" s="155"/>
      <c r="EAK2" s="155"/>
      <c r="EAL2" s="155"/>
      <c r="EAM2" s="155"/>
      <c r="EAN2" s="155"/>
      <c r="EAO2" s="155"/>
      <c r="EAP2" s="155"/>
      <c r="EAQ2" s="155"/>
      <c r="EAR2" s="155"/>
      <c r="EAS2" s="155"/>
      <c r="EAT2" s="155"/>
      <c r="EAU2" s="155"/>
      <c r="EAV2" s="155"/>
      <c r="EAW2" s="155"/>
      <c r="EAX2" s="155"/>
      <c r="EAY2" s="155"/>
      <c r="EAZ2" s="155"/>
      <c r="EBA2" s="155"/>
      <c r="EBB2" s="155"/>
      <c r="EBC2" s="155"/>
      <c r="EBD2" s="155"/>
      <c r="EBE2" s="155"/>
      <c r="EBF2" s="155"/>
      <c r="EBG2" s="155"/>
      <c r="EBH2" s="155"/>
      <c r="EBI2" s="155"/>
      <c r="EBJ2" s="155"/>
      <c r="EBK2" s="155"/>
      <c r="EBL2" s="155"/>
      <c r="EBM2" s="155"/>
      <c r="EBN2" s="155"/>
      <c r="EBO2" s="155"/>
      <c r="EBP2" s="155"/>
      <c r="EBQ2" s="155"/>
      <c r="EBR2" s="155"/>
      <c r="EBS2" s="155"/>
      <c r="EBT2" s="155"/>
      <c r="EBU2" s="155"/>
      <c r="EBV2" s="155"/>
      <c r="EBW2" s="155"/>
      <c r="EBX2" s="155"/>
      <c r="EBY2" s="155"/>
      <c r="EBZ2" s="155"/>
      <c r="ECA2" s="155"/>
      <c r="ECB2" s="155"/>
      <c r="ECC2" s="155"/>
      <c r="ECD2" s="155"/>
      <c r="ECE2" s="155"/>
      <c r="ECF2" s="155"/>
      <c r="ECG2" s="155"/>
      <c r="ECH2" s="155"/>
      <c r="ECI2" s="155"/>
      <c r="ECJ2" s="155"/>
      <c r="ECK2" s="155"/>
      <c r="ECL2" s="155"/>
      <c r="ECM2" s="155"/>
      <c r="ECN2" s="155"/>
      <c r="ECO2" s="155"/>
      <c r="ECP2" s="155"/>
      <c r="ECQ2" s="155"/>
      <c r="ECR2" s="155"/>
      <c r="ECS2" s="155"/>
      <c r="ECT2" s="155"/>
      <c r="ECU2" s="155"/>
      <c r="ECV2" s="155"/>
      <c r="ECW2" s="155"/>
      <c r="ECX2" s="155"/>
      <c r="ECY2" s="155"/>
      <c r="ECZ2" s="155"/>
      <c r="EDA2" s="155"/>
      <c r="EDB2" s="155"/>
      <c r="EDC2" s="155"/>
      <c r="EDD2" s="155"/>
      <c r="EDE2" s="155"/>
      <c r="EDF2" s="155"/>
      <c r="EDG2" s="155"/>
      <c r="EDH2" s="155"/>
      <c r="EDI2" s="155"/>
      <c r="EDJ2" s="155"/>
      <c r="EDK2" s="155"/>
      <c r="EDL2" s="155"/>
      <c r="EDM2" s="155"/>
      <c r="EDN2" s="155"/>
      <c r="EDO2" s="155"/>
      <c r="EDP2" s="155"/>
      <c r="EDQ2" s="155"/>
      <c r="EDR2" s="155"/>
      <c r="EDS2" s="155"/>
      <c r="EDT2" s="155"/>
      <c r="EDU2" s="155"/>
      <c r="EDV2" s="155"/>
      <c r="EDW2" s="155"/>
      <c r="EDX2" s="155"/>
      <c r="EDY2" s="155"/>
      <c r="EDZ2" s="155"/>
      <c r="EEA2" s="155"/>
      <c r="EEB2" s="155"/>
      <c r="EEC2" s="155"/>
      <c r="EED2" s="155"/>
      <c r="EEE2" s="155"/>
      <c r="EEF2" s="155"/>
      <c r="EEG2" s="155"/>
      <c r="EEH2" s="155"/>
      <c r="EEI2" s="155"/>
      <c r="EEJ2" s="155"/>
      <c r="EEK2" s="155"/>
      <c r="EEL2" s="155"/>
      <c r="EEM2" s="155"/>
      <c r="EEN2" s="155"/>
      <c r="EEO2" s="155"/>
      <c r="EEP2" s="155"/>
      <c r="EEQ2" s="155"/>
      <c r="EER2" s="155"/>
      <c r="EES2" s="155"/>
      <c r="EET2" s="155"/>
      <c r="EEU2" s="155"/>
      <c r="EEV2" s="155"/>
      <c r="EEW2" s="155"/>
      <c r="EEX2" s="155"/>
      <c r="EEY2" s="155"/>
      <c r="EEZ2" s="155"/>
      <c r="EFA2" s="155"/>
      <c r="EFB2" s="155"/>
      <c r="EFC2" s="155"/>
      <c r="EFD2" s="155"/>
      <c r="EFE2" s="155"/>
      <c r="EFF2" s="155"/>
      <c r="EFG2" s="155"/>
      <c r="EFH2" s="155"/>
      <c r="EFI2" s="155"/>
      <c r="EFJ2" s="155"/>
      <c r="EFK2" s="155"/>
      <c r="EFL2" s="155"/>
      <c r="EFM2" s="155"/>
      <c r="EFN2" s="155"/>
      <c r="EFO2" s="155"/>
      <c r="EFP2" s="155"/>
      <c r="EFQ2" s="155"/>
      <c r="EFR2" s="155"/>
      <c r="EFS2" s="155"/>
      <c r="EFT2" s="155"/>
      <c r="EFU2" s="155"/>
      <c r="EFV2" s="155"/>
      <c r="EFW2" s="155"/>
      <c r="EFX2" s="155"/>
      <c r="EFY2" s="155"/>
      <c r="EFZ2" s="155"/>
      <c r="EGA2" s="155"/>
      <c r="EGB2" s="155"/>
      <c r="EGC2" s="155"/>
      <c r="EGD2" s="155"/>
      <c r="EGE2" s="155"/>
      <c r="EGF2" s="155"/>
      <c r="EGG2" s="155"/>
      <c r="EGH2" s="155"/>
      <c r="EGI2" s="155"/>
      <c r="EGJ2" s="155"/>
      <c r="EGK2" s="155"/>
      <c r="EGL2" s="155"/>
      <c r="EGM2" s="155"/>
      <c r="EGN2" s="155"/>
      <c r="EGO2" s="155"/>
      <c r="EGP2" s="155"/>
      <c r="EGQ2" s="155"/>
      <c r="EGR2" s="155"/>
      <c r="EGS2" s="155"/>
      <c r="EGT2" s="155"/>
      <c r="EGU2" s="155"/>
      <c r="EGV2" s="155"/>
      <c r="EGW2" s="155"/>
      <c r="EGX2" s="155"/>
      <c r="EGY2" s="155"/>
      <c r="EGZ2" s="155"/>
      <c r="EHA2" s="155"/>
      <c r="EHB2" s="155"/>
      <c r="EHC2" s="155"/>
      <c r="EHD2" s="155"/>
      <c r="EHE2" s="155"/>
      <c r="EHF2" s="155"/>
      <c r="EHG2" s="155"/>
      <c r="EHH2" s="155"/>
      <c r="EHI2" s="155"/>
      <c r="EHJ2" s="155"/>
      <c r="EHK2" s="155"/>
      <c r="EHL2" s="155"/>
      <c r="EHM2" s="155"/>
      <c r="EHN2" s="155"/>
      <c r="EHO2" s="155"/>
      <c r="EHP2" s="155"/>
      <c r="EHQ2" s="155"/>
      <c r="EHR2" s="155"/>
      <c r="EHS2" s="155"/>
      <c r="EHT2" s="155"/>
      <c r="EHU2" s="155"/>
      <c r="EHV2" s="155"/>
      <c r="EHW2" s="155"/>
      <c r="EHX2" s="155"/>
      <c r="EHY2" s="155"/>
      <c r="EHZ2" s="155"/>
      <c r="EIA2" s="155"/>
      <c r="EIB2" s="155"/>
      <c r="EIC2" s="155"/>
      <c r="EID2" s="155"/>
      <c r="EIE2" s="155"/>
      <c r="EIF2" s="155"/>
      <c r="EIG2" s="155"/>
      <c r="EIH2" s="155"/>
      <c r="EII2" s="155"/>
      <c r="EIJ2" s="155"/>
      <c r="EIK2" s="155"/>
      <c r="EIL2" s="155"/>
      <c r="EIM2" s="155"/>
      <c r="EIN2" s="155"/>
      <c r="EIO2" s="155"/>
      <c r="EIP2" s="155"/>
      <c r="EIQ2" s="155"/>
      <c r="EIR2" s="155"/>
      <c r="EIS2" s="155"/>
      <c r="EIT2" s="155"/>
      <c r="EIU2" s="155"/>
      <c r="EIV2" s="155"/>
      <c r="EIW2" s="155"/>
      <c r="EIX2" s="155"/>
      <c r="EIY2" s="155"/>
      <c r="EIZ2" s="155"/>
      <c r="EJA2" s="155"/>
      <c r="EJB2" s="155"/>
      <c r="EJC2" s="155"/>
      <c r="EJD2" s="155"/>
      <c r="EJE2" s="155"/>
      <c r="EJF2" s="155"/>
      <c r="EJG2" s="155"/>
      <c r="EJH2" s="155"/>
      <c r="EJI2" s="155"/>
      <c r="EJJ2" s="155"/>
      <c r="EJK2" s="155"/>
      <c r="EJL2" s="155"/>
      <c r="EJM2" s="155"/>
      <c r="EJN2" s="155"/>
      <c r="EJO2" s="155"/>
      <c r="EJP2" s="155"/>
      <c r="EJQ2" s="155"/>
      <c r="EJR2" s="155"/>
      <c r="EJS2" s="155"/>
      <c r="EJT2" s="155"/>
      <c r="EJU2" s="155"/>
      <c r="EJV2" s="155"/>
      <c r="EJW2" s="155"/>
      <c r="EJX2" s="155"/>
      <c r="EJY2" s="155"/>
      <c r="EJZ2" s="155"/>
      <c r="EKA2" s="155"/>
      <c r="EKB2" s="155"/>
      <c r="EKC2" s="155"/>
      <c r="EKD2" s="155"/>
      <c r="EKE2" s="155"/>
      <c r="EKF2" s="155"/>
      <c r="EKG2" s="155"/>
      <c r="EKH2" s="155"/>
      <c r="EKI2" s="155"/>
      <c r="EKJ2" s="155"/>
      <c r="EKK2" s="155"/>
      <c r="EKL2" s="155"/>
      <c r="EKM2" s="155"/>
      <c r="EKN2" s="155"/>
      <c r="EKO2" s="155"/>
      <c r="EKP2" s="155"/>
      <c r="EKQ2" s="155"/>
      <c r="EKR2" s="155"/>
      <c r="EKS2" s="155"/>
      <c r="EKT2" s="155"/>
      <c r="EKU2" s="155"/>
      <c r="EKV2" s="155"/>
      <c r="EKW2" s="155"/>
      <c r="EKX2" s="155"/>
      <c r="EKY2" s="155"/>
      <c r="EKZ2" s="155"/>
      <c r="ELA2" s="155"/>
      <c r="ELB2" s="155"/>
      <c r="ELC2" s="155"/>
      <c r="ELD2" s="155"/>
      <c r="ELE2" s="155"/>
      <c r="ELF2" s="155"/>
      <c r="ELG2" s="155"/>
      <c r="ELH2" s="155"/>
      <c r="ELI2" s="155"/>
      <c r="ELJ2" s="155"/>
      <c r="ELK2" s="155"/>
      <c r="ELL2" s="155"/>
      <c r="ELM2" s="155"/>
      <c r="ELN2" s="155"/>
      <c r="ELO2" s="155"/>
      <c r="ELP2" s="155"/>
      <c r="ELQ2" s="155"/>
      <c r="ELR2" s="155"/>
      <c r="ELS2" s="155"/>
      <c r="ELT2" s="155"/>
      <c r="ELU2" s="155"/>
      <c r="ELV2" s="155"/>
      <c r="ELW2" s="155"/>
      <c r="ELX2" s="155"/>
      <c r="ELY2" s="155"/>
      <c r="ELZ2" s="155"/>
      <c r="EMA2" s="155"/>
      <c r="EMB2" s="155"/>
      <c r="EMC2" s="155"/>
      <c r="EMD2" s="155"/>
      <c r="EME2" s="155"/>
      <c r="EMF2" s="155"/>
      <c r="EMG2" s="155"/>
      <c r="EMH2" s="155"/>
      <c r="EMI2" s="155"/>
      <c r="EMJ2" s="155"/>
      <c r="EMK2" s="155"/>
      <c r="EML2" s="155"/>
      <c r="EMM2" s="155"/>
      <c r="EMN2" s="155"/>
      <c r="EMO2" s="155"/>
      <c r="EMP2" s="155"/>
      <c r="EMQ2" s="155"/>
      <c r="EMR2" s="155"/>
      <c r="EMS2" s="155"/>
      <c r="EMT2" s="155"/>
      <c r="EMU2" s="155"/>
      <c r="EMV2" s="155"/>
      <c r="EMW2" s="155"/>
      <c r="EMX2" s="155"/>
      <c r="EMY2" s="155"/>
      <c r="EMZ2" s="155"/>
      <c r="ENA2" s="155"/>
      <c r="ENB2" s="155"/>
      <c r="ENC2" s="155"/>
      <c r="END2" s="155"/>
      <c r="ENE2" s="155"/>
      <c r="ENF2" s="155"/>
      <c r="ENG2" s="155"/>
      <c r="ENH2" s="155"/>
      <c r="ENI2" s="155"/>
      <c r="ENJ2" s="155"/>
      <c r="ENK2" s="155"/>
      <c r="ENL2" s="155"/>
      <c r="ENM2" s="155"/>
      <c r="ENN2" s="155"/>
      <c r="ENO2" s="155"/>
      <c r="ENP2" s="155"/>
      <c r="ENQ2" s="155"/>
      <c r="ENR2" s="155"/>
      <c r="ENS2" s="155"/>
      <c r="ENT2" s="155"/>
      <c r="ENU2" s="155"/>
      <c r="ENV2" s="155"/>
      <c r="ENW2" s="155"/>
      <c r="ENX2" s="155"/>
      <c r="ENY2" s="155"/>
      <c r="ENZ2" s="155"/>
      <c r="EOA2" s="155"/>
      <c r="EOB2" s="155"/>
      <c r="EOC2" s="155"/>
      <c r="EOD2" s="155"/>
      <c r="EOE2" s="155"/>
      <c r="EOF2" s="155"/>
      <c r="EOG2" s="155"/>
      <c r="EOH2" s="155"/>
      <c r="EOI2" s="155"/>
      <c r="EOJ2" s="155"/>
      <c r="EOK2" s="155"/>
      <c r="EOL2" s="155"/>
      <c r="EOM2" s="155"/>
      <c r="EON2" s="155"/>
      <c r="EOO2" s="155"/>
      <c r="EOP2" s="155"/>
      <c r="EOQ2" s="155"/>
      <c r="EOR2" s="155"/>
      <c r="EOS2" s="155"/>
      <c r="EOT2" s="155"/>
      <c r="EOU2" s="155"/>
      <c r="EOV2" s="155"/>
      <c r="EOW2" s="155"/>
      <c r="EOX2" s="155"/>
      <c r="EOY2" s="155"/>
      <c r="EOZ2" s="155"/>
      <c r="EPA2" s="155"/>
      <c r="EPB2" s="155"/>
      <c r="EPC2" s="155"/>
      <c r="EPD2" s="155"/>
      <c r="EPE2" s="155"/>
      <c r="EPF2" s="155"/>
      <c r="EPG2" s="155"/>
      <c r="EPH2" s="155"/>
      <c r="EPI2" s="155"/>
      <c r="EPJ2" s="155"/>
      <c r="EPK2" s="155"/>
      <c r="EPL2" s="155"/>
      <c r="EPM2" s="155"/>
      <c r="EPN2" s="155"/>
      <c r="EPO2" s="155"/>
      <c r="EPP2" s="155"/>
      <c r="EPQ2" s="155"/>
      <c r="EPR2" s="155"/>
      <c r="EPS2" s="155"/>
      <c r="EPT2" s="155"/>
      <c r="EPU2" s="155"/>
      <c r="EPV2" s="155"/>
      <c r="EPW2" s="155"/>
      <c r="EPX2" s="155"/>
      <c r="EPY2" s="155"/>
      <c r="EPZ2" s="155"/>
      <c r="EQA2" s="155"/>
      <c r="EQB2" s="155"/>
      <c r="EQC2" s="155"/>
      <c r="EQD2" s="155"/>
      <c r="EQE2" s="155"/>
      <c r="EQF2" s="155"/>
      <c r="EQG2" s="155"/>
      <c r="EQH2" s="155"/>
      <c r="EQI2" s="155"/>
      <c r="EQJ2" s="155"/>
      <c r="EQK2" s="155"/>
      <c r="EQL2" s="155"/>
      <c r="EQM2" s="155"/>
      <c r="EQN2" s="155"/>
      <c r="EQO2" s="155"/>
      <c r="EQP2" s="155"/>
      <c r="EQQ2" s="155"/>
      <c r="EQR2" s="155"/>
      <c r="EQS2" s="155"/>
      <c r="EQT2" s="155"/>
      <c r="EQU2" s="155"/>
      <c r="EQV2" s="155"/>
      <c r="EQW2" s="155"/>
      <c r="EQX2" s="155"/>
      <c r="EQY2" s="155"/>
      <c r="EQZ2" s="155"/>
      <c r="ERA2" s="155"/>
      <c r="ERB2" s="155"/>
      <c r="ERC2" s="155"/>
      <c r="ERD2" s="155"/>
      <c r="ERE2" s="155"/>
      <c r="ERF2" s="155"/>
      <c r="ERG2" s="155"/>
      <c r="ERH2" s="155"/>
      <c r="ERI2" s="155"/>
      <c r="ERJ2" s="155"/>
      <c r="ERK2" s="155"/>
      <c r="ERL2" s="155"/>
      <c r="ERM2" s="155"/>
      <c r="ERN2" s="155"/>
      <c r="ERO2" s="155"/>
      <c r="ERP2" s="155"/>
      <c r="ERQ2" s="155"/>
      <c r="ERR2" s="155"/>
      <c r="ERS2" s="155"/>
      <c r="ERT2" s="155"/>
      <c r="ERU2" s="155"/>
      <c r="ERV2" s="155"/>
      <c r="ERW2" s="155"/>
      <c r="ERX2" s="155"/>
      <c r="ERY2" s="155"/>
      <c r="ERZ2" s="155"/>
      <c r="ESA2" s="155"/>
      <c r="ESB2" s="155"/>
      <c r="ESC2" s="155"/>
      <c r="ESD2" s="155"/>
      <c r="ESE2" s="155"/>
      <c r="ESF2" s="155"/>
      <c r="ESG2" s="155"/>
      <c r="ESH2" s="155"/>
      <c r="ESI2" s="155"/>
      <c r="ESJ2" s="155"/>
      <c r="ESK2" s="155"/>
      <c r="ESL2" s="155"/>
      <c r="ESM2" s="155"/>
      <c r="ESN2" s="155"/>
      <c r="ESO2" s="155"/>
      <c r="ESP2" s="155"/>
      <c r="ESQ2" s="155"/>
      <c r="ESR2" s="155"/>
      <c r="ESS2" s="155"/>
      <c r="EST2" s="155"/>
      <c r="ESU2" s="155"/>
      <c r="ESV2" s="155"/>
      <c r="ESW2" s="155"/>
      <c r="ESX2" s="155"/>
      <c r="ESY2" s="155"/>
      <c r="ESZ2" s="155"/>
      <c r="ETA2" s="155"/>
      <c r="ETB2" s="155"/>
      <c r="ETC2" s="155"/>
      <c r="ETD2" s="155"/>
      <c r="ETE2" s="155"/>
      <c r="ETF2" s="155"/>
      <c r="ETG2" s="155"/>
      <c r="ETH2" s="155"/>
      <c r="ETI2" s="155"/>
      <c r="ETJ2" s="155"/>
      <c r="ETK2" s="155"/>
      <c r="ETL2" s="155"/>
      <c r="ETM2" s="155"/>
      <c r="ETN2" s="155"/>
      <c r="ETO2" s="155"/>
      <c r="ETP2" s="155"/>
      <c r="ETQ2" s="155"/>
      <c r="ETR2" s="155"/>
      <c r="ETS2" s="155"/>
      <c r="ETT2" s="155"/>
      <c r="ETU2" s="155"/>
      <c r="ETV2" s="155"/>
      <c r="ETW2" s="155"/>
      <c r="ETX2" s="155"/>
      <c r="ETY2" s="155"/>
      <c r="ETZ2" s="155"/>
      <c r="EUA2" s="155"/>
      <c r="EUB2" s="155"/>
      <c r="EUC2" s="155"/>
      <c r="EUD2" s="155"/>
      <c r="EUE2" s="155"/>
      <c r="EUF2" s="155"/>
      <c r="EUG2" s="155"/>
      <c r="EUH2" s="155"/>
      <c r="EUI2" s="155"/>
      <c r="EUJ2" s="155"/>
      <c r="EUK2" s="155"/>
      <c r="EUL2" s="155"/>
      <c r="EUM2" s="155"/>
      <c r="EUN2" s="155"/>
      <c r="EUO2" s="155"/>
      <c r="EUP2" s="155"/>
      <c r="EUQ2" s="155"/>
      <c r="EUR2" s="155"/>
      <c r="EUS2" s="155"/>
      <c r="EUT2" s="155"/>
      <c r="EUU2" s="155"/>
      <c r="EUV2" s="155"/>
      <c r="EUW2" s="155"/>
      <c r="EUX2" s="155"/>
      <c r="EUY2" s="155"/>
      <c r="EUZ2" s="155"/>
      <c r="EVA2" s="155"/>
      <c r="EVB2" s="155"/>
      <c r="EVC2" s="155"/>
      <c r="EVD2" s="155"/>
      <c r="EVE2" s="155"/>
      <c r="EVF2" s="155"/>
      <c r="EVG2" s="155"/>
      <c r="EVH2" s="155"/>
      <c r="EVI2" s="155"/>
      <c r="EVJ2" s="155"/>
      <c r="EVK2" s="155"/>
      <c r="EVL2" s="155"/>
      <c r="EVM2" s="155"/>
      <c r="EVN2" s="155"/>
      <c r="EVO2" s="155"/>
      <c r="EVP2" s="155"/>
      <c r="EVQ2" s="155"/>
      <c r="EVR2" s="155"/>
      <c r="EVS2" s="155"/>
      <c r="EVT2" s="155"/>
      <c r="EVU2" s="155"/>
      <c r="EVV2" s="155"/>
      <c r="EVW2" s="155"/>
      <c r="EVX2" s="155"/>
      <c r="EVY2" s="155"/>
      <c r="EVZ2" s="155"/>
      <c r="EWA2" s="155"/>
      <c r="EWB2" s="155"/>
      <c r="EWC2" s="155"/>
      <c r="EWD2" s="155"/>
      <c r="EWE2" s="155"/>
      <c r="EWF2" s="155"/>
      <c r="EWG2" s="155"/>
      <c r="EWH2" s="155"/>
      <c r="EWI2" s="155"/>
      <c r="EWJ2" s="155"/>
      <c r="EWK2" s="155"/>
      <c r="EWL2" s="155"/>
      <c r="EWM2" s="155"/>
      <c r="EWN2" s="155"/>
      <c r="EWO2" s="155"/>
      <c r="EWP2" s="155"/>
      <c r="EWQ2" s="155"/>
      <c r="EWR2" s="155"/>
      <c r="EWS2" s="155"/>
      <c r="EWT2" s="155"/>
      <c r="EWU2" s="155"/>
      <c r="EWV2" s="155"/>
      <c r="EWW2" s="155"/>
      <c r="EWX2" s="155"/>
      <c r="EWY2" s="155"/>
      <c r="EWZ2" s="155"/>
      <c r="EXA2" s="155"/>
      <c r="EXB2" s="155"/>
      <c r="EXC2" s="155"/>
      <c r="EXD2" s="155"/>
      <c r="EXE2" s="155"/>
      <c r="EXF2" s="155"/>
      <c r="EXG2" s="155"/>
      <c r="EXH2" s="155"/>
      <c r="EXI2" s="155"/>
      <c r="EXJ2" s="155"/>
      <c r="EXK2" s="155"/>
      <c r="EXL2" s="155"/>
      <c r="EXM2" s="155"/>
      <c r="EXN2" s="155"/>
      <c r="EXO2" s="155"/>
      <c r="EXP2" s="155"/>
      <c r="EXQ2" s="155"/>
      <c r="EXR2" s="155"/>
      <c r="EXS2" s="155"/>
      <c r="EXT2" s="155"/>
      <c r="EXU2" s="155"/>
      <c r="EXV2" s="155"/>
      <c r="EXW2" s="155"/>
      <c r="EXX2" s="155"/>
      <c r="EXY2" s="155"/>
      <c r="EXZ2" s="155"/>
      <c r="EYA2" s="155"/>
      <c r="EYB2" s="155"/>
      <c r="EYC2" s="155"/>
      <c r="EYD2" s="155"/>
      <c r="EYE2" s="155"/>
      <c r="EYF2" s="155"/>
      <c r="EYG2" s="155"/>
      <c r="EYH2" s="155"/>
      <c r="EYI2" s="155"/>
      <c r="EYJ2" s="155"/>
      <c r="EYK2" s="155"/>
      <c r="EYL2" s="155"/>
      <c r="EYM2" s="155"/>
      <c r="EYN2" s="155"/>
      <c r="EYO2" s="155"/>
      <c r="EYP2" s="155"/>
      <c r="EYQ2" s="155"/>
      <c r="EYR2" s="155"/>
      <c r="EYS2" s="155"/>
      <c r="EYT2" s="155"/>
      <c r="EYU2" s="155"/>
      <c r="EYV2" s="155"/>
      <c r="EYW2" s="155"/>
      <c r="EYX2" s="155"/>
      <c r="EYY2" s="155"/>
      <c r="EYZ2" s="155"/>
      <c r="EZA2" s="155"/>
      <c r="EZB2" s="155"/>
      <c r="EZC2" s="155"/>
      <c r="EZD2" s="155"/>
      <c r="EZE2" s="155"/>
      <c r="EZF2" s="155"/>
      <c r="EZG2" s="155"/>
      <c r="EZH2" s="155"/>
      <c r="EZI2" s="155"/>
      <c r="EZJ2" s="155"/>
      <c r="EZK2" s="155"/>
      <c r="EZL2" s="155"/>
      <c r="EZM2" s="155"/>
      <c r="EZN2" s="155"/>
      <c r="EZO2" s="155"/>
      <c r="EZP2" s="155"/>
      <c r="EZQ2" s="155"/>
      <c r="EZR2" s="155"/>
      <c r="EZS2" s="155"/>
      <c r="EZT2" s="155"/>
      <c r="EZU2" s="155"/>
      <c r="EZV2" s="155"/>
      <c r="EZW2" s="155"/>
      <c r="EZX2" s="155"/>
      <c r="EZY2" s="155"/>
      <c r="EZZ2" s="155"/>
      <c r="FAA2" s="155"/>
      <c r="FAB2" s="155"/>
      <c r="FAC2" s="155"/>
      <c r="FAD2" s="155"/>
      <c r="FAE2" s="155"/>
      <c r="FAF2" s="155"/>
      <c r="FAG2" s="155"/>
      <c r="FAH2" s="155"/>
      <c r="FAI2" s="155"/>
      <c r="FAJ2" s="155"/>
      <c r="FAK2" s="155"/>
      <c r="FAL2" s="155"/>
      <c r="FAM2" s="155"/>
      <c r="FAN2" s="155"/>
      <c r="FAO2" s="155"/>
      <c r="FAP2" s="155"/>
      <c r="FAQ2" s="155"/>
      <c r="FAR2" s="155"/>
      <c r="FAS2" s="155"/>
      <c r="FAT2" s="155"/>
      <c r="FAU2" s="155"/>
      <c r="FAV2" s="155"/>
      <c r="FAW2" s="155"/>
      <c r="FAX2" s="155"/>
      <c r="FAY2" s="155"/>
      <c r="FAZ2" s="155"/>
      <c r="FBA2" s="155"/>
      <c r="FBB2" s="155"/>
      <c r="FBC2" s="155"/>
      <c r="FBD2" s="155"/>
      <c r="FBE2" s="155"/>
      <c r="FBF2" s="155"/>
      <c r="FBG2" s="155"/>
      <c r="FBH2" s="155"/>
      <c r="FBI2" s="155"/>
      <c r="FBJ2" s="155"/>
      <c r="FBK2" s="155"/>
      <c r="FBL2" s="155"/>
      <c r="FBM2" s="155"/>
      <c r="FBN2" s="155"/>
      <c r="FBO2" s="155"/>
      <c r="FBP2" s="155"/>
      <c r="FBQ2" s="155"/>
      <c r="FBR2" s="155"/>
      <c r="FBS2" s="155"/>
      <c r="FBT2" s="155"/>
      <c r="FBU2" s="155"/>
      <c r="FBV2" s="155"/>
      <c r="FBW2" s="155"/>
      <c r="FBX2" s="155"/>
      <c r="FBY2" s="155"/>
      <c r="FBZ2" s="155"/>
      <c r="FCA2" s="155"/>
      <c r="FCB2" s="155"/>
      <c r="FCC2" s="155"/>
      <c r="FCD2" s="155"/>
      <c r="FCE2" s="155"/>
      <c r="FCF2" s="155"/>
      <c r="FCG2" s="155"/>
      <c r="FCH2" s="155"/>
      <c r="FCI2" s="155"/>
      <c r="FCJ2" s="155"/>
      <c r="FCK2" s="155"/>
      <c r="FCL2" s="155"/>
      <c r="FCM2" s="155"/>
      <c r="FCN2" s="155"/>
      <c r="FCO2" s="155"/>
      <c r="FCP2" s="155"/>
      <c r="FCQ2" s="155"/>
      <c r="FCR2" s="155"/>
      <c r="FCS2" s="155"/>
      <c r="FCT2" s="155"/>
      <c r="FCU2" s="155"/>
      <c r="FCV2" s="155"/>
      <c r="FCW2" s="155"/>
      <c r="FCX2" s="155"/>
      <c r="FCY2" s="155"/>
      <c r="FCZ2" s="155"/>
      <c r="FDA2" s="155"/>
      <c r="FDB2" s="155"/>
      <c r="FDC2" s="155"/>
      <c r="FDD2" s="155"/>
      <c r="FDE2" s="155"/>
      <c r="FDF2" s="155"/>
      <c r="FDG2" s="155"/>
      <c r="FDH2" s="155"/>
      <c r="FDI2" s="155"/>
      <c r="FDJ2" s="155"/>
      <c r="FDK2" s="155"/>
      <c r="FDL2" s="155"/>
      <c r="FDM2" s="155"/>
      <c r="FDN2" s="155"/>
      <c r="FDO2" s="155"/>
      <c r="FDP2" s="155"/>
      <c r="FDQ2" s="155"/>
      <c r="FDR2" s="155"/>
      <c r="FDS2" s="155"/>
      <c r="FDT2" s="155"/>
      <c r="FDU2" s="155"/>
      <c r="FDV2" s="155"/>
      <c r="FDW2" s="155"/>
      <c r="FDX2" s="155"/>
      <c r="FDY2" s="155"/>
      <c r="FDZ2" s="155"/>
      <c r="FEA2" s="155"/>
      <c r="FEB2" s="155"/>
      <c r="FEC2" s="155"/>
      <c r="FED2" s="155"/>
      <c r="FEE2" s="155"/>
      <c r="FEF2" s="155"/>
      <c r="FEG2" s="155"/>
      <c r="FEH2" s="155"/>
      <c r="FEI2" s="155"/>
      <c r="FEJ2" s="155"/>
      <c r="FEK2" s="155"/>
      <c r="FEL2" s="155"/>
      <c r="FEM2" s="155"/>
      <c r="FEN2" s="155"/>
      <c r="FEO2" s="155"/>
      <c r="FEP2" s="155"/>
      <c r="FEQ2" s="155"/>
      <c r="FER2" s="155"/>
      <c r="FES2" s="155"/>
      <c r="FET2" s="155"/>
      <c r="FEU2" s="155"/>
      <c r="FEV2" s="155"/>
      <c r="FEW2" s="155"/>
      <c r="FEX2" s="155"/>
      <c r="FEY2" s="155"/>
      <c r="FEZ2" s="155"/>
      <c r="FFA2" s="155"/>
      <c r="FFB2" s="155"/>
      <c r="FFC2" s="155"/>
      <c r="FFD2" s="155"/>
      <c r="FFE2" s="155"/>
      <c r="FFF2" s="155"/>
      <c r="FFG2" s="155"/>
      <c r="FFH2" s="155"/>
      <c r="FFI2" s="155"/>
      <c r="FFJ2" s="155"/>
      <c r="FFK2" s="155"/>
      <c r="FFL2" s="155"/>
      <c r="FFM2" s="155"/>
      <c r="FFN2" s="155"/>
      <c r="FFO2" s="155"/>
      <c r="FFP2" s="155"/>
      <c r="FFQ2" s="155"/>
      <c r="FFR2" s="155"/>
      <c r="FFS2" s="155"/>
      <c r="FFT2" s="155"/>
      <c r="FFU2" s="155"/>
      <c r="FFV2" s="155"/>
      <c r="FFW2" s="155"/>
      <c r="FFX2" s="155"/>
      <c r="FFY2" s="155"/>
      <c r="FFZ2" s="155"/>
      <c r="FGA2" s="155"/>
      <c r="FGB2" s="155"/>
      <c r="FGC2" s="155"/>
      <c r="FGD2" s="155"/>
      <c r="FGE2" s="155"/>
      <c r="FGF2" s="155"/>
      <c r="FGG2" s="155"/>
      <c r="FGH2" s="155"/>
      <c r="FGI2" s="155"/>
      <c r="FGJ2" s="155"/>
      <c r="FGK2" s="155"/>
      <c r="FGL2" s="155"/>
      <c r="FGM2" s="155"/>
      <c r="FGN2" s="155"/>
      <c r="FGO2" s="155"/>
      <c r="FGP2" s="155"/>
      <c r="FGQ2" s="155"/>
      <c r="FGR2" s="155"/>
      <c r="FGS2" s="155"/>
      <c r="FGT2" s="155"/>
      <c r="FGU2" s="155"/>
      <c r="FGV2" s="155"/>
      <c r="FGW2" s="155"/>
      <c r="FGX2" s="155"/>
      <c r="FGY2" s="155"/>
      <c r="FGZ2" s="155"/>
      <c r="FHA2" s="155"/>
      <c r="FHB2" s="155"/>
      <c r="FHC2" s="155"/>
      <c r="FHD2" s="155"/>
      <c r="FHE2" s="155"/>
      <c r="FHF2" s="155"/>
      <c r="FHG2" s="155"/>
      <c r="FHH2" s="155"/>
      <c r="FHI2" s="155"/>
      <c r="FHJ2" s="155"/>
      <c r="FHK2" s="155"/>
      <c r="FHL2" s="155"/>
      <c r="FHM2" s="155"/>
      <c r="FHN2" s="155"/>
      <c r="FHO2" s="155"/>
      <c r="FHP2" s="155"/>
      <c r="FHQ2" s="155"/>
      <c r="FHR2" s="155"/>
      <c r="FHS2" s="155"/>
      <c r="FHT2" s="155"/>
      <c r="FHU2" s="155"/>
      <c r="FHV2" s="155"/>
      <c r="FHW2" s="155"/>
      <c r="FHX2" s="155"/>
      <c r="FHY2" s="155"/>
      <c r="FHZ2" s="155"/>
      <c r="FIA2" s="155"/>
      <c r="FIB2" s="155"/>
      <c r="FIC2" s="155"/>
      <c r="FID2" s="155"/>
      <c r="FIE2" s="155"/>
      <c r="FIF2" s="155"/>
      <c r="FIG2" s="155"/>
      <c r="FIH2" s="155"/>
      <c r="FII2" s="155"/>
      <c r="FIJ2" s="155"/>
      <c r="FIK2" s="155"/>
      <c r="FIL2" s="155"/>
      <c r="FIM2" s="155"/>
      <c r="FIN2" s="155"/>
      <c r="FIO2" s="155"/>
      <c r="FIP2" s="155"/>
      <c r="FIQ2" s="155"/>
      <c r="FIR2" s="155"/>
      <c r="FIS2" s="155"/>
      <c r="FIT2" s="155"/>
      <c r="FIU2" s="155"/>
      <c r="FIV2" s="155"/>
      <c r="FIW2" s="155"/>
      <c r="FIX2" s="155"/>
      <c r="FIY2" s="155"/>
      <c r="FIZ2" s="155"/>
      <c r="FJA2" s="155"/>
      <c r="FJB2" s="155"/>
      <c r="FJC2" s="155"/>
      <c r="FJD2" s="155"/>
      <c r="FJE2" s="155"/>
      <c r="FJF2" s="155"/>
      <c r="FJG2" s="155"/>
      <c r="FJH2" s="155"/>
      <c r="FJI2" s="155"/>
      <c r="FJJ2" s="155"/>
      <c r="FJK2" s="155"/>
      <c r="FJL2" s="155"/>
      <c r="FJM2" s="155"/>
      <c r="FJN2" s="155"/>
      <c r="FJO2" s="155"/>
      <c r="FJP2" s="155"/>
      <c r="FJQ2" s="155"/>
      <c r="FJR2" s="155"/>
      <c r="FJS2" s="155"/>
      <c r="FJT2" s="155"/>
      <c r="FJU2" s="155"/>
      <c r="FJV2" s="155"/>
      <c r="FJW2" s="155"/>
      <c r="FJX2" s="155"/>
      <c r="FJY2" s="155"/>
      <c r="FJZ2" s="155"/>
      <c r="FKA2" s="155"/>
      <c r="FKB2" s="155"/>
      <c r="FKC2" s="155"/>
      <c r="FKD2" s="155"/>
      <c r="FKE2" s="155"/>
      <c r="FKF2" s="155"/>
      <c r="FKG2" s="155"/>
      <c r="FKH2" s="155"/>
      <c r="FKI2" s="155"/>
      <c r="FKJ2" s="155"/>
      <c r="FKK2" s="155"/>
      <c r="FKL2" s="155"/>
      <c r="FKM2" s="155"/>
      <c r="FKN2" s="155"/>
      <c r="FKO2" s="155"/>
      <c r="FKP2" s="155"/>
      <c r="FKQ2" s="155"/>
      <c r="FKR2" s="155"/>
      <c r="FKS2" s="155"/>
      <c r="FKT2" s="155"/>
      <c r="FKU2" s="155"/>
      <c r="FKV2" s="155"/>
      <c r="FKW2" s="155"/>
      <c r="FKX2" s="155"/>
      <c r="FKY2" s="155"/>
      <c r="FKZ2" s="155"/>
      <c r="FLA2" s="155"/>
      <c r="FLB2" s="155"/>
      <c r="FLC2" s="155"/>
      <c r="FLD2" s="155"/>
      <c r="FLE2" s="155"/>
      <c r="FLF2" s="155"/>
      <c r="FLG2" s="155"/>
      <c r="FLH2" s="155"/>
      <c r="FLI2" s="155"/>
      <c r="FLJ2" s="155"/>
      <c r="FLK2" s="155"/>
      <c r="FLL2" s="155"/>
      <c r="FLM2" s="155"/>
      <c r="FLN2" s="155"/>
      <c r="FLO2" s="155"/>
      <c r="FLP2" s="155"/>
      <c r="FLQ2" s="155"/>
      <c r="FLR2" s="155"/>
      <c r="FLS2" s="155"/>
      <c r="FLT2" s="155"/>
      <c r="FLU2" s="155"/>
      <c r="FLV2" s="155"/>
      <c r="FLW2" s="155"/>
      <c r="FLX2" s="155"/>
      <c r="FLY2" s="155"/>
      <c r="FLZ2" s="155"/>
      <c r="FMA2" s="155"/>
      <c r="FMB2" s="155"/>
      <c r="FMC2" s="155"/>
      <c r="FMD2" s="155"/>
      <c r="FME2" s="155"/>
      <c r="FMF2" s="155"/>
      <c r="FMG2" s="155"/>
      <c r="FMH2" s="155"/>
      <c r="FMI2" s="155"/>
      <c r="FMJ2" s="155"/>
      <c r="FMK2" s="155"/>
      <c r="FML2" s="155"/>
      <c r="FMM2" s="155"/>
      <c r="FMN2" s="155"/>
      <c r="FMO2" s="155"/>
      <c r="FMP2" s="155"/>
      <c r="FMQ2" s="155"/>
      <c r="FMR2" s="155"/>
      <c r="FMS2" s="155"/>
      <c r="FMT2" s="155"/>
      <c r="FMU2" s="155"/>
      <c r="FMV2" s="155"/>
      <c r="FMW2" s="155"/>
      <c r="FMX2" s="155"/>
      <c r="FMY2" s="155"/>
      <c r="FMZ2" s="155"/>
      <c r="FNA2" s="155"/>
      <c r="FNB2" s="155"/>
      <c r="FNC2" s="155"/>
      <c r="FND2" s="155"/>
      <c r="FNE2" s="155"/>
      <c r="FNF2" s="155"/>
      <c r="FNG2" s="155"/>
      <c r="FNH2" s="155"/>
      <c r="FNI2" s="155"/>
      <c r="FNJ2" s="155"/>
      <c r="FNK2" s="155"/>
      <c r="FNL2" s="155"/>
      <c r="FNM2" s="155"/>
      <c r="FNN2" s="155"/>
      <c r="FNO2" s="155"/>
      <c r="FNP2" s="155"/>
      <c r="FNQ2" s="155"/>
      <c r="FNR2" s="155"/>
      <c r="FNS2" s="155"/>
      <c r="FNT2" s="155"/>
      <c r="FNU2" s="155"/>
      <c r="FNV2" s="155"/>
      <c r="FNW2" s="155"/>
      <c r="FNX2" s="155"/>
      <c r="FNY2" s="155"/>
      <c r="FNZ2" s="155"/>
      <c r="FOA2" s="155"/>
      <c r="FOB2" s="155"/>
      <c r="FOC2" s="155"/>
      <c r="FOD2" s="155"/>
      <c r="FOE2" s="155"/>
      <c r="FOF2" s="155"/>
      <c r="FOG2" s="155"/>
      <c r="FOH2" s="155"/>
      <c r="FOI2" s="155"/>
      <c r="FOJ2" s="155"/>
      <c r="FOK2" s="155"/>
      <c r="FOL2" s="155"/>
      <c r="FOM2" s="155"/>
      <c r="FON2" s="155"/>
      <c r="FOO2" s="155"/>
      <c r="FOP2" s="155"/>
      <c r="FOQ2" s="155"/>
      <c r="FOR2" s="155"/>
      <c r="FOS2" s="155"/>
      <c r="FOT2" s="155"/>
      <c r="FOU2" s="155"/>
      <c r="FOV2" s="155"/>
      <c r="FOW2" s="155"/>
      <c r="FOX2" s="155"/>
      <c r="FOY2" s="155"/>
      <c r="FOZ2" s="155"/>
      <c r="FPA2" s="155"/>
      <c r="FPB2" s="155"/>
      <c r="FPC2" s="155"/>
      <c r="FPD2" s="155"/>
      <c r="FPE2" s="155"/>
      <c r="FPF2" s="155"/>
      <c r="FPG2" s="155"/>
      <c r="FPH2" s="155"/>
      <c r="FPI2" s="155"/>
      <c r="FPJ2" s="155"/>
      <c r="FPK2" s="155"/>
      <c r="FPL2" s="155"/>
      <c r="FPM2" s="155"/>
      <c r="FPN2" s="155"/>
      <c r="FPO2" s="155"/>
      <c r="FPP2" s="155"/>
      <c r="FPQ2" s="155"/>
      <c r="FPR2" s="155"/>
      <c r="FPS2" s="155"/>
      <c r="FPT2" s="155"/>
      <c r="FPU2" s="155"/>
      <c r="FPV2" s="155"/>
      <c r="FPW2" s="155"/>
      <c r="FPX2" s="155"/>
      <c r="FPY2" s="155"/>
      <c r="FPZ2" s="155"/>
      <c r="FQA2" s="155"/>
      <c r="FQB2" s="155"/>
      <c r="FQC2" s="155"/>
      <c r="FQD2" s="155"/>
      <c r="FQE2" s="155"/>
      <c r="FQF2" s="155"/>
      <c r="FQG2" s="155"/>
      <c r="FQH2" s="155"/>
      <c r="FQI2" s="155"/>
      <c r="FQJ2" s="155"/>
      <c r="FQK2" s="155"/>
      <c r="FQL2" s="155"/>
      <c r="FQM2" s="155"/>
      <c r="FQN2" s="155"/>
      <c r="FQO2" s="155"/>
      <c r="FQP2" s="155"/>
      <c r="FQQ2" s="155"/>
      <c r="FQR2" s="155"/>
      <c r="FQS2" s="155"/>
      <c r="FQT2" s="155"/>
      <c r="FQU2" s="155"/>
      <c r="FQV2" s="155"/>
      <c r="FQW2" s="155"/>
      <c r="FQX2" s="155"/>
      <c r="FQY2" s="155"/>
      <c r="FQZ2" s="155"/>
      <c r="FRA2" s="155"/>
      <c r="FRB2" s="155"/>
      <c r="FRC2" s="155"/>
      <c r="FRD2" s="155"/>
      <c r="FRE2" s="155"/>
      <c r="FRF2" s="155"/>
      <c r="FRG2" s="155"/>
      <c r="FRH2" s="155"/>
      <c r="FRI2" s="155"/>
      <c r="FRJ2" s="155"/>
      <c r="FRK2" s="155"/>
      <c r="FRL2" s="155"/>
      <c r="FRM2" s="155"/>
      <c r="FRN2" s="155"/>
      <c r="FRO2" s="155"/>
      <c r="FRP2" s="155"/>
      <c r="FRQ2" s="155"/>
      <c r="FRR2" s="155"/>
      <c r="FRS2" s="155"/>
      <c r="FRT2" s="155"/>
      <c r="FRU2" s="155"/>
      <c r="FRV2" s="155"/>
      <c r="FRW2" s="155"/>
      <c r="FRX2" s="155"/>
      <c r="FRY2" s="155"/>
      <c r="FRZ2" s="155"/>
      <c r="FSA2" s="155"/>
      <c r="FSB2" s="155"/>
      <c r="FSC2" s="155"/>
      <c r="FSD2" s="155"/>
      <c r="FSE2" s="155"/>
      <c r="FSF2" s="155"/>
      <c r="FSG2" s="155"/>
      <c r="FSH2" s="155"/>
      <c r="FSI2" s="155"/>
      <c r="FSJ2" s="155"/>
      <c r="FSK2" s="155"/>
      <c r="FSL2" s="155"/>
      <c r="FSM2" s="155"/>
      <c r="FSN2" s="155"/>
      <c r="FSO2" s="155"/>
      <c r="FSP2" s="155"/>
      <c r="FSQ2" s="155"/>
      <c r="FSR2" s="155"/>
      <c r="FSS2" s="155"/>
      <c r="FST2" s="155"/>
      <c r="FSU2" s="155"/>
      <c r="FSV2" s="155"/>
      <c r="FSW2" s="155"/>
      <c r="FSX2" s="155"/>
      <c r="FSY2" s="155"/>
      <c r="FSZ2" s="155"/>
      <c r="FTA2" s="155"/>
      <c r="FTB2" s="155"/>
      <c r="FTC2" s="155"/>
      <c r="FTD2" s="155"/>
      <c r="FTE2" s="155"/>
      <c r="FTF2" s="155"/>
      <c r="FTG2" s="155"/>
      <c r="FTH2" s="155"/>
      <c r="FTI2" s="155"/>
      <c r="FTJ2" s="155"/>
      <c r="FTK2" s="155"/>
      <c r="FTL2" s="155"/>
      <c r="FTM2" s="155"/>
      <c r="FTN2" s="155"/>
      <c r="FTO2" s="155"/>
      <c r="FTP2" s="155"/>
      <c r="FTQ2" s="155"/>
      <c r="FTR2" s="155"/>
      <c r="FTS2" s="155"/>
      <c r="FTT2" s="155"/>
      <c r="FTU2" s="155"/>
      <c r="FTV2" s="155"/>
      <c r="FTW2" s="155"/>
      <c r="FTX2" s="155"/>
      <c r="FTY2" s="155"/>
      <c r="FTZ2" s="155"/>
      <c r="FUA2" s="155"/>
      <c r="FUB2" s="155"/>
      <c r="FUC2" s="155"/>
      <c r="FUD2" s="155"/>
      <c r="FUE2" s="155"/>
      <c r="FUF2" s="155"/>
      <c r="FUG2" s="155"/>
      <c r="FUH2" s="155"/>
      <c r="FUI2" s="155"/>
      <c r="FUJ2" s="155"/>
      <c r="FUK2" s="155"/>
      <c r="FUL2" s="155"/>
      <c r="FUM2" s="155"/>
      <c r="FUN2" s="155"/>
      <c r="FUO2" s="155"/>
      <c r="FUP2" s="155"/>
      <c r="FUQ2" s="155"/>
      <c r="FUR2" s="155"/>
      <c r="FUS2" s="155"/>
      <c r="FUT2" s="155"/>
      <c r="FUU2" s="155"/>
      <c r="FUV2" s="155"/>
      <c r="FUW2" s="155"/>
      <c r="FUX2" s="155"/>
      <c r="FUY2" s="155"/>
      <c r="FUZ2" s="155"/>
      <c r="FVA2" s="155"/>
      <c r="FVB2" s="155"/>
      <c r="FVC2" s="155"/>
      <c r="FVD2" s="155"/>
      <c r="FVE2" s="155"/>
      <c r="FVF2" s="155"/>
      <c r="FVG2" s="155"/>
      <c r="FVH2" s="155"/>
      <c r="FVI2" s="155"/>
      <c r="FVJ2" s="155"/>
      <c r="FVK2" s="155"/>
      <c r="FVL2" s="155"/>
      <c r="FVM2" s="155"/>
      <c r="FVN2" s="155"/>
      <c r="FVO2" s="155"/>
      <c r="FVP2" s="155"/>
      <c r="FVQ2" s="155"/>
      <c r="FVR2" s="155"/>
      <c r="FVS2" s="155"/>
      <c r="FVT2" s="155"/>
      <c r="FVU2" s="155"/>
      <c r="FVV2" s="155"/>
      <c r="FVW2" s="155"/>
      <c r="FVX2" s="155"/>
      <c r="FVY2" s="155"/>
      <c r="FVZ2" s="155"/>
      <c r="FWA2" s="155"/>
      <c r="FWB2" s="155"/>
      <c r="FWC2" s="155"/>
      <c r="FWD2" s="155"/>
      <c r="FWE2" s="155"/>
      <c r="FWF2" s="155"/>
      <c r="FWG2" s="155"/>
      <c r="FWH2" s="155"/>
      <c r="FWI2" s="155"/>
      <c r="FWJ2" s="155"/>
      <c r="FWK2" s="155"/>
      <c r="FWL2" s="155"/>
      <c r="FWM2" s="155"/>
      <c r="FWN2" s="155"/>
      <c r="FWO2" s="155"/>
      <c r="FWP2" s="155"/>
      <c r="FWQ2" s="155"/>
      <c r="FWR2" s="155"/>
      <c r="FWS2" s="155"/>
      <c r="FWT2" s="155"/>
      <c r="FWU2" s="155"/>
      <c r="FWV2" s="155"/>
      <c r="FWW2" s="155"/>
      <c r="FWX2" s="155"/>
      <c r="FWY2" s="155"/>
      <c r="FWZ2" s="155"/>
      <c r="FXA2" s="155"/>
      <c r="FXB2" s="155"/>
      <c r="FXC2" s="155"/>
      <c r="FXD2" s="155"/>
      <c r="FXE2" s="155"/>
      <c r="FXF2" s="155"/>
      <c r="FXG2" s="155"/>
      <c r="FXH2" s="155"/>
      <c r="FXI2" s="155"/>
      <c r="FXJ2" s="155"/>
      <c r="FXK2" s="155"/>
      <c r="FXL2" s="155"/>
      <c r="FXM2" s="155"/>
      <c r="FXN2" s="155"/>
      <c r="FXO2" s="155"/>
      <c r="FXP2" s="155"/>
      <c r="FXQ2" s="155"/>
      <c r="FXR2" s="155"/>
      <c r="FXS2" s="155"/>
      <c r="FXT2" s="155"/>
      <c r="FXU2" s="155"/>
      <c r="FXV2" s="155"/>
      <c r="FXW2" s="155"/>
      <c r="FXX2" s="155"/>
      <c r="FXY2" s="155"/>
      <c r="FXZ2" s="155"/>
      <c r="FYA2" s="155"/>
      <c r="FYB2" s="155"/>
      <c r="FYC2" s="155"/>
      <c r="FYD2" s="155"/>
      <c r="FYE2" s="155"/>
      <c r="FYF2" s="155"/>
      <c r="FYG2" s="155"/>
      <c r="FYH2" s="155"/>
      <c r="FYI2" s="155"/>
      <c r="FYJ2" s="155"/>
      <c r="FYK2" s="155"/>
      <c r="FYL2" s="155"/>
      <c r="FYM2" s="155"/>
      <c r="FYN2" s="155"/>
      <c r="FYO2" s="155"/>
      <c r="FYP2" s="155"/>
      <c r="FYQ2" s="155"/>
      <c r="FYR2" s="155"/>
      <c r="FYS2" s="155"/>
      <c r="FYT2" s="155"/>
      <c r="FYU2" s="155"/>
      <c r="FYV2" s="155"/>
      <c r="FYW2" s="155"/>
      <c r="FYX2" s="155"/>
      <c r="FYY2" s="155"/>
      <c r="FYZ2" s="155"/>
      <c r="FZA2" s="155"/>
      <c r="FZB2" s="155"/>
      <c r="FZC2" s="155"/>
      <c r="FZD2" s="155"/>
      <c r="FZE2" s="155"/>
      <c r="FZF2" s="155"/>
      <c r="FZG2" s="155"/>
      <c r="FZH2" s="155"/>
      <c r="FZI2" s="155"/>
      <c r="FZJ2" s="155"/>
      <c r="FZK2" s="155"/>
      <c r="FZL2" s="155"/>
      <c r="FZM2" s="155"/>
      <c r="FZN2" s="155"/>
      <c r="FZO2" s="155"/>
      <c r="FZP2" s="155"/>
      <c r="FZQ2" s="155"/>
      <c r="FZR2" s="155"/>
      <c r="FZS2" s="155"/>
      <c r="FZT2" s="155"/>
      <c r="FZU2" s="155"/>
      <c r="FZV2" s="155"/>
      <c r="FZW2" s="155"/>
      <c r="FZX2" s="155"/>
      <c r="FZY2" s="155"/>
      <c r="FZZ2" s="155"/>
      <c r="GAA2" s="155"/>
      <c r="GAB2" s="155"/>
      <c r="GAC2" s="155"/>
      <c r="GAD2" s="155"/>
      <c r="GAE2" s="155"/>
      <c r="GAF2" s="155"/>
      <c r="GAG2" s="155"/>
      <c r="GAH2" s="155"/>
      <c r="GAI2" s="155"/>
      <c r="GAJ2" s="155"/>
      <c r="GAK2" s="155"/>
      <c r="GAL2" s="155"/>
      <c r="GAM2" s="155"/>
      <c r="GAN2" s="155"/>
      <c r="GAO2" s="155"/>
      <c r="GAP2" s="155"/>
      <c r="GAQ2" s="155"/>
      <c r="GAR2" s="155"/>
      <c r="GAS2" s="155"/>
      <c r="GAT2" s="155"/>
      <c r="GAU2" s="155"/>
      <c r="GAV2" s="155"/>
      <c r="GAW2" s="155"/>
      <c r="GAX2" s="155"/>
      <c r="GAY2" s="155"/>
      <c r="GAZ2" s="155"/>
      <c r="GBA2" s="155"/>
      <c r="GBB2" s="155"/>
      <c r="GBC2" s="155"/>
      <c r="GBD2" s="155"/>
      <c r="GBE2" s="155"/>
      <c r="GBF2" s="155"/>
      <c r="GBG2" s="155"/>
      <c r="GBH2" s="155"/>
      <c r="GBI2" s="155"/>
      <c r="GBJ2" s="155"/>
      <c r="GBK2" s="155"/>
      <c r="GBL2" s="155"/>
      <c r="GBM2" s="155"/>
      <c r="GBN2" s="155"/>
      <c r="GBO2" s="155"/>
      <c r="GBP2" s="155"/>
      <c r="GBQ2" s="155"/>
      <c r="GBR2" s="155"/>
      <c r="GBS2" s="155"/>
      <c r="GBT2" s="155"/>
      <c r="GBU2" s="155"/>
      <c r="GBV2" s="155"/>
      <c r="GBW2" s="155"/>
      <c r="GBX2" s="155"/>
      <c r="GBY2" s="155"/>
      <c r="GBZ2" s="155"/>
      <c r="GCA2" s="155"/>
      <c r="GCB2" s="155"/>
      <c r="GCC2" s="155"/>
      <c r="GCD2" s="155"/>
      <c r="GCE2" s="155"/>
      <c r="GCF2" s="155"/>
      <c r="GCG2" s="155"/>
      <c r="GCH2" s="155"/>
      <c r="GCI2" s="155"/>
      <c r="GCJ2" s="155"/>
      <c r="GCK2" s="155"/>
      <c r="GCL2" s="155"/>
      <c r="GCM2" s="155"/>
      <c r="GCN2" s="155"/>
      <c r="GCO2" s="155"/>
      <c r="GCP2" s="155"/>
      <c r="GCQ2" s="155"/>
      <c r="GCR2" s="155"/>
      <c r="GCS2" s="155"/>
      <c r="GCT2" s="155"/>
      <c r="GCU2" s="155"/>
      <c r="GCV2" s="155"/>
      <c r="GCW2" s="155"/>
      <c r="GCX2" s="155"/>
      <c r="GCY2" s="155"/>
      <c r="GCZ2" s="155"/>
      <c r="GDA2" s="155"/>
      <c r="GDB2" s="155"/>
      <c r="GDC2" s="155"/>
      <c r="GDD2" s="155"/>
      <c r="GDE2" s="155"/>
      <c r="GDF2" s="155"/>
      <c r="GDG2" s="155"/>
      <c r="GDH2" s="155"/>
      <c r="GDI2" s="155"/>
      <c r="GDJ2" s="155"/>
      <c r="GDK2" s="155"/>
      <c r="GDL2" s="155"/>
      <c r="GDM2" s="155"/>
      <c r="GDN2" s="155"/>
      <c r="GDO2" s="155"/>
      <c r="GDP2" s="155"/>
      <c r="GDQ2" s="155"/>
      <c r="GDR2" s="155"/>
      <c r="GDS2" s="155"/>
      <c r="GDT2" s="155"/>
      <c r="GDU2" s="155"/>
      <c r="GDV2" s="155"/>
      <c r="GDW2" s="155"/>
      <c r="GDX2" s="155"/>
      <c r="GDY2" s="155"/>
      <c r="GDZ2" s="155"/>
      <c r="GEA2" s="155"/>
      <c r="GEB2" s="155"/>
      <c r="GEC2" s="155"/>
      <c r="GED2" s="155"/>
      <c r="GEE2" s="155"/>
      <c r="GEF2" s="155"/>
      <c r="GEG2" s="155"/>
      <c r="GEH2" s="155"/>
      <c r="GEI2" s="155"/>
      <c r="GEJ2" s="155"/>
      <c r="GEK2" s="155"/>
      <c r="GEL2" s="155"/>
      <c r="GEM2" s="155"/>
      <c r="GEN2" s="155"/>
      <c r="GEO2" s="155"/>
      <c r="GEP2" s="155"/>
      <c r="GEQ2" s="155"/>
      <c r="GER2" s="155"/>
      <c r="GES2" s="155"/>
      <c r="GET2" s="155"/>
      <c r="GEU2" s="155"/>
      <c r="GEV2" s="155"/>
      <c r="GEW2" s="155"/>
      <c r="GEX2" s="155"/>
      <c r="GEY2" s="155"/>
      <c r="GEZ2" s="155"/>
      <c r="GFA2" s="155"/>
      <c r="GFB2" s="155"/>
      <c r="GFC2" s="155"/>
      <c r="GFD2" s="155"/>
      <c r="GFE2" s="155"/>
      <c r="GFF2" s="155"/>
      <c r="GFG2" s="155"/>
      <c r="GFH2" s="155"/>
      <c r="GFI2" s="155"/>
      <c r="GFJ2" s="155"/>
      <c r="GFK2" s="155"/>
      <c r="GFL2" s="155"/>
      <c r="GFM2" s="155"/>
      <c r="GFN2" s="155"/>
      <c r="GFO2" s="155"/>
      <c r="GFP2" s="155"/>
      <c r="GFQ2" s="155"/>
      <c r="GFR2" s="155"/>
      <c r="GFS2" s="155"/>
      <c r="GFT2" s="155"/>
      <c r="GFU2" s="155"/>
      <c r="GFV2" s="155"/>
      <c r="GFW2" s="155"/>
      <c r="GFX2" s="155"/>
      <c r="GFY2" s="155"/>
      <c r="GFZ2" s="155"/>
      <c r="GGA2" s="155"/>
      <c r="GGB2" s="155"/>
      <c r="GGC2" s="155"/>
      <c r="GGD2" s="155"/>
      <c r="GGE2" s="155"/>
      <c r="GGF2" s="155"/>
      <c r="GGG2" s="155"/>
      <c r="GGH2" s="155"/>
      <c r="GGI2" s="155"/>
      <c r="GGJ2" s="155"/>
      <c r="GGK2" s="155"/>
      <c r="GGL2" s="155"/>
      <c r="GGM2" s="155"/>
      <c r="GGN2" s="155"/>
      <c r="GGO2" s="155"/>
      <c r="GGP2" s="155"/>
      <c r="GGQ2" s="155"/>
      <c r="GGR2" s="155"/>
      <c r="GGS2" s="155"/>
      <c r="GGT2" s="155"/>
      <c r="GGU2" s="155"/>
      <c r="GGV2" s="155"/>
      <c r="GGW2" s="155"/>
      <c r="GGX2" s="155"/>
      <c r="GGY2" s="155"/>
      <c r="GGZ2" s="155"/>
      <c r="GHA2" s="155"/>
      <c r="GHB2" s="155"/>
      <c r="GHC2" s="155"/>
      <c r="GHD2" s="155"/>
      <c r="GHE2" s="155"/>
      <c r="GHF2" s="155"/>
      <c r="GHG2" s="155"/>
      <c r="GHH2" s="155"/>
      <c r="GHI2" s="155"/>
      <c r="GHJ2" s="155"/>
      <c r="GHK2" s="155"/>
      <c r="GHL2" s="155"/>
      <c r="GHM2" s="155"/>
      <c r="GHN2" s="155"/>
      <c r="GHO2" s="155"/>
      <c r="GHP2" s="155"/>
      <c r="GHQ2" s="155"/>
      <c r="GHR2" s="155"/>
      <c r="GHS2" s="155"/>
      <c r="GHT2" s="155"/>
      <c r="GHU2" s="155"/>
      <c r="GHV2" s="155"/>
      <c r="GHW2" s="155"/>
      <c r="GHX2" s="155"/>
      <c r="GHY2" s="155"/>
      <c r="GHZ2" s="155"/>
      <c r="GIA2" s="155"/>
      <c r="GIB2" s="155"/>
      <c r="GIC2" s="155"/>
      <c r="GID2" s="155"/>
      <c r="GIE2" s="155"/>
      <c r="GIF2" s="155"/>
      <c r="GIG2" s="155"/>
      <c r="GIH2" s="155"/>
      <c r="GII2" s="155"/>
      <c r="GIJ2" s="155"/>
      <c r="GIK2" s="155"/>
      <c r="GIL2" s="155"/>
      <c r="GIM2" s="155"/>
      <c r="GIN2" s="155"/>
      <c r="GIO2" s="155"/>
      <c r="GIP2" s="155"/>
      <c r="GIQ2" s="155"/>
      <c r="GIR2" s="155"/>
      <c r="GIS2" s="155"/>
      <c r="GIT2" s="155"/>
      <c r="GIU2" s="155"/>
      <c r="GIV2" s="155"/>
      <c r="GIW2" s="155"/>
      <c r="GIX2" s="155"/>
      <c r="GIY2" s="155"/>
      <c r="GIZ2" s="155"/>
      <c r="GJA2" s="155"/>
      <c r="GJB2" s="155"/>
      <c r="GJC2" s="155"/>
      <c r="GJD2" s="155"/>
      <c r="GJE2" s="155"/>
      <c r="GJF2" s="155"/>
      <c r="GJG2" s="155"/>
      <c r="GJH2" s="155"/>
      <c r="GJI2" s="155"/>
      <c r="GJJ2" s="155"/>
      <c r="GJK2" s="155"/>
      <c r="GJL2" s="155"/>
      <c r="GJM2" s="155"/>
      <c r="GJN2" s="155"/>
      <c r="GJO2" s="155"/>
      <c r="GJP2" s="155"/>
      <c r="GJQ2" s="155"/>
      <c r="GJR2" s="155"/>
      <c r="GJS2" s="155"/>
      <c r="GJT2" s="155"/>
      <c r="GJU2" s="155"/>
      <c r="GJV2" s="155"/>
      <c r="GJW2" s="155"/>
      <c r="GJX2" s="155"/>
      <c r="GJY2" s="155"/>
      <c r="GJZ2" s="155"/>
      <c r="GKA2" s="155"/>
      <c r="GKB2" s="155"/>
      <c r="GKC2" s="155"/>
      <c r="GKD2" s="155"/>
      <c r="GKE2" s="155"/>
      <c r="GKF2" s="155"/>
      <c r="GKG2" s="155"/>
      <c r="GKH2" s="155"/>
      <c r="GKI2" s="155"/>
      <c r="GKJ2" s="155"/>
      <c r="GKK2" s="155"/>
      <c r="GKL2" s="155"/>
      <c r="GKM2" s="155"/>
      <c r="GKN2" s="155"/>
      <c r="GKO2" s="155"/>
      <c r="GKP2" s="155"/>
      <c r="GKQ2" s="155"/>
      <c r="GKR2" s="155"/>
      <c r="GKS2" s="155"/>
      <c r="GKT2" s="155"/>
      <c r="GKU2" s="155"/>
      <c r="GKV2" s="155"/>
      <c r="GKW2" s="155"/>
      <c r="GKX2" s="155"/>
      <c r="GKY2" s="155"/>
      <c r="GKZ2" s="155"/>
      <c r="GLA2" s="155"/>
      <c r="GLB2" s="155"/>
      <c r="GLC2" s="155"/>
      <c r="GLD2" s="155"/>
      <c r="GLE2" s="155"/>
      <c r="GLF2" s="155"/>
      <c r="GLG2" s="155"/>
      <c r="GLH2" s="155"/>
      <c r="GLI2" s="155"/>
      <c r="GLJ2" s="155"/>
      <c r="GLK2" s="155"/>
      <c r="GLL2" s="155"/>
      <c r="GLM2" s="155"/>
      <c r="GLN2" s="155"/>
      <c r="GLO2" s="155"/>
      <c r="GLP2" s="155"/>
      <c r="GLQ2" s="155"/>
      <c r="GLR2" s="155"/>
      <c r="GLS2" s="155"/>
      <c r="GLT2" s="155"/>
      <c r="GLU2" s="155"/>
      <c r="GLV2" s="155"/>
      <c r="GLW2" s="155"/>
      <c r="GLX2" s="155"/>
      <c r="GLY2" s="155"/>
      <c r="GLZ2" s="155"/>
      <c r="GMA2" s="155"/>
      <c r="GMB2" s="155"/>
      <c r="GMC2" s="155"/>
      <c r="GMD2" s="155"/>
      <c r="GME2" s="155"/>
      <c r="GMF2" s="155"/>
      <c r="GMG2" s="155"/>
      <c r="GMH2" s="155"/>
      <c r="GMI2" s="155"/>
      <c r="GMJ2" s="155"/>
      <c r="GMK2" s="155"/>
      <c r="GML2" s="155"/>
      <c r="GMM2" s="155"/>
      <c r="GMN2" s="155"/>
      <c r="GMO2" s="155"/>
      <c r="GMP2" s="155"/>
      <c r="GMQ2" s="155"/>
      <c r="GMR2" s="155"/>
      <c r="GMS2" s="155"/>
      <c r="GMT2" s="155"/>
      <c r="GMU2" s="155"/>
      <c r="GMV2" s="155"/>
      <c r="GMW2" s="155"/>
      <c r="GMX2" s="155"/>
      <c r="GMY2" s="155"/>
      <c r="GMZ2" s="155"/>
      <c r="GNA2" s="155"/>
      <c r="GNB2" s="155"/>
      <c r="GNC2" s="155"/>
      <c r="GND2" s="155"/>
      <c r="GNE2" s="155"/>
      <c r="GNF2" s="155"/>
      <c r="GNG2" s="155"/>
      <c r="GNH2" s="155"/>
      <c r="GNI2" s="155"/>
      <c r="GNJ2" s="155"/>
      <c r="GNK2" s="155"/>
      <c r="GNL2" s="155"/>
      <c r="GNM2" s="155"/>
      <c r="GNN2" s="155"/>
      <c r="GNO2" s="155"/>
      <c r="GNP2" s="155"/>
      <c r="GNQ2" s="155"/>
      <c r="GNR2" s="155"/>
      <c r="GNS2" s="155"/>
      <c r="GNT2" s="155"/>
      <c r="GNU2" s="155"/>
      <c r="GNV2" s="155"/>
      <c r="GNW2" s="155"/>
      <c r="GNX2" s="155"/>
      <c r="GNY2" s="155"/>
      <c r="GNZ2" s="155"/>
      <c r="GOA2" s="155"/>
      <c r="GOB2" s="155"/>
      <c r="GOC2" s="155"/>
      <c r="GOD2" s="155"/>
      <c r="GOE2" s="155"/>
      <c r="GOF2" s="155"/>
      <c r="GOG2" s="155"/>
      <c r="GOH2" s="155"/>
      <c r="GOI2" s="155"/>
      <c r="GOJ2" s="155"/>
      <c r="GOK2" s="155"/>
      <c r="GOL2" s="155"/>
      <c r="GOM2" s="155"/>
      <c r="GON2" s="155"/>
      <c r="GOO2" s="155"/>
      <c r="GOP2" s="155"/>
      <c r="GOQ2" s="155"/>
      <c r="GOR2" s="155"/>
      <c r="GOS2" s="155"/>
      <c r="GOT2" s="155"/>
      <c r="GOU2" s="155"/>
      <c r="GOV2" s="155"/>
      <c r="GOW2" s="155"/>
      <c r="GOX2" s="155"/>
      <c r="GOY2" s="155"/>
      <c r="GOZ2" s="155"/>
      <c r="GPA2" s="155"/>
      <c r="GPB2" s="155"/>
      <c r="GPC2" s="155"/>
      <c r="GPD2" s="155"/>
      <c r="GPE2" s="155"/>
      <c r="GPF2" s="155"/>
      <c r="GPG2" s="155"/>
      <c r="GPH2" s="155"/>
      <c r="GPI2" s="155"/>
      <c r="GPJ2" s="155"/>
      <c r="GPK2" s="155"/>
      <c r="GPL2" s="155"/>
      <c r="GPM2" s="155"/>
      <c r="GPN2" s="155"/>
      <c r="GPO2" s="155"/>
      <c r="GPP2" s="155"/>
      <c r="GPQ2" s="155"/>
      <c r="GPR2" s="155"/>
      <c r="GPS2" s="155"/>
      <c r="GPT2" s="155"/>
      <c r="GPU2" s="155"/>
      <c r="GPV2" s="155"/>
      <c r="GPW2" s="155"/>
      <c r="GPX2" s="155"/>
      <c r="GPY2" s="155"/>
      <c r="GPZ2" s="155"/>
      <c r="GQA2" s="155"/>
      <c r="GQB2" s="155"/>
      <c r="GQC2" s="155"/>
      <c r="GQD2" s="155"/>
      <c r="GQE2" s="155"/>
      <c r="GQF2" s="155"/>
      <c r="GQG2" s="155"/>
      <c r="GQH2" s="155"/>
      <c r="GQI2" s="155"/>
      <c r="GQJ2" s="155"/>
      <c r="GQK2" s="155"/>
      <c r="GQL2" s="155"/>
      <c r="GQM2" s="155"/>
      <c r="GQN2" s="155"/>
      <c r="GQO2" s="155"/>
      <c r="GQP2" s="155"/>
      <c r="GQQ2" s="155"/>
      <c r="GQR2" s="155"/>
      <c r="GQS2" s="155"/>
      <c r="GQT2" s="155"/>
      <c r="GQU2" s="155"/>
      <c r="GQV2" s="155"/>
      <c r="GQW2" s="155"/>
      <c r="GQX2" s="155"/>
      <c r="GQY2" s="155"/>
      <c r="GQZ2" s="155"/>
      <c r="GRA2" s="155"/>
      <c r="GRB2" s="155"/>
      <c r="GRC2" s="155"/>
      <c r="GRD2" s="155"/>
      <c r="GRE2" s="155"/>
      <c r="GRF2" s="155"/>
      <c r="GRG2" s="155"/>
      <c r="GRH2" s="155"/>
      <c r="GRI2" s="155"/>
      <c r="GRJ2" s="155"/>
      <c r="GRK2" s="155"/>
      <c r="GRL2" s="155"/>
      <c r="GRM2" s="155"/>
      <c r="GRN2" s="155"/>
      <c r="GRO2" s="155"/>
      <c r="GRP2" s="155"/>
      <c r="GRQ2" s="155"/>
      <c r="GRR2" s="155"/>
      <c r="GRS2" s="155"/>
      <c r="GRT2" s="155"/>
      <c r="GRU2" s="155"/>
      <c r="GRV2" s="155"/>
      <c r="GRW2" s="155"/>
      <c r="GRX2" s="155"/>
      <c r="GRY2" s="155"/>
      <c r="GRZ2" s="155"/>
      <c r="GSA2" s="155"/>
      <c r="GSB2" s="155"/>
      <c r="GSC2" s="155"/>
      <c r="GSD2" s="155"/>
      <c r="GSE2" s="155"/>
      <c r="GSF2" s="155"/>
      <c r="GSG2" s="155"/>
      <c r="GSH2" s="155"/>
      <c r="GSI2" s="155"/>
      <c r="GSJ2" s="155"/>
      <c r="GSK2" s="155"/>
      <c r="GSL2" s="155"/>
      <c r="GSM2" s="155"/>
      <c r="GSN2" s="155"/>
      <c r="GSO2" s="155"/>
      <c r="GSP2" s="155"/>
      <c r="GSQ2" s="155"/>
      <c r="GSR2" s="155"/>
      <c r="GSS2" s="155"/>
      <c r="GST2" s="155"/>
      <c r="GSU2" s="155"/>
      <c r="GSV2" s="155"/>
      <c r="GSW2" s="155"/>
      <c r="GSX2" s="155"/>
      <c r="GSY2" s="155"/>
      <c r="GSZ2" s="155"/>
      <c r="GTA2" s="155"/>
      <c r="GTB2" s="155"/>
      <c r="GTC2" s="155"/>
      <c r="GTD2" s="155"/>
      <c r="GTE2" s="155"/>
      <c r="GTF2" s="155"/>
      <c r="GTG2" s="155"/>
      <c r="GTH2" s="155"/>
      <c r="GTI2" s="155"/>
      <c r="GTJ2" s="155"/>
      <c r="GTK2" s="155"/>
      <c r="GTL2" s="155"/>
      <c r="GTM2" s="155"/>
      <c r="GTN2" s="155"/>
      <c r="GTO2" s="155"/>
      <c r="GTP2" s="155"/>
      <c r="GTQ2" s="155"/>
      <c r="GTR2" s="155"/>
      <c r="GTS2" s="155"/>
      <c r="GTT2" s="155"/>
      <c r="GTU2" s="155"/>
      <c r="GTV2" s="155"/>
      <c r="GTW2" s="155"/>
      <c r="GTX2" s="155"/>
      <c r="GTY2" s="155"/>
      <c r="GTZ2" s="155"/>
      <c r="GUA2" s="155"/>
      <c r="GUB2" s="155"/>
      <c r="GUC2" s="155"/>
      <c r="GUD2" s="155"/>
      <c r="GUE2" s="155"/>
      <c r="GUF2" s="155"/>
      <c r="GUG2" s="155"/>
      <c r="GUH2" s="155"/>
      <c r="GUI2" s="155"/>
      <c r="GUJ2" s="155"/>
      <c r="GUK2" s="155"/>
      <c r="GUL2" s="155"/>
      <c r="GUM2" s="155"/>
      <c r="GUN2" s="155"/>
      <c r="GUO2" s="155"/>
      <c r="GUP2" s="155"/>
      <c r="GUQ2" s="155"/>
      <c r="GUR2" s="155"/>
      <c r="GUS2" s="155"/>
      <c r="GUT2" s="155"/>
      <c r="GUU2" s="155"/>
      <c r="GUV2" s="155"/>
      <c r="GUW2" s="155"/>
      <c r="GUX2" s="155"/>
      <c r="GUY2" s="155"/>
      <c r="GUZ2" s="155"/>
      <c r="GVA2" s="155"/>
      <c r="GVB2" s="155"/>
      <c r="GVC2" s="155"/>
      <c r="GVD2" s="155"/>
      <c r="GVE2" s="155"/>
      <c r="GVF2" s="155"/>
      <c r="GVG2" s="155"/>
      <c r="GVH2" s="155"/>
      <c r="GVI2" s="155"/>
      <c r="GVJ2" s="155"/>
      <c r="GVK2" s="155"/>
      <c r="GVL2" s="155"/>
      <c r="GVM2" s="155"/>
      <c r="GVN2" s="155"/>
      <c r="GVO2" s="155"/>
      <c r="GVP2" s="155"/>
      <c r="GVQ2" s="155"/>
      <c r="GVR2" s="155"/>
      <c r="GVS2" s="155"/>
      <c r="GVT2" s="155"/>
      <c r="GVU2" s="155"/>
      <c r="GVV2" s="155"/>
      <c r="GVW2" s="155"/>
      <c r="GVX2" s="155"/>
      <c r="GVY2" s="155"/>
      <c r="GVZ2" s="155"/>
      <c r="GWA2" s="155"/>
      <c r="GWB2" s="155"/>
      <c r="GWC2" s="155"/>
      <c r="GWD2" s="155"/>
      <c r="GWE2" s="155"/>
      <c r="GWF2" s="155"/>
      <c r="GWG2" s="155"/>
      <c r="GWH2" s="155"/>
      <c r="GWI2" s="155"/>
      <c r="GWJ2" s="155"/>
      <c r="GWK2" s="155"/>
      <c r="GWL2" s="155"/>
      <c r="GWM2" s="155"/>
      <c r="GWN2" s="155"/>
      <c r="GWO2" s="155"/>
      <c r="GWP2" s="155"/>
      <c r="GWQ2" s="155"/>
      <c r="GWR2" s="155"/>
      <c r="GWS2" s="155"/>
      <c r="GWT2" s="155"/>
      <c r="GWU2" s="155"/>
      <c r="GWV2" s="155"/>
      <c r="GWW2" s="155"/>
      <c r="GWX2" s="155"/>
      <c r="GWY2" s="155"/>
      <c r="GWZ2" s="155"/>
      <c r="GXA2" s="155"/>
      <c r="GXB2" s="155"/>
      <c r="GXC2" s="155"/>
      <c r="GXD2" s="155"/>
      <c r="GXE2" s="155"/>
      <c r="GXF2" s="155"/>
      <c r="GXG2" s="155"/>
      <c r="GXH2" s="155"/>
      <c r="GXI2" s="155"/>
      <c r="GXJ2" s="155"/>
      <c r="GXK2" s="155"/>
      <c r="GXL2" s="155"/>
      <c r="GXM2" s="155"/>
      <c r="GXN2" s="155"/>
      <c r="GXO2" s="155"/>
      <c r="GXP2" s="155"/>
      <c r="GXQ2" s="155"/>
      <c r="GXR2" s="155"/>
      <c r="GXS2" s="155"/>
      <c r="GXT2" s="155"/>
      <c r="GXU2" s="155"/>
      <c r="GXV2" s="155"/>
      <c r="GXW2" s="155"/>
      <c r="GXX2" s="155"/>
      <c r="GXY2" s="155"/>
      <c r="GXZ2" s="155"/>
      <c r="GYA2" s="155"/>
      <c r="GYB2" s="155"/>
      <c r="GYC2" s="155"/>
      <c r="GYD2" s="155"/>
      <c r="GYE2" s="155"/>
      <c r="GYF2" s="155"/>
      <c r="GYG2" s="155"/>
      <c r="GYH2" s="155"/>
      <c r="GYI2" s="155"/>
      <c r="GYJ2" s="155"/>
      <c r="GYK2" s="155"/>
      <c r="GYL2" s="155"/>
      <c r="GYM2" s="155"/>
      <c r="GYN2" s="155"/>
      <c r="GYO2" s="155"/>
      <c r="GYP2" s="155"/>
      <c r="GYQ2" s="155"/>
      <c r="GYR2" s="155"/>
      <c r="GYS2" s="155"/>
      <c r="GYT2" s="155"/>
      <c r="GYU2" s="155"/>
      <c r="GYV2" s="155"/>
      <c r="GYW2" s="155"/>
      <c r="GYX2" s="155"/>
      <c r="GYY2" s="155"/>
      <c r="GYZ2" s="155"/>
      <c r="GZA2" s="155"/>
      <c r="GZB2" s="155"/>
      <c r="GZC2" s="155"/>
      <c r="GZD2" s="155"/>
      <c r="GZE2" s="155"/>
      <c r="GZF2" s="155"/>
      <c r="GZG2" s="155"/>
      <c r="GZH2" s="155"/>
      <c r="GZI2" s="155"/>
      <c r="GZJ2" s="155"/>
      <c r="GZK2" s="155"/>
      <c r="GZL2" s="155"/>
      <c r="GZM2" s="155"/>
      <c r="GZN2" s="155"/>
      <c r="GZO2" s="155"/>
      <c r="GZP2" s="155"/>
      <c r="GZQ2" s="155"/>
      <c r="GZR2" s="155"/>
      <c r="GZS2" s="155"/>
      <c r="GZT2" s="155"/>
      <c r="GZU2" s="155"/>
      <c r="GZV2" s="155"/>
      <c r="GZW2" s="155"/>
      <c r="GZX2" s="155"/>
      <c r="GZY2" s="155"/>
      <c r="GZZ2" s="155"/>
      <c r="HAA2" s="155"/>
      <c r="HAB2" s="155"/>
      <c r="HAC2" s="155"/>
      <c r="HAD2" s="155"/>
      <c r="HAE2" s="155"/>
      <c r="HAF2" s="155"/>
      <c r="HAG2" s="155"/>
      <c r="HAH2" s="155"/>
      <c r="HAI2" s="155"/>
      <c r="HAJ2" s="155"/>
      <c r="HAK2" s="155"/>
      <c r="HAL2" s="155"/>
      <c r="HAM2" s="155"/>
      <c r="HAN2" s="155"/>
      <c r="HAO2" s="155"/>
      <c r="HAP2" s="155"/>
      <c r="HAQ2" s="155"/>
      <c r="HAR2" s="155"/>
      <c r="HAS2" s="155"/>
      <c r="HAT2" s="155"/>
      <c r="HAU2" s="155"/>
      <c r="HAV2" s="155"/>
      <c r="HAW2" s="155"/>
      <c r="HAX2" s="155"/>
      <c r="HAY2" s="155"/>
      <c r="HAZ2" s="155"/>
      <c r="HBA2" s="155"/>
      <c r="HBB2" s="155"/>
      <c r="HBC2" s="155"/>
      <c r="HBD2" s="155"/>
      <c r="HBE2" s="155"/>
      <c r="HBF2" s="155"/>
      <c r="HBG2" s="155"/>
      <c r="HBH2" s="155"/>
      <c r="HBI2" s="155"/>
      <c r="HBJ2" s="155"/>
      <c r="HBK2" s="155"/>
      <c r="HBL2" s="155"/>
      <c r="HBM2" s="155"/>
      <c r="HBN2" s="155"/>
      <c r="HBO2" s="155"/>
      <c r="HBP2" s="155"/>
      <c r="HBQ2" s="155"/>
      <c r="HBR2" s="155"/>
      <c r="HBS2" s="155"/>
      <c r="HBT2" s="155"/>
      <c r="HBU2" s="155"/>
      <c r="HBV2" s="155"/>
      <c r="HBW2" s="155"/>
      <c r="HBX2" s="155"/>
      <c r="HBY2" s="155"/>
      <c r="HBZ2" s="155"/>
      <c r="HCA2" s="155"/>
      <c r="HCB2" s="155"/>
      <c r="HCC2" s="155"/>
      <c r="HCD2" s="155"/>
      <c r="HCE2" s="155"/>
      <c r="HCF2" s="155"/>
      <c r="HCG2" s="155"/>
      <c r="HCH2" s="155"/>
      <c r="HCI2" s="155"/>
      <c r="HCJ2" s="155"/>
      <c r="HCK2" s="155"/>
      <c r="HCL2" s="155"/>
      <c r="HCM2" s="155"/>
      <c r="HCN2" s="155"/>
      <c r="HCO2" s="155"/>
      <c r="HCP2" s="155"/>
      <c r="HCQ2" s="155"/>
      <c r="HCR2" s="155"/>
      <c r="HCS2" s="155"/>
      <c r="HCT2" s="155"/>
      <c r="HCU2" s="155"/>
      <c r="HCV2" s="155"/>
      <c r="HCW2" s="155"/>
      <c r="HCX2" s="155"/>
      <c r="HCY2" s="155"/>
      <c r="HCZ2" s="155"/>
      <c r="HDA2" s="155"/>
      <c r="HDB2" s="155"/>
      <c r="HDC2" s="155"/>
      <c r="HDD2" s="155"/>
      <c r="HDE2" s="155"/>
      <c r="HDF2" s="155"/>
      <c r="HDG2" s="155"/>
      <c r="HDH2" s="155"/>
      <c r="HDI2" s="155"/>
      <c r="HDJ2" s="155"/>
      <c r="HDK2" s="155"/>
      <c r="HDL2" s="155"/>
      <c r="HDM2" s="155"/>
      <c r="HDN2" s="155"/>
      <c r="HDO2" s="155"/>
      <c r="HDP2" s="155"/>
      <c r="HDQ2" s="155"/>
      <c r="HDR2" s="155"/>
      <c r="HDS2" s="155"/>
      <c r="HDT2" s="155"/>
      <c r="HDU2" s="155"/>
      <c r="HDV2" s="155"/>
      <c r="HDW2" s="155"/>
      <c r="HDX2" s="155"/>
      <c r="HDY2" s="155"/>
      <c r="HDZ2" s="155"/>
      <c r="HEA2" s="155"/>
      <c r="HEB2" s="155"/>
      <c r="HEC2" s="155"/>
      <c r="HED2" s="155"/>
      <c r="HEE2" s="155"/>
      <c r="HEF2" s="155"/>
      <c r="HEG2" s="155"/>
      <c r="HEH2" s="155"/>
      <c r="HEI2" s="155"/>
      <c r="HEJ2" s="155"/>
      <c r="HEK2" s="155"/>
      <c r="HEL2" s="155"/>
      <c r="HEM2" s="155"/>
      <c r="HEN2" s="155"/>
      <c r="HEO2" s="155"/>
      <c r="HEP2" s="155"/>
      <c r="HEQ2" s="155"/>
      <c r="HER2" s="155"/>
      <c r="HES2" s="155"/>
      <c r="HET2" s="155"/>
      <c r="HEU2" s="155"/>
      <c r="HEV2" s="155"/>
      <c r="HEW2" s="155"/>
      <c r="HEX2" s="155"/>
      <c r="HEY2" s="155"/>
      <c r="HEZ2" s="155"/>
      <c r="HFA2" s="155"/>
      <c r="HFB2" s="155"/>
      <c r="HFC2" s="155"/>
      <c r="HFD2" s="155"/>
      <c r="HFE2" s="155"/>
      <c r="HFF2" s="155"/>
      <c r="HFG2" s="155"/>
      <c r="HFH2" s="155"/>
      <c r="HFI2" s="155"/>
      <c r="HFJ2" s="155"/>
      <c r="HFK2" s="155"/>
      <c r="HFL2" s="155"/>
      <c r="HFM2" s="155"/>
      <c r="HFN2" s="155"/>
      <c r="HFO2" s="155"/>
      <c r="HFP2" s="155"/>
      <c r="HFQ2" s="155"/>
      <c r="HFR2" s="155"/>
      <c r="HFS2" s="155"/>
      <c r="HFT2" s="155"/>
      <c r="HFU2" s="155"/>
      <c r="HFV2" s="155"/>
      <c r="HFW2" s="155"/>
      <c r="HFX2" s="155"/>
      <c r="HFY2" s="155"/>
      <c r="HFZ2" s="155"/>
      <c r="HGA2" s="155"/>
      <c r="HGB2" s="155"/>
      <c r="HGC2" s="155"/>
      <c r="HGD2" s="155"/>
      <c r="HGE2" s="155"/>
      <c r="HGF2" s="155"/>
      <c r="HGG2" s="155"/>
      <c r="HGH2" s="155"/>
      <c r="HGI2" s="155"/>
      <c r="HGJ2" s="155"/>
      <c r="HGK2" s="155"/>
      <c r="HGL2" s="155"/>
      <c r="HGM2" s="155"/>
      <c r="HGN2" s="155"/>
      <c r="HGO2" s="155"/>
      <c r="HGP2" s="155"/>
      <c r="HGQ2" s="155"/>
      <c r="HGR2" s="155"/>
      <c r="HGS2" s="155"/>
      <c r="HGT2" s="155"/>
      <c r="HGU2" s="155"/>
      <c r="HGV2" s="155"/>
      <c r="HGW2" s="155"/>
      <c r="HGX2" s="155"/>
      <c r="HGY2" s="155"/>
      <c r="HGZ2" s="155"/>
      <c r="HHA2" s="155"/>
      <c r="HHB2" s="155"/>
      <c r="HHC2" s="155"/>
      <c r="HHD2" s="155"/>
      <c r="HHE2" s="155"/>
      <c r="HHF2" s="155"/>
      <c r="HHG2" s="155"/>
      <c r="HHH2" s="155"/>
      <c r="HHI2" s="155"/>
      <c r="HHJ2" s="155"/>
      <c r="HHK2" s="155"/>
      <c r="HHL2" s="155"/>
      <c r="HHM2" s="155"/>
      <c r="HHN2" s="155"/>
      <c r="HHO2" s="155"/>
      <c r="HHP2" s="155"/>
      <c r="HHQ2" s="155"/>
      <c r="HHR2" s="155"/>
      <c r="HHS2" s="155"/>
      <c r="HHT2" s="155"/>
      <c r="HHU2" s="155"/>
      <c r="HHV2" s="155"/>
      <c r="HHW2" s="155"/>
      <c r="HHX2" s="155"/>
      <c r="HHY2" s="155"/>
      <c r="HHZ2" s="155"/>
      <c r="HIA2" s="155"/>
      <c r="HIB2" s="155"/>
      <c r="HIC2" s="155"/>
      <c r="HID2" s="155"/>
      <c r="HIE2" s="155"/>
      <c r="HIF2" s="155"/>
      <c r="HIG2" s="155"/>
      <c r="HIH2" s="155"/>
      <c r="HII2" s="155"/>
      <c r="HIJ2" s="155"/>
      <c r="HIK2" s="155"/>
      <c r="HIL2" s="155"/>
      <c r="HIM2" s="155"/>
      <c r="HIN2" s="155"/>
      <c r="HIO2" s="155"/>
      <c r="HIP2" s="155"/>
      <c r="HIQ2" s="155"/>
      <c r="HIR2" s="155"/>
      <c r="HIS2" s="155"/>
      <c r="HIT2" s="155"/>
      <c r="HIU2" s="155"/>
      <c r="HIV2" s="155"/>
      <c r="HIW2" s="155"/>
      <c r="HIX2" s="155"/>
      <c r="HIY2" s="155"/>
      <c r="HIZ2" s="155"/>
      <c r="HJA2" s="155"/>
      <c r="HJB2" s="155"/>
      <c r="HJC2" s="155"/>
      <c r="HJD2" s="155"/>
      <c r="HJE2" s="155"/>
      <c r="HJF2" s="155"/>
      <c r="HJG2" s="155"/>
      <c r="HJH2" s="155"/>
      <c r="HJI2" s="155"/>
      <c r="HJJ2" s="155"/>
      <c r="HJK2" s="155"/>
      <c r="HJL2" s="155"/>
      <c r="HJM2" s="155"/>
      <c r="HJN2" s="155"/>
      <c r="HJO2" s="155"/>
      <c r="HJP2" s="155"/>
      <c r="HJQ2" s="155"/>
      <c r="HJR2" s="155"/>
      <c r="HJS2" s="155"/>
      <c r="HJT2" s="155"/>
      <c r="HJU2" s="155"/>
      <c r="HJV2" s="155"/>
      <c r="HJW2" s="155"/>
      <c r="HJX2" s="155"/>
      <c r="HJY2" s="155"/>
      <c r="HJZ2" s="155"/>
      <c r="HKA2" s="155"/>
      <c r="HKB2" s="155"/>
      <c r="HKC2" s="155"/>
      <c r="HKD2" s="155"/>
      <c r="HKE2" s="155"/>
      <c r="HKF2" s="155"/>
      <c r="HKG2" s="155"/>
      <c r="HKH2" s="155"/>
      <c r="HKI2" s="155"/>
      <c r="HKJ2" s="155"/>
      <c r="HKK2" s="155"/>
      <c r="HKL2" s="155"/>
      <c r="HKM2" s="155"/>
      <c r="HKN2" s="155"/>
      <c r="HKO2" s="155"/>
      <c r="HKP2" s="155"/>
      <c r="HKQ2" s="155"/>
      <c r="HKR2" s="155"/>
      <c r="HKS2" s="155"/>
      <c r="HKT2" s="155"/>
      <c r="HKU2" s="155"/>
      <c r="HKV2" s="155"/>
      <c r="HKW2" s="155"/>
      <c r="HKX2" s="155"/>
      <c r="HKY2" s="155"/>
      <c r="HKZ2" s="155"/>
      <c r="HLA2" s="155"/>
      <c r="HLB2" s="155"/>
      <c r="HLC2" s="155"/>
      <c r="HLD2" s="155"/>
      <c r="HLE2" s="155"/>
      <c r="HLF2" s="155"/>
      <c r="HLG2" s="155"/>
      <c r="HLH2" s="155"/>
      <c r="HLI2" s="155"/>
      <c r="HLJ2" s="155"/>
      <c r="HLK2" s="155"/>
      <c r="HLL2" s="155"/>
      <c r="HLM2" s="155"/>
      <c r="HLN2" s="155"/>
      <c r="HLO2" s="155"/>
      <c r="HLP2" s="155"/>
      <c r="HLQ2" s="155"/>
      <c r="HLR2" s="155"/>
      <c r="HLS2" s="155"/>
      <c r="HLT2" s="155"/>
      <c r="HLU2" s="155"/>
      <c r="HLV2" s="155"/>
      <c r="HLW2" s="155"/>
      <c r="HLX2" s="155"/>
      <c r="HLY2" s="155"/>
      <c r="HLZ2" s="155"/>
      <c r="HMA2" s="155"/>
      <c r="HMB2" s="155"/>
      <c r="HMC2" s="155"/>
      <c r="HMD2" s="155"/>
      <c r="HME2" s="155"/>
      <c r="HMF2" s="155"/>
      <c r="HMG2" s="155"/>
      <c r="HMH2" s="155"/>
      <c r="HMI2" s="155"/>
      <c r="HMJ2" s="155"/>
      <c r="HMK2" s="155"/>
      <c r="HML2" s="155"/>
      <c r="HMM2" s="155"/>
      <c r="HMN2" s="155"/>
      <c r="HMO2" s="155"/>
      <c r="HMP2" s="155"/>
      <c r="HMQ2" s="155"/>
      <c r="HMR2" s="155"/>
      <c r="HMS2" s="155"/>
      <c r="HMT2" s="155"/>
      <c r="HMU2" s="155"/>
      <c r="HMV2" s="155"/>
      <c r="HMW2" s="155"/>
      <c r="HMX2" s="155"/>
      <c r="HMY2" s="155"/>
      <c r="HMZ2" s="155"/>
      <c r="HNA2" s="155"/>
      <c r="HNB2" s="155"/>
      <c r="HNC2" s="155"/>
      <c r="HND2" s="155"/>
      <c r="HNE2" s="155"/>
      <c r="HNF2" s="155"/>
      <c r="HNG2" s="155"/>
      <c r="HNH2" s="155"/>
      <c r="HNI2" s="155"/>
      <c r="HNJ2" s="155"/>
      <c r="HNK2" s="155"/>
      <c r="HNL2" s="155"/>
      <c r="HNM2" s="155"/>
      <c r="HNN2" s="155"/>
      <c r="HNO2" s="155"/>
      <c r="HNP2" s="155"/>
      <c r="HNQ2" s="155"/>
      <c r="HNR2" s="155"/>
      <c r="HNS2" s="155"/>
      <c r="HNT2" s="155"/>
      <c r="HNU2" s="155"/>
      <c r="HNV2" s="155"/>
      <c r="HNW2" s="155"/>
      <c r="HNX2" s="155"/>
      <c r="HNY2" s="155"/>
      <c r="HNZ2" s="155"/>
      <c r="HOA2" s="155"/>
      <c r="HOB2" s="155"/>
      <c r="HOC2" s="155"/>
      <c r="HOD2" s="155"/>
      <c r="HOE2" s="155"/>
      <c r="HOF2" s="155"/>
      <c r="HOG2" s="155"/>
      <c r="HOH2" s="155"/>
      <c r="HOI2" s="155"/>
      <c r="HOJ2" s="155"/>
      <c r="HOK2" s="155"/>
      <c r="HOL2" s="155"/>
      <c r="HOM2" s="155"/>
      <c r="HON2" s="155"/>
      <c r="HOO2" s="155"/>
      <c r="HOP2" s="155"/>
      <c r="HOQ2" s="155"/>
      <c r="HOR2" s="155"/>
      <c r="HOS2" s="155"/>
      <c r="HOT2" s="155"/>
      <c r="HOU2" s="155"/>
      <c r="HOV2" s="155"/>
      <c r="HOW2" s="155"/>
      <c r="HOX2" s="155"/>
      <c r="HOY2" s="155"/>
      <c r="HOZ2" s="155"/>
      <c r="HPA2" s="155"/>
      <c r="HPB2" s="155"/>
      <c r="HPC2" s="155"/>
      <c r="HPD2" s="155"/>
      <c r="HPE2" s="155"/>
      <c r="HPF2" s="155"/>
      <c r="HPG2" s="155"/>
      <c r="HPH2" s="155"/>
      <c r="HPI2" s="155"/>
      <c r="HPJ2" s="155"/>
      <c r="HPK2" s="155"/>
      <c r="HPL2" s="155"/>
      <c r="HPM2" s="155"/>
      <c r="HPN2" s="155"/>
      <c r="HPO2" s="155"/>
      <c r="HPP2" s="155"/>
      <c r="HPQ2" s="155"/>
      <c r="HPR2" s="155"/>
      <c r="HPS2" s="155"/>
      <c r="HPT2" s="155"/>
      <c r="HPU2" s="155"/>
      <c r="HPV2" s="155"/>
      <c r="HPW2" s="155"/>
      <c r="HPX2" s="155"/>
      <c r="HPY2" s="155"/>
      <c r="HPZ2" s="155"/>
      <c r="HQA2" s="155"/>
      <c r="HQB2" s="155"/>
      <c r="HQC2" s="155"/>
      <c r="HQD2" s="155"/>
      <c r="HQE2" s="155"/>
      <c r="HQF2" s="155"/>
      <c r="HQG2" s="155"/>
      <c r="HQH2" s="155"/>
      <c r="HQI2" s="155"/>
      <c r="HQJ2" s="155"/>
      <c r="HQK2" s="155"/>
      <c r="HQL2" s="155"/>
      <c r="HQM2" s="155"/>
      <c r="HQN2" s="155"/>
      <c r="HQO2" s="155"/>
      <c r="HQP2" s="155"/>
      <c r="HQQ2" s="155"/>
      <c r="HQR2" s="155"/>
      <c r="HQS2" s="155"/>
      <c r="HQT2" s="155"/>
      <c r="HQU2" s="155"/>
      <c r="HQV2" s="155"/>
      <c r="HQW2" s="155"/>
      <c r="HQX2" s="155"/>
      <c r="HQY2" s="155"/>
      <c r="HQZ2" s="155"/>
      <c r="HRA2" s="155"/>
      <c r="HRB2" s="155"/>
      <c r="HRC2" s="155"/>
      <c r="HRD2" s="155"/>
      <c r="HRE2" s="155"/>
      <c r="HRF2" s="155"/>
      <c r="HRG2" s="155"/>
      <c r="HRH2" s="155"/>
      <c r="HRI2" s="155"/>
      <c r="HRJ2" s="155"/>
      <c r="HRK2" s="155"/>
      <c r="HRL2" s="155"/>
      <c r="HRM2" s="155"/>
      <c r="HRN2" s="155"/>
      <c r="HRO2" s="155"/>
      <c r="HRP2" s="155"/>
      <c r="HRQ2" s="155"/>
      <c r="HRR2" s="155"/>
      <c r="HRS2" s="155"/>
      <c r="HRT2" s="155"/>
      <c r="HRU2" s="155"/>
      <c r="HRV2" s="155"/>
      <c r="HRW2" s="155"/>
      <c r="HRX2" s="155"/>
      <c r="HRY2" s="155"/>
      <c r="HRZ2" s="155"/>
      <c r="HSA2" s="155"/>
      <c r="HSB2" s="155"/>
      <c r="HSC2" s="155"/>
      <c r="HSD2" s="155"/>
      <c r="HSE2" s="155"/>
      <c r="HSF2" s="155"/>
      <c r="HSG2" s="155"/>
      <c r="HSH2" s="155"/>
      <c r="HSI2" s="155"/>
      <c r="HSJ2" s="155"/>
      <c r="HSK2" s="155"/>
      <c r="HSL2" s="155"/>
      <c r="HSM2" s="155"/>
      <c r="HSN2" s="155"/>
      <c r="HSO2" s="155"/>
      <c r="HSP2" s="155"/>
      <c r="HSQ2" s="155"/>
      <c r="HSR2" s="155"/>
      <c r="HSS2" s="155"/>
      <c r="HST2" s="155"/>
      <c r="HSU2" s="155"/>
      <c r="HSV2" s="155"/>
      <c r="HSW2" s="155"/>
      <c r="HSX2" s="155"/>
      <c r="HSY2" s="155"/>
      <c r="HSZ2" s="155"/>
      <c r="HTA2" s="155"/>
      <c r="HTB2" s="155"/>
      <c r="HTC2" s="155"/>
      <c r="HTD2" s="155"/>
      <c r="HTE2" s="155"/>
      <c r="HTF2" s="155"/>
      <c r="HTG2" s="155"/>
      <c r="HTH2" s="155"/>
      <c r="HTI2" s="155"/>
      <c r="HTJ2" s="155"/>
      <c r="HTK2" s="155"/>
      <c r="HTL2" s="155"/>
      <c r="HTM2" s="155"/>
      <c r="HTN2" s="155"/>
      <c r="HTO2" s="155"/>
      <c r="HTP2" s="155"/>
      <c r="HTQ2" s="155"/>
      <c r="HTR2" s="155"/>
      <c r="HTS2" s="155"/>
      <c r="HTT2" s="155"/>
      <c r="HTU2" s="155"/>
      <c r="HTV2" s="155"/>
      <c r="HTW2" s="155"/>
      <c r="HTX2" s="155"/>
      <c r="HTY2" s="155"/>
      <c r="HTZ2" s="155"/>
      <c r="HUA2" s="155"/>
      <c r="HUB2" s="155"/>
      <c r="HUC2" s="155"/>
      <c r="HUD2" s="155"/>
      <c r="HUE2" s="155"/>
      <c r="HUF2" s="155"/>
      <c r="HUG2" s="155"/>
      <c r="HUH2" s="155"/>
      <c r="HUI2" s="155"/>
      <c r="HUJ2" s="155"/>
      <c r="HUK2" s="155"/>
      <c r="HUL2" s="155"/>
      <c r="HUM2" s="155"/>
      <c r="HUN2" s="155"/>
      <c r="HUO2" s="155"/>
      <c r="HUP2" s="155"/>
      <c r="HUQ2" s="155"/>
      <c r="HUR2" s="155"/>
      <c r="HUS2" s="155"/>
      <c r="HUT2" s="155"/>
      <c r="HUU2" s="155"/>
      <c r="HUV2" s="155"/>
      <c r="HUW2" s="155"/>
      <c r="HUX2" s="155"/>
      <c r="HUY2" s="155"/>
      <c r="HUZ2" s="155"/>
      <c r="HVA2" s="155"/>
      <c r="HVB2" s="155"/>
      <c r="HVC2" s="155"/>
      <c r="HVD2" s="155"/>
      <c r="HVE2" s="155"/>
      <c r="HVF2" s="155"/>
      <c r="HVG2" s="155"/>
      <c r="HVH2" s="155"/>
      <c r="HVI2" s="155"/>
      <c r="HVJ2" s="155"/>
      <c r="HVK2" s="155"/>
      <c r="HVL2" s="155"/>
      <c r="HVM2" s="155"/>
      <c r="HVN2" s="155"/>
      <c r="HVO2" s="155"/>
      <c r="HVP2" s="155"/>
      <c r="HVQ2" s="155"/>
      <c r="HVR2" s="155"/>
      <c r="HVS2" s="155"/>
      <c r="HVT2" s="155"/>
      <c r="HVU2" s="155"/>
      <c r="HVV2" s="155"/>
      <c r="HVW2" s="155"/>
      <c r="HVX2" s="155"/>
      <c r="HVY2" s="155"/>
      <c r="HVZ2" s="155"/>
      <c r="HWA2" s="155"/>
      <c r="HWB2" s="155"/>
      <c r="HWC2" s="155"/>
      <c r="HWD2" s="155"/>
      <c r="HWE2" s="155"/>
      <c r="HWF2" s="155"/>
      <c r="HWG2" s="155"/>
      <c r="HWH2" s="155"/>
      <c r="HWI2" s="155"/>
      <c r="HWJ2" s="155"/>
      <c r="HWK2" s="155"/>
      <c r="HWL2" s="155"/>
      <c r="HWM2" s="155"/>
      <c r="HWN2" s="155"/>
      <c r="HWO2" s="155"/>
      <c r="HWP2" s="155"/>
      <c r="HWQ2" s="155"/>
      <c r="HWR2" s="155"/>
      <c r="HWS2" s="155"/>
      <c r="HWT2" s="155"/>
      <c r="HWU2" s="155"/>
      <c r="HWV2" s="155"/>
      <c r="HWW2" s="155"/>
      <c r="HWX2" s="155"/>
      <c r="HWY2" s="155"/>
      <c r="HWZ2" s="155"/>
      <c r="HXA2" s="155"/>
      <c r="HXB2" s="155"/>
      <c r="HXC2" s="155"/>
      <c r="HXD2" s="155"/>
      <c r="HXE2" s="155"/>
      <c r="HXF2" s="155"/>
      <c r="HXG2" s="155"/>
      <c r="HXH2" s="155"/>
      <c r="HXI2" s="155"/>
      <c r="HXJ2" s="155"/>
      <c r="HXK2" s="155"/>
      <c r="HXL2" s="155"/>
      <c r="HXM2" s="155"/>
      <c r="HXN2" s="155"/>
      <c r="HXO2" s="155"/>
      <c r="HXP2" s="155"/>
      <c r="HXQ2" s="155"/>
      <c r="HXR2" s="155"/>
      <c r="HXS2" s="155"/>
      <c r="HXT2" s="155"/>
      <c r="HXU2" s="155"/>
      <c r="HXV2" s="155"/>
      <c r="HXW2" s="155"/>
      <c r="HXX2" s="155"/>
      <c r="HXY2" s="155"/>
      <c r="HXZ2" s="155"/>
      <c r="HYA2" s="155"/>
      <c r="HYB2" s="155"/>
      <c r="HYC2" s="155"/>
      <c r="HYD2" s="155"/>
      <c r="HYE2" s="155"/>
      <c r="HYF2" s="155"/>
      <c r="HYG2" s="155"/>
      <c r="HYH2" s="155"/>
      <c r="HYI2" s="155"/>
      <c r="HYJ2" s="155"/>
      <c r="HYK2" s="155"/>
      <c r="HYL2" s="155"/>
      <c r="HYM2" s="155"/>
      <c r="HYN2" s="155"/>
      <c r="HYO2" s="155"/>
      <c r="HYP2" s="155"/>
      <c r="HYQ2" s="155"/>
      <c r="HYR2" s="155"/>
      <c r="HYS2" s="155"/>
      <c r="HYT2" s="155"/>
      <c r="HYU2" s="155"/>
      <c r="HYV2" s="155"/>
      <c r="HYW2" s="155"/>
      <c r="HYX2" s="155"/>
      <c r="HYY2" s="155"/>
      <c r="HYZ2" s="155"/>
      <c r="HZA2" s="155"/>
      <c r="HZB2" s="155"/>
      <c r="HZC2" s="155"/>
      <c r="HZD2" s="155"/>
      <c r="HZE2" s="155"/>
      <c r="HZF2" s="155"/>
      <c r="HZG2" s="155"/>
      <c r="HZH2" s="155"/>
      <c r="HZI2" s="155"/>
      <c r="HZJ2" s="155"/>
      <c r="HZK2" s="155"/>
      <c r="HZL2" s="155"/>
      <c r="HZM2" s="155"/>
      <c r="HZN2" s="155"/>
      <c r="HZO2" s="155"/>
      <c r="HZP2" s="155"/>
      <c r="HZQ2" s="155"/>
      <c r="HZR2" s="155"/>
      <c r="HZS2" s="155"/>
      <c r="HZT2" s="155"/>
      <c r="HZU2" s="155"/>
      <c r="HZV2" s="155"/>
      <c r="HZW2" s="155"/>
      <c r="HZX2" s="155"/>
      <c r="HZY2" s="155"/>
      <c r="HZZ2" s="155"/>
      <c r="IAA2" s="155"/>
      <c r="IAB2" s="155"/>
      <c r="IAC2" s="155"/>
      <c r="IAD2" s="155"/>
      <c r="IAE2" s="155"/>
      <c r="IAF2" s="155"/>
      <c r="IAG2" s="155"/>
      <c r="IAH2" s="155"/>
      <c r="IAI2" s="155"/>
      <c r="IAJ2" s="155"/>
      <c r="IAK2" s="155"/>
      <c r="IAL2" s="155"/>
      <c r="IAM2" s="155"/>
      <c r="IAN2" s="155"/>
      <c r="IAO2" s="155"/>
      <c r="IAP2" s="155"/>
      <c r="IAQ2" s="155"/>
      <c r="IAR2" s="155"/>
      <c r="IAS2" s="155"/>
      <c r="IAT2" s="155"/>
      <c r="IAU2" s="155"/>
      <c r="IAV2" s="155"/>
      <c r="IAW2" s="155"/>
      <c r="IAX2" s="155"/>
      <c r="IAY2" s="155"/>
      <c r="IAZ2" s="155"/>
      <c r="IBA2" s="155"/>
      <c r="IBB2" s="155"/>
      <c r="IBC2" s="155"/>
      <c r="IBD2" s="155"/>
      <c r="IBE2" s="155"/>
      <c r="IBF2" s="155"/>
      <c r="IBG2" s="155"/>
      <c r="IBH2" s="155"/>
      <c r="IBI2" s="155"/>
      <c r="IBJ2" s="155"/>
      <c r="IBK2" s="155"/>
      <c r="IBL2" s="155"/>
      <c r="IBM2" s="155"/>
      <c r="IBN2" s="155"/>
      <c r="IBO2" s="155"/>
      <c r="IBP2" s="155"/>
      <c r="IBQ2" s="155"/>
      <c r="IBR2" s="155"/>
      <c r="IBS2" s="155"/>
      <c r="IBT2" s="155"/>
      <c r="IBU2" s="155"/>
      <c r="IBV2" s="155"/>
      <c r="IBW2" s="155"/>
      <c r="IBX2" s="155"/>
      <c r="IBY2" s="155"/>
      <c r="IBZ2" s="155"/>
      <c r="ICA2" s="155"/>
      <c r="ICB2" s="155"/>
      <c r="ICC2" s="155"/>
      <c r="ICD2" s="155"/>
      <c r="ICE2" s="155"/>
      <c r="ICF2" s="155"/>
      <c r="ICG2" s="155"/>
      <c r="ICH2" s="155"/>
      <c r="ICI2" s="155"/>
      <c r="ICJ2" s="155"/>
      <c r="ICK2" s="155"/>
      <c r="ICL2" s="155"/>
      <c r="ICM2" s="155"/>
      <c r="ICN2" s="155"/>
      <c r="ICO2" s="155"/>
      <c r="ICP2" s="155"/>
      <c r="ICQ2" s="155"/>
      <c r="ICR2" s="155"/>
      <c r="ICS2" s="155"/>
      <c r="ICT2" s="155"/>
      <c r="ICU2" s="155"/>
      <c r="ICV2" s="155"/>
      <c r="ICW2" s="155"/>
      <c r="ICX2" s="155"/>
      <c r="ICY2" s="155"/>
      <c r="ICZ2" s="155"/>
      <c r="IDA2" s="155"/>
      <c r="IDB2" s="155"/>
      <c r="IDC2" s="155"/>
      <c r="IDD2" s="155"/>
      <c r="IDE2" s="155"/>
      <c r="IDF2" s="155"/>
      <c r="IDG2" s="155"/>
      <c r="IDH2" s="155"/>
      <c r="IDI2" s="155"/>
      <c r="IDJ2" s="155"/>
      <c r="IDK2" s="155"/>
      <c r="IDL2" s="155"/>
      <c r="IDM2" s="155"/>
      <c r="IDN2" s="155"/>
      <c r="IDO2" s="155"/>
      <c r="IDP2" s="155"/>
      <c r="IDQ2" s="155"/>
      <c r="IDR2" s="155"/>
      <c r="IDS2" s="155"/>
      <c r="IDT2" s="155"/>
      <c r="IDU2" s="155"/>
      <c r="IDV2" s="155"/>
      <c r="IDW2" s="155"/>
      <c r="IDX2" s="155"/>
      <c r="IDY2" s="155"/>
      <c r="IDZ2" s="155"/>
      <c r="IEA2" s="155"/>
      <c r="IEB2" s="155"/>
      <c r="IEC2" s="155"/>
      <c r="IED2" s="155"/>
      <c r="IEE2" s="155"/>
      <c r="IEF2" s="155"/>
      <c r="IEG2" s="155"/>
      <c r="IEH2" s="155"/>
      <c r="IEI2" s="155"/>
      <c r="IEJ2" s="155"/>
      <c r="IEK2" s="155"/>
      <c r="IEL2" s="155"/>
      <c r="IEM2" s="155"/>
      <c r="IEN2" s="155"/>
      <c r="IEO2" s="155"/>
      <c r="IEP2" s="155"/>
      <c r="IEQ2" s="155"/>
      <c r="IER2" s="155"/>
      <c r="IES2" s="155"/>
      <c r="IET2" s="155"/>
      <c r="IEU2" s="155"/>
      <c r="IEV2" s="155"/>
      <c r="IEW2" s="155"/>
      <c r="IEX2" s="155"/>
      <c r="IEY2" s="155"/>
      <c r="IEZ2" s="155"/>
      <c r="IFA2" s="155"/>
      <c r="IFB2" s="155"/>
      <c r="IFC2" s="155"/>
      <c r="IFD2" s="155"/>
      <c r="IFE2" s="155"/>
      <c r="IFF2" s="155"/>
      <c r="IFG2" s="155"/>
      <c r="IFH2" s="155"/>
      <c r="IFI2" s="155"/>
      <c r="IFJ2" s="155"/>
      <c r="IFK2" s="155"/>
      <c r="IFL2" s="155"/>
      <c r="IFM2" s="155"/>
      <c r="IFN2" s="155"/>
      <c r="IFO2" s="155"/>
      <c r="IFP2" s="155"/>
      <c r="IFQ2" s="155"/>
      <c r="IFR2" s="155"/>
      <c r="IFS2" s="155"/>
      <c r="IFT2" s="155"/>
      <c r="IFU2" s="155"/>
      <c r="IFV2" s="155"/>
      <c r="IFW2" s="155"/>
      <c r="IFX2" s="155"/>
      <c r="IFY2" s="155"/>
      <c r="IFZ2" s="155"/>
      <c r="IGA2" s="155"/>
      <c r="IGB2" s="155"/>
      <c r="IGC2" s="155"/>
      <c r="IGD2" s="155"/>
      <c r="IGE2" s="155"/>
      <c r="IGF2" s="155"/>
      <c r="IGG2" s="155"/>
      <c r="IGH2" s="155"/>
      <c r="IGI2" s="155"/>
      <c r="IGJ2" s="155"/>
      <c r="IGK2" s="155"/>
      <c r="IGL2" s="155"/>
      <c r="IGM2" s="155"/>
      <c r="IGN2" s="155"/>
      <c r="IGO2" s="155"/>
      <c r="IGP2" s="155"/>
      <c r="IGQ2" s="155"/>
      <c r="IGR2" s="155"/>
      <c r="IGS2" s="155"/>
      <c r="IGT2" s="155"/>
      <c r="IGU2" s="155"/>
      <c r="IGV2" s="155"/>
      <c r="IGW2" s="155"/>
      <c r="IGX2" s="155"/>
      <c r="IGY2" s="155"/>
      <c r="IGZ2" s="155"/>
      <c r="IHA2" s="155"/>
      <c r="IHB2" s="155"/>
      <c r="IHC2" s="155"/>
      <c r="IHD2" s="155"/>
      <c r="IHE2" s="155"/>
      <c r="IHF2" s="155"/>
      <c r="IHG2" s="155"/>
      <c r="IHH2" s="155"/>
      <c r="IHI2" s="155"/>
      <c r="IHJ2" s="155"/>
      <c r="IHK2" s="155"/>
      <c r="IHL2" s="155"/>
      <c r="IHM2" s="155"/>
      <c r="IHN2" s="155"/>
      <c r="IHO2" s="155"/>
      <c r="IHP2" s="155"/>
      <c r="IHQ2" s="155"/>
      <c r="IHR2" s="155"/>
      <c r="IHS2" s="155"/>
      <c r="IHT2" s="155"/>
      <c r="IHU2" s="155"/>
      <c r="IHV2" s="155"/>
      <c r="IHW2" s="155"/>
      <c r="IHX2" s="155"/>
      <c r="IHY2" s="155"/>
      <c r="IHZ2" s="155"/>
      <c r="IIA2" s="155"/>
      <c r="IIB2" s="155"/>
      <c r="IIC2" s="155"/>
      <c r="IID2" s="155"/>
      <c r="IIE2" s="155"/>
      <c r="IIF2" s="155"/>
      <c r="IIG2" s="155"/>
      <c r="IIH2" s="155"/>
      <c r="III2" s="155"/>
      <c r="IIJ2" s="155"/>
      <c r="IIK2" s="155"/>
      <c r="IIL2" s="155"/>
      <c r="IIM2" s="155"/>
      <c r="IIN2" s="155"/>
      <c r="IIO2" s="155"/>
      <c r="IIP2" s="155"/>
      <c r="IIQ2" s="155"/>
      <c r="IIR2" s="155"/>
      <c r="IIS2" s="155"/>
      <c r="IIT2" s="155"/>
      <c r="IIU2" s="155"/>
      <c r="IIV2" s="155"/>
      <c r="IIW2" s="155"/>
      <c r="IIX2" s="155"/>
      <c r="IIY2" s="155"/>
      <c r="IIZ2" s="155"/>
      <c r="IJA2" s="155"/>
      <c r="IJB2" s="155"/>
      <c r="IJC2" s="155"/>
      <c r="IJD2" s="155"/>
      <c r="IJE2" s="155"/>
      <c r="IJF2" s="155"/>
      <c r="IJG2" s="155"/>
      <c r="IJH2" s="155"/>
      <c r="IJI2" s="155"/>
      <c r="IJJ2" s="155"/>
      <c r="IJK2" s="155"/>
      <c r="IJL2" s="155"/>
      <c r="IJM2" s="155"/>
      <c r="IJN2" s="155"/>
      <c r="IJO2" s="155"/>
      <c r="IJP2" s="155"/>
      <c r="IJQ2" s="155"/>
      <c r="IJR2" s="155"/>
      <c r="IJS2" s="155"/>
      <c r="IJT2" s="155"/>
      <c r="IJU2" s="155"/>
      <c r="IJV2" s="155"/>
      <c r="IJW2" s="155"/>
      <c r="IJX2" s="155"/>
      <c r="IJY2" s="155"/>
      <c r="IJZ2" s="155"/>
      <c r="IKA2" s="155"/>
      <c r="IKB2" s="155"/>
      <c r="IKC2" s="155"/>
      <c r="IKD2" s="155"/>
      <c r="IKE2" s="155"/>
      <c r="IKF2" s="155"/>
      <c r="IKG2" s="155"/>
      <c r="IKH2" s="155"/>
      <c r="IKI2" s="155"/>
      <c r="IKJ2" s="155"/>
      <c r="IKK2" s="155"/>
      <c r="IKL2" s="155"/>
      <c r="IKM2" s="155"/>
      <c r="IKN2" s="155"/>
      <c r="IKO2" s="155"/>
      <c r="IKP2" s="155"/>
      <c r="IKQ2" s="155"/>
      <c r="IKR2" s="155"/>
      <c r="IKS2" s="155"/>
      <c r="IKT2" s="155"/>
      <c r="IKU2" s="155"/>
      <c r="IKV2" s="155"/>
      <c r="IKW2" s="155"/>
      <c r="IKX2" s="155"/>
      <c r="IKY2" s="155"/>
      <c r="IKZ2" s="155"/>
      <c r="ILA2" s="155"/>
      <c r="ILB2" s="155"/>
      <c r="ILC2" s="155"/>
      <c r="ILD2" s="155"/>
      <c r="ILE2" s="155"/>
      <c r="ILF2" s="155"/>
      <c r="ILG2" s="155"/>
      <c r="ILH2" s="155"/>
      <c r="ILI2" s="155"/>
      <c r="ILJ2" s="155"/>
      <c r="ILK2" s="155"/>
      <c r="ILL2" s="155"/>
      <c r="ILM2" s="155"/>
      <c r="ILN2" s="155"/>
      <c r="ILO2" s="155"/>
      <c r="ILP2" s="155"/>
      <c r="ILQ2" s="155"/>
      <c r="ILR2" s="155"/>
      <c r="ILS2" s="155"/>
      <c r="ILT2" s="155"/>
      <c r="ILU2" s="155"/>
      <c r="ILV2" s="155"/>
      <c r="ILW2" s="155"/>
      <c r="ILX2" s="155"/>
      <c r="ILY2" s="155"/>
      <c r="ILZ2" s="155"/>
      <c r="IMA2" s="155"/>
      <c r="IMB2" s="155"/>
      <c r="IMC2" s="155"/>
      <c r="IMD2" s="155"/>
      <c r="IME2" s="155"/>
      <c r="IMF2" s="155"/>
      <c r="IMG2" s="155"/>
      <c r="IMH2" s="155"/>
      <c r="IMI2" s="155"/>
      <c r="IMJ2" s="155"/>
      <c r="IMK2" s="155"/>
      <c r="IML2" s="155"/>
      <c r="IMM2" s="155"/>
      <c r="IMN2" s="155"/>
      <c r="IMO2" s="155"/>
      <c r="IMP2" s="155"/>
      <c r="IMQ2" s="155"/>
      <c r="IMR2" s="155"/>
      <c r="IMS2" s="155"/>
      <c r="IMT2" s="155"/>
      <c r="IMU2" s="155"/>
      <c r="IMV2" s="155"/>
      <c r="IMW2" s="155"/>
      <c r="IMX2" s="155"/>
      <c r="IMY2" s="155"/>
      <c r="IMZ2" s="155"/>
      <c r="INA2" s="155"/>
      <c r="INB2" s="155"/>
      <c r="INC2" s="155"/>
      <c r="IND2" s="155"/>
      <c r="INE2" s="155"/>
      <c r="INF2" s="155"/>
      <c r="ING2" s="155"/>
      <c r="INH2" s="155"/>
      <c r="INI2" s="155"/>
      <c r="INJ2" s="155"/>
      <c r="INK2" s="155"/>
      <c r="INL2" s="155"/>
      <c r="INM2" s="155"/>
      <c r="INN2" s="155"/>
      <c r="INO2" s="155"/>
      <c r="INP2" s="155"/>
      <c r="INQ2" s="155"/>
      <c r="INR2" s="155"/>
      <c r="INS2" s="155"/>
      <c r="INT2" s="155"/>
      <c r="INU2" s="155"/>
      <c r="INV2" s="155"/>
      <c r="INW2" s="155"/>
      <c r="INX2" s="155"/>
      <c r="INY2" s="155"/>
      <c r="INZ2" s="155"/>
      <c r="IOA2" s="155"/>
      <c r="IOB2" s="155"/>
      <c r="IOC2" s="155"/>
      <c r="IOD2" s="155"/>
      <c r="IOE2" s="155"/>
      <c r="IOF2" s="155"/>
      <c r="IOG2" s="155"/>
      <c r="IOH2" s="155"/>
      <c r="IOI2" s="155"/>
      <c r="IOJ2" s="155"/>
      <c r="IOK2" s="155"/>
      <c r="IOL2" s="155"/>
      <c r="IOM2" s="155"/>
      <c r="ION2" s="155"/>
      <c r="IOO2" s="155"/>
      <c r="IOP2" s="155"/>
      <c r="IOQ2" s="155"/>
      <c r="IOR2" s="155"/>
      <c r="IOS2" s="155"/>
      <c r="IOT2" s="155"/>
      <c r="IOU2" s="155"/>
      <c r="IOV2" s="155"/>
      <c r="IOW2" s="155"/>
      <c r="IOX2" s="155"/>
      <c r="IOY2" s="155"/>
      <c r="IOZ2" s="155"/>
      <c r="IPA2" s="155"/>
      <c r="IPB2" s="155"/>
      <c r="IPC2" s="155"/>
      <c r="IPD2" s="155"/>
      <c r="IPE2" s="155"/>
      <c r="IPF2" s="155"/>
      <c r="IPG2" s="155"/>
      <c r="IPH2" s="155"/>
      <c r="IPI2" s="155"/>
      <c r="IPJ2" s="155"/>
      <c r="IPK2" s="155"/>
      <c r="IPL2" s="155"/>
      <c r="IPM2" s="155"/>
      <c r="IPN2" s="155"/>
      <c r="IPO2" s="155"/>
      <c r="IPP2" s="155"/>
      <c r="IPQ2" s="155"/>
      <c r="IPR2" s="155"/>
      <c r="IPS2" s="155"/>
      <c r="IPT2" s="155"/>
      <c r="IPU2" s="155"/>
      <c r="IPV2" s="155"/>
      <c r="IPW2" s="155"/>
      <c r="IPX2" s="155"/>
      <c r="IPY2" s="155"/>
      <c r="IPZ2" s="155"/>
      <c r="IQA2" s="155"/>
      <c r="IQB2" s="155"/>
      <c r="IQC2" s="155"/>
      <c r="IQD2" s="155"/>
      <c r="IQE2" s="155"/>
      <c r="IQF2" s="155"/>
      <c r="IQG2" s="155"/>
      <c r="IQH2" s="155"/>
      <c r="IQI2" s="155"/>
      <c r="IQJ2" s="155"/>
      <c r="IQK2" s="155"/>
      <c r="IQL2" s="155"/>
      <c r="IQM2" s="155"/>
      <c r="IQN2" s="155"/>
      <c r="IQO2" s="155"/>
      <c r="IQP2" s="155"/>
      <c r="IQQ2" s="155"/>
      <c r="IQR2" s="155"/>
      <c r="IQS2" s="155"/>
      <c r="IQT2" s="155"/>
      <c r="IQU2" s="155"/>
      <c r="IQV2" s="155"/>
      <c r="IQW2" s="155"/>
      <c r="IQX2" s="155"/>
      <c r="IQY2" s="155"/>
      <c r="IQZ2" s="155"/>
      <c r="IRA2" s="155"/>
      <c r="IRB2" s="155"/>
      <c r="IRC2" s="155"/>
      <c r="IRD2" s="155"/>
      <c r="IRE2" s="155"/>
      <c r="IRF2" s="155"/>
      <c r="IRG2" s="155"/>
      <c r="IRH2" s="155"/>
      <c r="IRI2" s="155"/>
      <c r="IRJ2" s="155"/>
      <c r="IRK2" s="155"/>
      <c r="IRL2" s="155"/>
      <c r="IRM2" s="155"/>
      <c r="IRN2" s="155"/>
      <c r="IRO2" s="155"/>
      <c r="IRP2" s="155"/>
      <c r="IRQ2" s="155"/>
      <c r="IRR2" s="155"/>
      <c r="IRS2" s="155"/>
      <c r="IRT2" s="155"/>
      <c r="IRU2" s="155"/>
      <c r="IRV2" s="155"/>
      <c r="IRW2" s="155"/>
      <c r="IRX2" s="155"/>
      <c r="IRY2" s="155"/>
      <c r="IRZ2" s="155"/>
      <c r="ISA2" s="155"/>
      <c r="ISB2" s="155"/>
      <c r="ISC2" s="155"/>
      <c r="ISD2" s="155"/>
      <c r="ISE2" s="155"/>
      <c r="ISF2" s="155"/>
      <c r="ISG2" s="155"/>
      <c r="ISH2" s="155"/>
      <c r="ISI2" s="155"/>
      <c r="ISJ2" s="155"/>
      <c r="ISK2" s="155"/>
      <c r="ISL2" s="155"/>
      <c r="ISM2" s="155"/>
      <c r="ISN2" s="155"/>
      <c r="ISO2" s="155"/>
      <c r="ISP2" s="155"/>
      <c r="ISQ2" s="155"/>
      <c r="ISR2" s="155"/>
      <c r="ISS2" s="155"/>
      <c r="IST2" s="155"/>
      <c r="ISU2" s="155"/>
      <c r="ISV2" s="155"/>
      <c r="ISW2" s="155"/>
      <c r="ISX2" s="155"/>
      <c r="ISY2" s="155"/>
      <c r="ISZ2" s="155"/>
      <c r="ITA2" s="155"/>
      <c r="ITB2" s="155"/>
      <c r="ITC2" s="155"/>
      <c r="ITD2" s="155"/>
      <c r="ITE2" s="155"/>
      <c r="ITF2" s="155"/>
      <c r="ITG2" s="155"/>
      <c r="ITH2" s="155"/>
      <c r="ITI2" s="155"/>
      <c r="ITJ2" s="155"/>
      <c r="ITK2" s="155"/>
      <c r="ITL2" s="155"/>
      <c r="ITM2" s="155"/>
      <c r="ITN2" s="155"/>
      <c r="ITO2" s="155"/>
      <c r="ITP2" s="155"/>
      <c r="ITQ2" s="155"/>
      <c r="ITR2" s="155"/>
      <c r="ITS2" s="155"/>
      <c r="ITT2" s="155"/>
      <c r="ITU2" s="155"/>
      <c r="ITV2" s="155"/>
      <c r="ITW2" s="155"/>
      <c r="ITX2" s="155"/>
      <c r="ITY2" s="155"/>
      <c r="ITZ2" s="155"/>
      <c r="IUA2" s="155"/>
      <c r="IUB2" s="155"/>
      <c r="IUC2" s="155"/>
      <c r="IUD2" s="155"/>
      <c r="IUE2" s="155"/>
      <c r="IUF2" s="155"/>
      <c r="IUG2" s="155"/>
      <c r="IUH2" s="155"/>
      <c r="IUI2" s="155"/>
      <c r="IUJ2" s="155"/>
      <c r="IUK2" s="155"/>
      <c r="IUL2" s="155"/>
      <c r="IUM2" s="155"/>
      <c r="IUN2" s="155"/>
      <c r="IUO2" s="155"/>
      <c r="IUP2" s="155"/>
      <c r="IUQ2" s="155"/>
      <c r="IUR2" s="155"/>
      <c r="IUS2" s="155"/>
      <c r="IUT2" s="155"/>
      <c r="IUU2" s="155"/>
      <c r="IUV2" s="155"/>
      <c r="IUW2" s="155"/>
      <c r="IUX2" s="155"/>
      <c r="IUY2" s="155"/>
      <c r="IUZ2" s="155"/>
      <c r="IVA2" s="155"/>
      <c r="IVB2" s="155"/>
      <c r="IVC2" s="155"/>
      <c r="IVD2" s="155"/>
      <c r="IVE2" s="155"/>
      <c r="IVF2" s="155"/>
      <c r="IVG2" s="155"/>
      <c r="IVH2" s="155"/>
      <c r="IVI2" s="155"/>
      <c r="IVJ2" s="155"/>
      <c r="IVK2" s="155"/>
      <c r="IVL2" s="155"/>
      <c r="IVM2" s="155"/>
      <c r="IVN2" s="155"/>
      <c r="IVO2" s="155"/>
      <c r="IVP2" s="155"/>
      <c r="IVQ2" s="155"/>
      <c r="IVR2" s="155"/>
      <c r="IVS2" s="155"/>
      <c r="IVT2" s="155"/>
      <c r="IVU2" s="155"/>
      <c r="IVV2" s="155"/>
      <c r="IVW2" s="155"/>
      <c r="IVX2" s="155"/>
      <c r="IVY2" s="155"/>
      <c r="IVZ2" s="155"/>
      <c r="IWA2" s="155"/>
      <c r="IWB2" s="155"/>
      <c r="IWC2" s="155"/>
      <c r="IWD2" s="155"/>
      <c r="IWE2" s="155"/>
      <c r="IWF2" s="155"/>
      <c r="IWG2" s="155"/>
      <c r="IWH2" s="155"/>
      <c r="IWI2" s="155"/>
      <c r="IWJ2" s="155"/>
      <c r="IWK2" s="155"/>
      <c r="IWL2" s="155"/>
      <c r="IWM2" s="155"/>
      <c r="IWN2" s="155"/>
      <c r="IWO2" s="155"/>
      <c r="IWP2" s="155"/>
      <c r="IWQ2" s="155"/>
      <c r="IWR2" s="155"/>
      <c r="IWS2" s="155"/>
      <c r="IWT2" s="155"/>
      <c r="IWU2" s="155"/>
      <c r="IWV2" s="155"/>
      <c r="IWW2" s="155"/>
      <c r="IWX2" s="155"/>
      <c r="IWY2" s="155"/>
      <c r="IWZ2" s="155"/>
      <c r="IXA2" s="155"/>
      <c r="IXB2" s="155"/>
      <c r="IXC2" s="155"/>
      <c r="IXD2" s="155"/>
      <c r="IXE2" s="155"/>
      <c r="IXF2" s="155"/>
      <c r="IXG2" s="155"/>
      <c r="IXH2" s="155"/>
      <c r="IXI2" s="155"/>
      <c r="IXJ2" s="155"/>
      <c r="IXK2" s="155"/>
      <c r="IXL2" s="155"/>
      <c r="IXM2" s="155"/>
      <c r="IXN2" s="155"/>
      <c r="IXO2" s="155"/>
      <c r="IXP2" s="155"/>
      <c r="IXQ2" s="155"/>
      <c r="IXR2" s="155"/>
      <c r="IXS2" s="155"/>
      <c r="IXT2" s="155"/>
      <c r="IXU2" s="155"/>
      <c r="IXV2" s="155"/>
      <c r="IXW2" s="155"/>
      <c r="IXX2" s="155"/>
      <c r="IXY2" s="155"/>
      <c r="IXZ2" s="155"/>
      <c r="IYA2" s="155"/>
      <c r="IYB2" s="155"/>
      <c r="IYC2" s="155"/>
      <c r="IYD2" s="155"/>
      <c r="IYE2" s="155"/>
      <c r="IYF2" s="155"/>
      <c r="IYG2" s="155"/>
      <c r="IYH2" s="155"/>
      <c r="IYI2" s="155"/>
      <c r="IYJ2" s="155"/>
      <c r="IYK2" s="155"/>
      <c r="IYL2" s="155"/>
      <c r="IYM2" s="155"/>
      <c r="IYN2" s="155"/>
      <c r="IYO2" s="155"/>
      <c r="IYP2" s="155"/>
      <c r="IYQ2" s="155"/>
      <c r="IYR2" s="155"/>
      <c r="IYS2" s="155"/>
      <c r="IYT2" s="155"/>
      <c r="IYU2" s="155"/>
      <c r="IYV2" s="155"/>
      <c r="IYW2" s="155"/>
      <c r="IYX2" s="155"/>
      <c r="IYY2" s="155"/>
      <c r="IYZ2" s="155"/>
      <c r="IZA2" s="155"/>
      <c r="IZB2" s="155"/>
      <c r="IZC2" s="155"/>
      <c r="IZD2" s="155"/>
      <c r="IZE2" s="155"/>
      <c r="IZF2" s="155"/>
      <c r="IZG2" s="155"/>
      <c r="IZH2" s="155"/>
      <c r="IZI2" s="155"/>
      <c r="IZJ2" s="155"/>
      <c r="IZK2" s="155"/>
      <c r="IZL2" s="155"/>
      <c r="IZM2" s="155"/>
      <c r="IZN2" s="155"/>
      <c r="IZO2" s="155"/>
      <c r="IZP2" s="155"/>
      <c r="IZQ2" s="155"/>
      <c r="IZR2" s="155"/>
      <c r="IZS2" s="155"/>
      <c r="IZT2" s="155"/>
      <c r="IZU2" s="155"/>
      <c r="IZV2" s="155"/>
      <c r="IZW2" s="155"/>
      <c r="IZX2" s="155"/>
      <c r="IZY2" s="155"/>
      <c r="IZZ2" s="155"/>
      <c r="JAA2" s="155"/>
      <c r="JAB2" s="155"/>
      <c r="JAC2" s="155"/>
      <c r="JAD2" s="155"/>
      <c r="JAE2" s="155"/>
      <c r="JAF2" s="155"/>
      <c r="JAG2" s="155"/>
      <c r="JAH2" s="155"/>
      <c r="JAI2" s="155"/>
      <c r="JAJ2" s="155"/>
      <c r="JAK2" s="155"/>
      <c r="JAL2" s="155"/>
      <c r="JAM2" s="155"/>
      <c r="JAN2" s="155"/>
      <c r="JAO2" s="155"/>
      <c r="JAP2" s="155"/>
      <c r="JAQ2" s="155"/>
      <c r="JAR2" s="155"/>
      <c r="JAS2" s="155"/>
      <c r="JAT2" s="155"/>
      <c r="JAU2" s="155"/>
      <c r="JAV2" s="155"/>
      <c r="JAW2" s="155"/>
      <c r="JAX2" s="155"/>
      <c r="JAY2" s="155"/>
      <c r="JAZ2" s="155"/>
      <c r="JBA2" s="155"/>
      <c r="JBB2" s="155"/>
      <c r="JBC2" s="155"/>
      <c r="JBD2" s="155"/>
      <c r="JBE2" s="155"/>
      <c r="JBF2" s="155"/>
      <c r="JBG2" s="155"/>
      <c r="JBH2" s="155"/>
      <c r="JBI2" s="155"/>
      <c r="JBJ2" s="155"/>
      <c r="JBK2" s="155"/>
      <c r="JBL2" s="155"/>
      <c r="JBM2" s="155"/>
      <c r="JBN2" s="155"/>
      <c r="JBO2" s="155"/>
      <c r="JBP2" s="155"/>
      <c r="JBQ2" s="155"/>
      <c r="JBR2" s="155"/>
      <c r="JBS2" s="155"/>
      <c r="JBT2" s="155"/>
      <c r="JBU2" s="155"/>
      <c r="JBV2" s="155"/>
      <c r="JBW2" s="155"/>
      <c r="JBX2" s="155"/>
      <c r="JBY2" s="155"/>
      <c r="JBZ2" s="155"/>
      <c r="JCA2" s="155"/>
      <c r="JCB2" s="155"/>
      <c r="JCC2" s="155"/>
      <c r="JCD2" s="155"/>
      <c r="JCE2" s="155"/>
      <c r="JCF2" s="155"/>
      <c r="JCG2" s="155"/>
      <c r="JCH2" s="155"/>
      <c r="JCI2" s="155"/>
      <c r="JCJ2" s="155"/>
      <c r="JCK2" s="155"/>
      <c r="JCL2" s="155"/>
      <c r="JCM2" s="155"/>
      <c r="JCN2" s="155"/>
      <c r="JCO2" s="155"/>
      <c r="JCP2" s="155"/>
      <c r="JCQ2" s="155"/>
      <c r="JCR2" s="155"/>
      <c r="JCS2" s="155"/>
      <c r="JCT2" s="155"/>
      <c r="JCU2" s="155"/>
      <c r="JCV2" s="155"/>
      <c r="JCW2" s="155"/>
      <c r="JCX2" s="155"/>
      <c r="JCY2" s="155"/>
      <c r="JCZ2" s="155"/>
      <c r="JDA2" s="155"/>
      <c r="JDB2" s="155"/>
      <c r="JDC2" s="155"/>
      <c r="JDD2" s="155"/>
      <c r="JDE2" s="155"/>
      <c r="JDF2" s="155"/>
      <c r="JDG2" s="155"/>
      <c r="JDH2" s="155"/>
      <c r="JDI2" s="155"/>
      <c r="JDJ2" s="155"/>
      <c r="JDK2" s="155"/>
      <c r="JDL2" s="155"/>
      <c r="JDM2" s="155"/>
      <c r="JDN2" s="155"/>
      <c r="JDO2" s="155"/>
      <c r="JDP2" s="155"/>
      <c r="JDQ2" s="155"/>
      <c r="JDR2" s="155"/>
      <c r="JDS2" s="155"/>
      <c r="JDT2" s="155"/>
      <c r="JDU2" s="155"/>
      <c r="JDV2" s="155"/>
      <c r="JDW2" s="155"/>
      <c r="JDX2" s="155"/>
      <c r="JDY2" s="155"/>
      <c r="JDZ2" s="155"/>
      <c r="JEA2" s="155"/>
      <c r="JEB2" s="155"/>
      <c r="JEC2" s="155"/>
      <c r="JED2" s="155"/>
      <c r="JEE2" s="155"/>
      <c r="JEF2" s="155"/>
      <c r="JEG2" s="155"/>
      <c r="JEH2" s="155"/>
      <c r="JEI2" s="155"/>
      <c r="JEJ2" s="155"/>
      <c r="JEK2" s="155"/>
      <c r="JEL2" s="155"/>
      <c r="JEM2" s="155"/>
      <c r="JEN2" s="155"/>
      <c r="JEO2" s="155"/>
      <c r="JEP2" s="155"/>
      <c r="JEQ2" s="155"/>
      <c r="JER2" s="155"/>
      <c r="JES2" s="155"/>
      <c r="JET2" s="155"/>
      <c r="JEU2" s="155"/>
      <c r="JEV2" s="155"/>
      <c r="JEW2" s="155"/>
      <c r="JEX2" s="155"/>
      <c r="JEY2" s="155"/>
      <c r="JEZ2" s="155"/>
      <c r="JFA2" s="155"/>
      <c r="JFB2" s="155"/>
      <c r="JFC2" s="155"/>
      <c r="JFD2" s="155"/>
      <c r="JFE2" s="155"/>
      <c r="JFF2" s="155"/>
      <c r="JFG2" s="155"/>
      <c r="JFH2" s="155"/>
      <c r="JFI2" s="155"/>
      <c r="JFJ2" s="155"/>
      <c r="JFK2" s="155"/>
      <c r="JFL2" s="155"/>
      <c r="JFM2" s="155"/>
      <c r="JFN2" s="155"/>
      <c r="JFO2" s="155"/>
      <c r="JFP2" s="155"/>
      <c r="JFQ2" s="155"/>
      <c r="JFR2" s="155"/>
      <c r="JFS2" s="155"/>
      <c r="JFT2" s="155"/>
      <c r="JFU2" s="155"/>
      <c r="JFV2" s="155"/>
      <c r="JFW2" s="155"/>
      <c r="JFX2" s="155"/>
      <c r="JFY2" s="155"/>
      <c r="JFZ2" s="155"/>
      <c r="JGA2" s="155"/>
      <c r="JGB2" s="155"/>
      <c r="JGC2" s="155"/>
      <c r="JGD2" s="155"/>
      <c r="JGE2" s="155"/>
      <c r="JGF2" s="155"/>
      <c r="JGG2" s="155"/>
      <c r="JGH2" s="155"/>
      <c r="JGI2" s="155"/>
      <c r="JGJ2" s="155"/>
      <c r="JGK2" s="155"/>
      <c r="JGL2" s="155"/>
      <c r="JGM2" s="155"/>
      <c r="JGN2" s="155"/>
      <c r="JGO2" s="155"/>
      <c r="JGP2" s="155"/>
      <c r="JGQ2" s="155"/>
      <c r="JGR2" s="155"/>
      <c r="JGS2" s="155"/>
      <c r="JGT2" s="155"/>
      <c r="JGU2" s="155"/>
      <c r="JGV2" s="155"/>
      <c r="JGW2" s="155"/>
      <c r="JGX2" s="155"/>
      <c r="JGY2" s="155"/>
      <c r="JGZ2" s="155"/>
      <c r="JHA2" s="155"/>
      <c r="JHB2" s="155"/>
      <c r="JHC2" s="155"/>
      <c r="JHD2" s="155"/>
      <c r="JHE2" s="155"/>
      <c r="JHF2" s="155"/>
      <c r="JHG2" s="155"/>
      <c r="JHH2" s="155"/>
      <c r="JHI2" s="155"/>
      <c r="JHJ2" s="155"/>
      <c r="JHK2" s="155"/>
      <c r="JHL2" s="155"/>
      <c r="JHM2" s="155"/>
      <c r="JHN2" s="155"/>
      <c r="JHO2" s="155"/>
      <c r="JHP2" s="155"/>
      <c r="JHQ2" s="155"/>
      <c r="JHR2" s="155"/>
      <c r="JHS2" s="155"/>
      <c r="JHT2" s="155"/>
      <c r="JHU2" s="155"/>
      <c r="JHV2" s="155"/>
      <c r="JHW2" s="155"/>
      <c r="JHX2" s="155"/>
      <c r="JHY2" s="155"/>
      <c r="JHZ2" s="155"/>
      <c r="JIA2" s="155"/>
      <c r="JIB2" s="155"/>
      <c r="JIC2" s="155"/>
      <c r="JID2" s="155"/>
      <c r="JIE2" s="155"/>
      <c r="JIF2" s="155"/>
      <c r="JIG2" s="155"/>
      <c r="JIH2" s="155"/>
      <c r="JII2" s="155"/>
      <c r="JIJ2" s="155"/>
      <c r="JIK2" s="155"/>
      <c r="JIL2" s="155"/>
      <c r="JIM2" s="155"/>
      <c r="JIN2" s="155"/>
      <c r="JIO2" s="155"/>
      <c r="JIP2" s="155"/>
      <c r="JIQ2" s="155"/>
      <c r="JIR2" s="155"/>
      <c r="JIS2" s="155"/>
      <c r="JIT2" s="155"/>
      <c r="JIU2" s="155"/>
      <c r="JIV2" s="155"/>
      <c r="JIW2" s="155"/>
      <c r="JIX2" s="155"/>
      <c r="JIY2" s="155"/>
      <c r="JIZ2" s="155"/>
      <c r="JJA2" s="155"/>
      <c r="JJB2" s="155"/>
      <c r="JJC2" s="155"/>
      <c r="JJD2" s="155"/>
      <c r="JJE2" s="155"/>
      <c r="JJF2" s="155"/>
      <c r="JJG2" s="155"/>
      <c r="JJH2" s="155"/>
      <c r="JJI2" s="155"/>
      <c r="JJJ2" s="155"/>
      <c r="JJK2" s="155"/>
      <c r="JJL2" s="155"/>
      <c r="JJM2" s="155"/>
      <c r="JJN2" s="155"/>
      <c r="JJO2" s="155"/>
      <c r="JJP2" s="155"/>
      <c r="JJQ2" s="155"/>
      <c r="JJR2" s="155"/>
      <c r="JJS2" s="155"/>
      <c r="JJT2" s="155"/>
      <c r="JJU2" s="155"/>
      <c r="JJV2" s="155"/>
      <c r="JJW2" s="155"/>
      <c r="JJX2" s="155"/>
      <c r="JJY2" s="155"/>
      <c r="JJZ2" s="155"/>
      <c r="JKA2" s="155"/>
      <c r="JKB2" s="155"/>
      <c r="JKC2" s="155"/>
      <c r="JKD2" s="155"/>
      <c r="JKE2" s="155"/>
      <c r="JKF2" s="155"/>
      <c r="JKG2" s="155"/>
      <c r="JKH2" s="155"/>
      <c r="JKI2" s="155"/>
      <c r="JKJ2" s="155"/>
      <c r="JKK2" s="155"/>
      <c r="JKL2" s="155"/>
      <c r="JKM2" s="155"/>
      <c r="JKN2" s="155"/>
      <c r="JKO2" s="155"/>
      <c r="JKP2" s="155"/>
      <c r="JKQ2" s="155"/>
      <c r="JKR2" s="155"/>
      <c r="JKS2" s="155"/>
      <c r="JKT2" s="155"/>
      <c r="JKU2" s="155"/>
      <c r="JKV2" s="155"/>
      <c r="JKW2" s="155"/>
      <c r="JKX2" s="155"/>
      <c r="JKY2" s="155"/>
      <c r="JKZ2" s="155"/>
      <c r="JLA2" s="155"/>
      <c r="JLB2" s="155"/>
      <c r="JLC2" s="155"/>
      <c r="JLD2" s="155"/>
      <c r="JLE2" s="155"/>
      <c r="JLF2" s="155"/>
      <c r="JLG2" s="155"/>
      <c r="JLH2" s="155"/>
      <c r="JLI2" s="155"/>
      <c r="JLJ2" s="155"/>
      <c r="JLK2" s="155"/>
      <c r="JLL2" s="155"/>
      <c r="JLM2" s="155"/>
      <c r="JLN2" s="155"/>
      <c r="JLO2" s="155"/>
      <c r="JLP2" s="155"/>
      <c r="JLQ2" s="155"/>
      <c r="JLR2" s="155"/>
      <c r="JLS2" s="155"/>
      <c r="JLT2" s="155"/>
      <c r="JLU2" s="155"/>
      <c r="JLV2" s="155"/>
      <c r="JLW2" s="155"/>
      <c r="JLX2" s="155"/>
      <c r="JLY2" s="155"/>
      <c r="JLZ2" s="155"/>
      <c r="JMA2" s="155"/>
      <c r="JMB2" s="155"/>
      <c r="JMC2" s="155"/>
      <c r="JMD2" s="155"/>
      <c r="JME2" s="155"/>
      <c r="JMF2" s="155"/>
      <c r="JMG2" s="155"/>
      <c r="JMH2" s="155"/>
      <c r="JMI2" s="155"/>
      <c r="JMJ2" s="155"/>
      <c r="JMK2" s="155"/>
      <c r="JML2" s="155"/>
      <c r="JMM2" s="155"/>
      <c r="JMN2" s="155"/>
      <c r="JMO2" s="155"/>
      <c r="JMP2" s="155"/>
      <c r="JMQ2" s="155"/>
      <c r="JMR2" s="155"/>
      <c r="JMS2" s="155"/>
      <c r="JMT2" s="155"/>
      <c r="JMU2" s="155"/>
      <c r="JMV2" s="155"/>
      <c r="JMW2" s="155"/>
      <c r="JMX2" s="155"/>
      <c r="JMY2" s="155"/>
      <c r="JMZ2" s="155"/>
      <c r="JNA2" s="155"/>
      <c r="JNB2" s="155"/>
      <c r="JNC2" s="155"/>
      <c r="JND2" s="155"/>
      <c r="JNE2" s="155"/>
      <c r="JNF2" s="155"/>
      <c r="JNG2" s="155"/>
      <c r="JNH2" s="155"/>
      <c r="JNI2" s="155"/>
      <c r="JNJ2" s="155"/>
      <c r="JNK2" s="155"/>
      <c r="JNL2" s="155"/>
      <c r="JNM2" s="155"/>
      <c r="JNN2" s="155"/>
      <c r="JNO2" s="155"/>
      <c r="JNP2" s="155"/>
      <c r="JNQ2" s="155"/>
      <c r="JNR2" s="155"/>
      <c r="JNS2" s="155"/>
      <c r="JNT2" s="155"/>
      <c r="JNU2" s="155"/>
      <c r="JNV2" s="155"/>
      <c r="JNW2" s="155"/>
      <c r="JNX2" s="155"/>
      <c r="JNY2" s="155"/>
      <c r="JNZ2" s="155"/>
      <c r="JOA2" s="155"/>
      <c r="JOB2" s="155"/>
      <c r="JOC2" s="155"/>
      <c r="JOD2" s="155"/>
      <c r="JOE2" s="155"/>
      <c r="JOF2" s="155"/>
      <c r="JOG2" s="155"/>
      <c r="JOH2" s="155"/>
      <c r="JOI2" s="155"/>
      <c r="JOJ2" s="155"/>
      <c r="JOK2" s="155"/>
      <c r="JOL2" s="155"/>
      <c r="JOM2" s="155"/>
      <c r="JON2" s="155"/>
      <c r="JOO2" s="155"/>
      <c r="JOP2" s="155"/>
      <c r="JOQ2" s="155"/>
      <c r="JOR2" s="155"/>
      <c r="JOS2" s="155"/>
      <c r="JOT2" s="155"/>
      <c r="JOU2" s="155"/>
      <c r="JOV2" s="155"/>
      <c r="JOW2" s="155"/>
      <c r="JOX2" s="155"/>
      <c r="JOY2" s="155"/>
      <c r="JOZ2" s="155"/>
      <c r="JPA2" s="155"/>
      <c r="JPB2" s="155"/>
      <c r="JPC2" s="155"/>
      <c r="JPD2" s="155"/>
      <c r="JPE2" s="155"/>
      <c r="JPF2" s="155"/>
      <c r="JPG2" s="155"/>
      <c r="JPH2" s="155"/>
      <c r="JPI2" s="155"/>
      <c r="JPJ2" s="155"/>
      <c r="JPK2" s="155"/>
      <c r="JPL2" s="155"/>
      <c r="JPM2" s="155"/>
      <c r="JPN2" s="155"/>
      <c r="JPO2" s="155"/>
      <c r="JPP2" s="155"/>
      <c r="JPQ2" s="155"/>
      <c r="JPR2" s="155"/>
      <c r="JPS2" s="155"/>
      <c r="JPT2" s="155"/>
      <c r="JPU2" s="155"/>
      <c r="JPV2" s="155"/>
      <c r="JPW2" s="155"/>
      <c r="JPX2" s="155"/>
      <c r="JPY2" s="155"/>
      <c r="JPZ2" s="155"/>
      <c r="JQA2" s="155"/>
      <c r="JQB2" s="155"/>
      <c r="JQC2" s="155"/>
      <c r="JQD2" s="155"/>
      <c r="JQE2" s="155"/>
      <c r="JQF2" s="155"/>
      <c r="JQG2" s="155"/>
      <c r="JQH2" s="155"/>
      <c r="JQI2" s="155"/>
      <c r="JQJ2" s="155"/>
      <c r="JQK2" s="155"/>
      <c r="JQL2" s="155"/>
      <c r="JQM2" s="155"/>
      <c r="JQN2" s="155"/>
      <c r="JQO2" s="155"/>
      <c r="JQP2" s="155"/>
      <c r="JQQ2" s="155"/>
      <c r="JQR2" s="155"/>
      <c r="JQS2" s="155"/>
      <c r="JQT2" s="155"/>
      <c r="JQU2" s="155"/>
      <c r="JQV2" s="155"/>
      <c r="JQW2" s="155"/>
      <c r="JQX2" s="155"/>
      <c r="JQY2" s="155"/>
      <c r="JQZ2" s="155"/>
      <c r="JRA2" s="155"/>
      <c r="JRB2" s="155"/>
      <c r="JRC2" s="155"/>
      <c r="JRD2" s="155"/>
      <c r="JRE2" s="155"/>
      <c r="JRF2" s="155"/>
      <c r="JRG2" s="155"/>
      <c r="JRH2" s="155"/>
      <c r="JRI2" s="155"/>
      <c r="JRJ2" s="155"/>
      <c r="JRK2" s="155"/>
      <c r="JRL2" s="155"/>
      <c r="JRM2" s="155"/>
      <c r="JRN2" s="155"/>
      <c r="JRO2" s="155"/>
      <c r="JRP2" s="155"/>
      <c r="JRQ2" s="155"/>
      <c r="JRR2" s="155"/>
      <c r="JRS2" s="155"/>
      <c r="JRT2" s="155"/>
      <c r="JRU2" s="155"/>
      <c r="JRV2" s="155"/>
      <c r="JRW2" s="155"/>
      <c r="JRX2" s="155"/>
      <c r="JRY2" s="155"/>
      <c r="JRZ2" s="155"/>
      <c r="JSA2" s="155"/>
      <c r="JSB2" s="155"/>
      <c r="JSC2" s="155"/>
      <c r="JSD2" s="155"/>
      <c r="JSE2" s="155"/>
      <c r="JSF2" s="155"/>
      <c r="JSG2" s="155"/>
      <c r="JSH2" s="155"/>
      <c r="JSI2" s="155"/>
      <c r="JSJ2" s="155"/>
      <c r="JSK2" s="155"/>
      <c r="JSL2" s="155"/>
      <c r="JSM2" s="155"/>
      <c r="JSN2" s="155"/>
      <c r="JSO2" s="155"/>
      <c r="JSP2" s="155"/>
      <c r="JSQ2" s="155"/>
      <c r="JSR2" s="155"/>
      <c r="JSS2" s="155"/>
      <c r="JST2" s="155"/>
      <c r="JSU2" s="155"/>
      <c r="JSV2" s="155"/>
      <c r="JSW2" s="155"/>
      <c r="JSX2" s="155"/>
      <c r="JSY2" s="155"/>
      <c r="JSZ2" s="155"/>
      <c r="JTA2" s="155"/>
      <c r="JTB2" s="155"/>
      <c r="JTC2" s="155"/>
      <c r="JTD2" s="155"/>
      <c r="JTE2" s="155"/>
      <c r="JTF2" s="155"/>
      <c r="JTG2" s="155"/>
      <c r="JTH2" s="155"/>
      <c r="JTI2" s="155"/>
      <c r="JTJ2" s="155"/>
      <c r="JTK2" s="155"/>
      <c r="JTL2" s="155"/>
      <c r="JTM2" s="155"/>
      <c r="JTN2" s="155"/>
      <c r="JTO2" s="155"/>
      <c r="JTP2" s="155"/>
      <c r="JTQ2" s="155"/>
      <c r="JTR2" s="155"/>
      <c r="JTS2" s="155"/>
      <c r="JTT2" s="155"/>
      <c r="JTU2" s="155"/>
      <c r="JTV2" s="155"/>
      <c r="JTW2" s="155"/>
      <c r="JTX2" s="155"/>
      <c r="JTY2" s="155"/>
      <c r="JTZ2" s="155"/>
      <c r="JUA2" s="155"/>
      <c r="JUB2" s="155"/>
      <c r="JUC2" s="155"/>
      <c r="JUD2" s="155"/>
      <c r="JUE2" s="155"/>
      <c r="JUF2" s="155"/>
      <c r="JUG2" s="155"/>
      <c r="JUH2" s="155"/>
      <c r="JUI2" s="155"/>
      <c r="JUJ2" s="155"/>
      <c r="JUK2" s="155"/>
      <c r="JUL2" s="155"/>
      <c r="JUM2" s="155"/>
      <c r="JUN2" s="155"/>
      <c r="JUO2" s="155"/>
      <c r="JUP2" s="155"/>
      <c r="JUQ2" s="155"/>
      <c r="JUR2" s="155"/>
      <c r="JUS2" s="155"/>
      <c r="JUT2" s="155"/>
      <c r="JUU2" s="155"/>
      <c r="JUV2" s="155"/>
      <c r="JUW2" s="155"/>
      <c r="JUX2" s="155"/>
      <c r="JUY2" s="155"/>
      <c r="JUZ2" s="155"/>
      <c r="JVA2" s="155"/>
      <c r="JVB2" s="155"/>
      <c r="JVC2" s="155"/>
      <c r="JVD2" s="155"/>
      <c r="JVE2" s="155"/>
      <c r="JVF2" s="155"/>
      <c r="JVG2" s="155"/>
      <c r="JVH2" s="155"/>
      <c r="JVI2" s="155"/>
      <c r="JVJ2" s="155"/>
      <c r="JVK2" s="155"/>
      <c r="JVL2" s="155"/>
      <c r="JVM2" s="155"/>
      <c r="JVN2" s="155"/>
      <c r="JVO2" s="155"/>
      <c r="JVP2" s="155"/>
      <c r="JVQ2" s="155"/>
      <c r="JVR2" s="155"/>
      <c r="JVS2" s="155"/>
      <c r="JVT2" s="155"/>
      <c r="JVU2" s="155"/>
      <c r="JVV2" s="155"/>
      <c r="JVW2" s="155"/>
      <c r="JVX2" s="155"/>
      <c r="JVY2" s="155"/>
      <c r="JVZ2" s="155"/>
      <c r="JWA2" s="155"/>
      <c r="JWB2" s="155"/>
      <c r="JWC2" s="155"/>
      <c r="JWD2" s="155"/>
      <c r="JWE2" s="155"/>
      <c r="JWF2" s="155"/>
      <c r="JWG2" s="155"/>
      <c r="JWH2" s="155"/>
      <c r="JWI2" s="155"/>
      <c r="JWJ2" s="155"/>
      <c r="JWK2" s="155"/>
      <c r="JWL2" s="155"/>
      <c r="JWM2" s="155"/>
      <c r="JWN2" s="155"/>
      <c r="JWO2" s="155"/>
      <c r="JWP2" s="155"/>
      <c r="JWQ2" s="155"/>
      <c r="JWR2" s="155"/>
      <c r="JWS2" s="155"/>
      <c r="JWT2" s="155"/>
      <c r="JWU2" s="155"/>
      <c r="JWV2" s="155"/>
      <c r="JWW2" s="155"/>
      <c r="JWX2" s="155"/>
      <c r="JWY2" s="155"/>
      <c r="JWZ2" s="155"/>
      <c r="JXA2" s="155"/>
      <c r="JXB2" s="155"/>
      <c r="JXC2" s="155"/>
      <c r="JXD2" s="155"/>
      <c r="JXE2" s="155"/>
      <c r="JXF2" s="155"/>
      <c r="JXG2" s="155"/>
      <c r="JXH2" s="155"/>
      <c r="JXI2" s="155"/>
      <c r="JXJ2" s="155"/>
      <c r="JXK2" s="155"/>
      <c r="JXL2" s="155"/>
      <c r="JXM2" s="155"/>
      <c r="JXN2" s="155"/>
      <c r="JXO2" s="155"/>
      <c r="JXP2" s="155"/>
      <c r="JXQ2" s="155"/>
      <c r="JXR2" s="155"/>
      <c r="JXS2" s="155"/>
      <c r="JXT2" s="155"/>
      <c r="JXU2" s="155"/>
      <c r="JXV2" s="155"/>
      <c r="JXW2" s="155"/>
      <c r="JXX2" s="155"/>
      <c r="JXY2" s="155"/>
      <c r="JXZ2" s="155"/>
      <c r="JYA2" s="155"/>
      <c r="JYB2" s="155"/>
      <c r="JYC2" s="155"/>
      <c r="JYD2" s="155"/>
      <c r="JYE2" s="155"/>
      <c r="JYF2" s="155"/>
      <c r="JYG2" s="155"/>
      <c r="JYH2" s="155"/>
      <c r="JYI2" s="155"/>
      <c r="JYJ2" s="155"/>
      <c r="JYK2" s="155"/>
      <c r="JYL2" s="155"/>
      <c r="JYM2" s="155"/>
      <c r="JYN2" s="155"/>
      <c r="JYO2" s="155"/>
      <c r="JYP2" s="155"/>
      <c r="JYQ2" s="155"/>
      <c r="JYR2" s="155"/>
      <c r="JYS2" s="155"/>
      <c r="JYT2" s="155"/>
      <c r="JYU2" s="155"/>
      <c r="JYV2" s="155"/>
      <c r="JYW2" s="155"/>
      <c r="JYX2" s="155"/>
      <c r="JYY2" s="155"/>
      <c r="JYZ2" s="155"/>
      <c r="JZA2" s="155"/>
      <c r="JZB2" s="155"/>
      <c r="JZC2" s="155"/>
      <c r="JZD2" s="155"/>
      <c r="JZE2" s="155"/>
      <c r="JZF2" s="155"/>
      <c r="JZG2" s="155"/>
      <c r="JZH2" s="155"/>
      <c r="JZI2" s="155"/>
      <c r="JZJ2" s="155"/>
      <c r="JZK2" s="155"/>
      <c r="JZL2" s="155"/>
      <c r="JZM2" s="155"/>
      <c r="JZN2" s="155"/>
      <c r="JZO2" s="155"/>
      <c r="JZP2" s="155"/>
      <c r="JZQ2" s="155"/>
      <c r="JZR2" s="155"/>
      <c r="JZS2" s="155"/>
      <c r="JZT2" s="155"/>
      <c r="JZU2" s="155"/>
      <c r="JZV2" s="155"/>
      <c r="JZW2" s="155"/>
      <c r="JZX2" s="155"/>
      <c r="JZY2" s="155"/>
      <c r="JZZ2" s="155"/>
      <c r="KAA2" s="155"/>
      <c r="KAB2" s="155"/>
      <c r="KAC2" s="155"/>
      <c r="KAD2" s="155"/>
      <c r="KAE2" s="155"/>
      <c r="KAF2" s="155"/>
      <c r="KAG2" s="155"/>
      <c r="KAH2" s="155"/>
      <c r="KAI2" s="155"/>
      <c r="KAJ2" s="155"/>
      <c r="KAK2" s="155"/>
      <c r="KAL2" s="155"/>
      <c r="KAM2" s="155"/>
      <c r="KAN2" s="155"/>
      <c r="KAO2" s="155"/>
      <c r="KAP2" s="155"/>
      <c r="KAQ2" s="155"/>
      <c r="KAR2" s="155"/>
      <c r="KAS2" s="155"/>
      <c r="KAT2" s="155"/>
      <c r="KAU2" s="155"/>
      <c r="KAV2" s="155"/>
      <c r="KAW2" s="155"/>
      <c r="KAX2" s="155"/>
      <c r="KAY2" s="155"/>
      <c r="KAZ2" s="155"/>
      <c r="KBA2" s="155"/>
      <c r="KBB2" s="155"/>
      <c r="KBC2" s="155"/>
      <c r="KBD2" s="155"/>
      <c r="KBE2" s="155"/>
      <c r="KBF2" s="155"/>
      <c r="KBG2" s="155"/>
      <c r="KBH2" s="155"/>
      <c r="KBI2" s="155"/>
      <c r="KBJ2" s="155"/>
      <c r="KBK2" s="155"/>
      <c r="KBL2" s="155"/>
      <c r="KBM2" s="155"/>
      <c r="KBN2" s="155"/>
      <c r="KBO2" s="155"/>
      <c r="KBP2" s="155"/>
      <c r="KBQ2" s="155"/>
      <c r="KBR2" s="155"/>
      <c r="KBS2" s="155"/>
      <c r="KBT2" s="155"/>
      <c r="KBU2" s="155"/>
      <c r="KBV2" s="155"/>
      <c r="KBW2" s="155"/>
      <c r="KBX2" s="155"/>
      <c r="KBY2" s="155"/>
      <c r="KBZ2" s="155"/>
      <c r="KCA2" s="155"/>
      <c r="KCB2" s="155"/>
      <c r="KCC2" s="155"/>
      <c r="KCD2" s="155"/>
      <c r="KCE2" s="155"/>
      <c r="KCF2" s="155"/>
      <c r="KCG2" s="155"/>
      <c r="KCH2" s="155"/>
      <c r="KCI2" s="155"/>
      <c r="KCJ2" s="155"/>
      <c r="KCK2" s="155"/>
      <c r="KCL2" s="155"/>
      <c r="KCM2" s="155"/>
      <c r="KCN2" s="155"/>
      <c r="KCO2" s="155"/>
      <c r="KCP2" s="155"/>
      <c r="KCQ2" s="155"/>
      <c r="KCR2" s="155"/>
      <c r="KCS2" s="155"/>
      <c r="KCT2" s="155"/>
      <c r="KCU2" s="155"/>
      <c r="KCV2" s="155"/>
      <c r="KCW2" s="155"/>
      <c r="KCX2" s="155"/>
      <c r="KCY2" s="155"/>
      <c r="KCZ2" s="155"/>
      <c r="KDA2" s="155"/>
      <c r="KDB2" s="155"/>
      <c r="KDC2" s="155"/>
      <c r="KDD2" s="155"/>
      <c r="KDE2" s="155"/>
      <c r="KDF2" s="155"/>
      <c r="KDG2" s="155"/>
      <c r="KDH2" s="155"/>
      <c r="KDI2" s="155"/>
      <c r="KDJ2" s="155"/>
      <c r="KDK2" s="155"/>
      <c r="KDL2" s="155"/>
      <c r="KDM2" s="155"/>
      <c r="KDN2" s="155"/>
      <c r="KDO2" s="155"/>
      <c r="KDP2" s="155"/>
      <c r="KDQ2" s="155"/>
      <c r="KDR2" s="155"/>
      <c r="KDS2" s="155"/>
      <c r="KDT2" s="155"/>
      <c r="KDU2" s="155"/>
      <c r="KDV2" s="155"/>
      <c r="KDW2" s="155"/>
      <c r="KDX2" s="155"/>
      <c r="KDY2" s="155"/>
      <c r="KDZ2" s="155"/>
      <c r="KEA2" s="155"/>
      <c r="KEB2" s="155"/>
      <c r="KEC2" s="155"/>
      <c r="KED2" s="155"/>
      <c r="KEE2" s="155"/>
      <c r="KEF2" s="155"/>
      <c r="KEG2" s="155"/>
      <c r="KEH2" s="155"/>
      <c r="KEI2" s="155"/>
      <c r="KEJ2" s="155"/>
      <c r="KEK2" s="155"/>
      <c r="KEL2" s="155"/>
      <c r="KEM2" s="155"/>
      <c r="KEN2" s="155"/>
      <c r="KEO2" s="155"/>
      <c r="KEP2" s="155"/>
      <c r="KEQ2" s="155"/>
      <c r="KER2" s="155"/>
      <c r="KES2" s="155"/>
      <c r="KET2" s="155"/>
      <c r="KEU2" s="155"/>
      <c r="KEV2" s="155"/>
      <c r="KEW2" s="155"/>
      <c r="KEX2" s="155"/>
      <c r="KEY2" s="155"/>
      <c r="KEZ2" s="155"/>
      <c r="KFA2" s="155"/>
      <c r="KFB2" s="155"/>
      <c r="KFC2" s="155"/>
      <c r="KFD2" s="155"/>
      <c r="KFE2" s="155"/>
      <c r="KFF2" s="155"/>
      <c r="KFG2" s="155"/>
      <c r="KFH2" s="155"/>
      <c r="KFI2" s="155"/>
      <c r="KFJ2" s="155"/>
      <c r="KFK2" s="155"/>
      <c r="KFL2" s="155"/>
      <c r="KFM2" s="155"/>
      <c r="KFN2" s="155"/>
      <c r="KFO2" s="155"/>
      <c r="KFP2" s="155"/>
      <c r="KFQ2" s="155"/>
      <c r="KFR2" s="155"/>
      <c r="KFS2" s="155"/>
      <c r="KFT2" s="155"/>
      <c r="KFU2" s="155"/>
      <c r="KFV2" s="155"/>
      <c r="KFW2" s="155"/>
      <c r="KFX2" s="155"/>
      <c r="KFY2" s="155"/>
      <c r="KFZ2" s="155"/>
      <c r="KGA2" s="155"/>
      <c r="KGB2" s="155"/>
      <c r="KGC2" s="155"/>
      <c r="KGD2" s="155"/>
      <c r="KGE2" s="155"/>
      <c r="KGF2" s="155"/>
      <c r="KGG2" s="155"/>
      <c r="KGH2" s="155"/>
      <c r="KGI2" s="155"/>
      <c r="KGJ2" s="155"/>
      <c r="KGK2" s="155"/>
      <c r="KGL2" s="155"/>
      <c r="KGM2" s="155"/>
      <c r="KGN2" s="155"/>
      <c r="KGO2" s="155"/>
      <c r="KGP2" s="155"/>
      <c r="KGQ2" s="155"/>
      <c r="KGR2" s="155"/>
      <c r="KGS2" s="155"/>
      <c r="KGT2" s="155"/>
      <c r="KGU2" s="155"/>
      <c r="KGV2" s="155"/>
      <c r="KGW2" s="155"/>
      <c r="KGX2" s="155"/>
      <c r="KGY2" s="155"/>
      <c r="KGZ2" s="155"/>
      <c r="KHA2" s="155"/>
      <c r="KHB2" s="155"/>
      <c r="KHC2" s="155"/>
      <c r="KHD2" s="155"/>
      <c r="KHE2" s="155"/>
      <c r="KHF2" s="155"/>
      <c r="KHG2" s="155"/>
      <c r="KHH2" s="155"/>
      <c r="KHI2" s="155"/>
      <c r="KHJ2" s="155"/>
      <c r="KHK2" s="155"/>
      <c r="KHL2" s="155"/>
      <c r="KHM2" s="155"/>
      <c r="KHN2" s="155"/>
      <c r="KHO2" s="155"/>
      <c r="KHP2" s="155"/>
      <c r="KHQ2" s="155"/>
      <c r="KHR2" s="155"/>
      <c r="KHS2" s="155"/>
      <c r="KHT2" s="155"/>
      <c r="KHU2" s="155"/>
      <c r="KHV2" s="155"/>
      <c r="KHW2" s="155"/>
      <c r="KHX2" s="155"/>
      <c r="KHY2" s="155"/>
      <c r="KHZ2" s="155"/>
      <c r="KIA2" s="155"/>
      <c r="KIB2" s="155"/>
      <c r="KIC2" s="155"/>
      <c r="KID2" s="155"/>
      <c r="KIE2" s="155"/>
      <c r="KIF2" s="155"/>
      <c r="KIG2" s="155"/>
      <c r="KIH2" s="155"/>
      <c r="KII2" s="155"/>
      <c r="KIJ2" s="155"/>
      <c r="KIK2" s="155"/>
      <c r="KIL2" s="155"/>
      <c r="KIM2" s="155"/>
      <c r="KIN2" s="155"/>
      <c r="KIO2" s="155"/>
      <c r="KIP2" s="155"/>
      <c r="KIQ2" s="155"/>
      <c r="KIR2" s="155"/>
      <c r="KIS2" s="155"/>
      <c r="KIT2" s="155"/>
      <c r="KIU2" s="155"/>
      <c r="KIV2" s="155"/>
      <c r="KIW2" s="155"/>
      <c r="KIX2" s="155"/>
      <c r="KIY2" s="155"/>
      <c r="KIZ2" s="155"/>
      <c r="KJA2" s="155"/>
      <c r="KJB2" s="155"/>
      <c r="KJC2" s="155"/>
      <c r="KJD2" s="155"/>
      <c r="KJE2" s="155"/>
      <c r="KJF2" s="155"/>
      <c r="KJG2" s="155"/>
      <c r="KJH2" s="155"/>
      <c r="KJI2" s="155"/>
      <c r="KJJ2" s="155"/>
      <c r="KJK2" s="155"/>
      <c r="KJL2" s="155"/>
      <c r="KJM2" s="155"/>
      <c r="KJN2" s="155"/>
      <c r="KJO2" s="155"/>
      <c r="KJP2" s="155"/>
      <c r="KJQ2" s="155"/>
      <c r="KJR2" s="155"/>
      <c r="KJS2" s="155"/>
      <c r="KJT2" s="155"/>
      <c r="KJU2" s="155"/>
      <c r="KJV2" s="155"/>
      <c r="KJW2" s="155"/>
      <c r="KJX2" s="155"/>
      <c r="KJY2" s="155"/>
      <c r="KJZ2" s="155"/>
      <c r="KKA2" s="155"/>
      <c r="KKB2" s="155"/>
      <c r="KKC2" s="155"/>
      <c r="KKD2" s="155"/>
      <c r="KKE2" s="155"/>
      <c r="KKF2" s="155"/>
      <c r="KKG2" s="155"/>
      <c r="KKH2" s="155"/>
      <c r="KKI2" s="155"/>
      <c r="KKJ2" s="155"/>
      <c r="KKK2" s="155"/>
      <c r="KKL2" s="155"/>
      <c r="KKM2" s="155"/>
      <c r="KKN2" s="155"/>
      <c r="KKO2" s="155"/>
      <c r="KKP2" s="155"/>
      <c r="KKQ2" s="155"/>
      <c r="KKR2" s="155"/>
      <c r="KKS2" s="155"/>
      <c r="KKT2" s="155"/>
      <c r="KKU2" s="155"/>
      <c r="KKV2" s="155"/>
      <c r="KKW2" s="155"/>
      <c r="KKX2" s="155"/>
      <c r="KKY2" s="155"/>
      <c r="KKZ2" s="155"/>
      <c r="KLA2" s="155"/>
      <c r="KLB2" s="155"/>
      <c r="KLC2" s="155"/>
      <c r="KLD2" s="155"/>
      <c r="KLE2" s="155"/>
      <c r="KLF2" s="155"/>
      <c r="KLG2" s="155"/>
      <c r="KLH2" s="155"/>
      <c r="KLI2" s="155"/>
      <c r="KLJ2" s="155"/>
      <c r="KLK2" s="155"/>
      <c r="KLL2" s="155"/>
      <c r="KLM2" s="155"/>
      <c r="KLN2" s="155"/>
      <c r="KLO2" s="155"/>
      <c r="KLP2" s="155"/>
      <c r="KLQ2" s="155"/>
      <c r="KLR2" s="155"/>
      <c r="KLS2" s="155"/>
      <c r="KLT2" s="155"/>
      <c r="KLU2" s="155"/>
      <c r="KLV2" s="155"/>
      <c r="KLW2" s="155"/>
      <c r="KLX2" s="155"/>
      <c r="KLY2" s="155"/>
      <c r="KLZ2" s="155"/>
      <c r="KMA2" s="155"/>
      <c r="KMB2" s="155"/>
      <c r="KMC2" s="155"/>
      <c r="KMD2" s="155"/>
      <c r="KME2" s="155"/>
      <c r="KMF2" s="155"/>
      <c r="KMG2" s="155"/>
      <c r="KMH2" s="155"/>
      <c r="KMI2" s="155"/>
      <c r="KMJ2" s="155"/>
      <c r="KMK2" s="155"/>
      <c r="KML2" s="155"/>
      <c r="KMM2" s="155"/>
      <c r="KMN2" s="155"/>
      <c r="KMO2" s="155"/>
      <c r="KMP2" s="155"/>
      <c r="KMQ2" s="155"/>
      <c r="KMR2" s="155"/>
      <c r="KMS2" s="155"/>
      <c r="KMT2" s="155"/>
      <c r="KMU2" s="155"/>
      <c r="KMV2" s="155"/>
      <c r="KMW2" s="155"/>
      <c r="KMX2" s="155"/>
      <c r="KMY2" s="155"/>
      <c r="KMZ2" s="155"/>
      <c r="KNA2" s="155"/>
      <c r="KNB2" s="155"/>
      <c r="KNC2" s="155"/>
      <c r="KND2" s="155"/>
      <c r="KNE2" s="155"/>
      <c r="KNF2" s="155"/>
      <c r="KNG2" s="155"/>
      <c r="KNH2" s="155"/>
      <c r="KNI2" s="155"/>
      <c r="KNJ2" s="155"/>
      <c r="KNK2" s="155"/>
      <c r="KNL2" s="155"/>
      <c r="KNM2" s="155"/>
      <c r="KNN2" s="155"/>
      <c r="KNO2" s="155"/>
      <c r="KNP2" s="155"/>
      <c r="KNQ2" s="155"/>
      <c r="KNR2" s="155"/>
      <c r="KNS2" s="155"/>
      <c r="KNT2" s="155"/>
      <c r="KNU2" s="155"/>
      <c r="KNV2" s="155"/>
      <c r="KNW2" s="155"/>
      <c r="KNX2" s="155"/>
      <c r="KNY2" s="155"/>
      <c r="KNZ2" s="155"/>
      <c r="KOA2" s="155"/>
      <c r="KOB2" s="155"/>
      <c r="KOC2" s="155"/>
      <c r="KOD2" s="155"/>
      <c r="KOE2" s="155"/>
      <c r="KOF2" s="155"/>
      <c r="KOG2" s="155"/>
      <c r="KOH2" s="155"/>
      <c r="KOI2" s="155"/>
      <c r="KOJ2" s="155"/>
      <c r="KOK2" s="155"/>
      <c r="KOL2" s="155"/>
      <c r="KOM2" s="155"/>
      <c r="KON2" s="155"/>
      <c r="KOO2" s="155"/>
      <c r="KOP2" s="155"/>
      <c r="KOQ2" s="155"/>
      <c r="KOR2" s="155"/>
      <c r="KOS2" s="155"/>
      <c r="KOT2" s="155"/>
      <c r="KOU2" s="155"/>
      <c r="KOV2" s="155"/>
      <c r="KOW2" s="155"/>
      <c r="KOX2" s="155"/>
      <c r="KOY2" s="155"/>
      <c r="KOZ2" s="155"/>
      <c r="KPA2" s="155"/>
      <c r="KPB2" s="155"/>
      <c r="KPC2" s="155"/>
      <c r="KPD2" s="155"/>
      <c r="KPE2" s="155"/>
      <c r="KPF2" s="155"/>
      <c r="KPG2" s="155"/>
      <c r="KPH2" s="155"/>
      <c r="KPI2" s="155"/>
      <c r="KPJ2" s="155"/>
      <c r="KPK2" s="155"/>
      <c r="KPL2" s="155"/>
      <c r="KPM2" s="155"/>
      <c r="KPN2" s="155"/>
      <c r="KPO2" s="155"/>
      <c r="KPP2" s="155"/>
      <c r="KPQ2" s="155"/>
      <c r="KPR2" s="155"/>
      <c r="KPS2" s="155"/>
      <c r="KPT2" s="155"/>
      <c r="KPU2" s="155"/>
      <c r="KPV2" s="155"/>
      <c r="KPW2" s="155"/>
      <c r="KPX2" s="155"/>
      <c r="KPY2" s="155"/>
      <c r="KPZ2" s="155"/>
      <c r="KQA2" s="155"/>
      <c r="KQB2" s="155"/>
      <c r="KQC2" s="155"/>
      <c r="KQD2" s="155"/>
      <c r="KQE2" s="155"/>
      <c r="KQF2" s="155"/>
      <c r="KQG2" s="155"/>
      <c r="KQH2" s="155"/>
      <c r="KQI2" s="155"/>
      <c r="KQJ2" s="155"/>
      <c r="KQK2" s="155"/>
      <c r="KQL2" s="155"/>
      <c r="KQM2" s="155"/>
      <c r="KQN2" s="155"/>
      <c r="KQO2" s="155"/>
      <c r="KQP2" s="155"/>
      <c r="KQQ2" s="155"/>
      <c r="KQR2" s="155"/>
      <c r="KQS2" s="155"/>
      <c r="KQT2" s="155"/>
      <c r="KQU2" s="155"/>
      <c r="KQV2" s="155"/>
      <c r="KQW2" s="155"/>
      <c r="KQX2" s="155"/>
      <c r="KQY2" s="155"/>
      <c r="KQZ2" s="155"/>
      <c r="KRA2" s="155"/>
      <c r="KRB2" s="155"/>
      <c r="KRC2" s="155"/>
      <c r="KRD2" s="155"/>
      <c r="KRE2" s="155"/>
      <c r="KRF2" s="155"/>
      <c r="KRG2" s="155"/>
      <c r="KRH2" s="155"/>
      <c r="KRI2" s="155"/>
      <c r="KRJ2" s="155"/>
      <c r="KRK2" s="155"/>
      <c r="KRL2" s="155"/>
      <c r="KRM2" s="155"/>
      <c r="KRN2" s="155"/>
      <c r="KRO2" s="155"/>
      <c r="KRP2" s="155"/>
      <c r="KRQ2" s="155"/>
      <c r="KRR2" s="155"/>
      <c r="KRS2" s="155"/>
      <c r="KRT2" s="155"/>
      <c r="KRU2" s="155"/>
      <c r="KRV2" s="155"/>
      <c r="KRW2" s="155"/>
      <c r="KRX2" s="155"/>
      <c r="KRY2" s="155"/>
      <c r="KRZ2" s="155"/>
      <c r="KSA2" s="155"/>
      <c r="KSB2" s="155"/>
      <c r="KSC2" s="155"/>
      <c r="KSD2" s="155"/>
      <c r="KSE2" s="155"/>
      <c r="KSF2" s="155"/>
      <c r="KSG2" s="155"/>
      <c r="KSH2" s="155"/>
      <c r="KSI2" s="155"/>
      <c r="KSJ2" s="155"/>
      <c r="KSK2" s="155"/>
      <c r="KSL2" s="155"/>
      <c r="KSM2" s="155"/>
      <c r="KSN2" s="155"/>
      <c r="KSO2" s="155"/>
      <c r="KSP2" s="155"/>
      <c r="KSQ2" s="155"/>
      <c r="KSR2" s="155"/>
      <c r="KSS2" s="155"/>
      <c r="KST2" s="155"/>
      <c r="KSU2" s="155"/>
      <c r="KSV2" s="155"/>
      <c r="KSW2" s="155"/>
      <c r="KSX2" s="155"/>
      <c r="KSY2" s="155"/>
      <c r="KSZ2" s="155"/>
      <c r="KTA2" s="155"/>
      <c r="KTB2" s="155"/>
      <c r="KTC2" s="155"/>
      <c r="KTD2" s="155"/>
      <c r="KTE2" s="155"/>
      <c r="KTF2" s="155"/>
      <c r="KTG2" s="155"/>
      <c r="KTH2" s="155"/>
      <c r="KTI2" s="155"/>
      <c r="KTJ2" s="155"/>
      <c r="KTK2" s="155"/>
      <c r="KTL2" s="155"/>
      <c r="KTM2" s="155"/>
      <c r="KTN2" s="155"/>
      <c r="KTO2" s="155"/>
      <c r="KTP2" s="155"/>
      <c r="KTQ2" s="155"/>
      <c r="KTR2" s="155"/>
      <c r="KTS2" s="155"/>
      <c r="KTT2" s="155"/>
      <c r="KTU2" s="155"/>
      <c r="KTV2" s="155"/>
      <c r="KTW2" s="155"/>
      <c r="KTX2" s="155"/>
      <c r="KTY2" s="155"/>
      <c r="KTZ2" s="155"/>
      <c r="KUA2" s="155"/>
      <c r="KUB2" s="155"/>
      <c r="KUC2" s="155"/>
      <c r="KUD2" s="155"/>
      <c r="KUE2" s="155"/>
      <c r="KUF2" s="155"/>
      <c r="KUG2" s="155"/>
      <c r="KUH2" s="155"/>
      <c r="KUI2" s="155"/>
      <c r="KUJ2" s="155"/>
      <c r="KUK2" s="155"/>
      <c r="KUL2" s="155"/>
      <c r="KUM2" s="155"/>
      <c r="KUN2" s="155"/>
      <c r="KUO2" s="155"/>
      <c r="KUP2" s="155"/>
      <c r="KUQ2" s="155"/>
      <c r="KUR2" s="155"/>
      <c r="KUS2" s="155"/>
      <c r="KUT2" s="155"/>
      <c r="KUU2" s="155"/>
      <c r="KUV2" s="155"/>
      <c r="KUW2" s="155"/>
      <c r="KUX2" s="155"/>
      <c r="KUY2" s="155"/>
      <c r="KUZ2" s="155"/>
      <c r="KVA2" s="155"/>
      <c r="KVB2" s="155"/>
      <c r="KVC2" s="155"/>
      <c r="KVD2" s="155"/>
      <c r="KVE2" s="155"/>
      <c r="KVF2" s="155"/>
      <c r="KVG2" s="155"/>
      <c r="KVH2" s="155"/>
      <c r="KVI2" s="155"/>
      <c r="KVJ2" s="155"/>
      <c r="KVK2" s="155"/>
      <c r="KVL2" s="155"/>
      <c r="KVM2" s="155"/>
      <c r="KVN2" s="155"/>
      <c r="KVO2" s="155"/>
      <c r="KVP2" s="155"/>
      <c r="KVQ2" s="155"/>
      <c r="KVR2" s="155"/>
      <c r="KVS2" s="155"/>
      <c r="KVT2" s="155"/>
      <c r="KVU2" s="155"/>
      <c r="KVV2" s="155"/>
      <c r="KVW2" s="155"/>
      <c r="KVX2" s="155"/>
      <c r="KVY2" s="155"/>
      <c r="KVZ2" s="155"/>
      <c r="KWA2" s="155"/>
      <c r="KWB2" s="155"/>
      <c r="KWC2" s="155"/>
      <c r="KWD2" s="155"/>
      <c r="KWE2" s="155"/>
      <c r="KWF2" s="155"/>
      <c r="KWG2" s="155"/>
      <c r="KWH2" s="155"/>
      <c r="KWI2" s="155"/>
      <c r="KWJ2" s="155"/>
      <c r="KWK2" s="155"/>
      <c r="KWL2" s="155"/>
      <c r="KWM2" s="155"/>
      <c r="KWN2" s="155"/>
      <c r="KWO2" s="155"/>
      <c r="KWP2" s="155"/>
      <c r="KWQ2" s="155"/>
      <c r="KWR2" s="155"/>
      <c r="KWS2" s="155"/>
      <c r="KWT2" s="155"/>
      <c r="KWU2" s="155"/>
      <c r="KWV2" s="155"/>
      <c r="KWW2" s="155"/>
      <c r="KWX2" s="155"/>
      <c r="KWY2" s="155"/>
      <c r="KWZ2" s="155"/>
      <c r="KXA2" s="155"/>
      <c r="KXB2" s="155"/>
      <c r="KXC2" s="155"/>
      <c r="KXD2" s="155"/>
      <c r="KXE2" s="155"/>
      <c r="KXF2" s="155"/>
      <c r="KXG2" s="155"/>
      <c r="KXH2" s="155"/>
      <c r="KXI2" s="155"/>
      <c r="KXJ2" s="155"/>
      <c r="KXK2" s="155"/>
      <c r="KXL2" s="155"/>
      <c r="KXM2" s="155"/>
      <c r="KXN2" s="155"/>
      <c r="KXO2" s="155"/>
      <c r="KXP2" s="155"/>
      <c r="KXQ2" s="155"/>
      <c r="KXR2" s="155"/>
      <c r="KXS2" s="155"/>
      <c r="KXT2" s="155"/>
      <c r="KXU2" s="155"/>
      <c r="KXV2" s="155"/>
      <c r="KXW2" s="155"/>
      <c r="KXX2" s="155"/>
      <c r="KXY2" s="155"/>
      <c r="KXZ2" s="155"/>
      <c r="KYA2" s="155"/>
      <c r="KYB2" s="155"/>
      <c r="KYC2" s="155"/>
      <c r="KYD2" s="155"/>
      <c r="KYE2" s="155"/>
      <c r="KYF2" s="155"/>
      <c r="KYG2" s="155"/>
      <c r="KYH2" s="155"/>
      <c r="KYI2" s="155"/>
      <c r="KYJ2" s="155"/>
      <c r="KYK2" s="155"/>
      <c r="KYL2" s="155"/>
      <c r="KYM2" s="155"/>
      <c r="KYN2" s="155"/>
      <c r="KYO2" s="155"/>
      <c r="KYP2" s="155"/>
      <c r="KYQ2" s="155"/>
      <c r="KYR2" s="155"/>
      <c r="KYS2" s="155"/>
      <c r="KYT2" s="155"/>
      <c r="KYU2" s="155"/>
      <c r="KYV2" s="155"/>
      <c r="KYW2" s="155"/>
      <c r="KYX2" s="155"/>
      <c r="KYY2" s="155"/>
      <c r="KYZ2" s="155"/>
      <c r="KZA2" s="155"/>
      <c r="KZB2" s="155"/>
      <c r="KZC2" s="155"/>
      <c r="KZD2" s="155"/>
      <c r="KZE2" s="155"/>
      <c r="KZF2" s="155"/>
      <c r="KZG2" s="155"/>
      <c r="KZH2" s="155"/>
      <c r="KZI2" s="155"/>
      <c r="KZJ2" s="155"/>
      <c r="KZK2" s="155"/>
      <c r="KZL2" s="155"/>
      <c r="KZM2" s="155"/>
      <c r="KZN2" s="155"/>
      <c r="KZO2" s="155"/>
      <c r="KZP2" s="155"/>
      <c r="KZQ2" s="155"/>
      <c r="KZR2" s="155"/>
      <c r="KZS2" s="155"/>
      <c r="KZT2" s="155"/>
      <c r="KZU2" s="155"/>
      <c r="KZV2" s="155"/>
      <c r="KZW2" s="155"/>
      <c r="KZX2" s="155"/>
      <c r="KZY2" s="155"/>
      <c r="KZZ2" s="155"/>
      <c r="LAA2" s="155"/>
      <c r="LAB2" s="155"/>
      <c r="LAC2" s="155"/>
      <c r="LAD2" s="155"/>
      <c r="LAE2" s="155"/>
      <c r="LAF2" s="155"/>
      <c r="LAG2" s="155"/>
      <c r="LAH2" s="155"/>
      <c r="LAI2" s="155"/>
      <c r="LAJ2" s="155"/>
      <c r="LAK2" s="155"/>
      <c r="LAL2" s="155"/>
      <c r="LAM2" s="155"/>
      <c r="LAN2" s="155"/>
      <c r="LAO2" s="155"/>
      <c r="LAP2" s="155"/>
      <c r="LAQ2" s="155"/>
      <c r="LAR2" s="155"/>
      <c r="LAS2" s="155"/>
      <c r="LAT2" s="155"/>
      <c r="LAU2" s="155"/>
      <c r="LAV2" s="155"/>
      <c r="LAW2" s="155"/>
      <c r="LAX2" s="155"/>
      <c r="LAY2" s="155"/>
      <c r="LAZ2" s="155"/>
      <c r="LBA2" s="155"/>
      <c r="LBB2" s="155"/>
      <c r="LBC2" s="155"/>
      <c r="LBD2" s="155"/>
      <c r="LBE2" s="155"/>
      <c r="LBF2" s="155"/>
      <c r="LBG2" s="155"/>
      <c r="LBH2" s="155"/>
      <c r="LBI2" s="155"/>
      <c r="LBJ2" s="155"/>
      <c r="LBK2" s="155"/>
      <c r="LBL2" s="155"/>
      <c r="LBM2" s="155"/>
      <c r="LBN2" s="155"/>
      <c r="LBO2" s="155"/>
      <c r="LBP2" s="155"/>
      <c r="LBQ2" s="155"/>
      <c r="LBR2" s="155"/>
      <c r="LBS2" s="155"/>
      <c r="LBT2" s="155"/>
      <c r="LBU2" s="155"/>
      <c r="LBV2" s="155"/>
      <c r="LBW2" s="155"/>
      <c r="LBX2" s="155"/>
      <c r="LBY2" s="155"/>
      <c r="LBZ2" s="155"/>
      <c r="LCA2" s="155"/>
      <c r="LCB2" s="155"/>
      <c r="LCC2" s="155"/>
      <c r="LCD2" s="155"/>
      <c r="LCE2" s="155"/>
      <c r="LCF2" s="155"/>
      <c r="LCG2" s="155"/>
      <c r="LCH2" s="155"/>
      <c r="LCI2" s="155"/>
      <c r="LCJ2" s="155"/>
      <c r="LCK2" s="155"/>
      <c r="LCL2" s="155"/>
      <c r="LCM2" s="155"/>
      <c r="LCN2" s="155"/>
      <c r="LCO2" s="155"/>
      <c r="LCP2" s="155"/>
      <c r="LCQ2" s="155"/>
      <c r="LCR2" s="155"/>
      <c r="LCS2" s="155"/>
      <c r="LCT2" s="155"/>
      <c r="LCU2" s="155"/>
      <c r="LCV2" s="155"/>
      <c r="LCW2" s="155"/>
      <c r="LCX2" s="155"/>
      <c r="LCY2" s="155"/>
      <c r="LCZ2" s="155"/>
      <c r="LDA2" s="155"/>
      <c r="LDB2" s="155"/>
      <c r="LDC2" s="155"/>
      <c r="LDD2" s="155"/>
      <c r="LDE2" s="155"/>
      <c r="LDF2" s="155"/>
      <c r="LDG2" s="155"/>
      <c r="LDH2" s="155"/>
      <c r="LDI2" s="155"/>
      <c r="LDJ2" s="155"/>
      <c r="LDK2" s="155"/>
      <c r="LDL2" s="155"/>
      <c r="LDM2" s="155"/>
      <c r="LDN2" s="155"/>
      <c r="LDO2" s="155"/>
      <c r="LDP2" s="155"/>
      <c r="LDQ2" s="155"/>
      <c r="LDR2" s="155"/>
      <c r="LDS2" s="155"/>
      <c r="LDT2" s="155"/>
      <c r="LDU2" s="155"/>
      <c r="LDV2" s="155"/>
      <c r="LDW2" s="155"/>
      <c r="LDX2" s="155"/>
      <c r="LDY2" s="155"/>
      <c r="LDZ2" s="155"/>
      <c r="LEA2" s="155"/>
      <c r="LEB2" s="155"/>
      <c r="LEC2" s="155"/>
      <c r="LED2" s="155"/>
      <c r="LEE2" s="155"/>
      <c r="LEF2" s="155"/>
      <c r="LEG2" s="155"/>
      <c r="LEH2" s="155"/>
      <c r="LEI2" s="155"/>
      <c r="LEJ2" s="155"/>
      <c r="LEK2" s="155"/>
      <c r="LEL2" s="155"/>
      <c r="LEM2" s="155"/>
      <c r="LEN2" s="155"/>
      <c r="LEO2" s="155"/>
      <c r="LEP2" s="155"/>
      <c r="LEQ2" s="155"/>
      <c r="LER2" s="155"/>
      <c r="LES2" s="155"/>
      <c r="LET2" s="155"/>
      <c r="LEU2" s="155"/>
      <c r="LEV2" s="155"/>
      <c r="LEW2" s="155"/>
      <c r="LEX2" s="155"/>
      <c r="LEY2" s="155"/>
      <c r="LEZ2" s="155"/>
      <c r="LFA2" s="155"/>
      <c r="LFB2" s="155"/>
      <c r="LFC2" s="155"/>
      <c r="LFD2" s="155"/>
      <c r="LFE2" s="155"/>
      <c r="LFF2" s="155"/>
      <c r="LFG2" s="155"/>
      <c r="LFH2" s="155"/>
      <c r="LFI2" s="155"/>
      <c r="LFJ2" s="155"/>
      <c r="LFK2" s="155"/>
      <c r="LFL2" s="155"/>
      <c r="LFM2" s="155"/>
      <c r="LFN2" s="155"/>
      <c r="LFO2" s="155"/>
      <c r="LFP2" s="155"/>
      <c r="LFQ2" s="155"/>
      <c r="LFR2" s="155"/>
      <c r="LFS2" s="155"/>
      <c r="LFT2" s="155"/>
      <c r="LFU2" s="155"/>
      <c r="LFV2" s="155"/>
      <c r="LFW2" s="155"/>
      <c r="LFX2" s="155"/>
      <c r="LFY2" s="155"/>
      <c r="LFZ2" s="155"/>
      <c r="LGA2" s="155"/>
      <c r="LGB2" s="155"/>
      <c r="LGC2" s="155"/>
      <c r="LGD2" s="155"/>
      <c r="LGE2" s="155"/>
      <c r="LGF2" s="155"/>
      <c r="LGG2" s="155"/>
      <c r="LGH2" s="155"/>
      <c r="LGI2" s="155"/>
      <c r="LGJ2" s="155"/>
      <c r="LGK2" s="155"/>
      <c r="LGL2" s="155"/>
      <c r="LGM2" s="155"/>
      <c r="LGN2" s="155"/>
      <c r="LGO2" s="155"/>
      <c r="LGP2" s="155"/>
      <c r="LGQ2" s="155"/>
      <c r="LGR2" s="155"/>
      <c r="LGS2" s="155"/>
      <c r="LGT2" s="155"/>
      <c r="LGU2" s="155"/>
      <c r="LGV2" s="155"/>
      <c r="LGW2" s="155"/>
      <c r="LGX2" s="155"/>
      <c r="LGY2" s="155"/>
      <c r="LGZ2" s="155"/>
      <c r="LHA2" s="155"/>
      <c r="LHB2" s="155"/>
      <c r="LHC2" s="155"/>
      <c r="LHD2" s="155"/>
      <c r="LHE2" s="155"/>
      <c r="LHF2" s="155"/>
      <c r="LHG2" s="155"/>
      <c r="LHH2" s="155"/>
      <c r="LHI2" s="155"/>
      <c r="LHJ2" s="155"/>
      <c r="LHK2" s="155"/>
      <c r="LHL2" s="155"/>
      <c r="LHM2" s="155"/>
      <c r="LHN2" s="155"/>
      <c r="LHO2" s="155"/>
      <c r="LHP2" s="155"/>
      <c r="LHQ2" s="155"/>
      <c r="LHR2" s="155"/>
      <c r="LHS2" s="155"/>
      <c r="LHT2" s="155"/>
      <c r="LHU2" s="155"/>
      <c r="LHV2" s="155"/>
      <c r="LHW2" s="155"/>
      <c r="LHX2" s="155"/>
      <c r="LHY2" s="155"/>
      <c r="LHZ2" s="155"/>
      <c r="LIA2" s="155"/>
      <c r="LIB2" s="155"/>
      <c r="LIC2" s="155"/>
      <c r="LID2" s="155"/>
      <c r="LIE2" s="155"/>
      <c r="LIF2" s="155"/>
      <c r="LIG2" s="155"/>
      <c r="LIH2" s="155"/>
      <c r="LII2" s="155"/>
      <c r="LIJ2" s="155"/>
      <c r="LIK2" s="155"/>
      <c r="LIL2" s="155"/>
      <c r="LIM2" s="155"/>
      <c r="LIN2" s="155"/>
      <c r="LIO2" s="155"/>
      <c r="LIP2" s="155"/>
      <c r="LIQ2" s="155"/>
      <c r="LIR2" s="155"/>
      <c r="LIS2" s="155"/>
      <c r="LIT2" s="155"/>
      <c r="LIU2" s="155"/>
      <c r="LIV2" s="155"/>
      <c r="LIW2" s="155"/>
      <c r="LIX2" s="155"/>
      <c r="LIY2" s="155"/>
      <c r="LIZ2" s="155"/>
      <c r="LJA2" s="155"/>
      <c r="LJB2" s="155"/>
      <c r="LJC2" s="155"/>
      <c r="LJD2" s="155"/>
      <c r="LJE2" s="155"/>
      <c r="LJF2" s="155"/>
      <c r="LJG2" s="155"/>
      <c r="LJH2" s="155"/>
      <c r="LJI2" s="155"/>
      <c r="LJJ2" s="155"/>
      <c r="LJK2" s="155"/>
      <c r="LJL2" s="155"/>
      <c r="LJM2" s="155"/>
      <c r="LJN2" s="155"/>
      <c r="LJO2" s="155"/>
      <c r="LJP2" s="155"/>
      <c r="LJQ2" s="155"/>
      <c r="LJR2" s="155"/>
      <c r="LJS2" s="155"/>
      <c r="LJT2" s="155"/>
      <c r="LJU2" s="155"/>
      <c r="LJV2" s="155"/>
      <c r="LJW2" s="155"/>
      <c r="LJX2" s="155"/>
      <c r="LJY2" s="155"/>
      <c r="LJZ2" s="155"/>
      <c r="LKA2" s="155"/>
      <c r="LKB2" s="155"/>
      <c r="LKC2" s="155"/>
      <c r="LKD2" s="155"/>
      <c r="LKE2" s="155"/>
      <c r="LKF2" s="155"/>
      <c r="LKG2" s="155"/>
      <c r="LKH2" s="155"/>
      <c r="LKI2" s="155"/>
      <c r="LKJ2" s="155"/>
      <c r="LKK2" s="155"/>
      <c r="LKL2" s="155"/>
      <c r="LKM2" s="155"/>
      <c r="LKN2" s="155"/>
      <c r="LKO2" s="155"/>
      <c r="LKP2" s="155"/>
      <c r="LKQ2" s="155"/>
      <c r="LKR2" s="155"/>
      <c r="LKS2" s="155"/>
      <c r="LKT2" s="155"/>
      <c r="LKU2" s="155"/>
      <c r="LKV2" s="155"/>
      <c r="LKW2" s="155"/>
      <c r="LKX2" s="155"/>
      <c r="LKY2" s="155"/>
      <c r="LKZ2" s="155"/>
      <c r="LLA2" s="155"/>
      <c r="LLB2" s="155"/>
      <c r="LLC2" s="155"/>
      <c r="LLD2" s="155"/>
      <c r="LLE2" s="155"/>
      <c r="LLF2" s="155"/>
      <c r="LLG2" s="155"/>
      <c r="LLH2" s="155"/>
      <c r="LLI2" s="155"/>
      <c r="LLJ2" s="155"/>
      <c r="LLK2" s="155"/>
      <c r="LLL2" s="155"/>
      <c r="LLM2" s="155"/>
      <c r="LLN2" s="155"/>
      <c r="LLO2" s="155"/>
      <c r="LLP2" s="155"/>
      <c r="LLQ2" s="155"/>
      <c r="LLR2" s="155"/>
      <c r="LLS2" s="155"/>
      <c r="LLT2" s="155"/>
      <c r="LLU2" s="155"/>
      <c r="LLV2" s="155"/>
      <c r="LLW2" s="155"/>
      <c r="LLX2" s="155"/>
      <c r="LLY2" s="155"/>
      <c r="LLZ2" s="155"/>
      <c r="LMA2" s="155"/>
      <c r="LMB2" s="155"/>
      <c r="LMC2" s="155"/>
      <c r="LMD2" s="155"/>
      <c r="LME2" s="155"/>
      <c r="LMF2" s="155"/>
      <c r="LMG2" s="155"/>
      <c r="LMH2" s="155"/>
      <c r="LMI2" s="155"/>
      <c r="LMJ2" s="155"/>
      <c r="LMK2" s="155"/>
      <c r="LML2" s="155"/>
      <c r="LMM2" s="155"/>
      <c r="LMN2" s="155"/>
      <c r="LMO2" s="155"/>
      <c r="LMP2" s="155"/>
      <c r="LMQ2" s="155"/>
      <c r="LMR2" s="155"/>
      <c r="LMS2" s="155"/>
      <c r="LMT2" s="155"/>
      <c r="LMU2" s="155"/>
      <c r="LMV2" s="155"/>
      <c r="LMW2" s="155"/>
      <c r="LMX2" s="155"/>
      <c r="LMY2" s="155"/>
      <c r="LMZ2" s="155"/>
      <c r="LNA2" s="155"/>
      <c r="LNB2" s="155"/>
      <c r="LNC2" s="155"/>
      <c r="LND2" s="155"/>
      <c r="LNE2" s="155"/>
      <c r="LNF2" s="155"/>
      <c r="LNG2" s="155"/>
      <c r="LNH2" s="155"/>
      <c r="LNI2" s="155"/>
      <c r="LNJ2" s="155"/>
      <c r="LNK2" s="155"/>
      <c r="LNL2" s="155"/>
      <c r="LNM2" s="155"/>
      <c r="LNN2" s="155"/>
      <c r="LNO2" s="155"/>
      <c r="LNP2" s="155"/>
      <c r="LNQ2" s="155"/>
      <c r="LNR2" s="155"/>
      <c r="LNS2" s="155"/>
      <c r="LNT2" s="155"/>
      <c r="LNU2" s="155"/>
      <c r="LNV2" s="155"/>
      <c r="LNW2" s="155"/>
      <c r="LNX2" s="155"/>
      <c r="LNY2" s="155"/>
      <c r="LNZ2" s="155"/>
      <c r="LOA2" s="155"/>
      <c r="LOB2" s="155"/>
      <c r="LOC2" s="155"/>
      <c r="LOD2" s="155"/>
      <c r="LOE2" s="155"/>
      <c r="LOF2" s="155"/>
      <c r="LOG2" s="155"/>
      <c r="LOH2" s="155"/>
      <c r="LOI2" s="155"/>
      <c r="LOJ2" s="155"/>
      <c r="LOK2" s="155"/>
      <c r="LOL2" s="155"/>
      <c r="LOM2" s="155"/>
      <c r="LON2" s="155"/>
      <c r="LOO2" s="155"/>
      <c r="LOP2" s="155"/>
      <c r="LOQ2" s="155"/>
      <c r="LOR2" s="155"/>
      <c r="LOS2" s="155"/>
      <c r="LOT2" s="155"/>
      <c r="LOU2" s="155"/>
      <c r="LOV2" s="155"/>
      <c r="LOW2" s="155"/>
      <c r="LOX2" s="155"/>
      <c r="LOY2" s="155"/>
      <c r="LOZ2" s="155"/>
      <c r="LPA2" s="155"/>
      <c r="LPB2" s="155"/>
      <c r="LPC2" s="155"/>
      <c r="LPD2" s="155"/>
      <c r="LPE2" s="155"/>
      <c r="LPF2" s="155"/>
      <c r="LPG2" s="155"/>
      <c r="LPH2" s="155"/>
      <c r="LPI2" s="155"/>
      <c r="LPJ2" s="155"/>
      <c r="LPK2" s="155"/>
      <c r="LPL2" s="155"/>
      <c r="LPM2" s="155"/>
      <c r="LPN2" s="155"/>
      <c r="LPO2" s="155"/>
      <c r="LPP2" s="155"/>
      <c r="LPQ2" s="155"/>
      <c r="LPR2" s="155"/>
      <c r="LPS2" s="155"/>
      <c r="LPT2" s="155"/>
      <c r="LPU2" s="155"/>
      <c r="LPV2" s="155"/>
      <c r="LPW2" s="155"/>
      <c r="LPX2" s="155"/>
      <c r="LPY2" s="155"/>
      <c r="LPZ2" s="155"/>
      <c r="LQA2" s="155"/>
      <c r="LQB2" s="155"/>
      <c r="LQC2" s="155"/>
      <c r="LQD2" s="155"/>
      <c r="LQE2" s="155"/>
      <c r="LQF2" s="155"/>
      <c r="LQG2" s="155"/>
      <c r="LQH2" s="155"/>
      <c r="LQI2" s="155"/>
      <c r="LQJ2" s="155"/>
      <c r="LQK2" s="155"/>
      <c r="LQL2" s="155"/>
      <c r="LQM2" s="155"/>
      <c r="LQN2" s="155"/>
      <c r="LQO2" s="155"/>
      <c r="LQP2" s="155"/>
      <c r="LQQ2" s="155"/>
      <c r="LQR2" s="155"/>
      <c r="LQS2" s="155"/>
      <c r="LQT2" s="155"/>
      <c r="LQU2" s="155"/>
      <c r="LQV2" s="155"/>
      <c r="LQW2" s="155"/>
      <c r="LQX2" s="155"/>
      <c r="LQY2" s="155"/>
      <c r="LQZ2" s="155"/>
      <c r="LRA2" s="155"/>
      <c r="LRB2" s="155"/>
      <c r="LRC2" s="155"/>
      <c r="LRD2" s="155"/>
      <c r="LRE2" s="155"/>
      <c r="LRF2" s="155"/>
      <c r="LRG2" s="155"/>
      <c r="LRH2" s="155"/>
      <c r="LRI2" s="155"/>
      <c r="LRJ2" s="155"/>
      <c r="LRK2" s="155"/>
      <c r="LRL2" s="155"/>
      <c r="LRM2" s="155"/>
      <c r="LRN2" s="155"/>
      <c r="LRO2" s="155"/>
      <c r="LRP2" s="155"/>
      <c r="LRQ2" s="155"/>
      <c r="LRR2" s="155"/>
      <c r="LRS2" s="155"/>
      <c r="LRT2" s="155"/>
      <c r="LRU2" s="155"/>
      <c r="LRV2" s="155"/>
      <c r="LRW2" s="155"/>
      <c r="LRX2" s="155"/>
      <c r="LRY2" s="155"/>
      <c r="LRZ2" s="155"/>
      <c r="LSA2" s="155"/>
      <c r="LSB2" s="155"/>
      <c r="LSC2" s="155"/>
      <c r="LSD2" s="155"/>
      <c r="LSE2" s="155"/>
      <c r="LSF2" s="155"/>
      <c r="LSG2" s="155"/>
      <c r="LSH2" s="155"/>
      <c r="LSI2" s="155"/>
      <c r="LSJ2" s="155"/>
      <c r="LSK2" s="155"/>
      <c r="LSL2" s="155"/>
      <c r="LSM2" s="155"/>
      <c r="LSN2" s="155"/>
      <c r="LSO2" s="155"/>
      <c r="LSP2" s="155"/>
      <c r="LSQ2" s="155"/>
      <c r="LSR2" s="155"/>
      <c r="LSS2" s="155"/>
      <c r="LST2" s="155"/>
      <c r="LSU2" s="155"/>
      <c r="LSV2" s="155"/>
      <c r="LSW2" s="155"/>
      <c r="LSX2" s="155"/>
      <c r="LSY2" s="155"/>
      <c r="LSZ2" s="155"/>
      <c r="LTA2" s="155"/>
      <c r="LTB2" s="155"/>
      <c r="LTC2" s="155"/>
      <c r="LTD2" s="155"/>
      <c r="LTE2" s="155"/>
      <c r="LTF2" s="155"/>
      <c r="LTG2" s="155"/>
      <c r="LTH2" s="155"/>
      <c r="LTI2" s="155"/>
      <c r="LTJ2" s="155"/>
      <c r="LTK2" s="155"/>
      <c r="LTL2" s="155"/>
      <c r="LTM2" s="155"/>
      <c r="LTN2" s="155"/>
      <c r="LTO2" s="155"/>
      <c r="LTP2" s="155"/>
      <c r="LTQ2" s="155"/>
      <c r="LTR2" s="155"/>
      <c r="LTS2" s="155"/>
      <c r="LTT2" s="155"/>
      <c r="LTU2" s="155"/>
      <c r="LTV2" s="155"/>
      <c r="LTW2" s="155"/>
      <c r="LTX2" s="155"/>
      <c r="LTY2" s="155"/>
      <c r="LTZ2" s="155"/>
      <c r="LUA2" s="155"/>
      <c r="LUB2" s="155"/>
      <c r="LUC2" s="155"/>
      <c r="LUD2" s="155"/>
      <c r="LUE2" s="155"/>
      <c r="LUF2" s="155"/>
      <c r="LUG2" s="155"/>
      <c r="LUH2" s="155"/>
      <c r="LUI2" s="155"/>
      <c r="LUJ2" s="155"/>
      <c r="LUK2" s="155"/>
      <c r="LUL2" s="155"/>
      <c r="LUM2" s="155"/>
      <c r="LUN2" s="155"/>
      <c r="LUO2" s="155"/>
      <c r="LUP2" s="155"/>
      <c r="LUQ2" s="155"/>
      <c r="LUR2" s="155"/>
      <c r="LUS2" s="155"/>
      <c r="LUT2" s="155"/>
      <c r="LUU2" s="155"/>
      <c r="LUV2" s="155"/>
      <c r="LUW2" s="155"/>
      <c r="LUX2" s="155"/>
      <c r="LUY2" s="155"/>
      <c r="LUZ2" s="155"/>
      <c r="LVA2" s="155"/>
      <c r="LVB2" s="155"/>
      <c r="LVC2" s="155"/>
      <c r="LVD2" s="155"/>
      <c r="LVE2" s="155"/>
      <c r="LVF2" s="155"/>
      <c r="LVG2" s="155"/>
      <c r="LVH2" s="155"/>
      <c r="LVI2" s="155"/>
      <c r="LVJ2" s="155"/>
      <c r="LVK2" s="155"/>
      <c r="LVL2" s="155"/>
      <c r="LVM2" s="155"/>
      <c r="LVN2" s="155"/>
      <c r="LVO2" s="155"/>
      <c r="LVP2" s="155"/>
      <c r="LVQ2" s="155"/>
      <c r="LVR2" s="155"/>
      <c r="LVS2" s="155"/>
      <c r="LVT2" s="155"/>
      <c r="LVU2" s="155"/>
      <c r="LVV2" s="155"/>
      <c r="LVW2" s="155"/>
      <c r="LVX2" s="155"/>
      <c r="LVY2" s="155"/>
      <c r="LVZ2" s="155"/>
      <c r="LWA2" s="155"/>
      <c r="LWB2" s="155"/>
      <c r="LWC2" s="155"/>
      <c r="LWD2" s="155"/>
      <c r="LWE2" s="155"/>
      <c r="LWF2" s="155"/>
      <c r="LWG2" s="155"/>
      <c r="LWH2" s="155"/>
      <c r="LWI2" s="155"/>
      <c r="LWJ2" s="155"/>
      <c r="LWK2" s="155"/>
      <c r="LWL2" s="155"/>
      <c r="LWM2" s="155"/>
      <c r="LWN2" s="155"/>
      <c r="LWO2" s="155"/>
      <c r="LWP2" s="155"/>
      <c r="LWQ2" s="155"/>
      <c r="LWR2" s="155"/>
      <c r="LWS2" s="155"/>
      <c r="LWT2" s="155"/>
      <c r="LWU2" s="155"/>
      <c r="LWV2" s="155"/>
      <c r="LWW2" s="155"/>
      <c r="LWX2" s="155"/>
      <c r="LWY2" s="155"/>
      <c r="LWZ2" s="155"/>
      <c r="LXA2" s="155"/>
      <c r="LXB2" s="155"/>
      <c r="LXC2" s="155"/>
      <c r="LXD2" s="155"/>
      <c r="LXE2" s="155"/>
      <c r="LXF2" s="155"/>
      <c r="LXG2" s="155"/>
      <c r="LXH2" s="155"/>
      <c r="LXI2" s="155"/>
      <c r="LXJ2" s="155"/>
      <c r="LXK2" s="155"/>
      <c r="LXL2" s="155"/>
      <c r="LXM2" s="155"/>
      <c r="LXN2" s="155"/>
      <c r="LXO2" s="155"/>
      <c r="LXP2" s="155"/>
      <c r="LXQ2" s="155"/>
      <c r="LXR2" s="155"/>
      <c r="LXS2" s="155"/>
      <c r="LXT2" s="155"/>
      <c r="LXU2" s="155"/>
      <c r="LXV2" s="155"/>
      <c r="LXW2" s="155"/>
      <c r="LXX2" s="155"/>
      <c r="LXY2" s="155"/>
      <c r="LXZ2" s="155"/>
      <c r="LYA2" s="155"/>
      <c r="LYB2" s="155"/>
      <c r="LYC2" s="155"/>
      <c r="LYD2" s="155"/>
      <c r="LYE2" s="155"/>
      <c r="LYF2" s="155"/>
      <c r="LYG2" s="155"/>
      <c r="LYH2" s="155"/>
      <c r="LYI2" s="155"/>
      <c r="LYJ2" s="155"/>
      <c r="LYK2" s="155"/>
      <c r="LYL2" s="155"/>
      <c r="LYM2" s="155"/>
      <c r="LYN2" s="155"/>
      <c r="LYO2" s="155"/>
      <c r="LYP2" s="155"/>
      <c r="LYQ2" s="155"/>
      <c r="LYR2" s="155"/>
      <c r="LYS2" s="155"/>
      <c r="LYT2" s="155"/>
      <c r="LYU2" s="155"/>
      <c r="LYV2" s="155"/>
      <c r="LYW2" s="155"/>
      <c r="LYX2" s="155"/>
      <c r="LYY2" s="155"/>
      <c r="LYZ2" s="155"/>
      <c r="LZA2" s="155"/>
      <c r="LZB2" s="155"/>
      <c r="LZC2" s="155"/>
      <c r="LZD2" s="155"/>
      <c r="LZE2" s="155"/>
      <c r="LZF2" s="155"/>
      <c r="LZG2" s="155"/>
      <c r="LZH2" s="155"/>
      <c r="LZI2" s="155"/>
      <c r="LZJ2" s="155"/>
      <c r="LZK2" s="155"/>
      <c r="LZL2" s="155"/>
      <c r="LZM2" s="155"/>
      <c r="LZN2" s="155"/>
      <c r="LZO2" s="155"/>
      <c r="LZP2" s="155"/>
      <c r="LZQ2" s="155"/>
      <c r="LZR2" s="155"/>
      <c r="LZS2" s="155"/>
      <c r="LZT2" s="155"/>
      <c r="LZU2" s="155"/>
      <c r="LZV2" s="155"/>
      <c r="LZW2" s="155"/>
      <c r="LZX2" s="155"/>
      <c r="LZY2" s="155"/>
      <c r="LZZ2" s="155"/>
      <c r="MAA2" s="155"/>
      <c r="MAB2" s="155"/>
      <c r="MAC2" s="155"/>
      <c r="MAD2" s="155"/>
      <c r="MAE2" s="155"/>
      <c r="MAF2" s="155"/>
      <c r="MAG2" s="155"/>
      <c r="MAH2" s="155"/>
      <c r="MAI2" s="155"/>
      <c r="MAJ2" s="155"/>
      <c r="MAK2" s="155"/>
      <c r="MAL2" s="155"/>
      <c r="MAM2" s="155"/>
      <c r="MAN2" s="155"/>
      <c r="MAO2" s="155"/>
      <c r="MAP2" s="155"/>
      <c r="MAQ2" s="155"/>
      <c r="MAR2" s="155"/>
      <c r="MAS2" s="155"/>
      <c r="MAT2" s="155"/>
      <c r="MAU2" s="155"/>
      <c r="MAV2" s="155"/>
      <c r="MAW2" s="155"/>
      <c r="MAX2" s="155"/>
      <c r="MAY2" s="155"/>
      <c r="MAZ2" s="155"/>
      <c r="MBA2" s="155"/>
      <c r="MBB2" s="155"/>
      <c r="MBC2" s="155"/>
      <c r="MBD2" s="155"/>
      <c r="MBE2" s="155"/>
      <c r="MBF2" s="155"/>
      <c r="MBG2" s="155"/>
      <c r="MBH2" s="155"/>
      <c r="MBI2" s="155"/>
      <c r="MBJ2" s="155"/>
      <c r="MBK2" s="155"/>
      <c r="MBL2" s="155"/>
      <c r="MBM2" s="155"/>
      <c r="MBN2" s="155"/>
      <c r="MBO2" s="155"/>
      <c r="MBP2" s="155"/>
      <c r="MBQ2" s="155"/>
      <c r="MBR2" s="155"/>
      <c r="MBS2" s="155"/>
      <c r="MBT2" s="155"/>
      <c r="MBU2" s="155"/>
      <c r="MBV2" s="155"/>
      <c r="MBW2" s="155"/>
      <c r="MBX2" s="155"/>
      <c r="MBY2" s="155"/>
      <c r="MBZ2" s="155"/>
      <c r="MCA2" s="155"/>
      <c r="MCB2" s="155"/>
      <c r="MCC2" s="155"/>
      <c r="MCD2" s="155"/>
      <c r="MCE2" s="155"/>
      <c r="MCF2" s="155"/>
      <c r="MCG2" s="155"/>
      <c r="MCH2" s="155"/>
      <c r="MCI2" s="155"/>
      <c r="MCJ2" s="155"/>
      <c r="MCK2" s="155"/>
      <c r="MCL2" s="155"/>
      <c r="MCM2" s="155"/>
      <c r="MCN2" s="155"/>
      <c r="MCO2" s="155"/>
      <c r="MCP2" s="155"/>
      <c r="MCQ2" s="155"/>
      <c r="MCR2" s="155"/>
      <c r="MCS2" s="155"/>
      <c r="MCT2" s="155"/>
      <c r="MCU2" s="155"/>
      <c r="MCV2" s="155"/>
      <c r="MCW2" s="155"/>
      <c r="MCX2" s="155"/>
      <c r="MCY2" s="155"/>
      <c r="MCZ2" s="155"/>
      <c r="MDA2" s="155"/>
      <c r="MDB2" s="155"/>
      <c r="MDC2" s="155"/>
      <c r="MDD2" s="155"/>
      <c r="MDE2" s="155"/>
      <c r="MDF2" s="155"/>
      <c r="MDG2" s="155"/>
      <c r="MDH2" s="155"/>
      <c r="MDI2" s="155"/>
      <c r="MDJ2" s="155"/>
      <c r="MDK2" s="155"/>
      <c r="MDL2" s="155"/>
      <c r="MDM2" s="155"/>
      <c r="MDN2" s="155"/>
      <c r="MDO2" s="155"/>
      <c r="MDP2" s="155"/>
      <c r="MDQ2" s="155"/>
      <c r="MDR2" s="155"/>
      <c r="MDS2" s="155"/>
      <c r="MDT2" s="155"/>
      <c r="MDU2" s="155"/>
      <c r="MDV2" s="155"/>
      <c r="MDW2" s="155"/>
      <c r="MDX2" s="155"/>
      <c r="MDY2" s="155"/>
      <c r="MDZ2" s="155"/>
      <c r="MEA2" s="155"/>
      <c r="MEB2" s="155"/>
      <c r="MEC2" s="155"/>
      <c r="MED2" s="155"/>
      <c r="MEE2" s="155"/>
      <c r="MEF2" s="155"/>
      <c r="MEG2" s="155"/>
      <c r="MEH2" s="155"/>
      <c r="MEI2" s="155"/>
      <c r="MEJ2" s="155"/>
      <c r="MEK2" s="155"/>
      <c r="MEL2" s="155"/>
      <c r="MEM2" s="155"/>
      <c r="MEN2" s="155"/>
      <c r="MEO2" s="155"/>
      <c r="MEP2" s="155"/>
      <c r="MEQ2" s="155"/>
      <c r="MER2" s="155"/>
      <c r="MES2" s="155"/>
      <c r="MET2" s="155"/>
      <c r="MEU2" s="155"/>
      <c r="MEV2" s="155"/>
      <c r="MEW2" s="155"/>
      <c r="MEX2" s="155"/>
      <c r="MEY2" s="155"/>
      <c r="MEZ2" s="155"/>
      <c r="MFA2" s="155"/>
      <c r="MFB2" s="155"/>
      <c r="MFC2" s="155"/>
      <c r="MFD2" s="155"/>
      <c r="MFE2" s="155"/>
      <c r="MFF2" s="155"/>
      <c r="MFG2" s="155"/>
      <c r="MFH2" s="155"/>
      <c r="MFI2" s="155"/>
      <c r="MFJ2" s="155"/>
      <c r="MFK2" s="155"/>
      <c r="MFL2" s="155"/>
      <c r="MFM2" s="155"/>
      <c r="MFN2" s="155"/>
      <c r="MFO2" s="155"/>
      <c r="MFP2" s="155"/>
      <c r="MFQ2" s="155"/>
      <c r="MFR2" s="155"/>
      <c r="MFS2" s="155"/>
      <c r="MFT2" s="155"/>
      <c r="MFU2" s="155"/>
      <c r="MFV2" s="155"/>
      <c r="MFW2" s="155"/>
      <c r="MFX2" s="155"/>
      <c r="MFY2" s="155"/>
      <c r="MFZ2" s="155"/>
      <c r="MGA2" s="155"/>
      <c r="MGB2" s="155"/>
      <c r="MGC2" s="155"/>
      <c r="MGD2" s="155"/>
      <c r="MGE2" s="155"/>
      <c r="MGF2" s="155"/>
      <c r="MGG2" s="155"/>
      <c r="MGH2" s="155"/>
      <c r="MGI2" s="155"/>
      <c r="MGJ2" s="155"/>
      <c r="MGK2" s="155"/>
      <c r="MGL2" s="155"/>
      <c r="MGM2" s="155"/>
      <c r="MGN2" s="155"/>
      <c r="MGO2" s="155"/>
      <c r="MGP2" s="155"/>
      <c r="MGQ2" s="155"/>
      <c r="MGR2" s="155"/>
      <c r="MGS2" s="155"/>
      <c r="MGT2" s="155"/>
      <c r="MGU2" s="155"/>
      <c r="MGV2" s="155"/>
      <c r="MGW2" s="155"/>
      <c r="MGX2" s="155"/>
      <c r="MGY2" s="155"/>
      <c r="MGZ2" s="155"/>
      <c r="MHA2" s="155"/>
      <c r="MHB2" s="155"/>
      <c r="MHC2" s="155"/>
      <c r="MHD2" s="155"/>
      <c r="MHE2" s="155"/>
      <c r="MHF2" s="155"/>
      <c r="MHG2" s="155"/>
      <c r="MHH2" s="155"/>
      <c r="MHI2" s="155"/>
      <c r="MHJ2" s="155"/>
      <c r="MHK2" s="155"/>
      <c r="MHL2" s="155"/>
      <c r="MHM2" s="155"/>
      <c r="MHN2" s="155"/>
      <c r="MHO2" s="155"/>
      <c r="MHP2" s="155"/>
      <c r="MHQ2" s="155"/>
      <c r="MHR2" s="155"/>
      <c r="MHS2" s="155"/>
      <c r="MHT2" s="155"/>
      <c r="MHU2" s="155"/>
      <c r="MHV2" s="155"/>
      <c r="MHW2" s="155"/>
      <c r="MHX2" s="155"/>
      <c r="MHY2" s="155"/>
      <c r="MHZ2" s="155"/>
      <c r="MIA2" s="155"/>
      <c r="MIB2" s="155"/>
      <c r="MIC2" s="155"/>
      <c r="MID2" s="155"/>
      <c r="MIE2" s="155"/>
      <c r="MIF2" s="155"/>
      <c r="MIG2" s="155"/>
      <c r="MIH2" s="155"/>
      <c r="MII2" s="155"/>
      <c r="MIJ2" s="155"/>
      <c r="MIK2" s="155"/>
      <c r="MIL2" s="155"/>
      <c r="MIM2" s="155"/>
      <c r="MIN2" s="155"/>
      <c r="MIO2" s="155"/>
      <c r="MIP2" s="155"/>
      <c r="MIQ2" s="155"/>
      <c r="MIR2" s="155"/>
      <c r="MIS2" s="155"/>
      <c r="MIT2" s="155"/>
      <c r="MIU2" s="155"/>
      <c r="MIV2" s="155"/>
      <c r="MIW2" s="155"/>
      <c r="MIX2" s="155"/>
      <c r="MIY2" s="155"/>
      <c r="MIZ2" s="155"/>
      <c r="MJA2" s="155"/>
      <c r="MJB2" s="155"/>
      <c r="MJC2" s="155"/>
      <c r="MJD2" s="155"/>
      <c r="MJE2" s="155"/>
      <c r="MJF2" s="155"/>
      <c r="MJG2" s="155"/>
      <c r="MJH2" s="155"/>
      <c r="MJI2" s="155"/>
      <c r="MJJ2" s="155"/>
      <c r="MJK2" s="155"/>
      <c r="MJL2" s="155"/>
      <c r="MJM2" s="155"/>
      <c r="MJN2" s="155"/>
      <c r="MJO2" s="155"/>
      <c r="MJP2" s="155"/>
      <c r="MJQ2" s="155"/>
      <c r="MJR2" s="155"/>
      <c r="MJS2" s="155"/>
      <c r="MJT2" s="155"/>
      <c r="MJU2" s="155"/>
      <c r="MJV2" s="155"/>
      <c r="MJW2" s="155"/>
      <c r="MJX2" s="155"/>
      <c r="MJY2" s="155"/>
      <c r="MJZ2" s="155"/>
      <c r="MKA2" s="155"/>
      <c r="MKB2" s="155"/>
      <c r="MKC2" s="155"/>
      <c r="MKD2" s="155"/>
      <c r="MKE2" s="155"/>
      <c r="MKF2" s="155"/>
      <c r="MKG2" s="155"/>
      <c r="MKH2" s="155"/>
      <c r="MKI2" s="155"/>
      <c r="MKJ2" s="155"/>
      <c r="MKK2" s="155"/>
      <c r="MKL2" s="155"/>
      <c r="MKM2" s="155"/>
      <c r="MKN2" s="155"/>
      <c r="MKO2" s="155"/>
      <c r="MKP2" s="155"/>
      <c r="MKQ2" s="155"/>
      <c r="MKR2" s="155"/>
      <c r="MKS2" s="155"/>
      <c r="MKT2" s="155"/>
      <c r="MKU2" s="155"/>
      <c r="MKV2" s="155"/>
      <c r="MKW2" s="155"/>
      <c r="MKX2" s="155"/>
      <c r="MKY2" s="155"/>
      <c r="MKZ2" s="155"/>
      <c r="MLA2" s="155"/>
      <c r="MLB2" s="155"/>
      <c r="MLC2" s="155"/>
      <c r="MLD2" s="155"/>
      <c r="MLE2" s="155"/>
      <c r="MLF2" s="155"/>
      <c r="MLG2" s="155"/>
      <c r="MLH2" s="155"/>
      <c r="MLI2" s="155"/>
      <c r="MLJ2" s="155"/>
      <c r="MLK2" s="155"/>
      <c r="MLL2" s="155"/>
      <c r="MLM2" s="155"/>
      <c r="MLN2" s="155"/>
      <c r="MLO2" s="155"/>
      <c r="MLP2" s="155"/>
      <c r="MLQ2" s="155"/>
      <c r="MLR2" s="155"/>
      <c r="MLS2" s="155"/>
      <c r="MLT2" s="155"/>
      <c r="MLU2" s="155"/>
      <c r="MLV2" s="155"/>
      <c r="MLW2" s="155"/>
      <c r="MLX2" s="155"/>
      <c r="MLY2" s="155"/>
      <c r="MLZ2" s="155"/>
      <c r="MMA2" s="155"/>
      <c r="MMB2" s="155"/>
      <c r="MMC2" s="155"/>
      <c r="MMD2" s="155"/>
      <c r="MME2" s="155"/>
      <c r="MMF2" s="155"/>
      <c r="MMG2" s="155"/>
      <c r="MMH2" s="155"/>
      <c r="MMI2" s="155"/>
      <c r="MMJ2" s="155"/>
      <c r="MMK2" s="155"/>
      <c r="MML2" s="155"/>
      <c r="MMM2" s="155"/>
      <c r="MMN2" s="155"/>
      <c r="MMO2" s="155"/>
      <c r="MMP2" s="155"/>
      <c r="MMQ2" s="155"/>
      <c r="MMR2" s="155"/>
      <c r="MMS2" s="155"/>
      <c r="MMT2" s="155"/>
      <c r="MMU2" s="155"/>
      <c r="MMV2" s="155"/>
      <c r="MMW2" s="155"/>
      <c r="MMX2" s="155"/>
      <c r="MMY2" s="155"/>
      <c r="MMZ2" s="155"/>
      <c r="MNA2" s="155"/>
      <c r="MNB2" s="155"/>
      <c r="MNC2" s="155"/>
      <c r="MND2" s="155"/>
      <c r="MNE2" s="155"/>
      <c r="MNF2" s="155"/>
      <c r="MNG2" s="155"/>
      <c r="MNH2" s="155"/>
      <c r="MNI2" s="155"/>
      <c r="MNJ2" s="155"/>
      <c r="MNK2" s="155"/>
      <c r="MNL2" s="155"/>
      <c r="MNM2" s="155"/>
      <c r="MNN2" s="155"/>
      <c r="MNO2" s="155"/>
      <c r="MNP2" s="155"/>
      <c r="MNQ2" s="155"/>
      <c r="MNR2" s="155"/>
      <c r="MNS2" s="155"/>
      <c r="MNT2" s="155"/>
      <c r="MNU2" s="155"/>
      <c r="MNV2" s="155"/>
      <c r="MNW2" s="155"/>
      <c r="MNX2" s="155"/>
      <c r="MNY2" s="155"/>
      <c r="MNZ2" s="155"/>
      <c r="MOA2" s="155"/>
      <c r="MOB2" s="155"/>
      <c r="MOC2" s="155"/>
      <c r="MOD2" s="155"/>
      <c r="MOE2" s="155"/>
      <c r="MOF2" s="155"/>
      <c r="MOG2" s="155"/>
      <c r="MOH2" s="155"/>
      <c r="MOI2" s="155"/>
      <c r="MOJ2" s="155"/>
      <c r="MOK2" s="155"/>
      <c r="MOL2" s="155"/>
      <c r="MOM2" s="155"/>
      <c r="MON2" s="155"/>
      <c r="MOO2" s="155"/>
      <c r="MOP2" s="155"/>
      <c r="MOQ2" s="155"/>
      <c r="MOR2" s="155"/>
      <c r="MOS2" s="155"/>
      <c r="MOT2" s="155"/>
      <c r="MOU2" s="155"/>
      <c r="MOV2" s="155"/>
      <c r="MOW2" s="155"/>
      <c r="MOX2" s="155"/>
      <c r="MOY2" s="155"/>
      <c r="MOZ2" s="155"/>
      <c r="MPA2" s="155"/>
      <c r="MPB2" s="155"/>
      <c r="MPC2" s="155"/>
      <c r="MPD2" s="155"/>
      <c r="MPE2" s="155"/>
      <c r="MPF2" s="155"/>
      <c r="MPG2" s="155"/>
      <c r="MPH2" s="155"/>
      <c r="MPI2" s="155"/>
      <c r="MPJ2" s="155"/>
      <c r="MPK2" s="155"/>
      <c r="MPL2" s="155"/>
      <c r="MPM2" s="155"/>
      <c r="MPN2" s="155"/>
      <c r="MPO2" s="155"/>
      <c r="MPP2" s="155"/>
      <c r="MPQ2" s="155"/>
      <c r="MPR2" s="155"/>
      <c r="MPS2" s="155"/>
      <c r="MPT2" s="155"/>
      <c r="MPU2" s="155"/>
      <c r="MPV2" s="155"/>
      <c r="MPW2" s="155"/>
      <c r="MPX2" s="155"/>
      <c r="MPY2" s="155"/>
      <c r="MPZ2" s="155"/>
      <c r="MQA2" s="155"/>
      <c r="MQB2" s="155"/>
      <c r="MQC2" s="155"/>
      <c r="MQD2" s="155"/>
      <c r="MQE2" s="155"/>
      <c r="MQF2" s="155"/>
      <c r="MQG2" s="155"/>
      <c r="MQH2" s="155"/>
      <c r="MQI2" s="155"/>
      <c r="MQJ2" s="155"/>
      <c r="MQK2" s="155"/>
      <c r="MQL2" s="155"/>
      <c r="MQM2" s="155"/>
      <c r="MQN2" s="155"/>
      <c r="MQO2" s="155"/>
      <c r="MQP2" s="155"/>
      <c r="MQQ2" s="155"/>
      <c r="MQR2" s="155"/>
      <c r="MQS2" s="155"/>
      <c r="MQT2" s="155"/>
      <c r="MQU2" s="155"/>
      <c r="MQV2" s="155"/>
      <c r="MQW2" s="155"/>
      <c r="MQX2" s="155"/>
      <c r="MQY2" s="155"/>
      <c r="MQZ2" s="155"/>
      <c r="MRA2" s="155"/>
      <c r="MRB2" s="155"/>
      <c r="MRC2" s="155"/>
      <c r="MRD2" s="155"/>
      <c r="MRE2" s="155"/>
      <c r="MRF2" s="155"/>
      <c r="MRG2" s="155"/>
      <c r="MRH2" s="155"/>
      <c r="MRI2" s="155"/>
      <c r="MRJ2" s="155"/>
      <c r="MRK2" s="155"/>
      <c r="MRL2" s="155"/>
      <c r="MRM2" s="155"/>
      <c r="MRN2" s="155"/>
      <c r="MRO2" s="155"/>
      <c r="MRP2" s="155"/>
      <c r="MRQ2" s="155"/>
      <c r="MRR2" s="155"/>
      <c r="MRS2" s="155"/>
      <c r="MRT2" s="155"/>
      <c r="MRU2" s="155"/>
      <c r="MRV2" s="155"/>
      <c r="MRW2" s="155"/>
      <c r="MRX2" s="155"/>
      <c r="MRY2" s="155"/>
      <c r="MRZ2" s="155"/>
      <c r="MSA2" s="155"/>
      <c r="MSB2" s="155"/>
      <c r="MSC2" s="155"/>
      <c r="MSD2" s="155"/>
      <c r="MSE2" s="155"/>
      <c r="MSF2" s="155"/>
      <c r="MSG2" s="155"/>
      <c r="MSH2" s="155"/>
      <c r="MSI2" s="155"/>
      <c r="MSJ2" s="155"/>
      <c r="MSK2" s="155"/>
      <c r="MSL2" s="155"/>
      <c r="MSM2" s="155"/>
      <c r="MSN2" s="155"/>
      <c r="MSO2" s="155"/>
      <c r="MSP2" s="155"/>
      <c r="MSQ2" s="155"/>
      <c r="MSR2" s="155"/>
      <c r="MSS2" s="155"/>
      <c r="MST2" s="155"/>
      <c r="MSU2" s="155"/>
      <c r="MSV2" s="155"/>
      <c r="MSW2" s="155"/>
      <c r="MSX2" s="155"/>
      <c r="MSY2" s="155"/>
      <c r="MSZ2" s="155"/>
      <c r="MTA2" s="155"/>
      <c r="MTB2" s="155"/>
      <c r="MTC2" s="155"/>
      <c r="MTD2" s="155"/>
      <c r="MTE2" s="155"/>
      <c r="MTF2" s="155"/>
      <c r="MTG2" s="155"/>
      <c r="MTH2" s="155"/>
      <c r="MTI2" s="155"/>
      <c r="MTJ2" s="155"/>
      <c r="MTK2" s="155"/>
      <c r="MTL2" s="155"/>
      <c r="MTM2" s="155"/>
      <c r="MTN2" s="155"/>
      <c r="MTO2" s="155"/>
      <c r="MTP2" s="155"/>
      <c r="MTQ2" s="155"/>
      <c r="MTR2" s="155"/>
      <c r="MTS2" s="155"/>
      <c r="MTT2" s="155"/>
      <c r="MTU2" s="155"/>
      <c r="MTV2" s="155"/>
      <c r="MTW2" s="155"/>
      <c r="MTX2" s="155"/>
      <c r="MTY2" s="155"/>
      <c r="MTZ2" s="155"/>
      <c r="MUA2" s="155"/>
      <c r="MUB2" s="155"/>
      <c r="MUC2" s="155"/>
      <c r="MUD2" s="155"/>
      <c r="MUE2" s="155"/>
      <c r="MUF2" s="155"/>
      <c r="MUG2" s="155"/>
      <c r="MUH2" s="155"/>
      <c r="MUI2" s="155"/>
      <c r="MUJ2" s="155"/>
      <c r="MUK2" s="155"/>
      <c r="MUL2" s="155"/>
      <c r="MUM2" s="155"/>
      <c r="MUN2" s="155"/>
      <c r="MUO2" s="155"/>
      <c r="MUP2" s="155"/>
      <c r="MUQ2" s="155"/>
      <c r="MUR2" s="155"/>
      <c r="MUS2" s="155"/>
      <c r="MUT2" s="155"/>
      <c r="MUU2" s="155"/>
      <c r="MUV2" s="155"/>
      <c r="MUW2" s="155"/>
      <c r="MUX2" s="155"/>
      <c r="MUY2" s="155"/>
      <c r="MUZ2" s="155"/>
      <c r="MVA2" s="155"/>
      <c r="MVB2" s="155"/>
      <c r="MVC2" s="155"/>
      <c r="MVD2" s="155"/>
      <c r="MVE2" s="155"/>
      <c r="MVF2" s="155"/>
      <c r="MVG2" s="155"/>
      <c r="MVH2" s="155"/>
      <c r="MVI2" s="155"/>
      <c r="MVJ2" s="155"/>
      <c r="MVK2" s="155"/>
      <c r="MVL2" s="155"/>
      <c r="MVM2" s="155"/>
      <c r="MVN2" s="155"/>
      <c r="MVO2" s="155"/>
      <c r="MVP2" s="155"/>
      <c r="MVQ2" s="155"/>
      <c r="MVR2" s="155"/>
      <c r="MVS2" s="155"/>
      <c r="MVT2" s="155"/>
      <c r="MVU2" s="155"/>
      <c r="MVV2" s="155"/>
      <c r="MVW2" s="155"/>
      <c r="MVX2" s="155"/>
      <c r="MVY2" s="155"/>
      <c r="MVZ2" s="155"/>
      <c r="MWA2" s="155"/>
      <c r="MWB2" s="155"/>
      <c r="MWC2" s="155"/>
      <c r="MWD2" s="155"/>
      <c r="MWE2" s="155"/>
      <c r="MWF2" s="155"/>
      <c r="MWG2" s="155"/>
      <c r="MWH2" s="155"/>
      <c r="MWI2" s="155"/>
      <c r="MWJ2" s="155"/>
      <c r="MWK2" s="155"/>
      <c r="MWL2" s="155"/>
      <c r="MWM2" s="155"/>
      <c r="MWN2" s="155"/>
      <c r="MWO2" s="155"/>
      <c r="MWP2" s="155"/>
      <c r="MWQ2" s="155"/>
      <c r="MWR2" s="155"/>
      <c r="MWS2" s="155"/>
      <c r="MWT2" s="155"/>
      <c r="MWU2" s="155"/>
      <c r="MWV2" s="155"/>
      <c r="MWW2" s="155"/>
      <c r="MWX2" s="155"/>
      <c r="MWY2" s="155"/>
      <c r="MWZ2" s="155"/>
      <c r="MXA2" s="155"/>
      <c r="MXB2" s="155"/>
      <c r="MXC2" s="155"/>
      <c r="MXD2" s="155"/>
      <c r="MXE2" s="155"/>
      <c r="MXF2" s="155"/>
      <c r="MXG2" s="155"/>
      <c r="MXH2" s="155"/>
      <c r="MXI2" s="155"/>
      <c r="MXJ2" s="155"/>
      <c r="MXK2" s="155"/>
      <c r="MXL2" s="155"/>
      <c r="MXM2" s="155"/>
      <c r="MXN2" s="155"/>
      <c r="MXO2" s="155"/>
      <c r="MXP2" s="155"/>
      <c r="MXQ2" s="155"/>
      <c r="MXR2" s="155"/>
      <c r="MXS2" s="155"/>
      <c r="MXT2" s="155"/>
      <c r="MXU2" s="155"/>
      <c r="MXV2" s="155"/>
      <c r="MXW2" s="155"/>
      <c r="MXX2" s="155"/>
      <c r="MXY2" s="155"/>
      <c r="MXZ2" s="155"/>
      <c r="MYA2" s="155"/>
      <c r="MYB2" s="155"/>
      <c r="MYC2" s="155"/>
      <c r="MYD2" s="155"/>
      <c r="MYE2" s="155"/>
      <c r="MYF2" s="155"/>
      <c r="MYG2" s="155"/>
      <c r="MYH2" s="155"/>
      <c r="MYI2" s="155"/>
      <c r="MYJ2" s="155"/>
      <c r="MYK2" s="155"/>
      <c r="MYL2" s="155"/>
      <c r="MYM2" s="155"/>
      <c r="MYN2" s="155"/>
      <c r="MYO2" s="155"/>
      <c r="MYP2" s="155"/>
      <c r="MYQ2" s="155"/>
      <c r="MYR2" s="155"/>
      <c r="MYS2" s="155"/>
      <c r="MYT2" s="155"/>
      <c r="MYU2" s="155"/>
      <c r="MYV2" s="155"/>
      <c r="MYW2" s="155"/>
      <c r="MYX2" s="155"/>
      <c r="MYY2" s="155"/>
      <c r="MYZ2" s="155"/>
      <c r="MZA2" s="155"/>
      <c r="MZB2" s="155"/>
      <c r="MZC2" s="155"/>
      <c r="MZD2" s="155"/>
      <c r="MZE2" s="155"/>
      <c r="MZF2" s="155"/>
      <c r="MZG2" s="155"/>
      <c r="MZH2" s="155"/>
      <c r="MZI2" s="155"/>
      <c r="MZJ2" s="155"/>
      <c r="MZK2" s="155"/>
      <c r="MZL2" s="155"/>
      <c r="MZM2" s="155"/>
      <c r="MZN2" s="155"/>
      <c r="MZO2" s="155"/>
      <c r="MZP2" s="155"/>
      <c r="MZQ2" s="155"/>
      <c r="MZR2" s="155"/>
      <c r="MZS2" s="155"/>
      <c r="MZT2" s="155"/>
      <c r="MZU2" s="155"/>
      <c r="MZV2" s="155"/>
      <c r="MZW2" s="155"/>
      <c r="MZX2" s="155"/>
      <c r="MZY2" s="155"/>
      <c r="MZZ2" s="155"/>
      <c r="NAA2" s="155"/>
      <c r="NAB2" s="155"/>
      <c r="NAC2" s="155"/>
      <c r="NAD2" s="155"/>
      <c r="NAE2" s="155"/>
      <c r="NAF2" s="155"/>
      <c r="NAG2" s="155"/>
      <c r="NAH2" s="155"/>
      <c r="NAI2" s="155"/>
      <c r="NAJ2" s="155"/>
      <c r="NAK2" s="155"/>
      <c r="NAL2" s="155"/>
      <c r="NAM2" s="155"/>
      <c r="NAN2" s="155"/>
      <c r="NAO2" s="155"/>
      <c r="NAP2" s="155"/>
      <c r="NAQ2" s="155"/>
      <c r="NAR2" s="155"/>
      <c r="NAS2" s="155"/>
      <c r="NAT2" s="155"/>
      <c r="NAU2" s="155"/>
      <c r="NAV2" s="155"/>
      <c r="NAW2" s="155"/>
      <c r="NAX2" s="155"/>
      <c r="NAY2" s="155"/>
      <c r="NAZ2" s="155"/>
      <c r="NBA2" s="155"/>
      <c r="NBB2" s="155"/>
      <c r="NBC2" s="155"/>
      <c r="NBD2" s="155"/>
      <c r="NBE2" s="155"/>
      <c r="NBF2" s="155"/>
      <c r="NBG2" s="155"/>
      <c r="NBH2" s="155"/>
      <c r="NBI2" s="155"/>
      <c r="NBJ2" s="155"/>
      <c r="NBK2" s="155"/>
      <c r="NBL2" s="155"/>
      <c r="NBM2" s="155"/>
      <c r="NBN2" s="155"/>
      <c r="NBO2" s="155"/>
      <c r="NBP2" s="155"/>
      <c r="NBQ2" s="155"/>
      <c r="NBR2" s="155"/>
      <c r="NBS2" s="155"/>
      <c r="NBT2" s="155"/>
      <c r="NBU2" s="155"/>
      <c r="NBV2" s="155"/>
      <c r="NBW2" s="155"/>
      <c r="NBX2" s="155"/>
      <c r="NBY2" s="155"/>
      <c r="NBZ2" s="155"/>
      <c r="NCA2" s="155"/>
      <c r="NCB2" s="155"/>
      <c r="NCC2" s="155"/>
      <c r="NCD2" s="155"/>
      <c r="NCE2" s="155"/>
      <c r="NCF2" s="155"/>
      <c r="NCG2" s="155"/>
      <c r="NCH2" s="155"/>
      <c r="NCI2" s="155"/>
      <c r="NCJ2" s="155"/>
      <c r="NCK2" s="155"/>
      <c r="NCL2" s="155"/>
      <c r="NCM2" s="155"/>
      <c r="NCN2" s="155"/>
      <c r="NCO2" s="155"/>
      <c r="NCP2" s="155"/>
      <c r="NCQ2" s="155"/>
      <c r="NCR2" s="155"/>
      <c r="NCS2" s="155"/>
      <c r="NCT2" s="155"/>
      <c r="NCU2" s="155"/>
      <c r="NCV2" s="155"/>
      <c r="NCW2" s="155"/>
      <c r="NCX2" s="155"/>
      <c r="NCY2" s="155"/>
      <c r="NCZ2" s="155"/>
      <c r="NDA2" s="155"/>
      <c r="NDB2" s="155"/>
      <c r="NDC2" s="155"/>
      <c r="NDD2" s="155"/>
      <c r="NDE2" s="155"/>
      <c r="NDF2" s="155"/>
      <c r="NDG2" s="155"/>
      <c r="NDH2" s="155"/>
      <c r="NDI2" s="155"/>
      <c r="NDJ2" s="155"/>
      <c r="NDK2" s="155"/>
      <c r="NDL2" s="155"/>
      <c r="NDM2" s="155"/>
      <c r="NDN2" s="155"/>
      <c r="NDO2" s="155"/>
      <c r="NDP2" s="155"/>
      <c r="NDQ2" s="155"/>
      <c r="NDR2" s="155"/>
      <c r="NDS2" s="155"/>
      <c r="NDT2" s="155"/>
      <c r="NDU2" s="155"/>
      <c r="NDV2" s="155"/>
      <c r="NDW2" s="155"/>
      <c r="NDX2" s="155"/>
      <c r="NDY2" s="155"/>
      <c r="NDZ2" s="155"/>
      <c r="NEA2" s="155"/>
      <c r="NEB2" s="155"/>
      <c r="NEC2" s="155"/>
      <c r="NED2" s="155"/>
      <c r="NEE2" s="155"/>
      <c r="NEF2" s="155"/>
      <c r="NEG2" s="155"/>
      <c r="NEH2" s="155"/>
      <c r="NEI2" s="155"/>
      <c r="NEJ2" s="155"/>
      <c r="NEK2" s="155"/>
      <c r="NEL2" s="155"/>
      <c r="NEM2" s="155"/>
      <c r="NEN2" s="155"/>
      <c r="NEO2" s="155"/>
      <c r="NEP2" s="155"/>
      <c r="NEQ2" s="155"/>
      <c r="NER2" s="155"/>
      <c r="NES2" s="155"/>
      <c r="NET2" s="155"/>
      <c r="NEU2" s="155"/>
      <c r="NEV2" s="155"/>
      <c r="NEW2" s="155"/>
      <c r="NEX2" s="155"/>
      <c r="NEY2" s="155"/>
      <c r="NEZ2" s="155"/>
      <c r="NFA2" s="155"/>
      <c r="NFB2" s="155"/>
      <c r="NFC2" s="155"/>
      <c r="NFD2" s="155"/>
      <c r="NFE2" s="155"/>
      <c r="NFF2" s="155"/>
      <c r="NFG2" s="155"/>
      <c r="NFH2" s="155"/>
      <c r="NFI2" s="155"/>
      <c r="NFJ2" s="155"/>
      <c r="NFK2" s="155"/>
      <c r="NFL2" s="155"/>
      <c r="NFM2" s="155"/>
      <c r="NFN2" s="155"/>
      <c r="NFO2" s="155"/>
      <c r="NFP2" s="155"/>
      <c r="NFQ2" s="155"/>
      <c r="NFR2" s="155"/>
      <c r="NFS2" s="155"/>
      <c r="NFT2" s="155"/>
      <c r="NFU2" s="155"/>
      <c r="NFV2" s="155"/>
      <c r="NFW2" s="155"/>
      <c r="NFX2" s="155"/>
      <c r="NFY2" s="155"/>
      <c r="NFZ2" s="155"/>
      <c r="NGA2" s="155"/>
      <c r="NGB2" s="155"/>
      <c r="NGC2" s="155"/>
      <c r="NGD2" s="155"/>
      <c r="NGE2" s="155"/>
      <c r="NGF2" s="155"/>
      <c r="NGG2" s="155"/>
      <c r="NGH2" s="155"/>
      <c r="NGI2" s="155"/>
      <c r="NGJ2" s="155"/>
      <c r="NGK2" s="155"/>
      <c r="NGL2" s="155"/>
      <c r="NGM2" s="155"/>
      <c r="NGN2" s="155"/>
      <c r="NGO2" s="155"/>
      <c r="NGP2" s="155"/>
      <c r="NGQ2" s="155"/>
      <c r="NGR2" s="155"/>
      <c r="NGS2" s="155"/>
      <c r="NGT2" s="155"/>
      <c r="NGU2" s="155"/>
      <c r="NGV2" s="155"/>
      <c r="NGW2" s="155"/>
      <c r="NGX2" s="155"/>
      <c r="NGY2" s="155"/>
      <c r="NGZ2" s="155"/>
      <c r="NHA2" s="155"/>
      <c r="NHB2" s="155"/>
      <c r="NHC2" s="155"/>
      <c r="NHD2" s="155"/>
      <c r="NHE2" s="155"/>
      <c r="NHF2" s="155"/>
      <c r="NHG2" s="155"/>
      <c r="NHH2" s="155"/>
      <c r="NHI2" s="155"/>
      <c r="NHJ2" s="155"/>
      <c r="NHK2" s="155"/>
      <c r="NHL2" s="155"/>
      <c r="NHM2" s="155"/>
      <c r="NHN2" s="155"/>
      <c r="NHO2" s="155"/>
      <c r="NHP2" s="155"/>
      <c r="NHQ2" s="155"/>
      <c r="NHR2" s="155"/>
      <c r="NHS2" s="155"/>
      <c r="NHT2" s="155"/>
      <c r="NHU2" s="155"/>
      <c r="NHV2" s="155"/>
      <c r="NHW2" s="155"/>
      <c r="NHX2" s="155"/>
      <c r="NHY2" s="155"/>
      <c r="NHZ2" s="155"/>
      <c r="NIA2" s="155"/>
      <c r="NIB2" s="155"/>
      <c r="NIC2" s="155"/>
      <c r="NID2" s="155"/>
      <c r="NIE2" s="155"/>
      <c r="NIF2" s="155"/>
      <c r="NIG2" s="155"/>
      <c r="NIH2" s="155"/>
      <c r="NII2" s="155"/>
      <c r="NIJ2" s="155"/>
      <c r="NIK2" s="155"/>
      <c r="NIL2" s="155"/>
      <c r="NIM2" s="155"/>
      <c r="NIN2" s="155"/>
      <c r="NIO2" s="155"/>
      <c r="NIP2" s="155"/>
      <c r="NIQ2" s="155"/>
      <c r="NIR2" s="155"/>
      <c r="NIS2" s="155"/>
      <c r="NIT2" s="155"/>
      <c r="NIU2" s="155"/>
      <c r="NIV2" s="155"/>
      <c r="NIW2" s="155"/>
      <c r="NIX2" s="155"/>
      <c r="NIY2" s="155"/>
      <c r="NIZ2" s="155"/>
      <c r="NJA2" s="155"/>
      <c r="NJB2" s="155"/>
      <c r="NJC2" s="155"/>
      <c r="NJD2" s="155"/>
      <c r="NJE2" s="155"/>
      <c r="NJF2" s="155"/>
      <c r="NJG2" s="155"/>
      <c r="NJH2" s="155"/>
      <c r="NJI2" s="155"/>
      <c r="NJJ2" s="155"/>
      <c r="NJK2" s="155"/>
      <c r="NJL2" s="155"/>
      <c r="NJM2" s="155"/>
      <c r="NJN2" s="155"/>
      <c r="NJO2" s="155"/>
      <c r="NJP2" s="155"/>
      <c r="NJQ2" s="155"/>
      <c r="NJR2" s="155"/>
      <c r="NJS2" s="155"/>
      <c r="NJT2" s="155"/>
      <c r="NJU2" s="155"/>
      <c r="NJV2" s="155"/>
      <c r="NJW2" s="155"/>
      <c r="NJX2" s="155"/>
      <c r="NJY2" s="155"/>
      <c r="NJZ2" s="155"/>
      <c r="NKA2" s="155"/>
      <c r="NKB2" s="155"/>
      <c r="NKC2" s="155"/>
      <c r="NKD2" s="155"/>
      <c r="NKE2" s="155"/>
      <c r="NKF2" s="155"/>
      <c r="NKG2" s="155"/>
      <c r="NKH2" s="155"/>
      <c r="NKI2" s="155"/>
      <c r="NKJ2" s="155"/>
      <c r="NKK2" s="155"/>
      <c r="NKL2" s="155"/>
      <c r="NKM2" s="155"/>
      <c r="NKN2" s="155"/>
      <c r="NKO2" s="155"/>
      <c r="NKP2" s="155"/>
      <c r="NKQ2" s="155"/>
      <c r="NKR2" s="155"/>
      <c r="NKS2" s="155"/>
      <c r="NKT2" s="155"/>
      <c r="NKU2" s="155"/>
      <c r="NKV2" s="155"/>
      <c r="NKW2" s="155"/>
      <c r="NKX2" s="155"/>
      <c r="NKY2" s="155"/>
      <c r="NKZ2" s="155"/>
      <c r="NLA2" s="155"/>
      <c r="NLB2" s="155"/>
      <c r="NLC2" s="155"/>
      <c r="NLD2" s="155"/>
      <c r="NLE2" s="155"/>
      <c r="NLF2" s="155"/>
      <c r="NLG2" s="155"/>
      <c r="NLH2" s="155"/>
      <c r="NLI2" s="155"/>
      <c r="NLJ2" s="155"/>
      <c r="NLK2" s="155"/>
      <c r="NLL2" s="155"/>
      <c r="NLM2" s="155"/>
      <c r="NLN2" s="155"/>
      <c r="NLO2" s="155"/>
      <c r="NLP2" s="155"/>
      <c r="NLQ2" s="155"/>
      <c r="NLR2" s="155"/>
      <c r="NLS2" s="155"/>
      <c r="NLT2" s="155"/>
      <c r="NLU2" s="155"/>
      <c r="NLV2" s="155"/>
      <c r="NLW2" s="155"/>
      <c r="NLX2" s="155"/>
      <c r="NLY2" s="155"/>
      <c r="NLZ2" s="155"/>
      <c r="NMA2" s="155"/>
      <c r="NMB2" s="155"/>
      <c r="NMC2" s="155"/>
      <c r="NMD2" s="155"/>
      <c r="NME2" s="155"/>
      <c r="NMF2" s="155"/>
      <c r="NMG2" s="155"/>
      <c r="NMH2" s="155"/>
      <c r="NMI2" s="155"/>
      <c r="NMJ2" s="155"/>
      <c r="NMK2" s="155"/>
      <c r="NML2" s="155"/>
      <c r="NMM2" s="155"/>
      <c r="NMN2" s="155"/>
      <c r="NMO2" s="155"/>
      <c r="NMP2" s="155"/>
      <c r="NMQ2" s="155"/>
      <c r="NMR2" s="155"/>
      <c r="NMS2" s="155"/>
      <c r="NMT2" s="155"/>
      <c r="NMU2" s="155"/>
      <c r="NMV2" s="155"/>
      <c r="NMW2" s="155"/>
      <c r="NMX2" s="155"/>
      <c r="NMY2" s="155"/>
      <c r="NMZ2" s="155"/>
      <c r="NNA2" s="155"/>
      <c r="NNB2" s="155"/>
      <c r="NNC2" s="155"/>
      <c r="NND2" s="155"/>
      <c r="NNE2" s="155"/>
      <c r="NNF2" s="155"/>
      <c r="NNG2" s="155"/>
      <c r="NNH2" s="155"/>
      <c r="NNI2" s="155"/>
      <c r="NNJ2" s="155"/>
      <c r="NNK2" s="155"/>
      <c r="NNL2" s="155"/>
      <c r="NNM2" s="155"/>
      <c r="NNN2" s="155"/>
      <c r="NNO2" s="155"/>
      <c r="NNP2" s="155"/>
      <c r="NNQ2" s="155"/>
      <c r="NNR2" s="155"/>
      <c r="NNS2" s="155"/>
      <c r="NNT2" s="155"/>
      <c r="NNU2" s="155"/>
      <c r="NNV2" s="155"/>
      <c r="NNW2" s="155"/>
      <c r="NNX2" s="155"/>
      <c r="NNY2" s="155"/>
      <c r="NNZ2" s="155"/>
      <c r="NOA2" s="155"/>
      <c r="NOB2" s="155"/>
      <c r="NOC2" s="155"/>
      <c r="NOD2" s="155"/>
      <c r="NOE2" s="155"/>
      <c r="NOF2" s="155"/>
      <c r="NOG2" s="155"/>
      <c r="NOH2" s="155"/>
      <c r="NOI2" s="155"/>
      <c r="NOJ2" s="155"/>
      <c r="NOK2" s="155"/>
      <c r="NOL2" s="155"/>
      <c r="NOM2" s="155"/>
      <c r="NON2" s="155"/>
      <c r="NOO2" s="155"/>
      <c r="NOP2" s="155"/>
      <c r="NOQ2" s="155"/>
      <c r="NOR2" s="155"/>
      <c r="NOS2" s="155"/>
      <c r="NOT2" s="155"/>
      <c r="NOU2" s="155"/>
      <c r="NOV2" s="155"/>
      <c r="NOW2" s="155"/>
      <c r="NOX2" s="155"/>
      <c r="NOY2" s="155"/>
      <c r="NOZ2" s="155"/>
      <c r="NPA2" s="155"/>
      <c r="NPB2" s="155"/>
      <c r="NPC2" s="155"/>
      <c r="NPD2" s="155"/>
      <c r="NPE2" s="155"/>
      <c r="NPF2" s="155"/>
      <c r="NPG2" s="155"/>
      <c r="NPH2" s="155"/>
      <c r="NPI2" s="155"/>
      <c r="NPJ2" s="155"/>
      <c r="NPK2" s="155"/>
      <c r="NPL2" s="155"/>
      <c r="NPM2" s="155"/>
      <c r="NPN2" s="155"/>
      <c r="NPO2" s="155"/>
      <c r="NPP2" s="155"/>
      <c r="NPQ2" s="155"/>
      <c r="NPR2" s="155"/>
      <c r="NPS2" s="155"/>
      <c r="NPT2" s="155"/>
      <c r="NPU2" s="155"/>
      <c r="NPV2" s="155"/>
      <c r="NPW2" s="155"/>
      <c r="NPX2" s="155"/>
      <c r="NPY2" s="155"/>
      <c r="NPZ2" s="155"/>
      <c r="NQA2" s="155"/>
      <c r="NQB2" s="155"/>
      <c r="NQC2" s="155"/>
      <c r="NQD2" s="155"/>
      <c r="NQE2" s="155"/>
      <c r="NQF2" s="155"/>
      <c r="NQG2" s="155"/>
      <c r="NQH2" s="155"/>
      <c r="NQI2" s="155"/>
      <c r="NQJ2" s="155"/>
      <c r="NQK2" s="155"/>
      <c r="NQL2" s="155"/>
      <c r="NQM2" s="155"/>
      <c r="NQN2" s="155"/>
      <c r="NQO2" s="155"/>
      <c r="NQP2" s="155"/>
      <c r="NQQ2" s="155"/>
      <c r="NQR2" s="155"/>
      <c r="NQS2" s="155"/>
      <c r="NQT2" s="155"/>
      <c r="NQU2" s="155"/>
      <c r="NQV2" s="155"/>
      <c r="NQW2" s="155"/>
      <c r="NQX2" s="155"/>
      <c r="NQY2" s="155"/>
      <c r="NQZ2" s="155"/>
      <c r="NRA2" s="155"/>
      <c r="NRB2" s="155"/>
      <c r="NRC2" s="155"/>
      <c r="NRD2" s="155"/>
      <c r="NRE2" s="155"/>
      <c r="NRF2" s="155"/>
      <c r="NRG2" s="155"/>
      <c r="NRH2" s="155"/>
      <c r="NRI2" s="155"/>
      <c r="NRJ2" s="155"/>
      <c r="NRK2" s="155"/>
      <c r="NRL2" s="155"/>
      <c r="NRM2" s="155"/>
      <c r="NRN2" s="155"/>
      <c r="NRO2" s="155"/>
      <c r="NRP2" s="155"/>
      <c r="NRQ2" s="155"/>
      <c r="NRR2" s="155"/>
      <c r="NRS2" s="155"/>
      <c r="NRT2" s="155"/>
      <c r="NRU2" s="155"/>
      <c r="NRV2" s="155"/>
      <c r="NRW2" s="155"/>
      <c r="NRX2" s="155"/>
      <c r="NRY2" s="155"/>
      <c r="NRZ2" s="155"/>
      <c r="NSA2" s="155"/>
      <c r="NSB2" s="155"/>
      <c r="NSC2" s="155"/>
      <c r="NSD2" s="155"/>
      <c r="NSE2" s="155"/>
      <c r="NSF2" s="155"/>
      <c r="NSG2" s="155"/>
      <c r="NSH2" s="155"/>
      <c r="NSI2" s="155"/>
      <c r="NSJ2" s="155"/>
      <c r="NSK2" s="155"/>
      <c r="NSL2" s="155"/>
      <c r="NSM2" s="155"/>
      <c r="NSN2" s="155"/>
      <c r="NSO2" s="155"/>
      <c r="NSP2" s="155"/>
      <c r="NSQ2" s="155"/>
      <c r="NSR2" s="155"/>
      <c r="NSS2" s="155"/>
      <c r="NST2" s="155"/>
      <c r="NSU2" s="155"/>
      <c r="NSV2" s="155"/>
      <c r="NSW2" s="155"/>
      <c r="NSX2" s="155"/>
      <c r="NSY2" s="155"/>
      <c r="NSZ2" s="155"/>
      <c r="NTA2" s="155"/>
      <c r="NTB2" s="155"/>
      <c r="NTC2" s="155"/>
      <c r="NTD2" s="155"/>
      <c r="NTE2" s="155"/>
      <c r="NTF2" s="155"/>
      <c r="NTG2" s="155"/>
      <c r="NTH2" s="155"/>
      <c r="NTI2" s="155"/>
      <c r="NTJ2" s="155"/>
      <c r="NTK2" s="155"/>
      <c r="NTL2" s="155"/>
      <c r="NTM2" s="155"/>
      <c r="NTN2" s="155"/>
      <c r="NTO2" s="155"/>
      <c r="NTP2" s="155"/>
      <c r="NTQ2" s="155"/>
      <c r="NTR2" s="155"/>
      <c r="NTS2" s="155"/>
      <c r="NTT2" s="155"/>
      <c r="NTU2" s="155"/>
      <c r="NTV2" s="155"/>
      <c r="NTW2" s="155"/>
      <c r="NTX2" s="155"/>
      <c r="NTY2" s="155"/>
      <c r="NTZ2" s="155"/>
      <c r="NUA2" s="155"/>
      <c r="NUB2" s="155"/>
      <c r="NUC2" s="155"/>
      <c r="NUD2" s="155"/>
      <c r="NUE2" s="155"/>
      <c r="NUF2" s="155"/>
      <c r="NUG2" s="155"/>
      <c r="NUH2" s="155"/>
      <c r="NUI2" s="155"/>
      <c r="NUJ2" s="155"/>
      <c r="NUK2" s="155"/>
      <c r="NUL2" s="155"/>
      <c r="NUM2" s="155"/>
      <c r="NUN2" s="155"/>
      <c r="NUO2" s="155"/>
      <c r="NUP2" s="155"/>
      <c r="NUQ2" s="155"/>
      <c r="NUR2" s="155"/>
      <c r="NUS2" s="155"/>
      <c r="NUT2" s="155"/>
      <c r="NUU2" s="155"/>
      <c r="NUV2" s="155"/>
      <c r="NUW2" s="155"/>
      <c r="NUX2" s="155"/>
      <c r="NUY2" s="155"/>
      <c r="NUZ2" s="155"/>
      <c r="NVA2" s="155"/>
      <c r="NVB2" s="155"/>
      <c r="NVC2" s="155"/>
      <c r="NVD2" s="155"/>
      <c r="NVE2" s="155"/>
      <c r="NVF2" s="155"/>
      <c r="NVG2" s="155"/>
      <c r="NVH2" s="155"/>
      <c r="NVI2" s="155"/>
      <c r="NVJ2" s="155"/>
      <c r="NVK2" s="155"/>
      <c r="NVL2" s="155"/>
      <c r="NVM2" s="155"/>
      <c r="NVN2" s="155"/>
      <c r="NVO2" s="155"/>
      <c r="NVP2" s="155"/>
      <c r="NVQ2" s="155"/>
      <c r="NVR2" s="155"/>
      <c r="NVS2" s="155"/>
      <c r="NVT2" s="155"/>
      <c r="NVU2" s="155"/>
      <c r="NVV2" s="155"/>
      <c r="NVW2" s="155"/>
      <c r="NVX2" s="155"/>
      <c r="NVY2" s="155"/>
      <c r="NVZ2" s="155"/>
      <c r="NWA2" s="155"/>
      <c r="NWB2" s="155"/>
      <c r="NWC2" s="155"/>
      <c r="NWD2" s="155"/>
      <c r="NWE2" s="155"/>
      <c r="NWF2" s="155"/>
      <c r="NWG2" s="155"/>
      <c r="NWH2" s="155"/>
      <c r="NWI2" s="155"/>
      <c r="NWJ2" s="155"/>
      <c r="NWK2" s="155"/>
      <c r="NWL2" s="155"/>
      <c r="NWM2" s="155"/>
      <c r="NWN2" s="155"/>
      <c r="NWO2" s="155"/>
      <c r="NWP2" s="155"/>
      <c r="NWQ2" s="155"/>
      <c r="NWR2" s="155"/>
      <c r="NWS2" s="155"/>
      <c r="NWT2" s="155"/>
      <c r="NWU2" s="155"/>
      <c r="NWV2" s="155"/>
      <c r="NWW2" s="155"/>
      <c r="NWX2" s="155"/>
      <c r="NWY2" s="155"/>
      <c r="NWZ2" s="155"/>
      <c r="NXA2" s="155"/>
      <c r="NXB2" s="155"/>
      <c r="NXC2" s="155"/>
      <c r="NXD2" s="155"/>
      <c r="NXE2" s="155"/>
      <c r="NXF2" s="155"/>
      <c r="NXG2" s="155"/>
      <c r="NXH2" s="155"/>
      <c r="NXI2" s="155"/>
      <c r="NXJ2" s="155"/>
      <c r="NXK2" s="155"/>
      <c r="NXL2" s="155"/>
      <c r="NXM2" s="155"/>
      <c r="NXN2" s="155"/>
      <c r="NXO2" s="155"/>
      <c r="NXP2" s="155"/>
      <c r="NXQ2" s="155"/>
      <c r="NXR2" s="155"/>
      <c r="NXS2" s="155"/>
      <c r="NXT2" s="155"/>
      <c r="NXU2" s="155"/>
      <c r="NXV2" s="155"/>
      <c r="NXW2" s="155"/>
      <c r="NXX2" s="155"/>
      <c r="NXY2" s="155"/>
      <c r="NXZ2" s="155"/>
      <c r="NYA2" s="155"/>
      <c r="NYB2" s="155"/>
      <c r="NYC2" s="155"/>
      <c r="NYD2" s="155"/>
      <c r="NYE2" s="155"/>
      <c r="NYF2" s="155"/>
      <c r="NYG2" s="155"/>
      <c r="NYH2" s="155"/>
      <c r="NYI2" s="155"/>
      <c r="NYJ2" s="155"/>
      <c r="NYK2" s="155"/>
      <c r="NYL2" s="155"/>
      <c r="NYM2" s="155"/>
      <c r="NYN2" s="155"/>
      <c r="NYO2" s="155"/>
      <c r="NYP2" s="155"/>
      <c r="NYQ2" s="155"/>
      <c r="NYR2" s="155"/>
      <c r="NYS2" s="155"/>
      <c r="NYT2" s="155"/>
      <c r="NYU2" s="155"/>
      <c r="NYV2" s="155"/>
      <c r="NYW2" s="155"/>
      <c r="NYX2" s="155"/>
      <c r="NYY2" s="155"/>
      <c r="NYZ2" s="155"/>
      <c r="NZA2" s="155"/>
      <c r="NZB2" s="155"/>
      <c r="NZC2" s="155"/>
      <c r="NZD2" s="155"/>
      <c r="NZE2" s="155"/>
      <c r="NZF2" s="155"/>
      <c r="NZG2" s="155"/>
      <c r="NZH2" s="155"/>
      <c r="NZI2" s="155"/>
      <c r="NZJ2" s="155"/>
      <c r="NZK2" s="155"/>
      <c r="NZL2" s="155"/>
      <c r="NZM2" s="155"/>
      <c r="NZN2" s="155"/>
      <c r="NZO2" s="155"/>
      <c r="NZP2" s="155"/>
      <c r="NZQ2" s="155"/>
      <c r="NZR2" s="155"/>
      <c r="NZS2" s="155"/>
      <c r="NZT2" s="155"/>
      <c r="NZU2" s="155"/>
      <c r="NZV2" s="155"/>
      <c r="NZW2" s="155"/>
      <c r="NZX2" s="155"/>
      <c r="NZY2" s="155"/>
      <c r="NZZ2" s="155"/>
      <c r="OAA2" s="155"/>
      <c r="OAB2" s="155"/>
      <c r="OAC2" s="155"/>
      <c r="OAD2" s="155"/>
      <c r="OAE2" s="155"/>
      <c r="OAF2" s="155"/>
      <c r="OAG2" s="155"/>
      <c r="OAH2" s="155"/>
      <c r="OAI2" s="155"/>
      <c r="OAJ2" s="155"/>
      <c r="OAK2" s="155"/>
      <c r="OAL2" s="155"/>
      <c r="OAM2" s="155"/>
      <c r="OAN2" s="155"/>
      <c r="OAO2" s="155"/>
      <c r="OAP2" s="155"/>
      <c r="OAQ2" s="155"/>
      <c r="OAR2" s="155"/>
      <c r="OAS2" s="155"/>
      <c r="OAT2" s="155"/>
      <c r="OAU2" s="155"/>
      <c r="OAV2" s="155"/>
      <c r="OAW2" s="155"/>
      <c r="OAX2" s="155"/>
      <c r="OAY2" s="155"/>
      <c r="OAZ2" s="155"/>
      <c r="OBA2" s="155"/>
      <c r="OBB2" s="155"/>
      <c r="OBC2" s="155"/>
      <c r="OBD2" s="155"/>
      <c r="OBE2" s="155"/>
      <c r="OBF2" s="155"/>
      <c r="OBG2" s="155"/>
      <c r="OBH2" s="155"/>
      <c r="OBI2" s="155"/>
      <c r="OBJ2" s="155"/>
      <c r="OBK2" s="155"/>
      <c r="OBL2" s="155"/>
      <c r="OBM2" s="155"/>
      <c r="OBN2" s="155"/>
      <c r="OBO2" s="155"/>
      <c r="OBP2" s="155"/>
      <c r="OBQ2" s="155"/>
      <c r="OBR2" s="155"/>
      <c r="OBS2" s="155"/>
      <c r="OBT2" s="155"/>
      <c r="OBU2" s="155"/>
      <c r="OBV2" s="155"/>
      <c r="OBW2" s="155"/>
      <c r="OBX2" s="155"/>
      <c r="OBY2" s="155"/>
      <c r="OBZ2" s="155"/>
      <c r="OCA2" s="155"/>
      <c r="OCB2" s="155"/>
      <c r="OCC2" s="155"/>
      <c r="OCD2" s="155"/>
      <c r="OCE2" s="155"/>
      <c r="OCF2" s="155"/>
      <c r="OCG2" s="155"/>
      <c r="OCH2" s="155"/>
      <c r="OCI2" s="155"/>
      <c r="OCJ2" s="155"/>
      <c r="OCK2" s="155"/>
      <c r="OCL2" s="155"/>
      <c r="OCM2" s="155"/>
      <c r="OCN2" s="155"/>
      <c r="OCO2" s="155"/>
      <c r="OCP2" s="155"/>
      <c r="OCQ2" s="155"/>
      <c r="OCR2" s="155"/>
      <c r="OCS2" s="155"/>
      <c r="OCT2" s="155"/>
      <c r="OCU2" s="155"/>
      <c r="OCV2" s="155"/>
      <c r="OCW2" s="155"/>
      <c r="OCX2" s="155"/>
      <c r="OCY2" s="155"/>
      <c r="OCZ2" s="155"/>
      <c r="ODA2" s="155"/>
      <c r="ODB2" s="155"/>
      <c r="ODC2" s="155"/>
      <c r="ODD2" s="155"/>
      <c r="ODE2" s="155"/>
      <c r="ODF2" s="155"/>
      <c r="ODG2" s="155"/>
      <c r="ODH2" s="155"/>
      <c r="ODI2" s="155"/>
      <c r="ODJ2" s="155"/>
      <c r="ODK2" s="155"/>
      <c r="ODL2" s="155"/>
      <c r="ODM2" s="155"/>
      <c r="ODN2" s="155"/>
      <c r="ODO2" s="155"/>
      <c r="ODP2" s="155"/>
      <c r="ODQ2" s="155"/>
      <c r="ODR2" s="155"/>
      <c r="ODS2" s="155"/>
      <c r="ODT2" s="155"/>
      <c r="ODU2" s="155"/>
      <c r="ODV2" s="155"/>
      <c r="ODW2" s="155"/>
      <c r="ODX2" s="155"/>
      <c r="ODY2" s="155"/>
      <c r="ODZ2" s="155"/>
      <c r="OEA2" s="155"/>
      <c r="OEB2" s="155"/>
      <c r="OEC2" s="155"/>
      <c r="OED2" s="155"/>
      <c r="OEE2" s="155"/>
      <c r="OEF2" s="155"/>
      <c r="OEG2" s="155"/>
      <c r="OEH2" s="155"/>
      <c r="OEI2" s="155"/>
      <c r="OEJ2" s="155"/>
      <c r="OEK2" s="155"/>
      <c r="OEL2" s="155"/>
      <c r="OEM2" s="155"/>
      <c r="OEN2" s="155"/>
      <c r="OEO2" s="155"/>
      <c r="OEP2" s="155"/>
      <c r="OEQ2" s="155"/>
      <c r="OER2" s="155"/>
      <c r="OES2" s="155"/>
      <c r="OET2" s="155"/>
      <c r="OEU2" s="155"/>
      <c r="OEV2" s="155"/>
      <c r="OEW2" s="155"/>
      <c r="OEX2" s="155"/>
      <c r="OEY2" s="155"/>
      <c r="OEZ2" s="155"/>
      <c r="OFA2" s="155"/>
      <c r="OFB2" s="155"/>
      <c r="OFC2" s="155"/>
      <c r="OFD2" s="155"/>
      <c r="OFE2" s="155"/>
      <c r="OFF2" s="155"/>
      <c r="OFG2" s="155"/>
      <c r="OFH2" s="155"/>
      <c r="OFI2" s="155"/>
      <c r="OFJ2" s="155"/>
      <c r="OFK2" s="155"/>
      <c r="OFL2" s="155"/>
      <c r="OFM2" s="155"/>
      <c r="OFN2" s="155"/>
      <c r="OFO2" s="155"/>
      <c r="OFP2" s="155"/>
      <c r="OFQ2" s="155"/>
      <c r="OFR2" s="155"/>
      <c r="OFS2" s="155"/>
      <c r="OFT2" s="155"/>
      <c r="OFU2" s="155"/>
      <c r="OFV2" s="155"/>
      <c r="OFW2" s="155"/>
      <c r="OFX2" s="155"/>
      <c r="OFY2" s="155"/>
      <c r="OFZ2" s="155"/>
      <c r="OGA2" s="155"/>
      <c r="OGB2" s="155"/>
      <c r="OGC2" s="155"/>
      <c r="OGD2" s="155"/>
      <c r="OGE2" s="155"/>
      <c r="OGF2" s="155"/>
      <c r="OGG2" s="155"/>
      <c r="OGH2" s="155"/>
      <c r="OGI2" s="155"/>
      <c r="OGJ2" s="155"/>
      <c r="OGK2" s="155"/>
      <c r="OGL2" s="155"/>
      <c r="OGM2" s="155"/>
      <c r="OGN2" s="155"/>
      <c r="OGO2" s="155"/>
      <c r="OGP2" s="155"/>
      <c r="OGQ2" s="155"/>
      <c r="OGR2" s="155"/>
      <c r="OGS2" s="155"/>
      <c r="OGT2" s="155"/>
      <c r="OGU2" s="155"/>
      <c r="OGV2" s="155"/>
      <c r="OGW2" s="155"/>
      <c r="OGX2" s="155"/>
      <c r="OGY2" s="155"/>
      <c r="OGZ2" s="155"/>
      <c r="OHA2" s="155"/>
      <c r="OHB2" s="155"/>
      <c r="OHC2" s="155"/>
      <c r="OHD2" s="155"/>
      <c r="OHE2" s="155"/>
      <c r="OHF2" s="155"/>
      <c r="OHG2" s="155"/>
      <c r="OHH2" s="155"/>
      <c r="OHI2" s="155"/>
      <c r="OHJ2" s="155"/>
      <c r="OHK2" s="155"/>
      <c r="OHL2" s="155"/>
      <c r="OHM2" s="155"/>
      <c r="OHN2" s="155"/>
      <c r="OHO2" s="155"/>
      <c r="OHP2" s="155"/>
      <c r="OHQ2" s="155"/>
      <c r="OHR2" s="155"/>
      <c r="OHS2" s="155"/>
      <c r="OHT2" s="155"/>
      <c r="OHU2" s="155"/>
      <c r="OHV2" s="155"/>
      <c r="OHW2" s="155"/>
      <c r="OHX2" s="155"/>
      <c r="OHY2" s="155"/>
      <c r="OHZ2" s="155"/>
      <c r="OIA2" s="155"/>
      <c r="OIB2" s="155"/>
      <c r="OIC2" s="155"/>
      <c r="OID2" s="155"/>
      <c r="OIE2" s="155"/>
      <c r="OIF2" s="155"/>
      <c r="OIG2" s="155"/>
      <c r="OIH2" s="155"/>
      <c r="OII2" s="155"/>
      <c r="OIJ2" s="155"/>
      <c r="OIK2" s="155"/>
      <c r="OIL2" s="155"/>
      <c r="OIM2" s="155"/>
      <c r="OIN2" s="155"/>
      <c r="OIO2" s="155"/>
      <c r="OIP2" s="155"/>
      <c r="OIQ2" s="155"/>
      <c r="OIR2" s="155"/>
      <c r="OIS2" s="155"/>
      <c r="OIT2" s="155"/>
      <c r="OIU2" s="155"/>
      <c r="OIV2" s="155"/>
      <c r="OIW2" s="155"/>
      <c r="OIX2" s="155"/>
      <c r="OIY2" s="155"/>
      <c r="OIZ2" s="155"/>
      <c r="OJA2" s="155"/>
      <c r="OJB2" s="155"/>
      <c r="OJC2" s="155"/>
      <c r="OJD2" s="155"/>
      <c r="OJE2" s="155"/>
      <c r="OJF2" s="155"/>
      <c r="OJG2" s="155"/>
      <c r="OJH2" s="155"/>
      <c r="OJI2" s="155"/>
      <c r="OJJ2" s="155"/>
      <c r="OJK2" s="155"/>
      <c r="OJL2" s="155"/>
      <c r="OJM2" s="155"/>
      <c r="OJN2" s="155"/>
      <c r="OJO2" s="155"/>
      <c r="OJP2" s="155"/>
      <c r="OJQ2" s="155"/>
      <c r="OJR2" s="155"/>
      <c r="OJS2" s="155"/>
      <c r="OJT2" s="155"/>
      <c r="OJU2" s="155"/>
      <c r="OJV2" s="155"/>
      <c r="OJW2" s="155"/>
      <c r="OJX2" s="155"/>
      <c r="OJY2" s="155"/>
      <c r="OJZ2" s="155"/>
      <c r="OKA2" s="155"/>
      <c r="OKB2" s="155"/>
      <c r="OKC2" s="155"/>
      <c r="OKD2" s="155"/>
      <c r="OKE2" s="155"/>
      <c r="OKF2" s="155"/>
      <c r="OKG2" s="155"/>
      <c r="OKH2" s="155"/>
      <c r="OKI2" s="155"/>
      <c r="OKJ2" s="155"/>
      <c r="OKK2" s="155"/>
      <c r="OKL2" s="155"/>
      <c r="OKM2" s="155"/>
      <c r="OKN2" s="155"/>
      <c r="OKO2" s="155"/>
      <c r="OKP2" s="155"/>
      <c r="OKQ2" s="155"/>
      <c r="OKR2" s="155"/>
      <c r="OKS2" s="155"/>
      <c r="OKT2" s="155"/>
      <c r="OKU2" s="155"/>
      <c r="OKV2" s="155"/>
      <c r="OKW2" s="155"/>
      <c r="OKX2" s="155"/>
      <c r="OKY2" s="155"/>
      <c r="OKZ2" s="155"/>
      <c r="OLA2" s="155"/>
      <c r="OLB2" s="155"/>
      <c r="OLC2" s="155"/>
      <c r="OLD2" s="155"/>
      <c r="OLE2" s="155"/>
      <c r="OLF2" s="155"/>
      <c r="OLG2" s="155"/>
      <c r="OLH2" s="155"/>
      <c r="OLI2" s="155"/>
      <c r="OLJ2" s="155"/>
      <c r="OLK2" s="155"/>
      <c r="OLL2" s="155"/>
      <c r="OLM2" s="155"/>
      <c r="OLN2" s="155"/>
      <c r="OLO2" s="155"/>
      <c r="OLP2" s="155"/>
      <c r="OLQ2" s="155"/>
      <c r="OLR2" s="155"/>
      <c r="OLS2" s="155"/>
      <c r="OLT2" s="155"/>
      <c r="OLU2" s="155"/>
      <c r="OLV2" s="155"/>
      <c r="OLW2" s="155"/>
      <c r="OLX2" s="155"/>
      <c r="OLY2" s="155"/>
      <c r="OLZ2" s="155"/>
      <c r="OMA2" s="155"/>
      <c r="OMB2" s="155"/>
      <c r="OMC2" s="155"/>
      <c r="OMD2" s="155"/>
      <c r="OME2" s="155"/>
      <c r="OMF2" s="155"/>
      <c r="OMG2" s="155"/>
      <c r="OMH2" s="155"/>
      <c r="OMI2" s="155"/>
      <c r="OMJ2" s="155"/>
      <c r="OMK2" s="155"/>
      <c r="OML2" s="155"/>
      <c r="OMM2" s="155"/>
      <c r="OMN2" s="155"/>
      <c r="OMO2" s="155"/>
      <c r="OMP2" s="155"/>
      <c r="OMQ2" s="155"/>
      <c r="OMR2" s="155"/>
      <c r="OMS2" s="155"/>
      <c r="OMT2" s="155"/>
      <c r="OMU2" s="155"/>
      <c r="OMV2" s="155"/>
      <c r="OMW2" s="155"/>
      <c r="OMX2" s="155"/>
      <c r="OMY2" s="155"/>
      <c r="OMZ2" s="155"/>
      <c r="ONA2" s="155"/>
      <c r="ONB2" s="155"/>
      <c r="ONC2" s="155"/>
      <c r="OND2" s="155"/>
      <c r="ONE2" s="155"/>
      <c r="ONF2" s="155"/>
      <c r="ONG2" s="155"/>
      <c r="ONH2" s="155"/>
      <c r="ONI2" s="155"/>
      <c r="ONJ2" s="155"/>
      <c r="ONK2" s="155"/>
      <c r="ONL2" s="155"/>
      <c r="ONM2" s="155"/>
      <c r="ONN2" s="155"/>
      <c r="ONO2" s="155"/>
      <c r="ONP2" s="155"/>
      <c r="ONQ2" s="155"/>
      <c r="ONR2" s="155"/>
      <c r="ONS2" s="155"/>
      <c r="ONT2" s="155"/>
      <c r="ONU2" s="155"/>
      <c r="ONV2" s="155"/>
      <c r="ONW2" s="155"/>
      <c r="ONX2" s="155"/>
      <c r="ONY2" s="155"/>
      <c r="ONZ2" s="155"/>
      <c r="OOA2" s="155"/>
      <c r="OOB2" s="155"/>
      <c r="OOC2" s="155"/>
      <c r="OOD2" s="155"/>
      <c r="OOE2" s="155"/>
      <c r="OOF2" s="155"/>
      <c r="OOG2" s="155"/>
      <c r="OOH2" s="155"/>
      <c r="OOI2" s="155"/>
      <c r="OOJ2" s="155"/>
      <c r="OOK2" s="155"/>
      <c r="OOL2" s="155"/>
      <c r="OOM2" s="155"/>
      <c r="OON2" s="155"/>
      <c r="OOO2" s="155"/>
      <c r="OOP2" s="155"/>
      <c r="OOQ2" s="155"/>
      <c r="OOR2" s="155"/>
      <c r="OOS2" s="155"/>
      <c r="OOT2" s="155"/>
      <c r="OOU2" s="155"/>
      <c r="OOV2" s="155"/>
      <c r="OOW2" s="155"/>
      <c r="OOX2" s="155"/>
      <c r="OOY2" s="155"/>
      <c r="OOZ2" s="155"/>
      <c r="OPA2" s="155"/>
      <c r="OPB2" s="155"/>
      <c r="OPC2" s="155"/>
      <c r="OPD2" s="155"/>
      <c r="OPE2" s="155"/>
      <c r="OPF2" s="155"/>
      <c r="OPG2" s="155"/>
      <c r="OPH2" s="155"/>
      <c r="OPI2" s="155"/>
      <c r="OPJ2" s="155"/>
      <c r="OPK2" s="155"/>
      <c r="OPL2" s="155"/>
      <c r="OPM2" s="155"/>
      <c r="OPN2" s="155"/>
      <c r="OPO2" s="155"/>
      <c r="OPP2" s="155"/>
      <c r="OPQ2" s="155"/>
      <c r="OPR2" s="155"/>
      <c r="OPS2" s="155"/>
      <c r="OPT2" s="155"/>
      <c r="OPU2" s="155"/>
      <c r="OPV2" s="155"/>
      <c r="OPW2" s="155"/>
      <c r="OPX2" s="155"/>
      <c r="OPY2" s="155"/>
      <c r="OPZ2" s="155"/>
      <c r="OQA2" s="155"/>
      <c r="OQB2" s="155"/>
      <c r="OQC2" s="155"/>
      <c r="OQD2" s="155"/>
      <c r="OQE2" s="155"/>
      <c r="OQF2" s="155"/>
      <c r="OQG2" s="155"/>
      <c r="OQH2" s="155"/>
      <c r="OQI2" s="155"/>
      <c r="OQJ2" s="155"/>
      <c r="OQK2" s="155"/>
      <c r="OQL2" s="155"/>
      <c r="OQM2" s="155"/>
      <c r="OQN2" s="155"/>
      <c r="OQO2" s="155"/>
      <c r="OQP2" s="155"/>
      <c r="OQQ2" s="155"/>
      <c r="OQR2" s="155"/>
      <c r="OQS2" s="155"/>
      <c r="OQT2" s="155"/>
      <c r="OQU2" s="155"/>
      <c r="OQV2" s="155"/>
      <c r="OQW2" s="155"/>
      <c r="OQX2" s="155"/>
      <c r="OQY2" s="155"/>
      <c r="OQZ2" s="155"/>
      <c r="ORA2" s="155"/>
      <c r="ORB2" s="155"/>
      <c r="ORC2" s="155"/>
      <c r="ORD2" s="155"/>
      <c r="ORE2" s="155"/>
      <c r="ORF2" s="155"/>
      <c r="ORG2" s="155"/>
      <c r="ORH2" s="155"/>
      <c r="ORI2" s="155"/>
      <c r="ORJ2" s="155"/>
      <c r="ORK2" s="155"/>
      <c r="ORL2" s="155"/>
      <c r="ORM2" s="155"/>
      <c r="ORN2" s="155"/>
      <c r="ORO2" s="155"/>
      <c r="ORP2" s="155"/>
      <c r="ORQ2" s="155"/>
      <c r="ORR2" s="155"/>
      <c r="ORS2" s="155"/>
      <c r="ORT2" s="155"/>
      <c r="ORU2" s="155"/>
      <c r="ORV2" s="155"/>
      <c r="ORW2" s="155"/>
      <c r="ORX2" s="155"/>
      <c r="ORY2" s="155"/>
      <c r="ORZ2" s="155"/>
      <c r="OSA2" s="155"/>
      <c r="OSB2" s="155"/>
      <c r="OSC2" s="155"/>
      <c r="OSD2" s="155"/>
      <c r="OSE2" s="155"/>
      <c r="OSF2" s="155"/>
      <c r="OSG2" s="155"/>
      <c r="OSH2" s="155"/>
      <c r="OSI2" s="155"/>
      <c r="OSJ2" s="155"/>
      <c r="OSK2" s="155"/>
      <c r="OSL2" s="155"/>
      <c r="OSM2" s="155"/>
      <c r="OSN2" s="155"/>
      <c r="OSO2" s="155"/>
      <c r="OSP2" s="155"/>
      <c r="OSQ2" s="155"/>
      <c r="OSR2" s="155"/>
      <c r="OSS2" s="155"/>
      <c r="OST2" s="155"/>
      <c r="OSU2" s="155"/>
      <c r="OSV2" s="155"/>
      <c r="OSW2" s="155"/>
      <c r="OSX2" s="155"/>
      <c r="OSY2" s="155"/>
      <c r="OSZ2" s="155"/>
      <c r="OTA2" s="155"/>
      <c r="OTB2" s="155"/>
      <c r="OTC2" s="155"/>
      <c r="OTD2" s="155"/>
      <c r="OTE2" s="155"/>
      <c r="OTF2" s="155"/>
      <c r="OTG2" s="155"/>
      <c r="OTH2" s="155"/>
      <c r="OTI2" s="155"/>
      <c r="OTJ2" s="155"/>
      <c r="OTK2" s="155"/>
      <c r="OTL2" s="155"/>
      <c r="OTM2" s="155"/>
      <c r="OTN2" s="155"/>
      <c r="OTO2" s="155"/>
      <c r="OTP2" s="155"/>
      <c r="OTQ2" s="155"/>
      <c r="OTR2" s="155"/>
      <c r="OTS2" s="155"/>
      <c r="OTT2" s="155"/>
      <c r="OTU2" s="155"/>
      <c r="OTV2" s="155"/>
      <c r="OTW2" s="155"/>
      <c r="OTX2" s="155"/>
      <c r="OTY2" s="155"/>
      <c r="OTZ2" s="155"/>
      <c r="OUA2" s="155"/>
      <c r="OUB2" s="155"/>
      <c r="OUC2" s="155"/>
      <c r="OUD2" s="155"/>
      <c r="OUE2" s="155"/>
      <c r="OUF2" s="155"/>
      <c r="OUG2" s="155"/>
      <c r="OUH2" s="155"/>
      <c r="OUI2" s="155"/>
      <c r="OUJ2" s="155"/>
      <c r="OUK2" s="155"/>
      <c r="OUL2" s="155"/>
      <c r="OUM2" s="155"/>
      <c r="OUN2" s="155"/>
      <c r="OUO2" s="155"/>
      <c r="OUP2" s="155"/>
      <c r="OUQ2" s="155"/>
      <c r="OUR2" s="155"/>
      <c r="OUS2" s="155"/>
      <c r="OUT2" s="155"/>
      <c r="OUU2" s="155"/>
      <c r="OUV2" s="155"/>
      <c r="OUW2" s="155"/>
      <c r="OUX2" s="155"/>
      <c r="OUY2" s="155"/>
      <c r="OUZ2" s="155"/>
      <c r="OVA2" s="155"/>
      <c r="OVB2" s="155"/>
      <c r="OVC2" s="155"/>
      <c r="OVD2" s="155"/>
      <c r="OVE2" s="155"/>
      <c r="OVF2" s="155"/>
      <c r="OVG2" s="155"/>
      <c r="OVH2" s="155"/>
      <c r="OVI2" s="155"/>
      <c r="OVJ2" s="155"/>
      <c r="OVK2" s="155"/>
      <c r="OVL2" s="155"/>
      <c r="OVM2" s="155"/>
      <c r="OVN2" s="155"/>
      <c r="OVO2" s="155"/>
      <c r="OVP2" s="155"/>
      <c r="OVQ2" s="155"/>
      <c r="OVR2" s="155"/>
      <c r="OVS2" s="155"/>
      <c r="OVT2" s="155"/>
      <c r="OVU2" s="155"/>
      <c r="OVV2" s="155"/>
      <c r="OVW2" s="155"/>
      <c r="OVX2" s="155"/>
      <c r="OVY2" s="155"/>
      <c r="OVZ2" s="155"/>
      <c r="OWA2" s="155"/>
      <c r="OWB2" s="155"/>
      <c r="OWC2" s="155"/>
      <c r="OWD2" s="155"/>
      <c r="OWE2" s="155"/>
      <c r="OWF2" s="155"/>
      <c r="OWG2" s="155"/>
      <c r="OWH2" s="155"/>
      <c r="OWI2" s="155"/>
      <c r="OWJ2" s="155"/>
      <c r="OWK2" s="155"/>
      <c r="OWL2" s="155"/>
      <c r="OWM2" s="155"/>
      <c r="OWN2" s="155"/>
      <c r="OWO2" s="155"/>
      <c r="OWP2" s="155"/>
      <c r="OWQ2" s="155"/>
      <c r="OWR2" s="155"/>
      <c r="OWS2" s="155"/>
      <c r="OWT2" s="155"/>
      <c r="OWU2" s="155"/>
      <c r="OWV2" s="155"/>
      <c r="OWW2" s="155"/>
      <c r="OWX2" s="155"/>
      <c r="OWY2" s="155"/>
      <c r="OWZ2" s="155"/>
      <c r="OXA2" s="155"/>
      <c r="OXB2" s="155"/>
      <c r="OXC2" s="155"/>
      <c r="OXD2" s="155"/>
      <c r="OXE2" s="155"/>
      <c r="OXF2" s="155"/>
      <c r="OXG2" s="155"/>
      <c r="OXH2" s="155"/>
      <c r="OXI2" s="155"/>
      <c r="OXJ2" s="155"/>
      <c r="OXK2" s="155"/>
      <c r="OXL2" s="155"/>
      <c r="OXM2" s="155"/>
      <c r="OXN2" s="155"/>
      <c r="OXO2" s="155"/>
      <c r="OXP2" s="155"/>
      <c r="OXQ2" s="155"/>
      <c r="OXR2" s="155"/>
      <c r="OXS2" s="155"/>
      <c r="OXT2" s="155"/>
      <c r="OXU2" s="155"/>
      <c r="OXV2" s="155"/>
      <c r="OXW2" s="155"/>
      <c r="OXX2" s="155"/>
      <c r="OXY2" s="155"/>
      <c r="OXZ2" s="155"/>
      <c r="OYA2" s="155"/>
      <c r="OYB2" s="155"/>
      <c r="OYC2" s="155"/>
      <c r="OYD2" s="155"/>
      <c r="OYE2" s="155"/>
      <c r="OYF2" s="155"/>
      <c r="OYG2" s="155"/>
      <c r="OYH2" s="155"/>
      <c r="OYI2" s="155"/>
      <c r="OYJ2" s="155"/>
      <c r="OYK2" s="155"/>
      <c r="OYL2" s="155"/>
      <c r="OYM2" s="155"/>
      <c r="OYN2" s="155"/>
      <c r="OYO2" s="155"/>
      <c r="OYP2" s="155"/>
      <c r="OYQ2" s="155"/>
      <c r="OYR2" s="155"/>
      <c r="OYS2" s="155"/>
      <c r="OYT2" s="155"/>
      <c r="OYU2" s="155"/>
      <c r="OYV2" s="155"/>
      <c r="OYW2" s="155"/>
      <c r="OYX2" s="155"/>
      <c r="OYY2" s="155"/>
      <c r="OYZ2" s="155"/>
      <c r="OZA2" s="155"/>
      <c r="OZB2" s="155"/>
      <c r="OZC2" s="155"/>
      <c r="OZD2" s="155"/>
      <c r="OZE2" s="155"/>
      <c r="OZF2" s="155"/>
      <c r="OZG2" s="155"/>
      <c r="OZH2" s="155"/>
      <c r="OZI2" s="155"/>
      <c r="OZJ2" s="155"/>
      <c r="OZK2" s="155"/>
      <c r="OZL2" s="155"/>
      <c r="OZM2" s="155"/>
      <c r="OZN2" s="155"/>
      <c r="OZO2" s="155"/>
      <c r="OZP2" s="155"/>
      <c r="OZQ2" s="155"/>
      <c r="OZR2" s="155"/>
      <c r="OZS2" s="155"/>
      <c r="OZT2" s="155"/>
      <c r="OZU2" s="155"/>
      <c r="OZV2" s="155"/>
      <c r="OZW2" s="155"/>
      <c r="OZX2" s="155"/>
      <c r="OZY2" s="155"/>
      <c r="OZZ2" s="155"/>
      <c r="PAA2" s="155"/>
      <c r="PAB2" s="155"/>
      <c r="PAC2" s="155"/>
      <c r="PAD2" s="155"/>
      <c r="PAE2" s="155"/>
      <c r="PAF2" s="155"/>
      <c r="PAG2" s="155"/>
      <c r="PAH2" s="155"/>
      <c r="PAI2" s="155"/>
      <c r="PAJ2" s="155"/>
      <c r="PAK2" s="155"/>
      <c r="PAL2" s="155"/>
      <c r="PAM2" s="155"/>
      <c r="PAN2" s="155"/>
      <c r="PAO2" s="155"/>
      <c r="PAP2" s="155"/>
      <c r="PAQ2" s="155"/>
      <c r="PAR2" s="155"/>
      <c r="PAS2" s="155"/>
      <c r="PAT2" s="155"/>
      <c r="PAU2" s="155"/>
      <c r="PAV2" s="155"/>
      <c r="PAW2" s="155"/>
      <c r="PAX2" s="155"/>
      <c r="PAY2" s="155"/>
      <c r="PAZ2" s="155"/>
      <c r="PBA2" s="155"/>
      <c r="PBB2" s="155"/>
      <c r="PBC2" s="155"/>
      <c r="PBD2" s="155"/>
      <c r="PBE2" s="155"/>
      <c r="PBF2" s="155"/>
      <c r="PBG2" s="155"/>
      <c r="PBH2" s="155"/>
      <c r="PBI2" s="155"/>
      <c r="PBJ2" s="155"/>
      <c r="PBK2" s="155"/>
      <c r="PBL2" s="155"/>
      <c r="PBM2" s="155"/>
      <c r="PBN2" s="155"/>
      <c r="PBO2" s="155"/>
      <c r="PBP2" s="155"/>
      <c r="PBQ2" s="155"/>
      <c r="PBR2" s="155"/>
      <c r="PBS2" s="155"/>
      <c r="PBT2" s="155"/>
      <c r="PBU2" s="155"/>
      <c r="PBV2" s="155"/>
      <c r="PBW2" s="155"/>
      <c r="PBX2" s="155"/>
      <c r="PBY2" s="155"/>
      <c r="PBZ2" s="155"/>
      <c r="PCA2" s="155"/>
      <c r="PCB2" s="155"/>
      <c r="PCC2" s="155"/>
      <c r="PCD2" s="155"/>
      <c r="PCE2" s="155"/>
      <c r="PCF2" s="155"/>
      <c r="PCG2" s="155"/>
      <c r="PCH2" s="155"/>
      <c r="PCI2" s="155"/>
      <c r="PCJ2" s="155"/>
      <c r="PCK2" s="155"/>
      <c r="PCL2" s="155"/>
      <c r="PCM2" s="155"/>
      <c r="PCN2" s="155"/>
      <c r="PCO2" s="155"/>
      <c r="PCP2" s="155"/>
      <c r="PCQ2" s="155"/>
      <c r="PCR2" s="155"/>
      <c r="PCS2" s="155"/>
      <c r="PCT2" s="155"/>
      <c r="PCU2" s="155"/>
      <c r="PCV2" s="155"/>
      <c r="PCW2" s="155"/>
      <c r="PCX2" s="155"/>
      <c r="PCY2" s="155"/>
      <c r="PCZ2" s="155"/>
      <c r="PDA2" s="155"/>
      <c r="PDB2" s="155"/>
      <c r="PDC2" s="155"/>
      <c r="PDD2" s="155"/>
      <c r="PDE2" s="155"/>
      <c r="PDF2" s="155"/>
      <c r="PDG2" s="155"/>
      <c r="PDH2" s="155"/>
      <c r="PDI2" s="155"/>
      <c r="PDJ2" s="155"/>
      <c r="PDK2" s="155"/>
      <c r="PDL2" s="155"/>
      <c r="PDM2" s="155"/>
      <c r="PDN2" s="155"/>
      <c r="PDO2" s="155"/>
      <c r="PDP2" s="155"/>
      <c r="PDQ2" s="155"/>
      <c r="PDR2" s="155"/>
      <c r="PDS2" s="155"/>
      <c r="PDT2" s="155"/>
      <c r="PDU2" s="155"/>
      <c r="PDV2" s="155"/>
      <c r="PDW2" s="155"/>
      <c r="PDX2" s="155"/>
      <c r="PDY2" s="155"/>
      <c r="PDZ2" s="155"/>
      <c r="PEA2" s="155"/>
      <c r="PEB2" s="155"/>
      <c r="PEC2" s="155"/>
      <c r="PED2" s="155"/>
      <c r="PEE2" s="155"/>
      <c r="PEF2" s="155"/>
      <c r="PEG2" s="155"/>
      <c r="PEH2" s="155"/>
      <c r="PEI2" s="155"/>
      <c r="PEJ2" s="155"/>
      <c r="PEK2" s="155"/>
      <c r="PEL2" s="155"/>
      <c r="PEM2" s="155"/>
      <c r="PEN2" s="155"/>
      <c r="PEO2" s="155"/>
      <c r="PEP2" s="155"/>
      <c r="PEQ2" s="155"/>
      <c r="PER2" s="155"/>
      <c r="PES2" s="155"/>
      <c r="PET2" s="155"/>
      <c r="PEU2" s="155"/>
      <c r="PEV2" s="155"/>
      <c r="PEW2" s="155"/>
      <c r="PEX2" s="155"/>
      <c r="PEY2" s="155"/>
      <c r="PEZ2" s="155"/>
      <c r="PFA2" s="155"/>
      <c r="PFB2" s="155"/>
      <c r="PFC2" s="155"/>
      <c r="PFD2" s="155"/>
      <c r="PFE2" s="155"/>
      <c r="PFF2" s="155"/>
      <c r="PFG2" s="155"/>
      <c r="PFH2" s="155"/>
      <c r="PFI2" s="155"/>
      <c r="PFJ2" s="155"/>
      <c r="PFK2" s="155"/>
      <c r="PFL2" s="155"/>
      <c r="PFM2" s="155"/>
      <c r="PFN2" s="155"/>
      <c r="PFO2" s="155"/>
      <c r="PFP2" s="155"/>
      <c r="PFQ2" s="155"/>
      <c r="PFR2" s="155"/>
      <c r="PFS2" s="155"/>
      <c r="PFT2" s="155"/>
      <c r="PFU2" s="155"/>
      <c r="PFV2" s="155"/>
      <c r="PFW2" s="155"/>
      <c r="PFX2" s="155"/>
      <c r="PFY2" s="155"/>
      <c r="PFZ2" s="155"/>
      <c r="PGA2" s="155"/>
      <c r="PGB2" s="155"/>
      <c r="PGC2" s="155"/>
      <c r="PGD2" s="155"/>
      <c r="PGE2" s="155"/>
      <c r="PGF2" s="155"/>
      <c r="PGG2" s="155"/>
      <c r="PGH2" s="155"/>
      <c r="PGI2" s="155"/>
      <c r="PGJ2" s="155"/>
      <c r="PGK2" s="155"/>
      <c r="PGL2" s="155"/>
      <c r="PGM2" s="155"/>
      <c r="PGN2" s="155"/>
      <c r="PGO2" s="155"/>
      <c r="PGP2" s="155"/>
      <c r="PGQ2" s="155"/>
      <c r="PGR2" s="155"/>
      <c r="PGS2" s="155"/>
      <c r="PGT2" s="155"/>
      <c r="PGU2" s="155"/>
      <c r="PGV2" s="155"/>
      <c r="PGW2" s="155"/>
      <c r="PGX2" s="155"/>
      <c r="PGY2" s="155"/>
      <c r="PGZ2" s="155"/>
      <c r="PHA2" s="155"/>
      <c r="PHB2" s="155"/>
      <c r="PHC2" s="155"/>
      <c r="PHD2" s="155"/>
      <c r="PHE2" s="155"/>
      <c r="PHF2" s="155"/>
      <c r="PHG2" s="155"/>
      <c r="PHH2" s="155"/>
      <c r="PHI2" s="155"/>
      <c r="PHJ2" s="155"/>
      <c r="PHK2" s="155"/>
      <c r="PHL2" s="155"/>
      <c r="PHM2" s="155"/>
      <c r="PHN2" s="155"/>
      <c r="PHO2" s="155"/>
      <c r="PHP2" s="155"/>
      <c r="PHQ2" s="155"/>
      <c r="PHR2" s="155"/>
      <c r="PHS2" s="155"/>
      <c r="PHT2" s="155"/>
      <c r="PHU2" s="155"/>
      <c r="PHV2" s="155"/>
      <c r="PHW2" s="155"/>
      <c r="PHX2" s="155"/>
      <c r="PHY2" s="155"/>
      <c r="PHZ2" s="155"/>
      <c r="PIA2" s="155"/>
      <c r="PIB2" s="155"/>
      <c r="PIC2" s="155"/>
      <c r="PID2" s="155"/>
      <c r="PIE2" s="155"/>
      <c r="PIF2" s="155"/>
      <c r="PIG2" s="155"/>
      <c r="PIH2" s="155"/>
      <c r="PII2" s="155"/>
      <c r="PIJ2" s="155"/>
      <c r="PIK2" s="155"/>
      <c r="PIL2" s="155"/>
      <c r="PIM2" s="155"/>
      <c r="PIN2" s="155"/>
      <c r="PIO2" s="155"/>
      <c r="PIP2" s="155"/>
      <c r="PIQ2" s="155"/>
      <c r="PIR2" s="155"/>
      <c r="PIS2" s="155"/>
      <c r="PIT2" s="155"/>
      <c r="PIU2" s="155"/>
      <c r="PIV2" s="155"/>
      <c r="PIW2" s="155"/>
      <c r="PIX2" s="155"/>
      <c r="PIY2" s="155"/>
      <c r="PIZ2" s="155"/>
      <c r="PJA2" s="155"/>
      <c r="PJB2" s="155"/>
      <c r="PJC2" s="155"/>
      <c r="PJD2" s="155"/>
      <c r="PJE2" s="155"/>
      <c r="PJF2" s="155"/>
      <c r="PJG2" s="155"/>
      <c r="PJH2" s="155"/>
      <c r="PJI2" s="155"/>
      <c r="PJJ2" s="155"/>
      <c r="PJK2" s="155"/>
      <c r="PJL2" s="155"/>
      <c r="PJM2" s="155"/>
      <c r="PJN2" s="155"/>
      <c r="PJO2" s="155"/>
      <c r="PJP2" s="155"/>
      <c r="PJQ2" s="155"/>
      <c r="PJR2" s="155"/>
      <c r="PJS2" s="155"/>
      <c r="PJT2" s="155"/>
      <c r="PJU2" s="155"/>
      <c r="PJV2" s="155"/>
      <c r="PJW2" s="155"/>
      <c r="PJX2" s="155"/>
      <c r="PJY2" s="155"/>
      <c r="PJZ2" s="155"/>
      <c r="PKA2" s="155"/>
      <c r="PKB2" s="155"/>
      <c r="PKC2" s="155"/>
      <c r="PKD2" s="155"/>
      <c r="PKE2" s="155"/>
      <c r="PKF2" s="155"/>
      <c r="PKG2" s="155"/>
      <c r="PKH2" s="155"/>
      <c r="PKI2" s="155"/>
      <c r="PKJ2" s="155"/>
      <c r="PKK2" s="155"/>
      <c r="PKL2" s="155"/>
      <c r="PKM2" s="155"/>
      <c r="PKN2" s="155"/>
      <c r="PKO2" s="155"/>
      <c r="PKP2" s="155"/>
      <c r="PKQ2" s="155"/>
      <c r="PKR2" s="155"/>
      <c r="PKS2" s="155"/>
      <c r="PKT2" s="155"/>
      <c r="PKU2" s="155"/>
      <c r="PKV2" s="155"/>
      <c r="PKW2" s="155"/>
      <c r="PKX2" s="155"/>
      <c r="PKY2" s="155"/>
      <c r="PKZ2" s="155"/>
      <c r="PLA2" s="155"/>
      <c r="PLB2" s="155"/>
      <c r="PLC2" s="155"/>
      <c r="PLD2" s="155"/>
      <c r="PLE2" s="155"/>
      <c r="PLF2" s="155"/>
      <c r="PLG2" s="155"/>
      <c r="PLH2" s="155"/>
      <c r="PLI2" s="155"/>
      <c r="PLJ2" s="155"/>
      <c r="PLK2" s="155"/>
      <c r="PLL2" s="155"/>
      <c r="PLM2" s="155"/>
      <c r="PLN2" s="155"/>
      <c r="PLO2" s="155"/>
      <c r="PLP2" s="155"/>
      <c r="PLQ2" s="155"/>
      <c r="PLR2" s="155"/>
      <c r="PLS2" s="155"/>
      <c r="PLT2" s="155"/>
      <c r="PLU2" s="155"/>
      <c r="PLV2" s="155"/>
      <c r="PLW2" s="155"/>
      <c r="PLX2" s="155"/>
      <c r="PLY2" s="155"/>
      <c r="PLZ2" s="155"/>
      <c r="PMA2" s="155"/>
      <c r="PMB2" s="155"/>
      <c r="PMC2" s="155"/>
      <c r="PMD2" s="155"/>
      <c r="PME2" s="155"/>
      <c r="PMF2" s="155"/>
      <c r="PMG2" s="155"/>
      <c r="PMH2" s="155"/>
      <c r="PMI2" s="155"/>
      <c r="PMJ2" s="155"/>
      <c r="PMK2" s="155"/>
      <c r="PML2" s="155"/>
      <c r="PMM2" s="155"/>
      <c r="PMN2" s="155"/>
      <c r="PMO2" s="155"/>
      <c r="PMP2" s="155"/>
      <c r="PMQ2" s="155"/>
      <c r="PMR2" s="155"/>
      <c r="PMS2" s="155"/>
      <c r="PMT2" s="155"/>
      <c r="PMU2" s="155"/>
      <c r="PMV2" s="155"/>
      <c r="PMW2" s="155"/>
      <c r="PMX2" s="155"/>
      <c r="PMY2" s="155"/>
      <c r="PMZ2" s="155"/>
      <c r="PNA2" s="155"/>
      <c r="PNB2" s="155"/>
      <c r="PNC2" s="155"/>
      <c r="PND2" s="155"/>
      <c r="PNE2" s="155"/>
      <c r="PNF2" s="155"/>
      <c r="PNG2" s="155"/>
      <c r="PNH2" s="155"/>
      <c r="PNI2" s="155"/>
      <c r="PNJ2" s="155"/>
      <c r="PNK2" s="155"/>
      <c r="PNL2" s="155"/>
      <c r="PNM2" s="155"/>
      <c r="PNN2" s="155"/>
      <c r="PNO2" s="155"/>
      <c r="PNP2" s="155"/>
      <c r="PNQ2" s="155"/>
      <c r="PNR2" s="155"/>
      <c r="PNS2" s="155"/>
      <c r="PNT2" s="155"/>
      <c r="PNU2" s="155"/>
      <c r="PNV2" s="155"/>
      <c r="PNW2" s="155"/>
      <c r="PNX2" s="155"/>
      <c r="PNY2" s="155"/>
      <c r="PNZ2" s="155"/>
      <c r="POA2" s="155"/>
      <c r="POB2" s="155"/>
      <c r="POC2" s="155"/>
      <c r="POD2" s="155"/>
      <c r="POE2" s="155"/>
      <c r="POF2" s="155"/>
      <c r="POG2" s="155"/>
      <c r="POH2" s="155"/>
      <c r="POI2" s="155"/>
      <c r="POJ2" s="155"/>
      <c r="POK2" s="155"/>
      <c r="POL2" s="155"/>
      <c r="POM2" s="155"/>
      <c r="PON2" s="155"/>
      <c r="POO2" s="155"/>
      <c r="POP2" s="155"/>
      <c r="POQ2" s="155"/>
      <c r="POR2" s="155"/>
      <c r="POS2" s="155"/>
      <c r="POT2" s="155"/>
      <c r="POU2" s="155"/>
      <c r="POV2" s="155"/>
      <c r="POW2" s="155"/>
      <c r="POX2" s="155"/>
      <c r="POY2" s="155"/>
      <c r="POZ2" s="155"/>
      <c r="PPA2" s="155"/>
      <c r="PPB2" s="155"/>
      <c r="PPC2" s="155"/>
      <c r="PPD2" s="155"/>
      <c r="PPE2" s="155"/>
      <c r="PPF2" s="155"/>
      <c r="PPG2" s="155"/>
      <c r="PPH2" s="155"/>
      <c r="PPI2" s="155"/>
      <c r="PPJ2" s="155"/>
      <c r="PPK2" s="155"/>
      <c r="PPL2" s="155"/>
      <c r="PPM2" s="155"/>
      <c r="PPN2" s="155"/>
      <c r="PPO2" s="155"/>
      <c r="PPP2" s="155"/>
      <c r="PPQ2" s="155"/>
      <c r="PPR2" s="155"/>
      <c r="PPS2" s="155"/>
      <c r="PPT2" s="155"/>
      <c r="PPU2" s="155"/>
      <c r="PPV2" s="155"/>
      <c r="PPW2" s="155"/>
      <c r="PPX2" s="155"/>
      <c r="PPY2" s="155"/>
      <c r="PPZ2" s="155"/>
      <c r="PQA2" s="155"/>
      <c r="PQB2" s="155"/>
      <c r="PQC2" s="155"/>
      <c r="PQD2" s="155"/>
      <c r="PQE2" s="155"/>
      <c r="PQF2" s="155"/>
      <c r="PQG2" s="155"/>
      <c r="PQH2" s="155"/>
      <c r="PQI2" s="155"/>
      <c r="PQJ2" s="155"/>
      <c r="PQK2" s="155"/>
      <c r="PQL2" s="155"/>
      <c r="PQM2" s="155"/>
      <c r="PQN2" s="155"/>
      <c r="PQO2" s="155"/>
      <c r="PQP2" s="155"/>
      <c r="PQQ2" s="155"/>
      <c r="PQR2" s="155"/>
      <c r="PQS2" s="155"/>
      <c r="PQT2" s="155"/>
      <c r="PQU2" s="155"/>
      <c r="PQV2" s="155"/>
      <c r="PQW2" s="155"/>
      <c r="PQX2" s="155"/>
      <c r="PQY2" s="155"/>
      <c r="PQZ2" s="155"/>
      <c r="PRA2" s="155"/>
      <c r="PRB2" s="155"/>
      <c r="PRC2" s="155"/>
      <c r="PRD2" s="155"/>
      <c r="PRE2" s="155"/>
      <c r="PRF2" s="155"/>
      <c r="PRG2" s="155"/>
      <c r="PRH2" s="155"/>
      <c r="PRI2" s="155"/>
      <c r="PRJ2" s="155"/>
      <c r="PRK2" s="155"/>
      <c r="PRL2" s="155"/>
      <c r="PRM2" s="155"/>
      <c r="PRN2" s="155"/>
      <c r="PRO2" s="155"/>
      <c r="PRP2" s="155"/>
      <c r="PRQ2" s="155"/>
      <c r="PRR2" s="155"/>
      <c r="PRS2" s="155"/>
      <c r="PRT2" s="155"/>
      <c r="PRU2" s="155"/>
      <c r="PRV2" s="155"/>
      <c r="PRW2" s="155"/>
      <c r="PRX2" s="155"/>
      <c r="PRY2" s="155"/>
      <c r="PRZ2" s="155"/>
      <c r="PSA2" s="155"/>
      <c r="PSB2" s="155"/>
      <c r="PSC2" s="155"/>
      <c r="PSD2" s="155"/>
      <c r="PSE2" s="155"/>
      <c r="PSF2" s="155"/>
      <c r="PSG2" s="155"/>
      <c r="PSH2" s="155"/>
      <c r="PSI2" s="155"/>
      <c r="PSJ2" s="155"/>
      <c r="PSK2" s="155"/>
      <c r="PSL2" s="155"/>
      <c r="PSM2" s="155"/>
      <c r="PSN2" s="155"/>
      <c r="PSO2" s="155"/>
      <c r="PSP2" s="155"/>
      <c r="PSQ2" s="155"/>
      <c r="PSR2" s="155"/>
      <c r="PSS2" s="155"/>
      <c r="PST2" s="155"/>
      <c r="PSU2" s="155"/>
      <c r="PSV2" s="155"/>
      <c r="PSW2" s="155"/>
      <c r="PSX2" s="155"/>
      <c r="PSY2" s="155"/>
      <c r="PSZ2" s="155"/>
      <c r="PTA2" s="155"/>
      <c r="PTB2" s="155"/>
      <c r="PTC2" s="155"/>
      <c r="PTD2" s="155"/>
      <c r="PTE2" s="155"/>
      <c r="PTF2" s="155"/>
      <c r="PTG2" s="155"/>
      <c r="PTH2" s="155"/>
      <c r="PTI2" s="155"/>
      <c r="PTJ2" s="155"/>
      <c r="PTK2" s="155"/>
      <c r="PTL2" s="155"/>
      <c r="PTM2" s="155"/>
      <c r="PTN2" s="155"/>
      <c r="PTO2" s="155"/>
      <c r="PTP2" s="155"/>
      <c r="PTQ2" s="155"/>
      <c r="PTR2" s="155"/>
      <c r="PTS2" s="155"/>
      <c r="PTT2" s="155"/>
      <c r="PTU2" s="155"/>
      <c r="PTV2" s="155"/>
      <c r="PTW2" s="155"/>
      <c r="PTX2" s="155"/>
      <c r="PTY2" s="155"/>
      <c r="PTZ2" s="155"/>
      <c r="PUA2" s="155"/>
      <c r="PUB2" s="155"/>
      <c r="PUC2" s="155"/>
      <c r="PUD2" s="155"/>
      <c r="PUE2" s="155"/>
      <c r="PUF2" s="155"/>
      <c r="PUG2" s="155"/>
      <c r="PUH2" s="155"/>
      <c r="PUI2" s="155"/>
      <c r="PUJ2" s="155"/>
      <c r="PUK2" s="155"/>
      <c r="PUL2" s="155"/>
      <c r="PUM2" s="155"/>
      <c r="PUN2" s="155"/>
      <c r="PUO2" s="155"/>
      <c r="PUP2" s="155"/>
      <c r="PUQ2" s="155"/>
      <c r="PUR2" s="155"/>
      <c r="PUS2" s="155"/>
      <c r="PUT2" s="155"/>
      <c r="PUU2" s="155"/>
      <c r="PUV2" s="155"/>
      <c r="PUW2" s="155"/>
      <c r="PUX2" s="155"/>
      <c r="PUY2" s="155"/>
      <c r="PUZ2" s="155"/>
      <c r="PVA2" s="155"/>
      <c r="PVB2" s="155"/>
      <c r="PVC2" s="155"/>
      <c r="PVD2" s="155"/>
      <c r="PVE2" s="155"/>
      <c r="PVF2" s="155"/>
      <c r="PVG2" s="155"/>
      <c r="PVH2" s="155"/>
      <c r="PVI2" s="155"/>
      <c r="PVJ2" s="155"/>
      <c r="PVK2" s="155"/>
      <c r="PVL2" s="155"/>
      <c r="PVM2" s="155"/>
      <c r="PVN2" s="155"/>
      <c r="PVO2" s="155"/>
      <c r="PVP2" s="155"/>
      <c r="PVQ2" s="155"/>
      <c r="PVR2" s="155"/>
      <c r="PVS2" s="155"/>
      <c r="PVT2" s="155"/>
      <c r="PVU2" s="155"/>
      <c r="PVV2" s="155"/>
      <c r="PVW2" s="155"/>
      <c r="PVX2" s="155"/>
      <c r="PVY2" s="155"/>
      <c r="PVZ2" s="155"/>
      <c r="PWA2" s="155"/>
      <c r="PWB2" s="155"/>
      <c r="PWC2" s="155"/>
      <c r="PWD2" s="155"/>
      <c r="PWE2" s="155"/>
      <c r="PWF2" s="155"/>
      <c r="PWG2" s="155"/>
      <c r="PWH2" s="155"/>
      <c r="PWI2" s="155"/>
      <c r="PWJ2" s="155"/>
      <c r="PWK2" s="155"/>
      <c r="PWL2" s="155"/>
      <c r="PWM2" s="155"/>
      <c r="PWN2" s="155"/>
      <c r="PWO2" s="155"/>
      <c r="PWP2" s="155"/>
      <c r="PWQ2" s="155"/>
      <c r="PWR2" s="155"/>
      <c r="PWS2" s="155"/>
      <c r="PWT2" s="155"/>
      <c r="PWU2" s="155"/>
      <c r="PWV2" s="155"/>
      <c r="PWW2" s="155"/>
      <c r="PWX2" s="155"/>
      <c r="PWY2" s="155"/>
      <c r="PWZ2" s="155"/>
      <c r="PXA2" s="155"/>
      <c r="PXB2" s="155"/>
      <c r="PXC2" s="155"/>
      <c r="PXD2" s="155"/>
      <c r="PXE2" s="155"/>
      <c r="PXF2" s="155"/>
      <c r="PXG2" s="155"/>
      <c r="PXH2" s="155"/>
      <c r="PXI2" s="155"/>
      <c r="PXJ2" s="155"/>
      <c r="PXK2" s="155"/>
      <c r="PXL2" s="155"/>
      <c r="PXM2" s="155"/>
      <c r="PXN2" s="155"/>
      <c r="PXO2" s="155"/>
      <c r="PXP2" s="155"/>
      <c r="PXQ2" s="155"/>
      <c r="PXR2" s="155"/>
      <c r="PXS2" s="155"/>
      <c r="PXT2" s="155"/>
      <c r="PXU2" s="155"/>
      <c r="PXV2" s="155"/>
      <c r="PXW2" s="155"/>
      <c r="PXX2" s="155"/>
      <c r="PXY2" s="155"/>
      <c r="PXZ2" s="155"/>
      <c r="PYA2" s="155"/>
      <c r="PYB2" s="155"/>
      <c r="PYC2" s="155"/>
      <c r="PYD2" s="155"/>
      <c r="PYE2" s="155"/>
      <c r="PYF2" s="155"/>
      <c r="PYG2" s="155"/>
      <c r="PYH2" s="155"/>
      <c r="PYI2" s="155"/>
      <c r="PYJ2" s="155"/>
      <c r="PYK2" s="155"/>
      <c r="PYL2" s="155"/>
      <c r="PYM2" s="155"/>
      <c r="PYN2" s="155"/>
      <c r="PYO2" s="155"/>
      <c r="PYP2" s="155"/>
      <c r="PYQ2" s="155"/>
      <c r="PYR2" s="155"/>
      <c r="PYS2" s="155"/>
      <c r="PYT2" s="155"/>
      <c r="PYU2" s="155"/>
      <c r="PYV2" s="155"/>
      <c r="PYW2" s="155"/>
      <c r="PYX2" s="155"/>
      <c r="PYY2" s="155"/>
      <c r="PYZ2" s="155"/>
      <c r="PZA2" s="155"/>
      <c r="PZB2" s="155"/>
      <c r="PZC2" s="155"/>
      <c r="PZD2" s="155"/>
      <c r="PZE2" s="155"/>
      <c r="PZF2" s="155"/>
      <c r="PZG2" s="155"/>
      <c r="PZH2" s="155"/>
      <c r="PZI2" s="155"/>
      <c r="PZJ2" s="155"/>
      <c r="PZK2" s="155"/>
      <c r="PZL2" s="155"/>
      <c r="PZM2" s="155"/>
      <c r="PZN2" s="155"/>
      <c r="PZO2" s="155"/>
      <c r="PZP2" s="155"/>
      <c r="PZQ2" s="155"/>
      <c r="PZR2" s="155"/>
      <c r="PZS2" s="155"/>
      <c r="PZT2" s="155"/>
      <c r="PZU2" s="155"/>
      <c r="PZV2" s="155"/>
      <c r="PZW2" s="155"/>
      <c r="PZX2" s="155"/>
      <c r="PZY2" s="155"/>
      <c r="PZZ2" s="155"/>
      <c r="QAA2" s="155"/>
      <c r="QAB2" s="155"/>
      <c r="QAC2" s="155"/>
      <c r="QAD2" s="155"/>
      <c r="QAE2" s="155"/>
      <c r="QAF2" s="155"/>
      <c r="QAG2" s="155"/>
      <c r="QAH2" s="155"/>
      <c r="QAI2" s="155"/>
      <c r="QAJ2" s="155"/>
      <c r="QAK2" s="155"/>
      <c r="QAL2" s="155"/>
      <c r="QAM2" s="155"/>
      <c r="QAN2" s="155"/>
      <c r="QAO2" s="155"/>
      <c r="QAP2" s="155"/>
      <c r="QAQ2" s="155"/>
      <c r="QAR2" s="155"/>
      <c r="QAS2" s="155"/>
      <c r="QAT2" s="155"/>
      <c r="QAU2" s="155"/>
      <c r="QAV2" s="155"/>
      <c r="QAW2" s="155"/>
      <c r="QAX2" s="155"/>
      <c r="QAY2" s="155"/>
      <c r="QAZ2" s="155"/>
      <c r="QBA2" s="155"/>
      <c r="QBB2" s="155"/>
      <c r="QBC2" s="155"/>
      <c r="QBD2" s="155"/>
      <c r="QBE2" s="155"/>
      <c r="QBF2" s="155"/>
      <c r="QBG2" s="155"/>
      <c r="QBH2" s="155"/>
      <c r="QBI2" s="155"/>
      <c r="QBJ2" s="155"/>
      <c r="QBK2" s="155"/>
      <c r="QBL2" s="155"/>
      <c r="QBM2" s="155"/>
      <c r="QBN2" s="155"/>
      <c r="QBO2" s="155"/>
      <c r="QBP2" s="155"/>
      <c r="QBQ2" s="155"/>
      <c r="QBR2" s="155"/>
      <c r="QBS2" s="155"/>
      <c r="QBT2" s="155"/>
      <c r="QBU2" s="155"/>
      <c r="QBV2" s="155"/>
      <c r="QBW2" s="155"/>
      <c r="QBX2" s="155"/>
      <c r="QBY2" s="155"/>
      <c r="QBZ2" s="155"/>
      <c r="QCA2" s="155"/>
      <c r="QCB2" s="155"/>
      <c r="QCC2" s="155"/>
      <c r="QCD2" s="155"/>
      <c r="QCE2" s="155"/>
      <c r="QCF2" s="155"/>
      <c r="QCG2" s="155"/>
      <c r="QCH2" s="155"/>
      <c r="QCI2" s="155"/>
      <c r="QCJ2" s="155"/>
      <c r="QCK2" s="155"/>
      <c r="QCL2" s="155"/>
      <c r="QCM2" s="155"/>
      <c r="QCN2" s="155"/>
      <c r="QCO2" s="155"/>
      <c r="QCP2" s="155"/>
      <c r="QCQ2" s="155"/>
      <c r="QCR2" s="155"/>
      <c r="QCS2" s="155"/>
      <c r="QCT2" s="155"/>
      <c r="QCU2" s="155"/>
      <c r="QCV2" s="155"/>
      <c r="QCW2" s="155"/>
      <c r="QCX2" s="155"/>
      <c r="QCY2" s="155"/>
      <c r="QCZ2" s="155"/>
      <c r="QDA2" s="155"/>
      <c r="QDB2" s="155"/>
      <c r="QDC2" s="155"/>
      <c r="QDD2" s="155"/>
      <c r="QDE2" s="155"/>
      <c r="QDF2" s="155"/>
      <c r="QDG2" s="155"/>
      <c r="QDH2" s="155"/>
      <c r="QDI2" s="155"/>
      <c r="QDJ2" s="155"/>
      <c r="QDK2" s="155"/>
      <c r="QDL2" s="155"/>
      <c r="QDM2" s="155"/>
      <c r="QDN2" s="155"/>
      <c r="QDO2" s="155"/>
      <c r="QDP2" s="155"/>
      <c r="QDQ2" s="155"/>
      <c r="QDR2" s="155"/>
      <c r="QDS2" s="155"/>
      <c r="QDT2" s="155"/>
      <c r="QDU2" s="155"/>
      <c r="QDV2" s="155"/>
      <c r="QDW2" s="155"/>
      <c r="QDX2" s="155"/>
      <c r="QDY2" s="155"/>
      <c r="QDZ2" s="155"/>
      <c r="QEA2" s="155"/>
      <c r="QEB2" s="155"/>
      <c r="QEC2" s="155"/>
      <c r="QED2" s="155"/>
      <c r="QEE2" s="155"/>
      <c r="QEF2" s="155"/>
      <c r="QEG2" s="155"/>
      <c r="QEH2" s="155"/>
      <c r="QEI2" s="155"/>
      <c r="QEJ2" s="155"/>
      <c r="QEK2" s="155"/>
      <c r="QEL2" s="155"/>
      <c r="QEM2" s="155"/>
      <c r="QEN2" s="155"/>
      <c r="QEO2" s="155"/>
      <c r="QEP2" s="155"/>
      <c r="QEQ2" s="155"/>
      <c r="QER2" s="155"/>
      <c r="QES2" s="155"/>
      <c r="QET2" s="155"/>
      <c r="QEU2" s="155"/>
      <c r="QEV2" s="155"/>
      <c r="QEW2" s="155"/>
      <c r="QEX2" s="155"/>
      <c r="QEY2" s="155"/>
      <c r="QEZ2" s="155"/>
      <c r="QFA2" s="155"/>
      <c r="QFB2" s="155"/>
      <c r="QFC2" s="155"/>
      <c r="QFD2" s="155"/>
      <c r="QFE2" s="155"/>
      <c r="QFF2" s="155"/>
      <c r="QFG2" s="155"/>
      <c r="QFH2" s="155"/>
      <c r="QFI2" s="155"/>
      <c r="QFJ2" s="155"/>
      <c r="QFK2" s="155"/>
      <c r="QFL2" s="155"/>
      <c r="QFM2" s="155"/>
      <c r="QFN2" s="155"/>
      <c r="QFO2" s="155"/>
      <c r="QFP2" s="155"/>
      <c r="QFQ2" s="155"/>
      <c r="QFR2" s="155"/>
      <c r="QFS2" s="155"/>
      <c r="QFT2" s="155"/>
      <c r="QFU2" s="155"/>
      <c r="QFV2" s="155"/>
      <c r="QFW2" s="155"/>
      <c r="QFX2" s="155"/>
      <c r="QFY2" s="155"/>
      <c r="QFZ2" s="155"/>
      <c r="QGA2" s="155"/>
      <c r="QGB2" s="155"/>
      <c r="QGC2" s="155"/>
      <c r="QGD2" s="155"/>
      <c r="QGE2" s="155"/>
      <c r="QGF2" s="155"/>
      <c r="QGG2" s="155"/>
      <c r="QGH2" s="155"/>
      <c r="QGI2" s="155"/>
      <c r="QGJ2" s="155"/>
      <c r="QGK2" s="155"/>
      <c r="QGL2" s="155"/>
      <c r="QGM2" s="155"/>
      <c r="QGN2" s="155"/>
      <c r="QGO2" s="155"/>
      <c r="QGP2" s="155"/>
      <c r="QGQ2" s="155"/>
      <c r="QGR2" s="155"/>
      <c r="QGS2" s="155"/>
      <c r="QGT2" s="155"/>
      <c r="QGU2" s="155"/>
      <c r="QGV2" s="155"/>
      <c r="QGW2" s="155"/>
      <c r="QGX2" s="155"/>
      <c r="QGY2" s="155"/>
      <c r="QGZ2" s="155"/>
      <c r="QHA2" s="155"/>
      <c r="QHB2" s="155"/>
      <c r="QHC2" s="155"/>
      <c r="QHD2" s="155"/>
      <c r="QHE2" s="155"/>
      <c r="QHF2" s="155"/>
      <c r="QHG2" s="155"/>
      <c r="QHH2" s="155"/>
      <c r="QHI2" s="155"/>
      <c r="QHJ2" s="155"/>
      <c r="QHK2" s="155"/>
      <c r="QHL2" s="155"/>
      <c r="QHM2" s="155"/>
      <c r="QHN2" s="155"/>
      <c r="QHO2" s="155"/>
      <c r="QHP2" s="155"/>
      <c r="QHQ2" s="155"/>
      <c r="QHR2" s="155"/>
      <c r="QHS2" s="155"/>
      <c r="QHT2" s="155"/>
      <c r="QHU2" s="155"/>
      <c r="QHV2" s="155"/>
      <c r="QHW2" s="155"/>
      <c r="QHX2" s="155"/>
      <c r="QHY2" s="155"/>
      <c r="QHZ2" s="155"/>
      <c r="QIA2" s="155"/>
      <c r="QIB2" s="155"/>
      <c r="QIC2" s="155"/>
      <c r="QID2" s="155"/>
      <c r="QIE2" s="155"/>
      <c r="QIF2" s="155"/>
      <c r="QIG2" s="155"/>
      <c r="QIH2" s="155"/>
      <c r="QII2" s="155"/>
      <c r="QIJ2" s="155"/>
      <c r="QIK2" s="155"/>
      <c r="QIL2" s="155"/>
      <c r="QIM2" s="155"/>
      <c r="QIN2" s="155"/>
      <c r="QIO2" s="155"/>
      <c r="QIP2" s="155"/>
      <c r="QIQ2" s="155"/>
      <c r="QIR2" s="155"/>
      <c r="QIS2" s="155"/>
      <c r="QIT2" s="155"/>
      <c r="QIU2" s="155"/>
      <c r="QIV2" s="155"/>
      <c r="QIW2" s="155"/>
      <c r="QIX2" s="155"/>
      <c r="QIY2" s="155"/>
      <c r="QIZ2" s="155"/>
      <c r="QJA2" s="155"/>
      <c r="QJB2" s="155"/>
      <c r="QJC2" s="155"/>
      <c r="QJD2" s="155"/>
      <c r="QJE2" s="155"/>
      <c r="QJF2" s="155"/>
      <c r="QJG2" s="155"/>
      <c r="QJH2" s="155"/>
      <c r="QJI2" s="155"/>
      <c r="QJJ2" s="155"/>
      <c r="QJK2" s="155"/>
      <c r="QJL2" s="155"/>
      <c r="QJM2" s="155"/>
      <c r="QJN2" s="155"/>
      <c r="QJO2" s="155"/>
      <c r="QJP2" s="155"/>
      <c r="QJQ2" s="155"/>
      <c r="QJR2" s="155"/>
      <c r="QJS2" s="155"/>
      <c r="QJT2" s="155"/>
      <c r="QJU2" s="155"/>
      <c r="QJV2" s="155"/>
      <c r="QJW2" s="155"/>
      <c r="QJX2" s="155"/>
      <c r="QJY2" s="155"/>
      <c r="QJZ2" s="155"/>
      <c r="QKA2" s="155"/>
      <c r="QKB2" s="155"/>
      <c r="QKC2" s="155"/>
      <c r="QKD2" s="155"/>
      <c r="QKE2" s="155"/>
      <c r="QKF2" s="155"/>
      <c r="QKG2" s="155"/>
      <c r="QKH2" s="155"/>
      <c r="QKI2" s="155"/>
      <c r="QKJ2" s="155"/>
      <c r="QKK2" s="155"/>
      <c r="QKL2" s="155"/>
      <c r="QKM2" s="155"/>
      <c r="QKN2" s="155"/>
      <c r="QKO2" s="155"/>
      <c r="QKP2" s="155"/>
      <c r="QKQ2" s="155"/>
      <c r="QKR2" s="155"/>
      <c r="QKS2" s="155"/>
      <c r="QKT2" s="155"/>
      <c r="QKU2" s="155"/>
      <c r="QKV2" s="155"/>
      <c r="QKW2" s="155"/>
      <c r="QKX2" s="155"/>
      <c r="QKY2" s="155"/>
      <c r="QKZ2" s="155"/>
      <c r="QLA2" s="155"/>
      <c r="QLB2" s="155"/>
      <c r="QLC2" s="155"/>
      <c r="QLD2" s="155"/>
      <c r="QLE2" s="155"/>
      <c r="QLF2" s="155"/>
      <c r="QLG2" s="155"/>
      <c r="QLH2" s="155"/>
      <c r="QLI2" s="155"/>
      <c r="QLJ2" s="155"/>
      <c r="QLK2" s="155"/>
      <c r="QLL2" s="155"/>
      <c r="QLM2" s="155"/>
      <c r="QLN2" s="155"/>
      <c r="QLO2" s="155"/>
      <c r="QLP2" s="155"/>
      <c r="QLQ2" s="155"/>
      <c r="QLR2" s="155"/>
      <c r="QLS2" s="155"/>
      <c r="QLT2" s="155"/>
      <c r="QLU2" s="155"/>
      <c r="QLV2" s="155"/>
      <c r="QLW2" s="155"/>
      <c r="QLX2" s="155"/>
      <c r="QLY2" s="155"/>
      <c r="QLZ2" s="155"/>
      <c r="QMA2" s="155"/>
      <c r="QMB2" s="155"/>
      <c r="QMC2" s="155"/>
      <c r="QMD2" s="155"/>
      <c r="QME2" s="155"/>
      <c r="QMF2" s="155"/>
      <c r="QMG2" s="155"/>
      <c r="QMH2" s="155"/>
      <c r="QMI2" s="155"/>
      <c r="QMJ2" s="155"/>
      <c r="QMK2" s="155"/>
      <c r="QML2" s="155"/>
      <c r="QMM2" s="155"/>
      <c r="QMN2" s="155"/>
      <c r="QMO2" s="155"/>
      <c r="QMP2" s="155"/>
      <c r="QMQ2" s="155"/>
      <c r="QMR2" s="155"/>
      <c r="QMS2" s="155"/>
      <c r="QMT2" s="155"/>
      <c r="QMU2" s="155"/>
      <c r="QMV2" s="155"/>
      <c r="QMW2" s="155"/>
      <c r="QMX2" s="155"/>
      <c r="QMY2" s="155"/>
      <c r="QMZ2" s="155"/>
      <c r="QNA2" s="155"/>
      <c r="QNB2" s="155"/>
      <c r="QNC2" s="155"/>
      <c r="QND2" s="155"/>
      <c r="QNE2" s="155"/>
      <c r="QNF2" s="155"/>
      <c r="QNG2" s="155"/>
      <c r="QNH2" s="155"/>
      <c r="QNI2" s="155"/>
      <c r="QNJ2" s="155"/>
      <c r="QNK2" s="155"/>
      <c r="QNL2" s="155"/>
      <c r="QNM2" s="155"/>
      <c r="QNN2" s="155"/>
      <c r="QNO2" s="155"/>
      <c r="QNP2" s="155"/>
      <c r="QNQ2" s="155"/>
      <c r="QNR2" s="155"/>
      <c r="QNS2" s="155"/>
      <c r="QNT2" s="155"/>
      <c r="QNU2" s="155"/>
      <c r="QNV2" s="155"/>
      <c r="QNW2" s="155"/>
      <c r="QNX2" s="155"/>
      <c r="QNY2" s="155"/>
      <c r="QNZ2" s="155"/>
      <c r="QOA2" s="155"/>
      <c r="QOB2" s="155"/>
      <c r="QOC2" s="155"/>
      <c r="QOD2" s="155"/>
      <c r="QOE2" s="155"/>
      <c r="QOF2" s="155"/>
      <c r="QOG2" s="155"/>
      <c r="QOH2" s="155"/>
      <c r="QOI2" s="155"/>
      <c r="QOJ2" s="155"/>
      <c r="QOK2" s="155"/>
      <c r="QOL2" s="155"/>
      <c r="QOM2" s="155"/>
      <c r="QON2" s="155"/>
      <c r="QOO2" s="155"/>
      <c r="QOP2" s="155"/>
      <c r="QOQ2" s="155"/>
      <c r="QOR2" s="155"/>
      <c r="QOS2" s="155"/>
      <c r="QOT2" s="155"/>
      <c r="QOU2" s="155"/>
      <c r="QOV2" s="155"/>
      <c r="QOW2" s="155"/>
      <c r="QOX2" s="155"/>
      <c r="QOY2" s="155"/>
      <c r="QOZ2" s="155"/>
      <c r="QPA2" s="155"/>
      <c r="QPB2" s="155"/>
      <c r="QPC2" s="155"/>
      <c r="QPD2" s="155"/>
      <c r="QPE2" s="155"/>
      <c r="QPF2" s="155"/>
      <c r="QPG2" s="155"/>
      <c r="QPH2" s="155"/>
      <c r="QPI2" s="155"/>
      <c r="QPJ2" s="155"/>
      <c r="QPK2" s="155"/>
      <c r="QPL2" s="155"/>
      <c r="QPM2" s="155"/>
      <c r="QPN2" s="155"/>
      <c r="QPO2" s="155"/>
      <c r="QPP2" s="155"/>
      <c r="QPQ2" s="155"/>
      <c r="QPR2" s="155"/>
      <c r="QPS2" s="155"/>
      <c r="QPT2" s="155"/>
      <c r="QPU2" s="155"/>
      <c r="QPV2" s="155"/>
      <c r="QPW2" s="155"/>
      <c r="QPX2" s="155"/>
      <c r="QPY2" s="155"/>
      <c r="QPZ2" s="155"/>
      <c r="QQA2" s="155"/>
      <c r="QQB2" s="155"/>
      <c r="QQC2" s="155"/>
      <c r="QQD2" s="155"/>
      <c r="QQE2" s="155"/>
      <c r="QQF2" s="155"/>
      <c r="QQG2" s="155"/>
      <c r="QQH2" s="155"/>
      <c r="QQI2" s="155"/>
      <c r="QQJ2" s="155"/>
      <c r="QQK2" s="155"/>
      <c r="QQL2" s="155"/>
      <c r="QQM2" s="155"/>
      <c r="QQN2" s="155"/>
      <c r="QQO2" s="155"/>
      <c r="QQP2" s="155"/>
      <c r="QQQ2" s="155"/>
      <c r="QQR2" s="155"/>
      <c r="QQS2" s="155"/>
      <c r="QQT2" s="155"/>
      <c r="QQU2" s="155"/>
      <c r="QQV2" s="155"/>
      <c r="QQW2" s="155"/>
      <c r="QQX2" s="155"/>
      <c r="QQY2" s="155"/>
      <c r="QQZ2" s="155"/>
      <c r="QRA2" s="155"/>
      <c r="QRB2" s="155"/>
      <c r="QRC2" s="155"/>
      <c r="QRD2" s="155"/>
      <c r="QRE2" s="155"/>
      <c r="QRF2" s="155"/>
      <c r="QRG2" s="155"/>
      <c r="QRH2" s="155"/>
      <c r="QRI2" s="155"/>
      <c r="QRJ2" s="155"/>
      <c r="QRK2" s="155"/>
      <c r="QRL2" s="155"/>
      <c r="QRM2" s="155"/>
      <c r="QRN2" s="155"/>
      <c r="QRO2" s="155"/>
      <c r="QRP2" s="155"/>
      <c r="QRQ2" s="155"/>
      <c r="QRR2" s="155"/>
      <c r="QRS2" s="155"/>
      <c r="QRT2" s="155"/>
      <c r="QRU2" s="155"/>
      <c r="QRV2" s="155"/>
      <c r="QRW2" s="155"/>
      <c r="QRX2" s="155"/>
      <c r="QRY2" s="155"/>
      <c r="QRZ2" s="155"/>
      <c r="QSA2" s="155"/>
      <c r="QSB2" s="155"/>
      <c r="QSC2" s="155"/>
      <c r="QSD2" s="155"/>
      <c r="QSE2" s="155"/>
      <c r="QSF2" s="155"/>
      <c r="QSG2" s="155"/>
      <c r="QSH2" s="155"/>
      <c r="QSI2" s="155"/>
      <c r="QSJ2" s="155"/>
      <c r="QSK2" s="155"/>
      <c r="QSL2" s="155"/>
      <c r="QSM2" s="155"/>
      <c r="QSN2" s="155"/>
      <c r="QSO2" s="155"/>
      <c r="QSP2" s="155"/>
      <c r="QSQ2" s="155"/>
      <c r="QSR2" s="155"/>
      <c r="QSS2" s="155"/>
      <c r="QST2" s="155"/>
      <c r="QSU2" s="155"/>
      <c r="QSV2" s="155"/>
      <c r="QSW2" s="155"/>
      <c r="QSX2" s="155"/>
      <c r="QSY2" s="155"/>
      <c r="QSZ2" s="155"/>
      <c r="QTA2" s="155"/>
      <c r="QTB2" s="155"/>
      <c r="QTC2" s="155"/>
      <c r="QTD2" s="155"/>
      <c r="QTE2" s="155"/>
      <c r="QTF2" s="155"/>
      <c r="QTG2" s="155"/>
      <c r="QTH2" s="155"/>
      <c r="QTI2" s="155"/>
      <c r="QTJ2" s="155"/>
      <c r="QTK2" s="155"/>
      <c r="QTL2" s="155"/>
      <c r="QTM2" s="155"/>
      <c r="QTN2" s="155"/>
      <c r="QTO2" s="155"/>
      <c r="QTP2" s="155"/>
      <c r="QTQ2" s="155"/>
      <c r="QTR2" s="155"/>
      <c r="QTS2" s="155"/>
      <c r="QTT2" s="155"/>
      <c r="QTU2" s="155"/>
      <c r="QTV2" s="155"/>
      <c r="QTW2" s="155"/>
      <c r="QTX2" s="155"/>
      <c r="QTY2" s="155"/>
      <c r="QTZ2" s="155"/>
      <c r="QUA2" s="155"/>
      <c r="QUB2" s="155"/>
      <c r="QUC2" s="155"/>
      <c r="QUD2" s="155"/>
      <c r="QUE2" s="155"/>
      <c r="QUF2" s="155"/>
      <c r="QUG2" s="155"/>
      <c r="QUH2" s="155"/>
      <c r="QUI2" s="155"/>
      <c r="QUJ2" s="155"/>
      <c r="QUK2" s="155"/>
      <c r="QUL2" s="155"/>
      <c r="QUM2" s="155"/>
      <c r="QUN2" s="155"/>
      <c r="QUO2" s="155"/>
      <c r="QUP2" s="155"/>
      <c r="QUQ2" s="155"/>
      <c r="QUR2" s="155"/>
      <c r="QUS2" s="155"/>
      <c r="QUT2" s="155"/>
      <c r="QUU2" s="155"/>
      <c r="QUV2" s="155"/>
      <c r="QUW2" s="155"/>
      <c r="QUX2" s="155"/>
      <c r="QUY2" s="155"/>
      <c r="QUZ2" s="155"/>
      <c r="QVA2" s="155"/>
      <c r="QVB2" s="155"/>
      <c r="QVC2" s="155"/>
      <c r="QVD2" s="155"/>
      <c r="QVE2" s="155"/>
      <c r="QVF2" s="155"/>
      <c r="QVG2" s="155"/>
      <c r="QVH2" s="155"/>
      <c r="QVI2" s="155"/>
      <c r="QVJ2" s="155"/>
      <c r="QVK2" s="155"/>
      <c r="QVL2" s="155"/>
      <c r="QVM2" s="155"/>
      <c r="QVN2" s="155"/>
      <c r="QVO2" s="155"/>
      <c r="QVP2" s="155"/>
      <c r="QVQ2" s="155"/>
      <c r="QVR2" s="155"/>
      <c r="QVS2" s="155"/>
      <c r="QVT2" s="155"/>
      <c r="QVU2" s="155"/>
      <c r="QVV2" s="155"/>
      <c r="QVW2" s="155"/>
      <c r="QVX2" s="155"/>
      <c r="QVY2" s="155"/>
      <c r="QVZ2" s="155"/>
      <c r="QWA2" s="155"/>
      <c r="QWB2" s="155"/>
      <c r="QWC2" s="155"/>
      <c r="QWD2" s="155"/>
      <c r="QWE2" s="155"/>
      <c r="QWF2" s="155"/>
      <c r="QWG2" s="155"/>
      <c r="QWH2" s="155"/>
      <c r="QWI2" s="155"/>
      <c r="QWJ2" s="155"/>
      <c r="QWK2" s="155"/>
      <c r="QWL2" s="155"/>
      <c r="QWM2" s="155"/>
      <c r="QWN2" s="155"/>
      <c r="QWO2" s="155"/>
      <c r="QWP2" s="155"/>
      <c r="QWQ2" s="155"/>
      <c r="QWR2" s="155"/>
      <c r="QWS2" s="155"/>
      <c r="QWT2" s="155"/>
      <c r="QWU2" s="155"/>
      <c r="QWV2" s="155"/>
      <c r="QWW2" s="155"/>
      <c r="QWX2" s="155"/>
      <c r="QWY2" s="155"/>
      <c r="QWZ2" s="155"/>
      <c r="QXA2" s="155"/>
      <c r="QXB2" s="155"/>
      <c r="QXC2" s="155"/>
      <c r="QXD2" s="155"/>
      <c r="QXE2" s="155"/>
      <c r="QXF2" s="155"/>
      <c r="QXG2" s="155"/>
      <c r="QXH2" s="155"/>
      <c r="QXI2" s="155"/>
      <c r="QXJ2" s="155"/>
      <c r="QXK2" s="155"/>
      <c r="QXL2" s="155"/>
      <c r="QXM2" s="155"/>
      <c r="QXN2" s="155"/>
      <c r="QXO2" s="155"/>
      <c r="QXP2" s="155"/>
      <c r="QXQ2" s="155"/>
      <c r="QXR2" s="155"/>
      <c r="QXS2" s="155"/>
      <c r="QXT2" s="155"/>
      <c r="QXU2" s="155"/>
      <c r="QXV2" s="155"/>
      <c r="QXW2" s="155"/>
      <c r="QXX2" s="155"/>
      <c r="QXY2" s="155"/>
      <c r="QXZ2" s="155"/>
      <c r="QYA2" s="155"/>
      <c r="QYB2" s="155"/>
      <c r="QYC2" s="155"/>
      <c r="QYD2" s="155"/>
      <c r="QYE2" s="155"/>
      <c r="QYF2" s="155"/>
      <c r="QYG2" s="155"/>
      <c r="QYH2" s="155"/>
      <c r="QYI2" s="155"/>
      <c r="QYJ2" s="155"/>
      <c r="QYK2" s="155"/>
      <c r="QYL2" s="155"/>
      <c r="QYM2" s="155"/>
      <c r="QYN2" s="155"/>
      <c r="QYO2" s="155"/>
      <c r="QYP2" s="155"/>
      <c r="QYQ2" s="155"/>
      <c r="QYR2" s="155"/>
      <c r="QYS2" s="155"/>
      <c r="QYT2" s="155"/>
      <c r="QYU2" s="155"/>
      <c r="QYV2" s="155"/>
      <c r="QYW2" s="155"/>
      <c r="QYX2" s="155"/>
      <c r="QYY2" s="155"/>
      <c r="QYZ2" s="155"/>
      <c r="QZA2" s="155"/>
      <c r="QZB2" s="155"/>
      <c r="QZC2" s="155"/>
      <c r="QZD2" s="155"/>
      <c r="QZE2" s="155"/>
      <c r="QZF2" s="155"/>
      <c r="QZG2" s="155"/>
      <c r="QZH2" s="155"/>
      <c r="QZI2" s="155"/>
      <c r="QZJ2" s="155"/>
      <c r="QZK2" s="155"/>
      <c r="QZL2" s="155"/>
      <c r="QZM2" s="155"/>
      <c r="QZN2" s="155"/>
      <c r="QZO2" s="155"/>
      <c r="QZP2" s="155"/>
      <c r="QZQ2" s="155"/>
      <c r="QZR2" s="155"/>
      <c r="QZS2" s="155"/>
      <c r="QZT2" s="155"/>
      <c r="QZU2" s="155"/>
      <c r="QZV2" s="155"/>
      <c r="QZW2" s="155"/>
      <c r="QZX2" s="155"/>
      <c r="QZY2" s="155"/>
      <c r="QZZ2" s="155"/>
      <c r="RAA2" s="155"/>
      <c r="RAB2" s="155"/>
      <c r="RAC2" s="155"/>
      <c r="RAD2" s="155"/>
      <c r="RAE2" s="155"/>
      <c r="RAF2" s="155"/>
      <c r="RAG2" s="155"/>
      <c r="RAH2" s="155"/>
      <c r="RAI2" s="155"/>
      <c r="RAJ2" s="155"/>
      <c r="RAK2" s="155"/>
      <c r="RAL2" s="155"/>
      <c r="RAM2" s="155"/>
      <c r="RAN2" s="155"/>
      <c r="RAO2" s="155"/>
      <c r="RAP2" s="155"/>
      <c r="RAQ2" s="155"/>
      <c r="RAR2" s="155"/>
      <c r="RAS2" s="155"/>
      <c r="RAT2" s="155"/>
      <c r="RAU2" s="155"/>
      <c r="RAV2" s="155"/>
      <c r="RAW2" s="155"/>
      <c r="RAX2" s="155"/>
      <c r="RAY2" s="155"/>
      <c r="RAZ2" s="155"/>
      <c r="RBA2" s="155"/>
      <c r="RBB2" s="155"/>
      <c r="RBC2" s="155"/>
      <c r="RBD2" s="155"/>
      <c r="RBE2" s="155"/>
      <c r="RBF2" s="155"/>
      <c r="RBG2" s="155"/>
      <c r="RBH2" s="155"/>
      <c r="RBI2" s="155"/>
      <c r="RBJ2" s="155"/>
      <c r="RBK2" s="155"/>
      <c r="RBL2" s="155"/>
      <c r="RBM2" s="155"/>
      <c r="RBN2" s="155"/>
      <c r="RBO2" s="155"/>
      <c r="RBP2" s="155"/>
      <c r="RBQ2" s="155"/>
      <c r="RBR2" s="155"/>
      <c r="RBS2" s="155"/>
      <c r="RBT2" s="155"/>
      <c r="RBU2" s="155"/>
      <c r="RBV2" s="155"/>
      <c r="RBW2" s="155"/>
      <c r="RBX2" s="155"/>
      <c r="RBY2" s="155"/>
      <c r="RBZ2" s="155"/>
      <c r="RCA2" s="155"/>
      <c r="RCB2" s="155"/>
      <c r="RCC2" s="155"/>
      <c r="RCD2" s="155"/>
      <c r="RCE2" s="155"/>
      <c r="RCF2" s="155"/>
      <c r="RCG2" s="155"/>
      <c r="RCH2" s="155"/>
      <c r="RCI2" s="155"/>
      <c r="RCJ2" s="155"/>
      <c r="RCK2" s="155"/>
      <c r="RCL2" s="155"/>
      <c r="RCM2" s="155"/>
      <c r="RCN2" s="155"/>
      <c r="RCO2" s="155"/>
      <c r="RCP2" s="155"/>
      <c r="RCQ2" s="155"/>
      <c r="RCR2" s="155"/>
      <c r="RCS2" s="155"/>
      <c r="RCT2" s="155"/>
      <c r="RCU2" s="155"/>
      <c r="RCV2" s="155"/>
      <c r="RCW2" s="155"/>
      <c r="RCX2" s="155"/>
      <c r="RCY2" s="155"/>
      <c r="RCZ2" s="155"/>
      <c r="RDA2" s="155"/>
      <c r="RDB2" s="155"/>
      <c r="RDC2" s="155"/>
      <c r="RDD2" s="155"/>
      <c r="RDE2" s="155"/>
      <c r="RDF2" s="155"/>
      <c r="RDG2" s="155"/>
      <c r="RDH2" s="155"/>
      <c r="RDI2" s="155"/>
      <c r="RDJ2" s="155"/>
      <c r="RDK2" s="155"/>
      <c r="RDL2" s="155"/>
      <c r="RDM2" s="155"/>
      <c r="RDN2" s="155"/>
      <c r="RDO2" s="155"/>
      <c r="RDP2" s="155"/>
      <c r="RDQ2" s="155"/>
      <c r="RDR2" s="155"/>
      <c r="RDS2" s="155"/>
      <c r="RDT2" s="155"/>
      <c r="RDU2" s="155"/>
      <c r="RDV2" s="155"/>
      <c r="RDW2" s="155"/>
      <c r="RDX2" s="155"/>
      <c r="RDY2" s="155"/>
      <c r="RDZ2" s="155"/>
      <c r="REA2" s="155"/>
      <c r="REB2" s="155"/>
      <c r="REC2" s="155"/>
      <c r="RED2" s="155"/>
      <c r="REE2" s="155"/>
      <c r="REF2" s="155"/>
      <c r="REG2" s="155"/>
      <c r="REH2" s="155"/>
      <c r="REI2" s="155"/>
      <c r="REJ2" s="155"/>
      <c r="REK2" s="155"/>
      <c r="REL2" s="155"/>
      <c r="REM2" s="155"/>
      <c r="REN2" s="155"/>
      <c r="REO2" s="155"/>
      <c r="REP2" s="155"/>
      <c r="REQ2" s="155"/>
      <c r="RER2" s="155"/>
      <c r="RES2" s="155"/>
      <c r="RET2" s="155"/>
      <c r="REU2" s="155"/>
      <c r="REV2" s="155"/>
      <c r="REW2" s="155"/>
      <c r="REX2" s="155"/>
      <c r="REY2" s="155"/>
      <c r="REZ2" s="155"/>
      <c r="RFA2" s="155"/>
      <c r="RFB2" s="155"/>
      <c r="RFC2" s="155"/>
      <c r="RFD2" s="155"/>
      <c r="RFE2" s="155"/>
      <c r="RFF2" s="155"/>
      <c r="RFG2" s="155"/>
      <c r="RFH2" s="155"/>
      <c r="RFI2" s="155"/>
      <c r="RFJ2" s="155"/>
      <c r="RFK2" s="155"/>
      <c r="RFL2" s="155"/>
      <c r="RFM2" s="155"/>
      <c r="RFN2" s="155"/>
      <c r="RFO2" s="155"/>
      <c r="RFP2" s="155"/>
      <c r="RFQ2" s="155"/>
      <c r="RFR2" s="155"/>
      <c r="RFS2" s="155"/>
      <c r="RFT2" s="155"/>
      <c r="RFU2" s="155"/>
      <c r="RFV2" s="155"/>
      <c r="RFW2" s="155"/>
      <c r="RFX2" s="155"/>
      <c r="RFY2" s="155"/>
      <c r="RFZ2" s="155"/>
      <c r="RGA2" s="155"/>
      <c r="RGB2" s="155"/>
      <c r="RGC2" s="155"/>
      <c r="RGD2" s="155"/>
      <c r="RGE2" s="155"/>
      <c r="RGF2" s="155"/>
      <c r="RGG2" s="155"/>
      <c r="RGH2" s="155"/>
      <c r="RGI2" s="155"/>
      <c r="RGJ2" s="155"/>
      <c r="RGK2" s="155"/>
      <c r="RGL2" s="155"/>
      <c r="RGM2" s="155"/>
      <c r="RGN2" s="155"/>
      <c r="RGO2" s="155"/>
      <c r="RGP2" s="155"/>
      <c r="RGQ2" s="155"/>
      <c r="RGR2" s="155"/>
      <c r="RGS2" s="155"/>
      <c r="RGT2" s="155"/>
      <c r="RGU2" s="155"/>
      <c r="RGV2" s="155"/>
      <c r="RGW2" s="155"/>
      <c r="RGX2" s="155"/>
      <c r="RGY2" s="155"/>
      <c r="RGZ2" s="155"/>
      <c r="RHA2" s="155"/>
      <c r="RHB2" s="155"/>
      <c r="RHC2" s="155"/>
      <c r="RHD2" s="155"/>
      <c r="RHE2" s="155"/>
      <c r="RHF2" s="155"/>
      <c r="RHG2" s="155"/>
      <c r="RHH2" s="155"/>
      <c r="RHI2" s="155"/>
      <c r="RHJ2" s="155"/>
      <c r="RHK2" s="155"/>
      <c r="RHL2" s="155"/>
      <c r="RHM2" s="155"/>
      <c r="RHN2" s="155"/>
      <c r="RHO2" s="155"/>
      <c r="RHP2" s="155"/>
      <c r="RHQ2" s="155"/>
      <c r="RHR2" s="155"/>
      <c r="RHS2" s="155"/>
      <c r="RHT2" s="155"/>
      <c r="RHU2" s="155"/>
      <c r="RHV2" s="155"/>
      <c r="RHW2" s="155"/>
      <c r="RHX2" s="155"/>
      <c r="RHY2" s="155"/>
      <c r="RHZ2" s="155"/>
      <c r="RIA2" s="155"/>
      <c r="RIB2" s="155"/>
      <c r="RIC2" s="155"/>
      <c r="RID2" s="155"/>
      <c r="RIE2" s="155"/>
      <c r="RIF2" s="155"/>
      <c r="RIG2" s="155"/>
      <c r="RIH2" s="155"/>
      <c r="RII2" s="155"/>
      <c r="RIJ2" s="155"/>
      <c r="RIK2" s="155"/>
      <c r="RIL2" s="155"/>
      <c r="RIM2" s="155"/>
      <c r="RIN2" s="155"/>
      <c r="RIO2" s="155"/>
      <c r="RIP2" s="155"/>
      <c r="RIQ2" s="155"/>
      <c r="RIR2" s="155"/>
      <c r="RIS2" s="155"/>
      <c r="RIT2" s="155"/>
      <c r="RIU2" s="155"/>
      <c r="RIV2" s="155"/>
      <c r="RIW2" s="155"/>
      <c r="RIX2" s="155"/>
      <c r="RIY2" s="155"/>
      <c r="RIZ2" s="155"/>
      <c r="RJA2" s="155"/>
      <c r="RJB2" s="155"/>
      <c r="RJC2" s="155"/>
      <c r="RJD2" s="155"/>
      <c r="RJE2" s="155"/>
      <c r="RJF2" s="155"/>
      <c r="RJG2" s="155"/>
      <c r="RJH2" s="155"/>
      <c r="RJI2" s="155"/>
      <c r="RJJ2" s="155"/>
      <c r="RJK2" s="155"/>
      <c r="RJL2" s="155"/>
      <c r="RJM2" s="155"/>
      <c r="RJN2" s="155"/>
      <c r="RJO2" s="155"/>
      <c r="RJP2" s="155"/>
      <c r="RJQ2" s="155"/>
      <c r="RJR2" s="155"/>
      <c r="RJS2" s="155"/>
      <c r="RJT2" s="155"/>
      <c r="RJU2" s="155"/>
      <c r="RJV2" s="155"/>
      <c r="RJW2" s="155"/>
      <c r="RJX2" s="155"/>
      <c r="RJY2" s="155"/>
      <c r="RJZ2" s="155"/>
      <c r="RKA2" s="155"/>
      <c r="RKB2" s="155"/>
      <c r="RKC2" s="155"/>
      <c r="RKD2" s="155"/>
      <c r="RKE2" s="155"/>
      <c r="RKF2" s="155"/>
      <c r="RKG2" s="155"/>
      <c r="RKH2" s="155"/>
      <c r="RKI2" s="155"/>
      <c r="RKJ2" s="155"/>
      <c r="RKK2" s="155"/>
      <c r="RKL2" s="155"/>
      <c r="RKM2" s="155"/>
      <c r="RKN2" s="155"/>
      <c r="RKO2" s="155"/>
      <c r="RKP2" s="155"/>
      <c r="RKQ2" s="155"/>
      <c r="RKR2" s="155"/>
      <c r="RKS2" s="155"/>
      <c r="RKT2" s="155"/>
      <c r="RKU2" s="155"/>
      <c r="RKV2" s="155"/>
      <c r="RKW2" s="155"/>
      <c r="RKX2" s="155"/>
      <c r="RKY2" s="155"/>
      <c r="RKZ2" s="155"/>
      <c r="RLA2" s="155"/>
      <c r="RLB2" s="155"/>
      <c r="RLC2" s="155"/>
      <c r="RLD2" s="155"/>
      <c r="RLE2" s="155"/>
      <c r="RLF2" s="155"/>
      <c r="RLG2" s="155"/>
      <c r="RLH2" s="155"/>
      <c r="RLI2" s="155"/>
      <c r="RLJ2" s="155"/>
      <c r="RLK2" s="155"/>
      <c r="RLL2" s="155"/>
      <c r="RLM2" s="155"/>
      <c r="RLN2" s="155"/>
      <c r="RLO2" s="155"/>
      <c r="RLP2" s="155"/>
      <c r="RLQ2" s="155"/>
      <c r="RLR2" s="155"/>
      <c r="RLS2" s="155"/>
      <c r="RLT2" s="155"/>
      <c r="RLU2" s="155"/>
      <c r="RLV2" s="155"/>
      <c r="RLW2" s="155"/>
      <c r="RLX2" s="155"/>
      <c r="RLY2" s="155"/>
      <c r="RLZ2" s="155"/>
      <c r="RMA2" s="155"/>
      <c r="RMB2" s="155"/>
      <c r="RMC2" s="155"/>
      <c r="RMD2" s="155"/>
      <c r="RME2" s="155"/>
      <c r="RMF2" s="155"/>
      <c r="RMG2" s="155"/>
      <c r="RMH2" s="155"/>
      <c r="RMI2" s="155"/>
      <c r="RMJ2" s="155"/>
      <c r="RMK2" s="155"/>
      <c r="RML2" s="155"/>
      <c r="RMM2" s="155"/>
      <c r="RMN2" s="155"/>
      <c r="RMO2" s="155"/>
      <c r="RMP2" s="155"/>
      <c r="RMQ2" s="155"/>
      <c r="RMR2" s="155"/>
      <c r="RMS2" s="155"/>
      <c r="RMT2" s="155"/>
      <c r="RMU2" s="155"/>
      <c r="RMV2" s="155"/>
      <c r="RMW2" s="155"/>
      <c r="RMX2" s="155"/>
      <c r="RMY2" s="155"/>
      <c r="RMZ2" s="155"/>
      <c r="RNA2" s="155"/>
      <c r="RNB2" s="155"/>
      <c r="RNC2" s="155"/>
      <c r="RND2" s="155"/>
      <c r="RNE2" s="155"/>
      <c r="RNF2" s="155"/>
      <c r="RNG2" s="155"/>
      <c r="RNH2" s="155"/>
      <c r="RNI2" s="155"/>
      <c r="RNJ2" s="155"/>
      <c r="RNK2" s="155"/>
      <c r="RNL2" s="155"/>
      <c r="RNM2" s="155"/>
      <c r="RNN2" s="155"/>
      <c r="RNO2" s="155"/>
      <c r="RNP2" s="155"/>
      <c r="RNQ2" s="155"/>
      <c r="RNR2" s="155"/>
      <c r="RNS2" s="155"/>
      <c r="RNT2" s="155"/>
      <c r="RNU2" s="155"/>
      <c r="RNV2" s="155"/>
      <c r="RNW2" s="155"/>
      <c r="RNX2" s="155"/>
      <c r="RNY2" s="155"/>
      <c r="RNZ2" s="155"/>
      <c r="ROA2" s="155"/>
      <c r="ROB2" s="155"/>
      <c r="ROC2" s="155"/>
      <c r="ROD2" s="155"/>
      <c r="ROE2" s="155"/>
      <c r="ROF2" s="155"/>
      <c r="ROG2" s="155"/>
      <c r="ROH2" s="155"/>
      <c r="ROI2" s="155"/>
      <c r="ROJ2" s="155"/>
      <c r="ROK2" s="155"/>
      <c r="ROL2" s="155"/>
      <c r="ROM2" s="155"/>
      <c r="RON2" s="155"/>
      <c r="ROO2" s="155"/>
      <c r="ROP2" s="155"/>
      <c r="ROQ2" s="155"/>
      <c r="ROR2" s="155"/>
      <c r="ROS2" s="155"/>
      <c r="ROT2" s="155"/>
      <c r="ROU2" s="155"/>
      <c r="ROV2" s="155"/>
      <c r="ROW2" s="155"/>
      <c r="ROX2" s="155"/>
      <c r="ROY2" s="155"/>
      <c r="ROZ2" s="155"/>
      <c r="RPA2" s="155"/>
      <c r="RPB2" s="155"/>
      <c r="RPC2" s="155"/>
      <c r="RPD2" s="155"/>
      <c r="RPE2" s="155"/>
      <c r="RPF2" s="155"/>
      <c r="RPG2" s="155"/>
      <c r="RPH2" s="155"/>
      <c r="RPI2" s="155"/>
      <c r="RPJ2" s="155"/>
      <c r="RPK2" s="155"/>
      <c r="RPL2" s="155"/>
      <c r="RPM2" s="155"/>
      <c r="RPN2" s="155"/>
      <c r="RPO2" s="155"/>
      <c r="RPP2" s="155"/>
      <c r="RPQ2" s="155"/>
      <c r="RPR2" s="155"/>
      <c r="RPS2" s="155"/>
      <c r="RPT2" s="155"/>
      <c r="RPU2" s="155"/>
      <c r="RPV2" s="155"/>
      <c r="RPW2" s="155"/>
      <c r="RPX2" s="155"/>
      <c r="RPY2" s="155"/>
      <c r="RPZ2" s="155"/>
      <c r="RQA2" s="155"/>
      <c r="RQB2" s="155"/>
      <c r="RQC2" s="155"/>
      <c r="RQD2" s="155"/>
      <c r="RQE2" s="155"/>
      <c r="RQF2" s="155"/>
      <c r="RQG2" s="155"/>
      <c r="RQH2" s="155"/>
      <c r="RQI2" s="155"/>
      <c r="RQJ2" s="155"/>
      <c r="RQK2" s="155"/>
      <c r="RQL2" s="155"/>
      <c r="RQM2" s="155"/>
      <c r="RQN2" s="155"/>
      <c r="RQO2" s="155"/>
      <c r="RQP2" s="155"/>
      <c r="RQQ2" s="155"/>
      <c r="RQR2" s="155"/>
      <c r="RQS2" s="155"/>
      <c r="RQT2" s="155"/>
      <c r="RQU2" s="155"/>
      <c r="RQV2" s="155"/>
      <c r="RQW2" s="155"/>
      <c r="RQX2" s="155"/>
      <c r="RQY2" s="155"/>
      <c r="RQZ2" s="155"/>
      <c r="RRA2" s="155"/>
      <c r="RRB2" s="155"/>
      <c r="RRC2" s="155"/>
      <c r="RRD2" s="155"/>
      <c r="RRE2" s="155"/>
      <c r="RRF2" s="155"/>
      <c r="RRG2" s="155"/>
      <c r="RRH2" s="155"/>
      <c r="RRI2" s="155"/>
      <c r="RRJ2" s="155"/>
      <c r="RRK2" s="155"/>
      <c r="RRL2" s="155"/>
      <c r="RRM2" s="155"/>
      <c r="RRN2" s="155"/>
      <c r="RRO2" s="155"/>
      <c r="RRP2" s="155"/>
      <c r="RRQ2" s="155"/>
      <c r="RRR2" s="155"/>
      <c r="RRS2" s="155"/>
      <c r="RRT2" s="155"/>
      <c r="RRU2" s="155"/>
      <c r="RRV2" s="155"/>
      <c r="RRW2" s="155"/>
      <c r="RRX2" s="155"/>
      <c r="RRY2" s="155"/>
      <c r="RRZ2" s="155"/>
      <c r="RSA2" s="155"/>
      <c r="RSB2" s="155"/>
      <c r="RSC2" s="155"/>
      <c r="RSD2" s="155"/>
      <c r="RSE2" s="155"/>
      <c r="RSF2" s="155"/>
      <c r="RSG2" s="155"/>
      <c r="RSH2" s="155"/>
      <c r="RSI2" s="155"/>
      <c r="RSJ2" s="155"/>
      <c r="RSK2" s="155"/>
      <c r="RSL2" s="155"/>
      <c r="RSM2" s="155"/>
      <c r="RSN2" s="155"/>
      <c r="RSO2" s="155"/>
      <c r="RSP2" s="155"/>
      <c r="RSQ2" s="155"/>
      <c r="RSR2" s="155"/>
      <c r="RSS2" s="155"/>
      <c r="RST2" s="155"/>
      <c r="RSU2" s="155"/>
      <c r="RSV2" s="155"/>
      <c r="RSW2" s="155"/>
      <c r="RSX2" s="155"/>
      <c r="RSY2" s="155"/>
      <c r="RSZ2" s="155"/>
      <c r="RTA2" s="155"/>
      <c r="RTB2" s="155"/>
      <c r="RTC2" s="155"/>
      <c r="RTD2" s="155"/>
      <c r="RTE2" s="155"/>
      <c r="RTF2" s="155"/>
      <c r="RTG2" s="155"/>
      <c r="RTH2" s="155"/>
      <c r="RTI2" s="155"/>
      <c r="RTJ2" s="155"/>
      <c r="RTK2" s="155"/>
      <c r="RTL2" s="155"/>
      <c r="RTM2" s="155"/>
      <c r="RTN2" s="155"/>
      <c r="RTO2" s="155"/>
      <c r="RTP2" s="155"/>
      <c r="RTQ2" s="155"/>
      <c r="RTR2" s="155"/>
      <c r="RTS2" s="155"/>
      <c r="RTT2" s="155"/>
      <c r="RTU2" s="155"/>
      <c r="RTV2" s="155"/>
      <c r="RTW2" s="155"/>
      <c r="RTX2" s="155"/>
      <c r="RTY2" s="155"/>
      <c r="RTZ2" s="155"/>
      <c r="RUA2" s="155"/>
      <c r="RUB2" s="155"/>
      <c r="RUC2" s="155"/>
      <c r="RUD2" s="155"/>
      <c r="RUE2" s="155"/>
      <c r="RUF2" s="155"/>
      <c r="RUG2" s="155"/>
      <c r="RUH2" s="155"/>
      <c r="RUI2" s="155"/>
      <c r="RUJ2" s="155"/>
      <c r="RUK2" s="155"/>
      <c r="RUL2" s="155"/>
      <c r="RUM2" s="155"/>
      <c r="RUN2" s="155"/>
      <c r="RUO2" s="155"/>
      <c r="RUP2" s="155"/>
      <c r="RUQ2" s="155"/>
      <c r="RUR2" s="155"/>
      <c r="RUS2" s="155"/>
      <c r="RUT2" s="155"/>
      <c r="RUU2" s="155"/>
      <c r="RUV2" s="155"/>
      <c r="RUW2" s="155"/>
      <c r="RUX2" s="155"/>
      <c r="RUY2" s="155"/>
      <c r="RUZ2" s="155"/>
      <c r="RVA2" s="155"/>
      <c r="RVB2" s="155"/>
      <c r="RVC2" s="155"/>
      <c r="RVD2" s="155"/>
      <c r="RVE2" s="155"/>
      <c r="RVF2" s="155"/>
      <c r="RVG2" s="155"/>
      <c r="RVH2" s="155"/>
      <c r="RVI2" s="155"/>
      <c r="RVJ2" s="155"/>
      <c r="RVK2" s="155"/>
      <c r="RVL2" s="155"/>
      <c r="RVM2" s="155"/>
      <c r="RVN2" s="155"/>
      <c r="RVO2" s="155"/>
      <c r="RVP2" s="155"/>
      <c r="RVQ2" s="155"/>
      <c r="RVR2" s="155"/>
      <c r="RVS2" s="155"/>
      <c r="RVT2" s="155"/>
      <c r="RVU2" s="155"/>
      <c r="RVV2" s="155"/>
      <c r="RVW2" s="155"/>
      <c r="RVX2" s="155"/>
      <c r="RVY2" s="155"/>
      <c r="RVZ2" s="155"/>
      <c r="RWA2" s="155"/>
      <c r="RWB2" s="155"/>
      <c r="RWC2" s="155"/>
      <c r="RWD2" s="155"/>
      <c r="RWE2" s="155"/>
      <c r="RWF2" s="155"/>
      <c r="RWG2" s="155"/>
      <c r="RWH2" s="155"/>
      <c r="RWI2" s="155"/>
      <c r="RWJ2" s="155"/>
      <c r="RWK2" s="155"/>
      <c r="RWL2" s="155"/>
      <c r="RWM2" s="155"/>
      <c r="RWN2" s="155"/>
      <c r="RWO2" s="155"/>
      <c r="RWP2" s="155"/>
      <c r="RWQ2" s="155"/>
      <c r="RWR2" s="155"/>
      <c r="RWS2" s="155"/>
      <c r="RWT2" s="155"/>
      <c r="RWU2" s="155"/>
      <c r="RWV2" s="155"/>
      <c r="RWW2" s="155"/>
      <c r="RWX2" s="155"/>
      <c r="RWY2" s="155"/>
      <c r="RWZ2" s="155"/>
      <c r="RXA2" s="155"/>
      <c r="RXB2" s="155"/>
      <c r="RXC2" s="155"/>
      <c r="RXD2" s="155"/>
      <c r="RXE2" s="155"/>
      <c r="RXF2" s="155"/>
      <c r="RXG2" s="155"/>
      <c r="RXH2" s="155"/>
      <c r="RXI2" s="155"/>
      <c r="RXJ2" s="155"/>
      <c r="RXK2" s="155"/>
      <c r="RXL2" s="155"/>
      <c r="RXM2" s="155"/>
      <c r="RXN2" s="155"/>
      <c r="RXO2" s="155"/>
      <c r="RXP2" s="155"/>
      <c r="RXQ2" s="155"/>
      <c r="RXR2" s="155"/>
      <c r="RXS2" s="155"/>
      <c r="RXT2" s="155"/>
      <c r="RXU2" s="155"/>
      <c r="RXV2" s="155"/>
      <c r="RXW2" s="155"/>
      <c r="RXX2" s="155"/>
      <c r="RXY2" s="155"/>
      <c r="RXZ2" s="155"/>
      <c r="RYA2" s="155"/>
      <c r="RYB2" s="155"/>
      <c r="RYC2" s="155"/>
      <c r="RYD2" s="155"/>
      <c r="RYE2" s="155"/>
      <c r="RYF2" s="155"/>
      <c r="RYG2" s="155"/>
      <c r="RYH2" s="155"/>
      <c r="RYI2" s="155"/>
      <c r="RYJ2" s="155"/>
      <c r="RYK2" s="155"/>
      <c r="RYL2" s="155"/>
      <c r="RYM2" s="155"/>
      <c r="RYN2" s="155"/>
      <c r="RYO2" s="155"/>
      <c r="RYP2" s="155"/>
      <c r="RYQ2" s="155"/>
      <c r="RYR2" s="155"/>
      <c r="RYS2" s="155"/>
      <c r="RYT2" s="155"/>
      <c r="RYU2" s="155"/>
      <c r="RYV2" s="155"/>
      <c r="RYW2" s="155"/>
      <c r="RYX2" s="155"/>
      <c r="RYY2" s="155"/>
      <c r="RYZ2" s="155"/>
      <c r="RZA2" s="155"/>
      <c r="RZB2" s="155"/>
      <c r="RZC2" s="155"/>
      <c r="RZD2" s="155"/>
      <c r="RZE2" s="155"/>
      <c r="RZF2" s="155"/>
      <c r="RZG2" s="155"/>
      <c r="RZH2" s="155"/>
      <c r="RZI2" s="155"/>
      <c r="RZJ2" s="155"/>
      <c r="RZK2" s="155"/>
      <c r="RZL2" s="155"/>
      <c r="RZM2" s="155"/>
      <c r="RZN2" s="155"/>
      <c r="RZO2" s="155"/>
      <c r="RZP2" s="155"/>
      <c r="RZQ2" s="155"/>
      <c r="RZR2" s="155"/>
      <c r="RZS2" s="155"/>
      <c r="RZT2" s="155"/>
      <c r="RZU2" s="155"/>
      <c r="RZV2" s="155"/>
      <c r="RZW2" s="155"/>
      <c r="RZX2" s="155"/>
      <c r="RZY2" s="155"/>
      <c r="RZZ2" s="155"/>
      <c r="SAA2" s="155"/>
      <c r="SAB2" s="155"/>
      <c r="SAC2" s="155"/>
      <c r="SAD2" s="155"/>
      <c r="SAE2" s="155"/>
      <c r="SAF2" s="155"/>
      <c r="SAG2" s="155"/>
      <c r="SAH2" s="155"/>
      <c r="SAI2" s="155"/>
      <c r="SAJ2" s="155"/>
      <c r="SAK2" s="155"/>
      <c r="SAL2" s="155"/>
      <c r="SAM2" s="155"/>
      <c r="SAN2" s="155"/>
      <c r="SAO2" s="155"/>
      <c r="SAP2" s="155"/>
      <c r="SAQ2" s="155"/>
      <c r="SAR2" s="155"/>
      <c r="SAS2" s="155"/>
      <c r="SAT2" s="155"/>
      <c r="SAU2" s="155"/>
      <c r="SAV2" s="155"/>
      <c r="SAW2" s="155"/>
      <c r="SAX2" s="155"/>
      <c r="SAY2" s="155"/>
      <c r="SAZ2" s="155"/>
      <c r="SBA2" s="155"/>
      <c r="SBB2" s="155"/>
      <c r="SBC2" s="155"/>
      <c r="SBD2" s="155"/>
      <c r="SBE2" s="155"/>
      <c r="SBF2" s="155"/>
      <c r="SBG2" s="155"/>
      <c r="SBH2" s="155"/>
      <c r="SBI2" s="155"/>
      <c r="SBJ2" s="155"/>
      <c r="SBK2" s="155"/>
      <c r="SBL2" s="155"/>
      <c r="SBM2" s="155"/>
      <c r="SBN2" s="155"/>
      <c r="SBO2" s="155"/>
      <c r="SBP2" s="155"/>
      <c r="SBQ2" s="155"/>
      <c r="SBR2" s="155"/>
      <c r="SBS2" s="155"/>
      <c r="SBT2" s="155"/>
      <c r="SBU2" s="155"/>
      <c r="SBV2" s="155"/>
      <c r="SBW2" s="155"/>
      <c r="SBX2" s="155"/>
      <c r="SBY2" s="155"/>
      <c r="SBZ2" s="155"/>
      <c r="SCA2" s="155"/>
      <c r="SCB2" s="155"/>
      <c r="SCC2" s="155"/>
      <c r="SCD2" s="155"/>
      <c r="SCE2" s="155"/>
      <c r="SCF2" s="155"/>
      <c r="SCG2" s="155"/>
      <c r="SCH2" s="155"/>
      <c r="SCI2" s="155"/>
      <c r="SCJ2" s="155"/>
      <c r="SCK2" s="155"/>
      <c r="SCL2" s="155"/>
      <c r="SCM2" s="155"/>
      <c r="SCN2" s="155"/>
      <c r="SCO2" s="155"/>
      <c r="SCP2" s="155"/>
      <c r="SCQ2" s="155"/>
      <c r="SCR2" s="155"/>
      <c r="SCS2" s="155"/>
      <c r="SCT2" s="155"/>
      <c r="SCU2" s="155"/>
      <c r="SCV2" s="155"/>
      <c r="SCW2" s="155"/>
      <c r="SCX2" s="155"/>
      <c r="SCY2" s="155"/>
      <c r="SCZ2" s="155"/>
      <c r="SDA2" s="155"/>
      <c r="SDB2" s="155"/>
      <c r="SDC2" s="155"/>
      <c r="SDD2" s="155"/>
      <c r="SDE2" s="155"/>
      <c r="SDF2" s="155"/>
      <c r="SDG2" s="155"/>
      <c r="SDH2" s="155"/>
      <c r="SDI2" s="155"/>
      <c r="SDJ2" s="155"/>
      <c r="SDK2" s="155"/>
      <c r="SDL2" s="155"/>
      <c r="SDM2" s="155"/>
      <c r="SDN2" s="155"/>
      <c r="SDO2" s="155"/>
      <c r="SDP2" s="155"/>
      <c r="SDQ2" s="155"/>
      <c r="SDR2" s="155"/>
      <c r="SDS2" s="155"/>
      <c r="SDT2" s="155"/>
      <c r="SDU2" s="155"/>
      <c r="SDV2" s="155"/>
      <c r="SDW2" s="155"/>
      <c r="SDX2" s="155"/>
      <c r="SDY2" s="155"/>
      <c r="SDZ2" s="155"/>
      <c r="SEA2" s="155"/>
      <c r="SEB2" s="155"/>
      <c r="SEC2" s="155"/>
      <c r="SED2" s="155"/>
      <c r="SEE2" s="155"/>
      <c r="SEF2" s="155"/>
      <c r="SEG2" s="155"/>
      <c r="SEH2" s="155"/>
      <c r="SEI2" s="155"/>
      <c r="SEJ2" s="155"/>
      <c r="SEK2" s="155"/>
      <c r="SEL2" s="155"/>
      <c r="SEM2" s="155"/>
      <c r="SEN2" s="155"/>
      <c r="SEO2" s="155"/>
      <c r="SEP2" s="155"/>
      <c r="SEQ2" s="155"/>
      <c r="SER2" s="155"/>
      <c r="SES2" s="155"/>
      <c r="SET2" s="155"/>
      <c r="SEU2" s="155"/>
      <c r="SEV2" s="155"/>
      <c r="SEW2" s="155"/>
      <c r="SEX2" s="155"/>
      <c r="SEY2" s="155"/>
      <c r="SEZ2" s="155"/>
      <c r="SFA2" s="155"/>
      <c r="SFB2" s="155"/>
      <c r="SFC2" s="155"/>
      <c r="SFD2" s="155"/>
      <c r="SFE2" s="155"/>
      <c r="SFF2" s="155"/>
      <c r="SFG2" s="155"/>
      <c r="SFH2" s="155"/>
      <c r="SFI2" s="155"/>
      <c r="SFJ2" s="155"/>
      <c r="SFK2" s="155"/>
      <c r="SFL2" s="155"/>
      <c r="SFM2" s="155"/>
      <c r="SFN2" s="155"/>
      <c r="SFO2" s="155"/>
      <c r="SFP2" s="155"/>
      <c r="SFQ2" s="155"/>
      <c r="SFR2" s="155"/>
      <c r="SFS2" s="155"/>
      <c r="SFT2" s="155"/>
      <c r="SFU2" s="155"/>
      <c r="SFV2" s="155"/>
      <c r="SFW2" s="155"/>
      <c r="SFX2" s="155"/>
      <c r="SFY2" s="155"/>
      <c r="SFZ2" s="155"/>
      <c r="SGA2" s="155"/>
      <c r="SGB2" s="155"/>
      <c r="SGC2" s="155"/>
      <c r="SGD2" s="155"/>
      <c r="SGE2" s="155"/>
      <c r="SGF2" s="155"/>
      <c r="SGG2" s="155"/>
      <c r="SGH2" s="155"/>
      <c r="SGI2" s="155"/>
      <c r="SGJ2" s="155"/>
      <c r="SGK2" s="155"/>
      <c r="SGL2" s="155"/>
      <c r="SGM2" s="155"/>
      <c r="SGN2" s="155"/>
      <c r="SGO2" s="155"/>
      <c r="SGP2" s="155"/>
      <c r="SGQ2" s="155"/>
      <c r="SGR2" s="155"/>
      <c r="SGS2" s="155"/>
      <c r="SGT2" s="155"/>
      <c r="SGU2" s="155"/>
      <c r="SGV2" s="155"/>
      <c r="SGW2" s="155"/>
      <c r="SGX2" s="155"/>
      <c r="SGY2" s="155"/>
      <c r="SGZ2" s="155"/>
      <c r="SHA2" s="155"/>
      <c r="SHB2" s="155"/>
      <c r="SHC2" s="155"/>
      <c r="SHD2" s="155"/>
      <c r="SHE2" s="155"/>
      <c r="SHF2" s="155"/>
      <c r="SHG2" s="155"/>
      <c r="SHH2" s="155"/>
      <c r="SHI2" s="155"/>
      <c r="SHJ2" s="155"/>
      <c r="SHK2" s="155"/>
      <c r="SHL2" s="155"/>
      <c r="SHM2" s="155"/>
      <c r="SHN2" s="155"/>
      <c r="SHO2" s="155"/>
      <c r="SHP2" s="155"/>
      <c r="SHQ2" s="155"/>
      <c r="SHR2" s="155"/>
      <c r="SHS2" s="155"/>
      <c r="SHT2" s="155"/>
      <c r="SHU2" s="155"/>
      <c r="SHV2" s="155"/>
      <c r="SHW2" s="155"/>
      <c r="SHX2" s="155"/>
      <c r="SHY2" s="155"/>
      <c r="SHZ2" s="155"/>
      <c r="SIA2" s="155"/>
      <c r="SIB2" s="155"/>
      <c r="SIC2" s="155"/>
      <c r="SID2" s="155"/>
      <c r="SIE2" s="155"/>
      <c r="SIF2" s="155"/>
      <c r="SIG2" s="155"/>
      <c r="SIH2" s="155"/>
      <c r="SII2" s="155"/>
      <c r="SIJ2" s="155"/>
      <c r="SIK2" s="155"/>
      <c r="SIL2" s="155"/>
      <c r="SIM2" s="155"/>
      <c r="SIN2" s="155"/>
      <c r="SIO2" s="155"/>
      <c r="SIP2" s="155"/>
      <c r="SIQ2" s="155"/>
      <c r="SIR2" s="155"/>
      <c r="SIS2" s="155"/>
      <c r="SIT2" s="155"/>
      <c r="SIU2" s="155"/>
      <c r="SIV2" s="155"/>
      <c r="SIW2" s="155"/>
      <c r="SIX2" s="155"/>
      <c r="SIY2" s="155"/>
      <c r="SIZ2" s="155"/>
      <c r="SJA2" s="155"/>
      <c r="SJB2" s="155"/>
      <c r="SJC2" s="155"/>
      <c r="SJD2" s="155"/>
      <c r="SJE2" s="155"/>
      <c r="SJF2" s="155"/>
      <c r="SJG2" s="155"/>
      <c r="SJH2" s="155"/>
      <c r="SJI2" s="155"/>
      <c r="SJJ2" s="155"/>
      <c r="SJK2" s="155"/>
      <c r="SJL2" s="155"/>
      <c r="SJM2" s="155"/>
      <c r="SJN2" s="155"/>
      <c r="SJO2" s="155"/>
      <c r="SJP2" s="155"/>
      <c r="SJQ2" s="155"/>
      <c r="SJR2" s="155"/>
      <c r="SJS2" s="155"/>
      <c r="SJT2" s="155"/>
      <c r="SJU2" s="155"/>
      <c r="SJV2" s="155"/>
      <c r="SJW2" s="155"/>
      <c r="SJX2" s="155"/>
      <c r="SJY2" s="155"/>
      <c r="SJZ2" s="155"/>
      <c r="SKA2" s="155"/>
      <c r="SKB2" s="155"/>
      <c r="SKC2" s="155"/>
      <c r="SKD2" s="155"/>
      <c r="SKE2" s="155"/>
      <c r="SKF2" s="155"/>
      <c r="SKG2" s="155"/>
      <c r="SKH2" s="155"/>
      <c r="SKI2" s="155"/>
      <c r="SKJ2" s="155"/>
      <c r="SKK2" s="155"/>
      <c r="SKL2" s="155"/>
      <c r="SKM2" s="155"/>
      <c r="SKN2" s="155"/>
      <c r="SKO2" s="155"/>
      <c r="SKP2" s="155"/>
      <c r="SKQ2" s="155"/>
      <c r="SKR2" s="155"/>
      <c r="SKS2" s="155"/>
      <c r="SKT2" s="155"/>
      <c r="SKU2" s="155"/>
      <c r="SKV2" s="155"/>
      <c r="SKW2" s="155"/>
      <c r="SKX2" s="155"/>
      <c r="SKY2" s="155"/>
      <c r="SKZ2" s="155"/>
      <c r="SLA2" s="155"/>
      <c r="SLB2" s="155"/>
      <c r="SLC2" s="155"/>
      <c r="SLD2" s="155"/>
      <c r="SLE2" s="155"/>
      <c r="SLF2" s="155"/>
      <c r="SLG2" s="155"/>
      <c r="SLH2" s="155"/>
      <c r="SLI2" s="155"/>
      <c r="SLJ2" s="155"/>
      <c r="SLK2" s="155"/>
      <c r="SLL2" s="155"/>
      <c r="SLM2" s="155"/>
      <c r="SLN2" s="155"/>
      <c r="SLO2" s="155"/>
      <c r="SLP2" s="155"/>
      <c r="SLQ2" s="155"/>
      <c r="SLR2" s="155"/>
      <c r="SLS2" s="155"/>
      <c r="SLT2" s="155"/>
      <c r="SLU2" s="155"/>
      <c r="SLV2" s="155"/>
      <c r="SLW2" s="155"/>
      <c r="SLX2" s="155"/>
      <c r="SLY2" s="155"/>
      <c r="SLZ2" s="155"/>
      <c r="SMA2" s="155"/>
      <c r="SMB2" s="155"/>
      <c r="SMC2" s="155"/>
      <c r="SMD2" s="155"/>
      <c r="SME2" s="155"/>
      <c r="SMF2" s="155"/>
      <c r="SMG2" s="155"/>
      <c r="SMH2" s="155"/>
      <c r="SMI2" s="155"/>
      <c r="SMJ2" s="155"/>
      <c r="SMK2" s="155"/>
      <c r="SML2" s="155"/>
      <c r="SMM2" s="155"/>
      <c r="SMN2" s="155"/>
      <c r="SMO2" s="155"/>
      <c r="SMP2" s="155"/>
      <c r="SMQ2" s="155"/>
      <c r="SMR2" s="155"/>
      <c r="SMS2" s="155"/>
      <c r="SMT2" s="155"/>
      <c r="SMU2" s="155"/>
      <c r="SMV2" s="155"/>
      <c r="SMW2" s="155"/>
      <c r="SMX2" s="155"/>
      <c r="SMY2" s="155"/>
      <c r="SMZ2" s="155"/>
      <c r="SNA2" s="155"/>
      <c r="SNB2" s="155"/>
      <c r="SNC2" s="155"/>
      <c r="SND2" s="155"/>
      <c r="SNE2" s="155"/>
      <c r="SNF2" s="155"/>
      <c r="SNG2" s="155"/>
      <c r="SNH2" s="155"/>
      <c r="SNI2" s="155"/>
      <c r="SNJ2" s="155"/>
      <c r="SNK2" s="155"/>
      <c r="SNL2" s="155"/>
      <c r="SNM2" s="155"/>
      <c r="SNN2" s="155"/>
      <c r="SNO2" s="155"/>
      <c r="SNP2" s="155"/>
      <c r="SNQ2" s="155"/>
      <c r="SNR2" s="155"/>
      <c r="SNS2" s="155"/>
      <c r="SNT2" s="155"/>
      <c r="SNU2" s="155"/>
      <c r="SNV2" s="155"/>
      <c r="SNW2" s="155"/>
      <c r="SNX2" s="155"/>
      <c r="SNY2" s="155"/>
      <c r="SNZ2" s="155"/>
      <c r="SOA2" s="155"/>
      <c r="SOB2" s="155"/>
      <c r="SOC2" s="155"/>
      <c r="SOD2" s="155"/>
      <c r="SOE2" s="155"/>
      <c r="SOF2" s="155"/>
      <c r="SOG2" s="155"/>
      <c r="SOH2" s="155"/>
      <c r="SOI2" s="155"/>
      <c r="SOJ2" s="155"/>
      <c r="SOK2" s="155"/>
      <c r="SOL2" s="155"/>
      <c r="SOM2" s="155"/>
      <c r="SON2" s="155"/>
      <c r="SOO2" s="155"/>
      <c r="SOP2" s="155"/>
      <c r="SOQ2" s="155"/>
      <c r="SOR2" s="155"/>
      <c r="SOS2" s="155"/>
      <c r="SOT2" s="155"/>
      <c r="SOU2" s="155"/>
      <c r="SOV2" s="155"/>
      <c r="SOW2" s="155"/>
      <c r="SOX2" s="155"/>
      <c r="SOY2" s="155"/>
      <c r="SOZ2" s="155"/>
      <c r="SPA2" s="155"/>
      <c r="SPB2" s="155"/>
      <c r="SPC2" s="155"/>
      <c r="SPD2" s="155"/>
      <c r="SPE2" s="155"/>
      <c r="SPF2" s="155"/>
      <c r="SPG2" s="155"/>
      <c r="SPH2" s="155"/>
      <c r="SPI2" s="155"/>
      <c r="SPJ2" s="155"/>
      <c r="SPK2" s="155"/>
      <c r="SPL2" s="155"/>
      <c r="SPM2" s="155"/>
      <c r="SPN2" s="155"/>
      <c r="SPO2" s="155"/>
      <c r="SPP2" s="155"/>
      <c r="SPQ2" s="155"/>
      <c r="SPR2" s="155"/>
      <c r="SPS2" s="155"/>
      <c r="SPT2" s="155"/>
      <c r="SPU2" s="155"/>
      <c r="SPV2" s="155"/>
      <c r="SPW2" s="155"/>
      <c r="SPX2" s="155"/>
      <c r="SPY2" s="155"/>
      <c r="SPZ2" s="155"/>
      <c r="SQA2" s="155"/>
      <c r="SQB2" s="155"/>
      <c r="SQC2" s="155"/>
      <c r="SQD2" s="155"/>
      <c r="SQE2" s="155"/>
      <c r="SQF2" s="155"/>
      <c r="SQG2" s="155"/>
      <c r="SQH2" s="155"/>
      <c r="SQI2" s="155"/>
      <c r="SQJ2" s="155"/>
      <c r="SQK2" s="155"/>
      <c r="SQL2" s="155"/>
      <c r="SQM2" s="155"/>
      <c r="SQN2" s="155"/>
      <c r="SQO2" s="155"/>
      <c r="SQP2" s="155"/>
      <c r="SQQ2" s="155"/>
      <c r="SQR2" s="155"/>
      <c r="SQS2" s="155"/>
      <c r="SQT2" s="155"/>
      <c r="SQU2" s="155"/>
      <c r="SQV2" s="155"/>
      <c r="SQW2" s="155"/>
      <c r="SQX2" s="155"/>
      <c r="SQY2" s="155"/>
      <c r="SQZ2" s="155"/>
      <c r="SRA2" s="155"/>
      <c r="SRB2" s="155"/>
      <c r="SRC2" s="155"/>
      <c r="SRD2" s="155"/>
      <c r="SRE2" s="155"/>
      <c r="SRF2" s="155"/>
      <c r="SRG2" s="155"/>
      <c r="SRH2" s="155"/>
      <c r="SRI2" s="155"/>
      <c r="SRJ2" s="155"/>
      <c r="SRK2" s="155"/>
      <c r="SRL2" s="155"/>
      <c r="SRM2" s="155"/>
      <c r="SRN2" s="155"/>
      <c r="SRO2" s="155"/>
      <c r="SRP2" s="155"/>
      <c r="SRQ2" s="155"/>
      <c r="SRR2" s="155"/>
      <c r="SRS2" s="155"/>
      <c r="SRT2" s="155"/>
      <c r="SRU2" s="155"/>
      <c r="SRV2" s="155"/>
      <c r="SRW2" s="155"/>
      <c r="SRX2" s="155"/>
      <c r="SRY2" s="155"/>
      <c r="SRZ2" s="155"/>
      <c r="SSA2" s="155"/>
      <c r="SSB2" s="155"/>
      <c r="SSC2" s="155"/>
      <c r="SSD2" s="155"/>
      <c r="SSE2" s="155"/>
      <c r="SSF2" s="155"/>
      <c r="SSG2" s="155"/>
      <c r="SSH2" s="155"/>
      <c r="SSI2" s="155"/>
      <c r="SSJ2" s="155"/>
      <c r="SSK2" s="155"/>
      <c r="SSL2" s="155"/>
      <c r="SSM2" s="155"/>
      <c r="SSN2" s="155"/>
      <c r="SSO2" s="155"/>
      <c r="SSP2" s="155"/>
      <c r="SSQ2" s="155"/>
      <c r="SSR2" s="155"/>
      <c r="SSS2" s="155"/>
      <c r="SST2" s="155"/>
      <c r="SSU2" s="155"/>
      <c r="SSV2" s="155"/>
      <c r="SSW2" s="155"/>
      <c r="SSX2" s="155"/>
      <c r="SSY2" s="155"/>
      <c r="SSZ2" s="155"/>
      <c r="STA2" s="155"/>
      <c r="STB2" s="155"/>
      <c r="STC2" s="155"/>
      <c r="STD2" s="155"/>
      <c r="STE2" s="155"/>
      <c r="STF2" s="155"/>
      <c r="STG2" s="155"/>
      <c r="STH2" s="155"/>
      <c r="STI2" s="155"/>
      <c r="STJ2" s="155"/>
      <c r="STK2" s="155"/>
      <c r="STL2" s="155"/>
      <c r="STM2" s="155"/>
      <c r="STN2" s="155"/>
      <c r="STO2" s="155"/>
      <c r="STP2" s="155"/>
      <c r="STQ2" s="155"/>
      <c r="STR2" s="155"/>
      <c r="STS2" s="155"/>
      <c r="STT2" s="155"/>
      <c r="STU2" s="155"/>
      <c r="STV2" s="155"/>
      <c r="STW2" s="155"/>
      <c r="STX2" s="155"/>
      <c r="STY2" s="155"/>
      <c r="STZ2" s="155"/>
      <c r="SUA2" s="155"/>
      <c r="SUB2" s="155"/>
      <c r="SUC2" s="155"/>
      <c r="SUD2" s="155"/>
      <c r="SUE2" s="155"/>
      <c r="SUF2" s="155"/>
      <c r="SUG2" s="155"/>
      <c r="SUH2" s="155"/>
      <c r="SUI2" s="155"/>
      <c r="SUJ2" s="155"/>
      <c r="SUK2" s="155"/>
      <c r="SUL2" s="155"/>
      <c r="SUM2" s="155"/>
      <c r="SUN2" s="155"/>
      <c r="SUO2" s="155"/>
      <c r="SUP2" s="155"/>
      <c r="SUQ2" s="155"/>
      <c r="SUR2" s="155"/>
      <c r="SUS2" s="155"/>
      <c r="SUT2" s="155"/>
      <c r="SUU2" s="155"/>
      <c r="SUV2" s="155"/>
      <c r="SUW2" s="155"/>
      <c r="SUX2" s="155"/>
      <c r="SUY2" s="155"/>
      <c r="SUZ2" s="155"/>
      <c r="SVA2" s="155"/>
      <c r="SVB2" s="155"/>
      <c r="SVC2" s="155"/>
      <c r="SVD2" s="155"/>
      <c r="SVE2" s="155"/>
      <c r="SVF2" s="155"/>
      <c r="SVG2" s="155"/>
      <c r="SVH2" s="155"/>
      <c r="SVI2" s="155"/>
      <c r="SVJ2" s="155"/>
      <c r="SVK2" s="155"/>
      <c r="SVL2" s="155"/>
      <c r="SVM2" s="155"/>
      <c r="SVN2" s="155"/>
      <c r="SVO2" s="155"/>
      <c r="SVP2" s="155"/>
      <c r="SVQ2" s="155"/>
      <c r="SVR2" s="155"/>
      <c r="SVS2" s="155"/>
      <c r="SVT2" s="155"/>
      <c r="SVU2" s="155"/>
      <c r="SVV2" s="155"/>
      <c r="SVW2" s="155"/>
      <c r="SVX2" s="155"/>
      <c r="SVY2" s="155"/>
      <c r="SVZ2" s="155"/>
      <c r="SWA2" s="155"/>
      <c r="SWB2" s="155"/>
      <c r="SWC2" s="155"/>
      <c r="SWD2" s="155"/>
      <c r="SWE2" s="155"/>
      <c r="SWF2" s="155"/>
      <c r="SWG2" s="155"/>
      <c r="SWH2" s="155"/>
      <c r="SWI2" s="155"/>
      <c r="SWJ2" s="155"/>
      <c r="SWK2" s="155"/>
      <c r="SWL2" s="155"/>
      <c r="SWM2" s="155"/>
      <c r="SWN2" s="155"/>
      <c r="SWO2" s="155"/>
      <c r="SWP2" s="155"/>
      <c r="SWQ2" s="155"/>
      <c r="SWR2" s="155"/>
      <c r="SWS2" s="155"/>
      <c r="SWT2" s="155"/>
      <c r="SWU2" s="155"/>
      <c r="SWV2" s="155"/>
      <c r="SWW2" s="155"/>
      <c r="SWX2" s="155"/>
      <c r="SWY2" s="155"/>
      <c r="SWZ2" s="155"/>
      <c r="SXA2" s="155"/>
      <c r="SXB2" s="155"/>
      <c r="SXC2" s="155"/>
      <c r="SXD2" s="155"/>
      <c r="SXE2" s="155"/>
      <c r="SXF2" s="155"/>
      <c r="SXG2" s="155"/>
      <c r="SXH2" s="155"/>
      <c r="SXI2" s="155"/>
      <c r="SXJ2" s="155"/>
      <c r="SXK2" s="155"/>
      <c r="SXL2" s="155"/>
      <c r="SXM2" s="155"/>
      <c r="SXN2" s="155"/>
      <c r="SXO2" s="155"/>
      <c r="SXP2" s="155"/>
      <c r="SXQ2" s="155"/>
      <c r="SXR2" s="155"/>
      <c r="SXS2" s="155"/>
      <c r="SXT2" s="155"/>
      <c r="SXU2" s="155"/>
      <c r="SXV2" s="155"/>
      <c r="SXW2" s="155"/>
      <c r="SXX2" s="155"/>
      <c r="SXY2" s="155"/>
      <c r="SXZ2" s="155"/>
      <c r="SYA2" s="155"/>
      <c r="SYB2" s="155"/>
      <c r="SYC2" s="155"/>
      <c r="SYD2" s="155"/>
      <c r="SYE2" s="155"/>
      <c r="SYF2" s="155"/>
      <c r="SYG2" s="155"/>
      <c r="SYH2" s="155"/>
      <c r="SYI2" s="155"/>
      <c r="SYJ2" s="155"/>
      <c r="SYK2" s="155"/>
      <c r="SYL2" s="155"/>
      <c r="SYM2" s="155"/>
      <c r="SYN2" s="155"/>
      <c r="SYO2" s="155"/>
      <c r="SYP2" s="155"/>
      <c r="SYQ2" s="155"/>
      <c r="SYR2" s="155"/>
      <c r="SYS2" s="155"/>
      <c r="SYT2" s="155"/>
      <c r="SYU2" s="155"/>
      <c r="SYV2" s="155"/>
      <c r="SYW2" s="155"/>
      <c r="SYX2" s="155"/>
      <c r="SYY2" s="155"/>
      <c r="SYZ2" s="155"/>
      <c r="SZA2" s="155"/>
      <c r="SZB2" s="155"/>
      <c r="SZC2" s="155"/>
      <c r="SZD2" s="155"/>
      <c r="SZE2" s="155"/>
      <c r="SZF2" s="155"/>
      <c r="SZG2" s="155"/>
      <c r="SZH2" s="155"/>
      <c r="SZI2" s="155"/>
      <c r="SZJ2" s="155"/>
      <c r="SZK2" s="155"/>
      <c r="SZL2" s="155"/>
      <c r="SZM2" s="155"/>
      <c r="SZN2" s="155"/>
      <c r="SZO2" s="155"/>
      <c r="SZP2" s="155"/>
      <c r="SZQ2" s="155"/>
      <c r="SZR2" s="155"/>
      <c r="SZS2" s="155"/>
      <c r="SZT2" s="155"/>
      <c r="SZU2" s="155"/>
      <c r="SZV2" s="155"/>
      <c r="SZW2" s="155"/>
      <c r="SZX2" s="155"/>
      <c r="SZY2" s="155"/>
      <c r="SZZ2" s="155"/>
      <c r="TAA2" s="155"/>
      <c r="TAB2" s="155"/>
      <c r="TAC2" s="155"/>
      <c r="TAD2" s="155"/>
      <c r="TAE2" s="155"/>
      <c r="TAF2" s="155"/>
      <c r="TAG2" s="155"/>
      <c r="TAH2" s="155"/>
      <c r="TAI2" s="155"/>
      <c r="TAJ2" s="155"/>
      <c r="TAK2" s="155"/>
      <c r="TAL2" s="155"/>
      <c r="TAM2" s="155"/>
      <c r="TAN2" s="155"/>
      <c r="TAO2" s="155"/>
      <c r="TAP2" s="155"/>
      <c r="TAQ2" s="155"/>
      <c r="TAR2" s="155"/>
      <c r="TAS2" s="155"/>
      <c r="TAT2" s="155"/>
      <c r="TAU2" s="155"/>
      <c r="TAV2" s="155"/>
      <c r="TAW2" s="155"/>
      <c r="TAX2" s="155"/>
      <c r="TAY2" s="155"/>
      <c r="TAZ2" s="155"/>
      <c r="TBA2" s="155"/>
      <c r="TBB2" s="155"/>
      <c r="TBC2" s="155"/>
      <c r="TBD2" s="155"/>
      <c r="TBE2" s="155"/>
      <c r="TBF2" s="155"/>
      <c r="TBG2" s="155"/>
      <c r="TBH2" s="155"/>
      <c r="TBI2" s="155"/>
      <c r="TBJ2" s="155"/>
      <c r="TBK2" s="155"/>
      <c r="TBL2" s="155"/>
      <c r="TBM2" s="155"/>
      <c r="TBN2" s="155"/>
      <c r="TBO2" s="155"/>
      <c r="TBP2" s="155"/>
      <c r="TBQ2" s="155"/>
      <c r="TBR2" s="155"/>
      <c r="TBS2" s="155"/>
      <c r="TBT2" s="155"/>
      <c r="TBU2" s="155"/>
      <c r="TBV2" s="155"/>
      <c r="TBW2" s="155"/>
      <c r="TBX2" s="155"/>
      <c r="TBY2" s="155"/>
      <c r="TBZ2" s="155"/>
      <c r="TCA2" s="155"/>
      <c r="TCB2" s="155"/>
      <c r="TCC2" s="155"/>
      <c r="TCD2" s="155"/>
      <c r="TCE2" s="155"/>
      <c r="TCF2" s="155"/>
      <c r="TCG2" s="155"/>
      <c r="TCH2" s="155"/>
      <c r="TCI2" s="155"/>
      <c r="TCJ2" s="155"/>
      <c r="TCK2" s="155"/>
      <c r="TCL2" s="155"/>
      <c r="TCM2" s="155"/>
      <c r="TCN2" s="155"/>
      <c r="TCO2" s="155"/>
      <c r="TCP2" s="155"/>
      <c r="TCQ2" s="155"/>
      <c r="TCR2" s="155"/>
      <c r="TCS2" s="155"/>
      <c r="TCT2" s="155"/>
      <c r="TCU2" s="155"/>
      <c r="TCV2" s="155"/>
      <c r="TCW2" s="155"/>
      <c r="TCX2" s="155"/>
      <c r="TCY2" s="155"/>
      <c r="TCZ2" s="155"/>
      <c r="TDA2" s="155"/>
      <c r="TDB2" s="155"/>
      <c r="TDC2" s="155"/>
      <c r="TDD2" s="155"/>
      <c r="TDE2" s="155"/>
      <c r="TDF2" s="155"/>
      <c r="TDG2" s="155"/>
      <c r="TDH2" s="155"/>
      <c r="TDI2" s="155"/>
      <c r="TDJ2" s="155"/>
      <c r="TDK2" s="155"/>
      <c r="TDL2" s="155"/>
      <c r="TDM2" s="155"/>
      <c r="TDN2" s="155"/>
      <c r="TDO2" s="155"/>
      <c r="TDP2" s="155"/>
      <c r="TDQ2" s="155"/>
      <c r="TDR2" s="155"/>
      <c r="TDS2" s="155"/>
      <c r="TDT2" s="155"/>
      <c r="TDU2" s="155"/>
      <c r="TDV2" s="155"/>
      <c r="TDW2" s="155"/>
      <c r="TDX2" s="155"/>
      <c r="TDY2" s="155"/>
      <c r="TDZ2" s="155"/>
      <c r="TEA2" s="155"/>
      <c r="TEB2" s="155"/>
      <c r="TEC2" s="155"/>
      <c r="TED2" s="155"/>
      <c r="TEE2" s="155"/>
      <c r="TEF2" s="155"/>
      <c r="TEG2" s="155"/>
      <c r="TEH2" s="155"/>
      <c r="TEI2" s="155"/>
      <c r="TEJ2" s="155"/>
      <c r="TEK2" s="155"/>
      <c r="TEL2" s="155"/>
      <c r="TEM2" s="155"/>
      <c r="TEN2" s="155"/>
      <c r="TEO2" s="155"/>
      <c r="TEP2" s="155"/>
      <c r="TEQ2" s="155"/>
      <c r="TER2" s="155"/>
      <c r="TES2" s="155"/>
      <c r="TET2" s="155"/>
      <c r="TEU2" s="155"/>
      <c r="TEV2" s="155"/>
      <c r="TEW2" s="155"/>
      <c r="TEX2" s="155"/>
      <c r="TEY2" s="155"/>
      <c r="TEZ2" s="155"/>
      <c r="TFA2" s="155"/>
      <c r="TFB2" s="155"/>
      <c r="TFC2" s="155"/>
      <c r="TFD2" s="155"/>
      <c r="TFE2" s="155"/>
      <c r="TFF2" s="155"/>
      <c r="TFG2" s="155"/>
      <c r="TFH2" s="155"/>
      <c r="TFI2" s="155"/>
      <c r="TFJ2" s="155"/>
      <c r="TFK2" s="155"/>
      <c r="TFL2" s="155"/>
      <c r="TFM2" s="155"/>
      <c r="TFN2" s="155"/>
      <c r="TFO2" s="155"/>
      <c r="TFP2" s="155"/>
      <c r="TFQ2" s="155"/>
      <c r="TFR2" s="155"/>
      <c r="TFS2" s="155"/>
      <c r="TFT2" s="155"/>
      <c r="TFU2" s="155"/>
      <c r="TFV2" s="155"/>
      <c r="TFW2" s="155"/>
      <c r="TFX2" s="155"/>
      <c r="TFY2" s="155"/>
      <c r="TFZ2" s="155"/>
      <c r="TGA2" s="155"/>
      <c r="TGB2" s="155"/>
      <c r="TGC2" s="155"/>
      <c r="TGD2" s="155"/>
      <c r="TGE2" s="155"/>
      <c r="TGF2" s="155"/>
      <c r="TGG2" s="155"/>
      <c r="TGH2" s="155"/>
      <c r="TGI2" s="155"/>
      <c r="TGJ2" s="155"/>
      <c r="TGK2" s="155"/>
      <c r="TGL2" s="155"/>
      <c r="TGM2" s="155"/>
      <c r="TGN2" s="155"/>
      <c r="TGO2" s="155"/>
      <c r="TGP2" s="155"/>
      <c r="TGQ2" s="155"/>
      <c r="TGR2" s="155"/>
      <c r="TGS2" s="155"/>
      <c r="TGT2" s="155"/>
      <c r="TGU2" s="155"/>
      <c r="TGV2" s="155"/>
      <c r="TGW2" s="155"/>
      <c r="TGX2" s="155"/>
      <c r="TGY2" s="155"/>
      <c r="TGZ2" s="155"/>
      <c r="THA2" s="155"/>
      <c r="THB2" s="155"/>
      <c r="THC2" s="155"/>
      <c r="THD2" s="155"/>
      <c r="THE2" s="155"/>
      <c r="THF2" s="155"/>
      <c r="THG2" s="155"/>
      <c r="THH2" s="155"/>
      <c r="THI2" s="155"/>
      <c r="THJ2" s="155"/>
      <c r="THK2" s="155"/>
      <c r="THL2" s="155"/>
      <c r="THM2" s="155"/>
      <c r="THN2" s="155"/>
      <c r="THO2" s="155"/>
      <c r="THP2" s="155"/>
      <c r="THQ2" s="155"/>
      <c r="THR2" s="155"/>
      <c r="THS2" s="155"/>
      <c r="THT2" s="155"/>
      <c r="THU2" s="155"/>
      <c r="THV2" s="155"/>
      <c r="THW2" s="155"/>
      <c r="THX2" s="155"/>
      <c r="THY2" s="155"/>
      <c r="THZ2" s="155"/>
      <c r="TIA2" s="155"/>
      <c r="TIB2" s="155"/>
      <c r="TIC2" s="155"/>
      <c r="TID2" s="155"/>
      <c r="TIE2" s="155"/>
      <c r="TIF2" s="155"/>
      <c r="TIG2" s="155"/>
      <c r="TIH2" s="155"/>
      <c r="TII2" s="155"/>
      <c r="TIJ2" s="155"/>
      <c r="TIK2" s="155"/>
      <c r="TIL2" s="155"/>
      <c r="TIM2" s="155"/>
      <c r="TIN2" s="155"/>
      <c r="TIO2" s="155"/>
      <c r="TIP2" s="155"/>
      <c r="TIQ2" s="155"/>
      <c r="TIR2" s="155"/>
      <c r="TIS2" s="155"/>
      <c r="TIT2" s="155"/>
      <c r="TIU2" s="155"/>
      <c r="TIV2" s="155"/>
      <c r="TIW2" s="155"/>
      <c r="TIX2" s="155"/>
      <c r="TIY2" s="155"/>
      <c r="TIZ2" s="155"/>
      <c r="TJA2" s="155"/>
      <c r="TJB2" s="155"/>
      <c r="TJC2" s="155"/>
      <c r="TJD2" s="155"/>
      <c r="TJE2" s="155"/>
      <c r="TJF2" s="155"/>
      <c r="TJG2" s="155"/>
      <c r="TJH2" s="155"/>
      <c r="TJI2" s="155"/>
      <c r="TJJ2" s="155"/>
      <c r="TJK2" s="155"/>
      <c r="TJL2" s="155"/>
      <c r="TJM2" s="155"/>
      <c r="TJN2" s="155"/>
      <c r="TJO2" s="155"/>
      <c r="TJP2" s="155"/>
      <c r="TJQ2" s="155"/>
      <c r="TJR2" s="155"/>
      <c r="TJS2" s="155"/>
      <c r="TJT2" s="155"/>
      <c r="TJU2" s="155"/>
      <c r="TJV2" s="155"/>
      <c r="TJW2" s="155"/>
      <c r="TJX2" s="155"/>
      <c r="TJY2" s="155"/>
      <c r="TJZ2" s="155"/>
      <c r="TKA2" s="155"/>
      <c r="TKB2" s="155"/>
      <c r="TKC2" s="155"/>
      <c r="TKD2" s="155"/>
      <c r="TKE2" s="155"/>
      <c r="TKF2" s="155"/>
      <c r="TKG2" s="155"/>
      <c r="TKH2" s="155"/>
      <c r="TKI2" s="155"/>
      <c r="TKJ2" s="155"/>
      <c r="TKK2" s="155"/>
      <c r="TKL2" s="155"/>
      <c r="TKM2" s="155"/>
      <c r="TKN2" s="155"/>
      <c r="TKO2" s="155"/>
      <c r="TKP2" s="155"/>
      <c r="TKQ2" s="155"/>
      <c r="TKR2" s="155"/>
      <c r="TKS2" s="155"/>
      <c r="TKT2" s="155"/>
      <c r="TKU2" s="155"/>
      <c r="TKV2" s="155"/>
      <c r="TKW2" s="155"/>
      <c r="TKX2" s="155"/>
      <c r="TKY2" s="155"/>
      <c r="TKZ2" s="155"/>
      <c r="TLA2" s="155"/>
      <c r="TLB2" s="155"/>
      <c r="TLC2" s="155"/>
      <c r="TLD2" s="155"/>
      <c r="TLE2" s="155"/>
      <c r="TLF2" s="155"/>
      <c r="TLG2" s="155"/>
      <c r="TLH2" s="155"/>
      <c r="TLI2" s="155"/>
      <c r="TLJ2" s="155"/>
      <c r="TLK2" s="155"/>
      <c r="TLL2" s="155"/>
      <c r="TLM2" s="155"/>
      <c r="TLN2" s="155"/>
      <c r="TLO2" s="155"/>
      <c r="TLP2" s="155"/>
      <c r="TLQ2" s="155"/>
      <c r="TLR2" s="155"/>
      <c r="TLS2" s="155"/>
      <c r="TLT2" s="155"/>
      <c r="TLU2" s="155"/>
      <c r="TLV2" s="155"/>
      <c r="TLW2" s="155"/>
      <c r="TLX2" s="155"/>
      <c r="TLY2" s="155"/>
      <c r="TLZ2" s="155"/>
      <c r="TMA2" s="155"/>
      <c r="TMB2" s="155"/>
      <c r="TMC2" s="155"/>
      <c r="TMD2" s="155"/>
      <c r="TME2" s="155"/>
      <c r="TMF2" s="155"/>
      <c r="TMG2" s="155"/>
      <c r="TMH2" s="155"/>
      <c r="TMI2" s="155"/>
      <c r="TMJ2" s="155"/>
      <c r="TMK2" s="155"/>
      <c r="TML2" s="155"/>
      <c r="TMM2" s="155"/>
      <c r="TMN2" s="155"/>
      <c r="TMO2" s="155"/>
      <c r="TMP2" s="155"/>
      <c r="TMQ2" s="155"/>
      <c r="TMR2" s="155"/>
      <c r="TMS2" s="155"/>
      <c r="TMT2" s="155"/>
      <c r="TMU2" s="155"/>
      <c r="TMV2" s="155"/>
      <c r="TMW2" s="155"/>
      <c r="TMX2" s="155"/>
      <c r="TMY2" s="155"/>
      <c r="TMZ2" s="155"/>
      <c r="TNA2" s="155"/>
      <c r="TNB2" s="155"/>
      <c r="TNC2" s="155"/>
      <c r="TND2" s="155"/>
      <c r="TNE2" s="155"/>
      <c r="TNF2" s="155"/>
      <c r="TNG2" s="155"/>
      <c r="TNH2" s="155"/>
      <c r="TNI2" s="155"/>
      <c r="TNJ2" s="155"/>
      <c r="TNK2" s="155"/>
      <c r="TNL2" s="155"/>
      <c r="TNM2" s="155"/>
      <c r="TNN2" s="155"/>
      <c r="TNO2" s="155"/>
      <c r="TNP2" s="155"/>
      <c r="TNQ2" s="155"/>
      <c r="TNR2" s="155"/>
      <c r="TNS2" s="155"/>
      <c r="TNT2" s="155"/>
      <c r="TNU2" s="155"/>
      <c r="TNV2" s="155"/>
      <c r="TNW2" s="155"/>
      <c r="TNX2" s="155"/>
      <c r="TNY2" s="155"/>
      <c r="TNZ2" s="155"/>
      <c r="TOA2" s="155"/>
      <c r="TOB2" s="155"/>
      <c r="TOC2" s="155"/>
      <c r="TOD2" s="155"/>
      <c r="TOE2" s="155"/>
      <c r="TOF2" s="155"/>
      <c r="TOG2" s="155"/>
      <c r="TOH2" s="155"/>
      <c r="TOI2" s="155"/>
      <c r="TOJ2" s="155"/>
      <c r="TOK2" s="155"/>
      <c r="TOL2" s="155"/>
      <c r="TOM2" s="155"/>
      <c r="TON2" s="155"/>
      <c r="TOO2" s="155"/>
      <c r="TOP2" s="155"/>
      <c r="TOQ2" s="155"/>
      <c r="TOR2" s="155"/>
      <c r="TOS2" s="155"/>
      <c r="TOT2" s="155"/>
      <c r="TOU2" s="155"/>
      <c r="TOV2" s="155"/>
      <c r="TOW2" s="155"/>
      <c r="TOX2" s="155"/>
      <c r="TOY2" s="155"/>
      <c r="TOZ2" s="155"/>
      <c r="TPA2" s="155"/>
      <c r="TPB2" s="155"/>
      <c r="TPC2" s="155"/>
      <c r="TPD2" s="155"/>
      <c r="TPE2" s="155"/>
      <c r="TPF2" s="155"/>
      <c r="TPG2" s="155"/>
      <c r="TPH2" s="155"/>
      <c r="TPI2" s="155"/>
      <c r="TPJ2" s="155"/>
      <c r="TPK2" s="155"/>
      <c r="TPL2" s="155"/>
      <c r="TPM2" s="155"/>
      <c r="TPN2" s="155"/>
      <c r="TPO2" s="155"/>
      <c r="TPP2" s="155"/>
      <c r="TPQ2" s="155"/>
      <c r="TPR2" s="155"/>
      <c r="TPS2" s="155"/>
      <c r="TPT2" s="155"/>
      <c r="TPU2" s="155"/>
      <c r="TPV2" s="155"/>
      <c r="TPW2" s="155"/>
      <c r="TPX2" s="155"/>
      <c r="TPY2" s="155"/>
      <c r="TPZ2" s="155"/>
      <c r="TQA2" s="155"/>
      <c r="TQB2" s="155"/>
      <c r="TQC2" s="155"/>
      <c r="TQD2" s="155"/>
      <c r="TQE2" s="155"/>
      <c r="TQF2" s="155"/>
      <c r="TQG2" s="155"/>
      <c r="TQH2" s="155"/>
      <c r="TQI2" s="155"/>
      <c r="TQJ2" s="155"/>
      <c r="TQK2" s="155"/>
      <c r="TQL2" s="155"/>
      <c r="TQM2" s="155"/>
      <c r="TQN2" s="155"/>
      <c r="TQO2" s="155"/>
      <c r="TQP2" s="155"/>
      <c r="TQQ2" s="155"/>
      <c r="TQR2" s="155"/>
      <c r="TQS2" s="155"/>
      <c r="TQT2" s="155"/>
      <c r="TQU2" s="155"/>
      <c r="TQV2" s="155"/>
      <c r="TQW2" s="155"/>
      <c r="TQX2" s="155"/>
      <c r="TQY2" s="155"/>
      <c r="TQZ2" s="155"/>
      <c r="TRA2" s="155"/>
      <c r="TRB2" s="155"/>
      <c r="TRC2" s="155"/>
      <c r="TRD2" s="155"/>
      <c r="TRE2" s="155"/>
      <c r="TRF2" s="155"/>
      <c r="TRG2" s="155"/>
      <c r="TRH2" s="155"/>
      <c r="TRI2" s="155"/>
      <c r="TRJ2" s="155"/>
      <c r="TRK2" s="155"/>
      <c r="TRL2" s="155"/>
      <c r="TRM2" s="155"/>
      <c r="TRN2" s="155"/>
      <c r="TRO2" s="155"/>
      <c r="TRP2" s="155"/>
      <c r="TRQ2" s="155"/>
      <c r="TRR2" s="155"/>
      <c r="TRS2" s="155"/>
      <c r="TRT2" s="155"/>
      <c r="TRU2" s="155"/>
      <c r="TRV2" s="155"/>
      <c r="TRW2" s="155"/>
      <c r="TRX2" s="155"/>
      <c r="TRY2" s="155"/>
      <c r="TRZ2" s="155"/>
      <c r="TSA2" s="155"/>
      <c r="TSB2" s="155"/>
      <c r="TSC2" s="155"/>
      <c r="TSD2" s="155"/>
      <c r="TSE2" s="155"/>
      <c r="TSF2" s="155"/>
      <c r="TSG2" s="155"/>
      <c r="TSH2" s="155"/>
      <c r="TSI2" s="155"/>
      <c r="TSJ2" s="155"/>
      <c r="TSK2" s="155"/>
      <c r="TSL2" s="155"/>
      <c r="TSM2" s="155"/>
      <c r="TSN2" s="155"/>
      <c r="TSO2" s="155"/>
      <c r="TSP2" s="155"/>
      <c r="TSQ2" s="155"/>
      <c r="TSR2" s="155"/>
      <c r="TSS2" s="155"/>
      <c r="TST2" s="155"/>
      <c r="TSU2" s="155"/>
      <c r="TSV2" s="155"/>
      <c r="TSW2" s="155"/>
      <c r="TSX2" s="155"/>
      <c r="TSY2" s="155"/>
      <c r="TSZ2" s="155"/>
      <c r="TTA2" s="155"/>
      <c r="TTB2" s="155"/>
      <c r="TTC2" s="155"/>
      <c r="TTD2" s="155"/>
      <c r="TTE2" s="155"/>
      <c r="TTF2" s="155"/>
      <c r="TTG2" s="155"/>
      <c r="TTH2" s="155"/>
      <c r="TTI2" s="155"/>
      <c r="TTJ2" s="155"/>
      <c r="TTK2" s="155"/>
      <c r="TTL2" s="155"/>
      <c r="TTM2" s="155"/>
      <c r="TTN2" s="155"/>
      <c r="TTO2" s="155"/>
      <c r="TTP2" s="155"/>
      <c r="TTQ2" s="155"/>
      <c r="TTR2" s="155"/>
      <c r="TTS2" s="155"/>
      <c r="TTT2" s="155"/>
      <c r="TTU2" s="155"/>
      <c r="TTV2" s="155"/>
      <c r="TTW2" s="155"/>
      <c r="TTX2" s="155"/>
      <c r="TTY2" s="155"/>
      <c r="TTZ2" s="155"/>
      <c r="TUA2" s="155"/>
      <c r="TUB2" s="155"/>
      <c r="TUC2" s="155"/>
      <c r="TUD2" s="155"/>
      <c r="TUE2" s="155"/>
      <c r="TUF2" s="155"/>
      <c r="TUG2" s="155"/>
      <c r="TUH2" s="155"/>
      <c r="TUI2" s="155"/>
      <c r="TUJ2" s="155"/>
      <c r="TUK2" s="155"/>
      <c r="TUL2" s="155"/>
      <c r="TUM2" s="155"/>
      <c r="TUN2" s="155"/>
      <c r="TUO2" s="155"/>
      <c r="TUP2" s="155"/>
      <c r="TUQ2" s="155"/>
      <c r="TUR2" s="155"/>
      <c r="TUS2" s="155"/>
      <c r="TUT2" s="155"/>
      <c r="TUU2" s="155"/>
      <c r="TUV2" s="155"/>
      <c r="TUW2" s="155"/>
      <c r="TUX2" s="155"/>
      <c r="TUY2" s="155"/>
      <c r="TUZ2" s="155"/>
      <c r="TVA2" s="155"/>
      <c r="TVB2" s="155"/>
      <c r="TVC2" s="155"/>
      <c r="TVD2" s="155"/>
      <c r="TVE2" s="155"/>
      <c r="TVF2" s="155"/>
      <c r="TVG2" s="155"/>
      <c r="TVH2" s="155"/>
      <c r="TVI2" s="155"/>
      <c r="TVJ2" s="155"/>
      <c r="TVK2" s="155"/>
      <c r="TVL2" s="155"/>
      <c r="TVM2" s="155"/>
      <c r="TVN2" s="155"/>
      <c r="TVO2" s="155"/>
      <c r="TVP2" s="155"/>
      <c r="TVQ2" s="155"/>
      <c r="TVR2" s="155"/>
      <c r="TVS2" s="155"/>
      <c r="TVT2" s="155"/>
      <c r="TVU2" s="155"/>
      <c r="TVV2" s="155"/>
      <c r="TVW2" s="155"/>
      <c r="TVX2" s="155"/>
      <c r="TVY2" s="155"/>
      <c r="TVZ2" s="155"/>
      <c r="TWA2" s="155"/>
      <c r="TWB2" s="155"/>
      <c r="TWC2" s="155"/>
      <c r="TWD2" s="155"/>
      <c r="TWE2" s="155"/>
      <c r="TWF2" s="155"/>
      <c r="TWG2" s="155"/>
      <c r="TWH2" s="155"/>
      <c r="TWI2" s="155"/>
      <c r="TWJ2" s="155"/>
      <c r="TWK2" s="155"/>
      <c r="TWL2" s="155"/>
      <c r="TWM2" s="155"/>
      <c r="TWN2" s="155"/>
      <c r="TWO2" s="155"/>
      <c r="TWP2" s="155"/>
      <c r="TWQ2" s="155"/>
      <c r="TWR2" s="155"/>
      <c r="TWS2" s="155"/>
      <c r="TWT2" s="155"/>
      <c r="TWU2" s="155"/>
      <c r="TWV2" s="155"/>
      <c r="TWW2" s="155"/>
      <c r="TWX2" s="155"/>
      <c r="TWY2" s="155"/>
      <c r="TWZ2" s="155"/>
      <c r="TXA2" s="155"/>
      <c r="TXB2" s="155"/>
      <c r="TXC2" s="155"/>
      <c r="TXD2" s="155"/>
      <c r="TXE2" s="155"/>
      <c r="TXF2" s="155"/>
      <c r="TXG2" s="155"/>
      <c r="TXH2" s="155"/>
      <c r="TXI2" s="155"/>
      <c r="TXJ2" s="155"/>
      <c r="TXK2" s="155"/>
      <c r="TXL2" s="155"/>
      <c r="TXM2" s="155"/>
      <c r="TXN2" s="155"/>
      <c r="TXO2" s="155"/>
      <c r="TXP2" s="155"/>
      <c r="TXQ2" s="155"/>
      <c r="TXR2" s="155"/>
      <c r="TXS2" s="155"/>
      <c r="TXT2" s="155"/>
      <c r="TXU2" s="155"/>
      <c r="TXV2" s="155"/>
      <c r="TXW2" s="155"/>
      <c r="TXX2" s="155"/>
      <c r="TXY2" s="155"/>
      <c r="TXZ2" s="155"/>
      <c r="TYA2" s="155"/>
      <c r="TYB2" s="155"/>
      <c r="TYC2" s="155"/>
      <c r="TYD2" s="155"/>
      <c r="TYE2" s="155"/>
      <c r="TYF2" s="155"/>
      <c r="TYG2" s="155"/>
      <c r="TYH2" s="155"/>
      <c r="TYI2" s="155"/>
      <c r="TYJ2" s="155"/>
      <c r="TYK2" s="155"/>
      <c r="TYL2" s="155"/>
      <c r="TYM2" s="155"/>
      <c r="TYN2" s="155"/>
      <c r="TYO2" s="155"/>
      <c r="TYP2" s="155"/>
      <c r="TYQ2" s="155"/>
      <c r="TYR2" s="155"/>
      <c r="TYS2" s="155"/>
      <c r="TYT2" s="155"/>
      <c r="TYU2" s="155"/>
      <c r="TYV2" s="155"/>
      <c r="TYW2" s="155"/>
      <c r="TYX2" s="155"/>
      <c r="TYY2" s="155"/>
      <c r="TYZ2" s="155"/>
      <c r="TZA2" s="155"/>
      <c r="TZB2" s="155"/>
      <c r="TZC2" s="155"/>
      <c r="TZD2" s="155"/>
      <c r="TZE2" s="155"/>
      <c r="TZF2" s="155"/>
      <c r="TZG2" s="155"/>
      <c r="TZH2" s="155"/>
      <c r="TZI2" s="155"/>
      <c r="TZJ2" s="155"/>
      <c r="TZK2" s="155"/>
      <c r="TZL2" s="155"/>
      <c r="TZM2" s="155"/>
      <c r="TZN2" s="155"/>
      <c r="TZO2" s="155"/>
      <c r="TZP2" s="155"/>
      <c r="TZQ2" s="155"/>
      <c r="TZR2" s="155"/>
      <c r="TZS2" s="155"/>
      <c r="TZT2" s="155"/>
      <c r="TZU2" s="155"/>
      <c r="TZV2" s="155"/>
      <c r="TZW2" s="155"/>
      <c r="TZX2" s="155"/>
      <c r="TZY2" s="155"/>
      <c r="TZZ2" s="155"/>
      <c r="UAA2" s="155"/>
      <c r="UAB2" s="155"/>
      <c r="UAC2" s="155"/>
      <c r="UAD2" s="155"/>
      <c r="UAE2" s="155"/>
      <c r="UAF2" s="155"/>
      <c r="UAG2" s="155"/>
      <c r="UAH2" s="155"/>
      <c r="UAI2" s="155"/>
      <c r="UAJ2" s="155"/>
      <c r="UAK2" s="155"/>
      <c r="UAL2" s="155"/>
      <c r="UAM2" s="155"/>
      <c r="UAN2" s="155"/>
      <c r="UAO2" s="155"/>
      <c r="UAP2" s="155"/>
      <c r="UAQ2" s="155"/>
      <c r="UAR2" s="155"/>
      <c r="UAS2" s="155"/>
      <c r="UAT2" s="155"/>
      <c r="UAU2" s="155"/>
      <c r="UAV2" s="155"/>
      <c r="UAW2" s="155"/>
      <c r="UAX2" s="155"/>
      <c r="UAY2" s="155"/>
      <c r="UAZ2" s="155"/>
      <c r="UBA2" s="155"/>
      <c r="UBB2" s="155"/>
      <c r="UBC2" s="155"/>
      <c r="UBD2" s="155"/>
      <c r="UBE2" s="155"/>
      <c r="UBF2" s="155"/>
      <c r="UBG2" s="155"/>
      <c r="UBH2" s="155"/>
      <c r="UBI2" s="155"/>
      <c r="UBJ2" s="155"/>
      <c r="UBK2" s="155"/>
      <c r="UBL2" s="155"/>
      <c r="UBM2" s="155"/>
      <c r="UBN2" s="155"/>
      <c r="UBO2" s="155"/>
      <c r="UBP2" s="155"/>
      <c r="UBQ2" s="155"/>
      <c r="UBR2" s="155"/>
      <c r="UBS2" s="155"/>
      <c r="UBT2" s="155"/>
      <c r="UBU2" s="155"/>
      <c r="UBV2" s="155"/>
      <c r="UBW2" s="155"/>
      <c r="UBX2" s="155"/>
      <c r="UBY2" s="155"/>
      <c r="UBZ2" s="155"/>
      <c r="UCA2" s="155"/>
      <c r="UCB2" s="155"/>
      <c r="UCC2" s="155"/>
      <c r="UCD2" s="155"/>
      <c r="UCE2" s="155"/>
      <c r="UCF2" s="155"/>
      <c r="UCG2" s="155"/>
      <c r="UCH2" s="155"/>
      <c r="UCI2" s="155"/>
      <c r="UCJ2" s="155"/>
      <c r="UCK2" s="155"/>
      <c r="UCL2" s="155"/>
      <c r="UCM2" s="155"/>
      <c r="UCN2" s="155"/>
      <c r="UCO2" s="155"/>
      <c r="UCP2" s="155"/>
      <c r="UCQ2" s="155"/>
      <c r="UCR2" s="155"/>
      <c r="UCS2" s="155"/>
      <c r="UCT2" s="155"/>
      <c r="UCU2" s="155"/>
      <c r="UCV2" s="155"/>
      <c r="UCW2" s="155"/>
      <c r="UCX2" s="155"/>
      <c r="UCY2" s="155"/>
      <c r="UCZ2" s="155"/>
      <c r="UDA2" s="155"/>
      <c r="UDB2" s="155"/>
      <c r="UDC2" s="155"/>
      <c r="UDD2" s="155"/>
      <c r="UDE2" s="155"/>
      <c r="UDF2" s="155"/>
      <c r="UDG2" s="155"/>
      <c r="UDH2" s="155"/>
      <c r="UDI2" s="155"/>
      <c r="UDJ2" s="155"/>
      <c r="UDK2" s="155"/>
      <c r="UDL2" s="155"/>
      <c r="UDM2" s="155"/>
      <c r="UDN2" s="155"/>
      <c r="UDO2" s="155"/>
      <c r="UDP2" s="155"/>
      <c r="UDQ2" s="155"/>
      <c r="UDR2" s="155"/>
      <c r="UDS2" s="155"/>
      <c r="UDT2" s="155"/>
      <c r="UDU2" s="155"/>
      <c r="UDV2" s="155"/>
      <c r="UDW2" s="155"/>
      <c r="UDX2" s="155"/>
      <c r="UDY2" s="155"/>
      <c r="UDZ2" s="155"/>
      <c r="UEA2" s="155"/>
      <c r="UEB2" s="155"/>
      <c r="UEC2" s="155"/>
      <c r="UED2" s="155"/>
      <c r="UEE2" s="155"/>
      <c r="UEF2" s="155"/>
      <c r="UEG2" s="155"/>
      <c r="UEH2" s="155"/>
      <c r="UEI2" s="155"/>
      <c r="UEJ2" s="155"/>
      <c r="UEK2" s="155"/>
      <c r="UEL2" s="155"/>
      <c r="UEM2" s="155"/>
      <c r="UEN2" s="155"/>
      <c r="UEO2" s="155"/>
      <c r="UEP2" s="155"/>
      <c r="UEQ2" s="155"/>
      <c r="UER2" s="155"/>
      <c r="UES2" s="155"/>
      <c r="UET2" s="155"/>
      <c r="UEU2" s="155"/>
      <c r="UEV2" s="155"/>
      <c r="UEW2" s="155"/>
      <c r="UEX2" s="155"/>
      <c r="UEY2" s="155"/>
      <c r="UEZ2" s="155"/>
      <c r="UFA2" s="155"/>
      <c r="UFB2" s="155"/>
      <c r="UFC2" s="155"/>
      <c r="UFD2" s="155"/>
      <c r="UFE2" s="155"/>
      <c r="UFF2" s="155"/>
      <c r="UFG2" s="155"/>
      <c r="UFH2" s="155"/>
      <c r="UFI2" s="155"/>
      <c r="UFJ2" s="155"/>
      <c r="UFK2" s="155"/>
      <c r="UFL2" s="155"/>
      <c r="UFM2" s="155"/>
      <c r="UFN2" s="155"/>
      <c r="UFO2" s="155"/>
      <c r="UFP2" s="155"/>
      <c r="UFQ2" s="155"/>
      <c r="UFR2" s="155"/>
      <c r="UFS2" s="155"/>
      <c r="UFT2" s="155"/>
      <c r="UFU2" s="155"/>
      <c r="UFV2" s="155"/>
      <c r="UFW2" s="155"/>
      <c r="UFX2" s="155"/>
      <c r="UFY2" s="155"/>
      <c r="UFZ2" s="155"/>
      <c r="UGA2" s="155"/>
      <c r="UGB2" s="155"/>
      <c r="UGC2" s="155"/>
      <c r="UGD2" s="155"/>
      <c r="UGE2" s="155"/>
      <c r="UGF2" s="155"/>
      <c r="UGG2" s="155"/>
      <c r="UGH2" s="155"/>
      <c r="UGI2" s="155"/>
      <c r="UGJ2" s="155"/>
      <c r="UGK2" s="155"/>
      <c r="UGL2" s="155"/>
      <c r="UGM2" s="155"/>
      <c r="UGN2" s="155"/>
      <c r="UGO2" s="155"/>
      <c r="UGP2" s="155"/>
      <c r="UGQ2" s="155"/>
      <c r="UGR2" s="155"/>
      <c r="UGS2" s="155"/>
      <c r="UGT2" s="155"/>
      <c r="UGU2" s="155"/>
      <c r="UGV2" s="155"/>
      <c r="UGW2" s="155"/>
      <c r="UGX2" s="155"/>
      <c r="UGY2" s="155"/>
      <c r="UGZ2" s="155"/>
      <c r="UHA2" s="155"/>
      <c r="UHB2" s="155"/>
      <c r="UHC2" s="155"/>
      <c r="UHD2" s="155"/>
      <c r="UHE2" s="155"/>
      <c r="UHF2" s="155"/>
      <c r="UHG2" s="155"/>
      <c r="UHH2" s="155"/>
      <c r="UHI2" s="155"/>
      <c r="UHJ2" s="155"/>
      <c r="UHK2" s="155"/>
      <c r="UHL2" s="155"/>
      <c r="UHM2" s="155"/>
      <c r="UHN2" s="155"/>
      <c r="UHO2" s="155"/>
      <c r="UHP2" s="155"/>
      <c r="UHQ2" s="155"/>
      <c r="UHR2" s="155"/>
      <c r="UHS2" s="155"/>
      <c r="UHT2" s="155"/>
      <c r="UHU2" s="155"/>
      <c r="UHV2" s="155"/>
      <c r="UHW2" s="155"/>
      <c r="UHX2" s="155"/>
      <c r="UHY2" s="155"/>
      <c r="UHZ2" s="155"/>
      <c r="UIA2" s="155"/>
      <c r="UIB2" s="155"/>
      <c r="UIC2" s="155"/>
      <c r="UID2" s="155"/>
      <c r="UIE2" s="155"/>
      <c r="UIF2" s="155"/>
      <c r="UIG2" s="155"/>
      <c r="UIH2" s="155"/>
      <c r="UII2" s="155"/>
      <c r="UIJ2" s="155"/>
      <c r="UIK2" s="155"/>
      <c r="UIL2" s="155"/>
      <c r="UIM2" s="155"/>
      <c r="UIN2" s="155"/>
      <c r="UIO2" s="155"/>
      <c r="UIP2" s="155"/>
      <c r="UIQ2" s="155"/>
      <c r="UIR2" s="155"/>
      <c r="UIS2" s="155"/>
      <c r="UIT2" s="155"/>
      <c r="UIU2" s="155"/>
      <c r="UIV2" s="155"/>
      <c r="UIW2" s="155"/>
      <c r="UIX2" s="155"/>
      <c r="UIY2" s="155"/>
      <c r="UIZ2" s="155"/>
      <c r="UJA2" s="155"/>
      <c r="UJB2" s="155"/>
      <c r="UJC2" s="155"/>
      <c r="UJD2" s="155"/>
      <c r="UJE2" s="155"/>
      <c r="UJF2" s="155"/>
      <c r="UJG2" s="155"/>
      <c r="UJH2" s="155"/>
      <c r="UJI2" s="155"/>
      <c r="UJJ2" s="155"/>
      <c r="UJK2" s="155"/>
      <c r="UJL2" s="155"/>
      <c r="UJM2" s="155"/>
      <c r="UJN2" s="155"/>
      <c r="UJO2" s="155"/>
      <c r="UJP2" s="155"/>
      <c r="UJQ2" s="155"/>
      <c r="UJR2" s="155"/>
      <c r="UJS2" s="155"/>
      <c r="UJT2" s="155"/>
      <c r="UJU2" s="155"/>
      <c r="UJV2" s="155"/>
      <c r="UJW2" s="155"/>
      <c r="UJX2" s="155"/>
      <c r="UJY2" s="155"/>
      <c r="UJZ2" s="155"/>
      <c r="UKA2" s="155"/>
      <c r="UKB2" s="155"/>
      <c r="UKC2" s="155"/>
      <c r="UKD2" s="155"/>
      <c r="UKE2" s="155"/>
      <c r="UKF2" s="155"/>
      <c r="UKG2" s="155"/>
      <c r="UKH2" s="155"/>
      <c r="UKI2" s="155"/>
      <c r="UKJ2" s="155"/>
      <c r="UKK2" s="155"/>
      <c r="UKL2" s="155"/>
      <c r="UKM2" s="155"/>
      <c r="UKN2" s="155"/>
      <c r="UKO2" s="155"/>
      <c r="UKP2" s="155"/>
      <c r="UKQ2" s="155"/>
      <c r="UKR2" s="155"/>
      <c r="UKS2" s="155"/>
      <c r="UKT2" s="155"/>
      <c r="UKU2" s="155"/>
      <c r="UKV2" s="155"/>
      <c r="UKW2" s="155"/>
      <c r="UKX2" s="155"/>
      <c r="UKY2" s="155"/>
      <c r="UKZ2" s="155"/>
      <c r="ULA2" s="155"/>
      <c r="ULB2" s="155"/>
      <c r="ULC2" s="155"/>
      <c r="ULD2" s="155"/>
      <c r="ULE2" s="155"/>
      <c r="ULF2" s="155"/>
      <c r="ULG2" s="155"/>
      <c r="ULH2" s="155"/>
      <c r="ULI2" s="155"/>
      <c r="ULJ2" s="155"/>
      <c r="ULK2" s="155"/>
      <c r="ULL2" s="155"/>
      <c r="ULM2" s="155"/>
      <c r="ULN2" s="155"/>
      <c r="ULO2" s="155"/>
      <c r="ULP2" s="155"/>
      <c r="ULQ2" s="155"/>
      <c r="ULR2" s="155"/>
      <c r="ULS2" s="155"/>
      <c r="ULT2" s="155"/>
      <c r="ULU2" s="155"/>
      <c r="ULV2" s="155"/>
      <c r="ULW2" s="155"/>
      <c r="ULX2" s="155"/>
      <c r="ULY2" s="155"/>
      <c r="ULZ2" s="155"/>
      <c r="UMA2" s="155"/>
      <c r="UMB2" s="155"/>
      <c r="UMC2" s="155"/>
      <c r="UMD2" s="155"/>
      <c r="UME2" s="155"/>
      <c r="UMF2" s="155"/>
      <c r="UMG2" s="155"/>
      <c r="UMH2" s="155"/>
      <c r="UMI2" s="155"/>
      <c r="UMJ2" s="155"/>
      <c r="UMK2" s="155"/>
      <c r="UML2" s="155"/>
      <c r="UMM2" s="155"/>
      <c r="UMN2" s="155"/>
      <c r="UMO2" s="155"/>
      <c r="UMP2" s="155"/>
      <c r="UMQ2" s="155"/>
      <c r="UMR2" s="155"/>
      <c r="UMS2" s="155"/>
      <c r="UMT2" s="155"/>
      <c r="UMU2" s="155"/>
      <c r="UMV2" s="155"/>
      <c r="UMW2" s="155"/>
      <c r="UMX2" s="155"/>
      <c r="UMY2" s="155"/>
      <c r="UMZ2" s="155"/>
      <c r="UNA2" s="155"/>
      <c r="UNB2" s="155"/>
      <c r="UNC2" s="155"/>
      <c r="UND2" s="155"/>
      <c r="UNE2" s="155"/>
      <c r="UNF2" s="155"/>
      <c r="UNG2" s="155"/>
      <c r="UNH2" s="155"/>
      <c r="UNI2" s="155"/>
      <c r="UNJ2" s="155"/>
      <c r="UNK2" s="155"/>
      <c r="UNL2" s="155"/>
      <c r="UNM2" s="155"/>
      <c r="UNN2" s="155"/>
      <c r="UNO2" s="155"/>
      <c r="UNP2" s="155"/>
      <c r="UNQ2" s="155"/>
      <c r="UNR2" s="155"/>
      <c r="UNS2" s="155"/>
      <c r="UNT2" s="155"/>
      <c r="UNU2" s="155"/>
      <c r="UNV2" s="155"/>
      <c r="UNW2" s="155"/>
      <c r="UNX2" s="155"/>
      <c r="UNY2" s="155"/>
      <c r="UNZ2" s="155"/>
      <c r="UOA2" s="155"/>
      <c r="UOB2" s="155"/>
      <c r="UOC2" s="155"/>
      <c r="UOD2" s="155"/>
      <c r="UOE2" s="155"/>
      <c r="UOF2" s="155"/>
      <c r="UOG2" s="155"/>
      <c r="UOH2" s="155"/>
      <c r="UOI2" s="155"/>
      <c r="UOJ2" s="155"/>
      <c r="UOK2" s="155"/>
      <c r="UOL2" s="155"/>
      <c r="UOM2" s="155"/>
      <c r="UON2" s="155"/>
      <c r="UOO2" s="155"/>
      <c r="UOP2" s="155"/>
      <c r="UOQ2" s="155"/>
      <c r="UOR2" s="155"/>
      <c r="UOS2" s="155"/>
      <c r="UOT2" s="155"/>
      <c r="UOU2" s="155"/>
      <c r="UOV2" s="155"/>
      <c r="UOW2" s="155"/>
      <c r="UOX2" s="155"/>
      <c r="UOY2" s="155"/>
      <c r="UOZ2" s="155"/>
      <c r="UPA2" s="155"/>
      <c r="UPB2" s="155"/>
      <c r="UPC2" s="155"/>
      <c r="UPD2" s="155"/>
      <c r="UPE2" s="155"/>
      <c r="UPF2" s="155"/>
      <c r="UPG2" s="155"/>
      <c r="UPH2" s="155"/>
      <c r="UPI2" s="155"/>
      <c r="UPJ2" s="155"/>
      <c r="UPK2" s="155"/>
      <c r="UPL2" s="155"/>
      <c r="UPM2" s="155"/>
      <c r="UPN2" s="155"/>
      <c r="UPO2" s="155"/>
      <c r="UPP2" s="155"/>
      <c r="UPQ2" s="155"/>
      <c r="UPR2" s="155"/>
      <c r="UPS2" s="155"/>
      <c r="UPT2" s="155"/>
      <c r="UPU2" s="155"/>
      <c r="UPV2" s="155"/>
      <c r="UPW2" s="155"/>
      <c r="UPX2" s="155"/>
      <c r="UPY2" s="155"/>
      <c r="UPZ2" s="155"/>
      <c r="UQA2" s="155"/>
      <c r="UQB2" s="155"/>
      <c r="UQC2" s="155"/>
      <c r="UQD2" s="155"/>
      <c r="UQE2" s="155"/>
      <c r="UQF2" s="155"/>
      <c r="UQG2" s="155"/>
      <c r="UQH2" s="155"/>
      <c r="UQI2" s="155"/>
      <c r="UQJ2" s="155"/>
      <c r="UQK2" s="155"/>
      <c r="UQL2" s="155"/>
      <c r="UQM2" s="155"/>
      <c r="UQN2" s="155"/>
      <c r="UQO2" s="155"/>
      <c r="UQP2" s="155"/>
      <c r="UQQ2" s="155"/>
      <c r="UQR2" s="155"/>
      <c r="UQS2" s="155"/>
      <c r="UQT2" s="155"/>
      <c r="UQU2" s="155"/>
      <c r="UQV2" s="155"/>
      <c r="UQW2" s="155"/>
      <c r="UQX2" s="155"/>
      <c r="UQY2" s="155"/>
      <c r="UQZ2" s="155"/>
      <c r="URA2" s="155"/>
      <c r="URB2" s="155"/>
      <c r="URC2" s="155"/>
      <c r="URD2" s="155"/>
      <c r="URE2" s="155"/>
      <c r="URF2" s="155"/>
      <c r="URG2" s="155"/>
      <c r="URH2" s="155"/>
      <c r="URI2" s="155"/>
      <c r="URJ2" s="155"/>
      <c r="URK2" s="155"/>
      <c r="URL2" s="155"/>
      <c r="URM2" s="155"/>
      <c r="URN2" s="155"/>
      <c r="URO2" s="155"/>
      <c r="URP2" s="155"/>
      <c r="URQ2" s="155"/>
      <c r="URR2" s="155"/>
      <c r="URS2" s="155"/>
      <c r="URT2" s="155"/>
      <c r="URU2" s="155"/>
      <c r="URV2" s="155"/>
      <c r="URW2" s="155"/>
      <c r="URX2" s="155"/>
      <c r="URY2" s="155"/>
      <c r="URZ2" s="155"/>
      <c r="USA2" s="155"/>
      <c r="USB2" s="155"/>
      <c r="USC2" s="155"/>
      <c r="USD2" s="155"/>
      <c r="USE2" s="155"/>
      <c r="USF2" s="155"/>
      <c r="USG2" s="155"/>
      <c r="USH2" s="155"/>
      <c r="USI2" s="155"/>
      <c r="USJ2" s="155"/>
      <c r="USK2" s="155"/>
      <c r="USL2" s="155"/>
      <c r="USM2" s="155"/>
      <c r="USN2" s="155"/>
      <c r="USO2" s="155"/>
      <c r="USP2" s="155"/>
      <c r="USQ2" s="155"/>
      <c r="USR2" s="155"/>
      <c r="USS2" s="155"/>
      <c r="UST2" s="155"/>
      <c r="USU2" s="155"/>
      <c r="USV2" s="155"/>
      <c r="USW2" s="155"/>
      <c r="USX2" s="155"/>
      <c r="USY2" s="155"/>
      <c r="USZ2" s="155"/>
      <c r="UTA2" s="155"/>
      <c r="UTB2" s="155"/>
      <c r="UTC2" s="155"/>
      <c r="UTD2" s="155"/>
      <c r="UTE2" s="155"/>
      <c r="UTF2" s="155"/>
      <c r="UTG2" s="155"/>
      <c r="UTH2" s="155"/>
      <c r="UTI2" s="155"/>
      <c r="UTJ2" s="155"/>
      <c r="UTK2" s="155"/>
      <c r="UTL2" s="155"/>
      <c r="UTM2" s="155"/>
      <c r="UTN2" s="155"/>
      <c r="UTO2" s="155"/>
      <c r="UTP2" s="155"/>
      <c r="UTQ2" s="155"/>
      <c r="UTR2" s="155"/>
      <c r="UTS2" s="155"/>
      <c r="UTT2" s="155"/>
      <c r="UTU2" s="155"/>
      <c r="UTV2" s="155"/>
      <c r="UTW2" s="155"/>
      <c r="UTX2" s="155"/>
      <c r="UTY2" s="155"/>
      <c r="UTZ2" s="155"/>
      <c r="UUA2" s="155"/>
      <c r="UUB2" s="155"/>
      <c r="UUC2" s="155"/>
      <c r="UUD2" s="155"/>
      <c r="UUE2" s="155"/>
      <c r="UUF2" s="155"/>
      <c r="UUG2" s="155"/>
      <c r="UUH2" s="155"/>
      <c r="UUI2" s="155"/>
      <c r="UUJ2" s="155"/>
      <c r="UUK2" s="155"/>
      <c r="UUL2" s="155"/>
      <c r="UUM2" s="155"/>
      <c r="UUN2" s="155"/>
      <c r="UUO2" s="155"/>
      <c r="UUP2" s="155"/>
      <c r="UUQ2" s="155"/>
      <c r="UUR2" s="155"/>
      <c r="UUS2" s="155"/>
      <c r="UUT2" s="155"/>
      <c r="UUU2" s="155"/>
      <c r="UUV2" s="155"/>
      <c r="UUW2" s="155"/>
      <c r="UUX2" s="155"/>
      <c r="UUY2" s="155"/>
      <c r="UUZ2" s="155"/>
      <c r="UVA2" s="155"/>
      <c r="UVB2" s="155"/>
      <c r="UVC2" s="155"/>
      <c r="UVD2" s="155"/>
      <c r="UVE2" s="155"/>
      <c r="UVF2" s="155"/>
      <c r="UVG2" s="155"/>
      <c r="UVH2" s="155"/>
      <c r="UVI2" s="155"/>
      <c r="UVJ2" s="155"/>
      <c r="UVK2" s="155"/>
      <c r="UVL2" s="155"/>
      <c r="UVM2" s="155"/>
      <c r="UVN2" s="155"/>
      <c r="UVO2" s="155"/>
      <c r="UVP2" s="155"/>
      <c r="UVQ2" s="155"/>
      <c r="UVR2" s="155"/>
      <c r="UVS2" s="155"/>
      <c r="UVT2" s="155"/>
      <c r="UVU2" s="155"/>
      <c r="UVV2" s="155"/>
      <c r="UVW2" s="155"/>
      <c r="UVX2" s="155"/>
      <c r="UVY2" s="155"/>
      <c r="UVZ2" s="155"/>
      <c r="UWA2" s="155"/>
      <c r="UWB2" s="155"/>
      <c r="UWC2" s="155"/>
      <c r="UWD2" s="155"/>
      <c r="UWE2" s="155"/>
      <c r="UWF2" s="155"/>
      <c r="UWG2" s="155"/>
      <c r="UWH2" s="155"/>
      <c r="UWI2" s="155"/>
      <c r="UWJ2" s="155"/>
      <c r="UWK2" s="155"/>
      <c r="UWL2" s="155"/>
      <c r="UWM2" s="155"/>
      <c r="UWN2" s="155"/>
      <c r="UWO2" s="155"/>
      <c r="UWP2" s="155"/>
      <c r="UWQ2" s="155"/>
      <c r="UWR2" s="155"/>
      <c r="UWS2" s="155"/>
      <c r="UWT2" s="155"/>
      <c r="UWU2" s="155"/>
      <c r="UWV2" s="155"/>
      <c r="UWW2" s="155"/>
      <c r="UWX2" s="155"/>
      <c r="UWY2" s="155"/>
      <c r="UWZ2" s="155"/>
      <c r="UXA2" s="155"/>
      <c r="UXB2" s="155"/>
      <c r="UXC2" s="155"/>
      <c r="UXD2" s="155"/>
      <c r="UXE2" s="155"/>
      <c r="UXF2" s="155"/>
      <c r="UXG2" s="155"/>
      <c r="UXH2" s="155"/>
      <c r="UXI2" s="155"/>
      <c r="UXJ2" s="155"/>
      <c r="UXK2" s="155"/>
      <c r="UXL2" s="155"/>
      <c r="UXM2" s="155"/>
      <c r="UXN2" s="155"/>
      <c r="UXO2" s="155"/>
      <c r="UXP2" s="155"/>
      <c r="UXQ2" s="155"/>
      <c r="UXR2" s="155"/>
      <c r="UXS2" s="155"/>
      <c r="UXT2" s="155"/>
      <c r="UXU2" s="155"/>
      <c r="UXV2" s="155"/>
      <c r="UXW2" s="155"/>
      <c r="UXX2" s="155"/>
      <c r="UXY2" s="155"/>
      <c r="UXZ2" s="155"/>
      <c r="UYA2" s="155"/>
      <c r="UYB2" s="155"/>
      <c r="UYC2" s="155"/>
      <c r="UYD2" s="155"/>
      <c r="UYE2" s="155"/>
      <c r="UYF2" s="155"/>
      <c r="UYG2" s="155"/>
      <c r="UYH2" s="155"/>
      <c r="UYI2" s="155"/>
      <c r="UYJ2" s="155"/>
      <c r="UYK2" s="155"/>
      <c r="UYL2" s="155"/>
      <c r="UYM2" s="155"/>
      <c r="UYN2" s="155"/>
      <c r="UYO2" s="155"/>
      <c r="UYP2" s="155"/>
      <c r="UYQ2" s="155"/>
      <c r="UYR2" s="155"/>
      <c r="UYS2" s="155"/>
      <c r="UYT2" s="155"/>
      <c r="UYU2" s="155"/>
      <c r="UYV2" s="155"/>
      <c r="UYW2" s="155"/>
      <c r="UYX2" s="155"/>
      <c r="UYY2" s="155"/>
      <c r="UYZ2" s="155"/>
      <c r="UZA2" s="155"/>
      <c r="UZB2" s="155"/>
      <c r="UZC2" s="155"/>
      <c r="UZD2" s="155"/>
      <c r="UZE2" s="155"/>
      <c r="UZF2" s="155"/>
      <c r="UZG2" s="155"/>
      <c r="UZH2" s="155"/>
      <c r="UZI2" s="155"/>
      <c r="UZJ2" s="155"/>
      <c r="UZK2" s="155"/>
      <c r="UZL2" s="155"/>
      <c r="UZM2" s="155"/>
      <c r="UZN2" s="155"/>
      <c r="UZO2" s="155"/>
      <c r="UZP2" s="155"/>
      <c r="UZQ2" s="155"/>
      <c r="UZR2" s="155"/>
      <c r="UZS2" s="155"/>
      <c r="UZT2" s="155"/>
      <c r="UZU2" s="155"/>
      <c r="UZV2" s="155"/>
      <c r="UZW2" s="155"/>
      <c r="UZX2" s="155"/>
      <c r="UZY2" s="155"/>
      <c r="UZZ2" s="155"/>
      <c r="VAA2" s="155"/>
      <c r="VAB2" s="155"/>
      <c r="VAC2" s="155"/>
      <c r="VAD2" s="155"/>
      <c r="VAE2" s="155"/>
      <c r="VAF2" s="155"/>
      <c r="VAG2" s="155"/>
      <c r="VAH2" s="155"/>
      <c r="VAI2" s="155"/>
      <c r="VAJ2" s="155"/>
      <c r="VAK2" s="155"/>
      <c r="VAL2" s="155"/>
      <c r="VAM2" s="155"/>
      <c r="VAN2" s="155"/>
      <c r="VAO2" s="155"/>
      <c r="VAP2" s="155"/>
      <c r="VAQ2" s="155"/>
      <c r="VAR2" s="155"/>
      <c r="VAS2" s="155"/>
      <c r="VAT2" s="155"/>
      <c r="VAU2" s="155"/>
      <c r="VAV2" s="155"/>
      <c r="VAW2" s="155"/>
      <c r="VAX2" s="155"/>
      <c r="VAY2" s="155"/>
      <c r="VAZ2" s="155"/>
      <c r="VBA2" s="155"/>
      <c r="VBB2" s="155"/>
      <c r="VBC2" s="155"/>
      <c r="VBD2" s="155"/>
      <c r="VBE2" s="155"/>
      <c r="VBF2" s="155"/>
      <c r="VBG2" s="155"/>
      <c r="VBH2" s="155"/>
      <c r="VBI2" s="155"/>
      <c r="VBJ2" s="155"/>
      <c r="VBK2" s="155"/>
      <c r="VBL2" s="155"/>
      <c r="VBM2" s="155"/>
      <c r="VBN2" s="155"/>
      <c r="VBO2" s="155"/>
      <c r="VBP2" s="155"/>
      <c r="VBQ2" s="155"/>
      <c r="VBR2" s="155"/>
      <c r="VBS2" s="155"/>
      <c r="VBT2" s="155"/>
      <c r="VBU2" s="155"/>
      <c r="VBV2" s="155"/>
      <c r="VBW2" s="155"/>
      <c r="VBX2" s="155"/>
      <c r="VBY2" s="155"/>
      <c r="VBZ2" s="155"/>
      <c r="VCA2" s="155"/>
      <c r="VCB2" s="155"/>
      <c r="VCC2" s="155"/>
      <c r="VCD2" s="155"/>
      <c r="VCE2" s="155"/>
      <c r="VCF2" s="155"/>
      <c r="VCG2" s="155"/>
      <c r="VCH2" s="155"/>
      <c r="VCI2" s="155"/>
      <c r="VCJ2" s="155"/>
      <c r="VCK2" s="155"/>
      <c r="VCL2" s="155"/>
      <c r="VCM2" s="155"/>
      <c r="VCN2" s="155"/>
      <c r="VCO2" s="155"/>
      <c r="VCP2" s="155"/>
      <c r="VCQ2" s="155"/>
      <c r="VCR2" s="155"/>
      <c r="VCS2" s="155"/>
      <c r="VCT2" s="155"/>
      <c r="VCU2" s="155"/>
      <c r="VCV2" s="155"/>
      <c r="VCW2" s="155"/>
      <c r="VCX2" s="155"/>
      <c r="VCY2" s="155"/>
      <c r="VCZ2" s="155"/>
      <c r="VDA2" s="155"/>
      <c r="VDB2" s="155"/>
      <c r="VDC2" s="155"/>
      <c r="VDD2" s="155"/>
      <c r="VDE2" s="155"/>
      <c r="VDF2" s="155"/>
      <c r="VDG2" s="155"/>
      <c r="VDH2" s="155"/>
      <c r="VDI2" s="155"/>
      <c r="VDJ2" s="155"/>
      <c r="VDK2" s="155"/>
      <c r="VDL2" s="155"/>
      <c r="VDM2" s="155"/>
      <c r="VDN2" s="155"/>
      <c r="VDO2" s="155"/>
      <c r="VDP2" s="155"/>
      <c r="VDQ2" s="155"/>
      <c r="VDR2" s="155"/>
      <c r="VDS2" s="155"/>
      <c r="VDT2" s="155"/>
      <c r="VDU2" s="155"/>
      <c r="VDV2" s="155"/>
      <c r="VDW2" s="155"/>
      <c r="VDX2" s="155"/>
      <c r="VDY2" s="155"/>
      <c r="VDZ2" s="155"/>
      <c r="VEA2" s="155"/>
      <c r="VEB2" s="155"/>
      <c r="VEC2" s="155"/>
      <c r="VED2" s="155"/>
      <c r="VEE2" s="155"/>
      <c r="VEF2" s="155"/>
      <c r="VEG2" s="155"/>
      <c r="VEH2" s="155"/>
      <c r="VEI2" s="155"/>
      <c r="VEJ2" s="155"/>
      <c r="VEK2" s="155"/>
      <c r="VEL2" s="155"/>
      <c r="VEM2" s="155"/>
      <c r="VEN2" s="155"/>
      <c r="VEO2" s="155"/>
      <c r="VEP2" s="155"/>
      <c r="VEQ2" s="155"/>
      <c r="VER2" s="155"/>
      <c r="VES2" s="155"/>
      <c r="VET2" s="155"/>
      <c r="VEU2" s="155"/>
      <c r="VEV2" s="155"/>
      <c r="VEW2" s="155"/>
      <c r="VEX2" s="155"/>
      <c r="VEY2" s="155"/>
      <c r="VEZ2" s="155"/>
      <c r="VFA2" s="155"/>
      <c r="VFB2" s="155"/>
      <c r="VFC2" s="155"/>
      <c r="VFD2" s="155"/>
      <c r="VFE2" s="155"/>
      <c r="VFF2" s="155"/>
      <c r="VFG2" s="155"/>
      <c r="VFH2" s="155"/>
      <c r="VFI2" s="155"/>
      <c r="VFJ2" s="155"/>
      <c r="VFK2" s="155"/>
      <c r="VFL2" s="155"/>
      <c r="VFM2" s="155"/>
      <c r="VFN2" s="155"/>
      <c r="VFO2" s="155"/>
      <c r="VFP2" s="155"/>
      <c r="VFQ2" s="155"/>
      <c r="VFR2" s="155"/>
      <c r="VFS2" s="155"/>
      <c r="VFT2" s="155"/>
      <c r="VFU2" s="155"/>
      <c r="VFV2" s="155"/>
      <c r="VFW2" s="155"/>
      <c r="VFX2" s="155"/>
      <c r="VFY2" s="155"/>
      <c r="VFZ2" s="155"/>
      <c r="VGA2" s="155"/>
      <c r="VGB2" s="155"/>
      <c r="VGC2" s="155"/>
      <c r="VGD2" s="155"/>
      <c r="VGE2" s="155"/>
      <c r="VGF2" s="155"/>
      <c r="VGG2" s="155"/>
      <c r="VGH2" s="155"/>
      <c r="VGI2" s="155"/>
      <c r="VGJ2" s="155"/>
      <c r="VGK2" s="155"/>
      <c r="VGL2" s="155"/>
      <c r="VGM2" s="155"/>
      <c r="VGN2" s="155"/>
      <c r="VGO2" s="155"/>
      <c r="VGP2" s="155"/>
      <c r="VGQ2" s="155"/>
      <c r="VGR2" s="155"/>
      <c r="VGS2" s="155"/>
      <c r="VGT2" s="155"/>
      <c r="VGU2" s="155"/>
      <c r="VGV2" s="155"/>
      <c r="VGW2" s="155"/>
      <c r="VGX2" s="155"/>
      <c r="VGY2" s="155"/>
      <c r="VGZ2" s="155"/>
      <c r="VHA2" s="155"/>
      <c r="VHB2" s="155"/>
      <c r="VHC2" s="155"/>
      <c r="VHD2" s="155"/>
      <c r="VHE2" s="155"/>
      <c r="VHF2" s="155"/>
      <c r="VHG2" s="155"/>
      <c r="VHH2" s="155"/>
      <c r="VHI2" s="155"/>
      <c r="VHJ2" s="155"/>
      <c r="VHK2" s="155"/>
      <c r="VHL2" s="155"/>
      <c r="VHM2" s="155"/>
      <c r="VHN2" s="155"/>
      <c r="VHO2" s="155"/>
      <c r="VHP2" s="155"/>
      <c r="VHQ2" s="155"/>
      <c r="VHR2" s="155"/>
      <c r="VHS2" s="155"/>
      <c r="VHT2" s="155"/>
      <c r="VHU2" s="155"/>
      <c r="VHV2" s="155"/>
      <c r="VHW2" s="155"/>
      <c r="VHX2" s="155"/>
      <c r="VHY2" s="155"/>
      <c r="VHZ2" s="155"/>
      <c r="VIA2" s="155"/>
      <c r="VIB2" s="155"/>
      <c r="VIC2" s="155"/>
      <c r="VID2" s="155"/>
      <c r="VIE2" s="155"/>
      <c r="VIF2" s="155"/>
      <c r="VIG2" s="155"/>
      <c r="VIH2" s="155"/>
      <c r="VII2" s="155"/>
      <c r="VIJ2" s="155"/>
      <c r="VIK2" s="155"/>
      <c r="VIL2" s="155"/>
      <c r="VIM2" s="155"/>
      <c r="VIN2" s="155"/>
      <c r="VIO2" s="155"/>
      <c r="VIP2" s="155"/>
      <c r="VIQ2" s="155"/>
      <c r="VIR2" s="155"/>
      <c r="VIS2" s="155"/>
      <c r="VIT2" s="155"/>
      <c r="VIU2" s="155"/>
      <c r="VIV2" s="155"/>
      <c r="VIW2" s="155"/>
      <c r="VIX2" s="155"/>
      <c r="VIY2" s="155"/>
      <c r="VIZ2" s="155"/>
      <c r="VJA2" s="155"/>
      <c r="VJB2" s="155"/>
      <c r="VJC2" s="155"/>
      <c r="VJD2" s="155"/>
      <c r="VJE2" s="155"/>
      <c r="VJF2" s="155"/>
      <c r="VJG2" s="155"/>
      <c r="VJH2" s="155"/>
      <c r="VJI2" s="155"/>
      <c r="VJJ2" s="155"/>
      <c r="VJK2" s="155"/>
      <c r="VJL2" s="155"/>
      <c r="VJM2" s="155"/>
      <c r="VJN2" s="155"/>
      <c r="VJO2" s="155"/>
      <c r="VJP2" s="155"/>
      <c r="VJQ2" s="155"/>
      <c r="VJR2" s="155"/>
      <c r="VJS2" s="155"/>
      <c r="VJT2" s="155"/>
      <c r="VJU2" s="155"/>
      <c r="VJV2" s="155"/>
      <c r="VJW2" s="155"/>
      <c r="VJX2" s="155"/>
      <c r="VJY2" s="155"/>
      <c r="VJZ2" s="155"/>
      <c r="VKA2" s="155"/>
      <c r="VKB2" s="155"/>
      <c r="VKC2" s="155"/>
      <c r="VKD2" s="155"/>
      <c r="VKE2" s="155"/>
      <c r="VKF2" s="155"/>
      <c r="VKG2" s="155"/>
      <c r="VKH2" s="155"/>
      <c r="VKI2" s="155"/>
      <c r="VKJ2" s="155"/>
      <c r="VKK2" s="155"/>
      <c r="VKL2" s="155"/>
      <c r="VKM2" s="155"/>
      <c r="VKN2" s="155"/>
      <c r="VKO2" s="155"/>
      <c r="VKP2" s="155"/>
      <c r="VKQ2" s="155"/>
      <c r="VKR2" s="155"/>
      <c r="VKS2" s="155"/>
      <c r="VKT2" s="155"/>
      <c r="VKU2" s="155"/>
      <c r="VKV2" s="155"/>
      <c r="VKW2" s="155"/>
      <c r="VKX2" s="155"/>
      <c r="VKY2" s="155"/>
      <c r="VKZ2" s="155"/>
      <c r="VLA2" s="155"/>
      <c r="VLB2" s="155"/>
      <c r="VLC2" s="155"/>
      <c r="VLD2" s="155"/>
      <c r="VLE2" s="155"/>
      <c r="VLF2" s="155"/>
      <c r="VLG2" s="155"/>
      <c r="VLH2" s="155"/>
      <c r="VLI2" s="155"/>
      <c r="VLJ2" s="155"/>
      <c r="VLK2" s="155"/>
      <c r="VLL2" s="155"/>
      <c r="VLM2" s="155"/>
      <c r="VLN2" s="155"/>
      <c r="VLO2" s="155"/>
      <c r="VLP2" s="155"/>
      <c r="VLQ2" s="155"/>
      <c r="VLR2" s="155"/>
      <c r="VLS2" s="155"/>
      <c r="VLT2" s="155"/>
      <c r="VLU2" s="155"/>
      <c r="VLV2" s="155"/>
      <c r="VLW2" s="155"/>
      <c r="VLX2" s="155"/>
      <c r="VLY2" s="155"/>
      <c r="VLZ2" s="155"/>
      <c r="VMA2" s="155"/>
      <c r="VMB2" s="155"/>
      <c r="VMC2" s="155"/>
      <c r="VMD2" s="155"/>
      <c r="VME2" s="155"/>
      <c r="VMF2" s="155"/>
      <c r="VMG2" s="155"/>
      <c r="VMH2" s="155"/>
      <c r="VMI2" s="155"/>
      <c r="VMJ2" s="155"/>
      <c r="VMK2" s="155"/>
      <c r="VML2" s="155"/>
      <c r="VMM2" s="155"/>
      <c r="VMN2" s="155"/>
      <c r="VMO2" s="155"/>
      <c r="VMP2" s="155"/>
      <c r="VMQ2" s="155"/>
      <c r="VMR2" s="155"/>
      <c r="VMS2" s="155"/>
      <c r="VMT2" s="155"/>
      <c r="VMU2" s="155"/>
      <c r="VMV2" s="155"/>
      <c r="VMW2" s="155"/>
      <c r="VMX2" s="155"/>
      <c r="VMY2" s="155"/>
      <c r="VMZ2" s="155"/>
      <c r="VNA2" s="155"/>
      <c r="VNB2" s="155"/>
      <c r="VNC2" s="155"/>
      <c r="VND2" s="155"/>
      <c r="VNE2" s="155"/>
      <c r="VNF2" s="155"/>
      <c r="VNG2" s="155"/>
      <c r="VNH2" s="155"/>
      <c r="VNI2" s="155"/>
      <c r="VNJ2" s="155"/>
      <c r="VNK2" s="155"/>
      <c r="VNL2" s="155"/>
      <c r="VNM2" s="155"/>
      <c r="VNN2" s="155"/>
      <c r="VNO2" s="155"/>
      <c r="VNP2" s="155"/>
      <c r="VNQ2" s="155"/>
      <c r="VNR2" s="155"/>
      <c r="VNS2" s="155"/>
      <c r="VNT2" s="155"/>
      <c r="VNU2" s="155"/>
      <c r="VNV2" s="155"/>
      <c r="VNW2" s="155"/>
      <c r="VNX2" s="155"/>
      <c r="VNY2" s="155"/>
      <c r="VNZ2" s="155"/>
      <c r="VOA2" s="155"/>
      <c r="VOB2" s="155"/>
      <c r="VOC2" s="155"/>
      <c r="VOD2" s="155"/>
      <c r="VOE2" s="155"/>
      <c r="VOF2" s="155"/>
      <c r="VOG2" s="155"/>
      <c r="VOH2" s="155"/>
      <c r="VOI2" s="155"/>
      <c r="VOJ2" s="155"/>
      <c r="VOK2" s="155"/>
      <c r="VOL2" s="155"/>
      <c r="VOM2" s="155"/>
      <c r="VON2" s="155"/>
      <c r="VOO2" s="155"/>
      <c r="VOP2" s="155"/>
      <c r="VOQ2" s="155"/>
      <c r="VOR2" s="155"/>
      <c r="VOS2" s="155"/>
      <c r="VOT2" s="155"/>
      <c r="VOU2" s="155"/>
      <c r="VOV2" s="155"/>
      <c r="VOW2" s="155"/>
      <c r="VOX2" s="155"/>
      <c r="VOY2" s="155"/>
      <c r="VOZ2" s="155"/>
      <c r="VPA2" s="155"/>
      <c r="VPB2" s="155"/>
      <c r="VPC2" s="155"/>
      <c r="VPD2" s="155"/>
      <c r="VPE2" s="155"/>
      <c r="VPF2" s="155"/>
      <c r="VPG2" s="155"/>
      <c r="VPH2" s="155"/>
      <c r="VPI2" s="155"/>
      <c r="VPJ2" s="155"/>
      <c r="VPK2" s="155"/>
      <c r="VPL2" s="155"/>
      <c r="VPM2" s="155"/>
      <c r="VPN2" s="155"/>
      <c r="VPO2" s="155"/>
      <c r="VPP2" s="155"/>
      <c r="VPQ2" s="155"/>
      <c r="VPR2" s="155"/>
      <c r="VPS2" s="155"/>
      <c r="VPT2" s="155"/>
      <c r="VPU2" s="155"/>
      <c r="VPV2" s="155"/>
      <c r="VPW2" s="155"/>
      <c r="VPX2" s="155"/>
      <c r="VPY2" s="155"/>
      <c r="VPZ2" s="155"/>
      <c r="VQA2" s="155"/>
      <c r="VQB2" s="155"/>
      <c r="VQC2" s="155"/>
      <c r="VQD2" s="155"/>
      <c r="VQE2" s="155"/>
      <c r="VQF2" s="155"/>
      <c r="VQG2" s="155"/>
      <c r="VQH2" s="155"/>
      <c r="VQI2" s="155"/>
      <c r="VQJ2" s="155"/>
      <c r="VQK2" s="155"/>
      <c r="VQL2" s="155"/>
      <c r="VQM2" s="155"/>
      <c r="VQN2" s="155"/>
      <c r="VQO2" s="155"/>
      <c r="VQP2" s="155"/>
      <c r="VQQ2" s="155"/>
      <c r="VQR2" s="155"/>
      <c r="VQS2" s="155"/>
      <c r="VQT2" s="155"/>
      <c r="VQU2" s="155"/>
      <c r="VQV2" s="155"/>
      <c r="VQW2" s="155"/>
      <c r="VQX2" s="155"/>
      <c r="VQY2" s="155"/>
      <c r="VQZ2" s="155"/>
      <c r="VRA2" s="155"/>
      <c r="VRB2" s="155"/>
      <c r="VRC2" s="155"/>
      <c r="VRD2" s="155"/>
      <c r="VRE2" s="155"/>
      <c r="VRF2" s="155"/>
      <c r="VRG2" s="155"/>
      <c r="VRH2" s="155"/>
      <c r="VRI2" s="155"/>
      <c r="VRJ2" s="155"/>
      <c r="VRK2" s="155"/>
      <c r="VRL2" s="155"/>
      <c r="VRM2" s="155"/>
      <c r="VRN2" s="155"/>
      <c r="VRO2" s="155"/>
      <c r="VRP2" s="155"/>
      <c r="VRQ2" s="155"/>
      <c r="VRR2" s="155"/>
      <c r="VRS2" s="155"/>
      <c r="VRT2" s="155"/>
      <c r="VRU2" s="155"/>
      <c r="VRV2" s="155"/>
      <c r="VRW2" s="155"/>
      <c r="VRX2" s="155"/>
      <c r="VRY2" s="155"/>
      <c r="VRZ2" s="155"/>
      <c r="VSA2" s="155"/>
      <c r="VSB2" s="155"/>
      <c r="VSC2" s="155"/>
      <c r="VSD2" s="155"/>
      <c r="VSE2" s="155"/>
      <c r="VSF2" s="155"/>
      <c r="VSG2" s="155"/>
      <c r="VSH2" s="155"/>
      <c r="VSI2" s="155"/>
      <c r="VSJ2" s="155"/>
      <c r="VSK2" s="155"/>
      <c r="VSL2" s="155"/>
      <c r="VSM2" s="155"/>
      <c r="VSN2" s="155"/>
      <c r="VSO2" s="155"/>
      <c r="VSP2" s="155"/>
      <c r="VSQ2" s="155"/>
      <c r="VSR2" s="155"/>
      <c r="VSS2" s="155"/>
      <c r="VST2" s="155"/>
      <c r="VSU2" s="155"/>
      <c r="VSV2" s="155"/>
      <c r="VSW2" s="155"/>
      <c r="VSX2" s="155"/>
      <c r="VSY2" s="155"/>
      <c r="VSZ2" s="155"/>
      <c r="VTA2" s="155"/>
      <c r="VTB2" s="155"/>
      <c r="VTC2" s="155"/>
      <c r="VTD2" s="155"/>
      <c r="VTE2" s="155"/>
      <c r="VTF2" s="155"/>
      <c r="VTG2" s="155"/>
      <c r="VTH2" s="155"/>
      <c r="VTI2" s="155"/>
      <c r="VTJ2" s="155"/>
      <c r="VTK2" s="155"/>
      <c r="VTL2" s="155"/>
      <c r="VTM2" s="155"/>
      <c r="VTN2" s="155"/>
      <c r="VTO2" s="155"/>
      <c r="VTP2" s="155"/>
      <c r="VTQ2" s="155"/>
      <c r="VTR2" s="155"/>
      <c r="VTS2" s="155"/>
      <c r="VTT2" s="155"/>
      <c r="VTU2" s="155"/>
      <c r="VTV2" s="155"/>
      <c r="VTW2" s="155"/>
      <c r="VTX2" s="155"/>
      <c r="VTY2" s="155"/>
      <c r="VTZ2" s="155"/>
      <c r="VUA2" s="155"/>
      <c r="VUB2" s="155"/>
      <c r="VUC2" s="155"/>
      <c r="VUD2" s="155"/>
      <c r="VUE2" s="155"/>
      <c r="VUF2" s="155"/>
      <c r="VUG2" s="155"/>
      <c r="VUH2" s="155"/>
      <c r="VUI2" s="155"/>
      <c r="VUJ2" s="155"/>
      <c r="VUK2" s="155"/>
      <c r="VUL2" s="155"/>
      <c r="VUM2" s="155"/>
      <c r="VUN2" s="155"/>
      <c r="VUO2" s="155"/>
      <c r="VUP2" s="155"/>
      <c r="VUQ2" s="155"/>
      <c r="VUR2" s="155"/>
      <c r="VUS2" s="155"/>
      <c r="VUT2" s="155"/>
      <c r="VUU2" s="155"/>
      <c r="VUV2" s="155"/>
      <c r="VUW2" s="155"/>
      <c r="VUX2" s="155"/>
      <c r="VUY2" s="155"/>
      <c r="VUZ2" s="155"/>
      <c r="VVA2" s="155"/>
      <c r="VVB2" s="155"/>
      <c r="VVC2" s="155"/>
      <c r="VVD2" s="155"/>
      <c r="VVE2" s="155"/>
      <c r="VVF2" s="155"/>
      <c r="VVG2" s="155"/>
      <c r="VVH2" s="155"/>
      <c r="VVI2" s="155"/>
      <c r="VVJ2" s="155"/>
      <c r="VVK2" s="155"/>
      <c r="VVL2" s="155"/>
      <c r="VVM2" s="155"/>
      <c r="VVN2" s="155"/>
      <c r="VVO2" s="155"/>
      <c r="VVP2" s="155"/>
      <c r="VVQ2" s="155"/>
      <c r="VVR2" s="155"/>
      <c r="VVS2" s="155"/>
      <c r="VVT2" s="155"/>
      <c r="VVU2" s="155"/>
      <c r="VVV2" s="155"/>
      <c r="VVW2" s="155"/>
      <c r="VVX2" s="155"/>
      <c r="VVY2" s="155"/>
      <c r="VVZ2" s="155"/>
      <c r="VWA2" s="155"/>
      <c r="VWB2" s="155"/>
      <c r="VWC2" s="155"/>
      <c r="VWD2" s="155"/>
      <c r="VWE2" s="155"/>
      <c r="VWF2" s="155"/>
      <c r="VWG2" s="155"/>
      <c r="VWH2" s="155"/>
      <c r="VWI2" s="155"/>
      <c r="VWJ2" s="155"/>
      <c r="VWK2" s="155"/>
      <c r="VWL2" s="155"/>
      <c r="VWM2" s="155"/>
      <c r="VWN2" s="155"/>
      <c r="VWO2" s="155"/>
      <c r="VWP2" s="155"/>
      <c r="VWQ2" s="155"/>
      <c r="VWR2" s="155"/>
      <c r="VWS2" s="155"/>
      <c r="VWT2" s="155"/>
      <c r="VWU2" s="155"/>
      <c r="VWV2" s="155"/>
      <c r="VWW2" s="155"/>
      <c r="VWX2" s="155"/>
      <c r="VWY2" s="155"/>
      <c r="VWZ2" s="155"/>
      <c r="VXA2" s="155"/>
      <c r="VXB2" s="155"/>
      <c r="VXC2" s="155"/>
      <c r="VXD2" s="155"/>
      <c r="VXE2" s="155"/>
      <c r="VXF2" s="155"/>
      <c r="VXG2" s="155"/>
      <c r="VXH2" s="155"/>
      <c r="VXI2" s="155"/>
      <c r="VXJ2" s="155"/>
      <c r="VXK2" s="155"/>
      <c r="VXL2" s="155"/>
      <c r="VXM2" s="155"/>
      <c r="VXN2" s="155"/>
      <c r="VXO2" s="155"/>
      <c r="VXP2" s="155"/>
      <c r="VXQ2" s="155"/>
      <c r="VXR2" s="155"/>
      <c r="VXS2" s="155"/>
      <c r="VXT2" s="155"/>
      <c r="VXU2" s="155"/>
      <c r="VXV2" s="155"/>
      <c r="VXW2" s="155"/>
      <c r="VXX2" s="155"/>
      <c r="VXY2" s="155"/>
      <c r="VXZ2" s="155"/>
      <c r="VYA2" s="155"/>
      <c r="VYB2" s="155"/>
      <c r="VYC2" s="155"/>
      <c r="VYD2" s="155"/>
      <c r="VYE2" s="155"/>
      <c r="VYF2" s="155"/>
      <c r="VYG2" s="155"/>
      <c r="VYH2" s="155"/>
      <c r="VYI2" s="155"/>
      <c r="VYJ2" s="155"/>
      <c r="VYK2" s="155"/>
      <c r="VYL2" s="155"/>
      <c r="VYM2" s="155"/>
      <c r="VYN2" s="155"/>
      <c r="VYO2" s="155"/>
      <c r="VYP2" s="155"/>
      <c r="VYQ2" s="155"/>
      <c r="VYR2" s="155"/>
      <c r="VYS2" s="155"/>
      <c r="VYT2" s="155"/>
      <c r="VYU2" s="155"/>
      <c r="VYV2" s="155"/>
      <c r="VYW2" s="155"/>
      <c r="VYX2" s="155"/>
      <c r="VYY2" s="155"/>
      <c r="VYZ2" s="155"/>
      <c r="VZA2" s="155"/>
      <c r="VZB2" s="155"/>
      <c r="VZC2" s="155"/>
      <c r="VZD2" s="155"/>
      <c r="VZE2" s="155"/>
      <c r="VZF2" s="155"/>
      <c r="VZG2" s="155"/>
      <c r="VZH2" s="155"/>
      <c r="VZI2" s="155"/>
      <c r="VZJ2" s="155"/>
      <c r="VZK2" s="155"/>
      <c r="VZL2" s="155"/>
      <c r="VZM2" s="155"/>
      <c r="VZN2" s="155"/>
      <c r="VZO2" s="155"/>
      <c r="VZP2" s="155"/>
      <c r="VZQ2" s="155"/>
      <c r="VZR2" s="155"/>
      <c r="VZS2" s="155"/>
      <c r="VZT2" s="155"/>
      <c r="VZU2" s="155"/>
      <c r="VZV2" s="155"/>
      <c r="VZW2" s="155"/>
      <c r="VZX2" s="155"/>
      <c r="VZY2" s="155"/>
      <c r="VZZ2" s="155"/>
      <c r="WAA2" s="155"/>
      <c r="WAB2" s="155"/>
      <c r="WAC2" s="155"/>
      <c r="WAD2" s="155"/>
      <c r="WAE2" s="155"/>
      <c r="WAF2" s="155"/>
      <c r="WAG2" s="155"/>
      <c r="WAH2" s="155"/>
      <c r="WAI2" s="155"/>
      <c r="WAJ2" s="155"/>
      <c r="WAK2" s="155"/>
      <c r="WAL2" s="155"/>
      <c r="WAM2" s="155"/>
      <c r="WAN2" s="155"/>
      <c r="WAO2" s="155"/>
      <c r="WAP2" s="155"/>
      <c r="WAQ2" s="155"/>
      <c r="WAR2" s="155"/>
      <c r="WAS2" s="155"/>
      <c r="WAT2" s="155"/>
      <c r="WAU2" s="155"/>
      <c r="WAV2" s="155"/>
      <c r="WAW2" s="155"/>
      <c r="WAX2" s="155"/>
      <c r="WAY2" s="155"/>
      <c r="WAZ2" s="155"/>
      <c r="WBA2" s="155"/>
      <c r="WBB2" s="155"/>
      <c r="WBC2" s="155"/>
      <c r="WBD2" s="155"/>
      <c r="WBE2" s="155"/>
      <c r="WBF2" s="155"/>
      <c r="WBG2" s="155"/>
      <c r="WBH2" s="155"/>
      <c r="WBI2" s="155"/>
      <c r="WBJ2" s="155"/>
      <c r="WBK2" s="155"/>
      <c r="WBL2" s="155"/>
      <c r="WBM2" s="155"/>
      <c r="WBN2" s="155"/>
      <c r="WBO2" s="155"/>
      <c r="WBP2" s="155"/>
      <c r="WBQ2" s="155"/>
      <c r="WBR2" s="155"/>
      <c r="WBS2" s="155"/>
      <c r="WBT2" s="155"/>
      <c r="WBU2" s="155"/>
      <c r="WBV2" s="155"/>
      <c r="WBW2" s="155"/>
      <c r="WBX2" s="155"/>
      <c r="WBY2" s="155"/>
      <c r="WBZ2" s="155"/>
      <c r="WCA2" s="155"/>
      <c r="WCB2" s="155"/>
      <c r="WCC2" s="155"/>
      <c r="WCD2" s="155"/>
      <c r="WCE2" s="155"/>
      <c r="WCF2" s="155"/>
      <c r="WCG2" s="155"/>
      <c r="WCH2" s="155"/>
      <c r="WCI2" s="155"/>
      <c r="WCJ2" s="155"/>
      <c r="WCK2" s="155"/>
      <c r="WCL2" s="155"/>
      <c r="WCM2" s="155"/>
      <c r="WCN2" s="155"/>
      <c r="WCO2" s="155"/>
      <c r="WCP2" s="155"/>
      <c r="WCQ2" s="155"/>
      <c r="WCR2" s="155"/>
      <c r="WCS2" s="155"/>
      <c r="WCT2" s="155"/>
      <c r="WCU2" s="155"/>
      <c r="WCV2" s="155"/>
      <c r="WCW2" s="155"/>
      <c r="WCX2" s="155"/>
      <c r="WCY2" s="155"/>
      <c r="WCZ2" s="155"/>
      <c r="WDA2" s="155"/>
      <c r="WDB2" s="155"/>
      <c r="WDC2" s="155"/>
      <c r="WDD2" s="155"/>
      <c r="WDE2" s="155"/>
      <c r="WDF2" s="155"/>
      <c r="WDG2" s="155"/>
      <c r="WDH2" s="155"/>
      <c r="WDI2" s="155"/>
      <c r="WDJ2" s="155"/>
      <c r="WDK2" s="155"/>
      <c r="WDL2" s="155"/>
      <c r="WDM2" s="155"/>
      <c r="WDN2" s="155"/>
      <c r="WDO2" s="155"/>
      <c r="WDP2" s="155"/>
      <c r="WDQ2" s="155"/>
      <c r="WDR2" s="155"/>
      <c r="WDS2" s="155"/>
      <c r="WDT2" s="155"/>
      <c r="WDU2" s="155"/>
      <c r="WDV2" s="155"/>
      <c r="WDW2" s="155"/>
      <c r="WDX2" s="155"/>
      <c r="WDY2" s="155"/>
      <c r="WDZ2" s="155"/>
      <c r="WEA2" s="155"/>
      <c r="WEB2" s="155"/>
      <c r="WEC2" s="155"/>
      <c r="WED2" s="155"/>
      <c r="WEE2" s="155"/>
      <c r="WEF2" s="155"/>
      <c r="WEG2" s="155"/>
      <c r="WEH2" s="155"/>
      <c r="WEI2" s="155"/>
      <c r="WEJ2" s="155"/>
      <c r="WEK2" s="155"/>
      <c r="WEL2" s="155"/>
      <c r="WEM2" s="155"/>
      <c r="WEN2" s="155"/>
      <c r="WEO2" s="155"/>
      <c r="WEP2" s="155"/>
      <c r="WEQ2" s="155"/>
      <c r="WER2" s="155"/>
      <c r="WES2" s="155"/>
      <c r="WET2" s="155"/>
      <c r="WEU2" s="155"/>
      <c r="WEV2" s="155"/>
      <c r="WEW2" s="155"/>
      <c r="WEX2" s="155"/>
      <c r="WEY2" s="155"/>
      <c r="WEZ2" s="155"/>
      <c r="WFA2" s="155"/>
      <c r="WFB2" s="155"/>
      <c r="WFC2" s="155"/>
      <c r="WFD2" s="155"/>
      <c r="WFE2" s="155"/>
      <c r="WFF2" s="155"/>
      <c r="WFG2" s="155"/>
      <c r="WFH2" s="155"/>
      <c r="WFI2" s="155"/>
      <c r="WFJ2" s="155"/>
      <c r="WFK2" s="155"/>
      <c r="WFL2" s="155"/>
      <c r="WFM2" s="155"/>
      <c r="WFN2" s="155"/>
      <c r="WFO2" s="155"/>
      <c r="WFP2" s="155"/>
      <c r="WFQ2" s="155"/>
      <c r="WFR2" s="155"/>
      <c r="WFS2" s="155"/>
      <c r="WFT2" s="155"/>
      <c r="WFU2" s="155"/>
      <c r="WFV2" s="155"/>
      <c r="WFW2" s="155"/>
      <c r="WFX2" s="155"/>
      <c r="WFY2" s="155"/>
      <c r="WFZ2" s="155"/>
      <c r="WGA2" s="155"/>
      <c r="WGB2" s="155"/>
      <c r="WGC2" s="155"/>
      <c r="WGD2" s="155"/>
      <c r="WGE2" s="155"/>
      <c r="WGF2" s="155"/>
      <c r="WGG2" s="155"/>
      <c r="WGH2" s="155"/>
      <c r="WGI2" s="155"/>
      <c r="WGJ2" s="155"/>
      <c r="WGK2" s="155"/>
      <c r="WGL2" s="155"/>
      <c r="WGM2" s="155"/>
      <c r="WGN2" s="155"/>
      <c r="WGO2" s="155"/>
      <c r="WGP2" s="155"/>
      <c r="WGQ2" s="155"/>
      <c r="WGR2" s="155"/>
      <c r="WGS2" s="155"/>
      <c r="WGT2" s="155"/>
      <c r="WGU2" s="155"/>
      <c r="WGV2" s="155"/>
      <c r="WGW2" s="155"/>
      <c r="WGX2" s="155"/>
      <c r="WGY2" s="155"/>
      <c r="WGZ2" s="155"/>
      <c r="WHA2" s="155"/>
      <c r="WHB2" s="155"/>
      <c r="WHC2" s="155"/>
      <c r="WHD2" s="155"/>
      <c r="WHE2" s="155"/>
      <c r="WHF2" s="155"/>
      <c r="WHG2" s="155"/>
      <c r="WHH2" s="155"/>
      <c r="WHI2" s="155"/>
      <c r="WHJ2" s="155"/>
      <c r="WHK2" s="155"/>
      <c r="WHL2" s="155"/>
      <c r="WHM2" s="155"/>
      <c r="WHN2" s="155"/>
      <c r="WHO2" s="155"/>
      <c r="WHP2" s="155"/>
      <c r="WHQ2" s="155"/>
      <c r="WHR2" s="155"/>
      <c r="WHS2" s="155"/>
      <c r="WHT2" s="155"/>
      <c r="WHU2" s="155"/>
      <c r="WHV2" s="155"/>
      <c r="WHW2" s="155"/>
      <c r="WHX2" s="155"/>
      <c r="WHY2" s="155"/>
      <c r="WHZ2" s="155"/>
      <c r="WIA2" s="155"/>
      <c r="WIB2" s="155"/>
      <c r="WIC2" s="155"/>
      <c r="WID2" s="155"/>
      <c r="WIE2" s="155"/>
      <c r="WIF2" s="155"/>
      <c r="WIG2" s="155"/>
      <c r="WIH2" s="155"/>
      <c r="WII2" s="155"/>
      <c r="WIJ2" s="155"/>
      <c r="WIK2" s="155"/>
      <c r="WIL2" s="155"/>
      <c r="WIM2" s="155"/>
      <c r="WIN2" s="155"/>
      <c r="WIO2" s="155"/>
      <c r="WIP2" s="155"/>
      <c r="WIQ2" s="155"/>
      <c r="WIR2" s="155"/>
      <c r="WIS2" s="155"/>
      <c r="WIT2" s="155"/>
      <c r="WIU2" s="155"/>
      <c r="WIV2" s="155"/>
      <c r="WIW2" s="155"/>
      <c r="WIX2" s="155"/>
      <c r="WIY2" s="155"/>
      <c r="WIZ2" s="155"/>
      <c r="WJA2" s="155"/>
      <c r="WJB2" s="155"/>
      <c r="WJC2" s="155"/>
      <c r="WJD2" s="155"/>
      <c r="WJE2" s="155"/>
      <c r="WJF2" s="155"/>
      <c r="WJG2" s="155"/>
      <c r="WJH2" s="155"/>
      <c r="WJI2" s="155"/>
      <c r="WJJ2" s="155"/>
      <c r="WJK2" s="155"/>
      <c r="WJL2" s="155"/>
      <c r="WJM2" s="155"/>
      <c r="WJN2" s="155"/>
      <c r="WJO2" s="155"/>
      <c r="WJP2" s="155"/>
      <c r="WJQ2" s="155"/>
      <c r="WJR2" s="155"/>
      <c r="WJS2" s="155"/>
      <c r="WJT2" s="155"/>
      <c r="WJU2" s="155"/>
      <c r="WJV2" s="155"/>
      <c r="WJW2" s="155"/>
      <c r="WJX2" s="155"/>
      <c r="WJY2" s="155"/>
      <c r="WJZ2" s="155"/>
      <c r="WKA2" s="155"/>
      <c r="WKB2" s="155"/>
      <c r="WKC2" s="155"/>
      <c r="WKD2" s="155"/>
      <c r="WKE2" s="155"/>
      <c r="WKF2" s="155"/>
      <c r="WKG2" s="155"/>
      <c r="WKH2" s="155"/>
      <c r="WKI2" s="155"/>
      <c r="WKJ2" s="155"/>
      <c r="WKK2" s="155"/>
      <c r="WKL2" s="155"/>
      <c r="WKM2" s="155"/>
      <c r="WKN2" s="155"/>
      <c r="WKO2" s="155"/>
      <c r="WKP2" s="155"/>
      <c r="WKQ2" s="155"/>
      <c r="WKR2" s="155"/>
      <c r="WKS2" s="155"/>
      <c r="WKT2" s="155"/>
      <c r="WKU2" s="155"/>
      <c r="WKV2" s="155"/>
      <c r="WKW2" s="155"/>
      <c r="WKX2" s="155"/>
      <c r="WKY2" s="155"/>
      <c r="WKZ2" s="155"/>
      <c r="WLA2" s="155"/>
      <c r="WLB2" s="155"/>
      <c r="WLC2" s="155"/>
      <c r="WLD2" s="155"/>
      <c r="WLE2" s="155"/>
      <c r="WLF2" s="155"/>
      <c r="WLG2" s="155"/>
      <c r="WLH2" s="155"/>
      <c r="WLI2" s="155"/>
      <c r="WLJ2" s="155"/>
      <c r="WLK2" s="155"/>
      <c r="WLL2" s="155"/>
      <c r="WLM2" s="155"/>
      <c r="WLN2" s="155"/>
      <c r="WLO2" s="155"/>
      <c r="WLP2" s="155"/>
      <c r="WLQ2" s="155"/>
      <c r="WLR2" s="155"/>
      <c r="WLS2" s="155"/>
      <c r="WLT2" s="155"/>
      <c r="WLU2" s="155"/>
      <c r="WLV2" s="155"/>
      <c r="WLW2" s="155"/>
      <c r="WLX2" s="155"/>
      <c r="WLY2" s="155"/>
      <c r="WLZ2" s="155"/>
      <c r="WMA2" s="155"/>
      <c r="WMB2" s="155"/>
      <c r="WMC2" s="155"/>
      <c r="WMD2" s="155"/>
      <c r="WME2" s="155"/>
      <c r="WMF2" s="155"/>
      <c r="WMG2" s="155"/>
      <c r="WMH2" s="155"/>
      <c r="WMI2" s="155"/>
      <c r="WMJ2" s="155"/>
      <c r="WMK2" s="155"/>
      <c r="WML2" s="155"/>
      <c r="WMM2" s="155"/>
      <c r="WMN2" s="155"/>
      <c r="WMO2" s="155"/>
      <c r="WMP2" s="155"/>
      <c r="WMQ2" s="155"/>
      <c r="WMR2" s="155"/>
      <c r="WMS2" s="155"/>
      <c r="WMT2" s="155"/>
      <c r="WMU2" s="155"/>
      <c r="WMV2" s="155"/>
      <c r="WMW2" s="155"/>
      <c r="WMX2" s="155"/>
      <c r="WMY2" s="155"/>
      <c r="WMZ2" s="155"/>
      <c r="WNA2" s="155"/>
      <c r="WNB2" s="155"/>
      <c r="WNC2" s="155"/>
      <c r="WND2" s="155"/>
      <c r="WNE2" s="155"/>
      <c r="WNF2" s="155"/>
      <c r="WNG2" s="155"/>
      <c r="WNH2" s="155"/>
      <c r="WNI2" s="155"/>
      <c r="WNJ2" s="155"/>
      <c r="WNK2" s="155"/>
      <c r="WNL2" s="155"/>
      <c r="WNM2" s="155"/>
      <c r="WNN2" s="155"/>
      <c r="WNO2" s="155"/>
      <c r="WNP2" s="155"/>
      <c r="WNQ2" s="155"/>
      <c r="WNR2" s="155"/>
      <c r="WNS2" s="155"/>
      <c r="WNT2" s="155"/>
      <c r="WNU2" s="155"/>
      <c r="WNV2" s="155"/>
      <c r="WNW2" s="155"/>
      <c r="WNX2" s="155"/>
      <c r="WNY2" s="155"/>
      <c r="WNZ2" s="155"/>
      <c r="WOA2" s="155"/>
      <c r="WOB2" s="155"/>
      <c r="WOC2" s="155"/>
      <c r="WOD2" s="155"/>
      <c r="WOE2" s="155"/>
      <c r="WOF2" s="155"/>
      <c r="WOG2" s="155"/>
      <c r="WOH2" s="155"/>
      <c r="WOI2" s="155"/>
      <c r="WOJ2" s="155"/>
      <c r="WOK2" s="155"/>
      <c r="WOL2" s="155"/>
      <c r="WOM2" s="155"/>
      <c r="WON2" s="155"/>
      <c r="WOO2" s="155"/>
      <c r="WOP2" s="155"/>
      <c r="WOQ2" s="155"/>
      <c r="WOR2" s="155"/>
      <c r="WOS2" s="155"/>
      <c r="WOT2" s="155"/>
      <c r="WOU2" s="155"/>
      <c r="WOV2" s="155"/>
      <c r="WOW2" s="155"/>
      <c r="WOX2" s="155"/>
      <c r="WOY2" s="155"/>
      <c r="WOZ2" s="155"/>
      <c r="WPA2" s="155"/>
      <c r="WPB2" s="155"/>
      <c r="WPC2" s="155"/>
      <c r="WPD2" s="155"/>
      <c r="WPE2" s="155"/>
      <c r="WPF2" s="155"/>
      <c r="WPG2" s="155"/>
      <c r="WPH2" s="155"/>
      <c r="WPI2" s="155"/>
      <c r="WPJ2" s="155"/>
      <c r="WPK2" s="155"/>
      <c r="WPL2" s="155"/>
      <c r="WPM2" s="155"/>
      <c r="WPN2" s="155"/>
      <c r="WPO2" s="155"/>
      <c r="WPP2" s="155"/>
      <c r="WPQ2" s="155"/>
      <c r="WPR2" s="155"/>
      <c r="WPS2" s="155"/>
      <c r="WPT2" s="155"/>
      <c r="WPU2" s="155"/>
      <c r="WPV2" s="155"/>
      <c r="WPW2" s="155"/>
      <c r="WPX2" s="155"/>
      <c r="WPY2" s="155"/>
      <c r="WPZ2" s="155"/>
      <c r="WQA2" s="155"/>
      <c r="WQB2" s="155"/>
      <c r="WQC2" s="155"/>
      <c r="WQD2" s="155"/>
      <c r="WQE2" s="155"/>
      <c r="WQF2" s="155"/>
      <c r="WQG2" s="155"/>
      <c r="WQH2" s="155"/>
      <c r="WQI2" s="155"/>
      <c r="WQJ2" s="155"/>
      <c r="WQK2" s="155"/>
      <c r="WQL2" s="155"/>
      <c r="WQM2" s="155"/>
      <c r="WQN2" s="155"/>
      <c r="WQO2" s="155"/>
      <c r="WQP2" s="155"/>
      <c r="WQQ2" s="155"/>
      <c r="WQR2" s="155"/>
      <c r="WQS2" s="155"/>
      <c r="WQT2" s="155"/>
      <c r="WQU2" s="155"/>
      <c r="WQV2" s="155"/>
      <c r="WQW2" s="155"/>
      <c r="WQX2" s="155"/>
      <c r="WQY2" s="155"/>
      <c r="WQZ2" s="155"/>
      <c r="WRA2" s="155"/>
      <c r="WRB2" s="155"/>
      <c r="WRC2" s="155"/>
      <c r="WRD2" s="155"/>
      <c r="WRE2" s="155"/>
      <c r="WRF2" s="155"/>
      <c r="WRG2" s="155"/>
      <c r="WRH2" s="155"/>
      <c r="WRI2" s="155"/>
      <c r="WRJ2" s="155"/>
      <c r="WRK2" s="155"/>
      <c r="WRL2" s="155"/>
      <c r="WRM2" s="155"/>
      <c r="WRN2" s="155"/>
      <c r="WRO2" s="155"/>
      <c r="WRP2" s="155"/>
      <c r="WRQ2" s="155"/>
      <c r="WRR2" s="155"/>
      <c r="WRS2" s="155"/>
      <c r="WRT2" s="155"/>
      <c r="WRU2" s="155"/>
      <c r="WRV2" s="155"/>
      <c r="WRW2" s="155"/>
      <c r="WRX2" s="155"/>
      <c r="WRY2" s="155"/>
      <c r="WRZ2" s="155"/>
      <c r="WSA2" s="155"/>
      <c r="WSB2" s="155"/>
      <c r="WSC2" s="155"/>
      <c r="WSD2" s="155"/>
      <c r="WSE2" s="155"/>
      <c r="WSF2" s="155"/>
      <c r="WSG2" s="155"/>
      <c r="WSH2" s="155"/>
      <c r="WSI2" s="155"/>
      <c r="WSJ2" s="155"/>
      <c r="WSK2" s="155"/>
      <c r="WSL2" s="155"/>
      <c r="WSM2" s="155"/>
      <c r="WSN2" s="155"/>
      <c r="WSO2" s="155"/>
      <c r="WSP2" s="155"/>
      <c r="WSQ2" s="155"/>
      <c r="WSR2" s="155"/>
      <c r="WSS2" s="155"/>
      <c r="WST2" s="155"/>
      <c r="WSU2" s="155"/>
      <c r="WSV2" s="155"/>
      <c r="WSW2" s="155"/>
      <c r="WSX2" s="155"/>
      <c r="WSY2" s="155"/>
      <c r="WSZ2" s="155"/>
      <c r="WTA2" s="155"/>
      <c r="WTB2" s="155"/>
      <c r="WTC2" s="155"/>
      <c r="WTD2" s="155"/>
      <c r="WTE2" s="155"/>
      <c r="WTF2" s="155"/>
      <c r="WTG2" s="155"/>
      <c r="WTH2" s="155"/>
      <c r="WTI2" s="155"/>
      <c r="WTJ2" s="155"/>
      <c r="WTK2" s="155"/>
      <c r="WTL2" s="155"/>
      <c r="WTM2" s="155"/>
      <c r="WTN2" s="155"/>
      <c r="WTO2" s="155"/>
      <c r="WTP2" s="155"/>
      <c r="WTQ2" s="155"/>
      <c r="WTR2" s="155"/>
      <c r="WTS2" s="155"/>
      <c r="WTT2" s="155"/>
      <c r="WTU2" s="155"/>
      <c r="WTV2" s="155"/>
      <c r="WTW2" s="155"/>
      <c r="WTX2" s="155"/>
      <c r="WTY2" s="155"/>
      <c r="WTZ2" s="155"/>
      <c r="WUA2" s="155"/>
      <c r="WUB2" s="155"/>
      <c r="WUC2" s="155"/>
      <c r="WUD2" s="155"/>
      <c r="WUE2" s="155"/>
      <c r="WUF2" s="155"/>
      <c r="WUG2" s="155"/>
      <c r="WUH2" s="155"/>
      <c r="WUI2" s="155"/>
      <c r="WUJ2" s="155"/>
      <c r="WUK2" s="155"/>
      <c r="WUL2" s="155"/>
      <c r="WUM2" s="155"/>
      <c r="WUN2" s="155"/>
      <c r="WUO2" s="155"/>
      <c r="WUP2" s="155"/>
      <c r="WUQ2" s="155"/>
      <c r="WUR2" s="155"/>
      <c r="WUS2" s="155"/>
      <c r="WUT2" s="155"/>
      <c r="WUU2" s="155"/>
      <c r="WUV2" s="155"/>
      <c r="WUW2" s="155"/>
      <c r="WUX2" s="155"/>
      <c r="WUY2" s="155"/>
      <c r="WUZ2" s="155"/>
      <c r="WVA2" s="155"/>
      <c r="WVB2" s="155"/>
      <c r="WVC2" s="155"/>
      <c r="WVD2" s="155"/>
      <c r="WVE2" s="155"/>
      <c r="WVF2" s="155"/>
      <c r="WVG2" s="155"/>
      <c r="WVH2" s="155"/>
      <c r="WVI2" s="155"/>
      <c r="WVJ2" s="155"/>
      <c r="WVK2" s="155"/>
      <c r="WVL2" s="155"/>
      <c r="WVM2" s="155"/>
      <c r="WVN2" s="155"/>
      <c r="WVO2" s="155"/>
      <c r="WVP2" s="155"/>
      <c r="WVQ2" s="155"/>
      <c r="WVR2" s="155"/>
      <c r="WVS2" s="155"/>
      <c r="WVT2" s="155"/>
      <c r="WVU2" s="155"/>
      <c r="WVV2" s="155"/>
      <c r="WVW2" s="155"/>
      <c r="WVX2" s="155"/>
      <c r="WVY2" s="155"/>
      <c r="WVZ2" s="155"/>
      <c r="WWA2" s="155"/>
      <c r="WWB2" s="155"/>
      <c r="WWC2" s="155"/>
      <c r="WWD2" s="155"/>
      <c r="WWE2" s="155"/>
      <c r="WWF2" s="155"/>
      <c r="WWG2" s="155"/>
      <c r="WWH2" s="155"/>
      <c r="WWI2" s="155"/>
      <c r="WWJ2" s="155"/>
      <c r="WWK2" s="155"/>
      <c r="WWL2" s="155"/>
      <c r="WWM2" s="155"/>
      <c r="WWN2" s="155"/>
      <c r="WWO2" s="155"/>
      <c r="WWP2" s="155"/>
      <c r="WWQ2" s="155"/>
      <c r="WWR2" s="155"/>
      <c r="WWS2" s="155"/>
      <c r="WWT2" s="155"/>
      <c r="WWU2" s="155"/>
      <c r="WWV2" s="155"/>
      <c r="WWW2" s="155"/>
      <c r="WWX2" s="155"/>
      <c r="WWY2" s="155"/>
      <c r="WWZ2" s="155"/>
      <c r="WXA2" s="155"/>
      <c r="WXB2" s="155"/>
      <c r="WXC2" s="155"/>
      <c r="WXD2" s="155"/>
      <c r="WXE2" s="155"/>
      <c r="WXF2" s="155"/>
      <c r="WXG2" s="155"/>
      <c r="WXH2" s="155"/>
      <c r="WXI2" s="155"/>
      <c r="WXJ2" s="155"/>
      <c r="WXK2" s="155"/>
      <c r="WXL2" s="155"/>
      <c r="WXM2" s="155"/>
      <c r="WXN2" s="155"/>
      <c r="WXO2" s="155"/>
      <c r="WXP2" s="155"/>
      <c r="WXQ2" s="155"/>
      <c r="WXR2" s="155"/>
      <c r="WXS2" s="155"/>
      <c r="WXT2" s="155"/>
      <c r="WXU2" s="155"/>
      <c r="WXV2" s="155"/>
      <c r="WXW2" s="155"/>
      <c r="WXX2" s="155"/>
      <c r="WXY2" s="155"/>
      <c r="WXZ2" s="155"/>
      <c r="WYA2" s="155"/>
      <c r="WYB2" s="155"/>
      <c r="WYC2" s="155"/>
      <c r="WYD2" s="155"/>
      <c r="WYE2" s="155"/>
      <c r="WYF2" s="155"/>
      <c r="WYG2" s="155"/>
      <c r="WYH2" s="155"/>
      <c r="WYI2" s="155"/>
      <c r="WYJ2" s="155"/>
      <c r="WYK2" s="155"/>
      <c r="WYL2" s="155"/>
      <c r="WYM2" s="155"/>
      <c r="WYN2" s="155"/>
      <c r="WYO2" s="155"/>
      <c r="WYP2" s="155"/>
      <c r="WYQ2" s="155"/>
      <c r="WYR2" s="155"/>
      <c r="WYS2" s="155"/>
      <c r="WYT2" s="155"/>
      <c r="WYU2" s="155"/>
      <c r="WYV2" s="155"/>
      <c r="WYW2" s="155"/>
      <c r="WYX2" s="155"/>
      <c r="WYY2" s="155"/>
      <c r="WYZ2" s="155"/>
      <c r="WZA2" s="155"/>
      <c r="WZB2" s="155"/>
      <c r="WZC2" s="155"/>
      <c r="WZD2" s="155"/>
      <c r="WZE2" s="155"/>
      <c r="WZF2" s="155"/>
      <c r="WZG2" s="155"/>
      <c r="WZH2" s="155"/>
      <c r="WZI2" s="155"/>
      <c r="WZJ2" s="155"/>
      <c r="WZK2" s="155"/>
      <c r="WZL2" s="155"/>
      <c r="WZM2" s="155"/>
      <c r="WZN2" s="155"/>
      <c r="WZO2" s="155"/>
      <c r="WZP2" s="155"/>
      <c r="WZQ2" s="155"/>
      <c r="WZR2" s="155"/>
      <c r="WZS2" s="155"/>
      <c r="WZT2" s="155"/>
      <c r="WZU2" s="155"/>
      <c r="WZV2" s="155"/>
      <c r="WZW2" s="155"/>
      <c r="WZX2" s="155"/>
      <c r="WZY2" s="155"/>
      <c r="WZZ2" s="155"/>
      <c r="XAA2" s="155"/>
      <c r="XAB2" s="155"/>
      <c r="XAC2" s="155"/>
      <c r="XAD2" s="155"/>
      <c r="XAE2" s="155"/>
      <c r="XAF2" s="155"/>
      <c r="XAG2" s="155"/>
      <c r="XAH2" s="155"/>
      <c r="XAI2" s="155"/>
      <c r="XAJ2" s="155"/>
      <c r="XAK2" s="155"/>
      <c r="XAL2" s="155"/>
      <c r="XAM2" s="155"/>
      <c r="XAN2" s="155"/>
      <c r="XAO2" s="155"/>
      <c r="XAP2" s="155"/>
      <c r="XAQ2" s="155"/>
      <c r="XAR2" s="155"/>
      <c r="XAS2" s="155"/>
      <c r="XAT2" s="155"/>
      <c r="XAU2" s="155"/>
      <c r="XAV2" s="155"/>
      <c r="XAW2" s="155"/>
      <c r="XAX2" s="155"/>
      <c r="XAY2" s="155"/>
      <c r="XAZ2" s="155"/>
      <c r="XBA2" s="155"/>
      <c r="XBB2" s="155"/>
      <c r="XBC2" s="155"/>
      <c r="XBD2" s="155"/>
      <c r="XBE2" s="155"/>
      <c r="XBF2" s="155"/>
      <c r="XBG2" s="155"/>
      <c r="XBH2" s="155"/>
      <c r="XBI2" s="155"/>
      <c r="XBJ2" s="155"/>
      <c r="XBK2" s="155"/>
      <c r="XBL2" s="155"/>
      <c r="XBM2" s="155"/>
      <c r="XBN2" s="155"/>
      <c r="XBO2" s="155"/>
      <c r="XBP2" s="155"/>
      <c r="XBQ2" s="155"/>
      <c r="XBR2" s="155"/>
      <c r="XBS2" s="155"/>
      <c r="XBT2" s="155"/>
      <c r="XBU2" s="155"/>
      <c r="XBV2" s="155"/>
      <c r="XBW2" s="155"/>
      <c r="XBX2" s="155"/>
      <c r="XBY2" s="155"/>
      <c r="XBZ2" s="155"/>
      <c r="XCA2" s="155"/>
      <c r="XCB2" s="155"/>
      <c r="XCC2" s="155"/>
      <c r="XCD2" s="155"/>
      <c r="XCE2" s="155"/>
      <c r="XCF2" s="155"/>
      <c r="XCG2" s="155"/>
      <c r="XCH2" s="155"/>
      <c r="XCI2" s="155"/>
      <c r="XCJ2" s="155"/>
      <c r="XCK2" s="155"/>
      <c r="XCL2" s="155"/>
      <c r="XCM2" s="155"/>
      <c r="XCN2" s="155"/>
      <c r="XCO2" s="155"/>
      <c r="XCP2" s="155"/>
      <c r="XCQ2" s="155"/>
      <c r="XCR2" s="155"/>
      <c r="XCS2" s="155"/>
      <c r="XCT2" s="155"/>
      <c r="XCU2" s="155"/>
      <c r="XCV2" s="155"/>
      <c r="XCW2" s="155"/>
      <c r="XCX2" s="155"/>
    </row>
    <row r="3" spans="1:16326" ht="15.75" x14ac:dyDescent="0.25">
      <c r="A3" s="143"/>
      <c r="B3" s="144"/>
      <c r="C3" s="244" t="s">
        <v>2335</v>
      </c>
      <c r="D3" s="245" t="s">
        <v>2336</v>
      </c>
      <c r="E3" s="245" t="s">
        <v>2337</v>
      </c>
      <c r="F3" s="147"/>
      <c r="G3" s="148"/>
      <c r="H3" s="149"/>
      <c r="I3" s="149"/>
      <c r="J3" s="146"/>
      <c r="K3" s="146"/>
      <c r="L3" s="150"/>
      <c r="M3" s="151"/>
      <c r="N3" s="148"/>
      <c r="O3" s="152"/>
      <c r="P3" s="153"/>
      <c r="Q3" s="148"/>
      <c r="R3" s="146"/>
      <c r="S3" s="154"/>
      <c r="T3" s="155"/>
      <c r="U3" s="155"/>
      <c r="V3" s="155"/>
      <c r="W3" s="155"/>
      <c r="X3" s="155"/>
      <c r="Y3" s="155"/>
      <c r="Z3" s="155"/>
      <c r="AA3" s="155"/>
      <c r="AB3" s="155"/>
      <c r="AC3" s="155"/>
      <c r="AD3" s="155"/>
      <c r="AE3" s="155"/>
      <c r="AF3" s="155"/>
      <c r="AG3" s="155"/>
      <c r="AH3" s="155"/>
      <c r="AI3" s="155"/>
      <c r="AJ3" s="155"/>
      <c r="AK3" s="155"/>
      <c r="AL3" s="155"/>
      <c r="AM3" s="155"/>
      <c r="AN3" s="155"/>
      <c r="AO3" s="155"/>
      <c r="AP3" s="155"/>
      <c r="AQ3" s="155"/>
      <c r="AR3" s="155"/>
      <c r="AS3" s="155"/>
      <c r="AT3" s="155"/>
      <c r="AU3" s="155"/>
      <c r="AV3" s="155"/>
      <c r="AW3" s="155"/>
      <c r="AX3" s="155"/>
      <c r="AY3" s="155"/>
      <c r="AZ3" s="155"/>
      <c r="BA3" s="155"/>
      <c r="BB3" s="155"/>
      <c r="BC3" s="155"/>
      <c r="BD3" s="155"/>
      <c r="BE3" s="155"/>
      <c r="BF3" s="155"/>
      <c r="BG3" s="155"/>
      <c r="BH3" s="155"/>
      <c r="BI3" s="155"/>
      <c r="BJ3" s="155"/>
      <c r="BK3" s="155"/>
      <c r="BL3" s="155"/>
      <c r="BM3" s="155"/>
      <c r="BN3" s="155"/>
      <c r="BO3" s="155"/>
      <c r="BP3" s="155"/>
      <c r="BQ3" s="155"/>
      <c r="BR3" s="155"/>
      <c r="BS3" s="155"/>
      <c r="BT3" s="155"/>
      <c r="BU3" s="155"/>
      <c r="BV3" s="155"/>
      <c r="BW3" s="155"/>
      <c r="BX3" s="155"/>
      <c r="BY3" s="155"/>
      <c r="BZ3" s="155"/>
      <c r="CA3" s="155"/>
      <c r="CB3" s="155"/>
      <c r="CC3" s="155"/>
      <c r="CD3" s="155"/>
      <c r="CE3" s="155"/>
      <c r="CF3" s="155"/>
      <c r="CG3" s="155"/>
      <c r="CH3" s="155"/>
      <c r="CI3" s="155"/>
      <c r="CJ3" s="155"/>
      <c r="CK3" s="155"/>
      <c r="CL3" s="155"/>
      <c r="CM3" s="155"/>
      <c r="CN3" s="155"/>
      <c r="CO3" s="155"/>
      <c r="CP3" s="155"/>
      <c r="CQ3" s="155"/>
      <c r="CR3" s="155"/>
      <c r="CS3" s="155"/>
      <c r="CT3" s="155"/>
      <c r="CU3" s="155"/>
      <c r="CV3" s="155"/>
      <c r="CW3" s="155"/>
      <c r="CX3" s="155"/>
      <c r="CY3" s="155"/>
      <c r="CZ3" s="155"/>
      <c r="DA3" s="155"/>
      <c r="DB3" s="155"/>
      <c r="DC3" s="155"/>
      <c r="DD3" s="155"/>
      <c r="DE3" s="155"/>
      <c r="DF3" s="155"/>
      <c r="DG3" s="155"/>
      <c r="DH3" s="155"/>
      <c r="DI3" s="155"/>
      <c r="DJ3" s="155"/>
      <c r="DK3" s="155"/>
      <c r="DL3" s="155"/>
      <c r="DM3" s="155"/>
      <c r="DN3" s="155"/>
      <c r="DO3" s="155"/>
      <c r="DP3" s="155"/>
      <c r="DQ3" s="155"/>
      <c r="DR3" s="155"/>
      <c r="DS3" s="155"/>
      <c r="DT3" s="155"/>
      <c r="DU3" s="155"/>
      <c r="DV3" s="155"/>
      <c r="DW3" s="155"/>
      <c r="DX3" s="155"/>
      <c r="DY3" s="155"/>
      <c r="DZ3" s="155"/>
      <c r="EA3" s="155"/>
      <c r="EB3" s="155"/>
      <c r="EC3" s="155"/>
      <c r="ED3" s="155"/>
      <c r="EE3" s="155"/>
      <c r="EF3" s="155"/>
      <c r="EG3" s="155"/>
      <c r="EH3" s="155"/>
      <c r="EI3" s="155"/>
      <c r="EJ3" s="155"/>
      <c r="EK3" s="155"/>
      <c r="EL3" s="155"/>
      <c r="EM3" s="155"/>
      <c r="EN3" s="155"/>
      <c r="EO3" s="155"/>
      <c r="EP3" s="155"/>
      <c r="EQ3" s="155"/>
      <c r="ER3" s="155"/>
      <c r="ES3" s="155"/>
      <c r="ET3" s="155"/>
      <c r="EU3" s="155"/>
      <c r="EV3" s="155"/>
      <c r="EW3" s="155"/>
      <c r="EX3" s="155"/>
      <c r="EY3" s="155"/>
      <c r="EZ3" s="155"/>
      <c r="FA3" s="155"/>
      <c r="FB3" s="155"/>
      <c r="FC3" s="155"/>
      <c r="FD3" s="155"/>
      <c r="FE3" s="155"/>
      <c r="FF3" s="155"/>
      <c r="FG3" s="155"/>
      <c r="FH3" s="155"/>
      <c r="FI3" s="155"/>
      <c r="FJ3" s="155"/>
      <c r="FK3" s="155"/>
      <c r="FL3" s="155"/>
      <c r="FM3" s="155"/>
      <c r="FN3" s="155"/>
      <c r="FO3" s="155"/>
      <c r="FP3" s="155"/>
      <c r="FQ3" s="155"/>
      <c r="FR3" s="155"/>
      <c r="FS3" s="155"/>
      <c r="FT3" s="155"/>
      <c r="FU3" s="155"/>
      <c r="FV3" s="155"/>
      <c r="FW3" s="155"/>
      <c r="FX3" s="155"/>
      <c r="FY3" s="155"/>
      <c r="FZ3" s="155"/>
      <c r="GA3" s="155"/>
      <c r="GB3" s="155"/>
      <c r="GC3" s="155"/>
      <c r="GD3" s="155"/>
      <c r="GE3" s="155"/>
      <c r="GF3" s="155"/>
      <c r="GG3" s="155"/>
      <c r="GH3" s="155"/>
      <c r="GI3" s="155"/>
      <c r="GJ3" s="155"/>
      <c r="GK3" s="155"/>
      <c r="GL3" s="155"/>
      <c r="GM3" s="155"/>
      <c r="GN3" s="155"/>
      <c r="GO3" s="155"/>
      <c r="GP3" s="155"/>
      <c r="GQ3" s="155"/>
      <c r="GR3" s="155"/>
      <c r="GS3" s="155"/>
      <c r="GT3" s="155"/>
      <c r="GU3" s="155"/>
      <c r="GV3" s="155"/>
      <c r="GW3" s="155"/>
      <c r="GX3" s="155"/>
      <c r="GY3" s="155"/>
      <c r="GZ3" s="155"/>
      <c r="HA3" s="155"/>
      <c r="HB3" s="155"/>
      <c r="HC3" s="155"/>
      <c r="HD3" s="155"/>
      <c r="HE3" s="155"/>
      <c r="HF3" s="155"/>
      <c r="HG3" s="155"/>
      <c r="HH3" s="155"/>
      <c r="HI3" s="155"/>
      <c r="HJ3" s="155"/>
      <c r="HK3" s="155"/>
      <c r="HL3" s="155"/>
      <c r="HM3" s="155"/>
      <c r="HN3" s="155"/>
      <c r="HO3" s="155"/>
      <c r="HP3" s="155"/>
      <c r="HQ3" s="155"/>
      <c r="HR3" s="155"/>
      <c r="HS3" s="155"/>
      <c r="HT3" s="155"/>
      <c r="HU3" s="155"/>
      <c r="HV3" s="155"/>
      <c r="HW3" s="155"/>
      <c r="HX3" s="155"/>
      <c r="HY3" s="155"/>
      <c r="HZ3" s="155"/>
      <c r="IA3" s="155"/>
      <c r="IB3" s="155"/>
      <c r="IC3" s="155"/>
      <c r="ID3" s="155"/>
      <c r="IE3" s="155"/>
      <c r="IF3" s="155"/>
      <c r="IG3" s="155"/>
      <c r="IH3" s="155"/>
      <c r="II3" s="155"/>
      <c r="IJ3" s="155"/>
      <c r="IK3" s="155"/>
      <c r="IL3" s="155"/>
      <c r="IM3" s="155"/>
      <c r="IN3" s="155"/>
      <c r="IO3" s="155"/>
      <c r="IP3" s="155"/>
      <c r="IQ3" s="155"/>
      <c r="IR3" s="155"/>
      <c r="IS3" s="155"/>
      <c r="IT3" s="155"/>
      <c r="IU3" s="155"/>
      <c r="IV3" s="155"/>
      <c r="IW3" s="155"/>
      <c r="IX3" s="155"/>
      <c r="IY3" s="155"/>
      <c r="IZ3" s="155"/>
      <c r="JA3" s="155"/>
      <c r="JB3" s="155"/>
      <c r="JC3" s="155"/>
      <c r="JD3" s="155"/>
      <c r="JE3" s="155"/>
      <c r="JF3" s="155"/>
      <c r="JG3" s="155"/>
      <c r="JH3" s="155"/>
      <c r="JI3" s="155"/>
      <c r="JJ3" s="155"/>
      <c r="JK3" s="155"/>
      <c r="JL3" s="155"/>
      <c r="JM3" s="155"/>
      <c r="JN3" s="155"/>
      <c r="JO3" s="155"/>
      <c r="JP3" s="155"/>
      <c r="JQ3" s="155"/>
      <c r="JR3" s="155"/>
      <c r="JS3" s="155"/>
      <c r="JT3" s="155"/>
      <c r="JU3" s="155"/>
      <c r="JV3" s="155"/>
      <c r="JW3" s="155"/>
      <c r="JX3" s="155"/>
      <c r="JY3" s="155"/>
      <c r="JZ3" s="155"/>
      <c r="KA3" s="155"/>
      <c r="KB3" s="155"/>
      <c r="KC3" s="155"/>
      <c r="KD3" s="155"/>
      <c r="KE3" s="155"/>
      <c r="KF3" s="155"/>
      <c r="KG3" s="155"/>
      <c r="KH3" s="155"/>
      <c r="KI3" s="155"/>
      <c r="KJ3" s="155"/>
      <c r="KK3" s="155"/>
      <c r="KL3" s="155"/>
      <c r="KM3" s="155"/>
      <c r="KN3" s="155"/>
      <c r="KO3" s="155"/>
      <c r="KP3" s="155"/>
      <c r="KQ3" s="155"/>
      <c r="KR3" s="155"/>
      <c r="KS3" s="155"/>
      <c r="KT3" s="155"/>
      <c r="KU3" s="155"/>
      <c r="KV3" s="155"/>
      <c r="KW3" s="155"/>
      <c r="KX3" s="155"/>
      <c r="KY3" s="155"/>
      <c r="KZ3" s="155"/>
      <c r="LA3" s="155"/>
      <c r="LB3" s="155"/>
      <c r="LC3" s="155"/>
      <c r="LD3" s="155"/>
      <c r="LE3" s="155"/>
      <c r="LF3" s="155"/>
      <c r="LG3" s="155"/>
      <c r="LH3" s="155"/>
      <c r="LI3" s="155"/>
      <c r="LJ3" s="155"/>
      <c r="LK3" s="155"/>
      <c r="LL3" s="155"/>
      <c r="LM3" s="155"/>
      <c r="LN3" s="155"/>
      <c r="LO3" s="155"/>
      <c r="LP3" s="155"/>
      <c r="LQ3" s="155"/>
      <c r="LR3" s="155"/>
      <c r="LS3" s="155"/>
      <c r="LT3" s="155"/>
      <c r="LU3" s="155"/>
      <c r="LV3" s="155"/>
      <c r="LW3" s="155"/>
      <c r="LX3" s="155"/>
      <c r="LY3" s="155"/>
      <c r="LZ3" s="155"/>
      <c r="MA3" s="155"/>
      <c r="MB3" s="155"/>
      <c r="MC3" s="155"/>
      <c r="MD3" s="155"/>
      <c r="ME3" s="155"/>
      <c r="MF3" s="155"/>
      <c r="MG3" s="155"/>
      <c r="MH3" s="155"/>
      <c r="MI3" s="155"/>
      <c r="MJ3" s="155"/>
      <c r="MK3" s="155"/>
      <c r="ML3" s="155"/>
      <c r="MM3" s="155"/>
      <c r="MN3" s="155"/>
      <c r="MO3" s="155"/>
      <c r="MP3" s="155"/>
      <c r="MQ3" s="155"/>
      <c r="MR3" s="155"/>
      <c r="MS3" s="155"/>
      <c r="MT3" s="155"/>
      <c r="MU3" s="155"/>
      <c r="MV3" s="155"/>
      <c r="MW3" s="155"/>
      <c r="MX3" s="155"/>
      <c r="MY3" s="155"/>
      <c r="MZ3" s="155"/>
      <c r="NA3" s="155"/>
      <c r="NB3" s="155"/>
      <c r="NC3" s="155"/>
      <c r="ND3" s="155"/>
      <c r="NE3" s="155"/>
      <c r="NF3" s="155"/>
      <c r="NG3" s="155"/>
      <c r="NH3" s="155"/>
      <c r="NI3" s="155"/>
      <c r="NJ3" s="155"/>
      <c r="NK3" s="155"/>
      <c r="NL3" s="155"/>
      <c r="NM3" s="155"/>
      <c r="NN3" s="155"/>
      <c r="NO3" s="155"/>
      <c r="NP3" s="155"/>
      <c r="NQ3" s="155"/>
      <c r="NR3" s="155"/>
      <c r="NS3" s="155"/>
      <c r="NT3" s="155"/>
      <c r="NU3" s="155"/>
      <c r="NV3" s="155"/>
      <c r="NW3" s="155"/>
      <c r="NX3" s="155"/>
      <c r="NY3" s="155"/>
      <c r="NZ3" s="155"/>
      <c r="OA3" s="155"/>
      <c r="OB3" s="155"/>
      <c r="OC3" s="155"/>
      <c r="OD3" s="155"/>
      <c r="OE3" s="155"/>
      <c r="OF3" s="155"/>
      <c r="OG3" s="155"/>
      <c r="OH3" s="155"/>
      <c r="OI3" s="155"/>
      <c r="OJ3" s="155"/>
      <c r="OK3" s="155"/>
      <c r="OL3" s="155"/>
      <c r="OM3" s="155"/>
      <c r="ON3" s="155"/>
      <c r="OO3" s="155"/>
      <c r="OP3" s="155"/>
      <c r="OQ3" s="155"/>
      <c r="OR3" s="155"/>
      <c r="OS3" s="155"/>
      <c r="OT3" s="155"/>
      <c r="OU3" s="155"/>
      <c r="OV3" s="155"/>
      <c r="OW3" s="155"/>
      <c r="OX3" s="155"/>
      <c r="OY3" s="155"/>
      <c r="OZ3" s="155"/>
      <c r="PA3" s="155"/>
      <c r="PB3" s="155"/>
      <c r="PC3" s="155"/>
      <c r="PD3" s="155"/>
      <c r="PE3" s="155"/>
      <c r="PF3" s="155"/>
      <c r="PG3" s="155"/>
      <c r="PH3" s="155"/>
      <c r="PI3" s="155"/>
      <c r="PJ3" s="155"/>
      <c r="PK3" s="155"/>
      <c r="PL3" s="155"/>
      <c r="PM3" s="155"/>
      <c r="PN3" s="155"/>
      <c r="PO3" s="155"/>
      <c r="PP3" s="155"/>
      <c r="PQ3" s="155"/>
      <c r="PR3" s="155"/>
      <c r="PS3" s="155"/>
      <c r="PT3" s="155"/>
      <c r="PU3" s="155"/>
      <c r="PV3" s="155"/>
      <c r="PW3" s="155"/>
      <c r="PX3" s="155"/>
      <c r="PY3" s="155"/>
      <c r="PZ3" s="155"/>
      <c r="QA3" s="155"/>
      <c r="QB3" s="155"/>
      <c r="QC3" s="155"/>
      <c r="QD3" s="155"/>
      <c r="QE3" s="155"/>
      <c r="QF3" s="155"/>
      <c r="QG3" s="155"/>
      <c r="QH3" s="155"/>
      <c r="QI3" s="155"/>
      <c r="QJ3" s="155"/>
      <c r="QK3" s="155"/>
      <c r="QL3" s="155"/>
      <c r="QM3" s="155"/>
      <c r="QN3" s="155"/>
      <c r="QO3" s="155"/>
      <c r="QP3" s="155"/>
      <c r="QQ3" s="155"/>
      <c r="QR3" s="155"/>
      <c r="QS3" s="155"/>
      <c r="QT3" s="155"/>
      <c r="QU3" s="155"/>
      <c r="QV3" s="155"/>
      <c r="QW3" s="155"/>
      <c r="QX3" s="155"/>
      <c r="QY3" s="155"/>
      <c r="QZ3" s="155"/>
      <c r="RA3" s="155"/>
      <c r="RB3" s="155"/>
      <c r="RC3" s="155"/>
      <c r="RD3" s="155"/>
      <c r="RE3" s="155"/>
      <c r="RF3" s="155"/>
      <c r="RG3" s="155"/>
      <c r="RH3" s="155"/>
      <c r="RI3" s="155"/>
      <c r="RJ3" s="155"/>
      <c r="RK3" s="155"/>
      <c r="RL3" s="155"/>
      <c r="RM3" s="155"/>
      <c r="RN3" s="155"/>
      <c r="RO3" s="155"/>
      <c r="RP3" s="155"/>
      <c r="RQ3" s="155"/>
      <c r="RR3" s="155"/>
      <c r="RS3" s="155"/>
      <c r="RT3" s="155"/>
      <c r="RU3" s="155"/>
      <c r="RV3" s="155"/>
      <c r="RW3" s="155"/>
      <c r="RX3" s="155"/>
      <c r="RY3" s="155"/>
      <c r="RZ3" s="155"/>
      <c r="SA3" s="155"/>
      <c r="SB3" s="155"/>
      <c r="SC3" s="155"/>
      <c r="SD3" s="155"/>
      <c r="SE3" s="155"/>
      <c r="SF3" s="155"/>
      <c r="SG3" s="155"/>
      <c r="SH3" s="155"/>
      <c r="SI3" s="155"/>
      <c r="SJ3" s="155"/>
      <c r="SK3" s="155"/>
      <c r="SL3" s="155"/>
      <c r="SM3" s="155"/>
      <c r="SN3" s="155"/>
      <c r="SO3" s="155"/>
      <c r="SP3" s="155"/>
      <c r="SQ3" s="155"/>
      <c r="SR3" s="155"/>
      <c r="SS3" s="155"/>
      <c r="ST3" s="155"/>
      <c r="SU3" s="155"/>
      <c r="SV3" s="155"/>
      <c r="SW3" s="155"/>
      <c r="SX3" s="155"/>
      <c r="SY3" s="155"/>
      <c r="SZ3" s="155"/>
      <c r="TA3" s="155"/>
      <c r="TB3" s="155"/>
      <c r="TC3" s="155"/>
      <c r="TD3" s="155"/>
      <c r="TE3" s="155"/>
      <c r="TF3" s="155"/>
      <c r="TG3" s="155"/>
      <c r="TH3" s="155"/>
      <c r="TI3" s="155"/>
      <c r="TJ3" s="155"/>
      <c r="TK3" s="155"/>
      <c r="TL3" s="155"/>
      <c r="TM3" s="155"/>
      <c r="TN3" s="155"/>
      <c r="TO3" s="155"/>
      <c r="TP3" s="155"/>
      <c r="TQ3" s="155"/>
      <c r="TR3" s="155"/>
      <c r="TS3" s="155"/>
      <c r="TT3" s="155"/>
      <c r="TU3" s="155"/>
      <c r="TV3" s="155"/>
      <c r="TW3" s="155"/>
      <c r="TX3" s="155"/>
      <c r="TY3" s="155"/>
      <c r="TZ3" s="155"/>
      <c r="UA3" s="155"/>
      <c r="UB3" s="155"/>
      <c r="UC3" s="155"/>
      <c r="UD3" s="155"/>
      <c r="UE3" s="155"/>
      <c r="UF3" s="155"/>
      <c r="UG3" s="155"/>
      <c r="UH3" s="155"/>
      <c r="UI3" s="155"/>
      <c r="UJ3" s="155"/>
      <c r="UK3" s="155"/>
      <c r="UL3" s="155"/>
      <c r="UM3" s="155"/>
      <c r="UN3" s="155"/>
      <c r="UO3" s="155"/>
      <c r="UP3" s="155"/>
      <c r="UQ3" s="155"/>
      <c r="UR3" s="155"/>
      <c r="US3" s="155"/>
      <c r="UT3" s="155"/>
      <c r="UU3" s="155"/>
      <c r="UV3" s="155"/>
      <c r="UW3" s="155"/>
      <c r="UX3" s="155"/>
      <c r="UY3" s="155"/>
      <c r="UZ3" s="155"/>
      <c r="VA3" s="155"/>
      <c r="VB3" s="155"/>
      <c r="VC3" s="155"/>
      <c r="VD3" s="155"/>
      <c r="VE3" s="155"/>
      <c r="VF3" s="155"/>
      <c r="VG3" s="155"/>
      <c r="VH3" s="155"/>
      <c r="VI3" s="155"/>
      <c r="VJ3" s="155"/>
      <c r="VK3" s="155"/>
      <c r="VL3" s="155"/>
      <c r="VM3" s="155"/>
      <c r="VN3" s="155"/>
      <c r="VO3" s="155"/>
      <c r="VP3" s="155"/>
      <c r="VQ3" s="155"/>
      <c r="VR3" s="155"/>
      <c r="VS3" s="155"/>
      <c r="VT3" s="155"/>
      <c r="VU3" s="155"/>
      <c r="VV3" s="155"/>
      <c r="VW3" s="155"/>
      <c r="VX3" s="155"/>
      <c r="VY3" s="155"/>
      <c r="VZ3" s="155"/>
      <c r="WA3" s="155"/>
      <c r="WB3" s="155"/>
      <c r="WC3" s="155"/>
      <c r="WD3" s="155"/>
      <c r="WE3" s="155"/>
      <c r="WF3" s="155"/>
      <c r="WG3" s="155"/>
      <c r="WH3" s="155"/>
      <c r="WI3" s="155"/>
      <c r="WJ3" s="155"/>
      <c r="WK3" s="155"/>
      <c r="WL3" s="155"/>
      <c r="WM3" s="155"/>
      <c r="WN3" s="155"/>
      <c r="WO3" s="155"/>
      <c r="WP3" s="155"/>
      <c r="WQ3" s="155"/>
      <c r="WR3" s="155"/>
      <c r="WS3" s="155"/>
      <c r="WT3" s="155"/>
      <c r="WU3" s="155"/>
      <c r="WV3" s="155"/>
      <c r="WW3" s="155"/>
      <c r="WX3" s="155"/>
      <c r="WY3" s="155"/>
      <c r="WZ3" s="155"/>
      <c r="XA3" s="155"/>
      <c r="XB3" s="155"/>
      <c r="XC3" s="155"/>
      <c r="XD3" s="155"/>
      <c r="XE3" s="155"/>
      <c r="XF3" s="155"/>
      <c r="XG3" s="155"/>
      <c r="XH3" s="155"/>
      <c r="XI3" s="155"/>
      <c r="XJ3" s="155"/>
      <c r="XK3" s="155"/>
      <c r="XL3" s="155"/>
      <c r="XM3" s="155"/>
      <c r="XN3" s="155"/>
      <c r="XO3" s="155"/>
      <c r="XP3" s="155"/>
      <c r="XQ3" s="155"/>
      <c r="XR3" s="155"/>
      <c r="XS3" s="155"/>
      <c r="XT3" s="155"/>
      <c r="XU3" s="155"/>
      <c r="XV3" s="155"/>
      <c r="XW3" s="155"/>
      <c r="XX3" s="155"/>
      <c r="XY3" s="155"/>
      <c r="XZ3" s="155"/>
      <c r="YA3" s="155"/>
      <c r="YB3" s="155"/>
      <c r="YC3" s="155"/>
      <c r="YD3" s="155"/>
      <c r="YE3" s="155"/>
      <c r="YF3" s="155"/>
      <c r="YG3" s="155"/>
      <c r="YH3" s="155"/>
      <c r="YI3" s="155"/>
      <c r="YJ3" s="155"/>
      <c r="YK3" s="155"/>
      <c r="YL3" s="155"/>
      <c r="YM3" s="155"/>
      <c r="YN3" s="155"/>
      <c r="YO3" s="155"/>
      <c r="YP3" s="155"/>
      <c r="YQ3" s="155"/>
      <c r="YR3" s="155"/>
      <c r="YS3" s="155"/>
      <c r="YT3" s="155"/>
      <c r="YU3" s="155"/>
      <c r="YV3" s="155"/>
      <c r="YW3" s="155"/>
      <c r="YX3" s="155"/>
      <c r="YY3" s="155"/>
      <c r="YZ3" s="155"/>
      <c r="ZA3" s="155"/>
      <c r="ZB3" s="155"/>
      <c r="ZC3" s="155"/>
      <c r="ZD3" s="155"/>
      <c r="ZE3" s="155"/>
      <c r="ZF3" s="155"/>
      <c r="ZG3" s="155"/>
      <c r="ZH3" s="155"/>
      <c r="ZI3" s="155"/>
      <c r="ZJ3" s="155"/>
      <c r="ZK3" s="155"/>
      <c r="ZL3" s="155"/>
      <c r="ZM3" s="155"/>
      <c r="ZN3" s="155"/>
      <c r="ZO3" s="155"/>
      <c r="ZP3" s="155"/>
      <c r="ZQ3" s="155"/>
      <c r="ZR3" s="155"/>
      <c r="ZS3" s="155"/>
      <c r="ZT3" s="155"/>
      <c r="ZU3" s="155"/>
      <c r="ZV3" s="155"/>
      <c r="ZW3" s="155"/>
      <c r="ZX3" s="155"/>
      <c r="ZY3" s="155"/>
      <c r="ZZ3" s="155"/>
      <c r="AAA3" s="155"/>
      <c r="AAB3" s="155"/>
      <c r="AAC3" s="155"/>
      <c r="AAD3" s="155"/>
      <c r="AAE3" s="155"/>
      <c r="AAF3" s="155"/>
      <c r="AAG3" s="155"/>
      <c r="AAH3" s="155"/>
      <c r="AAI3" s="155"/>
      <c r="AAJ3" s="155"/>
      <c r="AAK3" s="155"/>
      <c r="AAL3" s="155"/>
      <c r="AAM3" s="155"/>
      <c r="AAN3" s="155"/>
      <c r="AAO3" s="155"/>
      <c r="AAP3" s="155"/>
      <c r="AAQ3" s="155"/>
      <c r="AAR3" s="155"/>
      <c r="AAS3" s="155"/>
      <c r="AAT3" s="155"/>
      <c r="AAU3" s="155"/>
      <c r="AAV3" s="155"/>
      <c r="AAW3" s="155"/>
      <c r="AAX3" s="155"/>
      <c r="AAY3" s="155"/>
      <c r="AAZ3" s="155"/>
      <c r="ABA3" s="155"/>
      <c r="ABB3" s="155"/>
      <c r="ABC3" s="155"/>
      <c r="ABD3" s="155"/>
      <c r="ABE3" s="155"/>
      <c r="ABF3" s="155"/>
      <c r="ABG3" s="155"/>
      <c r="ABH3" s="155"/>
      <c r="ABI3" s="155"/>
      <c r="ABJ3" s="155"/>
      <c r="ABK3" s="155"/>
      <c r="ABL3" s="155"/>
      <c r="ABM3" s="155"/>
      <c r="ABN3" s="155"/>
      <c r="ABO3" s="155"/>
      <c r="ABP3" s="155"/>
      <c r="ABQ3" s="155"/>
      <c r="ABR3" s="155"/>
      <c r="ABS3" s="155"/>
      <c r="ABT3" s="155"/>
      <c r="ABU3" s="155"/>
      <c r="ABV3" s="155"/>
      <c r="ABW3" s="155"/>
      <c r="ABX3" s="155"/>
      <c r="ABY3" s="155"/>
      <c r="ABZ3" s="155"/>
      <c r="ACA3" s="155"/>
      <c r="ACB3" s="155"/>
      <c r="ACC3" s="155"/>
      <c r="ACD3" s="155"/>
      <c r="ACE3" s="155"/>
      <c r="ACF3" s="155"/>
      <c r="ACG3" s="155"/>
      <c r="ACH3" s="155"/>
      <c r="ACI3" s="155"/>
      <c r="ACJ3" s="155"/>
      <c r="ACK3" s="155"/>
      <c r="ACL3" s="155"/>
      <c r="ACM3" s="155"/>
      <c r="ACN3" s="155"/>
      <c r="ACO3" s="155"/>
      <c r="ACP3" s="155"/>
      <c r="ACQ3" s="155"/>
      <c r="ACR3" s="155"/>
      <c r="ACS3" s="155"/>
      <c r="ACT3" s="155"/>
      <c r="ACU3" s="155"/>
      <c r="ACV3" s="155"/>
      <c r="ACW3" s="155"/>
      <c r="ACX3" s="155"/>
      <c r="ACY3" s="155"/>
      <c r="ACZ3" s="155"/>
      <c r="ADA3" s="155"/>
      <c r="ADB3" s="155"/>
      <c r="ADC3" s="155"/>
      <c r="ADD3" s="155"/>
      <c r="ADE3" s="155"/>
      <c r="ADF3" s="155"/>
      <c r="ADG3" s="155"/>
      <c r="ADH3" s="155"/>
      <c r="ADI3" s="155"/>
      <c r="ADJ3" s="155"/>
      <c r="ADK3" s="155"/>
      <c r="ADL3" s="155"/>
      <c r="ADM3" s="155"/>
      <c r="ADN3" s="155"/>
      <c r="ADO3" s="155"/>
      <c r="ADP3" s="155"/>
      <c r="ADQ3" s="155"/>
      <c r="ADR3" s="155"/>
      <c r="ADS3" s="155"/>
      <c r="ADT3" s="155"/>
      <c r="ADU3" s="155"/>
      <c r="ADV3" s="155"/>
      <c r="ADW3" s="155"/>
      <c r="ADX3" s="155"/>
      <c r="ADY3" s="155"/>
      <c r="ADZ3" s="155"/>
      <c r="AEA3" s="155"/>
      <c r="AEB3" s="155"/>
      <c r="AEC3" s="155"/>
      <c r="AED3" s="155"/>
      <c r="AEE3" s="155"/>
      <c r="AEF3" s="155"/>
      <c r="AEG3" s="155"/>
      <c r="AEH3" s="155"/>
      <c r="AEI3" s="155"/>
      <c r="AEJ3" s="155"/>
      <c r="AEK3" s="155"/>
      <c r="AEL3" s="155"/>
      <c r="AEM3" s="155"/>
      <c r="AEN3" s="155"/>
      <c r="AEO3" s="155"/>
      <c r="AEP3" s="155"/>
      <c r="AEQ3" s="155"/>
      <c r="AER3" s="155"/>
      <c r="AES3" s="155"/>
      <c r="AET3" s="155"/>
      <c r="AEU3" s="155"/>
      <c r="AEV3" s="155"/>
      <c r="AEW3" s="155"/>
      <c r="AEX3" s="155"/>
      <c r="AEY3" s="155"/>
      <c r="AEZ3" s="155"/>
      <c r="AFA3" s="155"/>
      <c r="AFB3" s="155"/>
      <c r="AFC3" s="155"/>
      <c r="AFD3" s="155"/>
      <c r="AFE3" s="155"/>
      <c r="AFF3" s="155"/>
      <c r="AFG3" s="155"/>
      <c r="AFH3" s="155"/>
      <c r="AFI3" s="155"/>
      <c r="AFJ3" s="155"/>
      <c r="AFK3" s="155"/>
      <c r="AFL3" s="155"/>
      <c r="AFM3" s="155"/>
      <c r="AFN3" s="155"/>
      <c r="AFO3" s="155"/>
      <c r="AFP3" s="155"/>
      <c r="AFQ3" s="155"/>
      <c r="AFR3" s="155"/>
      <c r="AFS3" s="155"/>
      <c r="AFT3" s="155"/>
      <c r="AFU3" s="155"/>
      <c r="AFV3" s="155"/>
      <c r="AFW3" s="155"/>
      <c r="AFX3" s="155"/>
      <c r="AFY3" s="155"/>
      <c r="AFZ3" s="155"/>
      <c r="AGA3" s="155"/>
      <c r="AGB3" s="155"/>
      <c r="AGC3" s="155"/>
      <c r="AGD3" s="155"/>
      <c r="AGE3" s="155"/>
      <c r="AGF3" s="155"/>
      <c r="AGG3" s="155"/>
      <c r="AGH3" s="155"/>
      <c r="AGI3" s="155"/>
      <c r="AGJ3" s="155"/>
      <c r="AGK3" s="155"/>
      <c r="AGL3" s="155"/>
      <c r="AGM3" s="155"/>
      <c r="AGN3" s="155"/>
      <c r="AGO3" s="155"/>
      <c r="AGP3" s="155"/>
      <c r="AGQ3" s="155"/>
      <c r="AGR3" s="155"/>
      <c r="AGS3" s="155"/>
      <c r="AGT3" s="155"/>
      <c r="AGU3" s="155"/>
      <c r="AGV3" s="155"/>
      <c r="AGW3" s="155"/>
      <c r="AGX3" s="155"/>
      <c r="AGY3" s="155"/>
      <c r="AGZ3" s="155"/>
      <c r="AHA3" s="155"/>
      <c r="AHB3" s="155"/>
      <c r="AHC3" s="155"/>
      <c r="AHD3" s="155"/>
      <c r="AHE3" s="155"/>
      <c r="AHF3" s="155"/>
      <c r="AHG3" s="155"/>
      <c r="AHH3" s="155"/>
      <c r="AHI3" s="155"/>
      <c r="AHJ3" s="155"/>
      <c r="AHK3" s="155"/>
      <c r="AHL3" s="155"/>
      <c r="AHM3" s="155"/>
      <c r="AHN3" s="155"/>
      <c r="AHO3" s="155"/>
      <c r="AHP3" s="155"/>
      <c r="AHQ3" s="155"/>
      <c r="AHR3" s="155"/>
      <c r="AHS3" s="155"/>
      <c r="AHT3" s="155"/>
      <c r="AHU3" s="155"/>
      <c r="AHV3" s="155"/>
      <c r="AHW3" s="155"/>
      <c r="AHX3" s="155"/>
      <c r="AHY3" s="155"/>
      <c r="AHZ3" s="155"/>
      <c r="AIA3" s="155"/>
      <c r="AIB3" s="155"/>
      <c r="AIC3" s="155"/>
      <c r="AID3" s="155"/>
      <c r="AIE3" s="155"/>
      <c r="AIF3" s="155"/>
      <c r="AIG3" s="155"/>
      <c r="AIH3" s="155"/>
      <c r="AII3" s="155"/>
      <c r="AIJ3" s="155"/>
      <c r="AIK3" s="155"/>
      <c r="AIL3" s="155"/>
      <c r="AIM3" s="155"/>
      <c r="AIN3" s="155"/>
      <c r="AIO3" s="155"/>
      <c r="AIP3" s="155"/>
      <c r="AIQ3" s="155"/>
      <c r="AIR3" s="155"/>
      <c r="AIS3" s="155"/>
      <c r="AIT3" s="155"/>
      <c r="AIU3" s="155"/>
      <c r="AIV3" s="155"/>
      <c r="AIW3" s="155"/>
      <c r="AIX3" s="155"/>
      <c r="AIY3" s="155"/>
      <c r="AIZ3" s="155"/>
      <c r="AJA3" s="155"/>
      <c r="AJB3" s="155"/>
      <c r="AJC3" s="155"/>
      <c r="AJD3" s="155"/>
      <c r="AJE3" s="155"/>
      <c r="AJF3" s="155"/>
      <c r="AJG3" s="155"/>
      <c r="AJH3" s="155"/>
      <c r="AJI3" s="155"/>
      <c r="AJJ3" s="155"/>
      <c r="AJK3" s="155"/>
      <c r="AJL3" s="155"/>
      <c r="AJM3" s="155"/>
      <c r="AJN3" s="155"/>
      <c r="AJO3" s="155"/>
      <c r="AJP3" s="155"/>
      <c r="AJQ3" s="155"/>
      <c r="AJR3" s="155"/>
      <c r="AJS3" s="155"/>
      <c r="AJT3" s="155"/>
      <c r="AJU3" s="155"/>
      <c r="AJV3" s="155"/>
      <c r="AJW3" s="155"/>
      <c r="AJX3" s="155"/>
      <c r="AJY3" s="155"/>
      <c r="AJZ3" s="155"/>
      <c r="AKA3" s="155"/>
      <c r="AKB3" s="155"/>
      <c r="AKC3" s="155"/>
      <c r="AKD3" s="155"/>
      <c r="AKE3" s="155"/>
      <c r="AKF3" s="155"/>
      <c r="AKG3" s="155"/>
      <c r="AKH3" s="155"/>
      <c r="AKI3" s="155"/>
      <c r="AKJ3" s="155"/>
      <c r="AKK3" s="155"/>
      <c r="AKL3" s="155"/>
      <c r="AKM3" s="155"/>
      <c r="AKN3" s="155"/>
      <c r="AKO3" s="155"/>
      <c r="AKP3" s="155"/>
      <c r="AKQ3" s="155"/>
      <c r="AKR3" s="155"/>
      <c r="AKS3" s="155"/>
      <c r="AKT3" s="155"/>
      <c r="AKU3" s="155"/>
      <c r="AKV3" s="155"/>
      <c r="AKW3" s="155"/>
      <c r="AKX3" s="155"/>
      <c r="AKY3" s="155"/>
      <c r="AKZ3" s="155"/>
      <c r="ALA3" s="155"/>
      <c r="ALB3" s="155"/>
      <c r="ALC3" s="155"/>
      <c r="ALD3" s="155"/>
      <c r="ALE3" s="155"/>
      <c r="ALF3" s="155"/>
      <c r="ALG3" s="155"/>
      <c r="ALH3" s="155"/>
      <c r="ALI3" s="155"/>
      <c r="ALJ3" s="155"/>
      <c r="ALK3" s="155"/>
      <c r="ALL3" s="155"/>
      <c r="ALM3" s="155"/>
      <c r="ALN3" s="155"/>
      <c r="ALO3" s="155"/>
      <c r="ALP3" s="155"/>
      <c r="ALQ3" s="155"/>
      <c r="ALR3" s="155"/>
      <c r="ALS3" s="155"/>
      <c r="ALT3" s="155"/>
      <c r="ALU3" s="155"/>
      <c r="ALV3" s="155"/>
      <c r="ALW3" s="155"/>
      <c r="ALX3" s="155"/>
      <c r="ALY3" s="155"/>
      <c r="ALZ3" s="155"/>
      <c r="AMA3" s="155"/>
      <c r="AMB3" s="155"/>
      <c r="AMC3" s="155"/>
      <c r="AMD3" s="155"/>
      <c r="AME3" s="155"/>
      <c r="AMF3" s="155"/>
      <c r="AMG3" s="155"/>
      <c r="AMH3" s="155"/>
      <c r="AMI3" s="155"/>
      <c r="AMJ3" s="155"/>
      <c r="AMK3" s="155"/>
      <c r="AML3" s="155"/>
      <c r="AMM3" s="155"/>
      <c r="AMN3" s="155"/>
      <c r="AMO3" s="155"/>
      <c r="AMP3" s="155"/>
      <c r="AMQ3" s="155"/>
      <c r="AMR3" s="155"/>
      <c r="AMS3" s="155"/>
      <c r="AMT3" s="155"/>
      <c r="AMU3" s="155"/>
      <c r="AMV3" s="155"/>
      <c r="AMW3" s="155"/>
      <c r="AMX3" s="155"/>
      <c r="AMY3" s="155"/>
      <c r="AMZ3" s="155"/>
      <c r="ANA3" s="155"/>
      <c r="ANB3" s="155"/>
      <c r="ANC3" s="155"/>
      <c r="AND3" s="155"/>
      <c r="ANE3" s="155"/>
      <c r="ANF3" s="155"/>
      <c r="ANG3" s="155"/>
      <c r="ANH3" s="155"/>
      <c r="ANI3" s="155"/>
      <c r="ANJ3" s="155"/>
      <c r="ANK3" s="155"/>
      <c r="ANL3" s="155"/>
      <c r="ANM3" s="155"/>
      <c r="ANN3" s="155"/>
      <c r="ANO3" s="155"/>
      <c r="ANP3" s="155"/>
      <c r="ANQ3" s="155"/>
      <c r="ANR3" s="155"/>
      <c r="ANS3" s="155"/>
      <c r="ANT3" s="155"/>
      <c r="ANU3" s="155"/>
      <c r="ANV3" s="155"/>
      <c r="ANW3" s="155"/>
      <c r="ANX3" s="155"/>
      <c r="ANY3" s="155"/>
      <c r="ANZ3" s="155"/>
      <c r="AOA3" s="155"/>
      <c r="AOB3" s="155"/>
      <c r="AOC3" s="155"/>
      <c r="AOD3" s="155"/>
      <c r="AOE3" s="155"/>
      <c r="AOF3" s="155"/>
      <c r="AOG3" s="155"/>
      <c r="AOH3" s="155"/>
      <c r="AOI3" s="155"/>
      <c r="AOJ3" s="155"/>
      <c r="AOK3" s="155"/>
      <c r="AOL3" s="155"/>
      <c r="AOM3" s="155"/>
      <c r="AON3" s="155"/>
      <c r="AOO3" s="155"/>
      <c r="AOP3" s="155"/>
      <c r="AOQ3" s="155"/>
      <c r="AOR3" s="155"/>
      <c r="AOS3" s="155"/>
      <c r="AOT3" s="155"/>
      <c r="AOU3" s="155"/>
      <c r="AOV3" s="155"/>
      <c r="AOW3" s="155"/>
      <c r="AOX3" s="155"/>
      <c r="AOY3" s="155"/>
      <c r="AOZ3" s="155"/>
      <c r="APA3" s="155"/>
      <c r="APB3" s="155"/>
      <c r="APC3" s="155"/>
      <c r="APD3" s="155"/>
      <c r="APE3" s="155"/>
      <c r="APF3" s="155"/>
      <c r="APG3" s="155"/>
      <c r="APH3" s="155"/>
      <c r="API3" s="155"/>
      <c r="APJ3" s="155"/>
      <c r="APK3" s="155"/>
      <c r="APL3" s="155"/>
      <c r="APM3" s="155"/>
      <c r="APN3" s="155"/>
      <c r="APO3" s="155"/>
      <c r="APP3" s="155"/>
      <c r="APQ3" s="155"/>
      <c r="APR3" s="155"/>
      <c r="APS3" s="155"/>
      <c r="APT3" s="155"/>
      <c r="APU3" s="155"/>
      <c r="APV3" s="155"/>
      <c r="APW3" s="155"/>
      <c r="APX3" s="155"/>
      <c r="APY3" s="155"/>
      <c r="APZ3" s="155"/>
      <c r="AQA3" s="155"/>
      <c r="AQB3" s="155"/>
      <c r="AQC3" s="155"/>
      <c r="AQD3" s="155"/>
      <c r="AQE3" s="155"/>
      <c r="AQF3" s="155"/>
      <c r="AQG3" s="155"/>
      <c r="AQH3" s="155"/>
      <c r="AQI3" s="155"/>
      <c r="AQJ3" s="155"/>
      <c r="AQK3" s="155"/>
      <c r="AQL3" s="155"/>
      <c r="AQM3" s="155"/>
      <c r="AQN3" s="155"/>
      <c r="AQO3" s="155"/>
      <c r="AQP3" s="155"/>
      <c r="AQQ3" s="155"/>
      <c r="AQR3" s="155"/>
      <c r="AQS3" s="155"/>
      <c r="AQT3" s="155"/>
      <c r="AQU3" s="155"/>
      <c r="AQV3" s="155"/>
      <c r="AQW3" s="155"/>
      <c r="AQX3" s="155"/>
      <c r="AQY3" s="155"/>
      <c r="AQZ3" s="155"/>
      <c r="ARA3" s="155"/>
      <c r="ARB3" s="155"/>
      <c r="ARC3" s="155"/>
      <c r="ARD3" s="155"/>
      <c r="ARE3" s="155"/>
      <c r="ARF3" s="155"/>
      <c r="ARG3" s="155"/>
      <c r="ARH3" s="155"/>
      <c r="ARI3" s="155"/>
      <c r="ARJ3" s="155"/>
      <c r="ARK3" s="155"/>
      <c r="ARL3" s="155"/>
      <c r="ARM3" s="155"/>
      <c r="ARN3" s="155"/>
      <c r="ARO3" s="155"/>
      <c r="ARP3" s="155"/>
      <c r="ARQ3" s="155"/>
      <c r="ARR3" s="155"/>
      <c r="ARS3" s="155"/>
      <c r="ART3" s="155"/>
      <c r="ARU3" s="155"/>
      <c r="ARV3" s="155"/>
      <c r="ARW3" s="155"/>
      <c r="ARX3" s="155"/>
      <c r="ARY3" s="155"/>
      <c r="ARZ3" s="155"/>
      <c r="ASA3" s="155"/>
      <c r="ASB3" s="155"/>
      <c r="ASC3" s="155"/>
      <c r="ASD3" s="155"/>
      <c r="ASE3" s="155"/>
      <c r="ASF3" s="155"/>
      <c r="ASG3" s="155"/>
      <c r="ASH3" s="155"/>
      <c r="ASI3" s="155"/>
      <c r="ASJ3" s="155"/>
      <c r="ASK3" s="155"/>
      <c r="ASL3" s="155"/>
      <c r="ASM3" s="155"/>
      <c r="ASN3" s="155"/>
      <c r="ASO3" s="155"/>
      <c r="ASP3" s="155"/>
      <c r="ASQ3" s="155"/>
      <c r="ASR3" s="155"/>
      <c r="ASS3" s="155"/>
      <c r="AST3" s="155"/>
      <c r="ASU3" s="155"/>
      <c r="ASV3" s="155"/>
      <c r="ASW3" s="155"/>
      <c r="ASX3" s="155"/>
      <c r="ASY3" s="155"/>
      <c r="ASZ3" s="155"/>
      <c r="ATA3" s="155"/>
      <c r="ATB3" s="155"/>
      <c r="ATC3" s="155"/>
      <c r="ATD3" s="155"/>
      <c r="ATE3" s="155"/>
      <c r="ATF3" s="155"/>
      <c r="ATG3" s="155"/>
      <c r="ATH3" s="155"/>
      <c r="ATI3" s="155"/>
      <c r="ATJ3" s="155"/>
      <c r="ATK3" s="155"/>
      <c r="ATL3" s="155"/>
      <c r="ATM3" s="155"/>
      <c r="ATN3" s="155"/>
      <c r="ATO3" s="155"/>
      <c r="ATP3" s="155"/>
      <c r="ATQ3" s="155"/>
      <c r="ATR3" s="155"/>
      <c r="ATS3" s="155"/>
      <c r="ATT3" s="155"/>
      <c r="ATU3" s="155"/>
      <c r="ATV3" s="155"/>
      <c r="ATW3" s="155"/>
      <c r="ATX3" s="155"/>
      <c r="ATY3" s="155"/>
      <c r="ATZ3" s="155"/>
      <c r="AUA3" s="155"/>
      <c r="AUB3" s="155"/>
      <c r="AUC3" s="155"/>
      <c r="AUD3" s="155"/>
      <c r="AUE3" s="155"/>
      <c r="AUF3" s="155"/>
      <c r="AUG3" s="155"/>
      <c r="AUH3" s="155"/>
      <c r="AUI3" s="155"/>
      <c r="AUJ3" s="155"/>
      <c r="AUK3" s="155"/>
      <c r="AUL3" s="155"/>
      <c r="AUM3" s="155"/>
      <c r="AUN3" s="155"/>
      <c r="AUO3" s="155"/>
      <c r="AUP3" s="155"/>
      <c r="AUQ3" s="155"/>
      <c r="AUR3" s="155"/>
      <c r="AUS3" s="155"/>
      <c r="AUT3" s="155"/>
      <c r="AUU3" s="155"/>
      <c r="AUV3" s="155"/>
      <c r="AUW3" s="155"/>
      <c r="AUX3" s="155"/>
      <c r="AUY3" s="155"/>
      <c r="AUZ3" s="155"/>
      <c r="AVA3" s="155"/>
      <c r="AVB3" s="155"/>
      <c r="AVC3" s="155"/>
      <c r="AVD3" s="155"/>
      <c r="AVE3" s="155"/>
      <c r="AVF3" s="155"/>
      <c r="AVG3" s="155"/>
      <c r="AVH3" s="155"/>
      <c r="AVI3" s="155"/>
      <c r="AVJ3" s="155"/>
      <c r="AVK3" s="155"/>
      <c r="AVL3" s="155"/>
      <c r="AVM3" s="155"/>
      <c r="AVN3" s="155"/>
      <c r="AVO3" s="155"/>
      <c r="AVP3" s="155"/>
      <c r="AVQ3" s="155"/>
      <c r="AVR3" s="155"/>
      <c r="AVS3" s="155"/>
      <c r="AVT3" s="155"/>
      <c r="AVU3" s="155"/>
      <c r="AVV3" s="155"/>
      <c r="AVW3" s="155"/>
      <c r="AVX3" s="155"/>
      <c r="AVY3" s="155"/>
      <c r="AVZ3" s="155"/>
      <c r="AWA3" s="155"/>
      <c r="AWB3" s="155"/>
      <c r="AWC3" s="155"/>
      <c r="AWD3" s="155"/>
      <c r="AWE3" s="155"/>
      <c r="AWF3" s="155"/>
      <c r="AWG3" s="155"/>
      <c r="AWH3" s="155"/>
      <c r="AWI3" s="155"/>
      <c r="AWJ3" s="155"/>
      <c r="AWK3" s="155"/>
      <c r="AWL3" s="155"/>
      <c r="AWM3" s="155"/>
      <c r="AWN3" s="155"/>
      <c r="AWO3" s="155"/>
      <c r="AWP3" s="155"/>
      <c r="AWQ3" s="155"/>
      <c r="AWR3" s="155"/>
      <c r="AWS3" s="155"/>
      <c r="AWT3" s="155"/>
      <c r="AWU3" s="155"/>
      <c r="AWV3" s="155"/>
      <c r="AWW3" s="155"/>
      <c r="AWX3" s="155"/>
      <c r="AWY3" s="155"/>
      <c r="AWZ3" s="155"/>
      <c r="AXA3" s="155"/>
      <c r="AXB3" s="155"/>
      <c r="AXC3" s="155"/>
      <c r="AXD3" s="155"/>
      <c r="AXE3" s="155"/>
      <c r="AXF3" s="155"/>
      <c r="AXG3" s="155"/>
      <c r="AXH3" s="155"/>
      <c r="AXI3" s="155"/>
      <c r="AXJ3" s="155"/>
      <c r="AXK3" s="155"/>
      <c r="AXL3" s="155"/>
      <c r="AXM3" s="155"/>
      <c r="AXN3" s="155"/>
      <c r="AXO3" s="155"/>
      <c r="AXP3" s="155"/>
      <c r="AXQ3" s="155"/>
      <c r="AXR3" s="155"/>
      <c r="AXS3" s="155"/>
      <c r="AXT3" s="155"/>
      <c r="AXU3" s="155"/>
      <c r="AXV3" s="155"/>
      <c r="AXW3" s="155"/>
      <c r="AXX3" s="155"/>
      <c r="AXY3" s="155"/>
      <c r="AXZ3" s="155"/>
      <c r="AYA3" s="155"/>
      <c r="AYB3" s="155"/>
      <c r="AYC3" s="155"/>
      <c r="AYD3" s="155"/>
      <c r="AYE3" s="155"/>
      <c r="AYF3" s="155"/>
      <c r="AYG3" s="155"/>
      <c r="AYH3" s="155"/>
      <c r="AYI3" s="155"/>
      <c r="AYJ3" s="155"/>
      <c r="AYK3" s="155"/>
      <c r="AYL3" s="155"/>
      <c r="AYM3" s="155"/>
      <c r="AYN3" s="155"/>
      <c r="AYO3" s="155"/>
      <c r="AYP3" s="155"/>
      <c r="AYQ3" s="155"/>
      <c r="AYR3" s="155"/>
      <c r="AYS3" s="155"/>
      <c r="AYT3" s="155"/>
      <c r="AYU3" s="155"/>
      <c r="AYV3" s="155"/>
      <c r="AYW3" s="155"/>
      <c r="AYX3" s="155"/>
      <c r="AYY3" s="155"/>
      <c r="AYZ3" s="155"/>
      <c r="AZA3" s="155"/>
      <c r="AZB3" s="155"/>
      <c r="AZC3" s="155"/>
      <c r="AZD3" s="155"/>
      <c r="AZE3" s="155"/>
      <c r="AZF3" s="155"/>
      <c r="AZG3" s="155"/>
      <c r="AZH3" s="155"/>
      <c r="AZI3" s="155"/>
      <c r="AZJ3" s="155"/>
      <c r="AZK3" s="155"/>
      <c r="AZL3" s="155"/>
      <c r="AZM3" s="155"/>
      <c r="AZN3" s="155"/>
      <c r="AZO3" s="155"/>
      <c r="AZP3" s="155"/>
      <c r="AZQ3" s="155"/>
      <c r="AZR3" s="155"/>
      <c r="AZS3" s="155"/>
      <c r="AZT3" s="155"/>
      <c r="AZU3" s="155"/>
      <c r="AZV3" s="155"/>
      <c r="AZW3" s="155"/>
      <c r="AZX3" s="155"/>
      <c r="AZY3" s="155"/>
      <c r="AZZ3" s="155"/>
      <c r="BAA3" s="155"/>
      <c r="BAB3" s="155"/>
      <c r="BAC3" s="155"/>
      <c r="BAD3" s="155"/>
      <c r="BAE3" s="155"/>
      <c r="BAF3" s="155"/>
      <c r="BAG3" s="155"/>
      <c r="BAH3" s="155"/>
      <c r="BAI3" s="155"/>
      <c r="BAJ3" s="155"/>
      <c r="BAK3" s="155"/>
      <c r="BAL3" s="155"/>
      <c r="BAM3" s="155"/>
      <c r="BAN3" s="155"/>
      <c r="BAO3" s="155"/>
      <c r="BAP3" s="155"/>
      <c r="BAQ3" s="155"/>
      <c r="BAR3" s="155"/>
      <c r="BAS3" s="155"/>
      <c r="BAT3" s="155"/>
      <c r="BAU3" s="155"/>
      <c r="BAV3" s="155"/>
      <c r="BAW3" s="155"/>
      <c r="BAX3" s="155"/>
      <c r="BAY3" s="155"/>
      <c r="BAZ3" s="155"/>
      <c r="BBA3" s="155"/>
      <c r="BBB3" s="155"/>
      <c r="BBC3" s="155"/>
      <c r="BBD3" s="155"/>
      <c r="BBE3" s="155"/>
      <c r="BBF3" s="155"/>
      <c r="BBG3" s="155"/>
      <c r="BBH3" s="155"/>
      <c r="BBI3" s="155"/>
      <c r="BBJ3" s="155"/>
      <c r="BBK3" s="155"/>
      <c r="BBL3" s="155"/>
      <c r="BBM3" s="155"/>
      <c r="BBN3" s="155"/>
      <c r="BBO3" s="155"/>
      <c r="BBP3" s="155"/>
      <c r="BBQ3" s="155"/>
      <c r="BBR3" s="155"/>
      <c r="BBS3" s="155"/>
      <c r="BBT3" s="155"/>
      <c r="BBU3" s="155"/>
      <c r="BBV3" s="155"/>
      <c r="BBW3" s="155"/>
      <c r="BBX3" s="155"/>
      <c r="BBY3" s="155"/>
      <c r="BBZ3" s="155"/>
      <c r="BCA3" s="155"/>
      <c r="BCB3" s="155"/>
      <c r="BCC3" s="155"/>
      <c r="BCD3" s="155"/>
      <c r="BCE3" s="155"/>
      <c r="BCF3" s="155"/>
      <c r="BCG3" s="155"/>
      <c r="BCH3" s="155"/>
      <c r="BCI3" s="155"/>
      <c r="BCJ3" s="155"/>
      <c r="BCK3" s="155"/>
      <c r="BCL3" s="155"/>
      <c r="BCM3" s="155"/>
      <c r="BCN3" s="155"/>
      <c r="BCO3" s="155"/>
      <c r="BCP3" s="155"/>
      <c r="BCQ3" s="155"/>
      <c r="BCR3" s="155"/>
      <c r="BCS3" s="155"/>
      <c r="BCT3" s="155"/>
      <c r="BCU3" s="155"/>
      <c r="BCV3" s="155"/>
      <c r="BCW3" s="155"/>
      <c r="BCX3" s="155"/>
      <c r="BCY3" s="155"/>
      <c r="BCZ3" s="155"/>
      <c r="BDA3" s="155"/>
      <c r="BDB3" s="155"/>
      <c r="BDC3" s="155"/>
      <c r="BDD3" s="155"/>
      <c r="BDE3" s="155"/>
      <c r="BDF3" s="155"/>
      <c r="BDG3" s="155"/>
      <c r="BDH3" s="155"/>
      <c r="BDI3" s="155"/>
      <c r="BDJ3" s="155"/>
      <c r="BDK3" s="155"/>
      <c r="BDL3" s="155"/>
      <c r="BDM3" s="155"/>
      <c r="BDN3" s="155"/>
      <c r="BDO3" s="155"/>
      <c r="BDP3" s="155"/>
      <c r="BDQ3" s="155"/>
      <c r="BDR3" s="155"/>
      <c r="BDS3" s="155"/>
      <c r="BDT3" s="155"/>
      <c r="BDU3" s="155"/>
      <c r="BDV3" s="155"/>
      <c r="BDW3" s="155"/>
      <c r="BDX3" s="155"/>
      <c r="BDY3" s="155"/>
      <c r="BDZ3" s="155"/>
      <c r="BEA3" s="155"/>
      <c r="BEB3" s="155"/>
      <c r="BEC3" s="155"/>
      <c r="BED3" s="155"/>
      <c r="BEE3" s="155"/>
      <c r="BEF3" s="155"/>
      <c r="BEG3" s="155"/>
      <c r="BEH3" s="155"/>
      <c r="BEI3" s="155"/>
      <c r="BEJ3" s="155"/>
      <c r="BEK3" s="155"/>
      <c r="BEL3" s="155"/>
      <c r="BEM3" s="155"/>
      <c r="BEN3" s="155"/>
      <c r="BEO3" s="155"/>
      <c r="BEP3" s="155"/>
      <c r="BEQ3" s="155"/>
      <c r="BER3" s="155"/>
      <c r="BES3" s="155"/>
      <c r="BET3" s="155"/>
      <c r="BEU3" s="155"/>
      <c r="BEV3" s="155"/>
      <c r="BEW3" s="155"/>
      <c r="BEX3" s="155"/>
      <c r="BEY3" s="155"/>
      <c r="BEZ3" s="155"/>
      <c r="BFA3" s="155"/>
      <c r="BFB3" s="155"/>
      <c r="BFC3" s="155"/>
      <c r="BFD3" s="155"/>
      <c r="BFE3" s="155"/>
      <c r="BFF3" s="155"/>
      <c r="BFG3" s="155"/>
      <c r="BFH3" s="155"/>
      <c r="BFI3" s="155"/>
      <c r="BFJ3" s="155"/>
      <c r="BFK3" s="155"/>
      <c r="BFL3" s="155"/>
      <c r="BFM3" s="155"/>
      <c r="BFN3" s="155"/>
      <c r="BFO3" s="155"/>
      <c r="BFP3" s="155"/>
      <c r="BFQ3" s="155"/>
      <c r="BFR3" s="155"/>
      <c r="BFS3" s="155"/>
      <c r="BFT3" s="155"/>
      <c r="BFU3" s="155"/>
      <c r="BFV3" s="155"/>
      <c r="BFW3" s="155"/>
      <c r="BFX3" s="155"/>
      <c r="BFY3" s="155"/>
      <c r="BFZ3" s="155"/>
      <c r="BGA3" s="155"/>
      <c r="BGB3" s="155"/>
      <c r="BGC3" s="155"/>
      <c r="BGD3" s="155"/>
      <c r="BGE3" s="155"/>
      <c r="BGF3" s="155"/>
      <c r="BGG3" s="155"/>
      <c r="BGH3" s="155"/>
      <c r="BGI3" s="155"/>
      <c r="BGJ3" s="155"/>
      <c r="BGK3" s="155"/>
      <c r="BGL3" s="155"/>
      <c r="BGM3" s="155"/>
      <c r="BGN3" s="155"/>
      <c r="BGO3" s="155"/>
      <c r="BGP3" s="155"/>
      <c r="BGQ3" s="155"/>
      <c r="BGR3" s="155"/>
      <c r="BGS3" s="155"/>
      <c r="BGT3" s="155"/>
      <c r="BGU3" s="155"/>
      <c r="BGV3" s="155"/>
      <c r="BGW3" s="155"/>
      <c r="BGX3" s="155"/>
      <c r="BGY3" s="155"/>
      <c r="BGZ3" s="155"/>
      <c r="BHA3" s="155"/>
      <c r="BHB3" s="155"/>
      <c r="BHC3" s="155"/>
      <c r="BHD3" s="155"/>
      <c r="BHE3" s="155"/>
      <c r="BHF3" s="155"/>
      <c r="BHG3" s="155"/>
      <c r="BHH3" s="155"/>
      <c r="BHI3" s="155"/>
      <c r="BHJ3" s="155"/>
      <c r="BHK3" s="155"/>
      <c r="BHL3" s="155"/>
      <c r="BHM3" s="155"/>
      <c r="BHN3" s="155"/>
      <c r="BHO3" s="155"/>
      <c r="BHP3" s="155"/>
      <c r="BHQ3" s="155"/>
      <c r="BHR3" s="155"/>
      <c r="BHS3" s="155"/>
      <c r="BHT3" s="155"/>
      <c r="BHU3" s="155"/>
      <c r="BHV3" s="155"/>
      <c r="BHW3" s="155"/>
      <c r="BHX3" s="155"/>
      <c r="BHY3" s="155"/>
      <c r="BHZ3" s="155"/>
      <c r="BIA3" s="155"/>
      <c r="BIB3" s="155"/>
      <c r="BIC3" s="155"/>
      <c r="BID3" s="155"/>
      <c r="BIE3" s="155"/>
      <c r="BIF3" s="155"/>
      <c r="BIG3" s="155"/>
      <c r="BIH3" s="155"/>
      <c r="BII3" s="155"/>
      <c r="BIJ3" s="155"/>
      <c r="BIK3" s="155"/>
      <c r="BIL3" s="155"/>
      <c r="BIM3" s="155"/>
      <c r="BIN3" s="155"/>
      <c r="BIO3" s="155"/>
      <c r="BIP3" s="155"/>
      <c r="BIQ3" s="155"/>
      <c r="BIR3" s="155"/>
      <c r="BIS3" s="155"/>
      <c r="BIT3" s="155"/>
      <c r="BIU3" s="155"/>
      <c r="BIV3" s="155"/>
      <c r="BIW3" s="155"/>
      <c r="BIX3" s="155"/>
      <c r="BIY3" s="155"/>
      <c r="BIZ3" s="155"/>
      <c r="BJA3" s="155"/>
      <c r="BJB3" s="155"/>
      <c r="BJC3" s="155"/>
      <c r="BJD3" s="155"/>
      <c r="BJE3" s="155"/>
      <c r="BJF3" s="155"/>
      <c r="BJG3" s="155"/>
      <c r="BJH3" s="155"/>
      <c r="BJI3" s="155"/>
      <c r="BJJ3" s="155"/>
      <c r="BJK3" s="155"/>
      <c r="BJL3" s="155"/>
      <c r="BJM3" s="155"/>
      <c r="BJN3" s="155"/>
      <c r="BJO3" s="155"/>
      <c r="BJP3" s="155"/>
      <c r="BJQ3" s="155"/>
      <c r="BJR3" s="155"/>
      <c r="BJS3" s="155"/>
      <c r="BJT3" s="155"/>
      <c r="BJU3" s="155"/>
      <c r="BJV3" s="155"/>
      <c r="BJW3" s="155"/>
      <c r="BJX3" s="155"/>
      <c r="BJY3" s="155"/>
      <c r="BJZ3" s="155"/>
      <c r="BKA3" s="155"/>
      <c r="BKB3" s="155"/>
      <c r="BKC3" s="155"/>
      <c r="BKD3" s="155"/>
      <c r="BKE3" s="155"/>
      <c r="BKF3" s="155"/>
      <c r="BKG3" s="155"/>
      <c r="BKH3" s="155"/>
      <c r="BKI3" s="155"/>
      <c r="BKJ3" s="155"/>
      <c r="BKK3" s="155"/>
      <c r="BKL3" s="155"/>
      <c r="BKM3" s="155"/>
      <c r="BKN3" s="155"/>
      <c r="BKO3" s="155"/>
      <c r="BKP3" s="155"/>
      <c r="BKQ3" s="155"/>
      <c r="BKR3" s="155"/>
      <c r="BKS3" s="155"/>
      <c r="BKT3" s="155"/>
      <c r="BKU3" s="155"/>
      <c r="BKV3" s="155"/>
      <c r="BKW3" s="155"/>
      <c r="BKX3" s="155"/>
      <c r="BKY3" s="155"/>
      <c r="BKZ3" s="155"/>
      <c r="BLA3" s="155"/>
      <c r="BLB3" s="155"/>
      <c r="BLC3" s="155"/>
      <c r="BLD3" s="155"/>
      <c r="BLE3" s="155"/>
      <c r="BLF3" s="155"/>
      <c r="BLG3" s="155"/>
      <c r="BLH3" s="155"/>
      <c r="BLI3" s="155"/>
      <c r="BLJ3" s="155"/>
      <c r="BLK3" s="155"/>
      <c r="BLL3" s="155"/>
      <c r="BLM3" s="155"/>
      <c r="BLN3" s="155"/>
      <c r="BLO3" s="155"/>
      <c r="BLP3" s="155"/>
      <c r="BLQ3" s="155"/>
      <c r="BLR3" s="155"/>
      <c r="BLS3" s="155"/>
      <c r="BLT3" s="155"/>
      <c r="BLU3" s="155"/>
      <c r="BLV3" s="155"/>
      <c r="BLW3" s="155"/>
      <c r="BLX3" s="155"/>
      <c r="BLY3" s="155"/>
      <c r="BLZ3" s="155"/>
      <c r="BMA3" s="155"/>
      <c r="BMB3" s="155"/>
      <c r="BMC3" s="155"/>
      <c r="BMD3" s="155"/>
      <c r="BME3" s="155"/>
      <c r="BMF3" s="155"/>
      <c r="BMG3" s="155"/>
      <c r="BMH3" s="155"/>
      <c r="BMI3" s="155"/>
      <c r="BMJ3" s="155"/>
      <c r="BMK3" s="155"/>
      <c r="BML3" s="155"/>
      <c r="BMM3" s="155"/>
      <c r="BMN3" s="155"/>
      <c r="BMO3" s="155"/>
      <c r="BMP3" s="155"/>
      <c r="BMQ3" s="155"/>
      <c r="BMR3" s="155"/>
      <c r="BMS3" s="155"/>
      <c r="BMT3" s="155"/>
      <c r="BMU3" s="155"/>
      <c r="BMV3" s="155"/>
      <c r="BMW3" s="155"/>
      <c r="BMX3" s="155"/>
      <c r="BMY3" s="155"/>
      <c r="BMZ3" s="155"/>
      <c r="BNA3" s="155"/>
      <c r="BNB3" s="155"/>
      <c r="BNC3" s="155"/>
      <c r="BND3" s="155"/>
      <c r="BNE3" s="155"/>
      <c r="BNF3" s="155"/>
      <c r="BNG3" s="155"/>
      <c r="BNH3" s="155"/>
      <c r="BNI3" s="155"/>
      <c r="BNJ3" s="155"/>
      <c r="BNK3" s="155"/>
      <c r="BNL3" s="155"/>
      <c r="BNM3" s="155"/>
      <c r="BNN3" s="155"/>
      <c r="BNO3" s="155"/>
      <c r="BNP3" s="155"/>
      <c r="BNQ3" s="155"/>
      <c r="BNR3" s="155"/>
      <c r="BNS3" s="155"/>
      <c r="BNT3" s="155"/>
      <c r="BNU3" s="155"/>
      <c r="BNV3" s="155"/>
      <c r="BNW3" s="155"/>
      <c r="BNX3" s="155"/>
      <c r="BNY3" s="155"/>
      <c r="BNZ3" s="155"/>
      <c r="BOA3" s="155"/>
      <c r="BOB3" s="155"/>
      <c r="BOC3" s="155"/>
      <c r="BOD3" s="155"/>
      <c r="BOE3" s="155"/>
      <c r="BOF3" s="155"/>
      <c r="BOG3" s="155"/>
      <c r="BOH3" s="155"/>
      <c r="BOI3" s="155"/>
      <c r="BOJ3" s="155"/>
      <c r="BOK3" s="155"/>
      <c r="BOL3" s="155"/>
      <c r="BOM3" s="155"/>
      <c r="BON3" s="155"/>
      <c r="BOO3" s="155"/>
      <c r="BOP3" s="155"/>
      <c r="BOQ3" s="155"/>
      <c r="BOR3" s="155"/>
      <c r="BOS3" s="155"/>
      <c r="BOT3" s="155"/>
      <c r="BOU3" s="155"/>
      <c r="BOV3" s="155"/>
      <c r="BOW3" s="155"/>
      <c r="BOX3" s="155"/>
      <c r="BOY3" s="155"/>
      <c r="BOZ3" s="155"/>
      <c r="BPA3" s="155"/>
      <c r="BPB3" s="155"/>
      <c r="BPC3" s="155"/>
      <c r="BPD3" s="155"/>
      <c r="BPE3" s="155"/>
      <c r="BPF3" s="155"/>
      <c r="BPG3" s="155"/>
      <c r="BPH3" s="155"/>
      <c r="BPI3" s="155"/>
      <c r="BPJ3" s="155"/>
      <c r="BPK3" s="155"/>
      <c r="BPL3" s="155"/>
      <c r="BPM3" s="155"/>
      <c r="BPN3" s="155"/>
      <c r="BPO3" s="155"/>
      <c r="BPP3" s="155"/>
      <c r="BPQ3" s="155"/>
      <c r="BPR3" s="155"/>
      <c r="BPS3" s="155"/>
      <c r="BPT3" s="155"/>
      <c r="BPU3" s="155"/>
      <c r="BPV3" s="155"/>
      <c r="BPW3" s="155"/>
      <c r="BPX3" s="155"/>
      <c r="BPY3" s="155"/>
      <c r="BPZ3" s="155"/>
      <c r="BQA3" s="155"/>
      <c r="BQB3" s="155"/>
      <c r="BQC3" s="155"/>
      <c r="BQD3" s="155"/>
      <c r="BQE3" s="155"/>
      <c r="BQF3" s="155"/>
      <c r="BQG3" s="155"/>
      <c r="BQH3" s="155"/>
      <c r="BQI3" s="155"/>
      <c r="BQJ3" s="155"/>
      <c r="BQK3" s="155"/>
      <c r="BQL3" s="155"/>
      <c r="BQM3" s="155"/>
      <c r="BQN3" s="155"/>
      <c r="BQO3" s="155"/>
      <c r="BQP3" s="155"/>
      <c r="BQQ3" s="155"/>
      <c r="BQR3" s="155"/>
      <c r="BQS3" s="155"/>
      <c r="BQT3" s="155"/>
      <c r="BQU3" s="155"/>
      <c r="BQV3" s="155"/>
      <c r="BQW3" s="155"/>
      <c r="BQX3" s="155"/>
      <c r="BQY3" s="155"/>
      <c r="BQZ3" s="155"/>
      <c r="BRA3" s="155"/>
      <c r="BRB3" s="155"/>
      <c r="BRC3" s="155"/>
      <c r="BRD3" s="155"/>
      <c r="BRE3" s="155"/>
      <c r="BRF3" s="155"/>
      <c r="BRG3" s="155"/>
      <c r="BRH3" s="155"/>
      <c r="BRI3" s="155"/>
      <c r="BRJ3" s="155"/>
      <c r="BRK3" s="155"/>
      <c r="BRL3" s="155"/>
      <c r="BRM3" s="155"/>
      <c r="BRN3" s="155"/>
      <c r="BRO3" s="155"/>
      <c r="BRP3" s="155"/>
      <c r="BRQ3" s="155"/>
      <c r="BRR3" s="155"/>
      <c r="BRS3" s="155"/>
      <c r="BRT3" s="155"/>
      <c r="BRU3" s="155"/>
      <c r="BRV3" s="155"/>
      <c r="BRW3" s="155"/>
      <c r="BRX3" s="155"/>
      <c r="BRY3" s="155"/>
      <c r="BRZ3" s="155"/>
      <c r="BSA3" s="155"/>
      <c r="BSB3" s="155"/>
      <c r="BSC3" s="155"/>
      <c r="BSD3" s="155"/>
      <c r="BSE3" s="155"/>
      <c r="BSF3" s="155"/>
      <c r="BSG3" s="155"/>
      <c r="BSH3" s="155"/>
      <c r="BSI3" s="155"/>
      <c r="BSJ3" s="155"/>
      <c r="BSK3" s="155"/>
      <c r="BSL3" s="155"/>
      <c r="BSM3" s="155"/>
      <c r="BSN3" s="155"/>
      <c r="BSO3" s="155"/>
      <c r="BSP3" s="155"/>
      <c r="BSQ3" s="155"/>
      <c r="BSR3" s="155"/>
      <c r="BSS3" s="155"/>
      <c r="BST3" s="155"/>
      <c r="BSU3" s="155"/>
      <c r="BSV3" s="155"/>
      <c r="BSW3" s="155"/>
      <c r="BSX3" s="155"/>
      <c r="BSY3" s="155"/>
      <c r="BSZ3" s="155"/>
      <c r="BTA3" s="155"/>
      <c r="BTB3" s="155"/>
      <c r="BTC3" s="155"/>
      <c r="BTD3" s="155"/>
      <c r="BTE3" s="155"/>
      <c r="BTF3" s="155"/>
      <c r="BTG3" s="155"/>
      <c r="BTH3" s="155"/>
      <c r="BTI3" s="155"/>
      <c r="BTJ3" s="155"/>
      <c r="BTK3" s="155"/>
      <c r="BTL3" s="155"/>
      <c r="BTM3" s="155"/>
      <c r="BTN3" s="155"/>
      <c r="BTO3" s="155"/>
      <c r="BTP3" s="155"/>
      <c r="BTQ3" s="155"/>
      <c r="BTR3" s="155"/>
      <c r="BTS3" s="155"/>
      <c r="BTT3" s="155"/>
      <c r="BTU3" s="155"/>
      <c r="BTV3" s="155"/>
      <c r="BTW3" s="155"/>
      <c r="BTX3" s="155"/>
      <c r="BTY3" s="155"/>
      <c r="BTZ3" s="155"/>
      <c r="BUA3" s="155"/>
      <c r="BUB3" s="155"/>
      <c r="BUC3" s="155"/>
      <c r="BUD3" s="155"/>
      <c r="BUE3" s="155"/>
      <c r="BUF3" s="155"/>
      <c r="BUG3" s="155"/>
      <c r="BUH3" s="155"/>
      <c r="BUI3" s="155"/>
      <c r="BUJ3" s="155"/>
      <c r="BUK3" s="155"/>
      <c r="BUL3" s="155"/>
      <c r="BUM3" s="155"/>
      <c r="BUN3" s="155"/>
      <c r="BUO3" s="155"/>
      <c r="BUP3" s="155"/>
      <c r="BUQ3" s="155"/>
      <c r="BUR3" s="155"/>
      <c r="BUS3" s="155"/>
      <c r="BUT3" s="155"/>
      <c r="BUU3" s="155"/>
      <c r="BUV3" s="155"/>
      <c r="BUW3" s="155"/>
      <c r="BUX3" s="155"/>
      <c r="BUY3" s="155"/>
      <c r="BUZ3" s="155"/>
      <c r="BVA3" s="155"/>
      <c r="BVB3" s="155"/>
      <c r="BVC3" s="155"/>
      <c r="BVD3" s="155"/>
      <c r="BVE3" s="155"/>
      <c r="BVF3" s="155"/>
      <c r="BVG3" s="155"/>
      <c r="BVH3" s="155"/>
      <c r="BVI3" s="155"/>
      <c r="BVJ3" s="155"/>
      <c r="BVK3" s="155"/>
      <c r="BVL3" s="155"/>
      <c r="BVM3" s="155"/>
      <c r="BVN3" s="155"/>
      <c r="BVO3" s="155"/>
      <c r="BVP3" s="155"/>
      <c r="BVQ3" s="155"/>
      <c r="BVR3" s="155"/>
      <c r="BVS3" s="155"/>
      <c r="BVT3" s="155"/>
      <c r="BVU3" s="155"/>
      <c r="BVV3" s="155"/>
      <c r="BVW3" s="155"/>
      <c r="BVX3" s="155"/>
      <c r="BVY3" s="155"/>
      <c r="BVZ3" s="155"/>
      <c r="BWA3" s="155"/>
      <c r="BWB3" s="155"/>
      <c r="BWC3" s="155"/>
      <c r="BWD3" s="155"/>
      <c r="BWE3" s="155"/>
      <c r="BWF3" s="155"/>
      <c r="BWG3" s="155"/>
      <c r="BWH3" s="155"/>
      <c r="BWI3" s="155"/>
      <c r="BWJ3" s="155"/>
      <c r="BWK3" s="155"/>
      <c r="BWL3" s="155"/>
      <c r="BWM3" s="155"/>
      <c r="BWN3" s="155"/>
      <c r="BWO3" s="155"/>
      <c r="BWP3" s="155"/>
      <c r="BWQ3" s="155"/>
      <c r="BWR3" s="155"/>
      <c r="BWS3" s="155"/>
      <c r="BWT3" s="155"/>
      <c r="BWU3" s="155"/>
      <c r="BWV3" s="155"/>
      <c r="BWW3" s="155"/>
      <c r="BWX3" s="155"/>
      <c r="BWY3" s="155"/>
      <c r="BWZ3" s="155"/>
      <c r="BXA3" s="155"/>
      <c r="BXB3" s="155"/>
      <c r="BXC3" s="155"/>
      <c r="BXD3" s="155"/>
      <c r="BXE3" s="155"/>
      <c r="BXF3" s="155"/>
      <c r="BXG3" s="155"/>
      <c r="BXH3" s="155"/>
      <c r="BXI3" s="155"/>
      <c r="BXJ3" s="155"/>
      <c r="BXK3" s="155"/>
      <c r="BXL3" s="155"/>
      <c r="BXM3" s="155"/>
      <c r="BXN3" s="155"/>
      <c r="BXO3" s="155"/>
      <c r="BXP3" s="155"/>
      <c r="BXQ3" s="155"/>
      <c r="BXR3" s="155"/>
      <c r="BXS3" s="155"/>
      <c r="BXT3" s="155"/>
      <c r="BXU3" s="155"/>
      <c r="BXV3" s="155"/>
      <c r="BXW3" s="155"/>
      <c r="BXX3" s="155"/>
      <c r="BXY3" s="155"/>
      <c r="BXZ3" s="155"/>
      <c r="BYA3" s="155"/>
      <c r="BYB3" s="155"/>
      <c r="BYC3" s="155"/>
      <c r="BYD3" s="155"/>
      <c r="BYE3" s="155"/>
      <c r="BYF3" s="155"/>
      <c r="BYG3" s="155"/>
      <c r="BYH3" s="155"/>
      <c r="BYI3" s="155"/>
      <c r="BYJ3" s="155"/>
      <c r="BYK3" s="155"/>
      <c r="BYL3" s="155"/>
      <c r="BYM3" s="155"/>
      <c r="BYN3" s="155"/>
      <c r="BYO3" s="155"/>
      <c r="BYP3" s="155"/>
      <c r="BYQ3" s="155"/>
      <c r="BYR3" s="155"/>
      <c r="BYS3" s="155"/>
      <c r="BYT3" s="155"/>
      <c r="BYU3" s="155"/>
      <c r="BYV3" s="155"/>
      <c r="BYW3" s="155"/>
      <c r="BYX3" s="155"/>
      <c r="BYY3" s="155"/>
      <c r="BYZ3" s="155"/>
      <c r="BZA3" s="155"/>
      <c r="BZB3" s="155"/>
      <c r="BZC3" s="155"/>
      <c r="BZD3" s="155"/>
      <c r="BZE3" s="155"/>
      <c r="BZF3" s="155"/>
      <c r="BZG3" s="155"/>
      <c r="BZH3" s="155"/>
      <c r="BZI3" s="155"/>
      <c r="BZJ3" s="155"/>
      <c r="BZK3" s="155"/>
      <c r="BZL3" s="155"/>
      <c r="BZM3" s="155"/>
      <c r="BZN3" s="155"/>
      <c r="BZO3" s="155"/>
      <c r="BZP3" s="155"/>
      <c r="BZQ3" s="155"/>
      <c r="BZR3" s="155"/>
      <c r="BZS3" s="155"/>
      <c r="BZT3" s="155"/>
      <c r="BZU3" s="155"/>
      <c r="BZV3" s="155"/>
      <c r="BZW3" s="155"/>
      <c r="BZX3" s="155"/>
      <c r="BZY3" s="155"/>
      <c r="BZZ3" s="155"/>
      <c r="CAA3" s="155"/>
      <c r="CAB3" s="155"/>
      <c r="CAC3" s="155"/>
      <c r="CAD3" s="155"/>
      <c r="CAE3" s="155"/>
      <c r="CAF3" s="155"/>
      <c r="CAG3" s="155"/>
      <c r="CAH3" s="155"/>
      <c r="CAI3" s="155"/>
      <c r="CAJ3" s="155"/>
      <c r="CAK3" s="155"/>
      <c r="CAL3" s="155"/>
      <c r="CAM3" s="155"/>
      <c r="CAN3" s="155"/>
      <c r="CAO3" s="155"/>
      <c r="CAP3" s="155"/>
      <c r="CAQ3" s="155"/>
      <c r="CAR3" s="155"/>
      <c r="CAS3" s="155"/>
      <c r="CAT3" s="155"/>
      <c r="CAU3" s="155"/>
      <c r="CAV3" s="155"/>
      <c r="CAW3" s="155"/>
      <c r="CAX3" s="155"/>
      <c r="CAY3" s="155"/>
      <c r="CAZ3" s="155"/>
      <c r="CBA3" s="155"/>
      <c r="CBB3" s="155"/>
      <c r="CBC3" s="155"/>
      <c r="CBD3" s="155"/>
      <c r="CBE3" s="155"/>
      <c r="CBF3" s="155"/>
      <c r="CBG3" s="155"/>
      <c r="CBH3" s="155"/>
      <c r="CBI3" s="155"/>
      <c r="CBJ3" s="155"/>
      <c r="CBK3" s="155"/>
      <c r="CBL3" s="155"/>
      <c r="CBM3" s="155"/>
      <c r="CBN3" s="155"/>
      <c r="CBO3" s="155"/>
      <c r="CBP3" s="155"/>
      <c r="CBQ3" s="155"/>
      <c r="CBR3" s="155"/>
      <c r="CBS3" s="155"/>
      <c r="CBT3" s="155"/>
      <c r="CBU3" s="155"/>
      <c r="CBV3" s="155"/>
      <c r="CBW3" s="155"/>
      <c r="CBX3" s="155"/>
      <c r="CBY3" s="155"/>
      <c r="CBZ3" s="155"/>
      <c r="CCA3" s="155"/>
      <c r="CCB3" s="155"/>
      <c r="CCC3" s="155"/>
      <c r="CCD3" s="155"/>
      <c r="CCE3" s="155"/>
      <c r="CCF3" s="155"/>
      <c r="CCG3" s="155"/>
      <c r="CCH3" s="155"/>
      <c r="CCI3" s="155"/>
      <c r="CCJ3" s="155"/>
      <c r="CCK3" s="155"/>
      <c r="CCL3" s="155"/>
      <c r="CCM3" s="155"/>
      <c r="CCN3" s="155"/>
      <c r="CCO3" s="155"/>
      <c r="CCP3" s="155"/>
      <c r="CCQ3" s="155"/>
      <c r="CCR3" s="155"/>
      <c r="CCS3" s="155"/>
      <c r="CCT3" s="155"/>
      <c r="CCU3" s="155"/>
      <c r="CCV3" s="155"/>
      <c r="CCW3" s="155"/>
      <c r="CCX3" s="155"/>
      <c r="CCY3" s="155"/>
      <c r="CCZ3" s="155"/>
      <c r="CDA3" s="155"/>
      <c r="CDB3" s="155"/>
      <c r="CDC3" s="155"/>
      <c r="CDD3" s="155"/>
      <c r="CDE3" s="155"/>
      <c r="CDF3" s="155"/>
      <c r="CDG3" s="155"/>
      <c r="CDH3" s="155"/>
      <c r="CDI3" s="155"/>
      <c r="CDJ3" s="155"/>
      <c r="CDK3" s="155"/>
      <c r="CDL3" s="155"/>
      <c r="CDM3" s="155"/>
      <c r="CDN3" s="155"/>
      <c r="CDO3" s="155"/>
      <c r="CDP3" s="155"/>
      <c r="CDQ3" s="155"/>
      <c r="CDR3" s="155"/>
      <c r="CDS3" s="155"/>
      <c r="CDT3" s="155"/>
      <c r="CDU3" s="155"/>
      <c r="CDV3" s="155"/>
      <c r="CDW3" s="155"/>
      <c r="CDX3" s="155"/>
      <c r="CDY3" s="155"/>
      <c r="CDZ3" s="155"/>
      <c r="CEA3" s="155"/>
      <c r="CEB3" s="155"/>
      <c r="CEC3" s="155"/>
      <c r="CED3" s="155"/>
      <c r="CEE3" s="155"/>
      <c r="CEF3" s="155"/>
      <c r="CEG3" s="155"/>
      <c r="CEH3" s="155"/>
      <c r="CEI3" s="155"/>
      <c r="CEJ3" s="155"/>
      <c r="CEK3" s="155"/>
      <c r="CEL3" s="155"/>
      <c r="CEM3" s="155"/>
      <c r="CEN3" s="155"/>
      <c r="CEO3" s="155"/>
      <c r="CEP3" s="155"/>
      <c r="CEQ3" s="155"/>
      <c r="CER3" s="155"/>
      <c r="CES3" s="155"/>
      <c r="CET3" s="155"/>
      <c r="CEU3" s="155"/>
      <c r="CEV3" s="155"/>
      <c r="CEW3" s="155"/>
      <c r="CEX3" s="155"/>
      <c r="CEY3" s="155"/>
      <c r="CEZ3" s="155"/>
      <c r="CFA3" s="155"/>
      <c r="CFB3" s="155"/>
      <c r="CFC3" s="155"/>
      <c r="CFD3" s="155"/>
      <c r="CFE3" s="155"/>
      <c r="CFF3" s="155"/>
      <c r="CFG3" s="155"/>
      <c r="CFH3" s="155"/>
      <c r="CFI3" s="155"/>
      <c r="CFJ3" s="155"/>
      <c r="CFK3" s="155"/>
      <c r="CFL3" s="155"/>
      <c r="CFM3" s="155"/>
      <c r="CFN3" s="155"/>
      <c r="CFO3" s="155"/>
      <c r="CFP3" s="155"/>
      <c r="CFQ3" s="155"/>
      <c r="CFR3" s="155"/>
      <c r="CFS3" s="155"/>
      <c r="CFT3" s="155"/>
      <c r="CFU3" s="155"/>
      <c r="CFV3" s="155"/>
      <c r="CFW3" s="155"/>
      <c r="CFX3" s="155"/>
      <c r="CFY3" s="155"/>
      <c r="CFZ3" s="155"/>
      <c r="CGA3" s="155"/>
      <c r="CGB3" s="155"/>
      <c r="CGC3" s="155"/>
      <c r="CGD3" s="155"/>
      <c r="CGE3" s="155"/>
      <c r="CGF3" s="155"/>
      <c r="CGG3" s="155"/>
      <c r="CGH3" s="155"/>
      <c r="CGI3" s="155"/>
      <c r="CGJ3" s="155"/>
      <c r="CGK3" s="155"/>
      <c r="CGL3" s="155"/>
      <c r="CGM3" s="155"/>
      <c r="CGN3" s="155"/>
      <c r="CGO3" s="155"/>
      <c r="CGP3" s="155"/>
      <c r="CGQ3" s="155"/>
      <c r="CGR3" s="155"/>
      <c r="CGS3" s="155"/>
      <c r="CGT3" s="155"/>
      <c r="CGU3" s="155"/>
      <c r="CGV3" s="155"/>
      <c r="CGW3" s="155"/>
      <c r="CGX3" s="155"/>
      <c r="CGY3" s="155"/>
      <c r="CGZ3" s="155"/>
      <c r="CHA3" s="155"/>
      <c r="CHB3" s="155"/>
      <c r="CHC3" s="155"/>
      <c r="CHD3" s="155"/>
      <c r="CHE3" s="155"/>
      <c r="CHF3" s="155"/>
      <c r="CHG3" s="155"/>
      <c r="CHH3" s="155"/>
      <c r="CHI3" s="155"/>
      <c r="CHJ3" s="155"/>
      <c r="CHK3" s="155"/>
      <c r="CHL3" s="155"/>
      <c r="CHM3" s="155"/>
      <c r="CHN3" s="155"/>
      <c r="CHO3" s="155"/>
      <c r="CHP3" s="155"/>
      <c r="CHQ3" s="155"/>
      <c r="CHR3" s="155"/>
      <c r="CHS3" s="155"/>
      <c r="CHT3" s="155"/>
      <c r="CHU3" s="155"/>
      <c r="CHV3" s="155"/>
      <c r="CHW3" s="155"/>
      <c r="CHX3" s="155"/>
      <c r="CHY3" s="155"/>
      <c r="CHZ3" s="155"/>
      <c r="CIA3" s="155"/>
      <c r="CIB3" s="155"/>
      <c r="CIC3" s="155"/>
      <c r="CID3" s="155"/>
      <c r="CIE3" s="155"/>
      <c r="CIF3" s="155"/>
      <c r="CIG3" s="155"/>
      <c r="CIH3" s="155"/>
      <c r="CII3" s="155"/>
      <c r="CIJ3" s="155"/>
      <c r="CIK3" s="155"/>
      <c r="CIL3" s="155"/>
      <c r="CIM3" s="155"/>
      <c r="CIN3" s="155"/>
      <c r="CIO3" s="155"/>
      <c r="CIP3" s="155"/>
      <c r="CIQ3" s="155"/>
      <c r="CIR3" s="155"/>
      <c r="CIS3" s="155"/>
      <c r="CIT3" s="155"/>
      <c r="CIU3" s="155"/>
      <c r="CIV3" s="155"/>
      <c r="CIW3" s="155"/>
      <c r="CIX3" s="155"/>
      <c r="CIY3" s="155"/>
      <c r="CIZ3" s="155"/>
      <c r="CJA3" s="155"/>
      <c r="CJB3" s="155"/>
      <c r="CJC3" s="155"/>
      <c r="CJD3" s="155"/>
      <c r="CJE3" s="155"/>
      <c r="CJF3" s="155"/>
      <c r="CJG3" s="155"/>
      <c r="CJH3" s="155"/>
      <c r="CJI3" s="155"/>
      <c r="CJJ3" s="155"/>
      <c r="CJK3" s="155"/>
      <c r="CJL3" s="155"/>
      <c r="CJM3" s="155"/>
      <c r="CJN3" s="155"/>
      <c r="CJO3" s="155"/>
      <c r="CJP3" s="155"/>
      <c r="CJQ3" s="155"/>
      <c r="CJR3" s="155"/>
      <c r="CJS3" s="155"/>
      <c r="CJT3" s="155"/>
      <c r="CJU3" s="155"/>
      <c r="CJV3" s="155"/>
      <c r="CJW3" s="155"/>
      <c r="CJX3" s="155"/>
      <c r="CJY3" s="155"/>
      <c r="CJZ3" s="155"/>
      <c r="CKA3" s="155"/>
      <c r="CKB3" s="155"/>
      <c r="CKC3" s="155"/>
      <c r="CKD3" s="155"/>
      <c r="CKE3" s="155"/>
      <c r="CKF3" s="155"/>
      <c r="CKG3" s="155"/>
      <c r="CKH3" s="155"/>
      <c r="CKI3" s="155"/>
      <c r="CKJ3" s="155"/>
      <c r="CKK3" s="155"/>
      <c r="CKL3" s="155"/>
      <c r="CKM3" s="155"/>
      <c r="CKN3" s="155"/>
      <c r="CKO3" s="155"/>
      <c r="CKP3" s="155"/>
      <c r="CKQ3" s="155"/>
      <c r="CKR3" s="155"/>
      <c r="CKS3" s="155"/>
      <c r="CKT3" s="155"/>
      <c r="CKU3" s="155"/>
      <c r="CKV3" s="155"/>
      <c r="CKW3" s="155"/>
      <c r="CKX3" s="155"/>
      <c r="CKY3" s="155"/>
      <c r="CKZ3" s="155"/>
      <c r="CLA3" s="155"/>
      <c r="CLB3" s="155"/>
      <c r="CLC3" s="155"/>
      <c r="CLD3" s="155"/>
      <c r="CLE3" s="155"/>
      <c r="CLF3" s="155"/>
      <c r="CLG3" s="155"/>
      <c r="CLH3" s="155"/>
      <c r="CLI3" s="155"/>
      <c r="CLJ3" s="155"/>
      <c r="CLK3" s="155"/>
      <c r="CLL3" s="155"/>
      <c r="CLM3" s="155"/>
      <c r="CLN3" s="155"/>
      <c r="CLO3" s="155"/>
      <c r="CLP3" s="155"/>
      <c r="CLQ3" s="155"/>
      <c r="CLR3" s="155"/>
      <c r="CLS3" s="155"/>
      <c r="CLT3" s="155"/>
      <c r="CLU3" s="155"/>
      <c r="CLV3" s="155"/>
      <c r="CLW3" s="155"/>
      <c r="CLX3" s="155"/>
      <c r="CLY3" s="155"/>
      <c r="CLZ3" s="155"/>
      <c r="CMA3" s="155"/>
      <c r="CMB3" s="155"/>
      <c r="CMC3" s="155"/>
      <c r="CMD3" s="155"/>
      <c r="CME3" s="155"/>
      <c r="CMF3" s="155"/>
      <c r="CMG3" s="155"/>
      <c r="CMH3" s="155"/>
      <c r="CMI3" s="155"/>
      <c r="CMJ3" s="155"/>
      <c r="CMK3" s="155"/>
      <c r="CML3" s="155"/>
      <c r="CMM3" s="155"/>
      <c r="CMN3" s="155"/>
      <c r="CMO3" s="155"/>
      <c r="CMP3" s="155"/>
      <c r="CMQ3" s="155"/>
      <c r="CMR3" s="155"/>
      <c r="CMS3" s="155"/>
      <c r="CMT3" s="155"/>
      <c r="CMU3" s="155"/>
      <c r="CMV3" s="155"/>
      <c r="CMW3" s="155"/>
      <c r="CMX3" s="155"/>
      <c r="CMY3" s="155"/>
      <c r="CMZ3" s="155"/>
      <c r="CNA3" s="155"/>
      <c r="CNB3" s="155"/>
      <c r="CNC3" s="155"/>
      <c r="CND3" s="155"/>
      <c r="CNE3" s="155"/>
      <c r="CNF3" s="155"/>
      <c r="CNG3" s="155"/>
      <c r="CNH3" s="155"/>
      <c r="CNI3" s="155"/>
      <c r="CNJ3" s="155"/>
      <c r="CNK3" s="155"/>
      <c r="CNL3" s="155"/>
      <c r="CNM3" s="155"/>
      <c r="CNN3" s="155"/>
      <c r="CNO3" s="155"/>
      <c r="CNP3" s="155"/>
      <c r="CNQ3" s="155"/>
      <c r="CNR3" s="155"/>
      <c r="CNS3" s="155"/>
      <c r="CNT3" s="155"/>
      <c r="CNU3" s="155"/>
      <c r="CNV3" s="155"/>
      <c r="CNW3" s="155"/>
      <c r="CNX3" s="155"/>
      <c r="CNY3" s="155"/>
      <c r="CNZ3" s="155"/>
      <c r="COA3" s="155"/>
      <c r="COB3" s="155"/>
      <c r="COC3" s="155"/>
      <c r="COD3" s="155"/>
      <c r="COE3" s="155"/>
      <c r="COF3" s="155"/>
      <c r="COG3" s="155"/>
      <c r="COH3" s="155"/>
      <c r="COI3" s="155"/>
      <c r="COJ3" s="155"/>
      <c r="COK3" s="155"/>
      <c r="COL3" s="155"/>
      <c r="COM3" s="155"/>
      <c r="CON3" s="155"/>
      <c r="COO3" s="155"/>
      <c r="COP3" s="155"/>
      <c r="COQ3" s="155"/>
      <c r="COR3" s="155"/>
      <c r="COS3" s="155"/>
      <c r="COT3" s="155"/>
      <c r="COU3" s="155"/>
      <c r="COV3" s="155"/>
      <c r="COW3" s="155"/>
      <c r="COX3" s="155"/>
      <c r="COY3" s="155"/>
      <c r="COZ3" s="155"/>
      <c r="CPA3" s="155"/>
      <c r="CPB3" s="155"/>
      <c r="CPC3" s="155"/>
      <c r="CPD3" s="155"/>
      <c r="CPE3" s="155"/>
      <c r="CPF3" s="155"/>
      <c r="CPG3" s="155"/>
      <c r="CPH3" s="155"/>
      <c r="CPI3" s="155"/>
      <c r="CPJ3" s="155"/>
      <c r="CPK3" s="155"/>
      <c r="CPL3" s="155"/>
      <c r="CPM3" s="155"/>
      <c r="CPN3" s="155"/>
      <c r="CPO3" s="155"/>
      <c r="CPP3" s="155"/>
      <c r="CPQ3" s="155"/>
      <c r="CPR3" s="155"/>
      <c r="CPS3" s="155"/>
      <c r="CPT3" s="155"/>
      <c r="CPU3" s="155"/>
      <c r="CPV3" s="155"/>
      <c r="CPW3" s="155"/>
      <c r="CPX3" s="155"/>
      <c r="CPY3" s="155"/>
      <c r="CPZ3" s="155"/>
      <c r="CQA3" s="155"/>
      <c r="CQB3" s="155"/>
      <c r="CQC3" s="155"/>
      <c r="CQD3" s="155"/>
      <c r="CQE3" s="155"/>
      <c r="CQF3" s="155"/>
      <c r="CQG3" s="155"/>
      <c r="CQH3" s="155"/>
      <c r="CQI3" s="155"/>
      <c r="CQJ3" s="155"/>
      <c r="CQK3" s="155"/>
      <c r="CQL3" s="155"/>
      <c r="CQM3" s="155"/>
      <c r="CQN3" s="155"/>
      <c r="CQO3" s="155"/>
      <c r="CQP3" s="155"/>
      <c r="CQQ3" s="155"/>
      <c r="CQR3" s="155"/>
      <c r="CQS3" s="155"/>
      <c r="CQT3" s="155"/>
      <c r="CQU3" s="155"/>
      <c r="CQV3" s="155"/>
      <c r="CQW3" s="155"/>
      <c r="CQX3" s="155"/>
      <c r="CQY3" s="155"/>
      <c r="CQZ3" s="155"/>
      <c r="CRA3" s="155"/>
      <c r="CRB3" s="155"/>
      <c r="CRC3" s="155"/>
      <c r="CRD3" s="155"/>
      <c r="CRE3" s="155"/>
      <c r="CRF3" s="155"/>
      <c r="CRG3" s="155"/>
      <c r="CRH3" s="155"/>
      <c r="CRI3" s="155"/>
      <c r="CRJ3" s="155"/>
      <c r="CRK3" s="155"/>
      <c r="CRL3" s="155"/>
      <c r="CRM3" s="155"/>
      <c r="CRN3" s="155"/>
      <c r="CRO3" s="155"/>
      <c r="CRP3" s="155"/>
      <c r="CRQ3" s="155"/>
      <c r="CRR3" s="155"/>
      <c r="CRS3" s="155"/>
      <c r="CRT3" s="155"/>
      <c r="CRU3" s="155"/>
      <c r="CRV3" s="155"/>
      <c r="CRW3" s="155"/>
      <c r="CRX3" s="155"/>
      <c r="CRY3" s="155"/>
      <c r="CRZ3" s="155"/>
      <c r="CSA3" s="155"/>
      <c r="CSB3" s="155"/>
      <c r="CSC3" s="155"/>
      <c r="CSD3" s="155"/>
      <c r="CSE3" s="155"/>
      <c r="CSF3" s="155"/>
      <c r="CSG3" s="155"/>
      <c r="CSH3" s="155"/>
      <c r="CSI3" s="155"/>
      <c r="CSJ3" s="155"/>
      <c r="CSK3" s="155"/>
      <c r="CSL3" s="155"/>
      <c r="CSM3" s="155"/>
      <c r="CSN3" s="155"/>
      <c r="CSO3" s="155"/>
      <c r="CSP3" s="155"/>
      <c r="CSQ3" s="155"/>
      <c r="CSR3" s="155"/>
      <c r="CSS3" s="155"/>
      <c r="CST3" s="155"/>
      <c r="CSU3" s="155"/>
      <c r="CSV3" s="155"/>
      <c r="CSW3" s="155"/>
      <c r="CSX3" s="155"/>
      <c r="CSY3" s="155"/>
      <c r="CSZ3" s="155"/>
      <c r="CTA3" s="155"/>
      <c r="CTB3" s="155"/>
      <c r="CTC3" s="155"/>
      <c r="CTD3" s="155"/>
      <c r="CTE3" s="155"/>
      <c r="CTF3" s="155"/>
      <c r="CTG3" s="155"/>
      <c r="CTH3" s="155"/>
      <c r="CTI3" s="155"/>
      <c r="CTJ3" s="155"/>
      <c r="CTK3" s="155"/>
      <c r="CTL3" s="155"/>
      <c r="CTM3" s="155"/>
      <c r="CTN3" s="155"/>
      <c r="CTO3" s="155"/>
      <c r="CTP3" s="155"/>
      <c r="CTQ3" s="155"/>
      <c r="CTR3" s="155"/>
      <c r="CTS3" s="155"/>
      <c r="CTT3" s="155"/>
      <c r="CTU3" s="155"/>
      <c r="CTV3" s="155"/>
      <c r="CTW3" s="155"/>
      <c r="CTX3" s="155"/>
      <c r="CTY3" s="155"/>
      <c r="CTZ3" s="155"/>
      <c r="CUA3" s="155"/>
      <c r="CUB3" s="155"/>
      <c r="CUC3" s="155"/>
      <c r="CUD3" s="155"/>
      <c r="CUE3" s="155"/>
      <c r="CUF3" s="155"/>
      <c r="CUG3" s="155"/>
      <c r="CUH3" s="155"/>
      <c r="CUI3" s="155"/>
      <c r="CUJ3" s="155"/>
      <c r="CUK3" s="155"/>
      <c r="CUL3" s="155"/>
      <c r="CUM3" s="155"/>
      <c r="CUN3" s="155"/>
      <c r="CUO3" s="155"/>
      <c r="CUP3" s="155"/>
      <c r="CUQ3" s="155"/>
      <c r="CUR3" s="155"/>
      <c r="CUS3" s="155"/>
      <c r="CUT3" s="155"/>
      <c r="CUU3" s="155"/>
      <c r="CUV3" s="155"/>
      <c r="CUW3" s="155"/>
      <c r="CUX3" s="155"/>
      <c r="CUY3" s="155"/>
      <c r="CUZ3" s="155"/>
      <c r="CVA3" s="155"/>
      <c r="CVB3" s="155"/>
      <c r="CVC3" s="155"/>
      <c r="CVD3" s="155"/>
      <c r="CVE3" s="155"/>
      <c r="CVF3" s="155"/>
      <c r="CVG3" s="155"/>
      <c r="CVH3" s="155"/>
      <c r="CVI3" s="155"/>
      <c r="CVJ3" s="155"/>
      <c r="CVK3" s="155"/>
      <c r="CVL3" s="155"/>
      <c r="CVM3" s="155"/>
      <c r="CVN3" s="155"/>
      <c r="CVO3" s="155"/>
      <c r="CVP3" s="155"/>
      <c r="CVQ3" s="155"/>
      <c r="CVR3" s="155"/>
      <c r="CVS3" s="155"/>
      <c r="CVT3" s="155"/>
      <c r="CVU3" s="155"/>
      <c r="CVV3" s="155"/>
      <c r="CVW3" s="155"/>
      <c r="CVX3" s="155"/>
      <c r="CVY3" s="155"/>
      <c r="CVZ3" s="155"/>
      <c r="CWA3" s="155"/>
      <c r="CWB3" s="155"/>
      <c r="CWC3" s="155"/>
      <c r="CWD3" s="155"/>
      <c r="CWE3" s="155"/>
      <c r="CWF3" s="155"/>
      <c r="CWG3" s="155"/>
      <c r="CWH3" s="155"/>
      <c r="CWI3" s="155"/>
      <c r="CWJ3" s="155"/>
      <c r="CWK3" s="155"/>
      <c r="CWL3" s="155"/>
      <c r="CWM3" s="155"/>
      <c r="CWN3" s="155"/>
      <c r="CWO3" s="155"/>
      <c r="CWP3" s="155"/>
      <c r="CWQ3" s="155"/>
      <c r="CWR3" s="155"/>
      <c r="CWS3" s="155"/>
      <c r="CWT3" s="155"/>
      <c r="CWU3" s="155"/>
      <c r="CWV3" s="155"/>
      <c r="CWW3" s="155"/>
      <c r="CWX3" s="155"/>
      <c r="CWY3" s="155"/>
      <c r="CWZ3" s="155"/>
      <c r="CXA3" s="155"/>
      <c r="CXB3" s="155"/>
      <c r="CXC3" s="155"/>
      <c r="CXD3" s="155"/>
      <c r="CXE3" s="155"/>
      <c r="CXF3" s="155"/>
      <c r="CXG3" s="155"/>
      <c r="CXH3" s="155"/>
      <c r="CXI3" s="155"/>
      <c r="CXJ3" s="155"/>
      <c r="CXK3" s="155"/>
      <c r="CXL3" s="155"/>
      <c r="CXM3" s="155"/>
      <c r="CXN3" s="155"/>
      <c r="CXO3" s="155"/>
      <c r="CXP3" s="155"/>
      <c r="CXQ3" s="155"/>
      <c r="CXR3" s="155"/>
      <c r="CXS3" s="155"/>
      <c r="CXT3" s="155"/>
      <c r="CXU3" s="155"/>
      <c r="CXV3" s="155"/>
      <c r="CXW3" s="155"/>
      <c r="CXX3" s="155"/>
      <c r="CXY3" s="155"/>
      <c r="CXZ3" s="155"/>
      <c r="CYA3" s="155"/>
      <c r="CYB3" s="155"/>
      <c r="CYC3" s="155"/>
      <c r="CYD3" s="155"/>
      <c r="CYE3" s="155"/>
      <c r="CYF3" s="155"/>
      <c r="CYG3" s="155"/>
      <c r="CYH3" s="155"/>
      <c r="CYI3" s="155"/>
      <c r="CYJ3" s="155"/>
      <c r="CYK3" s="155"/>
      <c r="CYL3" s="155"/>
      <c r="CYM3" s="155"/>
      <c r="CYN3" s="155"/>
      <c r="CYO3" s="155"/>
      <c r="CYP3" s="155"/>
      <c r="CYQ3" s="155"/>
      <c r="CYR3" s="155"/>
      <c r="CYS3" s="155"/>
      <c r="CYT3" s="155"/>
      <c r="CYU3" s="155"/>
      <c r="CYV3" s="155"/>
      <c r="CYW3" s="155"/>
      <c r="CYX3" s="155"/>
      <c r="CYY3" s="155"/>
      <c r="CYZ3" s="155"/>
      <c r="CZA3" s="155"/>
      <c r="CZB3" s="155"/>
      <c r="CZC3" s="155"/>
      <c r="CZD3" s="155"/>
      <c r="CZE3" s="155"/>
      <c r="CZF3" s="155"/>
      <c r="CZG3" s="155"/>
      <c r="CZH3" s="155"/>
      <c r="CZI3" s="155"/>
      <c r="CZJ3" s="155"/>
      <c r="CZK3" s="155"/>
      <c r="CZL3" s="155"/>
      <c r="CZM3" s="155"/>
      <c r="CZN3" s="155"/>
      <c r="CZO3" s="155"/>
      <c r="CZP3" s="155"/>
      <c r="CZQ3" s="155"/>
      <c r="CZR3" s="155"/>
      <c r="CZS3" s="155"/>
      <c r="CZT3" s="155"/>
      <c r="CZU3" s="155"/>
      <c r="CZV3" s="155"/>
      <c r="CZW3" s="155"/>
      <c r="CZX3" s="155"/>
      <c r="CZY3" s="155"/>
      <c r="CZZ3" s="155"/>
      <c r="DAA3" s="155"/>
      <c r="DAB3" s="155"/>
      <c r="DAC3" s="155"/>
      <c r="DAD3" s="155"/>
      <c r="DAE3" s="155"/>
      <c r="DAF3" s="155"/>
      <c r="DAG3" s="155"/>
      <c r="DAH3" s="155"/>
      <c r="DAI3" s="155"/>
      <c r="DAJ3" s="155"/>
      <c r="DAK3" s="155"/>
      <c r="DAL3" s="155"/>
      <c r="DAM3" s="155"/>
      <c r="DAN3" s="155"/>
      <c r="DAO3" s="155"/>
      <c r="DAP3" s="155"/>
      <c r="DAQ3" s="155"/>
      <c r="DAR3" s="155"/>
      <c r="DAS3" s="155"/>
      <c r="DAT3" s="155"/>
      <c r="DAU3" s="155"/>
      <c r="DAV3" s="155"/>
      <c r="DAW3" s="155"/>
      <c r="DAX3" s="155"/>
      <c r="DAY3" s="155"/>
      <c r="DAZ3" s="155"/>
      <c r="DBA3" s="155"/>
      <c r="DBB3" s="155"/>
      <c r="DBC3" s="155"/>
      <c r="DBD3" s="155"/>
      <c r="DBE3" s="155"/>
      <c r="DBF3" s="155"/>
      <c r="DBG3" s="155"/>
      <c r="DBH3" s="155"/>
      <c r="DBI3" s="155"/>
      <c r="DBJ3" s="155"/>
      <c r="DBK3" s="155"/>
      <c r="DBL3" s="155"/>
      <c r="DBM3" s="155"/>
      <c r="DBN3" s="155"/>
      <c r="DBO3" s="155"/>
      <c r="DBP3" s="155"/>
      <c r="DBQ3" s="155"/>
      <c r="DBR3" s="155"/>
      <c r="DBS3" s="155"/>
      <c r="DBT3" s="155"/>
      <c r="DBU3" s="155"/>
      <c r="DBV3" s="155"/>
      <c r="DBW3" s="155"/>
      <c r="DBX3" s="155"/>
      <c r="DBY3" s="155"/>
      <c r="DBZ3" s="155"/>
      <c r="DCA3" s="155"/>
      <c r="DCB3" s="155"/>
      <c r="DCC3" s="155"/>
      <c r="DCD3" s="155"/>
      <c r="DCE3" s="155"/>
      <c r="DCF3" s="155"/>
      <c r="DCG3" s="155"/>
      <c r="DCH3" s="155"/>
      <c r="DCI3" s="155"/>
      <c r="DCJ3" s="155"/>
      <c r="DCK3" s="155"/>
      <c r="DCL3" s="155"/>
      <c r="DCM3" s="155"/>
      <c r="DCN3" s="155"/>
      <c r="DCO3" s="155"/>
      <c r="DCP3" s="155"/>
      <c r="DCQ3" s="155"/>
      <c r="DCR3" s="155"/>
      <c r="DCS3" s="155"/>
      <c r="DCT3" s="155"/>
      <c r="DCU3" s="155"/>
      <c r="DCV3" s="155"/>
      <c r="DCW3" s="155"/>
      <c r="DCX3" s="155"/>
      <c r="DCY3" s="155"/>
      <c r="DCZ3" s="155"/>
      <c r="DDA3" s="155"/>
      <c r="DDB3" s="155"/>
      <c r="DDC3" s="155"/>
      <c r="DDD3" s="155"/>
      <c r="DDE3" s="155"/>
      <c r="DDF3" s="155"/>
      <c r="DDG3" s="155"/>
      <c r="DDH3" s="155"/>
      <c r="DDI3" s="155"/>
      <c r="DDJ3" s="155"/>
      <c r="DDK3" s="155"/>
      <c r="DDL3" s="155"/>
      <c r="DDM3" s="155"/>
      <c r="DDN3" s="155"/>
      <c r="DDO3" s="155"/>
      <c r="DDP3" s="155"/>
      <c r="DDQ3" s="155"/>
      <c r="DDR3" s="155"/>
      <c r="DDS3" s="155"/>
      <c r="DDT3" s="155"/>
      <c r="DDU3" s="155"/>
      <c r="DDV3" s="155"/>
      <c r="DDW3" s="155"/>
      <c r="DDX3" s="155"/>
      <c r="DDY3" s="155"/>
      <c r="DDZ3" s="155"/>
      <c r="DEA3" s="155"/>
      <c r="DEB3" s="155"/>
      <c r="DEC3" s="155"/>
      <c r="DED3" s="155"/>
      <c r="DEE3" s="155"/>
      <c r="DEF3" s="155"/>
      <c r="DEG3" s="155"/>
      <c r="DEH3" s="155"/>
      <c r="DEI3" s="155"/>
      <c r="DEJ3" s="155"/>
      <c r="DEK3" s="155"/>
      <c r="DEL3" s="155"/>
      <c r="DEM3" s="155"/>
      <c r="DEN3" s="155"/>
      <c r="DEO3" s="155"/>
      <c r="DEP3" s="155"/>
      <c r="DEQ3" s="155"/>
      <c r="DER3" s="155"/>
      <c r="DES3" s="155"/>
      <c r="DET3" s="155"/>
      <c r="DEU3" s="155"/>
      <c r="DEV3" s="155"/>
      <c r="DEW3" s="155"/>
      <c r="DEX3" s="155"/>
      <c r="DEY3" s="155"/>
      <c r="DEZ3" s="155"/>
      <c r="DFA3" s="155"/>
      <c r="DFB3" s="155"/>
      <c r="DFC3" s="155"/>
      <c r="DFD3" s="155"/>
      <c r="DFE3" s="155"/>
      <c r="DFF3" s="155"/>
      <c r="DFG3" s="155"/>
      <c r="DFH3" s="155"/>
      <c r="DFI3" s="155"/>
      <c r="DFJ3" s="155"/>
      <c r="DFK3" s="155"/>
      <c r="DFL3" s="155"/>
      <c r="DFM3" s="155"/>
      <c r="DFN3" s="155"/>
      <c r="DFO3" s="155"/>
      <c r="DFP3" s="155"/>
      <c r="DFQ3" s="155"/>
      <c r="DFR3" s="155"/>
      <c r="DFS3" s="155"/>
      <c r="DFT3" s="155"/>
      <c r="DFU3" s="155"/>
      <c r="DFV3" s="155"/>
      <c r="DFW3" s="155"/>
      <c r="DFX3" s="155"/>
      <c r="DFY3" s="155"/>
      <c r="DFZ3" s="155"/>
      <c r="DGA3" s="155"/>
      <c r="DGB3" s="155"/>
      <c r="DGC3" s="155"/>
      <c r="DGD3" s="155"/>
      <c r="DGE3" s="155"/>
      <c r="DGF3" s="155"/>
      <c r="DGG3" s="155"/>
      <c r="DGH3" s="155"/>
      <c r="DGI3" s="155"/>
      <c r="DGJ3" s="155"/>
      <c r="DGK3" s="155"/>
      <c r="DGL3" s="155"/>
      <c r="DGM3" s="155"/>
      <c r="DGN3" s="155"/>
      <c r="DGO3" s="155"/>
      <c r="DGP3" s="155"/>
      <c r="DGQ3" s="155"/>
      <c r="DGR3" s="155"/>
      <c r="DGS3" s="155"/>
      <c r="DGT3" s="155"/>
      <c r="DGU3" s="155"/>
      <c r="DGV3" s="155"/>
      <c r="DGW3" s="155"/>
      <c r="DGX3" s="155"/>
      <c r="DGY3" s="155"/>
      <c r="DGZ3" s="155"/>
      <c r="DHA3" s="155"/>
      <c r="DHB3" s="155"/>
      <c r="DHC3" s="155"/>
      <c r="DHD3" s="155"/>
      <c r="DHE3" s="155"/>
      <c r="DHF3" s="155"/>
      <c r="DHG3" s="155"/>
      <c r="DHH3" s="155"/>
      <c r="DHI3" s="155"/>
      <c r="DHJ3" s="155"/>
      <c r="DHK3" s="155"/>
      <c r="DHL3" s="155"/>
      <c r="DHM3" s="155"/>
      <c r="DHN3" s="155"/>
      <c r="DHO3" s="155"/>
      <c r="DHP3" s="155"/>
      <c r="DHQ3" s="155"/>
      <c r="DHR3" s="155"/>
      <c r="DHS3" s="155"/>
      <c r="DHT3" s="155"/>
      <c r="DHU3" s="155"/>
      <c r="DHV3" s="155"/>
      <c r="DHW3" s="155"/>
      <c r="DHX3" s="155"/>
      <c r="DHY3" s="155"/>
      <c r="DHZ3" s="155"/>
      <c r="DIA3" s="155"/>
      <c r="DIB3" s="155"/>
      <c r="DIC3" s="155"/>
      <c r="DID3" s="155"/>
      <c r="DIE3" s="155"/>
      <c r="DIF3" s="155"/>
      <c r="DIG3" s="155"/>
      <c r="DIH3" s="155"/>
      <c r="DII3" s="155"/>
      <c r="DIJ3" s="155"/>
      <c r="DIK3" s="155"/>
      <c r="DIL3" s="155"/>
      <c r="DIM3" s="155"/>
      <c r="DIN3" s="155"/>
      <c r="DIO3" s="155"/>
      <c r="DIP3" s="155"/>
      <c r="DIQ3" s="155"/>
      <c r="DIR3" s="155"/>
      <c r="DIS3" s="155"/>
      <c r="DIT3" s="155"/>
      <c r="DIU3" s="155"/>
      <c r="DIV3" s="155"/>
      <c r="DIW3" s="155"/>
      <c r="DIX3" s="155"/>
      <c r="DIY3" s="155"/>
      <c r="DIZ3" s="155"/>
      <c r="DJA3" s="155"/>
      <c r="DJB3" s="155"/>
      <c r="DJC3" s="155"/>
      <c r="DJD3" s="155"/>
      <c r="DJE3" s="155"/>
      <c r="DJF3" s="155"/>
      <c r="DJG3" s="155"/>
      <c r="DJH3" s="155"/>
      <c r="DJI3" s="155"/>
      <c r="DJJ3" s="155"/>
      <c r="DJK3" s="155"/>
      <c r="DJL3" s="155"/>
      <c r="DJM3" s="155"/>
      <c r="DJN3" s="155"/>
      <c r="DJO3" s="155"/>
      <c r="DJP3" s="155"/>
      <c r="DJQ3" s="155"/>
      <c r="DJR3" s="155"/>
      <c r="DJS3" s="155"/>
      <c r="DJT3" s="155"/>
      <c r="DJU3" s="155"/>
      <c r="DJV3" s="155"/>
      <c r="DJW3" s="155"/>
      <c r="DJX3" s="155"/>
      <c r="DJY3" s="155"/>
      <c r="DJZ3" s="155"/>
      <c r="DKA3" s="155"/>
      <c r="DKB3" s="155"/>
      <c r="DKC3" s="155"/>
      <c r="DKD3" s="155"/>
      <c r="DKE3" s="155"/>
      <c r="DKF3" s="155"/>
      <c r="DKG3" s="155"/>
      <c r="DKH3" s="155"/>
      <c r="DKI3" s="155"/>
      <c r="DKJ3" s="155"/>
      <c r="DKK3" s="155"/>
      <c r="DKL3" s="155"/>
      <c r="DKM3" s="155"/>
      <c r="DKN3" s="155"/>
      <c r="DKO3" s="155"/>
      <c r="DKP3" s="155"/>
      <c r="DKQ3" s="155"/>
      <c r="DKR3" s="155"/>
      <c r="DKS3" s="155"/>
      <c r="DKT3" s="155"/>
      <c r="DKU3" s="155"/>
      <c r="DKV3" s="155"/>
      <c r="DKW3" s="155"/>
      <c r="DKX3" s="155"/>
      <c r="DKY3" s="155"/>
      <c r="DKZ3" s="155"/>
      <c r="DLA3" s="155"/>
      <c r="DLB3" s="155"/>
      <c r="DLC3" s="155"/>
      <c r="DLD3" s="155"/>
      <c r="DLE3" s="155"/>
      <c r="DLF3" s="155"/>
      <c r="DLG3" s="155"/>
      <c r="DLH3" s="155"/>
      <c r="DLI3" s="155"/>
      <c r="DLJ3" s="155"/>
      <c r="DLK3" s="155"/>
      <c r="DLL3" s="155"/>
      <c r="DLM3" s="155"/>
      <c r="DLN3" s="155"/>
      <c r="DLO3" s="155"/>
      <c r="DLP3" s="155"/>
      <c r="DLQ3" s="155"/>
      <c r="DLR3" s="155"/>
      <c r="DLS3" s="155"/>
      <c r="DLT3" s="155"/>
      <c r="DLU3" s="155"/>
      <c r="DLV3" s="155"/>
      <c r="DLW3" s="155"/>
      <c r="DLX3" s="155"/>
      <c r="DLY3" s="155"/>
      <c r="DLZ3" s="155"/>
      <c r="DMA3" s="155"/>
      <c r="DMB3" s="155"/>
      <c r="DMC3" s="155"/>
      <c r="DMD3" s="155"/>
      <c r="DME3" s="155"/>
      <c r="DMF3" s="155"/>
      <c r="DMG3" s="155"/>
      <c r="DMH3" s="155"/>
      <c r="DMI3" s="155"/>
      <c r="DMJ3" s="155"/>
      <c r="DMK3" s="155"/>
      <c r="DML3" s="155"/>
      <c r="DMM3" s="155"/>
      <c r="DMN3" s="155"/>
      <c r="DMO3" s="155"/>
      <c r="DMP3" s="155"/>
      <c r="DMQ3" s="155"/>
      <c r="DMR3" s="155"/>
      <c r="DMS3" s="155"/>
      <c r="DMT3" s="155"/>
      <c r="DMU3" s="155"/>
      <c r="DMV3" s="155"/>
      <c r="DMW3" s="155"/>
      <c r="DMX3" s="155"/>
      <c r="DMY3" s="155"/>
      <c r="DMZ3" s="155"/>
      <c r="DNA3" s="155"/>
      <c r="DNB3" s="155"/>
      <c r="DNC3" s="155"/>
      <c r="DND3" s="155"/>
      <c r="DNE3" s="155"/>
      <c r="DNF3" s="155"/>
      <c r="DNG3" s="155"/>
      <c r="DNH3" s="155"/>
      <c r="DNI3" s="155"/>
      <c r="DNJ3" s="155"/>
      <c r="DNK3" s="155"/>
      <c r="DNL3" s="155"/>
      <c r="DNM3" s="155"/>
      <c r="DNN3" s="155"/>
      <c r="DNO3" s="155"/>
      <c r="DNP3" s="155"/>
      <c r="DNQ3" s="155"/>
      <c r="DNR3" s="155"/>
      <c r="DNS3" s="155"/>
      <c r="DNT3" s="155"/>
      <c r="DNU3" s="155"/>
      <c r="DNV3" s="155"/>
      <c r="DNW3" s="155"/>
      <c r="DNX3" s="155"/>
      <c r="DNY3" s="155"/>
      <c r="DNZ3" s="155"/>
      <c r="DOA3" s="155"/>
      <c r="DOB3" s="155"/>
      <c r="DOC3" s="155"/>
      <c r="DOD3" s="155"/>
      <c r="DOE3" s="155"/>
      <c r="DOF3" s="155"/>
      <c r="DOG3" s="155"/>
      <c r="DOH3" s="155"/>
      <c r="DOI3" s="155"/>
      <c r="DOJ3" s="155"/>
      <c r="DOK3" s="155"/>
      <c r="DOL3" s="155"/>
      <c r="DOM3" s="155"/>
      <c r="DON3" s="155"/>
      <c r="DOO3" s="155"/>
      <c r="DOP3" s="155"/>
      <c r="DOQ3" s="155"/>
      <c r="DOR3" s="155"/>
      <c r="DOS3" s="155"/>
      <c r="DOT3" s="155"/>
      <c r="DOU3" s="155"/>
      <c r="DOV3" s="155"/>
      <c r="DOW3" s="155"/>
      <c r="DOX3" s="155"/>
      <c r="DOY3" s="155"/>
      <c r="DOZ3" s="155"/>
      <c r="DPA3" s="155"/>
      <c r="DPB3" s="155"/>
      <c r="DPC3" s="155"/>
      <c r="DPD3" s="155"/>
      <c r="DPE3" s="155"/>
      <c r="DPF3" s="155"/>
      <c r="DPG3" s="155"/>
      <c r="DPH3" s="155"/>
      <c r="DPI3" s="155"/>
      <c r="DPJ3" s="155"/>
      <c r="DPK3" s="155"/>
      <c r="DPL3" s="155"/>
      <c r="DPM3" s="155"/>
      <c r="DPN3" s="155"/>
      <c r="DPO3" s="155"/>
      <c r="DPP3" s="155"/>
      <c r="DPQ3" s="155"/>
      <c r="DPR3" s="155"/>
      <c r="DPS3" s="155"/>
      <c r="DPT3" s="155"/>
      <c r="DPU3" s="155"/>
      <c r="DPV3" s="155"/>
      <c r="DPW3" s="155"/>
      <c r="DPX3" s="155"/>
      <c r="DPY3" s="155"/>
      <c r="DPZ3" s="155"/>
      <c r="DQA3" s="155"/>
      <c r="DQB3" s="155"/>
      <c r="DQC3" s="155"/>
      <c r="DQD3" s="155"/>
      <c r="DQE3" s="155"/>
      <c r="DQF3" s="155"/>
      <c r="DQG3" s="155"/>
      <c r="DQH3" s="155"/>
      <c r="DQI3" s="155"/>
      <c r="DQJ3" s="155"/>
      <c r="DQK3" s="155"/>
      <c r="DQL3" s="155"/>
      <c r="DQM3" s="155"/>
      <c r="DQN3" s="155"/>
      <c r="DQO3" s="155"/>
      <c r="DQP3" s="155"/>
      <c r="DQQ3" s="155"/>
      <c r="DQR3" s="155"/>
      <c r="DQS3" s="155"/>
      <c r="DQT3" s="155"/>
      <c r="DQU3" s="155"/>
      <c r="DQV3" s="155"/>
      <c r="DQW3" s="155"/>
      <c r="DQX3" s="155"/>
      <c r="DQY3" s="155"/>
      <c r="DQZ3" s="155"/>
      <c r="DRA3" s="155"/>
      <c r="DRB3" s="155"/>
      <c r="DRC3" s="155"/>
      <c r="DRD3" s="155"/>
      <c r="DRE3" s="155"/>
      <c r="DRF3" s="155"/>
      <c r="DRG3" s="155"/>
      <c r="DRH3" s="155"/>
      <c r="DRI3" s="155"/>
      <c r="DRJ3" s="155"/>
      <c r="DRK3" s="155"/>
      <c r="DRL3" s="155"/>
      <c r="DRM3" s="155"/>
      <c r="DRN3" s="155"/>
      <c r="DRO3" s="155"/>
      <c r="DRP3" s="155"/>
      <c r="DRQ3" s="155"/>
      <c r="DRR3" s="155"/>
      <c r="DRS3" s="155"/>
      <c r="DRT3" s="155"/>
      <c r="DRU3" s="155"/>
      <c r="DRV3" s="155"/>
      <c r="DRW3" s="155"/>
      <c r="DRX3" s="155"/>
      <c r="DRY3" s="155"/>
      <c r="DRZ3" s="155"/>
      <c r="DSA3" s="155"/>
      <c r="DSB3" s="155"/>
      <c r="DSC3" s="155"/>
      <c r="DSD3" s="155"/>
      <c r="DSE3" s="155"/>
      <c r="DSF3" s="155"/>
      <c r="DSG3" s="155"/>
      <c r="DSH3" s="155"/>
      <c r="DSI3" s="155"/>
      <c r="DSJ3" s="155"/>
      <c r="DSK3" s="155"/>
      <c r="DSL3" s="155"/>
      <c r="DSM3" s="155"/>
      <c r="DSN3" s="155"/>
      <c r="DSO3" s="155"/>
      <c r="DSP3" s="155"/>
      <c r="DSQ3" s="155"/>
      <c r="DSR3" s="155"/>
      <c r="DSS3" s="155"/>
      <c r="DST3" s="155"/>
      <c r="DSU3" s="155"/>
      <c r="DSV3" s="155"/>
      <c r="DSW3" s="155"/>
      <c r="DSX3" s="155"/>
      <c r="DSY3" s="155"/>
      <c r="DSZ3" s="155"/>
      <c r="DTA3" s="155"/>
      <c r="DTB3" s="155"/>
      <c r="DTC3" s="155"/>
      <c r="DTD3" s="155"/>
      <c r="DTE3" s="155"/>
      <c r="DTF3" s="155"/>
      <c r="DTG3" s="155"/>
      <c r="DTH3" s="155"/>
      <c r="DTI3" s="155"/>
      <c r="DTJ3" s="155"/>
      <c r="DTK3" s="155"/>
      <c r="DTL3" s="155"/>
      <c r="DTM3" s="155"/>
      <c r="DTN3" s="155"/>
      <c r="DTO3" s="155"/>
      <c r="DTP3" s="155"/>
      <c r="DTQ3" s="155"/>
      <c r="DTR3" s="155"/>
      <c r="DTS3" s="155"/>
      <c r="DTT3" s="155"/>
      <c r="DTU3" s="155"/>
      <c r="DTV3" s="155"/>
      <c r="DTW3" s="155"/>
      <c r="DTX3" s="155"/>
      <c r="DTY3" s="155"/>
      <c r="DTZ3" s="155"/>
      <c r="DUA3" s="155"/>
      <c r="DUB3" s="155"/>
      <c r="DUC3" s="155"/>
      <c r="DUD3" s="155"/>
      <c r="DUE3" s="155"/>
      <c r="DUF3" s="155"/>
      <c r="DUG3" s="155"/>
      <c r="DUH3" s="155"/>
      <c r="DUI3" s="155"/>
      <c r="DUJ3" s="155"/>
      <c r="DUK3" s="155"/>
      <c r="DUL3" s="155"/>
      <c r="DUM3" s="155"/>
      <c r="DUN3" s="155"/>
      <c r="DUO3" s="155"/>
      <c r="DUP3" s="155"/>
      <c r="DUQ3" s="155"/>
      <c r="DUR3" s="155"/>
      <c r="DUS3" s="155"/>
      <c r="DUT3" s="155"/>
      <c r="DUU3" s="155"/>
      <c r="DUV3" s="155"/>
      <c r="DUW3" s="155"/>
      <c r="DUX3" s="155"/>
      <c r="DUY3" s="155"/>
      <c r="DUZ3" s="155"/>
      <c r="DVA3" s="155"/>
      <c r="DVB3" s="155"/>
      <c r="DVC3" s="155"/>
      <c r="DVD3" s="155"/>
      <c r="DVE3" s="155"/>
      <c r="DVF3" s="155"/>
      <c r="DVG3" s="155"/>
      <c r="DVH3" s="155"/>
      <c r="DVI3" s="155"/>
      <c r="DVJ3" s="155"/>
      <c r="DVK3" s="155"/>
      <c r="DVL3" s="155"/>
      <c r="DVM3" s="155"/>
      <c r="DVN3" s="155"/>
      <c r="DVO3" s="155"/>
      <c r="DVP3" s="155"/>
      <c r="DVQ3" s="155"/>
      <c r="DVR3" s="155"/>
      <c r="DVS3" s="155"/>
      <c r="DVT3" s="155"/>
      <c r="DVU3" s="155"/>
      <c r="DVV3" s="155"/>
      <c r="DVW3" s="155"/>
      <c r="DVX3" s="155"/>
      <c r="DVY3" s="155"/>
      <c r="DVZ3" s="155"/>
      <c r="DWA3" s="155"/>
      <c r="DWB3" s="155"/>
      <c r="DWC3" s="155"/>
      <c r="DWD3" s="155"/>
      <c r="DWE3" s="155"/>
      <c r="DWF3" s="155"/>
      <c r="DWG3" s="155"/>
      <c r="DWH3" s="155"/>
      <c r="DWI3" s="155"/>
      <c r="DWJ3" s="155"/>
      <c r="DWK3" s="155"/>
      <c r="DWL3" s="155"/>
      <c r="DWM3" s="155"/>
      <c r="DWN3" s="155"/>
      <c r="DWO3" s="155"/>
      <c r="DWP3" s="155"/>
      <c r="DWQ3" s="155"/>
      <c r="DWR3" s="155"/>
      <c r="DWS3" s="155"/>
      <c r="DWT3" s="155"/>
      <c r="DWU3" s="155"/>
      <c r="DWV3" s="155"/>
      <c r="DWW3" s="155"/>
      <c r="DWX3" s="155"/>
      <c r="DWY3" s="155"/>
      <c r="DWZ3" s="155"/>
      <c r="DXA3" s="155"/>
      <c r="DXB3" s="155"/>
      <c r="DXC3" s="155"/>
      <c r="DXD3" s="155"/>
      <c r="DXE3" s="155"/>
      <c r="DXF3" s="155"/>
      <c r="DXG3" s="155"/>
      <c r="DXH3" s="155"/>
      <c r="DXI3" s="155"/>
      <c r="DXJ3" s="155"/>
      <c r="DXK3" s="155"/>
      <c r="DXL3" s="155"/>
      <c r="DXM3" s="155"/>
      <c r="DXN3" s="155"/>
      <c r="DXO3" s="155"/>
      <c r="DXP3" s="155"/>
      <c r="DXQ3" s="155"/>
      <c r="DXR3" s="155"/>
      <c r="DXS3" s="155"/>
      <c r="DXT3" s="155"/>
      <c r="DXU3" s="155"/>
      <c r="DXV3" s="155"/>
      <c r="DXW3" s="155"/>
      <c r="DXX3" s="155"/>
      <c r="DXY3" s="155"/>
      <c r="DXZ3" s="155"/>
      <c r="DYA3" s="155"/>
      <c r="DYB3" s="155"/>
      <c r="DYC3" s="155"/>
      <c r="DYD3" s="155"/>
      <c r="DYE3" s="155"/>
      <c r="DYF3" s="155"/>
      <c r="DYG3" s="155"/>
      <c r="DYH3" s="155"/>
      <c r="DYI3" s="155"/>
      <c r="DYJ3" s="155"/>
      <c r="DYK3" s="155"/>
      <c r="DYL3" s="155"/>
      <c r="DYM3" s="155"/>
      <c r="DYN3" s="155"/>
      <c r="DYO3" s="155"/>
      <c r="DYP3" s="155"/>
      <c r="DYQ3" s="155"/>
      <c r="DYR3" s="155"/>
      <c r="DYS3" s="155"/>
      <c r="DYT3" s="155"/>
      <c r="DYU3" s="155"/>
      <c r="DYV3" s="155"/>
      <c r="DYW3" s="155"/>
      <c r="DYX3" s="155"/>
      <c r="DYY3" s="155"/>
      <c r="DYZ3" s="155"/>
      <c r="DZA3" s="155"/>
      <c r="DZB3" s="155"/>
      <c r="DZC3" s="155"/>
      <c r="DZD3" s="155"/>
      <c r="DZE3" s="155"/>
      <c r="DZF3" s="155"/>
      <c r="DZG3" s="155"/>
      <c r="DZH3" s="155"/>
      <c r="DZI3" s="155"/>
      <c r="DZJ3" s="155"/>
      <c r="DZK3" s="155"/>
      <c r="DZL3" s="155"/>
      <c r="DZM3" s="155"/>
      <c r="DZN3" s="155"/>
      <c r="DZO3" s="155"/>
      <c r="DZP3" s="155"/>
      <c r="DZQ3" s="155"/>
      <c r="DZR3" s="155"/>
      <c r="DZS3" s="155"/>
      <c r="DZT3" s="155"/>
      <c r="DZU3" s="155"/>
      <c r="DZV3" s="155"/>
      <c r="DZW3" s="155"/>
      <c r="DZX3" s="155"/>
      <c r="DZY3" s="155"/>
      <c r="DZZ3" s="155"/>
      <c r="EAA3" s="155"/>
      <c r="EAB3" s="155"/>
      <c r="EAC3" s="155"/>
      <c r="EAD3" s="155"/>
      <c r="EAE3" s="155"/>
      <c r="EAF3" s="155"/>
      <c r="EAG3" s="155"/>
      <c r="EAH3" s="155"/>
      <c r="EAI3" s="155"/>
      <c r="EAJ3" s="155"/>
      <c r="EAK3" s="155"/>
      <c r="EAL3" s="155"/>
      <c r="EAM3" s="155"/>
      <c r="EAN3" s="155"/>
      <c r="EAO3" s="155"/>
      <c r="EAP3" s="155"/>
      <c r="EAQ3" s="155"/>
      <c r="EAR3" s="155"/>
      <c r="EAS3" s="155"/>
      <c r="EAT3" s="155"/>
      <c r="EAU3" s="155"/>
      <c r="EAV3" s="155"/>
      <c r="EAW3" s="155"/>
      <c r="EAX3" s="155"/>
      <c r="EAY3" s="155"/>
      <c r="EAZ3" s="155"/>
      <c r="EBA3" s="155"/>
      <c r="EBB3" s="155"/>
      <c r="EBC3" s="155"/>
      <c r="EBD3" s="155"/>
      <c r="EBE3" s="155"/>
      <c r="EBF3" s="155"/>
      <c r="EBG3" s="155"/>
      <c r="EBH3" s="155"/>
      <c r="EBI3" s="155"/>
      <c r="EBJ3" s="155"/>
      <c r="EBK3" s="155"/>
      <c r="EBL3" s="155"/>
      <c r="EBM3" s="155"/>
      <c r="EBN3" s="155"/>
      <c r="EBO3" s="155"/>
      <c r="EBP3" s="155"/>
      <c r="EBQ3" s="155"/>
      <c r="EBR3" s="155"/>
      <c r="EBS3" s="155"/>
      <c r="EBT3" s="155"/>
      <c r="EBU3" s="155"/>
      <c r="EBV3" s="155"/>
      <c r="EBW3" s="155"/>
      <c r="EBX3" s="155"/>
      <c r="EBY3" s="155"/>
      <c r="EBZ3" s="155"/>
      <c r="ECA3" s="155"/>
      <c r="ECB3" s="155"/>
      <c r="ECC3" s="155"/>
      <c r="ECD3" s="155"/>
      <c r="ECE3" s="155"/>
      <c r="ECF3" s="155"/>
      <c r="ECG3" s="155"/>
      <c r="ECH3" s="155"/>
      <c r="ECI3" s="155"/>
      <c r="ECJ3" s="155"/>
      <c r="ECK3" s="155"/>
      <c r="ECL3" s="155"/>
      <c r="ECM3" s="155"/>
      <c r="ECN3" s="155"/>
      <c r="ECO3" s="155"/>
      <c r="ECP3" s="155"/>
      <c r="ECQ3" s="155"/>
      <c r="ECR3" s="155"/>
      <c r="ECS3" s="155"/>
      <c r="ECT3" s="155"/>
      <c r="ECU3" s="155"/>
      <c r="ECV3" s="155"/>
      <c r="ECW3" s="155"/>
      <c r="ECX3" s="155"/>
      <c r="ECY3" s="155"/>
      <c r="ECZ3" s="155"/>
      <c r="EDA3" s="155"/>
      <c r="EDB3" s="155"/>
      <c r="EDC3" s="155"/>
      <c r="EDD3" s="155"/>
      <c r="EDE3" s="155"/>
      <c r="EDF3" s="155"/>
      <c r="EDG3" s="155"/>
      <c r="EDH3" s="155"/>
      <c r="EDI3" s="155"/>
      <c r="EDJ3" s="155"/>
      <c r="EDK3" s="155"/>
      <c r="EDL3" s="155"/>
      <c r="EDM3" s="155"/>
      <c r="EDN3" s="155"/>
      <c r="EDO3" s="155"/>
      <c r="EDP3" s="155"/>
      <c r="EDQ3" s="155"/>
      <c r="EDR3" s="155"/>
      <c r="EDS3" s="155"/>
      <c r="EDT3" s="155"/>
      <c r="EDU3" s="155"/>
      <c r="EDV3" s="155"/>
      <c r="EDW3" s="155"/>
      <c r="EDX3" s="155"/>
      <c r="EDY3" s="155"/>
      <c r="EDZ3" s="155"/>
      <c r="EEA3" s="155"/>
      <c r="EEB3" s="155"/>
      <c r="EEC3" s="155"/>
      <c r="EED3" s="155"/>
      <c r="EEE3" s="155"/>
      <c r="EEF3" s="155"/>
      <c r="EEG3" s="155"/>
      <c r="EEH3" s="155"/>
      <c r="EEI3" s="155"/>
      <c r="EEJ3" s="155"/>
      <c r="EEK3" s="155"/>
      <c r="EEL3" s="155"/>
      <c r="EEM3" s="155"/>
      <c r="EEN3" s="155"/>
      <c r="EEO3" s="155"/>
      <c r="EEP3" s="155"/>
      <c r="EEQ3" s="155"/>
      <c r="EER3" s="155"/>
      <c r="EES3" s="155"/>
      <c r="EET3" s="155"/>
      <c r="EEU3" s="155"/>
      <c r="EEV3" s="155"/>
      <c r="EEW3" s="155"/>
      <c r="EEX3" s="155"/>
      <c r="EEY3" s="155"/>
      <c r="EEZ3" s="155"/>
      <c r="EFA3" s="155"/>
      <c r="EFB3" s="155"/>
      <c r="EFC3" s="155"/>
      <c r="EFD3" s="155"/>
      <c r="EFE3" s="155"/>
      <c r="EFF3" s="155"/>
      <c r="EFG3" s="155"/>
      <c r="EFH3" s="155"/>
      <c r="EFI3" s="155"/>
      <c r="EFJ3" s="155"/>
      <c r="EFK3" s="155"/>
      <c r="EFL3" s="155"/>
      <c r="EFM3" s="155"/>
      <c r="EFN3" s="155"/>
      <c r="EFO3" s="155"/>
      <c r="EFP3" s="155"/>
      <c r="EFQ3" s="155"/>
      <c r="EFR3" s="155"/>
      <c r="EFS3" s="155"/>
      <c r="EFT3" s="155"/>
      <c r="EFU3" s="155"/>
      <c r="EFV3" s="155"/>
      <c r="EFW3" s="155"/>
      <c r="EFX3" s="155"/>
      <c r="EFY3" s="155"/>
      <c r="EFZ3" s="155"/>
      <c r="EGA3" s="155"/>
      <c r="EGB3" s="155"/>
      <c r="EGC3" s="155"/>
      <c r="EGD3" s="155"/>
      <c r="EGE3" s="155"/>
      <c r="EGF3" s="155"/>
      <c r="EGG3" s="155"/>
      <c r="EGH3" s="155"/>
      <c r="EGI3" s="155"/>
      <c r="EGJ3" s="155"/>
      <c r="EGK3" s="155"/>
      <c r="EGL3" s="155"/>
      <c r="EGM3" s="155"/>
      <c r="EGN3" s="155"/>
      <c r="EGO3" s="155"/>
      <c r="EGP3" s="155"/>
      <c r="EGQ3" s="155"/>
      <c r="EGR3" s="155"/>
      <c r="EGS3" s="155"/>
      <c r="EGT3" s="155"/>
      <c r="EGU3" s="155"/>
      <c r="EGV3" s="155"/>
      <c r="EGW3" s="155"/>
      <c r="EGX3" s="155"/>
      <c r="EGY3" s="155"/>
      <c r="EGZ3" s="155"/>
      <c r="EHA3" s="155"/>
      <c r="EHB3" s="155"/>
      <c r="EHC3" s="155"/>
      <c r="EHD3" s="155"/>
      <c r="EHE3" s="155"/>
      <c r="EHF3" s="155"/>
      <c r="EHG3" s="155"/>
      <c r="EHH3" s="155"/>
      <c r="EHI3" s="155"/>
      <c r="EHJ3" s="155"/>
      <c r="EHK3" s="155"/>
      <c r="EHL3" s="155"/>
      <c r="EHM3" s="155"/>
      <c r="EHN3" s="155"/>
      <c r="EHO3" s="155"/>
      <c r="EHP3" s="155"/>
      <c r="EHQ3" s="155"/>
      <c r="EHR3" s="155"/>
      <c r="EHS3" s="155"/>
      <c r="EHT3" s="155"/>
      <c r="EHU3" s="155"/>
      <c r="EHV3" s="155"/>
      <c r="EHW3" s="155"/>
      <c r="EHX3" s="155"/>
      <c r="EHY3" s="155"/>
      <c r="EHZ3" s="155"/>
      <c r="EIA3" s="155"/>
      <c r="EIB3" s="155"/>
      <c r="EIC3" s="155"/>
      <c r="EID3" s="155"/>
      <c r="EIE3" s="155"/>
      <c r="EIF3" s="155"/>
      <c r="EIG3" s="155"/>
      <c r="EIH3" s="155"/>
      <c r="EII3" s="155"/>
      <c r="EIJ3" s="155"/>
      <c r="EIK3" s="155"/>
      <c r="EIL3" s="155"/>
      <c r="EIM3" s="155"/>
      <c r="EIN3" s="155"/>
      <c r="EIO3" s="155"/>
      <c r="EIP3" s="155"/>
      <c r="EIQ3" s="155"/>
      <c r="EIR3" s="155"/>
      <c r="EIS3" s="155"/>
      <c r="EIT3" s="155"/>
      <c r="EIU3" s="155"/>
      <c r="EIV3" s="155"/>
      <c r="EIW3" s="155"/>
      <c r="EIX3" s="155"/>
      <c r="EIY3" s="155"/>
      <c r="EIZ3" s="155"/>
      <c r="EJA3" s="155"/>
      <c r="EJB3" s="155"/>
      <c r="EJC3" s="155"/>
      <c r="EJD3" s="155"/>
      <c r="EJE3" s="155"/>
      <c r="EJF3" s="155"/>
      <c r="EJG3" s="155"/>
      <c r="EJH3" s="155"/>
      <c r="EJI3" s="155"/>
      <c r="EJJ3" s="155"/>
      <c r="EJK3" s="155"/>
      <c r="EJL3" s="155"/>
      <c r="EJM3" s="155"/>
      <c r="EJN3" s="155"/>
      <c r="EJO3" s="155"/>
      <c r="EJP3" s="155"/>
      <c r="EJQ3" s="155"/>
      <c r="EJR3" s="155"/>
      <c r="EJS3" s="155"/>
      <c r="EJT3" s="155"/>
      <c r="EJU3" s="155"/>
      <c r="EJV3" s="155"/>
      <c r="EJW3" s="155"/>
      <c r="EJX3" s="155"/>
      <c r="EJY3" s="155"/>
      <c r="EJZ3" s="155"/>
      <c r="EKA3" s="155"/>
      <c r="EKB3" s="155"/>
      <c r="EKC3" s="155"/>
      <c r="EKD3" s="155"/>
      <c r="EKE3" s="155"/>
      <c r="EKF3" s="155"/>
      <c r="EKG3" s="155"/>
      <c r="EKH3" s="155"/>
      <c r="EKI3" s="155"/>
      <c r="EKJ3" s="155"/>
      <c r="EKK3" s="155"/>
      <c r="EKL3" s="155"/>
      <c r="EKM3" s="155"/>
      <c r="EKN3" s="155"/>
      <c r="EKO3" s="155"/>
      <c r="EKP3" s="155"/>
      <c r="EKQ3" s="155"/>
      <c r="EKR3" s="155"/>
      <c r="EKS3" s="155"/>
      <c r="EKT3" s="155"/>
      <c r="EKU3" s="155"/>
      <c r="EKV3" s="155"/>
      <c r="EKW3" s="155"/>
      <c r="EKX3" s="155"/>
      <c r="EKY3" s="155"/>
      <c r="EKZ3" s="155"/>
      <c r="ELA3" s="155"/>
      <c r="ELB3" s="155"/>
      <c r="ELC3" s="155"/>
      <c r="ELD3" s="155"/>
      <c r="ELE3" s="155"/>
      <c r="ELF3" s="155"/>
      <c r="ELG3" s="155"/>
      <c r="ELH3" s="155"/>
      <c r="ELI3" s="155"/>
      <c r="ELJ3" s="155"/>
      <c r="ELK3" s="155"/>
      <c r="ELL3" s="155"/>
      <c r="ELM3" s="155"/>
      <c r="ELN3" s="155"/>
      <c r="ELO3" s="155"/>
      <c r="ELP3" s="155"/>
      <c r="ELQ3" s="155"/>
      <c r="ELR3" s="155"/>
      <c r="ELS3" s="155"/>
      <c r="ELT3" s="155"/>
      <c r="ELU3" s="155"/>
      <c r="ELV3" s="155"/>
      <c r="ELW3" s="155"/>
      <c r="ELX3" s="155"/>
      <c r="ELY3" s="155"/>
      <c r="ELZ3" s="155"/>
      <c r="EMA3" s="155"/>
      <c r="EMB3" s="155"/>
      <c r="EMC3" s="155"/>
      <c r="EMD3" s="155"/>
      <c r="EME3" s="155"/>
      <c r="EMF3" s="155"/>
      <c r="EMG3" s="155"/>
      <c r="EMH3" s="155"/>
      <c r="EMI3" s="155"/>
      <c r="EMJ3" s="155"/>
      <c r="EMK3" s="155"/>
      <c r="EML3" s="155"/>
      <c r="EMM3" s="155"/>
      <c r="EMN3" s="155"/>
      <c r="EMO3" s="155"/>
      <c r="EMP3" s="155"/>
      <c r="EMQ3" s="155"/>
      <c r="EMR3" s="155"/>
      <c r="EMS3" s="155"/>
      <c r="EMT3" s="155"/>
      <c r="EMU3" s="155"/>
      <c r="EMV3" s="155"/>
      <c r="EMW3" s="155"/>
      <c r="EMX3" s="155"/>
      <c r="EMY3" s="155"/>
      <c r="EMZ3" s="155"/>
      <c r="ENA3" s="155"/>
      <c r="ENB3" s="155"/>
      <c r="ENC3" s="155"/>
      <c r="END3" s="155"/>
      <c r="ENE3" s="155"/>
      <c r="ENF3" s="155"/>
      <c r="ENG3" s="155"/>
      <c r="ENH3" s="155"/>
      <c r="ENI3" s="155"/>
      <c r="ENJ3" s="155"/>
      <c r="ENK3" s="155"/>
      <c r="ENL3" s="155"/>
      <c r="ENM3" s="155"/>
      <c r="ENN3" s="155"/>
      <c r="ENO3" s="155"/>
      <c r="ENP3" s="155"/>
      <c r="ENQ3" s="155"/>
      <c r="ENR3" s="155"/>
      <c r="ENS3" s="155"/>
      <c r="ENT3" s="155"/>
      <c r="ENU3" s="155"/>
      <c r="ENV3" s="155"/>
      <c r="ENW3" s="155"/>
      <c r="ENX3" s="155"/>
      <c r="ENY3" s="155"/>
      <c r="ENZ3" s="155"/>
      <c r="EOA3" s="155"/>
      <c r="EOB3" s="155"/>
      <c r="EOC3" s="155"/>
      <c r="EOD3" s="155"/>
      <c r="EOE3" s="155"/>
      <c r="EOF3" s="155"/>
      <c r="EOG3" s="155"/>
      <c r="EOH3" s="155"/>
      <c r="EOI3" s="155"/>
      <c r="EOJ3" s="155"/>
      <c r="EOK3" s="155"/>
      <c r="EOL3" s="155"/>
      <c r="EOM3" s="155"/>
      <c r="EON3" s="155"/>
      <c r="EOO3" s="155"/>
      <c r="EOP3" s="155"/>
      <c r="EOQ3" s="155"/>
      <c r="EOR3" s="155"/>
      <c r="EOS3" s="155"/>
      <c r="EOT3" s="155"/>
      <c r="EOU3" s="155"/>
      <c r="EOV3" s="155"/>
      <c r="EOW3" s="155"/>
      <c r="EOX3" s="155"/>
      <c r="EOY3" s="155"/>
      <c r="EOZ3" s="155"/>
      <c r="EPA3" s="155"/>
      <c r="EPB3" s="155"/>
      <c r="EPC3" s="155"/>
      <c r="EPD3" s="155"/>
      <c r="EPE3" s="155"/>
      <c r="EPF3" s="155"/>
      <c r="EPG3" s="155"/>
      <c r="EPH3" s="155"/>
      <c r="EPI3" s="155"/>
      <c r="EPJ3" s="155"/>
      <c r="EPK3" s="155"/>
      <c r="EPL3" s="155"/>
      <c r="EPM3" s="155"/>
      <c r="EPN3" s="155"/>
      <c r="EPO3" s="155"/>
      <c r="EPP3" s="155"/>
      <c r="EPQ3" s="155"/>
      <c r="EPR3" s="155"/>
      <c r="EPS3" s="155"/>
      <c r="EPT3" s="155"/>
      <c r="EPU3" s="155"/>
      <c r="EPV3" s="155"/>
      <c r="EPW3" s="155"/>
      <c r="EPX3" s="155"/>
      <c r="EPY3" s="155"/>
      <c r="EPZ3" s="155"/>
      <c r="EQA3" s="155"/>
      <c r="EQB3" s="155"/>
      <c r="EQC3" s="155"/>
      <c r="EQD3" s="155"/>
      <c r="EQE3" s="155"/>
      <c r="EQF3" s="155"/>
      <c r="EQG3" s="155"/>
      <c r="EQH3" s="155"/>
      <c r="EQI3" s="155"/>
      <c r="EQJ3" s="155"/>
      <c r="EQK3" s="155"/>
      <c r="EQL3" s="155"/>
      <c r="EQM3" s="155"/>
      <c r="EQN3" s="155"/>
      <c r="EQO3" s="155"/>
      <c r="EQP3" s="155"/>
      <c r="EQQ3" s="155"/>
      <c r="EQR3" s="155"/>
      <c r="EQS3" s="155"/>
      <c r="EQT3" s="155"/>
      <c r="EQU3" s="155"/>
      <c r="EQV3" s="155"/>
      <c r="EQW3" s="155"/>
      <c r="EQX3" s="155"/>
      <c r="EQY3" s="155"/>
      <c r="EQZ3" s="155"/>
      <c r="ERA3" s="155"/>
      <c r="ERB3" s="155"/>
      <c r="ERC3" s="155"/>
      <c r="ERD3" s="155"/>
      <c r="ERE3" s="155"/>
      <c r="ERF3" s="155"/>
      <c r="ERG3" s="155"/>
      <c r="ERH3" s="155"/>
      <c r="ERI3" s="155"/>
      <c r="ERJ3" s="155"/>
      <c r="ERK3" s="155"/>
      <c r="ERL3" s="155"/>
      <c r="ERM3" s="155"/>
      <c r="ERN3" s="155"/>
      <c r="ERO3" s="155"/>
      <c r="ERP3" s="155"/>
      <c r="ERQ3" s="155"/>
      <c r="ERR3" s="155"/>
      <c r="ERS3" s="155"/>
      <c r="ERT3" s="155"/>
      <c r="ERU3" s="155"/>
      <c r="ERV3" s="155"/>
      <c r="ERW3" s="155"/>
      <c r="ERX3" s="155"/>
      <c r="ERY3" s="155"/>
      <c r="ERZ3" s="155"/>
      <c r="ESA3" s="155"/>
      <c r="ESB3" s="155"/>
      <c r="ESC3" s="155"/>
      <c r="ESD3" s="155"/>
      <c r="ESE3" s="155"/>
      <c r="ESF3" s="155"/>
      <c r="ESG3" s="155"/>
      <c r="ESH3" s="155"/>
      <c r="ESI3" s="155"/>
      <c r="ESJ3" s="155"/>
      <c r="ESK3" s="155"/>
      <c r="ESL3" s="155"/>
      <c r="ESM3" s="155"/>
      <c r="ESN3" s="155"/>
      <c r="ESO3" s="155"/>
      <c r="ESP3" s="155"/>
      <c r="ESQ3" s="155"/>
      <c r="ESR3" s="155"/>
      <c r="ESS3" s="155"/>
      <c r="EST3" s="155"/>
      <c r="ESU3" s="155"/>
      <c r="ESV3" s="155"/>
      <c r="ESW3" s="155"/>
      <c r="ESX3" s="155"/>
      <c r="ESY3" s="155"/>
      <c r="ESZ3" s="155"/>
      <c r="ETA3" s="155"/>
      <c r="ETB3" s="155"/>
      <c r="ETC3" s="155"/>
      <c r="ETD3" s="155"/>
      <c r="ETE3" s="155"/>
      <c r="ETF3" s="155"/>
      <c r="ETG3" s="155"/>
      <c r="ETH3" s="155"/>
      <c r="ETI3" s="155"/>
      <c r="ETJ3" s="155"/>
      <c r="ETK3" s="155"/>
      <c r="ETL3" s="155"/>
      <c r="ETM3" s="155"/>
      <c r="ETN3" s="155"/>
      <c r="ETO3" s="155"/>
      <c r="ETP3" s="155"/>
      <c r="ETQ3" s="155"/>
      <c r="ETR3" s="155"/>
      <c r="ETS3" s="155"/>
      <c r="ETT3" s="155"/>
      <c r="ETU3" s="155"/>
      <c r="ETV3" s="155"/>
      <c r="ETW3" s="155"/>
      <c r="ETX3" s="155"/>
      <c r="ETY3" s="155"/>
      <c r="ETZ3" s="155"/>
      <c r="EUA3" s="155"/>
      <c r="EUB3" s="155"/>
      <c r="EUC3" s="155"/>
      <c r="EUD3" s="155"/>
      <c r="EUE3" s="155"/>
      <c r="EUF3" s="155"/>
      <c r="EUG3" s="155"/>
      <c r="EUH3" s="155"/>
      <c r="EUI3" s="155"/>
      <c r="EUJ3" s="155"/>
      <c r="EUK3" s="155"/>
      <c r="EUL3" s="155"/>
      <c r="EUM3" s="155"/>
      <c r="EUN3" s="155"/>
      <c r="EUO3" s="155"/>
      <c r="EUP3" s="155"/>
      <c r="EUQ3" s="155"/>
      <c r="EUR3" s="155"/>
      <c r="EUS3" s="155"/>
      <c r="EUT3" s="155"/>
      <c r="EUU3" s="155"/>
      <c r="EUV3" s="155"/>
      <c r="EUW3" s="155"/>
      <c r="EUX3" s="155"/>
      <c r="EUY3" s="155"/>
      <c r="EUZ3" s="155"/>
      <c r="EVA3" s="155"/>
      <c r="EVB3" s="155"/>
      <c r="EVC3" s="155"/>
      <c r="EVD3" s="155"/>
      <c r="EVE3" s="155"/>
      <c r="EVF3" s="155"/>
      <c r="EVG3" s="155"/>
      <c r="EVH3" s="155"/>
      <c r="EVI3" s="155"/>
      <c r="EVJ3" s="155"/>
      <c r="EVK3" s="155"/>
      <c r="EVL3" s="155"/>
      <c r="EVM3" s="155"/>
      <c r="EVN3" s="155"/>
      <c r="EVO3" s="155"/>
      <c r="EVP3" s="155"/>
      <c r="EVQ3" s="155"/>
      <c r="EVR3" s="155"/>
      <c r="EVS3" s="155"/>
      <c r="EVT3" s="155"/>
      <c r="EVU3" s="155"/>
      <c r="EVV3" s="155"/>
      <c r="EVW3" s="155"/>
      <c r="EVX3" s="155"/>
      <c r="EVY3" s="155"/>
      <c r="EVZ3" s="155"/>
      <c r="EWA3" s="155"/>
      <c r="EWB3" s="155"/>
      <c r="EWC3" s="155"/>
      <c r="EWD3" s="155"/>
      <c r="EWE3" s="155"/>
      <c r="EWF3" s="155"/>
      <c r="EWG3" s="155"/>
      <c r="EWH3" s="155"/>
      <c r="EWI3" s="155"/>
      <c r="EWJ3" s="155"/>
      <c r="EWK3" s="155"/>
      <c r="EWL3" s="155"/>
      <c r="EWM3" s="155"/>
      <c r="EWN3" s="155"/>
      <c r="EWO3" s="155"/>
      <c r="EWP3" s="155"/>
      <c r="EWQ3" s="155"/>
      <c r="EWR3" s="155"/>
      <c r="EWS3" s="155"/>
      <c r="EWT3" s="155"/>
      <c r="EWU3" s="155"/>
      <c r="EWV3" s="155"/>
      <c r="EWW3" s="155"/>
      <c r="EWX3" s="155"/>
      <c r="EWY3" s="155"/>
      <c r="EWZ3" s="155"/>
      <c r="EXA3" s="155"/>
      <c r="EXB3" s="155"/>
      <c r="EXC3" s="155"/>
      <c r="EXD3" s="155"/>
      <c r="EXE3" s="155"/>
      <c r="EXF3" s="155"/>
      <c r="EXG3" s="155"/>
      <c r="EXH3" s="155"/>
      <c r="EXI3" s="155"/>
      <c r="EXJ3" s="155"/>
      <c r="EXK3" s="155"/>
      <c r="EXL3" s="155"/>
      <c r="EXM3" s="155"/>
      <c r="EXN3" s="155"/>
      <c r="EXO3" s="155"/>
      <c r="EXP3" s="155"/>
      <c r="EXQ3" s="155"/>
      <c r="EXR3" s="155"/>
      <c r="EXS3" s="155"/>
      <c r="EXT3" s="155"/>
      <c r="EXU3" s="155"/>
      <c r="EXV3" s="155"/>
      <c r="EXW3" s="155"/>
      <c r="EXX3" s="155"/>
      <c r="EXY3" s="155"/>
      <c r="EXZ3" s="155"/>
      <c r="EYA3" s="155"/>
      <c r="EYB3" s="155"/>
      <c r="EYC3" s="155"/>
      <c r="EYD3" s="155"/>
      <c r="EYE3" s="155"/>
      <c r="EYF3" s="155"/>
      <c r="EYG3" s="155"/>
      <c r="EYH3" s="155"/>
      <c r="EYI3" s="155"/>
      <c r="EYJ3" s="155"/>
      <c r="EYK3" s="155"/>
      <c r="EYL3" s="155"/>
      <c r="EYM3" s="155"/>
      <c r="EYN3" s="155"/>
      <c r="EYO3" s="155"/>
      <c r="EYP3" s="155"/>
      <c r="EYQ3" s="155"/>
      <c r="EYR3" s="155"/>
      <c r="EYS3" s="155"/>
      <c r="EYT3" s="155"/>
      <c r="EYU3" s="155"/>
      <c r="EYV3" s="155"/>
      <c r="EYW3" s="155"/>
      <c r="EYX3" s="155"/>
      <c r="EYY3" s="155"/>
      <c r="EYZ3" s="155"/>
      <c r="EZA3" s="155"/>
      <c r="EZB3" s="155"/>
      <c r="EZC3" s="155"/>
      <c r="EZD3" s="155"/>
      <c r="EZE3" s="155"/>
      <c r="EZF3" s="155"/>
      <c r="EZG3" s="155"/>
      <c r="EZH3" s="155"/>
      <c r="EZI3" s="155"/>
      <c r="EZJ3" s="155"/>
      <c r="EZK3" s="155"/>
      <c r="EZL3" s="155"/>
      <c r="EZM3" s="155"/>
      <c r="EZN3" s="155"/>
      <c r="EZO3" s="155"/>
      <c r="EZP3" s="155"/>
      <c r="EZQ3" s="155"/>
      <c r="EZR3" s="155"/>
      <c r="EZS3" s="155"/>
      <c r="EZT3" s="155"/>
      <c r="EZU3" s="155"/>
      <c r="EZV3" s="155"/>
      <c r="EZW3" s="155"/>
      <c r="EZX3" s="155"/>
      <c r="EZY3" s="155"/>
      <c r="EZZ3" s="155"/>
      <c r="FAA3" s="155"/>
      <c r="FAB3" s="155"/>
      <c r="FAC3" s="155"/>
      <c r="FAD3" s="155"/>
      <c r="FAE3" s="155"/>
      <c r="FAF3" s="155"/>
      <c r="FAG3" s="155"/>
      <c r="FAH3" s="155"/>
      <c r="FAI3" s="155"/>
      <c r="FAJ3" s="155"/>
      <c r="FAK3" s="155"/>
      <c r="FAL3" s="155"/>
      <c r="FAM3" s="155"/>
      <c r="FAN3" s="155"/>
      <c r="FAO3" s="155"/>
      <c r="FAP3" s="155"/>
      <c r="FAQ3" s="155"/>
      <c r="FAR3" s="155"/>
      <c r="FAS3" s="155"/>
      <c r="FAT3" s="155"/>
      <c r="FAU3" s="155"/>
      <c r="FAV3" s="155"/>
      <c r="FAW3" s="155"/>
      <c r="FAX3" s="155"/>
      <c r="FAY3" s="155"/>
      <c r="FAZ3" s="155"/>
      <c r="FBA3" s="155"/>
      <c r="FBB3" s="155"/>
      <c r="FBC3" s="155"/>
      <c r="FBD3" s="155"/>
      <c r="FBE3" s="155"/>
      <c r="FBF3" s="155"/>
      <c r="FBG3" s="155"/>
      <c r="FBH3" s="155"/>
      <c r="FBI3" s="155"/>
      <c r="FBJ3" s="155"/>
      <c r="FBK3" s="155"/>
      <c r="FBL3" s="155"/>
      <c r="FBM3" s="155"/>
      <c r="FBN3" s="155"/>
      <c r="FBO3" s="155"/>
      <c r="FBP3" s="155"/>
      <c r="FBQ3" s="155"/>
      <c r="FBR3" s="155"/>
      <c r="FBS3" s="155"/>
      <c r="FBT3" s="155"/>
      <c r="FBU3" s="155"/>
      <c r="FBV3" s="155"/>
      <c r="FBW3" s="155"/>
      <c r="FBX3" s="155"/>
      <c r="FBY3" s="155"/>
      <c r="FBZ3" s="155"/>
      <c r="FCA3" s="155"/>
      <c r="FCB3" s="155"/>
      <c r="FCC3" s="155"/>
      <c r="FCD3" s="155"/>
      <c r="FCE3" s="155"/>
      <c r="FCF3" s="155"/>
      <c r="FCG3" s="155"/>
      <c r="FCH3" s="155"/>
      <c r="FCI3" s="155"/>
      <c r="FCJ3" s="155"/>
      <c r="FCK3" s="155"/>
      <c r="FCL3" s="155"/>
      <c r="FCM3" s="155"/>
      <c r="FCN3" s="155"/>
      <c r="FCO3" s="155"/>
      <c r="FCP3" s="155"/>
      <c r="FCQ3" s="155"/>
      <c r="FCR3" s="155"/>
      <c r="FCS3" s="155"/>
      <c r="FCT3" s="155"/>
      <c r="FCU3" s="155"/>
      <c r="FCV3" s="155"/>
      <c r="FCW3" s="155"/>
      <c r="FCX3" s="155"/>
      <c r="FCY3" s="155"/>
      <c r="FCZ3" s="155"/>
      <c r="FDA3" s="155"/>
      <c r="FDB3" s="155"/>
      <c r="FDC3" s="155"/>
      <c r="FDD3" s="155"/>
      <c r="FDE3" s="155"/>
      <c r="FDF3" s="155"/>
      <c r="FDG3" s="155"/>
      <c r="FDH3" s="155"/>
      <c r="FDI3" s="155"/>
      <c r="FDJ3" s="155"/>
      <c r="FDK3" s="155"/>
      <c r="FDL3" s="155"/>
      <c r="FDM3" s="155"/>
      <c r="FDN3" s="155"/>
      <c r="FDO3" s="155"/>
      <c r="FDP3" s="155"/>
      <c r="FDQ3" s="155"/>
      <c r="FDR3" s="155"/>
      <c r="FDS3" s="155"/>
      <c r="FDT3" s="155"/>
      <c r="FDU3" s="155"/>
      <c r="FDV3" s="155"/>
      <c r="FDW3" s="155"/>
      <c r="FDX3" s="155"/>
      <c r="FDY3" s="155"/>
      <c r="FDZ3" s="155"/>
      <c r="FEA3" s="155"/>
      <c r="FEB3" s="155"/>
      <c r="FEC3" s="155"/>
      <c r="FED3" s="155"/>
      <c r="FEE3" s="155"/>
      <c r="FEF3" s="155"/>
      <c r="FEG3" s="155"/>
      <c r="FEH3" s="155"/>
      <c r="FEI3" s="155"/>
      <c r="FEJ3" s="155"/>
      <c r="FEK3" s="155"/>
      <c r="FEL3" s="155"/>
      <c r="FEM3" s="155"/>
      <c r="FEN3" s="155"/>
      <c r="FEO3" s="155"/>
      <c r="FEP3" s="155"/>
      <c r="FEQ3" s="155"/>
      <c r="FER3" s="155"/>
      <c r="FES3" s="155"/>
      <c r="FET3" s="155"/>
      <c r="FEU3" s="155"/>
      <c r="FEV3" s="155"/>
      <c r="FEW3" s="155"/>
      <c r="FEX3" s="155"/>
      <c r="FEY3" s="155"/>
      <c r="FEZ3" s="155"/>
      <c r="FFA3" s="155"/>
      <c r="FFB3" s="155"/>
      <c r="FFC3" s="155"/>
      <c r="FFD3" s="155"/>
      <c r="FFE3" s="155"/>
      <c r="FFF3" s="155"/>
      <c r="FFG3" s="155"/>
      <c r="FFH3" s="155"/>
      <c r="FFI3" s="155"/>
      <c r="FFJ3" s="155"/>
      <c r="FFK3" s="155"/>
      <c r="FFL3" s="155"/>
      <c r="FFM3" s="155"/>
      <c r="FFN3" s="155"/>
      <c r="FFO3" s="155"/>
      <c r="FFP3" s="155"/>
      <c r="FFQ3" s="155"/>
      <c r="FFR3" s="155"/>
      <c r="FFS3" s="155"/>
      <c r="FFT3" s="155"/>
      <c r="FFU3" s="155"/>
      <c r="FFV3" s="155"/>
      <c r="FFW3" s="155"/>
      <c r="FFX3" s="155"/>
      <c r="FFY3" s="155"/>
      <c r="FFZ3" s="155"/>
      <c r="FGA3" s="155"/>
      <c r="FGB3" s="155"/>
      <c r="FGC3" s="155"/>
      <c r="FGD3" s="155"/>
      <c r="FGE3" s="155"/>
      <c r="FGF3" s="155"/>
      <c r="FGG3" s="155"/>
      <c r="FGH3" s="155"/>
      <c r="FGI3" s="155"/>
      <c r="FGJ3" s="155"/>
      <c r="FGK3" s="155"/>
      <c r="FGL3" s="155"/>
      <c r="FGM3" s="155"/>
      <c r="FGN3" s="155"/>
      <c r="FGO3" s="155"/>
      <c r="FGP3" s="155"/>
      <c r="FGQ3" s="155"/>
      <c r="FGR3" s="155"/>
      <c r="FGS3" s="155"/>
      <c r="FGT3" s="155"/>
      <c r="FGU3" s="155"/>
      <c r="FGV3" s="155"/>
      <c r="FGW3" s="155"/>
      <c r="FGX3" s="155"/>
      <c r="FGY3" s="155"/>
      <c r="FGZ3" s="155"/>
      <c r="FHA3" s="155"/>
      <c r="FHB3" s="155"/>
      <c r="FHC3" s="155"/>
      <c r="FHD3" s="155"/>
      <c r="FHE3" s="155"/>
      <c r="FHF3" s="155"/>
      <c r="FHG3" s="155"/>
      <c r="FHH3" s="155"/>
      <c r="FHI3" s="155"/>
      <c r="FHJ3" s="155"/>
      <c r="FHK3" s="155"/>
      <c r="FHL3" s="155"/>
      <c r="FHM3" s="155"/>
      <c r="FHN3" s="155"/>
      <c r="FHO3" s="155"/>
      <c r="FHP3" s="155"/>
      <c r="FHQ3" s="155"/>
      <c r="FHR3" s="155"/>
      <c r="FHS3" s="155"/>
      <c r="FHT3" s="155"/>
      <c r="FHU3" s="155"/>
      <c r="FHV3" s="155"/>
      <c r="FHW3" s="155"/>
      <c r="FHX3" s="155"/>
      <c r="FHY3" s="155"/>
      <c r="FHZ3" s="155"/>
      <c r="FIA3" s="155"/>
      <c r="FIB3" s="155"/>
      <c r="FIC3" s="155"/>
      <c r="FID3" s="155"/>
      <c r="FIE3" s="155"/>
      <c r="FIF3" s="155"/>
      <c r="FIG3" s="155"/>
      <c r="FIH3" s="155"/>
      <c r="FII3" s="155"/>
      <c r="FIJ3" s="155"/>
      <c r="FIK3" s="155"/>
      <c r="FIL3" s="155"/>
      <c r="FIM3" s="155"/>
      <c r="FIN3" s="155"/>
      <c r="FIO3" s="155"/>
      <c r="FIP3" s="155"/>
      <c r="FIQ3" s="155"/>
      <c r="FIR3" s="155"/>
      <c r="FIS3" s="155"/>
      <c r="FIT3" s="155"/>
      <c r="FIU3" s="155"/>
      <c r="FIV3" s="155"/>
      <c r="FIW3" s="155"/>
      <c r="FIX3" s="155"/>
      <c r="FIY3" s="155"/>
      <c r="FIZ3" s="155"/>
      <c r="FJA3" s="155"/>
      <c r="FJB3" s="155"/>
      <c r="FJC3" s="155"/>
      <c r="FJD3" s="155"/>
      <c r="FJE3" s="155"/>
      <c r="FJF3" s="155"/>
      <c r="FJG3" s="155"/>
      <c r="FJH3" s="155"/>
      <c r="FJI3" s="155"/>
      <c r="FJJ3" s="155"/>
      <c r="FJK3" s="155"/>
      <c r="FJL3" s="155"/>
      <c r="FJM3" s="155"/>
      <c r="FJN3" s="155"/>
      <c r="FJO3" s="155"/>
      <c r="FJP3" s="155"/>
      <c r="FJQ3" s="155"/>
      <c r="FJR3" s="155"/>
      <c r="FJS3" s="155"/>
      <c r="FJT3" s="155"/>
      <c r="FJU3" s="155"/>
      <c r="FJV3" s="155"/>
      <c r="FJW3" s="155"/>
      <c r="FJX3" s="155"/>
      <c r="FJY3" s="155"/>
      <c r="FJZ3" s="155"/>
      <c r="FKA3" s="155"/>
      <c r="FKB3" s="155"/>
      <c r="FKC3" s="155"/>
      <c r="FKD3" s="155"/>
      <c r="FKE3" s="155"/>
      <c r="FKF3" s="155"/>
      <c r="FKG3" s="155"/>
      <c r="FKH3" s="155"/>
      <c r="FKI3" s="155"/>
      <c r="FKJ3" s="155"/>
      <c r="FKK3" s="155"/>
      <c r="FKL3" s="155"/>
      <c r="FKM3" s="155"/>
      <c r="FKN3" s="155"/>
      <c r="FKO3" s="155"/>
      <c r="FKP3" s="155"/>
      <c r="FKQ3" s="155"/>
      <c r="FKR3" s="155"/>
      <c r="FKS3" s="155"/>
      <c r="FKT3" s="155"/>
      <c r="FKU3" s="155"/>
      <c r="FKV3" s="155"/>
      <c r="FKW3" s="155"/>
      <c r="FKX3" s="155"/>
      <c r="FKY3" s="155"/>
      <c r="FKZ3" s="155"/>
      <c r="FLA3" s="155"/>
      <c r="FLB3" s="155"/>
      <c r="FLC3" s="155"/>
      <c r="FLD3" s="155"/>
      <c r="FLE3" s="155"/>
      <c r="FLF3" s="155"/>
      <c r="FLG3" s="155"/>
      <c r="FLH3" s="155"/>
      <c r="FLI3" s="155"/>
      <c r="FLJ3" s="155"/>
      <c r="FLK3" s="155"/>
      <c r="FLL3" s="155"/>
      <c r="FLM3" s="155"/>
      <c r="FLN3" s="155"/>
      <c r="FLO3" s="155"/>
      <c r="FLP3" s="155"/>
      <c r="FLQ3" s="155"/>
      <c r="FLR3" s="155"/>
      <c r="FLS3" s="155"/>
      <c r="FLT3" s="155"/>
      <c r="FLU3" s="155"/>
      <c r="FLV3" s="155"/>
      <c r="FLW3" s="155"/>
      <c r="FLX3" s="155"/>
      <c r="FLY3" s="155"/>
      <c r="FLZ3" s="155"/>
      <c r="FMA3" s="155"/>
      <c r="FMB3" s="155"/>
      <c r="FMC3" s="155"/>
      <c r="FMD3" s="155"/>
      <c r="FME3" s="155"/>
      <c r="FMF3" s="155"/>
      <c r="FMG3" s="155"/>
      <c r="FMH3" s="155"/>
      <c r="FMI3" s="155"/>
      <c r="FMJ3" s="155"/>
      <c r="FMK3" s="155"/>
      <c r="FML3" s="155"/>
      <c r="FMM3" s="155"/>
      <c r="FMN3" s="155"/>
      <c r="FMO3" s="155"/>
      <c r="FMP3" s="155"/>
      <c r="FMQ3" s="155"/>
      <c r="FMR3" s="155"/>
      <c r="FMS3" s="155"/>
      <c r="FMT3" s="155"/>
      <c r="FMU3" s="155"/>
      <c r="FMV3" s="155"/>
      <c r="FMW3" s="155"/>
      <c r="FMX3" s="155"/>
      <c r="FMY3" s="155"/>
      <c r="FMZ3" s="155"/>
      <c r="FNA3" s="155"/>
      <c r="FNB3" s="155"/>
      <c r="FNC3" s="155"/>
      <c r="FND3" s="155"/>
      <c r="FNE3" s="155"/>
      <c r="FNF3" s="155"/>
      <c r="FNG3" s="155"/>
      <c r="FNH3" s="155"/>
      <c r="FNI3" s="155"/>
      <c r="FNJ3" s="155"/>
      <c r="FNK3" s="155"/>
      <c r="FNL3" s="155"/>
      <c r="FNM3" s="155"/>
      <c r="FNN3" s="155"/>
      <c r="FNO3" s="155"/>
      <c r="FNP3" s="155"/>
      <c r="FNQ3" s="155"/>
      <c r="FNR3" s="155"/>
      <c r="FNS3" s="155"/>
      <c r="FNT3" s="155"/>
      <c r="FNU3" s="155"/>
      <c r="FNV3" s="155"/>
      <c r="FNW3" s="155"/>
      <c r="FNX3" s="155"/>
      <c r="FNY3" s="155"/>
      <c r="FNZ3" s="155"/>
      <c r="FOA3" s="155"/>
      <c r="FOB3" s="155"/>
      <c r="FOC3" s="155"/>
      <c r="FOD3" s="155"/>
      <c r="FOE3" s="155"/>
      <c r="FOF3" s="155"/>
      <c r="FOG3" s="155"/>
      <c r="FOH3" s="155"/>
      <c r="FOI3" s="155"/>
      <c r="FOJ3" s="155"/>
      <c r="FOK3" s="155"/>
      <c r="FOL3" s="155"/>
      <c r="FOM3" s="155"/>
      <c r="FON3" s="155"/>
      <c r="FOO3" s="155"/>
      <c r="FOP3" s="155"/>
      <c r="FOQ3" s="155"/>
      <c r="FOR3" s="155"/>
      <c r="FOS3" s="155"/>
      <c r="FOT3" s="155"/>
      <c r="FOU3" s="155"/>
      <c r="FOV3" s="155"/>
      <c r="FOW3" s="155"/>
      <c r="FOX3" s="155"/>
      <c r="FOY3" s="155"/>
      <c r="FOZ3" s="155"/>
      <c r="FPA3" s="155"/>
      <c r="FPB3" s="155"/>
      <c r="FPC3" s="155"/>
      <c r="FPD3" s="155"/>
      <c r="FPE3" s="155"/>
      <c r="FPF3" s="155"/>
      <c r="FPG3" s="155"/>
      <c r="FPH3" s="155"/>
      <c r="FPI3" s="155"/>
      <c r="FPJ3" s="155"/>
      <c r="FPK3" s="155"/>
      <c r="FPL3" s="155"/>
      <c r="FPM3" s="155"/>
      <c r="FPN3" s="155"/>
      <c r="FPO3" s="155"/>
      <c r="FPP3" s="155"/>
      <c r="FPQ3" s="155"/>
      <c r="FPR3" s="155"/>
      <c r="FPS3" s="155"/>
      <c r="FPT3" s="155"/>
      <c r="FPU3" s="155"/>
      <c r="FPV3" s="155"/>
      <c r="FPW3" s="155"/>
      <c r="FPX3" s="155"/>
      <c r="FPY3" s="155"/>
      <c r="FPZ3" s="155"/>
      <c r="FQA3" s="155"/>
      <c r="FQB3" s="155"/>
      <c r="FQC3" s="155"/>
      <c r="FQD3" s="155"/>
      <c r="FQE3" s="155"/>
      <c r="FQF3" s="155"/>
      <c r="FQG3" s="155"/>
      <c r="FQH3" s="155"/>
      <c r="FQI3" s="155"/>
      <c r="FQJ3" s="155"/>
      <c r="FQK3" s="155"/>
      <c r="FQL3" s="155"/>
      <c r="FQM3" s="155"/>
      <c r="FQN3" s="155"/>
      <c r="FQO3" s="155"/>
      <c r="FQP3" s="155"/>
      <c r="FQQ3" s="155"/>
      <c r="FQR3" s="155"/>
      <c r="FQS3" s="155"/>
      <c r="FQT3" s="155"/>
      <c r="FQU3" s="155"/>
      <c r="FQV3" s="155"/>
      <c r="FQW3" s="155"/>
      <c r="FQX3" s="155"/>
      <c r="FQY3" s="155"/>
      <c r="FQZ3" s="155"/>
      <c r="FRA3" s="155"/>
      <c r="FRB3" s="155"/>
      <c r="FRC3" s="155"/>
      <c r="FRD3" s="155"/>
      <c r="FRE3" s="155"/>
      <c r="FRF3" s="155"/>
      <c r="FRG3" s="155"/>
      <c r="FRH3" s="155"/>
      <c r="FRI3" s="155"/>
      <c r="FRJ3" s="155"/>
      <c r="FRK3" s="155"/>
      <c r="FRL3" s="155"/>
      <c r="FRM3" s="155"/>
      <c r="FRN3" s="155"/>
      <c r="FRO3" s="155"/>
      <c r="FRP3" s="155"/>
      <c r="FRQ3" s="155"/>
      <c r="FRR3" s="155"/>
      <c r="FRS3" s="155"/>
      <c r="FRT3" s="155"/>
      <c r="FRU3" s="155"/>
      <c r="FRV3" s="155"/>
      <c r="FRW3" s="155"/>
      <c r="FRX3" s="155"/>
      <c r="FRY3" s="155"/>
      <c r="FRZ3" s="155"/>
      <c r="FSA3" s="155"/>
      <c r="FSB3" s="155"/>
      <c r="FSC3" s="155"/>
      <c r="FSD3" s="155"/>
      <c r="FSE3" s="155"/>
      <c r="FSF3" s="155"/>
      <c r="FSG3" s="155"/>
      <c r="FSH3" s="155"/>
      <c r="FSI3" s="155"/>
      <c r="FSJ3" s="155"/>
      <c r="FSK3" s="155"/>
      <c r="FSL3" s="155"/>
      <c r="FSM3" s="155"/>
      <c r="FSN3" s="155"/>
      <c r="FSO3" s="155"/>
      <c r="FSP3" s="155"/>
      <c r="FSQ3" s="155"/>
      <c r="FSR3" s="155"/>
      <c r="FSS3" s="155"/>
      <c r="FST3" s="155"/>
      <c r="FSU3" s="155"/>
      <c r="FSV3" s="155"/>
      <c r="FSW3" s="155"/>
      <c r="FSX3" s="155"/>
      <c r="FSY3" s="155"/>
      <c r="FSZ3" s="155"/>
      <c r="FTA3" s="155"/>
      <c r="FTB3" s="155"/>
      <c r="FTC3" s="155"/>
      <c r="FTD3" s="155"/>
      <c r="FTE3" s="155"/>
      <c r="FTF3" s="155"/>
      <c r="FTG3" s="155"/>
      <c r="FTH3" s="155"/>
      <c r="FTI3" s="155"/>
      <c r="FTJ3" s="155"/>
      <c r="FTK3" s="155"/>
      <c r="FTL3" s="155"/>
      <c r="FTM3" s="155"/>
      <c r="FTN3" s="155"/>
      <c r="FTO3" s="155"/>
      <c r="FTP3" s="155"/>
      <c r="FTQ3" s="155"/>
      <c r="FTR3" s="155"/>
      <c r="FTS3" s="155"/>
      <c r="FTT3" s="155"/>
      <c r="FTU3" s="155"/>
      <c r="FTV3" s="155"/>
      <c r="FTW3" s="155"/>
      <c r="FTX3" s="155"/>
      <c r="FTY3" s="155"/>
      <c r="FTZ3" s="155"/>
      <c r="FUA3" s="155"/>
      <c r="FUB3" s="155"/>
      <c r="FUC3" s="155"/>
      <c r="FUD3" s="155"/>
      <c r="FUE3" s="155"/>
      <c r="FUF3" s="155"/>
      <c r="FUG3" s="155"/>
      <c r="FUH3" s="155"/>
      <c r="FUI3" s="155"/>
      <c r="FUJ3" s="155"/>
      <c r="FUK3" s="155"/>
      <c r="FUL3" s="155"/>
      <c r="FUM3" s="155"/>
      <c r="FUN3" s="155"/>
      <c r="FUO3" s="155"/>
      <c r="FUP3" s="155"/>
      <c r="FUQ3" s="155"/>
      <c r="FUR3" s="155"/>
      <c r="FUS3" s="155"/>
      <c r="FUT3" s="155"/>
      <c r="FUU3" s="155"/>
      <c r="FUV3" s="155"/>
      <c r="FUW3" s="155"/>
      <c r="FUX3" s="155"/>
      <c r="FUY3" s="155"/>
      <c r="FUZ3" s="155"/>
      <c r="FVA3" s="155"/>
      <c r="FVB3" s="155"/>
      <c r="FVC3" s="155"/>
      <c r="FVD3" s="155"/>
      <c r="FVE3" s="155"/>
      <c r="FVF3" s="155"/>
      <c r="FVG3" s="155"/>
      <c r="FVH3" s="155"/>
      <c r="FVI3" s="155"/>
      <c r="FVJ3" s="155"/>
      <c r="FVK3" s="155"/>
      <c r="FVL3" s="155"/>
      <c r="FVM3" s="155"/>
      <c r="FVN3" s="155"/>
      <c r="FVO3" s="155"/>
      <c r="FVP3" s="155"/>
      <c r="FVQ3" s="155"/>
      <c r="FVR3" s="155"/>
      <c r="FVS3" s="155"/>
      <c r="FVT3" s="155"/>
      <c r="FVU3" s="155"/>
      <c r="FVV3" s="155"/>
      <c r="FVW3" s="155"/>
      <c r="FVX3" s="155"/>
      <c r="FVY3" s="155"/>
      <c r="FVZ3" s="155"/>
      <c r="FWA3" s="155"/>
      <c r="FWB3" s="155"/>
      <c r="FWC3" s="155"/>
      <c r="FWD3" s="155"/>
      <c r="FWE3" s="155"/>
      <c r="FWF3" s="155"/>
      <c r="FWG3" s="155"/>
      <c r="FWH3" s="155"/>
      <c r="FWI3" s="155"/>
      <c r="FWJ3" s="155"/>
      <c r="FWK3" s="155"/>
      <c r="FWL3" s="155"/>
      <c r="FWM3" s="155"/>
      <c r="FWN3" s="155"/>
      <c r="FWO3" s="155"/>
      <c r="FWP3" s="155"/>
      <c r="FWQ3" s="155"/>
      <c r="FWR3" s="155"/>
      <c r="FWS3" s="155"/>
      <c r="FWT3" s="155"/>
      <c r="FWU3" s="155"/>
      <c r="FWV3" s="155"/>
      <c r="FWW3" s="155"/>
      <c r="FWX3" s="155"/>
      <c r="FWY3" s="155"/>
      <c r="FWZ3" s="155"/>
      <c r="FXA3" s="155"/>
      <c r="FXB3" s="155"/>
      <c r="FXC3" s="155"/>
      <c r="FXD3" s="155"/>
      <c r="FXE3" s="155"/>
      <c r="FXF3" s="155"/>
      <c r="FXG3" s="155"/>
      <c r="FXH3" s="155"/>
      <c r="FXI3" s="155"/>
      <c r="FXJ3" s="155"/>
      <c r="FXK3" s="155"/>
      <c r="FXL3" s="155"/>
      <c r="FXM3" s="155"/>
      <c r="FXN3" s="155"/>
      <c r="FXO3" s="155"/>
      <c r="FXP3" s="155"/>
      <c r="FXQ3" s="155"/>
      <c r="FXR3" s="155"/>
      <c r="FXS3" s="155"/>
      <c r="FXT3" s="155"/>
      <c r="FXU3" s="155"/>
      <c r="FXV3" s="155"/>
      <c r="FXW3" s="155"/>
      <c r="FXX3" s="155"/>
      <c r="FXY3" s="155"/>
      <c r="FXZ3" s="155"/>
      <c r="FYA3" s="155"/>
      <c r="FYB3" s="155"/>
      <c r="FYC3" s="155"/>
      <c r="FYD3" s="155"/>
      <c r="FYE3" s="155"/>
      <c r="FYF3" s="155"/>
      <c r="FYG3" s="155"/>
      <c r="FYH3" s="155"/>
      <c r="FYI3" s="155"/>
      <c r="FYJ3" s="155"/>
      <c r="FYK3" s="155"/>
      <c r="FYL3" s="155"/>
      <c r="FYM3" s="155"/>
      <c r="FYN3" s="155"/>
      <c r="FYO3" s="155"/>
      <c r="FYP3" s="155"/>
      <c r="FYQ3" s="155"/>
      <c r="FYR3" s="155"/>
      <c r="FYS3" s="155"/>
      <c r="FYT3" s="155"/>
      <c r="FYU3" s="155"/>
      <c r="FYV3" s="155"/>
      <c r="FYW3" s="155"/>
      <c r="FYX3" s="155"/>
      <c r="FYY3" s="155"/>
      <c r="FYZ3" s="155"/>
      <c r="FZA3" s="155"/>
      <c r="FZB3" s="155"/>
      <c r="FZC3" s="155"/>
      <c r="FZD3" s="155"/>
      <c r="FZE3" s="155"/>
      <c r="FZF3" s="155"/>
      <c r="FZG3" s="155"/>
      <c r="FZH3" s="155"/>
      <c r="FZI3" s="155"/>
      <c r="FZJ3" s="155"/>
      <c r="FZK3" s="155"/>
      <c r="FZL3" s="155"/>
      <c r="FZM3" s="155"/>
      <c r="FZN3" s="155"/>
      <c r="FZO3" s="155"/>
      <c r="FZP3" s="155"/>
      <c r="FZQ3" s="155"/>
      <c r="FZR3" s="155"/>
      <c r="FZS3" s="155"/>
      <c r="FZT3" s="155"/>
      <c r="FZU3" s="155"/>
      <c r="FZV3" s="155"/>
      <c r="FZW3" s="155"/>
      <c r="FZX3" s="155"/>
      <c r="FZY3" s="155"/>
      <c r="FZZ3" s="155"/>
      <c r="GAA3" s="155"/>
      <c r="GAB3" s="155"/>
      <c r="GAC3" s="155"/>
      <c r="GAD3" s="155"/>
      <c r="GAE3" s="155"/>
      <c r="GAF3" s="155"/>
      <c r="GAG3" s="155"/>
      <c r="GAH3" s="155"/>
      <c r="GAI3" s="155"/>
      <c r="GAJ3" s="155"/>
      <c r="GAK3" s="155"/>
      <c r="GAL3" s="155"/>
      <c r="GAM3" s="155"/>
      <c r="GAN3" s="155"/>
      <c r="GAO3" s="155"/>
      <c r="GAP3" s="155"/>
      <c r="GAQ3" s="155"/>
      <c r="GAR3" s="155"/>
      <c r="GAS3" s="155"/>
      <c r="GAT3" s="155"/>
      <c r="GAU3" s="155"/>
      <c r="GAV3" s="155"/>
      <c r="GAW3" s="155"/>
      <c r="GAX3" s="155"/>
      <c r="GAY3" s="155"/>
      <c r="GAZ3" s="155"/>
      <c r="GBA3" s="155"/>
      <c r="GBB3" s="155"/>
      <c r="GBC3" s="155"/>
      <c r="GBD3" s="155"/>
      <c r="GBE3" s="155"/>
      <c r="GBF3" s="155"/>
      <c r="GBG3" s="155"/>
      <c r="GBH3" s="155"/>
      <c r="GBI3" s="155"/>
      <c r="GBJ3" s="155"/>
      <c r="GBK3" s="155"/>
      <c r="GBL3" s="155"/>
      <c r="GBM3" s="155"/>
      <c r="GBN3" s="155"/>
      <c r="GBO3" s="155"/>
      <c r="GBP3" s="155"/>
      <c r="GBQ3" s="155"/>
      <c r="GBR3" s="155"/>
      <c r="GBS3" s="155"/>
      <c r="GBT3" s="155"/>
      <c r="GBU3" s="155"/>
      <c r="GBV3" s="155"/>
      <c r="GBW3" s="155"/>
      <c r="GBX3" s="155"/>
      <c r="GBY3" s="155"/>
      <c r="GBZ3" s="155"/>
      <c r="GCA3" s="155"/>
      <c r="GCB3" s="155"/>
      <c r="GCC3" s="155"/>
      <c r="GCD3" s="155"/>
      <c r="GCE3" s="155"/>
      <c r="GCF3" s="155"/>
      <c r="GCG3" s="155"/>
      <c r="GCH3" s="155"/>
      <c r="GCI3" s="155"/>
      <c r="GCJ3" s="155"/>
      <c r="GCK3" s="155"/>
      <c r="GCL3" s="155"/>
      <c r="GCM3" s="155"/>
      <c r="GCN3" s="155"/>
      <c r="GCO3" s="155"/>
      <c r="GCP3" s="155"/>
      <c r="GCQ3" s="155"/>
      <c r="GCR3" s="155"/>
      <c r="GCS3" s="155"/>
      <c r="GCT3" s="155"/>
      <c r="GCU3" s="155"/>
      <c r="GCV3" s="155"/>
      <c r="GCW3" s="155"/>
      <c r="GCX3" s="155"/>
      <c r="GCY3" s="155"/>
      <c r="GCZ3" s="155"/>
      <c r="GDA3" s="155"/>
      <c r="GDB3" s="155"/>
      <c r="GDC3" s="155"/>
      <c r="GDD3" s="155"/>
      <c r="GDE3" s="155"/>
      <c r="GDF3" s="155"/>
      <c r="GDG3" s="155"/>
      <c r="GDH3" s="155"/>
      <c r="GDI3" s="155"/>
      <c r="GDJ3" s="155"/>
      <c r="GDK3" s="155"/>
      <c r="GDL3" s="155"/>
      <c r="GDM3" s="155"/>
      <c r="GDN3" s="155"/>
      <c r="GDO3" s="155"/>
      <c r="GDP3" s="155"/>
      <c r="GDQ3" s="155"/>
      <c r="GDR3" s="155"/>
      <c r="GDS3" s="155"/>
      <c r="GDT3" s="155"/>
      <c r="GDU3" s="155"/>
      <c r="GDV3" s="155"/>
      <c r="GDW3" s="155"/>
      <c r="GDX3" s="155"/>
      <c r="GDY3" s="155"/>
      <c r="GDZ3" s="155"/>
      <c r="GEA3" s="155"/>
      <c r="GEB3" s="155"/>
      <c r="GEC3" s="155"/>
      <c r="GED3" s="155"/>
      <c r="GEE3" s="155"/>
      <c r="GEF3" s="155"/>
      <c r="GEG3" s="155"/>
      <c r="GEH3" s="155"/>
      <c r="GEI3" s="155"/>
      <c r="GEJ3" s="155"/>
      <c r="GEK3" s="155"/>
      <c r="GEL3" s="155"/>
      <c r="GEM3" s="155"/>
      <c r="GEN3" s="155"/>
      <c r="GEO3" s="155"/>
      <c r="GEP3" s="155"/>
      <c r="GEQ3" s="155"/>
      <c r="GER3" s="155"/>
      <c r="GES3" s="155"/>
      <c r="GET3" s="155"/>
      <c r="GEU3" s="155"/>
      <c r="GEV3" s="155"/>
      <c r="GEW3" s="155"/>
      <c r="GEX3" s="155"/>
      <c r="GEY3" s="155"/>
      <c r="GEZ3" s="155"/>
      <c r="GFA3" s="155"/>
      <c r="GFB3" s="155"/>
      <c r="GFC3" s="155"/>
      <c r="GFD3" s="155"/>
      <c r="GFE3" s="155"/>
      <c r="GFF3" s="155"/>
      <c r="GFG3" s="155"/>
      <c r="GFH3" s="155"/>
      <c r="GFI3" s="155"/>
      <c r="GFJ3" s="155"/>
      <c r="GFK3" s="155"/>
      <c r="GFL3" s="155"/>
      <c r="GFM3" s="155"/>
      <c r="GFN3" s="155"/>
      <c r="GFO3" s="155"/>
      <c r="GFP3" s="155"/>
      <c r="GFQ3" s="155"/>
      <c r="GFR3" s="155"/>
      <c r="GFS3" s="155"/>
      <c r="GFT3" s="155"/>
      <c r="GFU3" s="155"/>
      <c r="GFV3" s="155"/>
      <c r="GFW3" s="155"/>
      <c r="GFX3" s="155"/>
      <c r="GFY3" s="155"/>
      <c r="GFZ3" s="155"/>
      <c r="GGA3" s="155"/>
      <c r="GGB3" s="155"/>
      <c r="GGC3" s="155"/>
      <c r="GGD3" s="155"/>
      <c r="GGE3" s="155"/>
      <c r="GGF3" s="155"/>
      <c r="GGG3" s="155"/>
      <c r="GGH3" s="155"/>
      <c r="GGI3" s="155"/>
      <c r="GGJ3" s="155"/>
      <c r="GGK3" s="155"/>
      <c r="GGL3" s="155"/>
      <c r="GGM3" s="155"/>
      <c r="GGN3" s="155"/>
      <c r="GGO3" s="155"/>
      <c r="GGP3" s="155"/>
      <c r="GGQ3" s="155"/>
      <c r="GGR3" s="155"/>
      <c r="GGS3" s="155"/>
      <c r="GGT3" s="155"/>
      <c r="GGU3" s="155"/>
      <c r="GGV3" s="155"/>
      <c r="GGW3" s="155"/>
      <c r="GGX3" s="155"/>
      <c r="GGY3" s="155"/>
      <c r="GGZ3" s="155"/>
      <c r="GHA3" s="155"/>
      <c r="GHB3" s="155"/>
      <c r="GHC3" s="155"/>
      <c r="GHD3" s="155"/>
      <c r="GHE3" s="155"/>
      <c r="GHF3" s="155"/>
      <c r="GHG3" s="155"/>
      <c r="GHH3" s="155"/>
      <c r="GHI3" s="155"/>
      <c r="GHJ3" s="155"/>
      <c r="GHK3" s="155"/>
      <c r="GHL3" s="155"/>
      <c r="GHM3" s="155"/>
      <c r="GHN3" s="155"/>
      <c r="GHO3" s="155"/>
      <c r="GHP3" s="155"/>
      <c r="GHQ3" s="155"/>
      <c r="GHR3" s="155"/>
      <c r="GHS3" s="155"/>
      <c r="GHT3" s="155"/>
      <c r="GHU3" s="155"/>
      <c r="GHV3" s="155"/>
      <c r="GHW3" s="155"/>
      <c r="GHX3" s="155"/>
      <c r="GHY3" s="155"/>
      <c r="GHZ3" s="155"/>
      <c r="GIA3" s="155"/>
      <c r="GIB3" s="155"/>
      <c r="GIC3" s="155"/>
      <c r="GID3" s="155"/>
      <c r="GIE3" s="155"/>
      <c r="GIF3" s="155"/>
      <c r="GIG3" s="155"/>
      <c r="GIH3" s="155"/>
      <c r="GII3" s="155"/>
      <c r="GIJ3" s="155"/>
      <c r="GIK3" s="155"/>
      <c r="GIL3" s="155"/>
      <c r="GIM3" s="155"/>
      <c r="GIN3" s="155"/>
      <c r="GIO3" s="155"/>
      <c r="GIP3" s="155"/>
      <c r="GIQ3" s="155"/>
      <c r="GIR3" s="155"/>
      <c r="GIS3" s="155"/>
      <c r="GIT3" s="155"/>
      <c r="GIU3" s="155"/>
      <c r="GIV3" s="155"/>
      <c r="GIW3" s="155"/>
      <c r="GIX3" s="155"/>
      <c r="GIY3" s="155"/>
      <c r="GIZ3" s="155"/>
      <c r="GJA3" s="155"/>
      <c r="GJB3" s="155"/>
      <c r="GJC3" s="155"/>
      <c r="GJD3" s="155"/>
      <c r="GJE3" s="155"/>
      <c r="GJF3" s="155"/>
      <c r="GJG3" s="155"/>
      <c r="GJH3" s="155"/>
      <c r="GJI3" s="155"/>
      <c r="GJJ3" s="155"/>
      <c r="GJK3" s="155"/>
      <c r="GJL3" s="155"/>
      <c r="GJM3" s="155"/>
      <c r="GJN3" s="155"/>
      <c r="GJO3" s="155"/>
      <c r="GJP3" s="155"/>
      <c r="GJQ3" s="155"/>
      <c r="GJR3" s="155"/>
      <c r="GJS3" s="155"/>
      <c r="GJT3" s="155"/>
      <c r="GJU3" s="155"/>
      <c r="GJV3" s="155"/>
      <c r="GJW3" s="155"/>
      <c r="GJX3" s="155"/>
      <c r="GJY3" s="155"/>
      <c r="GJZ3" s="155"/>
      <c r="GKA3" s="155"/>
      <c r="GKB3" s="155"/>
      <c r="GKC3" s="155"/>
      <c r="GKD3" s="155"/>
      <c r="GKE3" s="155"/>
      <c r="GKF3" s="155"/>
      <c r="GKG3" s="155"/>
      <c r="GKH3" s="155"/>
      <c r="GKI3" s="155"/>
      <c r="GKJ3" s="155"/>
      <c r="GKK3" s="155"/>
      <c r="GKL3" s="155"/>
      <c r="GKM3" s="155"/>
      <c r="GKN3" s="155"/>
      <c r="GKO3" s="155"/>
      <c r="GKP3" s="155"/>
      <c r="GKQ3" s="155"/>
      <c r="GKR3" s="155"/>
      <c r="GKS3" s="155"/>
      <c r="GKT3" s="155"/>
      <c r="GKU3" s="155"/>
      <c r="GKV3" s="155"/>
      <c r="GKW3" s="155"/>
      <c r="GKX3" s="155"/>
      <c r="GKY3" s="155"/>
      <c r="GKZ3" s="155"/>
      <c r="GLA3" s="155"/>
      <c r="GLB3" s="155"/>
      <c r="GLC3" s="155"/>
      <c r="GLD3" s="155"/>
      <c r="GLE3" s="155"/>
      <c r="GLF3" s="155"/>
      <c r="GLG3" s="155"/>
      <c r="GLH3" s="155"/>
      <c r="GLI3" s="155"/>
      <c r="GLJ3" s="155"/>
      <c r="GLK3" s="155"/>
      <c r="GLL3" s="155"/>
      <c r="GLM3" s="155"/>
      <c r="GLN3" s="155"/>
      <c r="GLO3" s="155"/>
      <c r="GLP3" s="155"/>
      <c r="GLQ3" s="155"/>
      <c r="GLR3" s="155"/>
      <c r="GLS3" s="155"/>
      <c r="GLT3" s="155"/>
      <c r="GLU3" s="155"/>
      <c r="GLV3" s="155"/>
      <c r="GLW3" s="155"/>
      <c r="GLX3" s="155"/>
      <c r="GLY3" s="155"/>
      <c r="GLZ3" s="155"/>
      <c r="GMA3" s="155"/>
      <c r="GMB3" s="155"/>
      <c r="GMC3" s="155"/>
      <c r="GMD3" s="155"/>
      <c r="GME3" s="155"/>
      <c r="GMF3" s="155"/>
      <c r="GMG3" s="155"/>
      <c r="GMH3" s="155"/>
      <c r="GMI3" s="155"/>
      <c r="GMJ3" s="155"/>
      <c r="GMK3" s="155"/>
      <c r="GML3" s="155"/>
      <c r="GMM3" s="155"/>
      <c r="GMN3" s="155"/>
      <c r="GMO3" s="155"/>
      <c r="GMP3" s="155"/>
      <c r="GMQ3" s="155"/>
      <c r="GMR3" s="155"/>
      <c r="GMS3" s="155"/>
      <c r="GMT3" s="155"/>
      <c r="GMU3" s="155"/>
      <c r="GMV3" s="155"/>
      <c r="GMW3" s="155"/>
      <c r="GMX3" s="155"/>
      <c r="GMY3" s="155"/>
      <c r="GMZ3" s="155"/>
      <c r="GNA3" s="155"/>
      <c r="GNB3" s="155"/>
      <c r="GNC3" s="155"/>
      <c r="GND3" s="155"/>
      <c r="GNE3" s="155"/>
      <c r="GNF3" s="155"/>
      <c r="GNG3" s="155"/>
      <c r="GNH3" s="155"/>
      <c r="GNI3" s="155"/>
      <c r="GNJ3" s="155"/>
      <c r="GNK3" s="155"/>
      <c r="GNL3" s="155"/>
      <c r="GNM3" s="155"/>
      <c r="GNN3" s="155"/>
      <c r="GNO3" s="155"/>
      <c r="GNP3" s="155"/>
      <c r="GNQ3" s="155"/>
      <c r="GNR3" s="155"/>
      <c r="GNS3" s="155"/>
      <c r="GNT3" s="155"/>
      <c r="GNU3" s="155"/>
      <c r="GNV3" s="155"/>
      <c r="GNW3" s="155"/>
      <c r="GNX3" s="155"/>
      <c r="GNY3" s="155"/>
      <c r="GNZ3" s="155"/>
      <c r="GOA3" s="155"/>
      <c r="GOB3" s="155"/>
      <c r="GOC3" s="155"/>
      <c r="GOD3" s="155"/>
      <c r="GOE3" s="155"/>
      <c r="GOF3" s="155"/>
      <c r="GOG3" s="155"/>
      <c r="GOH3" s="155"/>
      <c r="GOI3" s="155"/>
      <c r="GOJ3" s="155"/>
      <c r="GOK3" s="155"/>
      <c r="GOL3" s="155"/>
      <c r="GOM3" s="155"/>
      <c r="GON3" s="155"/>
      <c r="GOO3" s="155"/>
      <c r="GOP3" s="155"/>
      <c r="GOQ3" s="155"/>
      <c r="GOR3" s="155"/>
      <c r="GOS3" s="155"/>
      <c r="GOT3" s="155"/>
      <c r="GOU3" s="155"/>
      <c r="GOV3" s="155"/>
      <c r="GOW3" s="155"/>
      <c r="GOX3" s="155"/>
      <c r="GOY3" s="155"/>
      <c r="GOZ3" s="155"/>
      <c r="GPA3" s="155"/>
      <c r="GPB3" s="155"/>
      <c r="GPC3" s="155"/>
      <c r="GPD3" s="155"/>
      <c r="GPE3" s="155"/>
      <c r="GPF3" s="155"/>
      <c r="GPG3" s="155"/>
      <c r="GPH3" s="155"/>
      <c r="GPI3" s="155"/>
      <c r="GPJ3" s="155"/>
      <c r="GPK3" s="155"/>
      <c r="GPL3" s="155"/>
      <c r="GPM3" s="155"/>
      <c r="GPN3" s="155"/>
      <c r="GPO3" s="155"/>
      <c r="GPP3" s="155"/>
      <c r="GPQ3" s="155"/>
      <c r="GPR3" s="155"/>
      <c r="GPS3" s="155"/>
      <c r="GPT3" s="155"/>
      <c r="GPU3" s="155"/>
      <c r="GPV3" s="155"/>
      <c r="GPW3" s="155"/>
      <c r="GPX3" s="155"/>
      <c r="GPY3" s="155"/>
      <c r="GPZ3" s="155"/>
      <c r="GQA3" s="155"/>
      <c r="GQB3" s="155"/>
      <c r="GQC3" s="155"/>
      <c r="GQD3" s="155"/>
      <c r="GQE3" s="155"/>
      <c r="GQF3" s="155"/>
      <c r="GQG3" s="155"/>
      <c r="GQH3" s="155"/>
      <c r="GQI3" s="155"/>
      <c r="GQJ3" s="155"/>
      <c r="GQK3" s="155"/>
      <c r="GQL3" s="155"/>
      <c r="GQM3" s="155"/>
      <c r="GQN3" s="155"/>
      <c r="GQO3" s="155"/>
      <c r="GQP3" s="155"/>
      <c r="GQQ3" s="155"/>
      <c r="GQR3" s="155"/>
      <c r="GQS3" s="155"/>
      <c r="GQT3" s="155"/>
      <c r="GQU3" s="155"/>
      <c r="GQV3" s="155"/>
      <c r="GQW3" s="155"/>
      <c r="GQX3" s="155"/>
      <c r="GQY3" s="155"/>
      <c r="GQZ3" s="155"/>
      <c r="GRA3" s="155"/>
      <c r="GRB3" s="155"/>
      <c r="GRC3" s="155"/>
      <c r="GRD3" s="155"/>
      <c r="GRE3" s="155"/>
      <c r="GRF3" s="155"/>
      <c r="GRG3" s="155"/>
      <c r="GRH3" s="155"/>
      <c r="GRI3" s="155"/>
      <c r="GRJ3" s="155"/>
      <c r="GRK3" s="155"/>
      <c r="GRL3" s="155"/>
      <c r="GRM3" s="155"/>
      <c r="GRN3" s="155"/>
      <c r="GRO3" s="155"/>
      <c r="GRP3" s="155"/>
      <c r="GRQ3" s="155"/>
      <c r="GRR3" s="155"/>
      <c r="GRS3" s="155"/>
      <c r="GRT3" s="155"/>
      <c r="GRU3" s="155"/>
      <c r="GRV3" s="155"/>
      <c r="GRW3" s="155"/>
      <c r="GRX3" s="155"/>
      <c r="GRY3" s="155"/>
      <c r="GRZ3" s="155"/>
      <c r="GSA3" s="155"/>
      <c r="GSB3" s="155"/>
      <c r="GSC3" s="155"/>
      <c r="GSD3" s="155"/>
      <c r="GSE3" s="155"/>
      <c r="GSF3" s="155"/>
      <c r="GSG3" s="155"/>
      <c r="GSH3" s="155"/>
      <c r="GSI3" s="155"/>
      <c r="GSJ3" s="155"/>
      <c r="GSK3" s="155"/>
      <c r="GSL3" s="155"/>
      <c r="GSM3" s="155"/>
      <c r="GSN3" s="155"/>
      <c r="GSO3" s="155"/>
      <c r="GSP3" s="155"/>
      <c r="GSQ3" s="155"/>
      <c r="GSR3" s="155"/>
      <c r="GSS3" s="155"/>
      <c r="GST3" s="155"/>
      <c r="GSU3" s="155"/>
      <c r="GSV3" s="155"/>
      <c r="GSW3" s="155"/>
      <c r="GSX3" s="155"/>
      <c r="GSY3" s="155"/>
      <c r="GSZ3" s="155"/>
      <c r="GTA3" s="155"/>
      <c r="GTB3" s="155"/>
      <c r="GTC3" s="155"/>
      <c r="GTD3" s="155"/>
      <c r="GTE3" s="155"/>
      <c r="GTF3" s="155"/>
      <c r="GTG3" s="155"/>
      <c r="GTH3" s="155"/>
      <c r="GTI3" s="155"/>
      <c r="GTJ3" s="155"/>
      <c r="GTK3" s="155"/>
      <c r="GTL3" s="155"/>
      <c r="GTM3" s="155"/>
      <c r="GTN3" s="155"/>
      <c r="GTO3" s="155"/>
      <c r="GTP3" s="155"/>
      <c r="GTQ3" s="155"/>
      <c r="GTR3" s="155"/>
      <c r="GTS3" s="155"/>
      <c r="GTT3" s="155"/>
      <c r="GTU3" s="155"/>
      <c r="GTV3" s="155"/>
      <c r="GTW3" s="155"/>
      <c r="GTX3" s="155"/>
      <c r="GTY3" s="155"/>
      <c r="GTZ3" s="155"/>
      <c r="GUA3" s="155"/>
      <c r="GUB3" s="155"/>
      <c r="GUC3" s="155"/>
      <c r="GUD3" s="155"/>
      <c r="GUE3" s="155"/>
      <c r="GUF3" s="155"/>
      <c r="GUG3" s="155"/>
      <c r="GUH3" s="155"/>
      <c r="GUI3" s="155"/>
      <c r="GUJ3" s="155"/>
      <c r="GUK3" s="155"/>
      <c r="GUL3" s="155"/>
      <c r="GUM3" s="155"/>
      <c r="GUN3" s="155"/>
      <c r="GUO3" s="155"/>
      <c r="GUP3" s="155"/>
      <c r="GUQ3" s="155"/>
      <c r="GUR3" s="155"/>
      <c r="GUS3" s="155"/>
      <c r="GUT3" s="155"/>
      <c r="GUU3" s="155"/>
      <c r="GUV3" s="155"/>
      <c r="GUW3" s="155"/>
      <c r="GUX3" s="155"/>
      <c r="GUY3" s="155"/>
      <c r="GUZ3" s="155"/>
      <c r="GVA3" s="155"/>
      <c r="GVB3" s="155"/>
      <c r="GVC3" s="155"/>
      <c r="GVD3" s="155"/>
      <c r="GVE3" s="155"/>
      <c r="GVF3" s="155"/>
      <c r="GVG3" s="155"/>
      <c r="GVH3" s="155"/>
      <c r="GVI3" s="155"/>
      <c r="GVJ3" s="155"/>
      <c r="GVK3" s="155"/>
      <c r="GVL3" s="155"/>
      <c r="GVM3" s="155"/>
      <c r="GVN3" s="155"/>
      <c r="GVO3" s="155"/>
      <c r="GVP3" s="155"/>
      <c r="GVQ3" s="155"/>
      <c r="GVR3" s="155"/>
      <c r="GVS3" s="155"/>
      <c r="GVT3" s="155"/>
      <c r="GVU3" s="155"/>
      <c r="GVV3" s="155"/>
      <c r="GVW3" s="155"/>
      <c r="GVX3" s="155"/>
      <c r="GVY3" s="155"/>
      <c r="GVZ3" s="155"/>
      <c r="GWA3" s="155"/>
      <c r="GWB3" s="155"/>
      <c r="GWC3" s="155"/>
      <c r="GWD3" s="155"/>
      <c r="GWE3" s="155"/>
      <c r="GWF3" s="155"/>
      <c r="GWG3" s="155"/>
      <c r="GWH3" s="155"/>
      <c r="GWI3" s="155"/>
      <c r="GWJ3" s="155"/>
      <c r="GWK3" s="155"/>
      <c r="GWL3" s="155"/>
      <c r="GWM3" s="155"/>
      <c r="GWN3" s="155"/>
      <c r="GWO3" s="155"/>
      <c r="GWP3" s="155"/>
      <c r="GWQ3" s="155"/>
      <c r="GWR3" s="155"/>
      <c r="GWS3" s="155"/>
      <c r="GWT3" s="155"/>
      <c r="GWU3" s="155"/>
      <c r="GWV3" s="155"/>
      <c r="GWW3" s="155"/>
      <c r="GWX3" s="155"/>
      <c r="GWY3" s="155"/>
      <c r="GWZ3" s="155"/>
      <c r="GXA3" s="155"/>
      <c r="GXB3" s="155"/>
      <c r="GXC3" s="155"/>
      <c r="GXD3" s="155"/>
      <c r="GXE3" s="155"/>
      <c r="GXF3" s="155"/>
      <c r="GXG3" s="155"/>
      <c r="GXH3" s="155"/>
      <c r="GXI3" s="155"/>
      <c r="GXJ3" s="155"/>
      <c r="GXK3" s="155"/>
      <c r="GXL3" s="155"/>
      <c r="GXM3" s="155"/>
      <c r="GXN3" s="155"/>
      <c r="GXO3" s="155"/>
      <c r="GXP3" s="155"/>
      <c r="GXQ3" s="155"/>
      <c r="GXR3" s="155"/>
      <c r="GXS3" s="155"/>
      <c r="GXT3" s="155"/>
      <c r="GXU3" s="155"/>
      <c r="GXV3" s="155"/>
      <c r="GXW3" s="155"/>
      <c r="GXX3" s="155"/>
      <c r="GXY3" s="155"/>
      <c r="GXZ3" s="155"/>
      <c r="GYA3" s="155"/>
      <c r="GYB3" s="155"/>
      <c r="GYC3" s="155"/>
      <c r="GYD3" s="155"/>
      <c r="GYE3" s="155"/>
      <c r="GYF3" s="155"/>
      <c r="GYG3" s="155"/>
      <c r="GYH3" s="155"/>
      <c r="GYI3" s="155"/>
      <c r="GYJ3" s="155"/>
      <c r="GYK3" s="155"/>
      <c r="GYL3" s="155"/>
      <c r="GYM3" s="155"/>
      <c r="GYN3" s="155"/>
      <c r="GYO3" s="155"/>
      <c r="GYP3" s="155"/>
      <c r="GYQ3" s="155"/>
      <c r="GYR3" s="155"/>
      <c r="GYS3" s="155"/>
      <c r="GYT3" s="155"/>
      <c r="GYU3" s="155"/>
      <c r="GYV3" s="155"/>
      <c r="GYW3" s="155"/>
      <c r="GYX3" s="155"/>
      <c r="GYY3" s="155"/>
      <c r="GYZ3" s="155"/>
      <c r="GZA3" s="155"/>
      <c r="GZB3" s="155"/>
      <c r="GZC3" s="155"/>
      <c r="GZD3" s="155"/>
      <c r="GZE3" s="155"/>
      <c r="GZF3" s="155"/>
      <c r="GZG3" s="155"/>
      <c r="GZH3" s="155"/>
      <c r="GZI3" s="155"/>
      <c r="GZJ3" s="155"/>
      <c r="GZK3" s="155"/>
      <c r="GZL3" s="155"/>
      <c r="GZM3" s="155"/>
      <c r="GZN3" s="155"/>
      <c r="GZO3" s="155"/>
      <c r="GZP3" s="155"/>
      <c r="GZQ3" s="155"/>
      <c r="GZR3" s="155"/>
      <c r="GZS3" s="155"/>
      <c r="GZT3" s="155"/>
      <c r="GZU3" s="155"/>
      <c r="GZV3" s="155"/>
      <c r="GZW3" s="155"/>
      <c r="GZX3" s="155"/>
      <c r="GZY3" s="155"/>
      <c r="GZZ3" s="155"/>
      <c r="HAA3" s="155"/>
      <c r="HAB3" s="155"/>
      <c r="HAC3" s="155"/>
      <c r="HAD3" s="155"/>
      <c r="HAE3" s="155"/>
      <c r="HAF3" s="155"/>
      <c r="HAG3" s="155"/>
      <c r="HAH3" s="155"/>
      <c r="HAI3" s="155"/>
      <c r="HAJ3" s="155"/>
      <c r="HAK3" s="155"/>
      <c r="HAL3" s="155"/>
      <c r="HAM3" s="155"/>
      <c r="HAN3" s="155"/>
      <c r="HAO3" s="155"/>
      <c r="HAP3" s="155"/>
      <c r="HAQ3" s="155"/>
      <c r="HAR3" s="155"/>
      <c r="HAS3" s="155"/>
      <c r="HAT3" s="155"/>
      <c r="HAU3" s="155"/>
      <c r="HAV3" s="155"/>
      <c r="HAW3" s="155"/>
      <c r="HAX3" s="155"/>
      <c r="HAY3" s="155"/>
      <c r="HAZ3" s="155"/>
      <c r="HBA3" s="155"/>
      <c r="HBB3" s="155"/>
      <c r="HBC3" s="155"/>
      <c r="HBD3" s="155"/>
      <c r="HBE3" s="155"/>
      <c r="HBF3" s="155"/>
      <c r="HBG3" s="155"/>
      <c r="HBH3" s="155"/>
      <c r="HBI3" s="155"/>
      <c r="HBJ3" s="155"/>
      <c r="HBK3" s="155"/>
      <c r="HBL3" s="155"/>
      <c r="HBM3" s="155"/>
      <c r="HBN3" s="155"/>
      <c r="HBO3" s="155"/>
      <c r="HBP3" s="155"/>
      <c r="HBQ3" s="155"/>
      <c r="HBR3" s="155"/>
      <c r="HBS3" s="155"/>
      <c r="HBT3" s="155"/>
      <c r="HBU3" s="155"/>
      <c r="HBV3" s="155"/>
      <c r="HBW3" s="155"/>
      <c r="HBX3" s="155"/>
      <c r="HBY3" s="155"/>
      <c r="HBZ3" s="155"/>
      <c r="HCA3" s="155"/>
      <c r="HCB3" s="155"/>
      <c r="HCC3" s="155"/>
      <c r="HCD3" s="155"/>
      <c r="HCE3" s="155"/>
      <c r="HCF3" s="155"/>
      <c r="HCG3" s="155"/>
      <c r="HCH3" s="155"/>
      <c r="HCI3" s="155"/>
      <c r="HCJ3" s="155"/>
      <c r="HCK3" s="155"/>
      <c r="HCL3" s="155"/>
      <c r="HCM3" s="155"/>
      <c r="HCN3" s="155"/>
      <c r="HCO3" s="155"/>
      <c r="HCP3" s="155"/>
      <c r="HCQ3" s="155"/>
      <c r="HCR3" s="155"/>
      <c r="HCS3" s="155"/>
      <c r="HCT3" s="155"/>
      <c r="HCU3" s="155"/>
      <c r="HCV3" s="155"/>
      <c r="HCW3" s="155"/>
      <c r="HCX3" s="155"/>
      <c r="HCY3" s="155"/>
      <c r="HCZ3" s="155"/>
      <c r="HDA3" s="155"/>
      <c r="HDB3" s="155"/>
      <c r="HDC3" s="155"/>
      <c r="HDD3" s="155"/>
      <c r="HDE3" s="155"/>
      <c r="HDF3" s="155"/>
      <c r="HDG3" s="155"/>
      <c r="HDH3" s="155"/>
      <c r="HDI3" s="155"/>
      <c r="HDJ3" s="155"/>
      <c r="HDK3" s="155"/>
      <c r="HDL3" s="155"/>
      <c r="HDM3" s="155"/>
      <c r="HDN3" s="155"/>
      <c r="HDO3" s="155"/>
      <c r="HDP3" s="155"/>
      <c r="HDQ3" s="155"/>
      <c r="HDR3" s="155"/>
      <c r="HDS3" s="155"/>
      <c r="HDT3" s="155"/>
      <c r="HDU3" s="155"/>
      <c r="HDV3" s="155"/>
      <c r="HDW3" s="155"/>
      <c r="HDX3" s="155"/>
      <c r="HDY3" s="155"/>
      <c r="HDZ3" s="155"/>
      <c r="HEA3" s="155"/>
      <c r="HEB3" s="155"/>
      <c r="HEC3" s="155"/>
      <c r="HED3" s="155"/>
      <c r="HEE3" s="155"/>
      <c r="HEF3" s="155"/>
      <c r="HEG3" s="155"/>
      <c r="HEH3" s="155"/>
      <c r="HEI3" s="155"/>
      <c r="HEJ3" s="155"/>
      <c r="HEK3" s="155"/>
      <c r="HEL3" s="155"/>
      <c r="HEM3" s="155"/>
      <c r="HEN3" s="155"/>
      <c r="HEO3" s="155"/>
      <c r="HEP3" s="155"/>
      <c r="HEQ3" s="155"/>
      <c r="HER3" s="155"/>
      <c r="HES3" s="155"/>
      <c r="HET3" s="155"/>
      <c r="HEU3" s="155"/>
      <c r="HEV3" s="155"/>
      <c r="HEW3" s="155"/>
      <c r="HEX3" s="155"/>
      <c r="HEY3" s="155"/>
      <c r="HEZ3" s="155"/>
      <c r="HFA3" s="155"/>
      <c r="HFB3" s="155"/>
      <c r="HFC3" s="155"/>
      <c r="HFD3" s="155"/>
      <c r="HFE3" s="155"/>
      <c r="HFF3" s="155"/>
      <c r="HFG3" s="155"/>
      <c r="HFH3" s="155"/>
      <c r="HFI3" s="155"/>
      <c r="HFJ3" s="155"/>
      <c r="HFK3" s="155"/>
      <c r="HFL3" s="155"/>
      <c r="HFM3" s="155"/>
      <c r="HFN3" s="155"/>
      <c r="HFO3" s="155"/>
      <c r="HFP3" s="155"/>
      <c r="HFQ3" s="155"/>
      <c r="HFR3" s="155"/>
      <c r="HFS3" s="155"/>
      <c r="HFT3" s="155"/>
      <c r="HFU3" s="155"/>
      <c r="HFV3" s="155"/>
      <c r="HFW3" s="155"/>
      <c r="HFX3" s="155"/>
      <c r="HFY3" s="155"/>
      <c r="HFZ3" s="155"/>
      <c r="HGA3" s="155"/>
      <c r="HGB3" s="155"/>
      <c r="HGC3" s="155"/>
      <c r="HGD3" s="155"/>
      <c r="HGE3" s="155"/>
      <c r="HGF3" s="155"/>
      <c r="HGG3" s="155"/>
      <c r="HGH3" s="155"/>
      <c r="HGI3" s="155"/>
      <c r="HGJ3" s="155"/>
      <c r="HGK3" s="155"/>
      <c r="HGL3" s="155"/>
      <c r="HGM3" s="155"/>
      <c r="HGN3" s="155"/>
      <c r="HGO3" s="155"/>
      <c r="HGP3" s="155"/>
      <c r="HGQ3" s="155"/>
      <c r="HGR3" s="155"/>
      <c r="HGS3" s="155"/>
      <c r="HGT3" s="155"/>
      <c r="HGU3" s="155"/>
      <c r="HGV3" s="155"/>
      <c r="HGW3" s="155"/>
      <c r="HGX3" s="155"/>
      <c r="HGY3" s="155"/>
      <c r="HGZ3" s="155"/>
      <c r="HHA3" s="155"/>
      <c r="HHB3" s="155"/>
      <c r="HHC3" s="155"/>
      <c r="HHD3" s="155"/>
      <c r="HHE3" s="155"/>
      <c r="HHF3" s="155"/>
      <c r="HHG3" s="155"/>
      <c r="HHH3" s="155"/>
      <c r="HHI3" s="155"/>
      <c r="HHJ3" s="155"/>
      <c r="HHK3" s="155"/>
      <c r="HHL3" s="155"/>
      <c r="HHM3" s="155"/>
      <c r="HHN3" s="155"/>
      <c r="HHO3" s="155"/>
      <c r="HHP3" s="155"/>
      <c r="HHQ3" s="155"/>
      <c r="HHR3" s="155"/>
      <c r="HHS3" s="155"/>
      <c r="HHT3" s="155"/>
      <c r="HHU3" s="155"/>
      <c r="HHV3" s="155"/>
      <c r="HHW3" s="155"/>
      <c r="HHX3" s="155"/>
      <c r="HHY3" s="155"/>
      <c r="HHZ3" s="155"/>
      <c r="HIA3" s="155"/>
      <c r="HIB3" s="155"/>
      <c r="HIC3" s="155"/>
      <c r="HID3" s="155"/>
      <c r="HIE3" s="155"/>
      <c r="HIF3" s="155"/>
      <c r="HIG3" s="155"/>
      <c r="HIH3" s="155"/>
      <c r="HII3" s="155"/>
      <c r="HIJ3" s="155"/>
      <c r="HIK3" s="155"/>
      <c r="HIL3" s="155"/>
      <c r="HIM3" s="155"/>
      <c r="HIN3" s="155"/>
      <c r="HIO3" s="155"/>
      <c r="HIP3" s="155"/>
      <c r="HIQ3" s="155"/>
      <c r="HIR3" s="155"/>
      <c r="HIS3" s="155"/>
      <c r="HIT3" s="155"/>
      <c r="HIU3" s="155"/>
      <c r="HIV3" s="155"/>
      <c r="HIW3" s="155"/>
      <c r="HIX3" s="155"/>
      <c r="HIY3" s="155"/>
      <c r="HIZ3" s="155"/>
      <c r="HJA3" s="155"/>
      <c r="HJB3" s="155"/>
      <c r="HJC3" s="155"/>
      <c r="HJD3" s="155"/>
      <c r="HJE3" s="155"/>
      <c r="HJF3" s="155"/>
      <c r="HJG3" s="155"/>
      <c r="HJH3" s="155"/>
      <c r="HJI3" s="155"/>
      <c r="HJJ3" s="155"/>
      <c r="HJK3" s="155"/>
      <c r="HJL3" s="155"/>
      <c r="HJM3" s="155"/>
      <c r="HJN3" s="155"/>
      <c r="HJO3" s="155"/>
      <c r="HJP3" s="155"/>
      <c r="HJQ3" s="155"/>
      <c r="HJR3" s="155"/>
      <c r="HJS3" s="155"/>
      <c r="HJT3" s="155"/>
      <c r="HJU3" s="155"/>
      <c r="HJV3" s="155"/>
      <c r="HJW3" s="155"/>
      <c r="HJX3" s="155"/>
      <c r="HJY3" s="155"/>
      <c r="HJZ3" s="155"/>
      <c r="HKA3" s="155"/>
      <c r="HKB3" s="155"/>
      <c r="HKC3" s="155"/>
      <c r="HKD3" s="155"/>
      <c r="HKE3" s="155"/>
      <c r="HKF3" s="155"/>
      <c r="HKG3" s="155"/>
      <c r="HKH3" s="155"/>
      <c r="HKI3" s="155"/>
      <c r="HKJ3" s="155"/>
      <c r="HKK3" s="155"/>
      <c r="HKL3" s="155"/>
      <c r="HKM3" s="155"/>
      <c r="HKN3" s="155"/>
      <c r="HKO3" s="155"/>
      <c r="HKP3" s="155"/>
      <c r="HKQ3" s="155"/>
      <c r="HKR3" s="155"/>
      <c r="HKS3" s="155"/>
      <c r="HKT3" s="155"/>
      <c r="HKU3" s="155"/>
      <c r="HKV3" s="155"/>
      <c r="HKW3" s="155"/>
      <c r="HKX3" s="155"/>
      <c r="HKY3" s="155"/>
      <c r="HKZ3" s="155"/>
      <c r="HLA3" s="155"/>
      <c r="HLB3" s="155"/>
      <c r="HLC3" s="155"/>
      <c r="HLD3" s="155"/>
      <c r="HLE3" s="155"/>
      <c r="HLF3" s="155"/>
      <c r="HLG3" s="155"/>
      <c r="HLH3" s="155"/>
      <c r="HLI3" s="155"/>
      <c r="HLJ3" s="155"/>
      <c r="HLK3" s="155"/>
      <c r="HLL3" s="155"/>
      <c r="HLM3" s="155"/>
      <c r="HLN3" s="155"/>
      <c r="HLO3" s="155"/>
      <c r="HLP3" s="155"/>
      <c r="HLQ3" s="155"/>
      <c r="HLR3" s="155"/>
      <c r="HLS3" s="155"/>
      <c r="HLT3" s="155"/>
      <c r="HLU3" s="155"/>
      <c r="HLV3" s="155"/>
      <c r="HLW3" s="155"/>
      <c r="HLX3" s="155"/>
      <c r="HLY3" s="155"/>
      <c r="HLZ3" s="155"/>
      <c r="HMA3" s="155"/>
      <c r="HMB3" s="155"/>
      <c r="HMC3" s="155"/>
      <c r="HMD3" s="155"/>
      <c r="HME3" s="155"/>
      <c r="HMF3" s="155"/>
      <c r="HMG3" s="155"/>
      <c r="HMH3" s="155"/>
      <c r="HMI3" s="155"/>
      <c r="HMJ3" s="155"/>
      <c r="HMK3" s="155"/>
      <c r="HML3" s="155"/>
      <c r="HMM3" s="155"/>
      <c r="HMN3" s="155"/>
      <c r="HMO3" s="155"/>
      <c r="HMP3" s="155"/>
      <c r="HMQ3" s="155"/>
      <c r="HMR3" s="155"/>
      <c r="HMS3" s="155"/>
      <c r="HMT3" s="155"/>
      <c r="HMU3" s="155"/>
      <c r="HMV3" s="155"/>
      <c r="HMW3" s="155"/>
      <c r="HMX3" s="155"/>
      <c r="HMY3" s="155"/>
      <c r="HMZ3" s="155"/>
      <c r="HNA3" s="155"/>
      <c r="HNB3" s="155"/>
      <c r="HNC3" s="155"/>
      <c r="HND3" s="155"/>
      <c r="HNE3" s="155"/>
      <c r="HNF3" s="155"/>
      <c r="HNG3" s="155"/>
      <c r="HNH3" s="155"/>
      <c r="HNI3" s="155"/>
      <c r="HNJ3" s="155"/>
      <c r="HNK3" s="155"/>
      <c r="HNL3" s="155"/>
      <c r="HNM3" s="155"/>
      <c r="HNN3" s="155"/>
      <c r="HNO3" s="155"/>
      <c r="HNP3" s="155"/>
      <c r="HNQ3" s="155"/>
      <c r="HNR3" s="155"/>
      <c r="HNS3" s="155"/>
      <c r="HNT3" s="155"/>
      <c r="HNU3" s="155"/>
      <c r="HNV3" s="155"/>
      <c r="HNW3" s="155"/>
      <c r="HNX3" s="155"/>
      <c r="HNY3" s="155"/>
      <c r="HNZ3" s="155"/>
      <c r="HOA3" s="155"/>
      <c r="HOB3" s="155"/>
      <c r="HOC3" s="155"/>
      <c r="HOD3" s="155"/>
      <c r="HOE3" s="155"/>
      <c r="HOF3" s="155"/>
      <c r="HOG3" s="155"/>
      <c r="HOH3" s="155"/>
      <c r="HOI3" s="155"/>
      <c r="HOJ3" s="155"/>
      <c r="HOK3" s="155"/>
      <c r="HOL3" s="155"/>
      <c r="HOM3" s="155"/>
      <c r="HON3" s="155"/>
      <c r="HOO3" s="155"/>
      <c r="HOP3" s="155"/>
      <c r="HOQ3" s="155"/>
      <c r="HOR3" s="155"/>
      <c r="HOS3" s="155"/>
      <c r="HOT3" s="155"/>
      <c r="HOU3" s="155"/>
      <c r="HOV3" s="155"/>
      <c r="HOW3" s="155"/>
      <c r="HOX3" s="155"/>
      <c r="HOY3" s="155"/>
      <c r="HOZ3" s="155"/>
      <c r="HPA3" s="155"/>
      <c r="HPB3" s="155"/>
      <c r="HPC3" s="155"/>
      <c r="HPD3" s="155"/>
      <c r="HPE3" s="155"/>
      <c r="HPF3" s="155"/>
      <c r="HPG3" s="155"/>
      <c r="HPH3" s="155"/>
      <c r="HPI3" s="155"/>
      <c r="HPJ3" s="155"/>
      <c r="HPK3" s="155"/>
      <c r="HPL3" s="155"/>
      <c r="HPM3" s="155"/>
      <c r="HPN3" s="155"/>
      <c r="HPO3" s="155"/>
      <c r="HPP3" s="155"/>
      <c r="HPQ3" s="155"/>
      <c r="HPR3" s="155"/>
      <c r="HPS3" s="155"/>
      <c r="HPT3" s="155"/>
      <c r="HPU3" s="155"/>
      <c r="HPV3" s="155"/>
      <c r="HPW3" s="155"/>
      <c r="HPX3" s="155"/>
      <c r="HPY3" s="155"/>
      <c r="HPZ3" s="155"/>
      <c r="HQA3" s="155"/>
      <c r="HQB3" s="155"/>
      <c r="HQC3" s="155"/>
      <c r="HQD3" s="155"/>
      <c r="HQE3" s="155"/>
      <c r="HQF3" s="155"/>
      <c r="HQG3" s="155"/>
      <c r="HQH3" s="155"/>
      <c r="HQI3" s="155"/>
      <c r="HQJ3" s="155"/>
      <c r="HQK3" s="155"/>
      <c r="HQL3" s="155"/>
      <c r="HQM3" s="155"/>
      <c r="HQN3" s="155"/>
      <c r="HQO3" s="155"/>
      <c r="HQP3" s="155"/>
      <c r="HQQ3" s="155"/>
      <c r="HQR3" s="155"/>
      <c r="HQS3" s="155"/>
      <c r="HQT3" s="155"/>
      <c r="HQU3" s="155"/>
      <c r="HQV3" s="155"/>
      <c r="HQW3" s="155"/>
      <c r="HQX3" s="155"/>
      <c r="HQY3" s="155"/>
      <c r="HQZ3" s="155"/>
      <c r="HRA3" s="155"/>
      <c r="HRB3" s="155"/>
      <c r="HRC3" s="155"/>
      <c r="HRD3" s="155"/>
      <c r="HRE3" s="155"/>
      <c r="HRF3" s="155"/>
      <c r="HRG3" s="155"/>
      <c r="HRH3" s="155"/>
      <c r="HRI3" s="155"/>
      <c r="HRJ3" s="155"/>
      <c r="HRK3" s="155"/>
      <c r="HRL3" s="155"/>
      <c r="HRM3" s="155"/>
      <c r="HRN3" s="155"/>
      <c r="HRO3" s="155"/>
      <c r="HRP3" s="155"/>
      <c r="HRQ3" s="155"/>
      <c r="HRR3" s="155"/>
      <c r="HRS3" s="155"/>
      <c r="HRT3" s="155"/>
      <c r="HRU3" s="155"/>
      <c r="HRV3" s="155"/>
      <c r="HRW3" s="155"/>
      <c r="HRX3" s="155"/>
      <c r="HRY3" s="155"/>
      <c r="HRZ3" s="155"/>
      <c r="HSA3" s="155"/>
      <c r="HSB3" s="155"/>
      <c r="HSC3" s="155"/>
      <c r="HSD3" s="155"/>
      <c r="HSE3" s="155"/>
      <c r="HSF3" s="155"/>
      <c r="HSG3" s="155"/>
      <c r="HSH3" s="155"/>
      <c r="HSI3" s="155"/>
      <c r="HSJ3" s="155"/>
      <c r="HSK3" s="155"/>
      <c r="HSL3" s="155"/>
      <c r="HSM3" s="155"/>
      <c r="HSN3" s="155"/>
      <c r="HSO3" s="155"/>
      <c r="HSP3" s="155"/>
      <c r="HSQ3" s="155"/>
      <c r="HSR3" s="155"/>
      <c r="HSS3" s="155"/>
      <c r="HST3" s="155"/>
      <c r="HSU3" s="155"/>
      <c r="HSV3" s="155"/>
      <c r="HSW3" s="155"/>
      <c r="HSX3" s="155"/>
      <c r="HSY3" s="155"/>
      <c r="HSZ3" s="155"/>
      <c r="HTA3" s="155"/>
      <c r="HTB3" s="155"/>
      <c r="HTC3" s="155"/>
      <c r="HTD3" s="155"/>
      <c r="HTE3" s="155"/>
      <c r="HTF3" s="155"/>
      <c r="HTG3" s="155"/>
      <c r="HTH3" s="155"/>
      <c r="HTI3" s="155"/>
      <c r="HTJ3" s="155"/>
      <c r="HTK3" s="155"/>
      <c r="HTL3" s="155"/>
      <c r="HTM3" s="155"/>
      <c r="HTN3" s="155"/>
      <c r="HTO3" s="155"/>
      <c r="HTP3" s="155"/>
      <c r="HTQ3" s="155"/>
      <c r="HTR3" s="155"/>
      <c r="HTS3" s="155"/>
      <c r="HTT3" s="155"/>
      <c r="HTU3" s="155"/>
      <c r="HTV3" s="155"/>
      <c r="HTW3" s="155"/>
      <c r="HTX3" s="155"/>
      <c r="HTY3" s="155"/>
      <c r="HTZ3" s="155"/>
      <c r="HUA3" s="155"/>
      <c r="HUB3" s="155"/>
      <c r="HUC3" s="155"/>
      <c r="HUD3" s="155"/>
      <c r="HUE3" s="155"/>
      <c r="HUF3" s="155"/>
      <c r="HUG3" s="155"/>
      <c r="HUH3" s="155"/>
      <c r="HUI3" s="155"/>
      <c r="HUJ3" s="155"/>
      <c r="HUK3" s="155"/>
      <c r="HUL3" s="155"/>
      <c r="HUM3" s="155"/>
      <c r="HUN3" s="155"/>
      <c r="HUO3" s="155"/>
      <c r="HUP3" s="155"/>
      <c r="HUQ3" s="155"/>
      <c r="HUR3" s="155"/>
      <c r="HUS3" s="155"/>
      <c r="HUT3" s="155"/>
      <c r="HUU3" s="155"/>
      <c r="HUV3" s="155"/>
      <c r="HUW3" s="155"/>
      <c r="HUX3" s="155"/>
      <c r="HUY3" s="155"/>
      <c r="HUZ3" s="155"/>
      <c r="HVA3" s="155"/>
      <c r="HVB3" s="155"/>
      <c r="HVC3" s="155"/>
      <c r="HVD3" s="155"/>
      <c r="HVE3" s="155"/>
      <c r="HVF3" s="155"/>
      <c r="HVG3" s="155"/>
      <c r="HVH3" s="155"/>
      <c r="HVI3" s="155"/>
      <c r="HVJ3" s="155"/>
      <c r="HVK3" s="155"/>
      <c r="HVL3" s="155"/>
      <c r="HVM3" s="155"/>
      <c r="HVN3" s="155"/>
      <c r="HVO3" s="155"/>
      <c r="HVP3" s="155"/>
      <c r="HVQ3" s="155"/>
      <c r="HVR3" s="155"/>
      <c r="HVS3" s="155"/>
      <c r="HVT3" s="155"/>
      <c r="HVU3" s="155"/>
      <c r="HVV3" s="155"/>
      <c r="HVW3" s="155"/>
      <c r="HVX3" s="155"/>
      <c r="HVY3" s="155"/>
      <c r="HVZ3" s="155"/>
      <c r="HWA3" s="155"/>
      <c r="HWB3" s="155"/>
      <c r="HWC3" s="155"/>
      <c r="HWD3" s="155"/>
      <c r="HWE3" s="155"/>
      <c r="HWF3" s="155"/>
      <c r="HWG3" s="155"/>
      <c r="HWH3" s="155"/>
      <c r="HWI3" s="155"/>
      <c r="HWJ3" s="155"/>
      <c r="HWK3" s="155"/>
      <c r="HWL3" s="155"/>
      <c r="HWM3" s="155"/>
      <c r="HWN3" s="155"/>
      <c r="HWO3" s="155"/>
      <c r="HWP3" s="155"/>
      <c r="HWQ3" s="155"/>
      <c r="HWR3" s="155"/>
      <c r="HWS3" s="155"/>
      <c r="HWT3" s="155"/>
      <c r="HWU3" s="155"/>
      <c r="HWV3" s="155"/>
      <c r="HWW3" s="155"/>
      <c r="HWX3" s="155"/>
      <c r="HWY3" s="155"/>
      <c r="HWZ3" s="155"/>
      <c r="HXA3" s="155"/>
      <c r="HXB3" s="155"/>
      <c r="HXC3" s="155"/>
      <c r="HXD3" s="155"/>
      <c r="HXE3" s="155"/>
      <c r="HXF3" s="155"/>
      <c r="HXG3" s="155"/>
      <c r="HXH3" s="155"/>
      <c r="HXI3" s="155"/>
      <c r="HXJ3" s="155"/>
      <c r="HXK3" s="155"/>
      <c r="HXL3" s="155"/>
      <c r="HXM3" s="155"/>
      <c r="HXN3" s="155"/>
      <c r="HXO3" s="155"/>
      <c r="HXP3" s="155"/>
      <c r="HXQ3" s="155"/>
      <c r="HXR3" s="155"/>
      <c r="HXS3" s="155"/>
      <c r="HXT3" s="155"/>
      <c r="HXU3" s="155"/>
      <c r="HXV3" s="155"/>
      <c r="HXW3" s="155"/>
      <c r="HXX3" s="155"/>
      <c r="HXY3" s="155"/>
      <c r="HXZ3" s="155"/>
      <c r="HYA3" s="155"/>
      <c r="HYB3" s="155"/>
      <c r="HYC3" s="155"/>
      <c r="HYD3" s="155"/>
      <c r="HYE3" s="155"/>
      <c r="HYF3" s="155"/>
      <c r="HYG3" s="155"/>
      <c r="HYH3" s="155"/>
      <c r="HYI3" s="155"/>
      <c r="HYJ3" s="155"/>
      <c r="HYK3" s="155"/>
      <c r="HYL3" s="155"/>
      <c r="HYM3" s="155"/>
      <c r="HYN3" s="155"/>
      <c r="HYO3" s="155"/>
      <c r="HYP3" s="155"/>
      <c r="HYQ3" s="155"/>
      <c r="HYR3" s="155"/>
      <c r="HYS3" s="155"/>
      <c r="HYT3" s="155"/>
      <c r="HYU3" s="155"/>
      <c r="HYV3" s="155"/>
      <c r="HYW3" s="155"/>
      <c r="HYX3" s="155"/>
      <c r="HYY3" s="155"/>
      <c r="HYZ3" s="155"/>
      <c r="HZA3" s="155"/>
      <c r="HZB3" s="155"/>
      <c r="HZC3" s="155"/>
      <c r="HZD3" s="155"/>
      <c r="HZE3" s="155"/>
      <c r="HZF3" s="155"/>
      <c r="HZG3" s="155"/>
      <c r="HZH3" s="155"/>
      <c r="HZI3" s="155"/>
      <c r="HZJ3" s="155"/>
      <c r="HZK3" s="155"/>
      <c r="HZL3" s="155"/>
      <c r="HZM3" s="155"/>
      <c r="HZN3" s="155"/>
      <c r="HZO3" s="155"/>
      <c r="HZP3" s="155"/>
      <c r="HZQ3" s="155"/>
      <c r="HZR3" s="155"/>
      <c r="HZS3" s="155"/>
      <c r="HZT3" s="155"/>
      <c r="HZU3" s="155"/>
      <c r="HZV3" s="155"/>
      <c r="HZW3" s="155"/>
      <c r="HZX3" s="155"/>
      <c r="HZY3" s="155"/>
      <c r="HZZ3" s="155"/>
      <c r="IAA3" s="155"/>
      <c r="IAB3" s="155"/>
      <c r="IAC3" s="155"/>
      <c r="IAD3" s="155"/>
      <c r="IAE3" s="155"/>
      <c r="IAF3" s="155"/>
      <c r="IAG3" s="155"/>
      <c r="IAH3" s="155"/>
      <c r="IAI3" s="155"/>
      <c r="IAJ3" s="155"/>
      <c r="IAK3" s="155"/>
      <c r="IAL3" s="155"/>
      <c r="IAM3" s="155"/>
      <c r="IAN3" s="155"/>
      <c r="IAO3" s="155"/>
      <c r="IAP3" s="155"/>
      <c r="IAQ3" s="155"/>
      <c r="IAR3" s="155"/>
      <c r="IAS3" s="155"/>
      <c r="IAT3" s="155"/>
      <c r="IAU3" s="155"/>
      <c r="IAV3" s="155"/>
      <c r="IAW3" s="155"/>
      <c r="IAX3" s="155"/>
      <c r="IAY3" s="155"/>
      <c r="IAZ3" s="155"/>
      <c r="IBA3" s="155"/>
      <c r="IBB3" s="155"/>
      <c r="IBC3" s="155"/>
      <c r="IBD3" s="155"/>
      <c r="IBE3" s="155"/>
      <c r="IBF3" s="155"/>
      <c r="IBG3" s="155"/>
      <c r="IBH3" s="155"/>
      <c r="IBI3" s="155"/>
      <c r="IBJ3" s="155"/>
      <c r="IBK3" s="155"/>
      <c r="IBL3" s="155"/>
      <c r="IBM3" s="155"/>
      <c r="IBN3" s="155"/>
      <c r="IBO3" s="155"/>
      <c r="IBP3" s="155"/>
      <c r="IBQ3" s="155"/>
      <c r="IBR3" s="155"/>
      <c r="IBS3" s="155"/>
      <c r="IBT3" s="155"/>
      <c r="IBU3" s="155"/>
      <c r="IBV3" s="155"/>
      <c r="IBW3" s="155"/>
      <c r="IBX3" s="155"/>
      <c r="IBY3" s="155"/>
      <c r="IBZ3" s="155"/>
      <c r="ICA3" s="155"/>
      <c r="ICB3" s="155"/>
      <c r="ICC3" s="155"/>
      <c r="ICD3" s="155"/>
      <c r="ICE3" s="155"/>
      <c r="ICF3" s="155"/>
      <c r="ICG3" s="155"/>
      <c r="ICH3" s="155"/>
      <c r="ICI3" s="155"/>
      <c r="ICJ3" s="155"/>
      <c r="ICK3" s="155"/>
      <c r="ICL3" s="155"/>
      <c r="ICM3" s="155"/>
      <c r="ICN3" s="155"/>
      <c r="ICO3" s="155"/>
      <c r="ICP3" s="155"/>
      <c r="ICQ3" s="155"/>
      <c r="ICR3" s="155"/>
      <c r="ICS3" s="155"/>
      <c r="ICT3" s="155"/>
      <c r="ICU3" s="155"/>
      <c r="ICV3" s="155"/>
      <c r="ICW3" s="155"/>
      <c r="ICX3" s="155"/>
      <c r="ICY3" s="155"/>
      <c r="ICZ3" s="155"/>
      <c r="IDA3" s="155"/>
      <c r="IDB3" s="155"/>
      <c r="IDC3" s="155"/>
      <c r="IDD3" s="155"/>
      <c r="IDE3" s="155"/>
      <c r="IDF3" s="155"/>
      <c r="IDG3" s="155"/>
      <c r="IDH3" s="155"/>
      <c r="IDI3" s="155"/>
      <c r="IDJ3" s="155"/>
      <c r="IDK3" s="155"/>
      <c r="IDL3" s="155"/>
      <c r="IDM3" s="155"/>
      <c r="IDN3" s="155"/>
      <c r="IDO3" s="155"/>
      <c r="IDP3" s="155"/>
      <c r="IDQ3" s="155"/>
      <c r="IDR3" s="155"/>
      <c r="IDS3" s="155"/>
      <c r="IDT3" s="155"/>
      <c r="IDU3" s="155"/>
      <c r="IDV3" s="155"/>
      <c r="IDW3" s="155"/>
      <c r="IDX3" s="155"/>
      <c r="IDY3" s="155"/>
      <c r="IDZ3" s="155"/>
      <c r="IEA3" s="155"/>
      <c r="IEB3" s="155"/>
      <c r="IEC3" s="155"/>
      <c r="IED3" s="155"/>
      <c r="IEE3" s="155"/>
      <c r="IEF3" s="155"/>
      <c r="IEG3" s="155"/>
      <c r="IEH3" s="155"/>
      <c r="IEI3" s="155"/>
      <c r="IEJ3" s="155"/>
      <c r="IEK3" s="155"/>
      <c r="IEL3" s="155"/>
      <c r="IEM3" s="155"/>
      <c r="IEN3" s="155"/>
      <c r="IEO3" s="155"/>
      <c r="IEP3" s="155"/>
      <c r="IEQ3" s="155"/>
      <c r="IER3" s="155"/>
      <c r="IES3" s="155"/>
      <c r="IET3" s="155"/>
      <c r="IEU3" s="155"/>
      <c r="IEV3" s="155"/>
      <c r="IEW3" s="155"/>
      <c r="IEX3" s="155"/>
      <c r="IEY3" s="155"/>
      <c r="IEZ3" s="155"/>
      <c r="IFA3" s="155"/>
      <c r="IFB3" s="155"/>
      <c r="IFC3" s="155"/>
      <c r="IFD3" s="155"/>
      <c r="IFE3" s="155"/>
      <c r="IFF3" s="155"/>
      <c r="IFG3" s="155"/>
      <c r="IFH3" s="155"/>
      <c r="IFI3" s="155"/>
      <c r="IFJ3" s="155"/>
      <c r="IFK3" s="155"/>
      <c r="IFL3" s="155"/>
      <c r="IFM3" s="155"/>
      <c r="IFN3" s="155"/>
      <c r="IFO3" s="155"/>
      <c r="IFP3" s="155"/>
      <c r="IFQ3" s="155"/>
      <c r="IFR3" s="155"/>
      <c r="IFS3" s="155"/>
      <c r="IFT3" s="155"/>
      <c r="IFU3" s="155"/>
      <c r="IFV3" s="155"/>
      <c r="IFW3" s="155"/>
      <c r="IFX3" s="155"/>
      <c r="IFY3" s="155"/>
      <c r="IFZ3" s="155"/>
      <c r="IGA3" s="155"/>
      <c r="IGB3" s="155"/>
      <c r="IGC3" s="155"/>
      <c r="IGD3" s="155"/>
      <c r="IGE3" s="155"/>
      <c r="IGF3" s="155"/>
      <c r="IGG3" s="155"/>
      <c r="IGH3" s="155"/>
      <c r="IGI3" s="155"/>
      <c r="IGJ3" s="155"/>
      <c r="IGK3" s="155"/>
      <c r="IGL3" s="155"/>
      <c r="IGM3" s="155"/>
      <c r="IGN3" s="155"/>
      <c r="IGO3" s="155"/>
      <c r="IGP3" s="155"/>
      <c r="IGQ3" s="155"/>
      <c r="IGR3" s="155"/>
      <c r="IGS3" s="155"/>
      <c r="IGT3" s="155"/>
      <c r="IGU3" s="155"/>
      <c r="IGV3" s="155"/>
      <c r="IGW3" s="155"/>
      <c r="IGX3" s="155"/>
      <c r="IGY3" s="155"/>
      <c r="IGZ3" s="155"/>
      <c r="IHA3" s="155"/>
      <c r="IHB3" s="155"/>
      <c r="IHC3" s="155"/>
      <c r="IHD3" s="155"/>
      <c r="IHE3" s="155"/>
      <c r="IHF3" s="155"/>
      <c r="IHG3" s="155"/>
      <c r="IHH3" s="155"/>
      <c r="IHI3" s="155"/>
      <c r="IHJ3" s="155"/>
      <c r="IHK3" s="155"/>
      <c r="IHL3" s="155"/>
      <c r="IHM3" s="155"/>
      <c r="IHN3" s="155"/>
      <c r="IHO3" s="155"/>
      <c r="IHP3" s="155"/>
      <c r="IHQ3" s="155"/>
      <c r="IHR3" s="155"/>
      <c r="IHS3" s="155"/>
      <c r="IHT3" s="155"/>
      <c r="IHU3" s="155"/>
      <c r="IHV3" s="155"/>
      <c r="IHW3" s="155"/>
      <c r="IHX3" s="155"/>
      <c r="IHY3" s="155"/>
      <c r="IHZ3" s="155"/>
      <c r="IIA3" s="155"/>
      <c r="IIB3" s="155"/>
      <c r="IIC3" s="155"/>
      <c r="IID3" s="155"/>
      <c r="IIE3" s="155"/>
      <c r="IIF3" s="155"/>
      <c r="IIG3" s="155"/>
      <c r="IIH3" s="155"/>
      <c r="III3" s="155"/>
      <c r="IIJ3" s="155"/>
      <c r="IIK3" s="155"/>
      <c r="IIL3" s="155"/>
      <c r="IIM3" s="155"/>
      <c r="IIN3" s="155"/>
      <c r="IIO3" s="155"/>
      <c r="IIP3" s="155"/>
      <c r="IIQ3" s="155"/>
      <c r="IIR3" s="155"/>
      <c r="IIS3" s="155"/>
      <c r="IIT3" s="155"/>
      <c r="IIU3" s="155"/>
      <c r="IIV3" s="155"/>
      <c r="IIW3" s="155"/>
      <c r="IIX3" s="155"/>
      <c r="IIY3" s="155"/>
      <c r="IIZ3" s="155"/>
      <c r="IJA3" s="155"/>
      <c r="IJB3" s="155"/>
      <c r="IJC3" s="155"/>
      <c r="IJD3" s="155"/>
      <c r="IJE3" s="155"/>
      <c r="IJF3" s="155"/>
      <c r="IJG3" s="155"/>
      <c r="IJH3" s="155"/>
      <c r="IJI3" s="155"/>
      <c r="IJJ3" s="155"/>
      <c r="IJK3" s="155"/>
      <c r="IJL3" s="155"/>
      <c r="IJM3" s="155"/>
      <c r="IJN3" s="155"/>
      <c r="IJO3" s="155"/>
      <c r="IJP3" s="155"/>
      <c r="IJQ3" s="155"/>
      <c r="IJR3" s="155"/>
      <c r="IJS3" s="155"/>
      <c r="IJT3" s="155"/>
      <c r="IJU3" s="155"/>
      <c r="IJV3" s="155"/>
      <c r="IJW3" s="155"/>
      <c r="IJX3" s="155"/>
      <c r="IJY3" s="155"/>
      <c r="IJZ3" s="155"/>
      <c r="IKA3" s="155"/>
      <c r="IKB3" s="155"/>
      <c r="IKC3" s="155"/>
      <c r="IKD3" s="155"/>
      <c r="IKE3" s="155"/>
      <c r="IKF3" s="155"/>
      <c r="IKG3" s="155"/>
      <c r="IKH3" s="155"/>
      <c r="IKI3" s="155"/>
      <c r="IKJ3" s="155"/>
      <c r="IKK3" s="155"/>
      <c r="IKL3" s="155"/>
      <c r="IKM3" s="155"/>
      <c r="IKN3" s="155"/>
      <c r="IKO3" s="155"/>
      <c r="IKP3" s="155"/>
      <c r="IKQ3" s="155"/>
      <c r="IKR3" s="155"/>
      <c r="IKS3" s="155"/>
      <c r="IKT3" s="155"/>
      <c r="IKU3" s="155"/>
      <c r="IKV3" s="155"/>
      <c r="IKW3" s="155"/>
      <c r="IKX3" s="155"/>
      <c r="IKY3" s="155"/>
      <c r="IKZ3" s="155"/>
      <c r="ILA3" s="155"/>
      <c r="ILB3" s="155"/>
      <c r="ILC3" s="155"/>
      <c r="ILD3" s="155"/>
      <c r="ILE3" s="155"/>
      <c r="ILF3" s="155"/>
      <c r="ILG3" s="155"/>
      <c r="ILH3" s="155"/>
      <c r="ILI3" s="155"/>
      <c r="ILJ3" s="155"/>
      <c r="ILK3" s="155"/>
      <c r="ILL3" s="155"/>
      <c r="ILM3" s="155"/>
      <c r="ILN3" s="155"/>
      <c r="ILO3" s="155"/>
      <c r="ILP3" s="155"/>
      <c r="ILQ3" s="155"/>
      <c r="ILR3" s="155"/>
      <c r="ILS3" s="155"/>
      <c r="ILT3" s="155"/>
      <c r="ILU3" s="155"/>
      <c r="ILV3" s="155"/>
      <c r="ILW3" s="155"/>
      <c r="ILX3" s="155"/>
      <c r="ILY3" s="155"/>
      <c r="ILZ3" s="155"/>
      <c r="IMA3" s="155"/>
      <c r="IMB3" s="155"/>
      <c r="IMC3" s="155"/>
      <c r="IMD3" s="155"/>
      <c r="IME3" s="155"/>
      <c r="IMF3" s="155"/>
      <c r="IMG3" s="155"/>
      <c r="IMH3" s="155"/>
      <c r="IMI3" s="155"/>
      <c r="IMJ3" s="155"/>
      <c r="IMK3" s="155"/>
      <c r="IML3" s="155"/>
      <c r="IMM3" s="155"/>
      <c r="IMN3" s="155"/>
      <c r="IMO3" s="155"/>
      <c r="IMP3" s="155"/>
      <c r="IMQ3" s="155"/>
      <c r="IMR3" s="155"/>
      <c r="IMS3" s="155"/>
      <c r="IMT3" s="155"/>
      <c r="IMU3" s="155"/>
      <c r="IMV3" s="155"/>
      <c r="IMW3" s="155"/>
      <c r="IMX3" s="155"/>
      <c r="IMY3" s="155"/>
      <c r="IMZ3" s="155"/>
      <c r="INA3" s="155"/>
      <c r="INB3" s="155"/>
      <c r="INC3" s="155"/>
      <c r="IND3" s="155"/>
      <c r="INE3" s="155"/>
      <c r="INF3" s="155"/>
      <c r="ING3" s="155"/>
      <c r="INH3" s="155"/>
      <c r="INI3" s="155"/>
      <c r="INJ3" s="155"/>
      <c r="INK3" s="155"/>
      <c r="INL3" s="155"/>
      <c r="INM3" s="155"/>
      <c r="INN3" s="155"/>
      <c r="INO3" s="155"/>
      <c r="INP3" s="155"/>
      <c r="INQ3" s="155"/>
      <c r="INR3" s="155"/>
      <c r="INS3" s="155"/>
      <c r="INT3" s="155"/>
      <c r="INU3" s="155"/>
      <c r="INV3" s="155"/>
      <c r="INW3" s="155"/>
      <c r="INX3" s="155"/>
      <c r="INY3" s="155"/>
      <c r="INZ3" s="155"/>
      <c r="IOA3" s="155"/>
      <c r="IOB3" s="155"/>
      <c r="IOC3" s="155"/>
      <c r="IOD3" s="155"/>
      <c r="IOE3" s="155"/>
      <c r="IOF3" s="155"/>
      <c r="IOG3" s="155"/>
      <c r="IOH3" s="155"/>
      <c r="IOI3" s="155"/>
      <c r="IOJ3" s="155"/>
      <c r="IOK3" s="155"/>
      <c r="IOL3" s="155"/>
      <c r="IOM3" s="155"/>
      <c r="ION3" s="155"/>
      <c r="IOO3" s="155"/>
      <c r="IOP3" s="155"/>
      <c r="IOQ3" s="155"/>
      <c r="IOR3" s="155"/>
      <c r="IOS3" s="155"/>
      <c r="IOT3" s="155"/>
      <c r="IOU3" s="155"/>
      <c r="IOV3" s="155"/>
      <c r="IOW3" s="155"/>
      <c r="IOX3" s="155"/>
      <c r="IOY3" s="155"/>
      <c r="IOZ3" s="155"/>
      <c r="IPA3" s="155"/>
      <c r="IPB3" s="155"/>
      <c r="IPC3" s="155"/>
      <c r="IPD3" s="155"/>
      <c r="IPE3" s="155"/>
      <c r="IPF3" s="155"/>
      <c r="IPG3" s="155"/>
      <c r="IPH3" s="155"/>
      <c r="IPI3" s="155"/>
      <c r="IPJ3" s="155"/>
      <c r="IPK3" s="155"/>
      <c r="IPL3" s="155"/>
      <c r="IPM3" s="155"/>
      <c r="IPN3" s="155"/>
      <c r="IPO3" s="155"/>
      <c r="IPP3" s="155"/>
      <c r="IPQ3" s="155"/>
      <c r="IPR3" s="155"/>
      <c r="IPS3" s="155"/>
      <c r="IPT3" s="155"/>
      <c r="IPU3" s="155"/>
      <c r="IPV3" s="155"/>
      <c r="IPW3" s="155"/>
      <c r="IPX3" s="155"/>
      <c r="IPY3" s="155"/>
      <c r="IPZ3" s="155"/>
      <c r="IQA3" s="155"/>
      <c r="IQB3" s="155"/>
      <c r="IQC3" s="155"/>
      <c r="IQD3" s="155"/>
      <c r="IQE3" s="155"/>
      <c r="IQF3" s="155"/>
      <c r="IQG3" s="155"/>
      <c r="IQH3" s="155"/>
      <c r="IQI3" s="155"/>
      <c r="IQJ3" s="155"/>
      <c r="IQK3" s="155"/>
      <c r="IQL3" s="155"/>
      <c r="IQM3" s="155"/>
      <c r="IQN3" s="155"/>
      <c r="IQO3" s="155"/>
      <c r="IQP3" s="155"/>
      <c r="IQQ3" s="155"/>
      <c r="IQR3" s="155"/>
      <c r="IQS3" s="155"/>
      <c r="IQT3" s="155"/>
      <c r="IQU3" s="155"/>
      <c r="IQV3" s="155"/>
      <c r="IQW3" s="155"/>
      <c r="IQX3" s="155"/>
      <c r="IQY3" s="155"/>
      <c r="IQZ3" s="155"/>
      <c r="IRA3" s="155"/>
      <c r="IRB3" s="155"/>
      <c r="IRC3" s="155"/>
      <c r="IRD3" s="155"/>
      <c r="IRE3" s="155"/>
      <c r="IRF3" s="155"/>
      <c r="IRG3" s="155"/>
      <c r="IRH3" s="155"/>
      <c r="IRI3" s="155"/>
      <c r="IRJ3" s="155"/>
      <c r="IRK3" s="155"/>
      <c r="IRL3" s="155"/>
      <c r="IRM3" s="155"/>
      <c r="IRN3" s="155"/>
      <c r="IRO3" s="155"/>
      <c r="IRP3" s="155"/>
      <c r="IRQ3" s="155"/>
      <c r="IRR3" s="155"/>
      <c r="IRS3" s="155"/>
      <c r="IRT3" s="155"/>
      <c r="IRU3" s="155"/>
      <c r="IRV3" s="155"/>
      <c r="IRW3" s="155"/>
      <c r="IRX3" s="155"/>
      <c r="IRY3" s="155"/>
      <c r="IRZ3" s="155"/>
      <c r="ISA3" s="155"/>
      <c r="ISB3" s="155"/>
      <c r="ISC3" s="155"/>
      <c r="ISD3" s="155"/>
      <c r="ISE3" s="155"/>
      <c r="ISF3" s="155"/>
      <c r="ISG3" s="155"/>
      <c r="ISH3" s="155"/>
      <c r="ISI3" s="155"/>
      <c r="ISJ3" s="155"/>
      <c r="ISK3" s="155"/>
      <c r="ISL3" s="155"/>
      <c r="ISM3" s="155"/>
      <c r="ISN3" s="155"/>
      <c r="ISO3" s="155"/>
      <c r="ISP3" s="155"/>
      <c r="ISQ3" s="155"/>
      <c r="ISR3" s="155"/>
      <c r="ISS3" s="155"/>
      <c r="IST3" s="155"/>
      <c r="ISU3" s="155"/>
      <c r="ISV3" s="155"/>
      <c r="ISW3" s="155"/>
      <c r="ISX3" s="155"/>
      <c r="ISY3" s="155"/>
      <c r="ISZ3" s="155"/>
      <c r="ITA3" s="155"/>
      <c r="ITB3" s="155"/>
      <c r="ITC3" s="155"/>
      <c r="ITD3" s="155"/>
      <c r="ITE3" s="155"/>
      <c r="ITF3" s="155"/>
      <c r="ITG3" s="155"/>
      <c r="ITH3" s="155"/>
      <c r="ITI3" s="155"/>
      <c r="ITJ3" s="155"/>
      <c r="ITK3" s="155"/>
      <c r="ITL3" s="155"/>
      <c r="ITM3" s="155"/>
      <c r="ITN3" s="155"/>
      <c r="ITO3" s="155"/>
      <c r="ITP3" s="155"/>
      <c r="ITQ3" s="155"/>
      <c r="ITR3" s="155"/>
      <c r="ITS3" s="155"/>
      <c r="ITT3" s="155"/>
      <c r="ITU3" s="155"/>
      <c r="ITV3" s="155"/>
      <c r="ITW3" s="155"/>
      <c r="ITX3" s="155"/>
      <c r="ITY3" s="155"/>
      <c r="ITZ3" s="155"/>
      <c r="IUA3" s="155"/>
      <c r="IUB3" s="155"/>
      <c r="IUC3" s="155"/>
      <c r="IUD3" s="155"/>
      <c r="IUE3" s="155"/>
      <c r="IUF3" s="155"/>
      <c r="IUG3" s="155"/>
      <c r="IUH3" s="155"/>
      <c r="IUI3" s="155"/>
      <c r="IUJ3" s="155"/>
      <c r="IUK3" s="155"/>
      <c r="IUL3" s="155"/>
      <c r="IUM3" s="155"/>
      <c r="IUN3" s="155"/>
      <c r="IUO3" s="155"/>
      <c r="IUP3" s="155"/>
      <c r="IUQ3" s="155"/>
      <c r="IUR3" s="155"/>
      <c r="IUS3" s="155"/>
      <c r="IUT3" s="155"/>
      <c r="IUU3" s="155"/>
      <c r="IUV3" s="155"/>
      <c r="IUW3" s="155"/>
      <c r="IUX3" s="155"/>
      <c r="IUY3" s="155"/>
      <c r="IUZ3" s="155"/>
      <c r="IVA3" s="155"/>
      <c r="IVB3" s="155"/>
      <c r="IVC3" s="155"/>
      <c r="IVD3" s="155"/>
      <c r="IVE3" s="155"/>
      <c r="IVF3" s="155"/>
      <c r="IVG3" s="155"/>
      <c r="IVH3" s="155"/>
      <c r="IVI3" s="155"/>
      <c r="IVJ3" s="155"/>
      <c r="IVK3" s="155"/>
      <c r="IVL3" s="155"/>
      <c r="IVM3" s="155"/>
      <c r="IVN3" s="155"/>
      <c r="IVO3" s="155"/>
      <c r="IVP3" s="155"/>
      <c r="IVQ3" s="155"/>
      <c r="IVR3" s="155"/>
      <c r="IVS3" s="155"/>
      <c r="IVT3" s="155"/>
      <c r="IVU3" s="155"/>
      <c r="IVV3" s="155"/>
      <c r="IVW3" s="155"/>
      <c r="IVX3" s="155"/>
      <c r="IVY3" s="155"/>
      <c r="IVZ3" s="155"/>
      <c r="IWA3" s="155"/>
      <c r="IWB3" s="155"/>
      <c r="IWC3" s="155"/>
      <c r="IWD3" s="155"/>
      <c r="IWE3" s="155"/>
      <c r="IWF3" s="155"/>
      <c r="IWG3" s="155"/>
      <c r="IWH3" s="155"/>
      <c r="IWI3" s="155"/>
      <c r="IWJ3" s="155"/>
      <c r="IWK3" s="155"/>
      <c r="IWL3" s="155"/>
      <c r="IWM3" s="155"/>
      <c r="IWN3" s="155"/>
      <c r="IWO3" s="155"/>
      <c r="IWP3" s="155"/>
      <c r="IWQ3" s="155"/>
      <c r="IWR3" s="155"/>
      <c r="IWS3" s="155"/>
      <c r="IWT3" s="155"/>
      <c r="IWU3" s="155"/>
      <c r="IWV3" s="155"/>
      <c r="IWW3" s="155"/>
      <c r="IWX3" s="155"/>
      <c r="IWY3" s="155"/>
      <c r="IWZ3" s="155"/>
      <c r="IXA3" s="155"/>
      <c r="IXB3" s="155"/>
      <c r="IXC3" s="155"/>
      <c r="IXD3" s="155"/>
      <c r="IXE3" s="155"/>
      <c r="IXF3" s="155"/>
      <c r="IXG3" s="155"/>
      <c r="IXH3" s="155"/>
      <c r="IXI3" s="155"/>
      <c r="IXJ3" s="155"/>
      <c r="IXK3" s="155"/>
      <c r="IXL3" s="155"/>
      <c r="IXM3" s="155"/>
      <c r="IXN3" s="155"/>
      <c r="IXO3" s="155"/>
      <c r="IXP3" s="155"/>
      <c r="IXQ3" s="155"/>
      <c r="IXR3" s="155"/>
      <c r="IXS3" s="155"/>
      <c r="IXT3" s="155"/>
      <c r="IXU3" s="155"/>
      <c r="IXV3" s="155"/>
      <c r="IXW3" s="155"/>
      <c r="IXX3" s="155"/>
      <c r="IXY3" s="155"/>
      <c r="IXZ3" s="155"/>
      <c r="IYA3" s="155"/>
      <c r="IYB3" s="155"/>
      <c r="IYC3" s="155"/>
      <c r="IYD3" s="155"/>
      <c r="IYE3" s="155"/>
      <c r="IYF3" s="155"/>
      <c r="IYG3" s="155"/>
      <c r="IYH3" s="155"/>
      <c r="IYI3" s="155"/>
      <c r="IYJ3" s="155"/>
      <c r="IYK3" s="155"/>
      <c r="IYL3" s="155"/>
      <c r="IYM3" s="155"/>
      <c r="IYN3" s="155"/>
      <c r="IYO3" s="155"/>
      <c r="IYP3" s="155"/>
      <c r="IYQ3" s="155"/>
      <c r="IYR3" s="155"/>
      <c r="IYS3" s="155"/>
      <c r="IYT3" s="155"/>
      <c r="IYU3" s="155"/>
      <c r="IYV3" s="155"/>
      <c r="IYW3" s="155"/>
      <c r="IYX3" s="155"/>
      <c r="IYY3" s="155"/>
      <c r="IYZ3" s="155"/>
      <c r="IZA3" s="155"/>
      <c r="IZB3" s="155"/>
      <c r="IZC3" s="155"/>
      <c r="IZD3" s="155"/>
      <c r="IZE3" s="155"/>
      <c r="IZF3" s="155"/>
      <c r="IZG3" s="155"/>
      <c r="IZH3" s="155"/>
      <c r="IZI3" s="155"/>
      <c r="IZJ3" s="155"/>
      <c r="IZK3" s="155"/>
      <c r="IZL3" s="155"/>
      <c r="IZM3" s="155"/>
      <c r="IZN3" s="155"/>
      <c r="IZO3" s="155"/>
      <c r="IZP3" s="155"/>
      <c r="IZQ3" s="155"/>
      <c r="IZR3" s="155"/>
      <c r="IZS3" s="155"/>
      <c r="IZT3" s="155"/>
      <c r="IZU3" s="155"/>
      <c r="IZV3" s="155"/>
      <c r="IZW3" s="155"/>
      <c r="IZX3" s="155"/>
      <c r="IZY3" s="155"/>
      <c r="IZZ3" s="155"/>
      <c r="JAA3" s="155"/>
      <c r="JAB3" s="155"/>
      <c r="JAC3" s="155"/>
      <c r="JAD3" s="155"/>
      <c r="JAE3" s="155"/>
      <c r="JAF3" s="155"/>
      <c r="JAG3" s="155"/>
      <c r="JAH3" s="155"/>
      <c r="JAI3" s="155"/>
      <c r="JAJ3" s="155"/>
      <c r="JAK3" s="155"/>
      <c r="JAL3" s="155"/>
      <c r="JAM3" s="155"/>
      <c r="JAN3" s="155"/>
      <c r="JAO3" s="155"/>
      <c r="JAP3" s="155"/>
      <c r="JAQ3" s="155"/>
      <c r="JAR3" s="155"/>
      <c r="JAS3" s="155"/>
      <c r="JAT3" s="155"/>
      <c r="JAU3" s="155"/>
      <c r="JAV3" s="155"/>
      <c r="JAW3" s="155"/>
      <c r="JAX3" s="155"/>
      <c r="JAY3" s="155"/>
      <c r="JAZ3" s="155"/>
      <c r="JBA3" s="155"/>
      <c r="JBB3" s="155"/>
      <c r="JBC3" s="155"/>
      <c r="JBD3" s="155"/>
      <c r="JBE3" s="155"/>
      <c r="JBF3" s="155"/>
      <c r="JBG3" s="155"/>
      <c r="JBH3" s="155"/>
      <c r="JBI3" s="155"/>
      <c r="JBJ3" s="155"/>
      <c r="JBK3" s="155"/>
      <c r="JBL3" s="155"/>
      <c r="JBM3" s="155"/>
      <c r="JBN3" s="155"/>
      <c r="JBO3" s="155"/>
      <c r="JBP3" s="155"/>
      <c r="JBQ3" s="155"/>
      <c r="JBR3" s="155"/>
      <c r="JBS3" s="155"/>
      <c r="JBT3" s="155"/>
      <c r="JBU3" s="155"/>
      <c r="JBV3" s="155"/>
      <c r="JBW3" s="155"/>
      <c r="JBX3" s="155"/>
      <c r="JBY3" s="155"/>
      <c r="JBZ3" s="155"/>
      <c r="JCA3" s="155"/>
      <c r="JCB3" s="155"/>
      <c r="JCC3" s="155"/>
      <c r="JCD3" s="155"/>
      <c r="JCE3" s="155"/>
      <c r="JCF3" s="155"/>
      <c r="JCG3" s="155"/>
      <c r="JCH3" s="155"/>
      <c r="JCI3" s="155"/>
      <c r="JCJ3" s="155"/>
      <c r="JCK3" s="155"/>
      <c r="JCL3" s="155"/>
      <c r="JCM3" s="155"/>
      <c r="JCN3" s="155"/>
      <c r="JCO3" s="155"/>
      <c r="JCP3" s="155"/>
      <c r="JCQ3" s="155"/>
      <c r="JCR3" s="155"/>
      <c r="JCS3" s="155"/>
      <c r="JCT3" s="155"/>
      <c r="JCU3" s="155"/>
      <c r="JCV3" s="155"/>
      <c r="JCW3" s="155"/>
      <c r="JCX3" s="155"/>
      <c r="JCY3" s="155"/>
      <c r="JCZ3" s="155"/>
      <c r="JDA3" s="155"/>
      <c r="JDB3" s="155"/>
      <c r="JDC3" s="155"/>
      <c r="JDD3" s="155"/>
      <c r="JDE3" s="155"/>
      <c r="JDF3" s="155"/>
      <c r="JDG3" s="155"/>
      <c r="JDH3" s="155"/>
      <c r="JDI3" s="155"/>
      <c r="JDJ3" s="155"/>
      <c r="JDK3" s="155"/>
      <c r="JDL3" s="155"/>
      <c r="JDM3" s="155"/>
      <c r="JDN3" s="155"/>
      <c r="JDO3" s="155"/>
      <c r="JDP3" s="155"/>
      <c r="JDQ3" s="155"/>
      <c r="JDR3" s="155"/>
      <c r="JDS3" s="155"/>
      <c r="JDT3" s="155"/>
      <c r="JDU3" s="155"/>
      <c r="JDV3" s="155"/>
      <c r="JDW3" s="155"/>
      <c r="JDX3" s="155"/>
      <c r="JDY3" s="155"/>
      <c r="JDZ3" s="155"/>
      <c r="JEA3" s="155"/>
      <c r="JEB3" s="155"/>
      <c r="JEC3" s="155"/>
      <c r="JED3" s="155"/>
      <c r="JEE3" s="155"/>
      <c r="JEF3" s="155"/>
      <c r="JEG3" s="155"/>
      <c r="JEH3" s="155"/>
      <c r="JEI3" s="155"/>
      <c r="JEJ3" s="155"/>
      <c r="JEK3" s="155"/>
      <c r="JEL3" s="155"/>
      <c r="JEM3" s="155"/>
      <c r="JEN3" s="155"/>
      <c r="JEO3" s="155"/>
      <c r="JEP3" s="155"/>
      <c r="JEQ3" s="155"/>
      <c r="JER3" s="155"/>
      <c r="JES3" s="155"/>
      <c r="JET3" s="155"/>
      <c r="JEU3" s="155"/>
      <c r="JEV3" s="155"/>
      <c r="JEW3" s="155"/>
      <c r="JEX3" s="155"/>
      <c r="JEY3" s="155"/>
      <c r="JEZ3" s="155"/>
      <c r="JFA3" s="155"/>
      <c r="JFB3" s="155"/>
      <c r="JFC3" s="155"/>
      <c r="JFD3" s="155"/>
      <c r="JFE3" s="155"/>
      <c r="JFF3" s="155"/>
      <c r="JFG3" s="155"/>
      <c r="JFH3" s="155"/>
      <c r="JFI3" s="155"/>
      <c r="JFJ3" s="155"/>
      <c r="JFK3" s="155"/>
      <c r="JFL3" s="155"/>
      <c r="JFM3" s="155"/>
      <c r="JFN3" s="155"/>
      <c r="JFO3" s="155"/>
      <c r="JFP3" s="155"/>
      <c r="JFQ3" s="155"/>
      <c r="JFR3" s="155"/>
      <c r="JFS3" s="155"/>
      <c r="JFT3" s="155"/>
      <c r="JFU3" s="155"/>
      <c r="JFV3" s="155"/>
      <c r="JFW3" s="155"/>
      <c r="JFX3" s="155"/>
      <c r="JFY3" s="155"/>
      <c r="JFZ3" s="155"/>
      <c r="JGA3" s="155"/>
      <c r="JGB3" s="155"/>
      <c r="JGC3" s="155"/>
      <c r="JGD3" s="155"/>
      <c r="JGE3" s="155"/>
      <c r="JGF3" s="155"/>
      <c r="JGG3" s="155"/>
      <c r="JGH3" s="155"/>
      <c r="JGI3" s="155"/>
      <c r="JGJ3" s="155"/>
      <c r="JGK3" s="155"/>
      <c r="JGL3" s="155"/>
      <c r="JGM3" s="155"/>
      <c r="JGN3" s="155"/>
      <c r="JGO3" s="155"/>
      <c r="JGP3" s="155"/>
      <c r="JGQ3" s="155"/>
      <c r="JGR3" s="155"/>
      <c r="JGS3" s="155"/>
      <c r="JGT3" s="155"/>
      <c r="JGU3" s="155"/>
      <c r="JGV3" s="155"/>
      <c r="JGW3" s="155"/>
      <c r="JGX3" s="155"/>
      <c r="JGY3" s="155"/>
      <c r="JGZ3" s="155"/>
      <c r="JHA3" s="155"/>
      <c r="JHB3" s="155"/>
      <c r="JHC3" s="155"/>
      <c r="JHD3" s="155"/>
      <c r="JHE3" s="155"/>
      <c r="JHF3" s="155"/>
      <c r="JHG3" s="155"/>
      <c r="JHH3" s="155"/>
      <c r="JHI3" s="155"/>
      <c r="JHJ3" s="155"/>
      <c r="JHK3" s="155"/>
      <c r="JHL3" s="155"/>
      <c r="JHM3" s="155"/>
      <c r="JHN3" s="155"/>
      <c r="JHO3" s="155"/>
      <c r="JHP3" s="155"/>
      <c r="JHQ3" s="155"/>
      <c r="JHR3" s="155"/>
      <c r="JHS3" s="155"/>
      <c r="JHT3" s="155"/>
      <c r="JHU3" s="155"/>
      <c r="JHV3" s="155"/>
      <c r="JHW3" s="155"/>
      <c r="JHX3" s="155"/>
      <c r="JHY3" s="155"/>
      <c r="JHZ3" s="155"/>
      <c r="JIA3" s="155"/>
      <c r="JIB3" s="155"/>
      <c r="JIC3" s="155"/>
      <c r="JID3" s="155"/>
      <c r="JIE3" s="155"/>
      <c r="JIF3" s="155"/>
      <c r="JIG3" s="155"/>
      <c r="JIH3" s="155"/>
      <c r="JII3" s="155"/>
      <c r="JIJ3" s="155"/>
      <c r="JIK3" s="155"/>
      <c r="JIL3" s="155"/>
      <c r="JIM3" s="155"/>
      <c r="JIN3" s="155"/>
      <c r="JIO3" s="155"/>
      <c r="JIP3" s="155"/>
      <c r="JIQ3" s="155"/>
      <c r="JIR3" s="155"/>
      <c r="JIS3" s="155"/>
      <c r="JIT3" s="155"/>
      <c r="JIU3" s="155"/>
      <c r="JIV3" s="155"/>
      <c r="JIW3" s="155"/>
      <c r="JIX3" s="155"/>
      <c r="JIY3" s="155"/>
      <c r="JIZ3" s="155"/>
      <c r="JJA3" s="155"/>
      <c r="JJB3" s="155"/>
      <c r="JJC3" s="155"/>
      <c r="JJD3" s="155"/>
      <c r="JJE3" s="155"/>
      <c r="JJF3" s="155"/>
      <c r="JJG3" s="155"/>
      <c r="JJH3" s="155"/>
      <c r="JJI3" s="155"/>
      <c r="JJJ3" s="155"/>
      <c r="JJK3" s="155"/>
      <c r="JJL3" s="155"/>
      <c r="JJM3" s="155"/>
      <c r="JJN3" s="155"/>
      <c r="JJO3" s="155"/>
      <c r="JJP3" s="155"/>
      <c r="JJQ3" s="155"/>
      <c r="JJR3" s="155"/>
      <c r="JJS3" s="155"/>
      <c r="JJT3" s="155"/>
      <c r="JJU3" s="155"/>
      <c r="JJV3" s="155"/>
      <c r="JJW3" s="155"/>
      <c r="JJX3" s="155"/>
      <c r="JJY3" s="155"/>
      <c r="JJZ3" s="155"/>
      <c r="JKA3" s="155"/>
      <c r="JKB3" s="155"/>
      <c r="JKC3" s="155"/>
      <c r="JKD3" s="155"/>
      <c r="JKE3" s="155"/>
      <c r="JKF3" s="155"/>
      <c r="JKG3" s="155"/>
      <c r="JKH3" s="155"/>
      <c r="JKI3" s="155"/>
      <c r="JKJ3" s="155"/>
      <c r="JKK3" s="155"/>
      <c r="JKL3" s="155"/>
      <c r="JKM3" s="155"/>
      <c r="JKN3" s="155"/>
      <c r="JKO3" s="155"/>
      <c r="JKP3" s="155"/>
      <c r="JKQ3" s="155"/>
      <c r="JKR3" s="155"/>
      <c r="JKS3" s="155"/>
      <c r="JKT3" s="155"/>
      <c r="JKU3" s="155"/>
      <c r="JKV3" s="155"/>
      <c r="JKW3" s="155"/>
      <c r="JKX3" s="155"/>
      <c r="JKY3" s="155"/>
      <c r="JKZ3" s="155"/>
      <c r="JLA3" s="155"/>
      <c r="JLB3" s="155"/>
      <c r="JLC3" s="155"/>
      <c r="JLD3" s="155"/>
      <c r="JLE3" s="155"/>
      <c r="JLF3" s="155"/>
      <c r="JLG3" s="155"/>
      <c r="JLH3" s="155"/>
      <c r="JLI3" s="155"/>
      <c r="JLJ3" s="155"/>
      <c r="JLK3" s="155"/>
      <c r="JLL3" s="155"/>
      <c r="JLM3" s="155"/>
      <c r="JLN3" s="155"/>
      <c r="JLO3" s="155"/>
      <c r="JLP3" s="155"/>
      <c r="JLQ3" s="155"/>
      <c r="JLR3" s="155"/>
      <c r="JLS3" s="155"/>
      <c r="JLT3" s="155"/>
      <c r="JLU3" s="155"/>
      <c r="JLV3" s="155"/>
      <c r="JLW3" s="155"/>
      <c r="JLX3" s="155"/>
      <c r="JLY3" s="155"/>
      <c r="JLZ3" s="155"/>
      <c r="JMA3" s="155"/>
      <c r="JMB3" s="155"/>
      <c r="JMC3" s="155"/>
      <c r="JMD3" s="155"/>
      <c r="JME3" s="155"/>
      <c r="JMF3" s="155"/>
      <c r="JMG3" s="155"/>
      <c r="JMH3" s="155"/>
      <c r="JMI3" s="155"/>
      <c r="JMJ3" s="155"/>
      <c r="JMK3" s="155"/>
      <c r="JML3" s="155"/>
      <c r="JMM3" s="155"/>
      <c r="JMN3" s="155"/>
      <c r="JMO3" s="155"/>
      <c r="JMP3" s="155"/>
      <c r="JMQ3" s="155"/>
      <c r="JMR3" s="155"/>
      <c r="JMS3" s="155"/>
      <c r="JMT3" s="155"/>
      <c r="JMU3" s="155"/>
      <c r="JMV3" s="155"/>
      <c r="JMW3" s="155"/>
      <c r="JMX3" s="155"/>
      <c r="JMY3" s="155"/>
      <c r="JMZ3" s="155"/>
      <c r="JNA3" s="155"/>
      <c r="JNB3" s="155"/>
      <c r="JNC3" s="155"/>
      <c r="JND3" s="155"/>
      <c r="JNE3" s="155"/>
      <c r="JNF3" s="155"/>
      <c r="JNG3" s="155"/>
      <c r="JNH3" s="155"/>
      <c r="JNI3" s="155"/>
      <c r="JNJ3" s="155"/>
      <c r="JNK3" s="155"/>
      <c r="JNL3" s="155"/>
      <c r="JNM3" s="155"/>
      <c r="JNN3" s="155"/>
      <c r="JNO3" s="155"/>
      <c r="JNP3" s="155"/>
      <c r="JNQ3" s="155"/>
      <c r="JNR3" s="155"/>
      <c r="JNS3" s="155"/>
      <c r="JNT3" s="155"/>
      <c r="JNU3" s="155"/>
      <c r="JNV3" s="155"/>
      <c r="JNW3" s="155"/>
      <c r="JNX3" s="155"/>
      <c r="JNY3" s="155"/>
      <c r="JNZ3" s="155"/>
      <c r="JOA3" s="155"/>
      <c r="JOB3" s="155"/>
      <c r="JOC3" s="155"/>
      <c r="JOD3" s="155"/>
      <c r="JOE3" s="155"/>
      <c r="JOF3" s="155"/>
      <c r="JOG3" s="155"/>
      <c r="JOH3" s="155"/>
      <c r="JOI3" s="155"/>
      <c r="JOJ3" s="155"/>
      <c r="JOK3" s="155"/>
      <c r="JOL3" s="155"/>
      <c r="JOM3" s="155"/>
      <c r="JON3" s="155"/>
      <c r="JOO3" s="155"/>
      <c r="JOP3" s="155"/>
      <c r="JOQ3" s="155"/>
      <c r="JOR3" s="155"/>
      <c r="JOS3" s="155"/>
      <c r="JOT3" s="155"/>
      <c r="JOU3" s="155"/>
      <c r="JOV3" s="155"/>
      <c r="JOW3" s="155"/>
      <c r="JOX3" s="155"/>
      <c r="JOY3" s="155"/>
      <c r="JOZ3" s="155"/>
      <c r="JPA3" s="155"/>
      <c r="JPB3" s="155"/>
      <c r="JPC3" s="155"/>
      <c r="JPD3" s="155"/>
      <c r="JPE3" s="155"/>
      <c r="JPF3" s="155"/>
      <c r="JPG3" s="155"/>
      <c r="JPH3" s="155"/>
      <c r="JPI3" s="155"/>
      <c r="JPJ3" s="155"/>
      <c r="JPK3" s="155"/>
      <c r="JPL3" s="155"/>
      <c r="JPM3" s="155"/>
      <c r="JPN3" s="155"/>
      <c r="JPO3" s="155"/>
      <c r="JPP3" s="155"/>
      <c r="JPQ3" s="155"/>
      <c r="JPR3" s="155"/>
      <c r="JPS3" s="155"/>
      <c r="JPT3" s="155"/>
      <c r="JPU3" s="155"/>
      <c r="JPV3" s="155"/>
      <c r="JPW3" s="155"/>
      <c r="JPX3" s="155"/>
      <c r="JPY3" s="155"/>
      <c r="JPZ3" s="155"/>
      <c r="JQA3" s="155"/>
      <c r="JQB3" s="155"/>
      <c r="JQC3" s="155"/>
      <c r="JQD3" s="155"/>
      <c r="JQE3" s="155"/>
      <c r="JQF3" s="155"/>
      <c r="JQG3" s="155"/>
      <c r="JQH3" s="155"/>
      <c r="JQI3" s="155"/>
      <c r="JQJ3" s="155"/>
      <c r="JQK3" s="155"/>
      <c r="JQL3" s="155"/>
      <c r="JQM3" s="155"/>
      <c r="JQN3" s="155"/>
      <c r="JQO3" s="155"/>
      <c r="JQP3" s="155"/>
      <c r="JQQ3" s="155"/>
      <c r="JQR3" s="155"/>
      <c r="JQS3" s="155"/>
      <c r="JQT3" s="155"/>
      <c r="JQU3" s="155"/>
      <c r="JQV3" s="155"/>
      <c r="JQW3" s="155"/>
      <c r="JQX3" s="155"/>
      <c r="JQY3" s="155"/>
      <c r="JQZ3" s="155"/>
      <c r="JRA3" s="155"/>
      <c r="JRB3" s="155"/>
      <c r="JRC3" s="155"/>
      <c r="JRD3" s="155"/>
      <c r="JRE3" s="155"/>
      <c r="JRF3" s="155"/>
      <c r="JRG3" s="155"/>
      <c r="JRH3" s="155"/>
      <c r="JRI3" s="155"/>
      <c r="JRJ3" s="155"/>
      <c r="JRK3" s="155"/>
      <c r="JRL3" s="155"/>
      <c r="JRM3" s="155"/>
      <c r="JRN3" s="155"/>
      <c r="JRO3" s="155"/>
      <c r="JRP3" s="155"/>
      <c r="JRQ3" s="155"/>
      <c r="JRR3" s="155"/>
      <c r="JRS3" s="155"/>
      <c r="JRT3" s="155"/>
      <c r="JRU3" s="155"/>
      <c r="JRV3" s="155"/>
      <c r="JRW3" s="155"/>
      <c r="JRX3" s="155"/>
      <c r="JRY3" s="155"/>
      <c r="JRZ3" s="155"/>
      <c r="JSA3" s="155"/>
      <c r="JSB3" s="155"/>
      <c r="JSC3" s="155"/>
      <c r="JSD3" s="155"/>
      <c r="JSE3" s="155"/>
      <c r="JSF3" s="155"/>
      <c r="JSG3" s="155"/>
      <c r="JSH3" s="155"/>
      <c r="JSI3" s="155"/>
      <c r="JSJ3" s="155"/>
      <c r="JSK3" s="155"/>
      <c r="JSL3" s="155"/>
      <c r="JSM3" s="155"/>
      <c r="JSN3" s="155"/>
      <c r="JSO3" s="155"/>
      <c r="JSP3" s="155"/>
      <c r="JSQ3" s="155"/>
      <c r="JSR3" s="155"/>
      <c r="JSS3" s="155"/>
      <c r="JST3" s="155"/>
      <c r="JSU3" s="155"/>
      <c r="JSV3" s="155"/>
      <c r="JSW3" s="155"/>
      <c r="JSX3" s="155"/>
      <c r="JSY3" s="155"/>
      <c r="JSZ3" s="155"/>
      <c r="JTA3" s="155"/>
      <c r="JTB3" s="155"/>
      <c r="JTC3" s="155"/>
      <c r="JTD3" s="155"/>
      <c r="JTE3" s="155"/>
      <c r="JTF3" s="155"/>
      <c r="JTG3" s="155"/>
      <c r="JTH3" s="155"/>
      <c r="JTI3" s="155"/>
      <c r="JTJ3" s="155"/>
      <c r="JTK3" s="155"/>
      <c r="JTL3" s="155"/>
      <c r="JTM3" s="155"/>
      <c r="JTN3" s="155"/>
      <c r="JTO3" s="155"/>
      <c r="JTP3" s="155"/>
      <c r="JTQ3" s="155"/>
      <c r="JTR3" s="155"/>
      <c r="JTS3" s="155"/>
      <c r="JTT3" s="155"/>
      <c r="JTU3" s="155"/>
      <c r="JTV3" s="155"/>
      <c r="JTW3" s="155"/>
      <c r="JTX3" s="155"/>
      <c r="JTY3" s="155"/>
      <c r="JTZ3" s="155"/>
      <c r="JUA3" s="155"/>
      <c r="JUB3" s="155"/>
      <c r="JUC3" s="155"/>
      <c r="JUD3" s="155"/>
      <c r="JUE3" s="155"/>
      <c r="JUF3" s="155"/>
      <c r="JUG3" s="155"/>
      <c r="JUH3" s="155"/>
      <c r="JUI3" s="155"/>
      <c r="JUJ3" s="155"/>
      <c r="JUK3" s="155"/>
      <c r="JUL3" s="155"/>
      <c r="JUM3" s="155"/>
      <c r="JUN3" s="155"/>
      <c r="JUO3" s="155"/>
      <c r="JUP3" s="155"/>
      <c r="JUQ3" s="155"/>
      <c r="JUR3" s="155"/>
      <c r="JUS3" s="155"/>
      <c r="JUT3" s="155"/>
      <c r="JUU3" s="155"/>
      <c r="JUV3" s="155"/>
      <c r="JUW3" s="155"/>
      <c r="JUX3" s="155"/>
      <c r="JUY3" s="155"/>
      <c r="JUZ3" s="155"/>
      <c r="JVA3" s="155"/>
      <c r="JVB3" s="155"/>
      <c r="JVC3" s="155"/>
      <c r="JVD3" s="155"/>
      <c r="JVE3" s="155"/>
      <c r="JVF3" s="155"/>
      <c r="JVG3" s="155"/>
      <c r="JVH3" s="155"/>
      <c r="JVI3" s="155"/>
      <c r="JVJ3" s="155"/>
      <c r="JVK3" s="155"/>
      <c r="JVL3" s="155"/>
      <c r="JVM3" s="155"/>
      <c r="JVN3" s="155"/>
      <c r="JVO3" s="155"/>
      <c r="JVP3" s="155"/>
      <c r="JVQ3" s="155"/>
      <c r="JVR3" s="155"/>
      <c r="JVS3" s="155"/>
      <c r="JVT3" s="155"/>
      <c r="JVU3" s="155"/>
      <c r="JVV3" s="155"/>
      <c r="JVW3" s="155"/>
      <c r="JVX3" s="155"/>
      <c r="JVY3" s="155"/>
      <c r="JVZ3" s="155"/>
      <c r="JWA3" s="155"/>
      <c r="JWB3" s="155"/>
      <c r="JWC3" s="155"/>
      <c r="JWD3" s="155"/>
      <c r="JWE3" s="155"/>
      <c r="JWF3" s="155"/>
      <c r="JWG3" s="155"/>
      <c r="JWH3" s="155"/>
      <c r="JWI3" s="155"/>
      <c r="JWJ3" s="155"/>
      <c r="JWK3" s="155"/>
      <c r="JWL3" s="155"/>
      <c r="JWM3" s="155"/>
      <c r="JWN3" s="155"/>
      <c r="JWO3" s="155"/>
      <c r="JWP3" s="155"/>
      <c r="JWQ3" s="155"/>
      <c r="JWR3" s="155"/>
      <c r="JWS3" s="155"/>
      <c r="JWT3" s="155"/>
      <c r="JWU3" s="155"/>
      <c r="JWV3" s="155"/>
      <c r="JWW3" s="155"/>
      <c r="JWX3" s="155"/>
      <c r="JWY3" s="155"/>
      <c r="JWZ3" s="155"/>
      <c r="JXA3" s="155"/>
      <c r="JXB3" s="155"/>
      <c r="JXC3" s="155"/>
      <c r="JXD3" s="155"/>
      <c r="JXE3" s="155"/>
      <c r="JXF3" s="155"/>
      <c r="JXG3" s="155"/>
      <c r="JXH3" s="155"/>
      <c r="JXI3" s="155"/>
      <c r="JXJ3" s="155"/>
      <c r="JXK3" s="155"/>
      <c r="JXL3" s="155"/>
      <c r="JXM3" s="155"/>
      <c r="JXN3" s="155"/>
      <c r="JXO3" s="155"/>
      <c r="JXP3" s="155"/>
      <c r="JXQ3" s="155"/>
      <c r="JXR3" s="155"/>
      <c r="JXS3" s="155"/>
      <c r="JXT3" s="155"/>
      <c r="JXU3" s="155"/>
      <c r="JXV3" s="155"/>
      <c r="JXW3" s="155"/>
      <c r="JXX3" s="155"/>
      <c r="JXY3" s="155"/>
      <c r="JXZ3" s="155"/>
      <c r="JYA3" s="155"/>
      <c r="JYB3" s="155"/>
      <c r="JYC3" s="155"/>
      <c r="JYD3" s="155"/>
      <c r="JYE3" s="155"/>
      <c r="JYF3" s="155"/>
      <c r="JYG3" s="155"/>
      <c r="JYH3" s="155"/>
      <c r="JYI3" s="155"/>
      <c r="JYJ3" s="155"/>
      <c r="JYK3" s="155"/>
      <c r="JYL3" s="155"/>
      <c r="JYM3" s="155"/>
      <c r="JYN3" s="155"/>
      <c r="JYO3" s="155"/>
      <c r="JYP3" s="155"/>
      <c r="JYQ3" s="155"/>
      <c r="JYR3" s="155"/>
      <c r="JYS3" s="155"/>
      <c r="JYT3" s="155"/>
      <c r="JYU3" s="155"/>
      <c r="JYV3" s="155"/>
      <c r="JYW3" s="155"/>
      <c r="JYX3" s="155"/>
      <c r="JYY3" s="155"/>
      <c r="JYZ3" s="155"/>
      <c r="JZA3" s="155"/>
      <c r="JZB3" s="155"/>
      <c r="JZC3" s="155"/>
      <c r="JZD3" s="155"/>
      <c r="JZE3" s="155"/>
      <c r="JZF3" s="155"/>
      <c r="JZG3" s="155"/>
      <c r="JZH3" s="155"/>
      <c r="JZI3" s="155"/>
      <c r="JZJ3" s="155"/>
      <c r="JZK3" s="155"/>
      <c r="JZL3" s="155"/>
      <c r="JZM3" s="155"/>
      <c r="JZN3" s="155"/>
      <c r="JZO3" s="155"/>
      <c r="JZP3" s="155"/>
      <c r="JZQ3" s="155"/>
      <c r="JZR3" s="155"/>
      <c r="JZS3" s="155"/>
      <c r="JZT3" s="155"/>
      <c r="JZU3" s="155"/>
      <c r="JZV3" s="155"/>
      <c r="JZW3" s="155"/>
      <c r="JZX3" s="155"/>
      <c r="JZY3" s="155"/>
      <c r="JZZ3" s="155"/>
      <c r="KAA3" s="155"/>
      <c r="KAB3" s="155"/>
      <c r="KAC3" s="155"/>
      <c r="KAD3" s="155"/>
      <c r="KAE3" s="155"/>
      <c r="KAF3" s="155"/>
      <c r="KAG3" s="155"/>
      <c r="KAH3" s="155"/>
      <c r="KAI3" s="155"/>
      <c r="KAJ3" s="155"/>
      <c r="KAK3" s="155"/>
      <c r="KAL3" s="155"/>
      <c r="KAM3" s="155"/>
      <c r="KAN3" s="155"/>
      <c r="KAO3" s="155"/>
      <c r="KAP3" s="155"/>
      <c r="KAQ3" s="155"/>
      <c r="KAR3" s="155"/>
      <c r="KAS3" s="155"/>
      <c r="KAT3" s="155"/>
      <c r="KAU3" s="155"/>
      <c r="KAV3" s="155"/>
      <c r="KAW3" s="155"/>
      <c r="KAX3" s="155"/>
      <c r="KAY3" s="155"/>
      <c r="KAZ3" s="155"/>
      <c r="KBA3" s="155"/>
      <c r="KBB3" s="155"/>
      <c r="KBC3" s="155"/>
      <c r="KBD3" s="155"/>
      <c r="KBE3" s="155"/>
      <c r="KBF3" s="155"/>
      <c r="KBG3" s="155"/>
      <c r="KBH3" s="155"/>
      <c r="KBI3" s="155"/>
      <c r="KBJ3" s="155"/>
      <c r="KBK3" s="155"/>
      <c r="KBL3" s="155"/>
      <c r="KBM3" s="155"/>
      <c r="KBN3" s="155"/>
      <c r="KBO3" s="155"/>
      <c r="KBP3" s="155"/>
      <c r="KBQ3" s="155"/>
      <c r="KBR3" s="155"/>
      <c r="KBS3" s="155"/>
      <c r="KBT3" s="155"/>
      <c r="KBU3" s="155"/>
      <c r="KBV3" s="155"/>
      <c r="KBW3" s="155"/>
      <c r="KBX3" s="155"/>
      <c r="KBY3" s="155"/>
      <c r="KBZ3" s="155"/>
      <c r="KCA3" s="155"/>
      <c r="KCB3" s="155"/>
      <c r="KCC3" s="155"/>
      <c r="KCD3" s="155"/>
      <c r="KCE3" s="155"/>
      <c r="KCF3" s="155"/>
      <c r="KCG3" s="155"/>
      <c r="KCH3" s="155"/>
      <c r="KCI3" s="155"/>
      <c r="KCJ3" s="155"/>
      <c r="KCK3" s="155"/>
      <c r="KCL3" s="155"/>
      <c r="KCM3" s="155"/>
      <c r="KCN3" s="155"/>
      <c r="KCO3" s="155"/>
      <c r="KCP3" s="155"/>
      <c r="KCQ3" s="155"/>
      <c r="KCR3" s="155"/>
      <c r="KCS3" s="155"/>
      <c r="KCT3" s="155"/>
      <c r="KCU3" s="155"/>
      <c r="KCV3" s="155"/>
      <c r="KCW3" s="155"/>
      <c r="KCX3" s="155"/>
      <c r="KCY3" s="155"/>
      <c r="KCZ3" s="155"/>
      <c r="KDA3" s="155"/>
      <c r="KDB3" s="155"/>
      <c r="KDC3" s="155"/>
      <c r="KDD3" s="155"/>
      <c r="KDE3" s="155"/>
      <c r="KDF3" s="155"/>
      <c r="KDG3" s="155"/>
      <c r="KDH3" s="155"/>
      <c r="KDI3" s="155"/>
      <c r="KDJ3" s="155"/>
      <c r="KDK3" s="155"/>
      <c r="KDL3" s="155"/>
      <c r="KDM3" s="155"/>
      <c r="KDN3" s="155"/>
      <c r="KDO3" s="155"/>
      <c r="KDP3" s="155"/>
      <c r="KDQ3" s="155"/>
      <c r="KDR3" s="155"/>
      <c r="KDS3" s="155"/>
      <c r="KDT3" s="155"/>
      <c r="KDU3" s="155"/>
      <c r="KDV3" s="155"/>
      <c r="KDW3" s="155"/>
      <c r="KDX3" s="155"/>
      <c r="KDY3" s="155"/>
      <c r="KDZ3" s="155"/>
      <c r="KEA3" s="155"/>
      <c r="KEB3" s="155"/>
      <c r="KEC3" s="155"/>
      <c r="KED3" s="155"/>
      <c r="KEE3" s="155"/>
      <c r="KEF3" s="155"/>
      <c r="KEG3" s="155"/>
      <c r="KEH3" s="155"/>
      <c r="KEI3" s="155"/>
      <c r="KEJ3" s="155"/>
      <c r="KEK3" s="155"/>
      <c r="KEL3" s="155"/>
      <c r="KEM3" s="155"/>
      <c r="KEN3" s="155"/>
      <c r="KEO3" s="155"/>
      <c r="KEP3" s="155"/>
      <c r="KEQ3" s="155"/>
      <c r="KER3" s="155"/>
      <c r="KES3" s="155"/>
      <c r="KET3" s="155"/>
      <c r="KEU3" s="155"/>
      <c r="KEV3" s="155"/>
      <c r="KEW3" s="155"/>
      <c r="KEX3" s="155"/>
      <c r="KEY3" s="155"/>
      <c r="KEZ3" s="155"/>
      <c r="KFA3" s="155"/>
      <c r="KFB3" s="155"/>
      <c r="KFC3" s="155"/>
      <c r="KFD3" s="155"/>
      <c r="KFE3" s="155"/>
      <c r="KFF3" s="155"/>
      <c r="KFG3" s="155"/>
      <c r="KFH3" s="155"/>
      <c r="KFI3" s="155"/>
      <c r="KFJ3" s="155"/>
      <c r="KFK3" s="155"/>
      <c r="KFL3" s="155"/>
      <c r="KFM3" s="155"/>
      <c r="KFN3" s="155"/>
      <c r="KFO3" s="155"/>
      <c r="KFP3" s="155"/>
      <c r="KFQ3" s="155"/>
      <c r="KFR3" s="155"/>
      <c r="KFS3" s="155"/>
      <c r="KFT3" s="155"/>
      <c r="KFU3" s="155"/>
      <c r="KFV3" s="155"/>
      <c r="KFW3" s="155"/>
      <c r="KFX3" s="155"/>
      <c r="KFY3" s="155"/>
      <c r="KFZ3" s="155"/>
      <c r="KGA3" s="155"/>
      <c r="KGB3" s="155"/>
      <c r="KGC3" s="155"/>
      <c r="KGD3" s="155"/>
      <c r="KGE3" s="155"/>
      <c r="KGF3" s="155"/>
      <c r="KGG3" s="155"/>
      <c r="KGH3" s="155"/>
      <c r="KGI3" s="155"/>
      <c r="KGJ3" s="155"/>
      <c r="KGK3" s="155"/>
      <c r="KGL3" s="155"/>
      <c r="KGM3" s="155"/>
      <c r="KGN3" s="155"/>
      <c r="KGO3" s="155"/>
      <c r="KGP3" s="155"/>
      <c r="KGQ3" s="155"/>
      <c r="KGR3" s="155"/>
      <c r="KGS3" s="155"/>
      <c r="KGT3" s="155"/>
      <c r="KGU3" s="155"/>
      <c r="KGV3" s="155"/>
      <c r="KGW3" s="155"/>
      <c r="KGX3" s="155"/>
      <c r="KGY3" s="155"/>
      <c r="KGZ3" s="155"/>
      <c r="KHA3" s="155"/>
      <c r="KHB3" s="155"/>
      <c r="KHC3" s="155"/>
      <c r="KHD3" s="155"/>
      <c r="KHE3" s="155"/>
      <c r="KHF3" s="155"/>
      <c r="KHG3" s="155"/>
      <c r="KHH3" s="155"/>
      <c r="KHI3" s="155"/>
      <c r="KHJ3" s="155"/>
      <c r="KHK3" s="155"/>
      <c r="KHL3" s="155"/>
      <c r="KHM3" s="155"/>
      <c r="KHN3" s="155"/>
      <c r="KHO3" s="155"/>
      <c r="KHP3" s="155"/>
      <c r="KHQ3" s="155"/>
      <c r="KHR3" s="155"/>
      <c r="KHS3" s="155"/>
      <c r="KHT3" s="155"/>
      <c r="KHU3" s="155"/>
      <c r="KHV3" s="155"/>
      <c r="KHW3" s="155"/>
      <c r="KHX3" s="155"/>
      <c r="KHY3" s="155"/>
      <c r="KHZ3" s="155"/>
      <c r="KIA3" s="155"/>
      <c r="KIB3" s="155"/>
      <c r="KIC3" s="155"/>
      <c r="KID3" s="155"/>
      <c r="KIE3" s="155"/>
      <c r="KIF3" s="155"/>
      <c r="KIG3" s="155"/>
      <c r="KIH3" s="155"/>
      <c r="KII3" s="155"/>
      <c r="KIJ3" s="155"/>
      <c r="KIK3" s="155"/>
      <c r="KIL3" s="155"/>
      <c r="KIM3" s="155"/>
      <c r="KIN3" s="155"/>
      <c r="KIO3" s="155"/>
      <c r="KIP3" s="155"/>
      <c r="KIQ3" s="155"/>
      <c r="KIR3" s="155"/>
      <c r="KIS3" s="155"/>
      <c r="KIT3" s="155"/>
      <c r="KIU3" s="155"/>
      <c r="KIV3" s="155"/>
      <c r="KIW3" s="155"/>
      <c r="KIX3" s="155"/>
      <c r="KIY3" s="155"/>
      <c r="KIZ3" s="155"/>
      <c r="KJA3" s="155"/>
      <c r="KJB3" s="155"/>
      <c r="KJC3" s="155"/>
      <c r="KJD3" s="155"/>
      <c r="KJE3" s="155"/>
      <c r="KJF3" s="155"/>
      <c r="KJG3" s="155"/>
      <c r="KJH3" s="155"/>
      <c r="KJI3" s="155"/>
      <c r="KJJ3" s="155"/>
      <c r="KJK3" s="155"/>
      <c r="KJL3" s="155"/>
      <c r="KJM3" s="155"/>
      <c r="KJN3" s="155"/>
      <c r="KJO3" s="155"/>
      <c r="KJP3" s="155"/>
      <c r="KJQ3" s="155"/>
      <c r="KJR3" s="155"/>
      <c r="KJS3" s="155"/>
      <c r="KJT3" s="155"/>
      <c r="KJU3" s="155"/>
      <c r="KJV3" s="155"/>
      <c r="KJW3" s="155"/>
      <c r="KJX3" s="155"/>
      <c r="KJY3" s="155"/>
      <c r="KJZ3" s="155"/>
      <c r="KKA3" s="155"/>
      <c r="KKB3" s="155"/>
      <c r="KKC3" s="155"/>
      <c r="KKD3" s="155"/>
      <c r="KKE3" s="155"/>
      <c r="KKF3" s="155"/>
      <c r="KKG3" s="155"/>
      <c r="KKH3" s="155"/>
      <c r="KKI3" s="155"/>
      <c r="KKJ3" s="155"/>
      <c r="KKK3" s="155"/>
      <c r="KKL3" s="155"/>
      <c r="KKM3" s="155"/>
      <c r="KKN3" s="155"/>
      <c r="KKO3" s="155"/>
      <c r="KKP3" s="155"/>
      <c r="KKQ3" s="155"/>
      <c r="KKR3" s="155"/>
      <c r="KKS3" s="155"/>
      <c r="KKT3" s="155"/>
      <c r="KKU3" s="155"/>
      <c r="KKV3" s="155"/>
      <c r="KKW3" s="155"/>
      <c r="KKX3" s="155"/>
      <c r="KKY3" s="155"/>
      <c r="KKZ3" s="155"/>
      <c r="KLA3" s="155"/>
      <c r="KLB3" s="155"/>
      <c r="KLC3" s="155"/>
      <c r="KLD3" s="155"/>
      <c r="KLE3" s="155"/>
      <c r="KLF3" s="155"/>
      <c r="KLG3" s="155"/>
      <c r="KLH3" s="155"/>
      <c r="KLI3" s="155"/>
      <c r="KLJ3" s="155"/>
      <c r="KLK3" s="155"/>
      <c r="KLL3" s="155"/>
      <c r="KLM3" s="155"/>
      <c r="KLN3" s="155"/>
      <c r="KLO3" s="155"/>
      <c r="KLP3" s="155"/>
      <c r="KLQ3" s="155"/>
      <c r="KLR3" s="155"/>
      <c r="KLS3" s="155"/>
      <c r="KLT3" s="155"/>
      <c r="KLU3" s="155"/>
      <c r="KLV3" s="155"/>
      <c r="KLW3" s="155"/>
      <c r="KLX3" s="155"/>
      <c r="KLY3" s="155"/>
      <c r="KLZ3" s="155"/>
      <c r="KMA3" s="155"/>
      <c r="KMB3" s="155"/>
      <c r="KMC3" s="155"/>
      <c r="KMD3" s="155"/>
      <c r="KME3" s="155"/>
      <c r="KMF3" s="155"/>
      <c r="KMG3" s="155"/>
      <c r="KMH3" s="155"/>
      <c r="KMI3" s="155"/>
      <c r="KMJ3" s="155"/>
      <c r="KMK3" s="155"/>
      <c r="KML3" s="155"/>
      <c r="KMM3" s="155"/>
      <c r="KMN3" s="155"/>
      <c r="KMO3" s="155"/>
      <c r="KMP3" s="155"/>
      <c r="KMQ3" s="155"/>
      <c r="KMR3" s="155"/>
      <c r="KMS3" s="155"/>
      <c r="KMT3" s="155"/>
      <c r="KMU3" s="155"/>
      <c r="KMV3" s="155"/>
      <c r="KMW3" s="155"/>
      <c r="KMX3" s="155"/>
      <c r="KMY3" s="155"/>
      <c r="KMZ3" s="155"/>
      <c r="KNA3" s="155"/>
      <c r="KNB3" s="155"/>
      <c r="KNC3" s="155"/>
      <c r="KND3" s="155"/>
      <c r="KNE3" s="155"/>
      <c r="KNF3" s="155"/>
      <c r="KNG3" s="155"/>
      <c r="KNH3" s="155"/>
      <c r="KNI3" s="155"/>
      <c r="KNJ3" s="155"/>
      <c r="KNK3" s="155"/>
      <c r="KNL3" s="155"/>
      <c r="KNM3" s="155"/>
      <c r="KNN3" s="155"/>
      <c r="KNO3" s="155"/>
      <c r="KNP3" s="155"/>
      <c r="KNQ3" s="155"/>
      <c r="KNR3" s="155"/>
      <c r="KNS3" s="155"/>
      <c r="KNT3" s="155"/>
      <c r="KNU3" s="155"/>
      <c r="KNV3" s="155"/>
      <c r="KNW3" s="155"/>
      <c r="KNX3" s="155"/>
      <c r="KNY3" s="155"/>
      <c r="KNZ3" s="155"/>
      <c r="KOA3" s="155"/>
      <c r="KOB3" s="155"/>
      <c r="KOC3" s="155"/>
      <c r="KOD3" s="155"/>
      <c r="KOE3" s="155"/>
      <c r="KOF3" s="155"/>
      <c r="KOG3" s="155"/>
      <c r="KOH3" s="155"/>
      <c r="KOI3" s="155"/>
      <c r="KOJ3" s="155"/>
      <c r="KOK3" s="155"/>
      <c r="KOL3" s="155"/>
      <c r="KOM3" s="155"/>
      <c r="KON3" s="155"/>
      <c r="KOO3" s="155"/>
      <c r="KOP3" s="155"/>
      <c r="KOQ3" s="155"/>
      <c r="KOR3" s="155"/>
      <c r="KOS3" s="155"/>
      <c r="KOT3" s="155"/>
      <c r="KOU3" s="155"/>
      <c r="KOV3" s="155"/>
      <c r="KOW3" s="155"/>
      <c r="KOX3" s="155"/>
      <c r="KOY3" s="155"/>
      <c r="KOZ3" s="155"/>
      <c r="KPA3" s="155"/>
      <c r="KPB3" s="155"/>
      <c r="KPC3" s="155"/>
      <c r="KPD3" s="155"/>
      <c r="KPE3" s="155"/>
      <c r="KPF3" s="155"/>
      <c r="KPG3" s="155"/>
      <c r="KPH3" s="155"/>
      <c r="KPI3" s="155"/>
      <c r="KPJ3" s="155"/>
      <c r="KPK3" s="155"/>
      <c r="KPL3" s="155"/>
      <c r="KPM3" s="155"/>
      <c r="KPN3" s="155"/>
      <c r="KPO3" s="155"/>
      <c r="KPP3" s="155"/>
      <c r="KPQ3" s="155"/>
      <c r="KPR3" s="155"/>
      <c r="KPS3" s="155"/>
      <c r="KPT3" s="155"/>
      <c r="KPU3" s="155"/>
      <c r="KPV3" s="155"/>
      <c r="KPW3" s="155"/>
      <c r="KPX3" s="155"/>
      <c r="KPY3" s="155"/>
      <c r="KPZ3" s="155"/>
      <c r="KQA3" s="155"/>
      <c r="KQB3" s="155"/>
      <c r="KQC3" s="155"/>
      <c r="KQD3" s="155"/>
      <c r="KQE3" s="155"/>
      <c r="KQF3" s="155"/>
      <c r="KQG3" s="155"/>
      <c r="KQH3" s="155"/>
      <c r="KQI3" s="155"/>
      <c r="KQJ3" s="155"/>
      <c r="KQK3" s="155"/>
      <c r="KQL3" s="155"/>
      <c r="KQM3" s="155"/>
      <c r="KQN3" s="155"/>
      <c r="KQO3" s="155"/>
      <c r="KQP3" s="155"/>
      <c r="KQQ3" s="155"/>
      <c r="KQR3" s="155"/>
      <c r="KQS3" s="155"/>
      <c r="KQT3" s="155"/>
      <c r="KQU3" s="155"/>
      <c r="KQV3" s="155"/>
      <c r="KQW3" s="155"/>
      <c r="KQX3" s="155"/>
      <c r="KQY3" s="155"/>
      <c r="KQZ3" s="155"/>
      <c r="KRA3" s="155"/>
      <c r="KRB3" s="155"/>
      <c r="KRC3" s="155"/>
      <c r="KRD3" s="155"/>
      <c r="KRE3" s="155"/>
      <c r="KRF3" s="155"/>
      <c r="KRG3" s="155"/>
      <c r="KRH3" s="155"/>
      <c r="KRI3" s="155"/>
      <c r="KRJ3" s="155"/>
      <c r="KRK3" s="155"/>
      <c r="KRL3" s="155"/>
      <c r="KRM3" s="155"/>
      <c r="KRN3" s="155"/>
      <c r="KRO3" s="155"/>
      <c r="KRP3" s="155"/>
      <c r="KRQ3" s="155"/>
      <c r="KRR3" s="155"/>
      <c r="KRS3" s="155"/>
      <c r="KRT3" s="155"/>
      <c r="KRU3" s="155"/>
      <c r="KRV3" s="155"/>
      <c r="KRW3" s="155"/>
      <c r="KRX3" s="155"/>
      <c r="KRY3" s="155"/>
      <c r="KRZ3" s="155"/>
      <c r="KSA3" s="155"/>
      <c r="KSB3" s="155"/>
      <c r="KSC3" s="155"/>
      <c r="KSD3" s="155"/>
      <c r="KSE3" s="155"/>
      <c r="KSF3" s="155"/>
      <c r="KSG3" s="155"/>
      <c r="KSH3" s="155"/>
      <c r="KSI3" s="155"/>
      <c r="KSJ3" s="155"/>
      <c r="KSK3" s="155"/>
      <c r="KSL3" s="155"/>
      <c r="KSM3" s="155"/>
      <c r="KSN3" s="155"/>
      <c r="KSO3" s="155"/>
      <c r="KSP3" s="155"/>
      <c r="KSQ3" s="155"/>
      <c r="KSR3" s="155"/>
      <c r="KSS3" s="155"/>
      <c r="KST3" s="155"/>
      <c r="KSU3" s="155"/>
      <c r="KSV3" s="155"/>
      <c r="KSW3" s="155"/>
      <c r="KSX3" s="155"/>
      <c r="KSY3" s="155"/>
      <c r="KSZ3" s="155"/>
      <c r="KTA3" s="155"/>
      <c r="KTB3" s="155"/>
      <c r="KTC3" s="155"/>
      <c r="KTD3" s="155"/>
      <c r="KTE3" s="155"/>
      <c r="KTF3" s="155"/>
      <c r="KTG3" s="155"/>
      <c r="KTH3" s="155"/>
      <c r="KTI3" s="155"/>
      <c r="KTJ3" s="155"/>
      <c r="KTK3" s="155"/>
      <c r="KTL3" s="155"/>
      <c r="KTM3" s="155"/>
      <c r="KTN3" s="155"/>
      <c r="KTO3" s="155"/>
      <c r="KTP3" s="155"/>
      <c r="KTQ3" s="155"/>
      <c r="KTR3" s="155"/>
      <c r="KTS3" s="155"/>
      <c r="KTT3" s="155"/>
      <c r="KTU3" s="155"/>
      <c r="KTV3" s="155"/>
      <c r="KTW3" s="155"/>
      <c r="KTX3" s="155"/>
      <c r="KTY3" s="155"/>
      <c r="KTZ3" s="155"/>
      <c r="KUA3" s="155"/>
      <c r="KUB3" s="155"/>
      <c r="KUC3" s="155"/>
      <c r="KUD3" s="155"/>
      <c r="KUE3" s="155"/>
      <c r="KUF3" s="155"/>
      <c r="KUG3" s="155"/>
      <c r="KUH3" s="155"/>
      <c r="KUI3" s="155"/>
      <c r="KUJ3" s="155"/>
      <c r="KUK3" s="155"/>
      <c r="KUL3" s="155"/>
      <c r="KUM3" s="155"/>
      <c r="KUN3" s="155"/>
      <c r="KUO3" s="155"/>
      <c r="KUP3" s="155"/>
      <c r="KUQ3" s="155"/>
      <c r="KUR3" s="155"/>
      <c r="KUS3" s="155"/>
      <c r="KUT3" s="155"/>
      <c r="KUU3" s="155"/>
      <c r="KUV3" s="155"/>
      <c r="KUW3" s="155"/>
      <c r="KUX3" s="155"/>
      <c r="KUY3" s="155"/>
      <c r="KUZ3" s="155"/>
      <c r="KVA3" s="155"/>
      <c r="KVB3" s="155"/>
      <c r="KVC3" s="155"/>
      <c r="KVD3" s="155"/>
      <c r="KVE3" s="155"/>
      <c r="KVF3" s="155"/>
      <c r="KVG3" s="155"/>
      <c r="KVH3" s="155"/>
      <c r="KVI3" s="155"/>
      <c r="KVJ3" s="155"/>
      <c r="KVK3" s="155"/>
      <c r="KVL3" s="155"/>
      <c r="KVM3" s="155"/>
      <c r="KVN3" s="155"/>
      <c r="KVO3" s="155"/>
      <c r="KVP3" s="155"/>
      <c r="KVQ3" s="155"/>
      <c r="KVR3" s="155"/>
      <c r="KVS3" s="155"/>
      <c r="KVT3" s="155"/>
      <c r="KVU3" s="155"/>
      <c r="KVV3" s="155"/>
      <c r="KVW3" s="155"/>
      <c r="KVX3" s="155"/>
      <c r="KVY3" s="155"/>
      <c r="KVZ3" s="155"/>
      <c r="KWA3" s="155"/>
      <c r="KWB3" s="155"/>
      <c r="KWC3" s="155"/>
      <c r="KWD3" s="155"/>
      <c r="KWE3" s="155"/>
      <c r="KWF3" s="155"/>
      <c r="KWG3" s="155"/>
      <c r="KWH3" s="155"/>
      <c r="KWI3" s="155"/>
      <c r="KWJ3" s="155"/>
      <c r="KWK3" s="155"/>
      <c r="KWL3" s="155"/>
      <c r="KWM3" s="155"/>
      <c r="KWN3" s="155"/>
      <c r="KWO3" s="155"/>
      <c r="KWP3" s="155"/>
      <c r="KWQ3" s="155"/>
      <c r="KWR3" s="155"/>
      <c r="KWS3" s="155"/>
      <c r="KWT3" s="155"/>
      <c r="KWU3" s="155"/>
      <c r="KWV3" s="155"/>
      <c r="KWW3" s="155"/>
      <c r="KWX3" s="155"/>
      <c r="KWY3" s="155"/>
      <c r="KWZ3" s="155"/>
      <c r="KXA3" s="155"/>
      <c r="KXB3" s="155"/>
      <c r="KXC3" s="155"/>
      <c r="KXD3" s="155"/>
      <c r="KXE3" s="155"/>
      <c r="KXF3" s="155"/>
      <c r="KXG3" s="155"/>
      <c r="KXH3" s="155"/>
      <c r="KXI3" s="155"/>
      <c r="KXJ3" s="155"/>
      <c r="KXK3" s="155"/>
      <c r="KXL3" s="155"/>
      <c r="KXM3" s="155"/>
      <c r="KXN3" s="155"/>
      <c r="KXO3" s="155"/>
      <c r="KXP3" s="155"/>
      <c r="KXQ3" s="155"/>
      <c r="KXR3" s="155"/>
      <c r="KXS3" s="155"/>
      <c r="KXT3" s="155"/>
      <c r="KXU3" s="155"/>
      <c r="KXV3" s="155"/>
      <c r="KXW3" s="155"/>
      <c r="KXX3" s="155"/>
      <c r="KXY3" s="155"/>
      <c r="KXZ3" s="155"/>
      <c r="KYA3" s="155"/>
      <c r="KYB3" s="155"/>
      <c r="KYC3" s="155"/>
      <c r="KYD3" s="155"/>
      <c r="KYE3" s="155"/>
      <c r="KYF3" s="155"/>
      <c r="KYG3" s="155"/>
      <c r="KYH3" s="155"/>
      <c r="KYI3" s="155"/>
      <c r="KYJ3" s="155"/>
      <c r="KYK3" s="155"/>
      <c r="KYL3" s="155"/>
      <c r="KYM3" s="155"/>
      <c r="KYN3" s="155"/>
      <c r="KYO3" s="155"/>
      <c r="KYP3" s="155"/>
      <c r="KYQ3" s="155"/>
      <c r="KYR3" s="155"/>
      <c r="KYS3" s="155"/>
      <c r="KYT3" s="155"/>
      <c r="KYU3" s="155"/>
      <c r="KYV3" s="155"/>
      <c r="KYW3" s="155"/>
      <c r="KYX3" s="155"/>
      <c r="KYY3" s="155"/>
      <c r="KYZ3" s="155"/>
      <c r="KZA3" s="155"/>
      <c r="KZB3" s="155"/>
      <c r="KZC3" s="155"/>
      <c r="KZD3" s="155"/>
      <c r="KZE3" s="155"/>
      <c r="KZF3" s="155"/>
      <c r="KZG3" s="155"/>
      <c r="KZH3" s="155"/>
      <c r="KZI3" s="155"/>
      <c r="KZJ3" s="155"/>
      <c r="KZK3" s="155"/>
      <c r="KZL3" s="155"/>
      <c r="KZM3" s="155"/>
      <c r="KZN3" s="155"/>
      <c r="KZO3" s="155"/>
      <c r="KZP3" s="155"/>
      <c r="KZQ3" s="155"/>
      <c r="KZR3" s="155"/>
      <c r="KZS3" s="155"/>
      <c r="KZT3" s="155"/>
      <c r="KZU3" s="155"/>
      <c r="KZV3" s="155"/>
      <c r="KZW3" s="155"/>
      <c r="KZX3" s="155"/>
      <c r="KZY3" s="155"/>
      <c r="KZZ3" s="155"/>
      <c r="LAA3" s="155"/>
      <c r="LAB3" s="155"/>
      <c r="LAC3" s="155"/>
      <c r="LAD3" s="155"/>
      <c r="LAE3" s="155"/>
      <c r="LAF3" s="155"/>
      <c r="LAG3" s="155"/>
      <c r="LAH3" s="155"/>
      <c r="LAI3" s="155"/>
      <c r="LAJ3" s="155"/>
      <c r="LAK3" s="155"/>
      <c r="LAL3" s="155"/>
      <c r="LAM3" s="155"/>
      <c r="LAN3" s="155"/>
      <c r="LAO3" s="155"/>
      <c r="LAP3" s="155"/>
      <c r="LAQ3" s="155"/>
      <c r="LAR3" s="155"/>
      <c r="LAS3" s="155"/>
      <c r="LAT3" s="155"/>
      <c r="LAU3" s="155"/>
      <c r="LAV3" s="155"/>
      <c r="LAW3" s="155"/>
      <c r="LAX3" s="155"/>
      <c r="LAY3" s="155"/>
      <c r="LAZ3" s="155"/>
      <c r="LBA3" s="155"/>
      <c r="LBB3" s="155"/>
      <c r="LBC3" s="155"/>
      <c r="LBD3" s="155"/>
      <c r="LBE3" s="155"/>
      <c r="LBF3" s="155"/>
      <c r="LBG3" s="155"/>
      <c r="LBH3" s="155"/>
      <c r="LBI3" s="155"/>
      <c r="LBJ3" s="155"/>
      <c r="LBK3" s="155"/>
      <c r="LBL3" s="155"/>
      <c r="LBM3" s="155"/>
      <c r="LBN3" s="155"/>
      <c r="LBO3" s="155"/>
      <c r="LBP3" s="155"/>
      <c r="LBQ3" s="155"/>
      <c r="LBR3" s="155"/>
      <c r="LBS3" s="155"/>
      <c r="LBT3" s="155"/>
      <c r="LBU3" s="155"/>
      <c r="LBV3" s="155"/>
      <c r="LBW3" s="155"/>
      <c r="LBX3" s="155"/>
      <c r="LBY3" s="155"/>
      <c r="LBZ3" s="155"/>
      <c r="LCA3" s="155"/>
      <c r="LCB3" s="155"/>
      <c r="LCC3" s="155"/>
      <c r="LCD3" s="155"/>
      <c r="LCE3" s="155"/>
      <c r="LCF3" s="155"/>
      <c r="LCG3" s="155"/>
      <c r="LCH3" s="155"/>
      <c r="LCI3" s="155"/>
      <c r="LCJ3" s="155"/>
      <c r="LCK3" s="155"/>
      <c r="LCL3" s="155"/>
      <c r="LCM3" s="155"/>
      <c r="LCN3" s="155"/>
      <c r="LCO3" s="155"/>
      <c r="LCP3" s="155"/>
      <c r="LCQ3" s="155"/>
      <c r="LCR3" s="155"/>
      <c r="LCS3" s="155"/>
      <c r="LCT3" s="155"/>
      <c r="LCU3" s="155"/>
      <c r="LCV3" s="155"/>
      <c r="LCW3" s="155"/>
      <c r="LCX3" s="155"/>
      <c r="LCY3" s="155"/>
      <c r="LCZ3" s="155"/>
      <c r="LDA3" s="155"/>
      <c r="LDB3" s="155"/>
      <c r="LDC3" s="155"/>
      <c r="LDD3" s="155"/>
      <c r="LDE3" s="155"/>
      <c r="LDF3" s="155"/>
      <c r="LDG3" s="155"/>
      <c r="LDH3" s="155"/>
      <c r="LDI3" s="155"/>
      <c r="LDJ3" s="155"/>
      <c r="LDK3" s="155"/>
      <c r="LDL3" s="155"/>
      <c r="LDM3" s="155"/>
      <c r="LDN3" s="155"/>
      <c r="LDO3" s="155"/>
      <c r="LDP3" s="155"/>
      <c r="LDQ3" s="155"/>
      <c r="LDR3" s="155"/>
      <c r="LDS3" s="155"/>
      <c r="LDT3" s="155"/>
      <c r="LDU3" s="155"/>
      <c r="LDV3" s="155"/>
      <c r="LDW3" s="155"/>
      <c r="LDX3" s="155"/>
      <c r="LDY3" s="155"/>
      <c r="LDZ3" s="155"/>
      <c r="LEA3" s="155"/>
      <c r="LEB3" s="155"/>
      <c r="LEC3" s="155"/>
      <c r="LED3" s="155"/>
      <c r="LEE3" s="155"/>
      <c r="LEF3" s="155"/>
      <c r="LEG3" s="155"/>
      <c r="LEH3" s="155"/>
      <c r="LEI3" s="155"/>
      <c r="LEJ3" s="155"/>
      <c r="LEK3" s="155"/>
      <c r="LEL3" s="155"/>
      <c r="LEM3" s="155"/>
      <c r="LEN3" s="155"/>
      <c r="LEO3" s="155"/>
      <c r="LEP3" s="155"/>
      <c r="LEQ3" s="155"/>
      <c r="LER3" s="155"/>
      <c r="LES3" s="155"/>
      <c r="LET3" s="155"/>
      <c r="LEU3" s="155"/>
      <c r="LEV3" s="155"/>
      <c r="LEW3" s="155"/>
      <c r="LEX3" s="155"/>
      <c r="LEY3" s="155"/>
      <c r="LEZ3" s="155"/>
      <c r="LFA3" s="155"/>
      <c r="LFB3" s="155"/>
      <c r="LFC3" s="155"/>
      <c r="LFD3" s="155"/>
      <c r="LFE3" s="155"/>
      <c r="LFF3" s="155"/>
      <c r="LFG3" s="155"/>
      <c r="LFH3" s="155"/>
      <c r="LFI3" s="155"/>
      <c r="LFJ3" s="155"/>
      <c r="LFK3" s="155"/>
      <c r="LFL3" s="155"/>
      <c r="LFM3" s="155"/>
      <c r="LFN3" s="155"/>
      <c r="LFO3" s="155"/>
      <c r="LFP3" s="155"/>
      <c r="LFQ3" s="155"/>
      <c r="LFR3" s="155"/>
      <c r="LFS3" s="155"/>
      <c r="LFT3" s="155"/>
      <c r="LFU3" s="155"/>
      <c r="LFV3" s="155"/>
      <c r="LFW3" s="155"/>
      <c r="LFX3" s="155"/>
      <c r="LFY3" s="155"/>
      <c r="LFZ3" s="155"/>
      <c r="LGA3" s="155"/>
      <c r="LGB3" s="155"/>
      <c r="LGC3" s="155"/>
      <c r="LGD3" s="155"/>
      <c r="LGE3" s="155"/>
      <c r="LGF3" s="155"/>
      <c r="LGG3" s="155"/>
      <c r="LGH3" s="155"/>
      <c r="LGI3" s="155"/>
      <c r="LGJ3" s="155"/>
      <c r="LGK3" s="155"/>
      <c r="LGL3" s="155"/>
      <c r="LGM3" s="155"/>
      <c r="LGN3" s="155"/>
      <c r="LGO3" s="155"/>
      <c r="LGP3" s="155"/>
      <c r="LGQ3" s="155"/>
      <c r="LGR3" s="155"/>
      <c r="LGS3" s="155"/>
      <c r="LGT3" s="155"/>
      <c r="LGU3" s="155"/>
      <c r="LGV3" s="155"/>
      <c r="LGW3" s="155"/>
      <c r="LGX3" s="155"/>
      <c r="LGY3" s="155"/>
      <c r="LGZ3" s="155"/>
      <c r="LHA3" s="155"/>
      <c r="LHB3" s="155"/>
      <c r="LHC3" s="155"/>
      <c r="LHD3" s="155"/>
      <c r="LHE3" s="155"/>
      <c r="LHF3" s="155"/>
      <c r="LHG3" s="155"/>
      <c r="LHH3" s="155"/>
      <c r="LHI3" s="155"/>
      <c r="LHJ3" s="155"/>
      <c r="LHK3" s="155"/>
      <c r="LHL3" s="155"/>
      <c r="LHM3" s="155"/>
      <c r="LHN3" s="155"/>
      <c r="LHO3" s="155"/>
      <c r="LHP3" s="155"/>
      <c r="LHQ3" s="155"/>
      <c r="LHR3" s="155"/>
      <c r="LHS3" s="155"/>
      <c r="LHT3" s="155"/>
      <c r="LHU3" s="155"/>
      <c r="LHV3" s="155"/>
      <c r="LHW3" s="155"/>
      <c r="LHX3" s="155"/>
      <c r="LHY3" s="155"/>
      <c r="LHZ3" s="155"/>
      <c r="LIA3" s="155"/>
      <c r="LIB3" s="155"/>
      <c r="LIC3" s="155"/>
      <c r="LID3" s="155"/>
      <c r="LIE3" s="155"/>
      <c r="LIF3" s="155"/>
      <c r="LIG3" s="155"/>
      <c r="LIH3" s="155"/>
      <c r="LII3" s="155"/>
      <c r="LIJ3" s="155"/>
      <c r="LIK3" s="155"/>
      <c r="LIL3" s="155"/>
      <c r="LIM3" s="155"/>
      <c r="LIN3" s="155"/>
      <c r="LIO3" s="155"/>
      <c r="LIP3" s="155"/>
      <c r="LIQ3" s="155"/>
      <c r="LIR3" s="155"/>
      <c r="LIS3" s="155"/>
      <c r="LIT3" s="155"/>
      <c r="LIU3" s="155"/>
      <c r="LIV3" s="155"/>
      <c r="LIW3" s="155"/>
      <c r="LIX3" s="155"/>
      <c r="LIY3" s="155"/>
      <c r="LIZ3" s="155"/>
      <c r="LJA3" s="155"/>
      <c r="LJB3" s="155"/>
      <c r="LJC3" s="155"/>
      <c r="LJD3" s="155"/>
      <c r="LJE3" s="155"/>
      <c r="LJF3" s="155"/>
      <c r="LJG3" s="155"/>
      <c r="LJH3" s="155"/>
      <c r="LJI3" s="155"/>
      <c r="LJJ3" s="155"/>
      <c r="LJK3" s="155"/>
      <c r="LJL3" s="155"/>
      <c r="LJM3" s="155"/>
      <c r="LJN3" s="155"/>
      <c r="LJO3" s="155"/>
      <c r="LJP3" s="155"/>
      <c r="LJQ3" s="155"/>
      <c r="LJR3" s="155"/>
      <c r="LJS3" s="155"/>
      <c r="LJT3" s="155"/>
      <c r="LJU3" s="155"/>
      <c r="LJV3" s="155"/>
      <c r="LJW3" s="155"/>
      <c r="LJX3" s="155"/>
      <c r="LJY3" s="155"/>
      <c r="LJZ3" s="155"/>
      <c r="LKA3" s="155"/>
      <c r="LKB3" s="155"/>
      <c r="LKC3" s="155"/>
      <c r="LKD3" s="155"/>
      <c r="LKE3" s="155"/>
      <c r="LKF3" s="155"/>
      <c r="LKG3" s="155"/>
      <c r="LKH3" s="155"/>
      <c r="LKI3" s="155"/>
      <c r="LKJ3" s="155"/>
      <c r="LKK3" s="155"/>
      <c r="LKL3" s="155"/>
      <c r="LKM3" s="155"/>
      <c r="LKN3" s="155"/>
      <c r="LKO3" s="155"/>
      <c r="LKP3" s="155"/>
      <c r="LKQ3" s="155"/>
      <c r="LKR3" s="155"/>
      <c r="LKS3" s="155"/>
      <c r="LKT3" s="155"/>
      <c r="LKU3" s="155"/>
      <c r="LKV3" s="155"/>
      <c r="LKW3" s="155"/>
      <c r="LKX3" s="155"/>
      <c r="LKY3" s="155"/>
      <c r="LKZ3" s="155"/>
      <c r="LLA3" s="155"/>
      <c r="LLB3" s="155"/>
      <c r="LLC3" s="155"/>
      <c r="LLD3" s="155"/>
      <c r="LLE3" s="155"/>
      <c r="LLF3" s="155"/>
      <c r="LLG3" s="155"/>
      <c r="LLH3" s="155"/>
      <c r="LLI3" s="155"/>
      <c r="LLJ3" s="155"/>
      <c r="LLK3" s="155"/>
      <c r="LLL3" s="155"/>
      <c r="LLM3" s="155"/>
      <c r="LLN3" s="155"/>
      <c r="LLO3" s="155"/>
      <c r="LLP3" s="155"/>
      <c r="LLQ3" s="155"/>
      <c r="LLR3" s="155"/>
      <c r="LLS3" s="155"/>
      <c r="LLT3" s="155"/>
      <c r="LLU3" s="155"/>
      <c r="LLV3" s="155"/>
      <c r="LLW3" s="155"/>
      <c r="LLX3" s="155"/>
      <c r="LLY3" s="155"/>
      <c r="LLZ3" s="155"/>
      <c r="LMA3" s="155"/>
      <c r="LMB3" s="155"/>
      <c r="LMC3" s="155"/>
      <c r="LMD3" s="155"/>
      <c r="LME3" s="155"/>
      <c r="LMF3" s="155"/>
      <c r="LMG3" s="155"/>
      <c r="LMH3" s="155"/>
      <c r="LMI3" s="155"/>
      <c r="LMJ3" s="155"/>
      <c r="LMK3" s="155"/>
      <c r="LML3" s="155"/>
      <c r="LMM3" s="155"/>
      <c r="LMN3" s="155"/>
      <c r="LMO3" s="155"/>
      <c r="LMP3" s="155"/>
      <c r="LMQ3" s="155"/>
      <c r="LMR3" s="155"/>
      <c r="LMS3" s="155"/>
      <c r="LMT3" s="155"/>
      <c r="LMU3" s="155"/>
      <c r="LMV3" s="155"/>
      <c r="LMW3" s="155"/>
      <c r="LMX3" s="155"/>
      <c r="LMY3" s="155"/>
      <c r="LMZ3" s="155"/>
      <c r="LNA3" s="155"/>
      <c r="LNB3" s="155"/>
      <c r="LNC3" s="155"/>
      <c r="LND3" s="155"/>
      <c r="LNE3" s="155"/>
      <c r="LNF3" s="155"/>
      <c r="LNG3" s="155"/>
      <c r="LNH3" s="155"/>
      <c r="LNI3" s="155"/>
      <c r="LNJ3" s="155"/>
      <c r="LNK3" s="155"/>
      <c r="LNL3" s="155"/>
      <c r="LNM3" s="155"/>
      <c r="LNN3" s="155"/>
      <c r="LNO3" s="155"/>
      <c r="LNP3" s="155"/>
      <c r="LNQ3" s="155"/>
      <c r="LNR3" s="155"/>
      <c r="LNS3" s="155"/>
      <c r="LNT3" s="155"/>
      <c r="LNU3" s="155"/>
      <c r="LNV3" s="155"/>
      <c r="LNW3" s="155"/>
      <c r="LNX3" s="155"/>
      <c r="LNY3" s="155"/>
      <c r="LNZ3" s="155"/>
      <c r="LOA3" s="155"/>
      <c r="LOB3" s="155"/>
      <c r="LOC3" s="155"/>
      <c r="LOD3" s="155"/>
      <c r="LOE3" s="155"/>
      <c r="LOF3" s="155"/>
      <c r="LOG3" s="155"/>
      <c r="LOH3" s="155"/>
      <c r="LOI3" s="155"/>
      <c r="LOJ3" s="155"/>
      <c r="LOK3" s="155"/>
      <c r="LOL3" s="155"/>
      <c r="LOM3" s="155"/>
      <c r="LON3" s="155"/>
      <c r="LOO3" s="155"/>
      <c r="LOP3" s="155"/>
      <c r="LOQ3" s="155"/>
      <c r="LOR3" s="155"/>
      <c r="LOS3" s="155"/>
      <c r="LOT3" s="155"/>
      <c r="LOU3" s="155"/>
      <c r="LOV3" s="155"/>
      <c r="LOW3" s="155"/>
      <c r="LOX3" s="155"/>
      <c r="LOY3" s="155"/>
      <c r="LOZ3" s="155"/>
      <c r="LPA3" s="155"/>
      <c r="LPB3" s="155"/>
      <c r="LPC3" s="155"/>
      <c r="LPD3" s="155"/>
      <c r="LPE3" s="155"/>
      <c r="LPF3" s="155"/>
      <c r="LPG3" s="155"/>
      <c r="LPH3" s="155"/>
      <c r="LPI3" s="155"/>
      <c r="LPJ3" s="155"/>
      <c r="LPK3" s="155"/>
      <c r="LPL3" s="155"/>
      <c r="LPM3" s="155"/>
      <c r="LPN3" s="155"/>
      <c r="LPO3" s="155"/>
      <c r="LPP3" s="155"/>
      <c r="LPQ3" s="155"/>
      <c r="LPR3" s="155"/>
      <c r="LPS3" s="155"/>
      <c r="LPT3" s="155"/>
      <c r="LPU3" s="155"/>
      <c r="LPV3" s="155"/>
      <c r="LPW3" s="155"/>
      <c r="LPX3" s="155"/>
      <c r="LPY3" s="155"/>
      <c r="LPZ3" s="155"/>
      <c r="LQA3" s="155"/>
      <c r="LQB3" s="155"/>
      <c r="LQC3" s="155"/>
      <c r="LQD3" s="155"/>
      <c r="LQE3" s="155"/>
      <c r="LQF3" s="155"/>
      <c r="LQG3" s="155"/>
      <c r="LQH3" s="155"/>
      <c r="LQI3" s="155"/>
      <c r="LQJ3" s="155"/>
      <c r="LQK3" s="155"/>
      <c r="LQL3" s="155"/>
      <c r="LQM3" s="155"/>
      <c r="LQN3" s="155"/>
      <c r="LQO3" s="155"/>
      <c r="LQP3" s="155"/>
      <c r="LQQ3" s="155"/>
      <c r="LQR3" s="155"/>
      <c r="LQS3" s="155"/>
      <c r="LQT3" s="155"/>
      <c r="LQU3" s="155"/>
      <c r="LQV3" s="155"/>
      <c r="LQW3" s="155"/>
      <c r="LQX3" s="155"/>
      <c r="LQY3" s="155"/>
      <c r="LQZ3" s="155"/>
      <c r="LRA3" s="155"/>
      <c r="LRB3" s="155"/>
      <c r="LRC3" s="155"/>
      <c r="LRD3" s="155"/>
      <c r="LRE3" s="155"/>
      <c r="LRF3" s="155"/>
      <c r="LRG3" s="155"/>
      <c r="LRH3" s="155"/>
      <c r="LRI3" s="155"/>
      <c r="LRJ3" s="155"/>
      <c r="LRK3" s="155"/>
      <c r="LRL3" s="155"/>
      <c r="LRM3" s="155"/>
      <c r="LRN3" s="155"/>
      <c r="LRO3" s="155"/>
      <c r="LRP3" s="155"/>
      <c r="LRQ3" s="155"/>
      <c r="LRR3" s="155"/>
      <c r="LRS3" s="155"/>
      <c r="LRT3" s="155"/>
      <c r="LRU3" s="155"/>
      <c r="LRV3" s="155"/>
      <c r="LRW3" s="155"/>
      <c r="LRX3" s="155"/>
      <c r="LRY3" s="155"/>
      <c r="LRZ3" s="155"/>
      <c r="LSA3" s="155"/>
      <c r="LSB3" s="155"/>
      <c r="LSC3" s="155"/>
      <c r="LSD3" s="155"/>
      <c r="LSE3" s="155"/>
      <c r="LSF3" s="155"/>
      <c r="LSG3" s="155"/>
      <c r="LSH3" s="155"/>
      <c r="LSI3" s="155"/>
      <c r="LSJ3" s="155"/>
      <c r="LSK3" s="155"/>
      <c r="LSL3" s="155"/>
      <c r="LSM3" s="155"/>
      <c r="LSN3" s="155"/>
      <c r="LSO3" s="155"/>
      <c r="LSP3" s="155"/>
      <c r="LSQ3" s="155"/>
      <c r="LSR3" s="155"/>
      <c r="LSS3" s="155"/>
      <c r="LST3" s="155"/>
      <c r="LSU3" s="155"/>
      <c r="LSV3" s="155"/>
      <c r="LSW3" s="155"/>
      <c r="LSX3" s="155"/>
      <c r="LSY3" s="155"/>
      <c r="LSZ3" s="155"/>
      <c r="LTA3" s="155"/>
      <c r="LTB3" s="155"/>
      <c r="LTC3" s="155"/>
      <c r="LTD3" s="155"/>
      <c r="LTE3" s="155"/>
      <c r="LTF3" s="155"/>
      <c r="LTG3" s="155"/>
      <c r="LTH3" s="155"/>
      <c r="LTI3" s="155"/>
      <c r="LTJ3" s="155"/>
      <c r="LTK3" s="155"/>
      <c r="LTL3" s="155"/>
      <c r="LTM3" s="155"/>
      <c r="LTN3" s="155"/>
      <c r="LTO3" s="155"/>
      <c r="LTP3" s="155"/>
      <c r="LTQ3" s="155"/>
      <c r="LTR3" s="155"/>
      <c r="LTS3" s="155"/>
      <c r="LTT3" s="155"/>
      <c r="LTU3" s="155"/>
      <c r="LTV3" s="155"/>
      <c r="LTW3" s="155"/>
      <c r="LTX3" s="155"/>
      <c r="LTY3" s="155"/>
      <c r="LTZ3" s="155"/>
      <c r="LUA3" s="155"/>
      <c r="LUB3" s="155"/>
      <c r="LUC3" s="155"/>
      <c r="LUD3" s="155"/>
      <c r="LUE3" s="155"/>
      <c r="LUF3" s="155"/>
      <c r="LUG3" s="155"/>
      <c r="LUH3" s="155"/>
      <c r="LUI3" s="155"/>
      <c r="LUJ3" s="155"/>
      <c r="LUK3" s="155"/>
      <c r="LUL3" s="155"/>
      <c r="LUM3" s="155"/>
      <c r="LUN3" s="155"/>
      <c r="LUO3" s="155"/>
      <c r="LUP3" s="155"/>
      <c r="LUQ3" s="155"/>
      <c r="LUR3" s="155"/>
      <c r="LUS3" s="155"/>
      <c r="LUT3" s="155"/>
      <c r="LUU3" s="155"/>
      <c r="LUV3" s="155"/>
      <c r="LUW3" s="155"/>
      <c r="LUX3" s="155"/>
      <c r="LUY3" s="155"/>
      <c r="LUZ3" s="155"/>
      <c r="LVA3" s="155"/>
      <c r="LVB3" s="155"/>
      <c r="LVC3" s="155"/>
      <c r="LVD3" s="155"/>
      <c r="LVE3" s="155"/>
      <c r="LVF3" s="155"/>
      <c r="LVG3" s="155"/>
      <c r="LVH3" s="155"/>
      <c r="LVI3" s="155"/>
      <c r="LVJ3" s="155"/>
      <c r="LVK3" s="155"/>
      <c r="LVL3" s="155"/>
      <c r="LVM3" s="155"/>
      <c r="LVN3" s="155"/>
      <c r="LVO3" s="155"/>
      <c r="LVP3" s="155"/>
      <c r="LVQ3" s="155"/>
      <c r="LVR3" s="155"/>
      <c r="LVS3" s="155"/>
      <c r="LVT3" s="155"/>
      <c r="LVU3" s="155"/>
      <c r="LVV3" s="155"/>
      <c r="LVW3" s="155"/>
      <c r="LVX3" s="155"/>
      <c r="LVY3" s="155"/>
      <c r="LVZ3" s="155"/>
      <c r="LWA3" s="155"/>
      <c r="LWB3" s="155"/>
      <c r="LWC3" s="155"/>
      <c r="LWD3" s="155"/>
      <c r="LWE3" s="155"/>
      <c r="LWF3" s="155"/>
      <c r="LWG3" s="155"/>
      <c r="LWH3" s="155"/>
      <c r="LWI3" s="155"/>
      <c r="LWJ3" s="155"/>
      <c r="LWK3" s="155"/>
      <c r="LWL3" s="155"/>
      <c r="LWM3" s="155"/>
      <c r="LWN3" s="155"/>
      <c r="LWO3" s="155"/>
      <c r="LWP3" s="155"/>
      <c r="LWQ3" s="155"/>
      <c r="LWR3" s="155"/>
      <c r="LWS3" s="155"/>
      <c r="LWT3" s="155"/>
      <c r="LWU3" s="155"/>
      <c r="LWV3" s="155"/>
      <c r="LWW3" s="155"/>
      <c r="LWX3" s="155"/>
      <c r="LWY3" s="155"/>
      <c r="LWZ3" s="155"/>
      <c r="LXA3" s="155"/>
      <c r="LXB3" s="155"/>
      <c r="LXC3" s="155"/>
      <c r="LXD3" s="155"/>
      <c r="LXE3" s="155"/>
      <c r="LXF3" s="155"/>
      <c r="LXG3" s="155"/>
      <c r="LXH3" s="155"/>
      <c r="LXI3" s="155"/>
      <c r="LXJ3" s="155"/>
      <c r="LXK3" s="155"/>
      <c r="LXL3" s="155"/>
      <c r="LXM3" s="155"/>
      <c r="LXN3" s="155"/>
      <c r="LXO3" s="155"/>
      <c r="LXP3" s="155"/>
      <c r="LXQ3" s="155"/>
      <c r="LXR3" s="155"/>
      <c r="LXS3" s="155"/>
      <c r="LXT3" s="155"/>
      <c r="LXU3" s="155"/>
      <c r="LXV3" s="155"/>
      <c r="LXW3" s="155"/>
      <c r="LXX3" s="155"/>
      <c r="LXY3" s="155"/>
      <c r="LXZ3" s="155"/>
      <c r="LYA3" s="155"/>
      <c r="LYB3" s="155"/>
      <c r="LYC3" s="155"/>
      <c r="LYD3" s="155"/>
      <c r="LYE3" s="155"/>
      <c r="LYF3" s="155"/>
      <c r="LYG3" s="155"/>
      <c r="LYH3" s="155"/>
      <c r="LYI3" s="155"/>
      <c r="LYJ3" s="155"/>
      <c r="LYK3" s="155"/>
      <c r="LYL3" s="155"/>
      <c r="LYM3" s="155"/>
      <c r="LYN3" s="155"/>
      <c r="LYO3" s="155"/>
      <c r="LYP3" s="155"/>
      <c r="LYQ3" s="155"/>
      <c r="LYR3" s="155"/>
      <c r="LYS3" s="155"/>
      <c r="LYT3" s="155"/>
      <c r="LYU3" s="155"/>
      <c r="LYV3" s="155"/>
      <c r="LYW3" s="155"/>
      <c r="LYX3" s="155"/>
      <c r="LYY3" s="155"/>
      <c r="LYZ3" s="155"/>
      <c r="LZA3" s="155"/>
      <c r="LZB3" s="155"/>
      <c r="LZC3" s="155"/>
      <c r="LZD3" s="155"/>
      <c r="LZE3" s="155"/>
      <c r="LZF3" s="155"/>
      <c r="LZG3" s="155"/>
      <c r="LZH3" s="155"/>
      <c r="LZI3" s="155"/>
      <c r="LZJ3" s="155"/>
      <c r="LZK3" s="155"/>
      <c r="LZL3" s="155"/>
      <c r="LZM3" s="155"/>
      <c r="LZN3" s="155"/>
      <c r="LZO3" s="155"/>
      <c r="LZP3" s="155"/>
      <c r="LZQ3" s="155"/>
      <c r="LZR3" s="155"/>
      <c r="LZS3" s="155"/>
      <c r="LZT3" s="155"/>
      <c r="LZU3" s="155"/>
      <c r="LZV3" s="155"/>
      <c r="LZW3" s="155"/>
      <c r="LZX3" s="155"/>
      <c r="LZY3" s="155"/>
      <c r="LZZ3" s="155"/>
      <c r="MAA3" s="155"/>
      <c r="MAB3" s="155"/>
      <c r="MAC3" s="155"/>
      <c r="MAD3" s="155"/>
      <c r="MAE3" s="155"/>
      <c r="MAF3" s="155"/>
      <c r="MAG3" s="155"/>
      <c r="MAH3" s="155"/>
      <c r="MAI3" s="155"/>
      <c r="MAJ3" s="155"/>
      <c r="MAK3" s="155"/>
      <c r="MAL3" s="155"/>
      <c r="MAM3" s="155"/>
      <c r="MAN3" s="155"/>
      <c r="MAO3" s="155"/>
      <c r="MAP3" s="155"/>
      <c r="MAQ3" s="155"/>
      <c r="MAR3" s="155"/>
      <c r="MAS3" s="155"/>
      <c r="MAT3" s="155"/>
      <c r="MAU3" s="155"/>
      <c r="MAV3" s="155"/>
      <c r="MAW3" s="155"/>
      <c r="MAX3" s="155"/>
      <c r="MAY3" s="155"/>
      <c r="MAZ3" s="155"/>
      <c r="MBA3" s="155"/>
      <c r="MBB3" s="155"/>
      <c r="MBC3" s="155"/>
      <c r="MBD3" s="155"/>
      <c r="MBE3" s="155"/>
      <c r="MBF3" s="155"/>
      <c r="MBG3" s="155"/>
      <c r="MBH3" s="155"/>
      <c r="MBI3" s="155"/>
      <c r="MBJ3" s="155"/>
      <c r="MBK3" s="155"/>
      <c r="MBL3" s="155"/>
      <c r="MBM3" s="155"/>
      <c r="MBN3" s="155"/>
      <c r="MBO3" s="155"/>
      <c r="MBP3" s="155"/>
      <c r="MBQ3" s="155"/>
      <c r="MBR3" s="155"/>
      <c r="MBS3" s="155"/>
      <c r="MBT3" s="155"/>
      <c r="MBU3" s="155"/>
      <c r="MBV3" s="155"/>
      <c r="MBW3" s="155"/>
      <c r="MBX3" s="155"/>
      <c r="MBY3" s="155"/>
      <c r="MBZ3" s="155"/>
      <c r="MCA3" s="155"/>
      <c r="MCB3" s="155"/>
      <c r="MCC3" s="155"/>
      <c r="MCD3" s="155"/>
      <c r="MCE3" s="155"/>
      <c r="MCF3" s="155"/>
      <c r="MCG3" s="155"/>
      <c r="MCH3" s="155"/>
      <c r="MCI3" s="155"/>
      <c r="MCJ3" s="155"/>
      <c r="MCK3" s="155"/>
      <c r="MCL3" s="155"/>
      <c r="MCM3" s="155"/>
      <c r="MCN3" s="155"/>
      <c r="MCO3" s="155"/>
      <c r="MCP3" s="155"/>
      <c r="MCQ3" s="155"/>
      <c r="MCR3" s="155"/>
      <c r="MCS3" s="155"/>
      <c r="MCT3" s="155"/>
      <c r="MCU3" s="155"/>
      <c r="MCV3" s="155"/>
      <c r="MCW3" s="155"/>
      <c r="MCX3" s="155"/>
      <c r="MCY3" s="155"/>
      <c r="MCZ3" s="155"/>
      <c r="MDA3" s="155"/>
      <c r="MDB3" s="155"/>
      <c r="MDC3" s="155"/>
      <c r="MDD3" s="155"/>
      <c r="MDE3" s="155"/>
      <c r="MDF3" s="155"/>
      <c r="MDG3" s="155"/>
      <c r="MDH3" s="155"/>
      <c r="MDI3" s="155"/>
      <c r="MDJ3" s="155"/>
      <c r="MDK3" s="155"/>
      <c r="MDL3" s="155"/>
      <c r="MDM3" s="155"/>
      <c r="MDN3" s="155"/>
      <c r="MDO3" s="155"/>
      <c r="MDP3" s="155"/>
      <c r="MDQ3" s="155"/>
      <c r="MDR3" s="155"/>
      <c r="MDS3" s="155"/>
      <c r="MDT3" s="155"/>
      <c r="MDU3" s="155"/>
      <c r="MDV3" s="155"/>
      <c r="MDW3" s="155"/>
      <c r="MDX3" s="155"/>
      <c r="MDY3" s="155"/>
      <c r="MDZ3" s="155"/>
      <c r="MEA3" s="155"/>
      <c r="MEB3" s="155"/>
      <c r="MEC3" s="155"/>
      <c r="MED3" s="155"/>
      <c r="MEE3" s="155"/>
      <c r="MEF3" s="155"/>
      <c r="MEG3" s="155"/>
      <c r="MEH3" s="155"/>
      <c r="MEI3" s="155"/>
      <c r="MEJ3" s="155"/>
      <c r="MEK3" s="155"/>
      <c r="MEL3" s="155"/>
      <c r="MEM3" s="155"/>
      <c r="MEN3" s="155"/>
      <c r="MEO3" s="155"/>
      <c r="MEP3" s="155"/>
      <c r="MEQ3" s="155"/>
      <c r="MER3" s="155"/>
      <c r="MES3" s="155"/>
      <c r="MET3" s="155"/>
      <c r="MEU3" s="155"/>
      <c r="MEV3" s="155"/>
      <c r="MEW3" s="155"/>
      <c r="MEX3" s="155"/>
      <c r="MEY3" s="155"/>
      <c r="MEZ3" s="155"/>
      <c r="MFA3" s="155"/>
      <c r="MFB3" s="155"/>
      <c r="MFC3" s="155"/>
      <c r="MFD3" s="155"/>
      <c r="MFE3" s="155"/>
      <c r="MFF3" s="155"/>
      <c r="MFG3" s="155"/>
      <c r="MFH3" s="155"/>
      <c r="MFI3" s="155"/>
      <c r="MFJ3" s="155"/>
      <c r="MFK3" s="155"/>
      <c r="MFL3" s="155"/>
      <c r="MFM3" s="155"/>
      <c r="MFN3" s="155"/>
      <c r="MFO3" s="155"/>
      <c r="MFP3" s="155"/>
      <c r="MFQ3" s="155"/>
      <c r="MFR3" s="155"/>
      <c r="MFS3" s="155"/>
      <c r="MFT3" s="155"/>
      <c r="MFU3" s="155"/>
      <c r="MFV3" s="155"/>
      <c r="MFW3" s="155"/>
      <c r="MFX3" s="155"/>
      <c r="MFY3" s="155"/>
      <c r="MFZ3" s="155"/>
      <c r="MGA3" s="155"/>
      <c r="MGB3" s="155"/>
      <c r="MGC3" s="155"/>
      <c r="MGD3" s="155"/>
      <c r="MGE3" s="155"/>
      <c r="MGF3" s="155"/>
      <c r="MGG3" s="155"/>
      <c r="MGH3" s="155"/>
      <c r="MGI3" s="155"/>
      <c r="MGJ3" s="155"/>
      <c r="MGK3" s="155"/>
      <c r="MGL3" s="155"/>
      <c r="MGM3" s="155"/>
      <c r="MGN3" s="155"/>
      <c r="MGO3" s="155"/>
      <c r="MGP3" s="155"/>
      <c r="MGQ3" s="155"/>
      <c r="MGR3" s="155"/>
      <c r="MGS3" s="155"/>
      <c r="MGT3" s="155"/>
      <c r="MGU3" s="155"/>
      <c r="MGV3" s="155"/>
      <c r="MGW3" s="155"/>
      <c r="MGX3" s="155"/>
      <c r="MGY3" s="155"/>
      <c r="MGZ3" s="155"/>
      <c r="MHA3" s="155"/>
      <c r="MHB3" s="155"/>
      <c r="MHC3" s="155"/>
      <c r="MHD3" s="155"/>
      <c r="MHE3" s="155"/>
      <c r="MHF3" s="155"/>
      <c r="MHG3" s="155"/>
      <c r="MHH3" s="155"/>
      <c r="MHI3" s="155"/>
      <c r="MHJ3" s="155"/>
      <c r="MHK3" s="155"/>
      <c r="MHL3" s="155"/>
      <c r="MHM3" s="155"/>
      <c r="MHN3" s="155"/>
      <c r="MHO3" s="155"/>
      <c r="MHP3" s="155"/>
      <c r="MHQ3" s="155"/>
      <c r="MHR3" s="155"/>
      <c r="MHS3" s="155"/>
      <c r="MHT3" s="155"/>
      <c r="MHU3" s="155"/>
      <c r="MHV3" s="155"/>
      <c r="MHW3" s="155"/>
      <c r="MHX3" s="155"/>
      <c r="MHY3" s="155"/>
      <c r="MHZ3" s="155"/>
      <c r="MIA3" s="155"/>
      <c r="MIB3" s="155"/>
      <c r="MIC3" s="155"/>
      <c r="MID3" s="155"/>
      <c r="MIE3" s="155"/>
      <c r="MIF3" s="155"/>
      <c r="MIG3" s="155"/>
      <c r="MIH3" s="155"/>
      <c r="MII3" s="155"/>
      <c r="MIJ3" s="155"/>
      <c r="MIK3" s="155"/>
      <c r="MIL3" s="155"/>
      <c r="MIM3" s="155"/>
      <c r="MIN3" s="155"/>
      <c r="MIO3" s="155"/>
      <c r="MIP3" s="155"/>
      <c r="MIQ3" s="155"/>
      <c r="MIR3" s="155"/>
      <c r="MIS3" s="155"/>
      <c r="MIT3" s="155"/>
      <c r="MIU3" s="155"/>
      <c r="MIV3" s="155"/>
      <c r="MIW3" s="155"/>
      <c r="MIX3" s="155"/>
      <c r="MIY3" s="155"/>
      <c r="MIZ3" s="155"/>
      <c r="MJA3" s="155"/>
      <c r="MJB3" s="155"/>
      <c r="MJC3" s="155"/>
      <c r="MJD3" s="155"/>
      <c r="MJE3" s="155"/>
      <c r="MJF3" s="155"/>
      <c r="MJG3" s="155"/>
      <c r="MJH3" s="155"/>
      <c r="MJI3" s="155"/>
      <c r="MJJ3" s="155"/>
      <c r="MJK3" s="155"/>
      <c r="MJL3" s="155"/>
      <c r="MJM3" s="155"/>
      <c r="MJN3" s="155"/>
      <c r="MJO3" s="155"/>
      <c r="MJP3" s="155"/>
      <c r="MJQ3" s="155"/>
      <c r="MJR3" s="155"/>
      <c r="MJS3" s="155"/>
      <c r="MJT3" s="155"/>
      <c r="MJU3" s="155"/>
      <c r="MJV3" s="155"/>
      <c r="MJW3" s="155"/>
      <c r="MJX3" s="155"/>
      <c r="MJY3" s="155"/>
      <c r="MJZ3" s="155"/>
      <c r="MKA3" s="155"/>
      <c r="MKB3" s="155"/>
      <c r="MKC3" s="155"/>
      <c r="MKD3" s="155"/>
      <c r="MKE3" s="155"/>
      <c r="MKF3" s="155"/>
      <c r="MKG3" s="155"/>
      <c r="MKH3" s="155"/>
      <c r="MKI3" s="155"/>
      <c r="MKJ3" s="155"/>
      <c r="MKK3" s="155"/>
      <c r="MKL3" s="155"/>
      <c r="MKM3" s="155"/>
      <c r="MKN3" s="155"/>
      <c r="MKO3" s="155"/>
      <c r="MKP3" s="155"/>
      <c r="MKQ3" s="155"/>
      <c r="MKR3" s="155"/>
      <c r="MKS3" s="155"/>
      <c r="MKT3" s="155"/>
      <c r="MKU3" s="155"/>
      <c r="MKV3" s="155"/>
      <c r="MKW3" s="155"/>
      <c r="MKX3" s="155"/>
      <c r="MKY3" s="155"/>
      <c r="MKZ3" s="155"/>
      <c r="MLA3" s="155"/>
      <c r="MLB3" s="155"/>
      <c r="MLC3" s="155"/>
      <c r="MLD3" s="155"/>
      <c r="MLE3" s="155"/>
      <c r="MLF3" s="155"/>
      <c r="MLG3" s="155"/>
      <c r="MLH3" s="155"/>
      <c r="MLI3" s="155"/>
      <c r="MLJ3" s="155"/>
      <c r="MLK3" s="155"/>
      <c r="MLL3" s="155"/>
      <c r="MLM3" s="155"/>
      <c r="MLN3" s="155"/>
      <c r="MLO3" s="155"/>
      <c r="MLP3" s="155"/>
      <c r="MLQ3" s="155"/>
      <c r="MLR3" s="155"/>
      <c r="MLS3" s="155"/>
      <c r="MLT3" s="155"/>
      <c r="MLU3" s="155"/>
      <c r="MLV3" s="155"/>
      <c r="MLW3" s="155"/>
      <c r="MLX3" s="155"/>
      <c r="MLY3" s="155"/>
      <c r="MLZ3" s="155"/>
      <c r="MMA3" s="155"/>
      <c r="MMB3" s="155"/>
      <c r="MMC3" s="155"/>
      <c r="MMD3" s="155"/>
      <c r="MME3" s="155"/>
      <c r="MMF3" s="155"/>
      <c r="MMG3" s="155"/>
      <c r="MMH3" s="155"/>
      <c r="MMI3" s="155"/>
      <c r="MMJ3" s="155"/>
      <c r="MMK3" s="155"/>
      <c r="MML3" s="155"/>
      <c r="MMM3" s="155"/>
      <c r="MMN3" s="155"/>
      <c r="MMO3" s="155"/>
      <c r="MMP3" s="155"/>
      <c r="MMQ3" s="155"/>
      <c r="MMR3" s="155"/>
      <c r="MMS3" s="155"/>
      <c r="MMT3" s="155"/>
      <c r="MMU3" s="155"/>
      <c r="MMV3" s="155"/>
      <c r="MMW3" s="155"/>
      <c r="MMX3" s="155"/>
      <c r="MMY3" s="155"/>
      <c r="MMZ3" s="155"/>
      <c r="MNA3" s="155"/>
      <c r="MNB3" s="155"/>
      <c r="MNC3" s="155"/>
      <c r="MND3" s="155"/>
      <c r="MNE3" s="155"/>
      <c r="MNF3" s="155"/>
      <c r="MNG3" s="155"/>
      <c r="MNH3" s="155"/>
      <c r="MNI3" s="155"/>
      <c r="MNJ3" s="155"/>
      <c r="MNK3" s="155"/>
      <c r="MNL3" s="155"/>
      <c r="MNM3" s="155"/>
      <c r="MNN3" s="155"/>
      <c r="MNO3" s="155"/>
      <c r="MNP3" s="155"/>
      <c r="MNQ3" s="155"/>
      <c r="MNR3" s="155"/>
      <c r="MNS3" s="155"/>
      <c r="MNT3" s="155"/>
      <c r="MNU3" s="155"/>
      <c r="MNV3" s="155"/>
      <c r="MNW3" s="155"/>
      <c r="MNX3" s="155"/>
      <c r="MNY3" s="155"/>
      <c r="MNZ3" s="155"/>
      <c r="MOA3" s="155"/>
      <c r="MOB3" s="155"/>
      <c r="MOC3" s="155"/>
      <c r="MOD3" s="155"/>
      <c r="MOE3" s="155"/>
      <c r="MOF3" s="155"/>
      <c r="MOG3" s="155"/>
      <c r="MOH3" s="155"/>
      <c r="MOI3" s="155"/>
      <c r="MOJ3" s="155"/>
      <c r="MOK3" s="155"/>
      <c r="MOL3" s="155"/>
      <c r="MOM3" s="155"/>
      <c r="MON3" s="155"/>
      <c r="MOO3" s="155"/>
      <c r="MOP3" s="155"/>
      <c r="MOQ3" s="155"/>
      <c r="MOR3" s="155"/>
      <c r="MOS3" s="155"/>
      <c r="MOT3" s="155"/>
      <c r="MOU3" s="155"/>
      <c r="MOV3" s="155"/>
      <c r="MOW3" s="155"/>
      <c r="MOX3" s="155"/>
      <c r="MOY3" s="155"/>
      <c r="MOZ3" s="155"/>
      <c r="MPA3" s="155"/>
      <c r="MPB3" s="155"/>
      <c r="MPC3" s="155"/>
      <c r="MPD3" s="155"/>
      <c r="MPE3" s="155"/>
      <c r="MPF3" s="155"/>
      <c r="MPG3" s="155"/>
      <c r="MPH3" s="155"/>
      <c r="MPI3" s="155"/>
      <c r="MPJ3" s="155"/>
      <c r="MPK3" s="155"/>
      <c r="MPL3" s="155"/>
      <c r="MPM3" s="155"/>
      <c r="MPN3" s="155"/>
      <c r="MPO3" s="155"/>
      <c r="MPP3" s="155"/>
      <c r="MPQ3" s="155"/>
      <c r="MPR3" s="155"/>
      <c r="MPS3" s="155"/>
      <c r="MPT3" s="155"/>
      <c r="MPU3" s="155"/>
      <c r="MPV3" s="155"/>
      <c r="MPW3" s="155"/>
      <c r="MPX3" s="155"/>
      <c r="MPY3" s="155"/>
      <c r="MPZ3" s="155"/>
      <c r="MQA3" s="155"/>
      <c r="MQB3" s="155"/>
      <c r="MQC3" s="155"/>
      <c r="MQD3" s="155"/>
      <c r="MQE3" s="155"/>
      <c r="MQF3" s="155"/>
      <c r="MQG3" s="155"/>
      <c r="MQH3" s="155"/>
      <c r="MQI3" s="155"/>
      <c r="MQJ3" s="155"/>
      <c r="MQK3" s="155"/>
      <c r="MQL3" s="155"/>
      <c r="MQM3" s="155"/>
      <c r="MQN3" s="155"/>
      <c r="MQO3" s="155"/>
      <c r="MQP3" s="155"/>
      <c r="MQQ3" s="155"/>
      <c r="MQR3" s="155"/>
      <c r="MQS3" s="155"/>
      <c r="MQT3" s="155"/>
      <c r="MQU3" s="155"/>
      <c r="MQV3" s="155"/>
      <c r="MQW3" s="155"/>
      <c r="MQX3" s="155"/>
      <c r="MQY3" s="155"/>
      <c r="MQZ3" s="155"/>
      <c r="MRA3" s="155"/>
      <c r="MRB3" s="155"/>
      <c r="MRC3" s="155"/>
      <c r="MRD3" s="155"/>
      <c r="MRE3" s="155"/>
      <c r="MRF3" s="155"/>
      <c r="MRG3" s="155"/>
      <c r="MRH3" s="155"/>
      <c r="MRI3" s="155"/>
      <c r="MRJ3" s="155"/>
      <c r="MRK3" s="155"/>
      <c r="MRL3" s="155"/>
      <c r="MRM3" s="155"/>
      <c r="MRN3" s="155"/>
      <c r="MRO3" s="155"/>
      <c r="MRP3" s="155"/>
      <c r="MRQ3" s="155"/>
      <c r="MRR3" s="155"/>
      <c r="MRS3" s="155"/>
      <c r="MRT3" s="155"/>
      <c r="MRU3" s="155"/>
      <c r="MRV3" s="155"/>
      <c r="MRW3" s="155"/>
      <c r="MRX3" s="155"/>
      <c r="MRY3" s="155"/>
      <c r="MRZ3" s="155"/>
      <c r="MSA3" s="155"/>
      <c r="MSB3" s="155"/>
      <c r="MSC3" s="155"/>
      <c r="MSD3" s="155"/>
      <c r="MSE3" s="155"/>
      <c r="MSF3" s="155"/>
      <c r="MSG3" s="155"/>
      <c r="MSH3" s="155"/>
      <c r="MSI3" s="155"/>
      <c r="MSJ3" s="155"/>
      <c r="MSK3" s="155"/>
      <c r="MSL3" s="155"/>
      <c r="MSM3" s="155"/>
      <c r="MSN3" s="155"/>
      <c r="MSO3" s="155"/>
      <c r="MSP3" s="155"/>
      <c r="MSQ3" s="155"/>
      <c r="MSR3" s="155"/>
      <c r="MSS3" s="155"/>
      <c r="MST3" s="155"/>
      <c r="MSU3" s="155"/>
      <c r="MSV3" s="155"/>
      <c r="MSW3" s="155"/>
      <c r="MSX3" s="155"/>
      <c r="MSY3" s="155"/>
      <c r="MSZ3" s="155"/>
      <c r="MTA3" s="155"/>
      <c r="MTB3" s="155"/>
      <c r="MTC3" s="155"/>
      <c r="MTD3" s="155"/>
      <c r="MTE3" s="155"/>
      <c r="MTF3" s="155"/>
      <c r="MTG3" s="155"/>
      <c r="MTH3" s="155"/>
      <c r="MTI3" s="155"/>
      <c r="MTJ3" s="155"/>
      <c r="MTK3" s="155"/>
      <c r="MTL3" s="155"/>
      <c r="MTM3" s="155"/>
      <c r="MTN3" s="155"/>
      <c r="MTO3" s="155"/>
      <c r="MTP3" s="155"/>
      <c r="MTQ3" s="155"/>
      <c r="MTR3" s="155"/>
      <c r="MTS3" s="155"/>
      <c r="MTT3" s="155"/>
      <c r="MTU3" s="155"/>
      <c r="MTV3" s="155"/>
      <c r="MTW3" s="155"/>
      <c r="MTX3" s="155"/>
      <c r="MTY3" s="155"/>
      <c r="MTZ3" s="155"/>
      <c r="MUA3" s="155"/>
      <c r="MUB3" s="155"/>
      <c r="MUC3" s="155"/>
      <c r="MUD3" s="155"/>
      <c r="MUE3" s="155"/>
      <c r="MUF3" s="155"/>
      <c r="MUG3" s="155"/>
      <c r="MUH3" s="155"/>
      <c r="MUI3" s="155"/>
      <c r="MUJ3" s="155"/>
      <c r="MUK3" s="155"/>
      <c r="MUL3" s="155"/>
      <c r="MUM3" s="155"/>
      <c r="MUN3" s="155"/>
      <c r="MUO3" s="155"/>
      <c r="MUP3" s="155"/>
      <c r="MUQ3" s="155"/>
      <c r="MUR3" s="155"/>
      <c r="MUS3" s="155"/>
      <c r="MUT3" s="155"/>
      <c r="MUU3" s="155"/>
      <c r="MUV3" s="155"/>
      <c r="MUW3" s="155"/>
      <c r="MUX3" s="155"/>
      <c r="MUY3" s="155"/>
      <c r="MUZ3" s="155"/>
      <c r="MVA3" s="155"/>
      <c r="MVB3" s="155"/>
      <c r="MVC3" s="155"/>
      <c r="MVD3" s="155"/>
      <c r="MVE3" s="155"/>
      <c r="MVF3" s="155"/>
      <c r="MVG3" s="155"/>
      <c r="MVH3" s="155"/>
      <c r="MVI3" s="155"/>
      <c r="MVJ3" s="155"/>
      <c r="MVK3" s="155"/>
      <c r="MVL3" s="155"/>
      <c r="MVM3" s="155"/>
      <c r="MVN3" s="155"/>
      <c r="MVO3" s="155"/>
      <c r="MVP3" s="155"/>
      <c r="MVQ3" s="155"/>
      <c r="MVR3" s="155"/>
      <c r="MVS3" s="155"/>
      <c r="MVT3" s="155"/>
      <c r="MVU3" s="155"/>
      <c r="MVV3" s="155"/>
      <c r="MVW3" s="155"/>
      <c r="MVX3" s="155"/>
      <c r="MVY3" s="155"/>
      <c r="MVZ3" s="155"/>
      <c r="MWA3" s="155"/>
      <c r="MWB3" s="155"/>
      <c r="MWC3" s="155"/>
      <c r="MWD3" s="155"/>
      <c r="MWE3" s="155"/>
      <c r="MWF3" s="155"/>
      <c r="MWG3" s="155"/>
      <c r="MWH3" s="155"/>
      <c r="MWI3" s="155"/>
      <c r="MWJ3" s="155"/>
      <c r="MWK3" s="155"/>
      <c r="MWL3" s="155"/>
      <c r="MWM3" s="155"/>
      <c r="MWN3" s="155"/>
      <c r="MWO3" s="155"/>
      <c r="MWP3" s="155"/>
      <c r="MWQ3" s="155"/>
      <c r="MWR3" s="155"/>
      <c r="MWS3" s="155"/>
      <c r="MWT3" s="155"/>
      <c r="MWU3" s="155"/>
      <c r="MWV3" s="155"/>
      <c r="MWW3" s="155"/>
      <c r="MWX3" s="155"/>
      <c r="MWY3" s="155"/>
      <c r="MWZ3" s="155"/>
      <c r="MXA3" s="155"/>
      <c r="MXB3" s="155"/>
      <c r="MXC3" s="155"/>
      <c r="MXD3" s="155"/>
      <c r="MXE3" s="155"/>
      <c r="MXF3" s="155"/>
      <c r="MXG3" s="155"/>
      <c r="MXH3" s="155"/>
      <c r="MXI3" s="155"/>
      <c r="MXJ3" s="155"/>
      <c r="MXK3" s="155"/>
      <c r="MXL3" s="155"/>
      <c r="MXM3" s="155"/>
      <c r="MXN3" s="155"/>
      <c r="MXO3" s="155"/>
      <c r="MXP3" s="155"/>
      <c r="MXQ3" s="155"/>
      <c r="MXR3" s="155"/>
      <c r="MXS3" s="155"/>
      <c r="MXT3" s="155"/>
      <c r="MXU3" s="155"/>
      <c r="MXV3" s="155"/>
      <c r="MXW3" s="155"/>
      <c r="MXX3" s="155"/>
      <c r="MXY3" s="155"/>
      <c r="MXZ3" s="155"/>
      <c r="MYA3" s="155"/>
      <c r="MYB3" s="155"/>
      <c r="MYC3" s="155"/>
      <c r="MYD3" s="155"/>
      <c r="MYE3" s="155"/>
      <c r="MYF3" s="155"/>
      <c r="MYG3" s="155"/>
      <c r="MYH3" s="155"/>
      <c r="MYI3" s="155"/>
      <c r="MYJ3" s="155"/>
      <c r="MYK3" s="155"/>
      <c r="MYL3" s="155"/>
      <c r="MYM3" s="155"/>
      <c r="MYN3" s="155"/>
      <c r="MYO3" s="155"/>
      <c r="MYP3" s="155"/>
      <c r="MYQ3" s="155"/>
      <c r="MYR3" s="155"/>
      <c r="MYS3" s="155"/>
      <c r="MYT3" s="155"/>
      <c r="MYU3" s="155"/>
      <c r="MYV3" s="155"/>
      <c r="MYW3" s="155"/>
      <c r="MYX3" s="155"/>
      <c r="MYY3" s="155"/>
      <c r="MYZ3" s="155"/>
      <c r="MZA3" s="155"/>
      <c r="MZB3" s="155"/>
      <c r="MZC3" s="155"/>
      <c r="MZD3" s="155"/>
      <c r="MZE3" s="155"/>
      <c r="MZF3" s="155"/>
      <c r="MZG3" s="155"/>
      <c r="MZH3" s="155"/>
      <c r="MZI3" s="155"/>
      <c r="MZJ3" s="155"/>
      <c r="MZK3" s="155"/>
      <c r="MZL3" s="155"/>
      <c r="MZM3" s="155"/>
      <c r="MZN3" s="155"/>
      <c r="MZO3" s="155"/>
      <c r="MZP3" s="155"/>
      <c r="MZQ3" s="155"/>
      <c r="MZR3" s="155"/>
      <c r="MZS3" s="155"/>
      <c r="MZT3" s="155"/>
      <c r="MZU3" s="155"/>
      <c r="MZV3" s="155"/>
      <c r="MZW3" s="155"/>
      <c r="MZX3" s="155"/>
      <c r="MZY3" s="155"/>
      <c r="MZZ3" s="155"/>
      <c r="NAA3" s="155"/>
      <c r="NAB3" s="155"/>
      <c r="NAC3" s="155"/>
      <c r="NAD3" s="155"/>
      <c r="NAE3" s="155"/>
      <c r="NAF3" s="155"/>
      <c r="NAG3" s="155"/>
      <c r="NAH3" s="155"/>
      <c r="NAI3" s="155"/>
      <c r="NAJ3" s="155"/>
      <c r="NAK3" s="155"/>
      <c r="NAL3" s="155"/>
      <c r="NAM3" s="155"/>
      <c r="NAN3" s="155"/>
      <c r="NAO3" s="155"/>
      <c r="NAP3" s="155"/>
      <c r="NAQ3" s="155"/>
      <c r="NAR3" s="155"/>
      <c r="NAS3" s="155"/>
      <c r="NAT3" s="155"/>
      <c r="NAU3" s="155"/>
      <c r="NAV3" s="155"/>
      <c r="NAW3" s="155"/>
      <c r="NAX3" s="155"/>
      <c r="NAY3" s="155"/>
      <c r="NAZ3" s="155"/>
      <c r="NBA3" s="155"/>
      <c r="NBB3" s="155"/>
      <c r="NBC3" s="155"/>
      <c r="NBD3" s="155"/>
      <c r="NBE3" s="155"/>
      <c r="NBF3" s="155"/>
      <c r="NBG3" s="155"/>
      <c r="NBH3" s="155"/>
      <c r="NBI3" s="155"/>
      <c r="NBJ3" s="155"/>
      <c r="NBK3" s="155"/>
      <c r="NBL3" s="155"/>
      <c r="NBM3" s="155"/>
      <c r="NBN3" s="155"/>
      <c r="NBO3" s="155"/>
      <c r="NBP3" s="155"/>
      <c r="NBQ3" s="155"/>
      <c r="NBR3" s="155"/>
      <c r="NBS3" s="155"/>
      <c r="NBT3" s="155"/>
      <c r="NBU3" s="155"/>
      <c r="NBV3" s="155"/>
      <c r="NBW3" s="155"/>
      <c r="NBX3" s="155"/>
      <c r="NBY3" s="155"/>
      <c r="NBZ3" s="155"/>
      <c r="NCA3" s="155"/>
      <c r="NCB3" s="155"/>
      <c r="NCC3" s="155"/>
      <c r="NCD3" s="155"/>
      <c r="NCE3" s="155"/>
      <c r="NCF3" s="155"/>
      <c r="NCG3" s="155"/>
      <c r="NCH3" s="155"/>
      <c r="NCI3" s="155"/>
      <c r="NCJ3" s="155"/>
      <c r="NCK3" s="155"/>
      <c r="NCL3" s="155"/>
      <c r="NCM3" s="155"/>
      <c r="NCN3" s="155"/>
      <c r="NCO3" s="155"/>
      <c r="NCP3" s="155"/>
      <c r="NCQ3" s="155"/>
      <c r="NCR3" s="155"/>
      <c r="NCS3" s="155"/>
      <c r="NCT3" s="155"/>
      <c r="NCU3" s="155"/>
      <c r="NCV3" s="155"/>
      <c r="NCW3" s="155"/>
      <c r="NCX3" s="155"/>
      <c r="NCY3" s="155"/>
      <c r="NCZ3" s="155"/>
      <c r="NDA3" s="155"/>
      <c r="NDB3" s="155"/>
      <c r="NDC3" s="155"/>
      <c r="NDD3" s="155"/>
      <c r="NDE3" s="155"/>
      <c r="NDF3" s="155"/>
      <c r="NDG3" s="155"/>
      <c r="NDH3" s="155"/>
      <c r="NDI3" s="155"/>
      <c r="NDJ3" s="155"/>
      <c r="NDK3" s="155"/>
      <c r="NDL3" s="155"/>
      <c r="NDM3" s="155"/>
      <c r="NDN3" s="155"/>
      <c r="NDO3" s="155"/>
      <c r="NDP3" s="155"/>
      <c r="NDQ3" s="155"/>
      <c r="NDR3" s="155"/>
      <c r="NDS3" s="155"/>
      <c r="NDT3" s="155"/>
      <c r="NDU3" s="155"/>
      <c r="NDV3" s="155"/>
      <c r="NDW3" s="155"/>
      <c r="NDX3" s="155"/>
      <c r="NDY3" s="155"/>
      <c r="NDZ3" s="155"/>
      <c r="NEA3" s="155"/>
      <c r="NEB3" s="155"/>
      <c r="NEC3" s="155"/>
      <c r="NED3" s="155"/>
      <c r="NEE3" s="155"/>
      <c r="NEF3" s="155"/>
      <c r="NEG3" s="155"/>
      <c r="NEH3" s="155"/>
      <c r="NEI3" s="155"/>
      <c r="NEJ3" s="155"/>
      <c r="NEK3" s="155"/>
      <c r="NEL3" s="155"/>
      <c r="NEM3" s="155"/>
      <c r="NEN3" s="155"/>
      <c r="NEO3" s="155"/>
      <c r="NEP3" s="155"/>
      <c r="NEQ3" s="155"/>
      <c r="NER3" s="155"/>
      <c r="NES3" s="155"/>
      <c r="NET3" s="155"/>
      <c r="NEU3" s="155"/>
      <c r="NEV3" s="155"/>
      <c r="NEW3" s="155"/>
      <c r="NEX3" s="155"/>
      <c r="NEY3" s="155"/>
      <c r="NEZ3" s="155"/>
      <c r="NFA3" s="155"/>
      <c r="NFB3" s="155"/>
      <c r="NFC3" s="155"/>
      <c r="NFD3" s="155"/>
      <c r="NFE3" s="155"/>
      <c r="NFF3" s="155"/>
      <c r="NFG3" s="155"/>
      <c r="NFH3" s="155"/>
      <c r="NFI3" s="155"/>
      <c r="NFJ3" s="155"/>
      <c r="NFK3" s="155"/>
      <c r="NFL3" s="155"/>
      <c r="NFM3" s="155"/>
      <c r="NFN3" s="155"/>
      <c r="NFO3" s="155"/>
      <c r="NFP3" s="155"/>
      <c r="NFQ3" s="155"/>
      <c r="NFR3" s="155"/>
      <c r="NFS3" s="155"/>
      <c r="NFT3" s="155"/>
      <c r="NFU3" s="155"/>
      <c r="NFV3" s="155"/>
      <c r="NFW3" s="155"/>
      <c r="NFX3" s="155"/>
      <c r="NFY3" s="155"/>
      <c r="NFZ3" s="155"/>
      <c r="NGA3" s="155"/>
      <c r="NGB3" s="155"/>
      <c r="NGC3" s="155"/>
      <c r="NGD3" s="155"/>
      <c r="NGE3" s="155"/>
      <c r="NGF3" s="155"/>
      <c r="NGG3" s="155"/>
      <c r="NGH3" s="155"/>
      <c r="NGI3" s="155"/>
      <c r="NGJ3" s="155"/>
      <c r="NGK3" s="155"/>
      <c r="NGL3" s="155"/>
      <c r="NGM3" s="155"/>
      <c r="NGN3" s="155"/>
      <c r="NGO3" s="155"/>
      <c r="NGP3" s="155"/>
      <c r="NGQ3" s="155"/>
      <c r="NGR3" s="155"/>
      <c r="NGS3" s="155"/>
      <c r="NGT3" s="155"/>
      <c r="NGU3" s="155"/>
      <c r="NGV3" s="155"/>
      <c r="NGW3" s="155"/>
      <c r="NGX3" s="155"/>
      <c r="NGY3" s="155"/>
      <c r="NGZ3" s="155"/>
      <c r="NHA3" s="155"/>
      <c r="NHB3" s="155"/>
      <c r="NHC3" s="155"/>
      <c r="NHD3" s="155"/>
      <c r="NHE3" s="155"/>
      <c r="NHF3" s="155"/>
      <c r="NHG3" s="155"/>
      <c r="NHH3" s="155"/>
      <c r="NHI3" s="155"/>
      <c r="NHJ3" s="155"/>
      <c r="NHK3" s="155"/>
      <c r="NHL3" s="155"/>
      <c r="NHM3" s="155"/>
      <c r="NHN3" s="155"/>
      <c r="NHO3" s="155"/>
      <c r="NHP3" s="155"/>
      <c r="NHQ3" s="155"/>
      <c r="NHR3" s="155"/>
      <c r="NHS3" s="155"/>
      <c r="NHT3" s="155"/>
      <c r="NHU3" s="155"/>
      <c r="NHV3" s="155"/>
      <c r="NHW3" s="155"/>
      <c r="NHX3" s="155"/>
      <c r="NHY3" s="155"/>
      <c r="NHZ3" s="155"/>
      <c r="NIA3" s="155"/>
      <c r="NIB3" s="155"/>
      <c r="NIC3" s="155"/>
      <c r="NID3" s="155"/>
      <c r="NIE3" s="155"/>
      <c r="NIF3" s="155"/>
      <c r="NIG3" s="155"/>
      <c r="NIH3" s="155"/>
      <c r="NII3" s="155"/>
      <c r="NIJ3" s="155"/>
      <c r="NIK3" s="155"/>
      <c r="NIL3" s="155"/>
      <c r="NIM3" s="155"/>
      <c r="NIN3" s="155"/>
      <c r="NIO3" s="155"/>
      <c r="NIP3" s="155"/>
      <c r="NIQ3" s="155"/>
      <c r="NIR3" s="155"/>
      <c r="NIS3" s="155"/>
      <c r="NIT3" s="155"/>
      <c r="NIU3" s="155"/>
      <c r="NIV3" s="155"/>
      <c r="NIW3" s="155"/>
      <c r="NIX3" s="155"/>
      <c r="NIY3" s="155"/>
      <c r="NIZ3" s="155"/>
      <c r="NJA3" s="155"/>
      <c r="NJB3" s="155"/>
      <c r="NJC3" s="155"/>
      <c r="NJD3" s="155"/>
      <c r="NJE3" s="155"/>
      <c r="NJF3" s="155"/>
      <c r="NJG3" s="155"/>
      <c r="NJH3" s="155"/>
      <c r="NJI3" s="155"/>
      <c r="NJJ3" s="155"/>
      <c r="NJK3" s="155"/>
      <c r="NJL3" s="155"/>
      <c r="NJM3" s="155"/>
      <c r="NJN3" s="155"/>
      <c r="NJO3" s="155"/>
      <c r="NJP3" s="155"/>
      <c r="NJQ3" s="155"/>
      <c r="NJR3" s="155"/>
      <c r="NJS3" s="155"/>
      <c r="NJT3" s="155"/>
      <c r="NJU3" s="155"/>
      <c r="NJV3" s="155"/>
      <c r="NJW3" s="155"/>
      <c r="NJX3" s="155"/>
      <c r="NJY3" s="155"/>
      <c r="NJZ3" s="155"/>
      <c r="NKA3" s="155"/>
      <c r="NKB3" s="155"/>
      <c r="NKC3" s="155"/>
      <c r="NKD3" s="155"/>
      <c r="NKE3" s="155"/>
      <c r="NKF3" s="155"/>
      <c r="NKG3" s="155"/>
      <c r="NKH3" s="155"/>
      <c r="NKI3" s="155"/>
      <c r="NKJ3" s="155"/>
      <c r="NKK3" s="155"/>
      <c r="NKL3" s="155"/>
      <c r="NKM3" s="155"/>
      <c r="NKN3" s="155"/>
      <c r="NKO3" s="155"/>
      <c r="NKP3" s="155"/>
      <c r="NKQ3" s="155"/>
      <c r="NKR3" s="155"/>
      <c r="NKS3" s="155"/>
      <c r="NKT3" s="155"/>
      <c r="NKU3" s="155"/>
      <c r="NKV3" s="155"/>
      <c r="NKW3" s="155"/>
      <c r="NKX3" s="155"/>
      <c r="NKY3" s="155"/>
      <c r="NKZ3" s="155"/>
      <c r="NLA3" s="155"/>
      <c r="NLB3" s="155"/>
      <c r="NLC3" s="155"/>
      <c r="NLD3" s="155"/>
      <c r="NLE3" s="155"/>
      <c r="NLF3" s="155"/>
      <c r="NLG3" s="155"/>
      <c r="NLH3" s="155"/>
      <c r="NLI3" s="155"/>
      <c r="NLJ3" s="155"/>
      <c r="NLK3" s="155"/>
      <c r="NLL3" s="155"/>
      <c r="NLM3" s="155"/>
      <c r="NLN3" s="155"/>
      <c r="NLO3" s="155"/>
      <c r="NLP3" s="155"/>
      <c r="NLQ3" s="155"/>
      <c r="NLR3" s="155"/>
      <c r="NLS3" s="155"/>
      <c r="NLT3" s="155"/>
      <c r="NLU3" s="155"/>
      <c r="NLV3" s="155"/>
      <c r="NLW3" s="155"/>
      <c r="NLX3" s="155"/>
      <c r="NLY3" s="155"/>
      <c r="NLZ3" s="155"/>
      <c r="NMA3" s="155"/>
      <c r="NMB3" s="155"/>
      <c r="NMC3" s="155"/>
      <c r="NMD3" s="155"/>
      <c r="NME3" s="155"/>
      <c r="NMF3" s="155"/>
      <c r="NMG3" s="155"/>
      <c r="NMH3" s="155"/>
      <c r="NMI3" s="155"/>
      <c r="NMJ3" s="155"/>
      <c r="NMK3" s="155"/>
      <c r="NML3" s="155"/>
      <c r="NMM3" s="155"/>
      <c r="NMN3" s="155"/>
      <c r="NMO3" s="155"/>
      <c r="NMP3" s="155"/>
      <c r="NMQ3" s="155"/>
      <c r="NMR3" s="155"/>
      <c r="NMS3" s="155"/>
      <c r="NMT3" s="155"/>
      <c r="NMU3" s="155"/>
      <c r="NMV3" s="155"/>
      <c r="NMW3" s="155"/>
      <c r="NMX3" s="155"/>
      <c r="NMY3" s="155"/>
      <c r="NMZ3" s="155"/>
      <c r="NNA3" s="155"/>
      <c r="NNB3" s="155"/>
      <c r="NNC3" s="155"/>
      <c r="NND3" s="155"/>
      <c r="NNE3" s="155"/>
      <c r="NNF3" s="155"/>
      <c r="NNG3" s="155"/>
      <c r="NNH3" s="155"/>
      <c r="NNI3" s="155"/>
      <c r="NNJ3" s="155"/>
      <c r="NNK3" s="155"/>
      <c r="NNL3" s="155"/>
      <c r="NNM3" s="155"/>
      <c r="NNN3" s="155"/>
      <c r="NNO3" s="155"/>
      <c r="NNP3" s="155"/>
      <c r="NNQ3" s="155"/>
      <c r="NNR3" s="155"/>
      <c r="NNS3" s="155"/>
      <c r="NNT3" s="155"/>
      <c r="NNU3" s="155"/>
      <c r="NNV3" s="155"/>
      <c r="NNW3" s="155"/>
      <c r="NNX3" s="155"/>
      <c r="NNY3" s="155"/>
      <c r="NNZ3" s="155"/>
      <c r="NOA3" s="155"/>
      <c r="NOB3" s="155"/>
      <c r="NOC3" s="155"/>
      <c r="NOD3" s="155"/>
      <c r="NOE3" s="155"/>
      <c r="NOF3" s="155"/>
      <c r="NOG3" s="155"/>
      <c r="NOH3" s="155"/>
      <c r="NOI3" s="155"/>
      <c r="NOJ3" s="155"/>
      <c r="NOK3" s="155"/>
      <c r="NOL3" s="155"/>
      <c r="NOM3" s="155"/>
      <c r="NON3" s="155"/>
      <c r="NOO3" s="155"/>
      <c r="NOP3" s="155"/>
      <c r="NOQ3" s="155"/>
      <c r="NOR3" s="155"/>
      <c r="NOS3" s="155"/>
      <c r="NOT3" s="155"/>
      <c r="NOU3" s="155"/>
      <c r="NOV3" s="155"/>
      <c r="NOW3" s="155"/>
      <c r="NOX3" s="155"/>
      <c r="NOY3" s="155"/>
      <c r="NOZ3" s="155"/>
      <c r="NPA3" s="155"/>
      <c r="NPB3" s="155"/>
      <c r="NPC3" s="155"/>
      <c r="NPD3" s="155"/>
      <c r="NPE3" s="155"/>
      <c r="NPF3" s="155"/>
      <c r="NPG3" s="155"/>
      <c r="NPH3" s="155"/>
      <c r="NPI3" s="155"/>
      <c r="NPJ3" s="155"/>
      <c r="NPK3" s="155"/>
      <c r="NPL3" s="155"/>
      <c r="NPM3" s="155"/>
      <c r="NPN3" s="155"/>
      <c r="NPO3" s="155"/>
      <c r="NPP3" s="155"/>
      <c r="NPQ3" s="155"/>
      <c r="NPR3" s="155"/>
      <c r="NPS3" s="155"/>
      <c r="NPT3" s="155"/>
      <c r="NPU3" s="155"/>
      <c r="NPV3" s="155"/>
      <c r="NPW3" s="155"/>
      <c r="NPX3" s="155"/>
      <c r="NPY3" s="155"/>
      <c r="NPZ3" s="155"/>
      <c r="NQA3" s="155"/>
      <c r="NQB3" s="155"/>
      <c r="NQC3" s="155"/>
      <c r="NQD3" s="155"/>
      <c r="NQE3" s="155"/>
      <c r="NQF3" s="155"/>
      <c r="NQG3" s="155"/>
      <c r="NQH3" s="155"/>
      <c r="NQI3" s="155"/>
      <c r="NQJ3" s="155"/>
      <c r="NQK3" s="155"/>
      <c r="NQL3" s="155"/>
      <c r="NQM3" s="155"/>
      <c r="NQN3" s="155"/>
      <c r="NQO3" s="155"/>
      <c r="NQP3" s="155"/>
      <c r="NQQ3" s="155"/>
      <c r="NQR3" s="155"/>
      <c r="NQS3" s="155"/>
      <c r="NQT3" s="155"/>
      <c r="NQU3" s="155"/>
      <c r="NQV3" s="155"/>
      <c r="NQW3" s="155"/>
      <c r="NQX3" s="155"/>
      <c r="NQY3" s="155"/>
      <c r="NQZ3" s="155"/>
      <c r="NRA3" s="155"/>
      <c r="NRB3" s="155"/>
      <c r="NRC3" s="155"/>
      <c r="NRD3" s="155"/>
      <c r="NRE3" s="155"/>
      <c r="NRF3" s="155"/>
      <c r="NRG3" s="155"/>
      <c r="NRH3" s="155"/>
      <c r="NRI3" s="155"/>
      <c r="NRJ3" s="155"/>
      <c r="NRK3" s="155"/>
      <c r="NRL3" s="155"/>
      <c r="NRM3" s="155"/>
      <c r="NRN3" s="155"/>
      <c r="NRO3" s="155"/>
      <c r="NRP3" s="155"/>
      <c r="NRQ3" s="155"/>
      <c r="NRR3" s="155"/>
      <c r="NRS3" s="155"/>
      <c r="NRT3" s="155"/>
      <c r="NRU3" s="155"/>
      <c r="NRV3" s="155"/>
      <c r="NRW3" s="155"/>
      <c r="NRX3" s="155"/>
      <c r="NRY3" s="155"/>
      <c r="NRZ3" s="155"/>
      <c r="NSA3" s="155"/>
      <c r="NSB3" s="155"/>
      <c r="NSC3" s="155"/>
      <c r="NSD3" s="155"/>
      <c r="NSE3" s="155"/>
      <c r="NSF3" s="155"/>
      <c r="NSG3" s="155"/>
      <c r="NSH3" s="155"/>
      <c r="NSI3" s="155"/>
      <c r="NSJ3" s="155"/>
      <c r="NSK3" s="155"/>
      <c r="NSL3" s="155"/>
      <c r="NSM3" s="155"/>
      <c r="NSN3" s="155"/>
      <c r="NSO3" s="155"/>
      <c r="NSP3" s="155"/>
      <c r="NSQ3" s="155"/>
      <c r="NSR3" s="155"/>
      <c r="NSS3" s="155"/>
      <c r="NST3" s="155"/>
      <c r="NSU3" s="155"/>
      <c r="NSV3" s="155"/>
      <c r="NSW3" s="155"/>
      <c r="NSX3" s="155"/>
      <c r="NSY3" s="155"/>
      <c r="NSZ3" s="155"/>
      <c r="NTA3" s="155"/>
      <c r="NTB3" s="155"/>
      <c r="NTC3" s="155"/>
      <c r="NTD3" s="155"/>
      <c r="NTE3" s="155"/>
      <c r="NTF3" s="155"/>
      <c r="NTG3" s="155"/>
      <c r="NTH3" s="155"/>
      <c r="NTI3" s="155"/>
      <c r="NTJ3" s="155"/>
      <c r="NTK3" s="155"/>
      <c r="NTL3" s="155"/>
      <c r="NTM3" s="155"/>
      <c r="NTN3" s="155"/>
      <c r="NTO3" s="155"/>
      <c r="NTP3" s="155"/>
      <c r="NTQ3" s="155"/>
      <c r="NTR3" s="155"/>
      <c r="NTS3" s="155"/>
      <c r="NTT3" s="155"/>
      <c r="NTU3" s="155"/>
      <c r="NTV3" s="155"/>
      <c r="NTW3" s="155"/>
      <c r="NTX3" s="155"/>
      <c r="NTY3" s="155"/>
      <c r="NTZ3" s="155"/>
      <c r="NUA3" s="155"/>
      <c r="NUB3" s="155"/>
      <c r="NUC3" s="155"/>
      <c r="NUD3" s="155"/>
      <c r="NUE3" s="155"/>
      <c r="NUF3" s="155"/>
      <c r="NUG3" s="155"/>
      <c r="NUH3" s="155"/>
      <c r="NUI3" s="155"/>
      <c r="NUJ3" s="155"/>
      <c r="NUK3" s="155"/>
      <c r="NUL3" s="155"/>
      <c r="NUM3" s="155"/>
      <c r="NUN3" s="155"/>
      <c r="NUO3" s="155"/>
      <c r="NUP3" s="155"/>
      <c r="NUQ3" s="155"/>
      <c r="NUR3" s="155"/>
      <c r="NUS3" s="155"/>
      <c r="NUT3" s="155"/>
      <c r="NUU3" s="155"/>
      <c r="NUV3" s="155"/>
      <c r="NUW3" s="155"/>
      <c r="NUX3" s="155"/>
      <c r="NUY3" s="155"/>
      <c r="NUZ3" s="155"/>
      <c r="NVA3" s="155"/>
      <c r="NVB3" s="155"/>
      <c r="NVC3" s="155"/>
      <c r="NVD3" s="155"/>
      <c r="NVE3" s="155"/>
      <c r="NVF3" s="155"/>
      <c r="NVG3" s="155"/>
      <c r="NVH3" s="155"/>
      <c r="NVI3" s="155"/>
      <c r="NVJ3" s="155"/>
      <c r="NVK3" s="155"/>
      <c r="NVL3" s="155"/>
      <c r="NVM3" s="155"/>
      <c r="NVN3" s="155"/>
      <c r="NVO3" s="155"/>
      <c r="NVP3" s="155"/>
      <c r="NVQ3" s="155"/>
      <c r="NVR3" s="155"/>
      <c r="NVS3" s="155"/>
      <c r="NVT3" s="155"/>
      <c r="NVU3" s="155"/>
      <c r="NVV3" s="155"/>
      <c r="NVW3" s="155"/>
      <c r="NVX3" s="155"/>
      <c r="NVY3" s="155"/>
      <c r="NVZ3" s="155"/>
      <c r="NWA3" s="155"/>
      <c r="NWB3" s="155"/>
      <c r="NWC3" s="155"/>
      <c r="NWD3" s="155"/>
      <c r="NWE3" s="155"/>
      <c r="NWF3" s="155"/>
      <c r="NWG3" s="155"/>
      <c r="NWH3" s="155"/>
      <c r="NWI3" s="155"/>
      <c r="NWJ3" s="155"/>
      <c r="NWK3" s="155"/>
      <c r="NWL3" s="155"/>
      <c r="NWM3" s="155"/>
      <c r="NWN3" s="155"/>
      <c r="NWO3" s="155"/>
      <c r="NWP3" s="155"/>
      <c r="NWQ3" s="155"/>
      <c r="NWR3" s="155"/>
      <c r="NWS3" s="155"/>
      <c r="NWT3" s="155"/>
      <c r="NWU3" s="155"/>
      <c r="NWV3" s="155"/>
      <c r="NWW3" s="155"/>
      <c r="NWX3" s="155"/>
      <c r="NWY3" s="155"/>
      <c r="NWZ3" s="155"/>
      <c r="NXA3" s="155"/>
      <c r="NXB3" s="155"/>
      <c r="NXC3" s="155"/>
      <c r="NXD3" s="155"/>
      <c r="NXE3" s="155"/>
      <c r="NXF3" s="155"/>
      <c r="NXG3" s="155"/>
      <c r="NXH3" s="155"/>
      <c r="NXI3" s="155"/>
      <c r="NXJ3" s="155"/>
      <c r="NXK3" s="155"/>
      <c r="NXL3" s="155"/>
      <c r="NXM3" s="155"/>
      <c r="NXN3" s="155"/>
      <c r="NXO3" s="155"/>
      <c r="NXP3" s="155"/>
      <c r="NXQ3" s="155"/>
      <c r="NXR3" s="155"/>
      <c r="NXS3" s="155"/>
      <c r="NXT3" s="155"/>
      <c r="NXU3" s="155"/>
      <c r="NXV3" s="155"/>
      <c r="NXW3" s="155"/>
      <c r="NXX3" s="155"/>
      <c r="NXY3" s="155"/>
      <c r="NXZ3" s="155"/>
      <c r="NYA3" s="155"/>
      <c r="NYB3" s="155"/>
      <c r="NYC3" s="155"/>
      <c r="NYD3" s="155"/>
      <c r="NYE3" s="155"/>
      <c r="NYF3" s="155"/>
      <c r="NYG3" s="155"/>
      <c r="NYH3" s="155"/>
      <c r="NYI3" s="155"/>
      <c r="NYJ3" s="155"/>
      <c r="NYK3" s="155"/>
      <c r="NYL3" s="155"/>
      <c r="NYM3" s="155"/>
      <c r="NYN3" s="155"/>
      <c r="NYO3" s="155"/>
      <c r="NYP3" s="155"/>
      <c r="NYQ3" s="155"/>
      <c r="NYR3" s="155"/>
      <c r="NYS3" s="155"/>
      <c r="NYT3" s="155"/>
      <c r="NYU3" s="155"/>
      <c r="NYV3" s="155"/>
      <c r="NYW3" s="155"/>
      <c r="NYX3" s="155"/>
      <c r="NYY3" s="155"/>
      <c r="NYZ3" s="155"/>
      <c r="NZA3" s="155"/>
      <c r="NZB3" s="155"/>
      <c r="NZC3" s="155"/>
      <c r="NZD3" s="155"/>
      <c r="NZE3" s="155"/>
      <c r="NZF3" s="155"/>
      <c r="NZG3" s="155"/>
      <c r="NZH3" s="155"/>
      <c r="NZI3" s="155"/>
      <c r="NZJ3" s="155"/>
      <c r="NZK3" s="155"/>
      <c r="NZL3" s="155"/>
      <c r="NZM3" s="155"/>
      <c r="NZN3" s="155"/>
      <c r="NZO3" s="155"/>
      <c r="NZP3" s="155"/>
      <c r="NZQ3" s="155"/>
      <c r="NZR3" s="155"/>
      <c r="NZS3" s="155"/>
      <c r="NZT3" s="155"/>
      <c r="NZU3" s="155"/>
      <c r="NZV3" s="155"/>
      <c r="NZW3" s="155"/>
      <c r="NZX3" s="155"/>
      <c r="NZY3" s="155"/>
      <c r="NZZ3" s="155"/>
      <c r="OAA3" s="155"/>
      <c r="OAB3" s="155"/>
      <c r="OAC3" s="155"/>
      <c r="OAD3" s="155"/>
      <c r="OAE3" s="155"/>
      <c r="OAF3" s="155"/>
      <c r="OAG3" s="155"/>
      <c r="OAH3" s="155"/>
      <c r="OAI3" s="155"/>
      <c r="OAJ3" s="155"/>
      <c r="OAK3" s="155"/>
      <c r="OAL3" s="155"/>
      <c r="OAM3" s="155"/>
      <c r="OAN3" s="155"/>
      <c r="OAO3" s="155"/>
      <c r="OAP3" s="155"/>
      <c r="OAQ3" s="155"/>
      <c r="OAR3" s="155"/>
      <c r="OAS3" s="155"/>
      <c r="OAT3" s="155"/>
      <c r="OAU3" s="155"/>
      <c r="OAV3" s="155"/>
      <c r="OAW3" s="155"/>
      <c r="OAX3" s="155"/>
      <c r="OAY3" s="155"/>
      <c r="OAZ3" s="155"/>
      <c r="OBA3" s="155"/>
      <c r="OBB3" s="155"/>
      <c r="OBC3" s="155"/>
      <c r="OBD3" s="155"/>
      <c r="OBE3" s="155"/>
      <c r="OBF3" s="155"/>
      <c r="OBG3" s="155"/>
      <c r="OBH3" s="155"/>
      <c r="OBI3" s="155"/>
      <c r="OBJ3" s="155"/>
      <c r="OBK3" s="155"/>
      <c r="OBL3" s="155"/>
      <c r="OBM3" s="155"/>
      <c r="OBN3" s="155"/>
      <c r="OBO3" s="155"/>
      <c r="OBP3" s="155"/>
      <c r="OBQ3" s="155"/>
      <c r="OBR3" s="155"/>
      <c r="OBS3" s="155"/>
      <c r="OBT3" s="155"/>
      <c r="OBU3" s="155"/>
      <c r="OBV3" s="155"/>
      <c r="OBW3" s="155"/>
      <c r="OBX3" s="155"/>
      <c r="OBY3" s="155"/>
      <c r="OBZ3" s="155"/>
      <c r="OCA3" s="155"/>
      <c r="OCB3" s="155"/>
      <c r="OCC3" s="155"/>
      <c r="OCD3" s="155"/>
      <c r="OCE3" s="155"/>
      <c r="OCF3" s="155"/>
      <c r="OCG3" s="155"/>
      <c r="OCH3" s="155"/>
      <c r="OCI3" s="155"/>
      <c r="OCJ3" s="155"/>
      <c r="OCK3" s="155"/>
      <c r="OCL3" s="155"/>
      <c r="OCM3" s="155"/>
      <c r="OCN3" s="155"/>
      <c r="OCO3" s="155"/>
      <c r="OCP3" s="155"/>
      <c r="OCQ3" s="155"/>
      <c r="OCR3" s="155"/>
      <c r="OCS3" s="155"/>
      <c r="OCT3" s="155"/>
      <c r="OCU3" s="155"/>
      <c r="OCV3" s="155"/>
      <c r="OCW3" s="155"/>
      <c r="OCX3" s="155"/>
      <c r="OCY3" s="155"/>
      <c r="OCZ3" s="155"/>
      <c r="ODA3" s="155"/>
      <c r="ODB3" s="155"/>
      <c r="ODC3" s="155"/>
      <c r="ODD3" s="155"/>
      <c r="ODE3" s="155"/>
      <c r="ODF3" s="155"/>
      <c r="ODG3" s="155"/>
      <c r="ODH3" s="155"/>
      <c r="ODI3" s="155"/>
      <c r="ODJ3" s="155"/>
      <c r="ODK3" s="155"/>
      <c r="ODL3" s="155"/>
      <c r="ODM3" s="155"/>
      <c r="ODN3" s="155"/>
      <c r="ODO3" s="155"/>
      <c r="ODP3" s="155"/>
      <c r="ODQ3" s="155"/>
      <c r="ODR3" s="155"/>
      <c r="ODS3" s="155"/>
      <c r="ODT3" s="155"/>
      <c r="ODU3" s="155"/>
      <c r="ODV3" s="155"/>
      <c r="ODW3" s="155"/>
      <c r="ODX3" s="155"/>
      <c r="ODY3" s="155"/>
      <c r="ODZ3" s="155"/>
      <c r="OEA3" s="155"/>
      <c r="OEB3" s="155"/>
      <c r="OEC3" s="155"/>
      <c r="OED3" s="155"/>
      <c r="OEE3" s="155"/>
      <c r="OEF3" s="155"/>
      <c r="OEG3" s="155"/>
      <c r="OEH3" s="155"/>
      <c r="OEI3" s="155"/>
      <c r="OEJ3" s="155"/>
      <c r="OEK3" s="155"/>
      <c r="OEL3" s="155"/>
      <c r="OEM3" s="155"/>
      <c r="OEN3" s="155"/>
      <c r="OEO3" s="155"/>
      <c r="OEP3" s="155"/>
      <c r="OEQ3" s="155"/>
      <c r="OER3" s="155"/>
      <c r="OES3" s="155"/>
      <c r="OET3" s="155"/>
      <c r="OEU3" s="155"/>
      <c r="OEV3" s="155"/>
      <c r="OEW3" s="155"/>
      <c r="OEX3" s="155"/>
      <c r="OEY3" s="155"/>
      <c r="OEZ3" s="155"/>
      <c r="OFA3" s="155"/>
      <c r="OFB3" s="155"/>
      <c r="OFC3" s="155"/>
      <c r="OFD3" s="155"/>
      <c r="OFE3" s="155"/>
      <c r="OFF3" s="155"/>
      <c r="OFG3" s="155"/>
      <c r="OFH3" s="155"/>
      <c r="OFI3" s="155"/>
      <c r="OFJ3" s="155"/>
      <c r="OFK3" s="155"/>
      <c r="OFL3" s="155"/>
      <c r="OFM3" s="155"/>
      <c r="OFN3" s="155"/>
      <c r="OFO3" s="155"/>
      <c r="OFP3" s="155"/>
      <c r="OFQ3" s="155"/>
      <c r="OFR3" s="155"/>
      <c r="OFS3" s="155"/>
      <c r="OFT3" s="155"/>
      <c r="OFU3" s="155"/>
      <c r="OFV3" s="155"/>
      <c r="OFW3" s="155"/>
      <c r="OFX3" s="155"/>
      <c r="OFY3" s="155"/>
      <c r="OFZ3" s="155"/>
      <c r="OGA3" s="155"/>
      <c r="OGB3" s="155"/>
      <c r="OGC3" s="155"/>
      <c r="OGD3" s="155"/>
      <c r="OGE3" s="155"/>
      <c r="OGF3" s="155"/>
      <c r="OGG3" s="155"/>
      <c r="OGH3" s="155"/>
      <c r="OGI3" s="155"/>
      <c r="OGJ3" s="155"/>
      <c r="OGK3" s="155"/>
      <c r="OGL3" s="155"/>
      <c r="OGM3" s="155"/>
      <c r="OGN3" s="155"/>
      <c r="OGO3" s="155"/>
      <c r="OGP3" s="155"/>
      <c r="OGQ3" s="155"/>
      <c r="OGR3" s="155"/>
      <c r="OGS3" s="155"/>
      <c r="OGT3" s="155"/>
      <c r="OGU3" s="155"/>
      <c r="OGV3" s="155"/>
      <c r="OGW3" s="155"/>
      <c r="OGX3" s="155"/>
      <c r="OGY3" s="155"/>
      <c r="OGZ3" s="155"/>
      <c r="OHA3" s="155"/>
      <c r="OHB3" s="155"/>
      <c r="OHC3" s="155"/>
      <c r="OHD3" s="155"/>
      <c r="OHE3" s="155"/>
      <c r="OHF3" s="155"/>
      <c r="OHG3" s="155"/>
      <c r="OHH3" s="155"/>
      <c r="OHI3" s="155"/>
      <c r="OHJ3" s="155"/>
      <c r="OHK3" s="155"/>
      <c r="OHL3" s="155"/>
      <c r="OHM3" s="155"/>
      <c r="OHN3" s="155"/>
      <c r="OHO3" s="155"/>
      <c r="OHP3" s="155"/>
      <c r="OHQ3" s="155"/>
      <c r="OHR3" s="155"/>
      <c r="OHS3" s="155"/>
      <c r="OHT3" s="155"/>
      <c r="OHU3" s="155"/>
      <c r="OHV3" s="155"/>
      <c r="OHW3" s="155"/>
      <c r="OHX3" s="155"/>
      <c r="OHY3" s="155"/>
      <c r="OHZ3" s="155"/>
      <c r="OIA3" s="155"/>
      <c r="OIB3" s="155"/>
      <c r="OIC3" s="155"/>
      <c r="OID3" s="155"/>
      <c r="OIE3" s="155"/>
      <c r="OIF3" s="155"/>
      <c r="OIG3" s="155"/>
      <c r="OIH3" s="155"/>
      <c r="OII3" s="155"/>
      <c r="OIJ3" s="155"/>
      <c r="OIK3" s="155"/>
      <c r="OIL3" s="155"/>
      <c r="OIM3" s="155"/>
      <c r="OIN3" s="155"/>
      <c r="OIO3" s="155"/>
      <c r="OIP3" s="155"/>
      <c r="OIQ3" s="155"/>
      <c r="OIR3" s="155"/>
      <c r="OIS3" s="155"/>
      <c r="OIT3" s="155"/>
      <c r="OIU3" s="155"/>
      <c r="OIV3" s="155"/>
      <c r="OIW3" s="155"/>
      <c r="OIX3" s="155"/>
      <c r="OIY3" s="155"/>
      <c r="OIZ3" s="155"/>
      <c r="OJA3" s="155"/>
      <c r="OJB3" s="155"/>
      <c r="OJC3" s="155"/>
      <c r="OJD3" s="155"/>
      <c r="OJE3" s="155"/>
      <c r="OJF3" s="155"/>
      <c r="OJG3" s="155"/>
      <c r="OJH3" s="155"/>
      <c r="OJI3" s="155"/>
      <c r="OJJ3" s="155"/>
      <c r="OJK3" s="155"/>
      <c r="OJL3" s="155"/>
      <c r="OJM3" s="155"/>
      <c r="OJN3" s="155"/>
      <c r="OJO3" s="155"/>
      <c r="OJP3" s="155"/>
      <c r="OJQ3" s="155"/>
      <c r="OJR3" s="155"/>
      <c r="OJS3" s="155"/>
      <c r="OJT3" s="155"/>
      <c r="OJU3" s="155"/>
      <c r="OJV3" s="155"/>
      <c r="OJW3" s="155"/>
      <c r="OJX3" s="155"/>
      <c r="OJY3" s="155"/>
      <c r="OJZ3" s="155"/>
      <c r="OKA3" s="155"/>
      <c r="OKB3" s="155"/>
      <c r="OKC3" s="155"/>
      <c r="OKD3" s="155"/>
      <c r="OKE3" s="155"/>
      <c r="OKF3" s="155"/>
      <c r="OKG3" s="155"/>
      <c r="OKH3" s="155"/>
      <c r="OKI3" s="155"/>
      <c r="OKJ3" s="155"/>
      <c r="OKK3" s="155"/>
      <c r="OKL3" s="155"/>
      <c r="OKM3" s="155"/>
      <c r="OKN3" s="155"/>
      <c r="OKO3" s="155"/>
      <c r="OKP3" s="155"/>
      <c r="OKQ3" s="155"/>
      <c r="OKR3" s="155"/>
      <c r="OKS3" s="155"/>
      <c r="OKT3" s="155"/>
      <c r="OKU3" s="155"/>
      <c r="OKV3" s="155"/>
      <c r="OKW3" s="155"/>
      <c r="OKX3" s="155"/>
      <c r="OKY3" s="155"/>
      <c r="OKZ3" s="155"/>
      <c r="OLA3" s="155"/>
      <c r="OLB3" s="155"/>
      <c r="OLC3" s="155"/>
      <c r="OLD3" s="155"/>
      <c r="OLE3" s="155"/>
      <c r="OLF3" s="155"/>
      <c r="OLG3" s="155"/>
      <c r="OLH3" s="155"/>
      <c r="OLI3" s="155"/>
      <c r="OLJ3" s="155"/>
      <c r="OLK3" s="155"/>
      <c r="OLL3" s="155"/>
      <c r="OLM3" s="155"/>
      <c r="OLN3" s="155"/>
      <c r="OLO3" s="155"/>
      <c r="OLP3" s="155"/>
      <c r="OLQ3" s="155"/>
      <c r="OLR3" s="155"/>
      <c r="OLS3" s="155"/>
      <c r="OLT3" s="155"/>
      <c r="OLU3" s="155"/>
      <c r="OLV3" s="155"/>
      <c r="OLW3" s="155"/>
      <c r="OLX3" s="155"/>
      <c r="OLY3" s="155"/>
      <c r="OLZ3" s="155"/>
      <c r="OMA3" s="155"/>
      <c r="OMB3" s="155"/>
      <c r="OMC3" s="155"/>
      <c r="OMD3" s="155"/>
      <c r="OME3" s="155"/>
      <c r="OMF3" s="155"/>
      <c r="OMG3" s="155"/>
      <c r="OMH3" s="155"/>
      <c r="OMI3" s="155"/>
      <c r="OMJ3" s="155"/>
      <c r="OMK3" s="155"/>
      <c r="OML3" s="155"/>
      <c r="OMM3" s="155"/>
      <c r="OMN3" s="155"/>
      <c r="OMO3" s="155"/>
      <c r="OMP3" s="155"/>
      <c r="OMQ3" s="155"/>
      <c r="OMR3" s="155"/>
      <c r="OMS3" s="155"/>
      <c r="OMT3" s="155"/>
      <c r="OMU3" s="155"/>
      <c r="OMV3" s="155"/>
      <c r="OMW3" s="155"/>
      <c r="OMX3" s="155"/>
      <c r="OMY3" s="155"/>
      <c r="OMZ3" s="155"/>
      <c r="ONA3" s="155"/>
      <c r="ONB3" s="155"/>
      <c r="ONC3" s="155"/>
      <c r="OND3" s="155"/>
      <c r="ONE3" s="155"/>
      <c r="ONF3" s="155"/>
      <c r="ONG3" s="155"/>
      <c r="ONH3" s="155"/>
      <c r="ONI3" s="155"/>
      <c r="ONJ3" s="155"/>
      <c r="ONK3" s="155"/>
      <c r="ONL3" s="155"/>
      <c r="ONM3" s="155"/>
      <c r="ONN3" s="155"/>
      <c r="ONO3" s="155"/>
      <c r="ONP3" s="155"/>
      <c r="ONQ3" s="155"/>
      <c r="ONR3" s="155"/>
      <c r="ONS3" s="155"/>
      <c r="ONT3" s="155"/>
      <c r="ONU3" s="155"/>
      <c r="ONV3" s="155"/>
      <c r="ONW3" s="155"/>
      <c r="ONX3" s="155"/>
      <c r="ONY3" s="155"/>
      <c r="ONZ3" s="155"/>
      <c r="OOA3" s="155"/>
      <c r="OOB3" s="155"/>
      <c r="OOC3" s="155"/>
      <c r="OOD3" s="155"/>
      <c r="OOE3" s="155"/>
      <c r="OOF3" s="155"/>
      <c r="OOG3" s="155"/>
      <c r="OOH3" s="155"/>
      <c r="OOI3" s="155"/>
      <c r="OOJ3" s="155"/>
      <c r="OOK3" s="155"/>
      <c r="OOL3" s="155"/>
      <c r="OOM3" s="155"/>
      <c r="OON3" s="155"/>
      <c r="OOO3" s="155"/>
      <c r="OOP3" s="155"/>
      <c r="OOQ3" s="155"/>
      <c r="OOR3" s="155"/>
      <c r="OOS3" s="155"/>
      <c r="OOT3" s="155"/>
      <c r="OOU3" s="155"/>
      <c r="OOV3" s="155"/>
      <c r="OOW3" s="155"/>
      <c r="OOX3" s="155"/>
      <c r="OOY3" s="155"/>
      <c r="OOZ3" s="155"/>
      <c r="OPA3" s="155"/>
      <c r="OPB3" s="155"/>
      <c r="OPC3" s="155"/>
      <c r="OPD3" s="155"/>
      <c r="OPE3" s="155"/>
      <c r="OPF3" s="155"/>
      <c r="OPG3" s="155"/>
      <c r="OPH3" s="155"/>
      <c r="OPI3" s="155"/>
      <c r="OPJ3" s="155"/>
      <c r="OPK3" s="155"/>
      <c r="OPL3" s="155"/>
      <c r="OPM3" s="155"/>
      <c r="OPN3" s="155"/>
      <c r="OPO3" s="155"/>
      <c r="OPP3" s="155"/>
      <c r="OPQ3" s="155"/>
      <c r="OPR3" s="155"/>
      <c r="OPS3" s="155"/>
      <c r="OPT3" s="155"/>
      <c r="OPU3" s="155"/>
      <c r="OPV3" s="155"/>
      <c r="OPW3" s="155"/>
      <c r="OPX3" s="155"/>
      <c r="OPY3" s="155"/>
      <c r="OPZ3" s="155"/>
      <c r="OQA3" s="155"/>
      <c r="OQB3" s="155"/>
      <c r="OQC3" s="155"/>
      <c r="OQD3" s="155"/>
      <c r="OQE3" s="155"/>
      <c r="OQF3" s="155"/>
      <c r="OQG3" s="155"/>
      <c r="OQH3" s="155"/>
      <c r="OQI3" s="155"/>
      <c r="OQJ3" s="155"/>
      <c r="OQK3" s="155"/>
      <c r="OQL3" s="155"/>
      <c r="OQM3" s="155"/>
      <c r="OQN3" s="155"/>
      <c r="OQO3" s="155"/>
      <c r="OQP3" s="155"/>
      <c r="OQQ3" s="155"/>
      <c r="OQR3" s="155"/>
      <c r="OQS3" s="155"/>
      <c r="OQT3" s="155"/>
      <c r="OQU3" s="155"/>
      <c r="OQV3" s="155"/>
      <c r="OQW3" s="155"/>
      <c r="OQX3" s="155"/>
      <c r="OQY3" s="155"/>
      <c r="OQZ3" s="155"/>
      <c r="ORA3" s="155"/>
      <c r="ORB3" s="155"/>
      <c r="ORC3" s="155"/>
      <c r="ORD3" s="155"/>
      <c r="ORE3" s="155"/>
      <c r="ORF3" s="155"/>
      <c r="ORG3" s="155"/>
      <c r="ORH3" s="155"/>
      <c r="ORI3" s="155"/>
      <c r="ORJ3" s="155"/>
      <c r="ORK3" s="155"/>
      <c r="ORL3" s="155"/>
      <c r="ORM3" s="155"/>
      <c r="ORN3" s="155"/>
      <c r="ORO3" s="155"/>
      <c r="ORP3" s="155"/>
      <c r="ORQ3" s="155"/>
      <c r="ORR3" s="155"/>
      <c r="ORS3" s="155"/>
      <c r="ORT3" s="155"/>
      <c r="ORU3" s="155"/>
      <c r="ORV3" s="155"/>
      <c r="ORW3" s="155"/>
      <c r="ORX3" s="155"/>
      <c r="ORY3" s="155"/>
      <c r="ORZ3" s="155"/>
      <c r="OSA3" s="155"/>
      <c r="OSB3" s="155"/>
      <c r="OSC3" s="155"/>
      <c r="OSD3" s="155"/>
      <c r="OSE3" s="155"/>
      <c r="OSF3" s="155"/>
      <c r="OSG3" s="155"/>
      <c r="OSH3" s="155"/>
      <c r="OSI3" s="155"/>
      <c r="OSJ3" s="155"/>
      <c r="OSK3" s="155"/>
      <c r="OSL3" s="155"/>
      <c r="OSM3" s="155"/>
      <c r="OSN3" s="155"/>
      <c r="OSO3" s="155"/>
      <c r="OSP3" s="155"/>
      <c r="OSQ3" s="155"/>
      <c r="OSR3" s="155"/>
      <c r="OSS3" s="155"/>
      <c r="OST3" s="155"/>
      <c r="OSU3" s="155"/>
      <c r="OSV3" s="155"/>
      <c r="OSW3" s="155"/>
      <c r="OSX3" s="155"/>
      <c r="OSY3" s="155"/>
      <c r="OSZ3" s="155"/>
      <c r="OTA3" s="155"/>
      <c r="OTB3" s="155"/>
      <c r="OTC3" s="155"/>
      <c r="OTD3" s="155"/>
      <c r="OTE3" s="155"/>
      <c r="OTF3" s="155"/>
      <c r="OTG3" s="155"/>
      <c r="OTH3" s="155"/>
      <c r="OTI3" s="155"/>
      <c r="OTJ3" s="155"/>
      <c r="OTK3" s="155"/>
      <c r="OTL3" s="155"/>
      <c r="OTM3" s="155"/>
      <c r="OTN3" s="155"/>
      <c r="OTO3" s="155"/>
      <c r="OTP3" s="155"/>
      <c r="OTQ3" s="155"/>
      <c r="OTR3" s="155"/>
      <c r="OTS3" s="155"/>
      <c r="OTT3" s="155"/>
      <c r="OTU3" s="155"/>
      <c r="OTV3" s="155"/>
      <c r="OTW3" s="155"/>
      <c r="OTX3" s="155"/>
      <c r="OTY3" s="155"/>
      <c r="OTZ3" s="155"/>
      <c r="OUA3" s="155"/>
      <c r="OUB3" s="155"/>
      <c r="OUC3" s="155"/>
      <c r="OUD3" s="155"/>
      <c r="OUE3" s="155"/>
      <c r="OUF3" s="155"/>
      <c r="OUG3" s="155"/>
      <c r="OUH3" s="155"/>
      <c r="OUI3" s="155"/>
      <c r="OUJ3" s="155"/>
      <c r="OUK3" s="155"/>
      <c r="OUL3" s="155"/>
      <c r="OUM3" s="155"/>
      <c r="OUN3" s="155"/>
      <c r="OUO3" s="155"/>
      <c r="OUP3" s="155"/>
      <c r="OUQ3" s="155"/>
      <c r="OUR3" s="155"/>
      <c r="OUS3" s="155"/>
      <c r="OUT3" s="155"/>
      <c r="OUU3" s="155"/>
      <c r="OUV3" s="155"/>
      <c r="OUW3" s="155"/>
      <c r="OUX3" s="155"/>
      <c r="OUY3" s="155"/>
      <c r="OUZ3" s="155"/>
      <c r="OVA3" s="155"/>
      <c r="OVB3" s="155"/>
      <c r="OVC3" s="155"/>
      <c r="OVD3" s="155"/>
      <c r="OVE3" s="155"/>
      <c r="OVF3" s="155"/>
      <c r="OVG3" s="155"/>
      <c r="OVH3" s="155"/>
      <c r="OVI3" s="155"/>
      <c r="OVJ3" s="155"/>
      <c r="OVK3" s="155"/>
      <c r="OVL3" s="155"/>
      <c r="OVM3" s="155"/>
      <c r="OVN3" s="155"/>
      <c r="OVO3" s="155"/>
      <c r="OVP3" s="155"/>
      <c r="OVQ3" s="155"/>
      <c r="OVR3" s="155"/>
      <c r="OVS3" s="155"/>
      <c r="OVT3" s="155"/>
      <c r="OVU3" s="155"/>
      <c r="OVV3" s="155"/>
      <c r="OVW3" s="155"/>
      <c r="OVX3" s="155"/>
      <c r="OVY3" s="155"/>
      <c r="OVZ3" s="155"/>
      <c r="OWA3" s="155"/>
      <c r="OWB3" s="155"/>
      <c r="OWC3" s="155"/>
      <c r="OWD3" s="155"/>
      <c r="OWE3" s="155"/>
      <c r="OWF3" s="155"/>
      <c r="OWG3" s="155"/>
      <c r="OWH3" s="155"/>
      <c r="OWI3" s="155"/>
      <c r="OWJ3" s="155"/>
      <c r="OWK3" s="155"/>
      <c r="OWL3" s="155"/>
      <c r="OWM3" s="155"/>
      <c r="OWN3" s="155"/>
      <c r="OWO3" s="155"/>
      <c r="OWP3" s="155"/>
      <c r="OWQ3" s="155"/>
      <c r="OWR3" s="155"/>
      <c r="OWS3" s="155"/>
      <c r="OWT3" s="155"/>
      <c r="OWU3" s="155"/>
      <c r="OWV3" s="155"/>
      <c r="OWW3" s="155"/>
      <c r="OWX3" s="155"/>
      <c r="OWY3" s="155"/>
      <c r="OWZ3" s="155"/>
      <c r="OXA3" s="155"/>
      <c r="OXB3" s="155"/>
      <c r="OXC3" s="155"/>
      <c r="OXD3" s="155"/>
      <c r="OXE3" s="155"/>
      <c r="OXF3" s="155"/>
      <c r="OXG3" s="155"/>
      <c r="OXH3" s="155"/>
      <c r="OXI3" s="155"/>
      <c r="OXJ3" s="155"/>
      <c r="OXK3" s="155"/>
      <c r="OXL3" s="155"/>
      <c r="OXM3" s="155"/>
      <c r="OXN3" s="155"/>
      <c r="OXO3" s="155"/>
      <c r="OXP3" s="155"/>
      <c r="OXQ3" s="155"/>
      <c r="OXR3" s="155"/>
      <c r="OXS3" s="155"/>
      <c r="OXT3" s="155"/>
      <c r="OXU3" s="155"/>
      <c r="OXV3" s="155"/>
      <c r="OXW3" s="155"/>
      <c r="OXX3" s="155"/>
      <c r="OXY3" s="155"/>
      <c r="OXZ3" s="155"/>
      <c r="OYA3" s="155"/>
      <c r="OYB3" s="155"/>
      <c r="OYC3" s="155"/>
      <c r="OYD3" s="155"/>
      <c r="OYE3" s="155"/>
      <c r="OYF3" s="155"/>
      <c r="OYG3" s="155"/>
      <c r="OYH3" s="155"/>
      <c r="OYI3" s="155"/>
      <c r="OYJ3" s="155"/>
      <c r="OYK3" s="155"/>
      <c r="OYL3" s="155"/>
      <c r="OYM3" s="155"/>
      <c r="OYN3" s="155"/>
      <c r="OYO3" s="155"/>
      <c r="OYP3" s="155"/>
      <c r="OYQ3" s="155"/>
      <c r="OYR3" s="155"/>
      <c r="OYS3" s="155"/>
      <c r="OYT3" s="155"/>
      <c r="OYU3" s="155"/>
      <c r="OYV3" s="155"/>
      <c r="OYW3" s="155"/>
      <c r="OYX3" s="155"/>
      <c r="OYY3" s="155"/>
      <c r="OYZ3" s="155"/>
      <c r="OZA3" s="155"/>
      <c r="OZB3" s="155"/>
      <c r="OZC3" s="155"/>
      <c r="OZD3" s="155"/>
      <c r="OZE3" s="155"/>
      <c r="OZF3" s="155"/>
      <c r="OZG3" s="155"/>
      <c r="OZH3" s="155"/>
      <c r="OZI3" s="155"/>
      <c r="OZJ3" s="155"/>
      <c r="OZK3" s="155"/>
      <c r="OZL3" s="155"/>
      <c r="OZM3" s="155"/>
      <c r="OZN3" s="155"/>
      <c r="OZO3" s="155"/>
      <c r="OZP3" s="155"/>
      <c r="OZQ3" s="155"/>
      <c r="OZR3" s="155"/>
      <c r="OZS3" s="155"/>
      <c r="OZT3" s="155"/>
      <c r="OZU3" s="155"/>
      <c r="OZV3" s="155"/>
      <c r="OZW3" s="155"/>
      <c r="OZX3" s="155"/>
      <c r="OZY3" s="155"/>
      <c r="OZZ3" s="155"/>
      <c r="PAA3" s="155"/>
      <c r="PAB3" s="155"/>
      <c r="PAC3" s="155"/>
      <c r="PAD3" s="155"/>
      <c r="PAE3" s="155"/>
      <c r="PAF3" s="155"/>
      <c r="PAG3" s="155"/>
      <c r="PAH3" s="155"/>
      <c r="PAI3" s="155"/>
      <c r="PAJ3" s="155"/>
      <c r="PAK3" s="155"/>
      <c r="PAL3" s="155"/>
      <c r="PAM3" s="155"/>
      <c r="PAN3" s="155"/>
      <c r="PAO3" s="155"/>
      <c r="PAP3" s="155"/>
      <c r="PAQ3" s="155"/>
      <c r="PAR3" s="155"/>
      <c r="PAS3" s="155"/>
      <c r="PAT3" s="155"/>
      <c r="PAU3" s="155"/>
      <c r="PAV3" s="155"/>
      <c r="PAW3" s="155"/>
      <c r="PAX3" s="155"/>
      <c r="PAY3" s="155"/>
      <c r="PAZ3" s="155"/>
      <c r="PBA3" s="155"/>
      <c r="PBB3" s="155"/>
      <c r="PBC3" s="155"/>
      <c r="PBD3" s="155"/>
      <c r="PBE3" s="155"/>
      <c r="PBF3" s="155"/>
      <c r="PBG3" s="155"/>
      <c r="PBH3" s="155"/>
      <c r="PBI3" s="155"/>
      <c r="PBJ3" s="155"/>
      <c r="PBK3" s="155"/>
      <c r="PBL3" s="155"/>
      <c r="PBM3" s="155"/>
      <c r="PBN3" s="155"/>
      <c r="PBO3" s="155"/>
      <c r="PBP3" s="155"/>
      <c r="PBQ3" s="155"/>
      <c r="PBR3" s="155"/>
      <c r="PBS3" s="155"/>
      <c r="PBT3" s="155"/>
      <c r="PBU3" s="155"/>
      <c r="PBV3" s="155"/>
      <c r="PBW3" s="155"/>
      <c r="PBX3" s="155"/>
      <c r="PBY3" s="155"/>
      <c r="PBZ3" s="155"/>
      <c r="PCA3" s="155"/>
      <c r="PCB3" s="155"/>
      <c r="PCC3" s="155"/>
      <c r="PCD3" s="155"/>
      <c r="PCE3" s="155"/>
      <c r="PCF3" s="155"/>
      <c r="PCG3" s="155"/>
      <c r="PCH3" s="155"/>
      <c r="PCI3" s="155"/>
      <c r="PCJ3" s="155"/>
      <c r="PCK3" s="155"/>
      <c r="PCL3" s="155"/>
      <c r="PCM3" s="155"/>
      <c r="PCN3" s="155"/>
      <c r="PCO3" s="155"/>
      <c r="PCP3" s="155"/>
      <c r="PCQ3" s="155"/>
      <c r="PCR3" s="155"/>
      <c r="PCS3" s="155"/>
      <c r="PCT3" s="155"/>
      <c r="PCU3" s="155"/>
      <c r="PCV3" s="155"/>
      <c r="PCW3" s="155"/>
      <c r="PCX3" s="155"/>
      <c r="PCY3" s="155"/>
      <c r="PCZ3" s="155"/>
      <c r="PDA3" s="155"/>
      <c r="PDB3" s="155"/>
      <c r="PDC3" s="155"/>
      <c r="PDD3" s="155"/>
      <c r="PDE3" s="155"/>
      <c r="PDF3" s="155"/>
      <c r="PDG3" s="155"/>
      <c r="PDH3" s="155"/>
      <c r="PDI3" s="155"/>
      <c r="PDJ3" s="155"/>
      <c r="PDK3" s="155"/>
      <c r="PDL3" s="155"/>
      <c r="PDM3" s="155"/>
      <c r="PDN3" s="155"/>
      <c r="PDO3" s="155"/>
      <c r="PDP3" s="155"/>
      <c r="PDQ3" s="155"/>
      <c r="PDR3" s="155"/>
      <c r="PDS3" s="155"/>
      <c r="PDT3" s="155"/>
      <c r="PDU3" s="155"/>
      <c r="PDV3" s="155"/>
      <c r="PDW3" s="155"/>
      <c r="PDX3" s="155"/>
      <c r="PDY3" s="155"/>
      <c r="PDZ3" s="155"/>
      <c r="PEA3" s="155"/>
      <c r="PEB3" s="155"/>
      <c r="PEC3" s="155"/>
      <c r="PED3" s="155"/>
      <c r="PEE3" s="155"/>
      <c r="PEF3" s="155"/>
      <c r="PEG3" s="155"/>
      <c r="PEH3" s="155"/>
      <c r="PEI3" s="155"/>
      <c r="PEJ3" s="155"/>
      <c r="PEK3" s="155"/>
      <c r="PEL3" s="155"/>
      <c r="PEM3" s="155"/>
      <c r="PEN3" s="155"/>
      <c r="PEO3" s="155"/>
      <c r="PEP3" s="155"/>
      <c r="PEQ3" s="155"/>
      <c r="PER3" s="155"/>
      <c r="PES3" s="155"/>
      <c r="PET3" s="155"/>
      <c r="PEU3" s="155"/>
      <c r="PEV3" s="155"/>
      <c r="PEW3" s="155"/>
      <c r="PEX3" s="155"/>
      <c r="PEY3" s="155"/>
      <c r="PEZ3" s="155"/>
      <c r="PFA3" s="155"/>
      <c r="PFB3" s="155"/>
      <c r="PFC3" s="155"/>
      <c r="PFD3" s="155"/>
      <c r="PFE3" s="155"/>
      <c r="PFF3" s="155"/>
      <c r="PFG3" s="155"/>
      <c r="PFH3" s="155"/>
      <c r="PFI3" s="155"/>
      <c r="PFJ3" s="155"/>
      <c r="PFK3" s="155"/>
      <c r="PFL3" s="155"/>
      <c r="PFM3" s="155"/>
      <c r="PFN3" s="155"/>
      <c r="PFO3" s="155"/>
      <c r="PFP3" s="155"/>
      <c r="PFQ3" s="155"/>
      <c r="PFR3" s="155"/>
      <c r="PFS3" s="155"/>
      <c r="PFT3" s="155"/>
      <c r="PFU3" s="155"/>
      <c r="PFV3" s="155"/>
      <c r="PFW3" s="155"/>
      <c r="PFX3" s="155"/>
      <c r="PFY3" s="155"/>
      <c r="PFZ3" s="155"/>
      <c r="PGA3" s="155"/>
      <c r="PGB3" s="155"/>
      <c r="PGC3" s="155"/>
      <c r="PGD3" s="155"/>
      <c r="PGE3" s="155"/>
      <c r="PGF3" s="155"/>
      <c r="PGG3" s="155"/>
      <c r="PGH3" s="155"/>
      <c r="PGI3" s="155"/>
      <c r="PGJ3" s="155"/>
      <c r="PGK3" s="155"/>
      <c r="PGL3" s="155"/>
      <c r="PGM3" s="155"/>
      <c r="PGN3" s="155"/>
      <c r="PGO3" s="155"/>
      <c r="PGP3" s="155"/>
      <c r="PGQ3" s="155"/>
      <c r="PGR3" s="155"/>
      <c r="PGS3" s="155"/>
      <c r="PGT3" s="155"/>
      <c r="PGU3" s="155"/>
      <c r="PGV3" s="155"/>
      <c r="PGW3" s="155"/>
      <c r="PGX3" s="155"/>
      <c r="PGY3" s="155"/>
      <c r="PGZ3" s="155"/>
      <c r="PHA3" s="155"/>
      <c r="PHB3" s="155"/>
      <c r="PHC3" s="155"/>
      <c r="PHD3" s="155"/>
      <c r="PHE3" s="155"/>
      <c r="PHF3" s="155"/>
      <c r="PHG3" s="155"/>
      <c r="PHH3" s="155"/>
      <c r="PHI3" s="155"/>
      <c r="PHJ3" s="155"/>
      <c r="PHK3" s="155"/>
      <c r="PHL3" s="155"/>
      <c r="PHM3" s="155"/>
      <c r="PHN3" s="155"/>
      <c r="PHO3" s="155"/>
      <c r="PHP3" s="155"/>
      <c r="PHQ3" s="155"/>
      <c r="PHR3" s="155"/>
      <c r="PHS3" s="155"/>
      <c r="PHT3" s="155"/>
      <c r="PHU3" s="155"/>
      <c r="PHV3" s="155"/>
      <c r="PHW3" s="155"/>
      <c r="PHX3" s="155"/>
      <c r="PHY3" s="155"/>
      <c r="PHZ3" s="155"/>
      <c r="PIA3" s="155"/>
      <c r="PIB3" s="155"/>
      <c r="PIC3" s="155"/>
      <c r="PID3" s="155"/>
      <c r="PIE3" s="155"/>
      <c r="PIF3" s="155"/>
      <c r="PIG3" s="155"/>
      <c r="PIH3" s="155"/>
      <c r="PII3" s="155"/>
      <c r="PIJ3" s="155"/>
      <c r="PIK3" s="155"/>
      <c r="PIL3" s="155"/>
      <c r="PIM3" s="155"/>
      <c r="PIN3" s="155"/>
      <c r="PIO3" s="155"/>
      <c r="PIP3" s="155"/>
      <c r="PIQ3" s="155"/>
      <c r="PIR3" s="155"/>
      <c r="PIS3" s="155"/>
      <c r="PIT3" s="155"/>
      <c r="PIU3" s="155"/>
      <c r="PIV3" s="155"/>
      <c r="PIW3" s="155"/>
      <c r="PIX3" s="155"/>
      <c r="PIY3" s="155"/>
      <c r="PIZ3" s="155"/>
      <c r="PJA3" s="155"/>
      <c r="PJB3" s="155"/>
      <c r="PJC3" s="155"/>
      <c r="PJD3" s="155"/>
      <c r="PJE3" s="155"/>
      <c r="PJF3" s="155"/>
      <c r="PJG3" s="155"/>
      <c r="PJH3" s="155"/>
      <c r="PJI3" s="155"/>
      <c r="PJJ3" s="155"/>
      <c r="PJK3" s="155"/>
      <c r="PJL3" s="155"/>
      <c r="PJM3" s="155"/>
      <c r="PJN3" s="155"/>
      <c r="PJO3" s="155"/>
      <c r="PJP3" s="155"/>
      <c r="PJQ3" s="155"/>
      <c r="PJR3" s="155"/>
      <c r="PJS3" s="155"/>
      <c r="PJT3" s="155"/>
      <c r="PJU3" s="155"/>
      <c r="PJV3" s="155"/>
      <c r="PJW3" s="155"/>
      <c r="PJX3" s="155"/>
      <c r="PJY3" s="155"/>
      <c r="PJZ3" s="155"/>
      <c r="PKA3" s="155"/>
      <c r="PKB3" s="155"/>
      <c r="PKC3" s="155"/>
      <c r="PKD3" s="155"/>
      <c r="PKE3" s="155"/>
      <c r="PKF3" s="155"/>
      <c r="PKG3" s="155"/>
      <c r="PKH3" s="155"/>
      <c r="PKI3" s="155"/>
      <c r="PKJ3" s="155"/>
      <c r="PKK3" s="155"/>
      <c r="PKL3" s="155"/>
      <c r="PKM3" s="155"/>
      <c r="PKN3" s="155"/>
      <c r="PKO3" s="155"/>
      <c r="PKP3" s="155"/>
      <c r="PKQ3" s="155"/>
      <c r="PKR3" s="155"/>
      <c r="PKS3" s="155"/>
      <c r="PKT3" s="155"/>
      <c r="PKU3" s="155"/>
      <c r="PKV3" s="155"/>
      <c r="PKW3" s="155"/>
      <c r="PKX3" s="155"/>
      <c r="PKY3" s="155"/>
      <c r="PKZ3" s="155"/>
      <c r="PLA3" s="155"/>
      <c r="PLB3" s="155"/>
      <c r="PLC3" s="155"/>
      <c r="PLD3" s="155"/>
      <c r="PLE3" s="155"/>
      <c r="PLF3" s="155"/>
      <c r="PLG3" s="155"/>
      <c r="PLH3" s="155"/>
      <c r="PLI3" s="155"/>
      <c r="PLJ3" s="155"/>
      <c r="PLK3" s="155"/>
      <c r="PLL3" s="155"/>
      <c r="PLM3" s="155"/>
      <c r="PLN3" s="155"/>
      <c r="PLO3" s="155"/>
      <c r="PLP3" s="155"/>
      <c r="PLQ3" s="155"/>
      <c r="PLR3" s="155"/>
      <c r="PLS3" s="155"/>
      <c r="PLT3" s="155"/>
      <c r="PLU3" s="155"/>
      <c r="PLV3" s="155"/>
      <c r="PLW3" s="155"/>
      <c r="PLX3" s="155"/>
      <c r="PLY3" s="155"/>
      <c r="PLZ3" s="155"/>
      <c r="PMA3" s="155"/>
      <c r="PMB3" s="155"/>
      <c r="PMC3" s="155"/>
      <c r="PMD3" s="155"/>
      <c r="PME3" s="155"/>
      <c r="PMF3" s="155"/>
      <c r="PMG3" s="155"/>
      <c r="PMH3" s="155"/>
      <c r="PMI3" s="155"/>
      <c r="PMJ3" s="155"/>
      <c r="PMK3" s="155"/>
      <c r="PML3" s="155"/>
      <c r="PMM3" s="155"/>
      <c r="PMN3" s="155"/>
      <c r="PMO3" s="155"/>
      <c r="PMP3" s="155"/>
      <c r="PMQ3" s="155"/>
      <c r="PMR3" s="155"/>
      <c r="PMS3" s="155"/>
      <c r="PMT3" s="155"/>
      <c r="PMU3" s="155"/>
      <c r="PMV3" s="155"/>
      <c r="PMW3" s="155"/>
      <c r="PMX3" s="155"/>
      <c r="PMY3" s="155"/>
      <c r="PMZ3" s="155"/>
      <c r="PNA3" s="155"/>
      <c r="PNB3" s="155"/>
      <c r="PNC3" s="155"/>
      <c r="PND3" s="155"/>
      <c r="PNE3" s="155"/>
      <c r="PNF3" s="155"/>
      <c r="PNG3" s="155"/>
      <c r="PNH3" s="155"/>
      <c r="PNI3" s="155"/>
      <c r="PNJ3" s="155"/>
      <c r="PNK3" s="155"/>
      <c r="PNL3" s="155"/>
      <c r="PNM3" s="155"/>
      <c r="PNN3" s="155"/>
      <c r="PNO3" s="155"/>
      <c r="PNP3" s="155"/>
      <c r="PNQ3" s="155"/>
      <c r="PNR3" s="155"/>
      <c r="PNS3" s="155"/>
      <c r="PNT3" s="155"/>
      <c r="PNU3" s="155"/>
      <c r="PNV3" s="155"/>
      <c r="PNW3" s="155"/>
      <c r="PNX3" s="155"/>
      <c r="PNY3" s="155"/>
      <c r="PNZ3" s="155"/>
      <c r="POA3" s="155"/>
      <c r="POB3" s="155"/>
      <c r="POC3" s="155"/>
      <c r="POD3" s="155"/>
      <c r="POE3" s="155"/>
      <c r="POF3" s="155"/>
      <c r="POG3" s="155"/>
      <c r="POH3" s="155"/>
      <c r="POI3" s="155"/>
      <c r="POJ3" s="155"/>
      <c r="POK3" s="155"/>
      <c r="POL3" s="155"/>
      <c r="POM3" s="155"/>
      <c r="PON3" s="155"/>
      <c r="POO3" s="155"/>
      <c r="POP3" s="155"/>
      <c r="POQ3" s="155"/>
      <c r="POR3" s="155"/>
      <c r="POS3" s="155"/>
      <c r="POT3" s="155"/>
      <c r="POU3" s="155"/>
      <c r="POV3" s="155"/>
      <c r="POW3" s="155"/>
      <c r="POX3" s="155"/>
      <c r="POY3" s="155"/>
      <c r="POZ3" s="155"/>
      <c r="PPA3" s="155"/>
      <c r="PPB3" s="155"/>
      <c r="PPC3" s="155"/>
      <c r="PPD3" s="155"/>
      <c r="PPE3" s="155"/>
      <c r="PPF3" s="155"/>
      <c r="PPG3" s="155"/>
      <c r="PPH3" s="155"/>
      <c r="PPI3" s="155"/>
      <c r="PPJ3" s="155"/>
      <c r="PPK3" s="155"/>
      <c r="PPL3" s="155"/>
      <c r="PPM3" s="155"/>
      <c r="PPN3" s="155"/>
      <c r="PPO3" s="155"/>
      <c r="PPP3" s="155"/>
      <c r="PPQ3" s="155"/>
      <c r="PPR3" s="155"/>
      <c r="PPS3" s="155"/>
      <c r="PPT3" s="155"/>
      <c r="PPU3" s="155"/>
      <c r="PPV3" s="155"/>
      <c r="PPW3" s="155"/>
      <c r="PPX3" s="155"/>
      <c r="PPY3" s="155"/>
      <c r="PPZ3" s="155"/>
      <c r="PQA3" s="155"/>
      <c r="PQB3" s="155"/>
      <c r="PQC3" s="155"/>
      <c r="PQD3" s="155"/>
      <c r="PQE3" s="155"/>
      <c r="PQF3" s="155"/>
      <c r="PQG3" s="155"/>
      <c r="PQH3" s="155"/>
      <c r="PQI3" s="155"/>
      <c r="PQJ3" s="155"/>
      <c r="PQK3" s="155"/>
      <c r="PQL3" s="155"/>
      <c r="PQM3" s="155"/>
      <c r="PQN3" s="155"/>
      <c r="PQO3" s="155"/>
      <c r="PQP3" s="155"/>
      <c r="PQQ3" s="155"/>
      <c r="PQR3" s="155"/>
      <c r="PQS3" s="155"/>
      <c r="PQT3" s="155"/>
      <c r="PQU3" s="155"/>
      <c r="PQV3" s="155"/>
      <c r="PQW3" s="155"/>
      <c r="PQX3" s="155"/>
      <c r="PQY3" s="155"/>
      <c r="PQZ3" s="155"/>
      <c r="PRA3" s="155"/>
      <c r="PRB3" s="155"/>
      <c r="PRC3" s="155"/>
      <c r="PRD3" s="155"/>
      <c r="PRE3" s="155"/>
      <c r="PRF3" s="155"/>
      <c r="PRG3" s="155"/>
      <c r="PRH3" s="155"/>
      <c r="PRI3" s="155"/>
      <c r="PRJ3" s="155"/>
      <c r="PRK3" s="155"/>
      <c r="PRL3" s="155"/>
      <c r="PRM3" s="155"/>
      <c r="PRN3" s="155"/>
      <c r="PRO3" s="155"/>
      <c r="PRP3" s="155"/>
      <c r="PRQ3" s="155"/>
      <c r="PRR3" s="155"/>
      <c r="PRS3" s="155"/>
      <c r="PRT3" s="155"/>
      <c r="PRU3" s="155"/>
      <c r="PRV3" s="155"/>
      <c r="PRW3" s="155"/>
      <c r="PRX3" s="155"/>
      <c r="PRY3" s="155"/>
      <c r="PRZ3" s="155"/>
      <c r="PSA3" s="155"/>
      <c r="PSB3" s="155"/>
      <c r="PSC3" s="155"/>
      <c r="PSD3" s="155"/>
      <c r="PSE3" s="155"/>
      <c r="PSF3" s="155"/>
      <c r="PSG3" s="155"/>
      <c r="PSH3" s="155"/>
      <c r="PSI3" s="155"/>
      <c r="PSJ3" s="155"/>
      <c r="PSK3" s="155"/>
      <c r="PSL3" s="155"/>
      <c r="PSM3" s="155"/>
      <c r="PSN3" s="155"/>
      <c r="PSO3" s="155"/>
      <c r="PSP3" s="155"/>
      <c r="PSQ3" s="155"/>
      <c r="PSR3" s="155"/>
      <c r="PSS3" s="155"/>
      <c r="PST3" s="155"/>
      <c r="PSU3" s="155"/>
      <c r="PSV3" s="155"/>
      <c r="PSW3" s="155"/>
      <c r="PSX3" s="155"/>
      <c r="PSY3" s="155"/>
      <c r="PSZ3" s="155"/>
      <c r="PTA3" s="155"/>
      <c r="PTB3" s="155"/>
      <c r="PTC3" s="155"/>
      <c r="PTD3" s="155"/>
      <c r="PTE3" s="155"/>
      <c r="PTF3" s="155"/>
      <c r="PTG3" s="155"/>
      <c r="PTH3" s="155"/>
      <c r="PTI3" s="155"/>
      <c r="PTJ3" s="155"/>
      <c r="PTK3" s="155"/>
      <c r="PTL3" s="155"/>
      <c r="PTM3" s="155"/>
      <c r="PTN3" s="155"/>
      <c r="PTO3" s="155"/>
      <c r="PTP3" s="155"/>
      <c r="PTQ3" s="155"/>
      <c r="PTR3" s="155"/>
      <c r="PTS3" s="155"/>
      <c r="PTT3" s="155"/>
      <c r="PTU3" s="155"/>
      <c r="PTV3" s="155"/>
      <c r="PTW3" s="155"/>
      <c r="PTX3" s="155"/>
      <c r="PTY3" s="155"/>
      <c r="PTZ3" s="155"/>
      <c r="PUA3" s="155"/>
      <c r="PUB3" s="155"/>
      <c r="PUC3" s="155"/>
      <c r="PUD3" s="155"/>
      <c r="PUE3" s="155"/>
      <c r="PUF3" s="155"/>
      <c r="PUG3" s="155"/>
      <c r="PUH3" s="155"/>
      <c r="PUI3" s="155"/>
      <c r="PUJ3" s="155"/>
      <c r="PUK3" s="155"/>
      <c r="PUL3" s="155"/>
      <c r="PUM3" s="155"/>
      <c r="PUN3" s="155"/>
      <c r="PUO3" s="155"/>
      <c r="PUP3" s="155"/>
      <c r="PUQ3" s="155"/>
      <c r="PUR3" s="155"/>
      <c r="PUS3" s="155"/>
      <c r="PUT3" s="155"/>
      <c r="PUU3" s="155"/>
      <c r="PUV3" s="155"/>
      <c r="PUW3" s="155"/>
      <c r="PUX3" s="155"/>
      <c r="PUY3" s="155"/>
      <c r="PUZ3" s="155"/>
      <c r="PVA3" s="155"/>
      <c r="PVB3" s="155"/>
      <c r="PVC3" s="155"/>
      <c r="PVD3" s="155"/>
      <c r="PVE3" s="155"/>
      <c r="PVF3" s="155"/>
      <c r="PVG3" s="155"/>
      <c r="PVH3" s="155"/>
      <c r="PVI3" s="155"/>
      <c r="PVJ3" s="155"/>
      <c r="PVK3" s="155"/>
      <c r="PVL3" s="155"/>
      <c r="PVM3" s="155"/>
      <c r="PVN3" s="155"/>
      <c r="PVO3" s="155"/>
      <c r="PVP3" s="155"/>
      <c r="PVQ3" s="155"/>
      <c r="PVR3" s="155"/>
      <c r="PVS3" s="155"/>
      <c r="PVT3" s="155"/>
      <c r="PVU3" s="155"/>
      <c r="PVV3" s="155"/>
      <c r="PVW3" s="155"/>
      <c r="PVX3" s="155"/>
      <c r="PVY3" s="155"/>
      <c r="PVZ3" s="155"/>
      <c r="PWA3" s="155"/>
      <c r="PWB3" s="155"/>
      <c r="PWC3" s="155"/>
      <c r="PWD3" s="155"/>
      <c r="PWE3" s="155"/>
      <c r="PWF3" s="155"/>
      <c r="PWG3" s="155"/>
      <c r="PWH3" s="155"/>
      <c r="PWI3" s="155"/>
      <c r="PWJ3" s="155"/>
      <c r="PWK3" s="155"/>
      <c r="PWL3" s="155"/>
      <c r="PWM3" s="155"/>
      <c r="PWN3" s="155"/>
      <c r="PWO3" s="155"/>
      <c r="PWP3" s="155"/>
      <c r="PWQ3" s="155"/>
      <c r="PWR3" s="155"/>
      <c r="PWS3" s="155"/>
      <c r="PWT3" s="155"/>
      <c r="PWU3" s="155"/>
      <c r="PWV3" s="155"/>
      <c r="PWW3" s="155"/>
      <c r="PWX3" s="155"/>
      <c r="PWY3" s="155"/>
      <c r="PWZ3" s="155"/>
      <c r="PXA3" s="155"/>
      <c r="PXB3" s="155"/>
      <c r="PXC3" s="155"/>
      <c r="PXD3" s="155"/>
      <c r="PXE3" s="155"/>
      <c r="PXF3" s="155"/>
      <c r="PXG3" s="155"/>
      <c r="PXH3" s="155"/>
      <c r="PXI3" s="155"/>
      <c r="PXJ3" s="155"/>
      <c r="PXK3" s="155"/>
      <c r="PXL3" s="155"/>
      <c r="PXM3" s="155"/>
      <c r="PXN3" s="155"/>
      <c r="PXO3" s="155"/>
      <c r="PXP3" s="155"/>
      <c r="PXQ3" s="155"/>
      <c r="PXR3" s="155"/>
      <c r="PXS3" s="155"/>
      <c r="PXT3" s="155"/>
      <c r="PXU3" s="155"/>
      <c r="PXV3" s="155"/>
      <c r="PXW3" s="155"/>
      <c r="PXX3" s="155"/>
      <c r="PXY3" s="155"/>
      <c r="PXZ3" s="155"/>
      <c r="PYA3" s="155"/>
      <c r="PYB3" s="155"/>
      <c r="PYC3" s="155"/>
      <c r="PYD3" s="155"/>
      <c r="PYE3" s="155"/>
      <c r="PYF3" s="155"/>
      <c r="PYG3" s="155"/>
      <c r="PYH3" s="155"/>
      <c r="PYI3" s="155"/>
      <c r="PYJ3" s="155"/>
      <c r="PYK3" s="155"/>
      <c r="PYL3" s="155"/>
      <c r="PYM3" s="155"/>
      <c r="PYN3" s="155"/>
      <c r="PYO3" s="155"/>
      <c r="PYP3" s="155"/>
      <c r="PYQ3" s="155"/>
      <c r="PYR3" s="155"/>
      <c r="PYS3" s="155"/>
      <c r="PYT3" s="155"/>
      <c r="PYU3" s="155"/>
      <c r="PYV3" s="155"/>
      <c r="PYW3" s="155"/>
      <c r="PYX3" s="155"/>
      <c r="PYY3" s="155"/>
      <c r="PYZ3" s="155"/>
      <c r="PZA3" s="155"/>
      <c r="PZB3" s="155"/>
      <c r="PZC3" s="155"/>
      <c r="PZD3" s="155"/>
      <c r="PZE3" s="155"/>
      <c r="PZF3" s="155"/>
      <c r="PZG3" s="155"/>
      <c r="PZH3" s="155"/>
      <c r="PZI3" s="155"/>
      <c r="PZJ3" s="155"/>
      <c r="PZK3" s="155"/>
      <c r="PZL3" s="155"/>
      <c r="PZM3" s="155"/>
      <c r="PZN3" s="155"/>
      <c r="PZO3" s="155"/>
      <c r="PZP3" s="155"/>
      <c r="PZQ3" s="155"/>
      <c r="PZR3" s="155"/>
      <c r="PZS3" s="155"/>
      <c r="PZT3" s="155"/>
      <c r="PZU3" s="155"/>
      <c r="PZV3" s="155"/>
      <c r="PZW3" s="155"/>
      <c r="PZX3" s="155"/>
      <c r="PZY3" s="155"/>
      <c r="PZZ3" s="155"/>
      <c r="QAA3" s="155"/>
      <c r="QAB3" s="155"/>
      <c r="QAC3" s="155"/>
      <c r="QAD3" s="155"/>
      <c r="QAE3" s="155"/>
      <c r="QAF3" s="155"/>
      <c r="QAG3" s="155"/>
      <c r="QAH3" s="155"/>
      <c r="QAI3" s="155"/>
      <c r="QAJ3" s="155"/>
      <c r="QAK3" s="155"/>
      <c r="QAL3" s="155"/>
      <c r="QAM3" s="155"/>
      <c r="QAN3" s="155"/>
      <c r="QAO3" s="155"/>
      <c r="QAP3" s="155"/>
      <c r="QAQ3" s="155"/>
      <c r="QAR3" s="155"/>
      <c r="QAS3" s="155"/>
      <c r="QAT3" s="155"/>
      <c r="QAU3" s="155"/>
      <c r="QAV3" s="155"/>
      <c r="QAW3" s="155"/>
      <c r="QAX3" s="155"/>
      <c r="QAY3" s="155"/>
      <c r="QAZ3" s="155"/>
      <c r="QBA3" s="155"/>
      <c r="QBB3" s="155"/>
      <c r="QBC3" s="155"/>
      <c r="QBD3" s="155"/>
      <c r="QBE3" s="155"/>
      <c r="QBF3" s="155"/>
      <c r="QBG3" s="155"/>
      <c r="QBH3" s="155"/>
      <c r="QBI3" s="155"/>
      <c r="QBJ3" s="155"/>
      <c r="QBK3" s="155"/>
      <c r="QBL3" s="155"/>
      <c r="QBM3" s="155"/>
      <c r="QBN3" s="155"/>
      <c r="QBO3" s="155"/>
      <c r="QBP3" s="155"/>
      <c r="QBQ3" s="155"/>
      <c r="QBR3" s="155"/>
      <c r="QBS3" s="155"/>
      <c r="QBT3" s="155"/>
      <c r="QBU3" s="155"/>
      <c r="QBV3" s="155"/>
      <c r="QBW3" s="155"/>
      <c r="QBX3" s="155"/>
      <c r="QBY3" s="155"/>
      <c r="QBZ3" s="155"/>
      <c r="QCA3" s="155"/>
      <c r="QCB3" s="155"/>
      <c r="QCC3" s="155"/>
      <c r="QCD3" s="155"/>
      <c r="QCE3" s="155"/>
      <c r="QCF3" s="155"/>
      <c r="QCG3" s="155"/>
      <c r="QCH3" s="155"/>
      <c r="QCI3" s="155"/>
      <c r="QCJ3" s="155"/>
      <c r="QCK3" s="155"/>
      <c r="QCL3" s="155"/>
      <c r="QCM3" s="155"/>
      <c r="QCN3" s="155"/>
      <c r="QCO3" s="155"/>
      <c r="QCP3" s="155"/>
      <c r="QCQ3" s="155"/>
      <c r="QCR3" s="155"/>
      <c r="QCS3" s="155"/>
      <c r="QCT3" s="155"/>
      <c r="QCU3" s="155"/>
      <c r="QCV3" s="155"/>
      <c r="QCW3" s="155"/>
      <c r="QCX3" s="155"/>
      <c r="QCY3" s="155"/>
      <c r="QCZ3" s="155"/>
      <c r="QDA3" s="155"/>
      <c r="QDB3" s="155"/>
      <c r="QDC3" s="155"/>
      <c r="QDD3" s="155"/>
      <c r="QDE3" s="155"/>
      <c r="QDF3" s="155"/>
      <c r="QDG3" s="155"/>
      <c r="QDH3" s="155"/>
      <c r="QDI3" s="155"/>
      <c r="QDJ3" s="155"/>
      <c r="QDK3" s="155"/>
      <c r="QDL3" s="155"/>
      <c r="QDM3" s="155"/>
      <c r="QDN3" s="155"/>
      <c r="QDO3" s="155"/>
      <c r="QDP3" s="155"/>
      <c r="QDQ3" s="155"/>
      <c r="QDR3" s="155"/>
      <c r="QDS3" s="155"/>
      <c r="QDT3" s="155"/>
      <c r="QDU3" s="155"/>
      <c r="QDV3" s="155"/>
      <c r="QDW3" s="155"/>
      <c r="QDX3" s="155"/>
      <c r="QDY3" s="155"/>
      <c r="QDZ3" s="155"/>
      <c r="QEA3" s="155"/>
      <c r="QEB3" s="155"/>
      <c r="QEC3" s="155"/>
      <c r="QED3" s="155"/>
      <c r="QEE3" s="155"/>
      <c r="QEF3" s="155"/>
      <c r="QEG3" s="155"/>
      <c r="QEH3" s="155"/>
      <c r="QEI3" s="155"/>
      <c r="QEJ3" s="155"/>
      <c r="QEK3" s="155"/>
      <c r="QEL3" s="155"/>
      <c r="QEM3" s="155"/>
      <c r="QEN3" s="155"/>
      <c r="QEO3" s="155"/>
      <c r="QEP3" s="155"/>
      <c r="QEQ3" s="155"/>
      <c r="QER3" s="155"/>
      <c r="QES3" s="155"/>
      <c r="QET3" s="155"/>
      <c r="QEU3" s="155"/>
      <c r="QEV3" s="155"/>
      <c r="QEW3" s="155"/>
      <c r="QEX3" s="155"/>
      <c r="QEY3" s="155"/>
      <c r="QEZ3" s="155"/>
      <c r="QFA3" s="155"/>
      <c r="QFB3" s="155"/>
      <c r="QFC3" s="155"/>
      <c r="QFD3" s="155"/>
      <c r="QFE3" s="155"/>
      <c r="QFF3" s="155"/>
      <c r="QFG3" s="155"/>
      <c r="QFH3" s="155"/>
      <c r="QFI3" s="155"/>
      <c r="QFJ3" s="155"/>
      <c r="QFK3" s="155"/>
      <c r="QFL3" s="155"/>
      <c r="QFM3" s="155"/>
      <c r="QFN3" s="155"/>
      <c r="QFO3" s="155"/>
      <c r="QFP3" s="155"/>
      <c r="QFQ3" s="155"/>
      <c r="QFR3" s="155"/>
      <c r="QFS3" s="155"/>
      <c r="QFT3" s="155"/>
      <c r="QFU3" s="155"/>
      <c r="QFV3" s="155"/>
      <c r="QFW3" s="155"/>
      <c r="QFX3" s="155"/>
      <c r="QFY3" s="155"/>
      <c r="QFZ3" s="155"/>
      <c r="QGA3" s="155"/>
      <c r="QGB3" s="155"/>
      <c r="QGC3" s="155"/>
      <c r="QGD3" s="155"/>
      <c r="QGE3" s="155"/>
      <c r="QGF3" s="155"/>
      <c r="QGG3" s="155"/>
      <c r="QGH3" s="155"/>
      <c r="QGI3" s="155"/>
      <c r="QGJ3" s="155"/>
      <c r="QGK3" s="155"/>
      <c r="QGL3" s="155"/>
      <c r="QGM3" s="155"/>
      <c r="QGN3" s="155"/>
      <c r="QGO3" s="155"/>
      <c r="QGP3" s="155"/>
      <c r="QGQ3" s="155"/>
      <c r="QGR3" s="155"/>
      <c r="QGS3" s="155"/>
      <c r="QGT3" s="155"/>
      <c r="QGU3" s="155"/>
      <c r="QGV3" s="155"/>
      <c r="QGW3" s="155"/>
      <c r="QGX3" s="155"/>
      <c r="QGY3" s="155"/>
      <c r="QGZ3" s="155"/>
      <c r="QHA3" s="155"/>
      <c r="QHB3" s="155"/>
      <c r="QHC3" s="155"/>
      <c r="QHD3" s="155"/>
      <c r="QHE3" s="155"/>
      <c r="QHF3" s="155"/>
      <c r="QHG3" s="155"/>
      <c r="QHH3" s="155"/>
      <c r="QHI3" s="155"/>
      <c r="QHJ3" s="155"/>
      <c r="QHK3" s="155"/>
      <c r="QHL3" s="155"/>
      <c r="QHM3" s="155"/>
      <c r="QHN3" s="155"/>
      <c r="QHO3" s="155"/>
      <c r="QHP3" s="155"/>
      <c r="QHQ3" s="155"/>
      <c r="QHR3" s="155"/>
      <c r="QHS3" s="155"/>
      <c r="QHT3" s="155"/>
      <c r="QHU3" s="155"/>
      <c r="QHV3" s="155"/>
      <c r="QHW3" s="155"/>
      <c r="QHX3" s="155"/>
      <c r="QHY3" s="155"/>
      <c r="QHZ3" s="155"/>
      <c r="QIA3" s="155"/>
      <c r="QIB3" s="155"/>
      <c r="QIC3" s="155"/>
      <c r="QID3" s="155"/>
      <c r="QIE3" s="155"/>
      <c r="QIF3" s="155"/>
      <c r="QIG3" s="155"/>
      <c r="QIH3" s="155"/>
      <c r="QII3" s="155"/>
      <c r="QIJ3" s="155"/>
      <c r="QIK3" s="155"/>
      <c r="QIL3" s="155"/>
      <c r="QIM3" s="155"/>
      <c r="QIN3" s="155"/>
      <c r="QIO3" s="155"/>
      <c r="QIP3" s="155"/>
      <c r="QIQ3" s="155"/>
      <c r="QIR3" s="155"/>
      <c r="QIS3" s="155"/>
      <c r="QIT3" s="155"/>
      <c r="QIU3" s="155"/>
      <c r="QIV3" s="155"/>
      <c r="QIW3" s="155"/>
      <c r="QIX3" s="155"/>
      <c r="QIY3" s="155"/>
      <c r="QIZ3" s="155"/>
      <c r="QJA3" s="155"/>
      <c r="QJB3" s="155"/>
      <c r="QJC3" s="155"/>
      <c r="QJD3" s="155"/>
      <c r="QJE3" s="155"/>
      <c r="QJF3" s="155"/>
      <c r="QJG3" s="155"/>
      <c r="QJH3" s="155"/>
      <c r="QJI3" s="155"/>
      <c r="QJJ3" s="155"/>
      <c r="QJK3" s="155"/>
      <c r="QJL3" s="155"/>
      <c r="QJM3" s="155"/>
      <c r="QJN3" s="155"/>
      <c r="QJO3" s="155"/>
      <c r="QJP3" s="155"/>
      <c r="QJQ3" s="155"/>
      <c r="QJR3" s="155"/>
      <c r="QJS3" s="155"/>
      <c r="QJT3" s="155"/>
      <c r="QJU3" s="155"/>
      <c r="QJV3" s="155"/>
      <c r="QJW3" s="155"/>
      <c r="QJX3" s="155"/>
      <c r="QJY3" s="155"/>
      <c r="QJZ3" s="155"/>
      <c r="QKA3" s="155"/>
      <c r="QKB3" s="155"/>
      <c r="QKC3" s="155"/>
      <c r="QKD3" s="155"/>
      <c r="QKE3" s="155"/>
      <c r="QKF3" s="155"/>
      <c r="QKG3" s="155"/>
      <c r="QKH3" s="155"/>
      <c r="QKI3" s="155"/>
      <c r="QKJ3" s="155"/>
      <c r="QKK3" s="155"/>
      <c r="QKL3" s="155"/>
      <c r="QKM3" s="155"/>
      <c r="QKN3" s="155"/>
      <c r="QKO3" s="155"/>
      <c r="QKP3" s="155"/>
      <c r="QKQ3" s="155"/>
      <c r="QKR3" s="155"/>
      <c r="QKS3" s="155"/>
      <c r="QKT3" s="155"/>
      <c r="QKU3" s="155"/>
      <c r="QKV3" s="155"/>
      <c r="QKW3" s="155"/>
      <c r="QKX3" s="155"/>
      <c r="QKY3" s="155"/>
      <c r="QKZ3" s="155"/>
      <c r="QLA3" s="155"/>
      <c r="QLB3" s="155"/>
      <c r="QLC3" s="155"/>
      <c r="QLD3" s="155"/>
      <c r="QLE3" s="155"/>
      <c r="QLF3" s="155"/>
      <c r="QLG3" s="155"/>
      <c r="QLH3" s="155"/>
      <c r="QLI3" s="155"/>
      <c r="QLJ3" s="155"/>
      <c r="QLK3" s="155"/>
      <c r="QLL3" s="155"/>
      <c r="QLM3" s="155"/>
      <c r="QLN3" s="155"/>
      <c r="QLO3" s="155"/>
      <c r="QLP3" s="155"/>
      <c r="QLQ3" s="155"/>
      <c r="QLR3" s="155"/>
      <c r="QLS3" s="155"/>
      <c r="QLT3" s="155"/>
      <c r="QLU3" s="155"/>
      <c r="QLV3" s="155"/>
      <c r="QLW3" s="155"/>
      <c r="QLX3" s="155"/>
      <c r="QLY3" s="155"/>
      <c r="QLZ3" s="155"/>
      <c r="QMA3" s="155"/>
      <c r="QMB3" s="155"/>
      <c r="QMC3" s="155"/>
      <c r="QMD3" s="155"/>
      <c r="QME3" s="155"/>
      <c r="QMF3" s="155"/>
      <c r="QMG3" s="155"/>
      <c r="QMH3" s="155"/>
      <c r="QMI3" s="155"/>
      <c r="QMJ3" s="155"/>
      <c r="QMK3" s="155"/>
      <c r="QML3" s="155"/>
      <c r="QMM3" s="155"/>
      <c r="QMN3" s="155"/>
      <c r="QMO3" s="155"/>
      <c r="QMP3" s="155"/>
      <c r="QMQ3" s="155"/>
      <c r="QMR3" s="155"/>
      <c r="QMS3" s="155"/>
      <c r="QMT3" s="155"/>
      <c r="QMU3" s="155"/>
      <c r="QMV3" s="155"/>
      <c r="QMW3" s="155"/>
      <c r="QMX3" s="155"/>
      <c r="QMY3" s="155"/>
      <c r="QMZ3" s="155"/>
      <c r="QNA3" s="155"/>
      <c r="QNB3" s="155"/>
      <c r="QNC3" s="155"/>
      <c r="QND3" s="155"/>
      <c r="QNE3" s="155"/>
      <c r="QNF3" s="155"/>
      <c r="QNG3" s="155"/>
      <c r="QNH3" s="155"/>
      <c r="QNI3" s="155"/>
      <c r="QNJ3" s="155"/>
      <c r="QNK3" s="155"/>
      <c r="QNL3" s="155"/>
      <c r="QNM3" s="155"/>
      <c r="QNN3" s="155"/>
      <c r="QNO3" s="155"/>
      <c r="QNP3" s="155"/>
      <c r="QNQ3" s="155"/>
      <c r="QNR3" s="155"/>
      <c r="QNS3" s="155"/>
      <c r="QNT3" s="155"/>
      <c r="QNU3" s="155"/>
      <c r="QNV3" s="155"/>
      <c r="QNW3" s="155"/>
      <c r="QNX3" s="155"/>
      <c r="QNY3" s="155"/>
      <c r="QNZ3" s="155"/>
      <c r="QOA3" s="155"/>
      <c r="QOB3" s="155"/>
      <c r="QOC3" s="155"/>
      <c r="QOD3" s="155"/>
      <c r="QOE3" s="155"/>
      <c r="QOF3" s="155"/>
      <c r="QOG3" s="155"/>
      <c r="QOH3" s="155"/>
      <c r="QOI3" s="155"/>
      <c r="QOJ3" s="155"/>
      <c r="QOK3" s="155"/>
      <c r="QOL3" s="155"/>
      <c r="QOM3" s="155"/>
      <c r="QON3" s="155"/>
      <c r="QOO3" s="155"/>
      <c r="QOP3" s="155"/>
      <c r="QOQ3" s="155"/>
      <c r="QOR3" s="155"/>
      <c r="QOS3" s="155"/>
      <c r="QOT3" s="155"/>
      <c r="QOU3" s="155"/>
      <c r="QOV3" s="155"/>
      <c r="QOW3" s="155"/>
      <c r="QOX3" s="155"/>
      <c r="QOY3" s="155"/>
      <c r="QOZ3" s="155"/>
      <c r="QPA3" s="155"/>
      <c r="QPB3" s="155"/>
      <c r="QPC3" s="155"/>
      <c r="QPD3" s="155"/>
      <c r="QPE3" s="155"/>
      <c r="QPF3" s="155"/>
      <c r="QPG3" s="155"/>
      <c r="QPH3" s="155"/>
      <c r="QPI3" s="155"/>
      <c r="QPJ3" s="155"/>
      <c r="QPK3" s="155"/>
      <c r="QPL3" s="155"/>
      <c r="QPM3" s="155"/>
      <c r="QPN3" s="155"/>
      <c r="QPO3" s="155"/>
      <c r="QPP3" s="155"/>
      <c r="QPQ3" s="155"/>
      <c r="QPR3" s="155"/>
      <c r="QPS3" s="155"/>
      <c r="QPT3" s="155"/>
      <c r="QPU3" s="155"/>
      <c r="QPV3" s="155"/>
      <c r="QPW3" s="155"/>
      <c r="QPX3" s="155"/>
      <c r="QPY3" s="155"/>
      <c r="QPZ3" s="155"/>
      <c r="QQA3" s="155"/>
      <c r="QQB3" s="155"/>
      <c r="QQC3" s="155"/>
      <c r="QQD3" s="155"/>
      <c r="QQE3" s="155"/>
      <c r="QQF3" s="155"/>
      <c r="QQG3" s="155"/>
      <c r="QQH3" s="155"/>
      <c r="QQI3" s="155"/>
      <c r="QQJ3" s="155"/>
      <c r="QQK3" s="155"/>
      <c r="QQL3" s="155"/>
      <c r="QQM3" s="155"/>
      <c r="QQN3" s="155"/>
      <c r="QQO3" s="155"/>
      <c r="QQP3" s="155"/>
      <c r="QQQ3" s="155"/>
      <c r="QQR3" s="155"/>
      <c r="QQS3" s="155"/>
      <c r="QQT3" s="155"/>
      <c r="QQU3" s="155"/>
      <c r="QQV3" s="155"/>
      <c r="QQW3" s="155"/>
      <c r="QQX3" s="155"/>
      <c r="QQY3" s="155"/>
      <c r="QQZ3" s="155"/>
      <c r="QRA3" s="155"/>
      <c r="QRB3" s="155"/>
      <c r="QRC3" s="155"/>
      <c r="QRD3" s="155"/>
      <c r="QRE3" s="155"/>
      <c r="QRF3" s="155"/>
      <c r="QRG3" s="155"/>
      <c r="QRH3" s="155"/>
      <c r="QRI3" s="155"/>
      <c r="QRJ3" s="155"/>
      <c r="QRK3" s="155"/>
      <c r="QRL3" s="155"/>
      <c r="QRM3" s="155"/>
      <c r="QRN3" s="155"/>
      <c r="QRO3" s="155"/>
      <c r="QRP3" s="155"/>
      <c r="QRQ3" s="155"/>
      <c r="QRR3" s="155"/>
      <c r="QRS3" s="155"/>
      <c r="QRT3" s="155"/>
      <c r="QRU3" s="155"/>
      <c r="QRV3" s="155"/>
      <c r="QRW3" s="155"/>
      <c r="QRX3" s="155"/>
      <c r="QRY3" s="155"/>
      <c r="QRZ3" s="155"/>
      <c r="QSA3" s="155"/>
      <c r="QSB3" s="155"/>
      <c r="QSC3" s="155"/>
      <c r="QSD3" s="155"/>
      <c r="QSE3" s="155"/>
      <c r="QSF3" s="155"/>
      <c r="QSG3" s="155"/>
      <c r="QSH3" s="155"/>
      <c r="QSI3" s="155"/>
      <c r="QSJ3" s="155"/>
      <c r="QSK3" s="155"/>
      <c r="QSL3" s="155"/>
      <c r="QSM3" s="155"/>
      <c r="QSN3" s="155"/>
      <c r="QSO3" s="155"/>
      <c r="QSP3" s="155"/>
      <c r="QSQ3" s="155"/>
      <c r="QSR3" s="155"/>
      <c r="QSS3" s="155"/>
      <c r="QST3" s="155"/>
      <c r="QSU3" s="155"/>
      <c r="QSV3" s="155"/>
      <c r="QSW3" s="155"/>
      <c r="QSX3" s="155"/>
      <c r="QSY3" s="155"/>
      <c r="QSZ3" s="155"/>
      <c r="QTA3" s="155"/>
      <c r="QTB3" s="155"/>
      <c r="QTC3" s="155"/>
      <c r="QTD3" s="155"/>
      <c r="QTE3" s="155"/>
      <c r="QTF3" s="155"/>
      <c r="QTG3" s="155"/>
      <c r="QTH3" s="155"/>
      <c r="QTI3" s="155"/>
      <c r="QTJ3" s="155"/>
      <c r="QTK3" s="155"/>
      <c r="QTL3" s="155"/>
      <c r="QTM3" s="155"/>
      <c r="QTN3" s="155"/>
      <c r="QTO3" s="155"/>
      <c r="QTP3" s="155"/>
      <c r="QTQ3" s="155"/>
      <c r="QTR3" s="155"/>
      <c r="QTS3" s="155"/>
      <c r="QTT3" s="155"/>
      <c r="QTU3" s="155"/>
      <c r="QTV3" s="155"/>
      <c r="QTW3" s="155"/>
      <c r="QTX3" s="155"/>
      <c r="QTY3" s="155"/>
      <c r="QTZ3" s="155"/>
      <c r="QUA3" s="155"/>
      <c r="QUB3" s="155"/>
      <c r="QUC3" s="155"/>
      <c r="QUD3" s="155"/>
      <c r="QUE3" s="155"/>
      <c r="QUF3" s="155"/>
      <c r="QUG3" s="155"/>
      <c r="QUH3" s="155"/>
      <c r="QUI3" s="155"/>
      <c r="QUJ3" s="155"/>
      <c r="QUK3" s="155"/>
      <c r="QUL3" s="155"/>
      <c r="QUM3" s="155"/>
      <c r="QUN3" s="155"/>
      <c r="QUO3" s="155"/>
      <c r="QUP3" s="155"/>
      <c r="QUQ3" s="155"/>
      <c r="QUR3" s="155"/>
      <c r="QUS3" s="155"/>
      <c r="QUT3" s="155"/>
      <c r="QUU3" s="155"/>
      <c r="QUV3" s="155"/>
      <c r="QUW3" s="155"/>
      <c r="QUX3" s="155"/>
      <c r="QUY3" s="155"/>
      <c r="QUZ3" s="155"/>
      <c r="QVA3" s="155"/>
      <c r="QVB3" s="155"/>
      <c r="QVC3" s="155"/>
      <c r="QVD3" s="155"/>
      <c r="QVE3" s="155"/>
      <c r="QVF3" s="155"/>
      <c r="QVG3" s="155"/>
      <c r="QVH3" s="155"/>
      <c r="QVI3" s="155"/>
      <c r="QVJ3" s="155"/>
      <c r="QVK3" s="155"/>
      <c r="QVL3" s="155"/>
      <c r="QVM3" s="155"/>
      <c r="QVN3" s="155"/>
      <c r="QVO3" s="155"/>
      <c r="QVP3" s="155"/>
      <c r="QVQ3" s="155"/>
      <c r="QVR3" s="155"/>
      <c r="QVS3" s="155"/>
      <c r="QVT3" s="155"/>
      <c r="QVU3" s="155"/>
      <c r="QVV3" s="155"/>
      <c r="QVW3" s="155"/>
      <c r="QVX3" s="155"/>
      <c r="QVY3" s="155"/>
      <c r="QVZ3" s="155"/>
      <c r="QWA3" s="155"/>
      <c r="QWB3" s="155"/>
      <c r="QWC3" s="155"/>
      <c r="QWD3" s="155"/>
      <c r="QWE3" s="155"/>
      <c r="QWF3" s="155"/>
      <c r="QWG3" s="155"/>
      <c r="QWH3" s="155"/>
      <c r="QWI3" s="155"/>
      <c r="QWJ3" s="155"/>
      <c r="QWK3" s="155"/>
      <c r="QWL3" s="155"/>
      <c r="QWM3" s="155"/>
      <c r="QWN3" s="155"/>
      <c r="QWO3" s="155"/>
      <c r="QWP3" s="155"/>
      <c r="QWQ3" s="155"/>
      <c r="QWR3" s="155"/>
      <c r="QWS3" s="155"/>
      <c r="QWT3" s="155"/>
      <c r="QWU3" s="155"/>
      <c r="QWV3" s="155"/>
      <c r="QWW3" s="155"/>
      <c r="QWX3" s="155"/>
      <c r="QWY3" s="155"/>
      <c r="QWZ3" s="155"/>
      <c r="QXA3" s="155"/>
      <c r="QXB3" s="155"/>
      <c r="QXC3" s="155"/>
      <c r="QXD3" s="155"/>
      <c r="QXE3" s="155"/>
      <c r="QXF3" s="155"/>
      <c r="QXG3" s="155"/>
      <c r="QXH3" s="155"/>
      <c r="QXI3" s="155"/>
      <c r="QXJ3" s="155"/>
      <c r="QXK3" s="155"/>
      <c r="QXL3" s="155"/>
      <c r="QXM3" s="155"/>
      <c r="QXN3" s="155"/>
      <c r="QXO3" s="155"/>
      <c r="QXP3" s="155"/>
      <c r="QXQ3" s="155"/>
      <c r="QXR3" s="155"/>
      <c r="QXS3" s="155"/>
      <c r="QXT3" s="155"/>
      <c r="QXU3" s="155"/>
      <c r="QXV3" s="155"/>
      <c r="QXW3" s="155"/>
      <c r="QXX3" s="155"/>
      <c r="QXY3" s="155"/>
      <c r="QXZ3" s="155"/>
      <c r="QYA3" s="155"/>
      <c r="QYB3" s="155"/>
      <c r="QYC3" s="155"/>
      <c r="QYD3" s="155"/>
      <c r="QYE3" s="155"/>
      <c r="QYF3" s="155"/>
      <c r="QYG3" s="155"/>
      <c r="QYH3" s="155"/>
      <c r="QYI3" s="155"/>
      <c r="QYJ3" s="155"/>
      <c r="QYK3" s="155"/>
      <c r="QYL3" s="155"/>
      <c r="QYM3" s="155"/>
      <c r="QYN3" s="155"/>
      <c r="QYO3" s="155"/>
      <c r="QYP3" s="155"/>
      <c r="QYQ3" s="155"/>
      <c r="QYR3" s="155"/>
      <c r="QYS3" s="155"/>
      <c r="QYT3" s="155"/>
      <c r="QYU3" s="155"/>
      <c r="QYV3" s="155"/>
      <c r="QYW3" s="155"/>
      <c r="QYX3" s="155"/>
      <c r="QYY3" s="155"/>
      <c r="QYZ3" s="155"/>
      <c r="QZA3" s="155"/>
      <c r="QZB3" s="155"/>
      <c r="QZC3" s="155"/>
      <c r="QZD3" s="155"/>
      <c r="QZE3" s="155"/>
      <c r="QZF3" s="155"/>
      <c r="QZG3" s="155"/>
      <c r="QZH3" s="155"/>
      <c r="QZI3" s="155"/>
      <c r="QZJ3" s="155"/>
      <c r="QZK3" s="155"/>
      <c r="QZL3" s="155"/>
      <c r="QZM3" s="155"/>
      <c r="QZN3" s="155"/>
      <c r="QZO3" s="155"/>
      <c r="QZP3" s="155"/>
      <c r="QZQ3" s="155"/>
      <c r="QZR3" s="155"/>
      <c r="QZS3" s="155"/>
      <c r="QZT3" s="155"/>
      <c r="QZU3" s="155"/>
      <c r="QZV3" s="155"/>
      <c r="QZW3" s="155"/>
      <c r="QZX3" s="155"/>
      <c r="QZY3" s="155"/>
      <c r="QZZ3" s="155"/>
      <c r="RAA3" s="155"/>
      <c r="RAB3" s="155"/>
      <c r="RAC3" s="155"/>
      <c r="RAD3" s="155"/>
      <c r="RAE3" s="155"/>
      <c r="RAF3" s="155"/>
      <c r="RAG3" s="155"/>
      <c r="RAH3" s="155"/>
      <c r="RAI3" s="155"/>
      <c r="RAJ3" s="155"/>
      <c r="RAK3" s="155"/>
      <c r="RAL3" s="155"/>
      <c r="RAM3" s="155"/>
      <c r="RAN3" s="155"/>
      <c r="RAO3" s="155"/>
      <c r="RAP3" s="155"/>
      <c r="RAQ3" s="155"/>
      <c r="RAR3" s="155"/>
      <c r="RAS3" s="155"/>
      <c r="RAT3" s="155"/>
      <c r="RAU3" s="155"/>
      <c r="RAV3" s="155"/>
      <c r="RAW3" s="155"/>
      <c r="RAX3" s="155"/>
      <c r="RAY3" s="155"/>
      <c r="RAZ3" s="155"/>
      <c r="RBA3" s="155"/>
      <c r="RBB3" s="155"/>
      <c r="RBC3" s="155"/>
      <c r="RBD3" s="155"/>
      <c r="RBE3" s="155"/>
      <c r="RBF3" s="155"/>
      <c r="RBG3" s="155"/>
      <c r="RBH3" s="155"/>
      <c r="RBI3" s="155"/>
      <c r="RBJ3" s="155"/>
      <c r="RBK3" s="155"/>
      <c r="RBL3" s="155"/>
      <c r="RBM3" s="155"/>
      <c r="RBN3" s="155"/>
      <c r="RBO3" s="155"/>
      <c r="RBP3" s="155"/>
      <c r="RBQ3" s="155"/>
      <c r="RBR3" s="155"/>
      <c r="RBS3" s="155"/>
      <c r="RBT3" s="155"/>
      <c r="RBU3" s="155"/>
      <c r="RBV3" s="155"/>
      <c r="RBW3" s="155"/>
      <c r="RBX3" s="155"/>
      <c r="RBY3" s="155"/>
      <c r="RBZ3" s="155"/>
      <c r="RCA3" s="155"/>
      <c r="RCB3" s="155"/>
      <c r="RCC3" s="155"/>
      <c r="RCD3" s="155"/>
      <c r="RCE3" s="155"/>
      <c r="RCF3" s="155"/>
      <c r="RCG3" s="155"/>
      <c r="RCH3" s="155"/>
      <c r="RCI3" s="155"/>
      <c r="RCJ3" s="155"/>
      <c r="RCK3" s="155"/>
      <c r="RCL3" s="155"/>
      <c r="RCM3" s="155"/>
      <c r="RCN3" s="155"/>
      <c r="RCO3" s="155"/>
      <c r="RCP3" s="155"/>
      <c r="RCQ3" s="155"/>
      <c r="RCR3" s="155"/>
      <c r="RCS3" s="155"/>
      <c r="RCT3" s="155"/>
      <c r="RCU3" s="155"/>
      <c r="RCV3" s="155"/>
      <c r="RCW3" s="155"/>
      <c r="RCX3" s="155"/>
      <c r="RCY3" s="155"/>
      <c r="RCZ3" s="155"/>
      <c r="RDA3" s="155"/>
      <c r="RDB3" s="155"/>
      <c r="RDC3" s="155"/>
      <c r="RDD3" s="155"/>
      <c r="RDE3" s="155"/>
      <c r="RDF3" s="155"/>
      <c r="RDG3" s="155"/>
      <c r="RDH3" s="155"/>
      <c r="RDI3" s="155"/>
      <c r="RDJ3" s="155"/>
      <c r="RDK3" s="155"/>
      <c r="RDL3" s="155"/>
      <c r="RDM3" s="155"/>
      <c r="RDN3" s="155"/>
      <c r="RDO3" s="155"/>
      <c r="RDP3" s="155"/>
      <c r="RDQ3" s="155"/>
      <c r="RDR3" s="155"/>
      <c r="RDS3" s="155"/>
      <c r="RDT3" s="155"/>
      <c r="RDU3" s="155"/>
      <c r="RDV3" s="155"/>
      <c r="RDW3" s="155"/>
      <c r="RDX3" s="155"/>
      <c r="RDY3" s="155"/>
      <c r="RDZ3" s="155"/>
      <c r="REA3" s="155"/>
      <c r="REB3" s="155"/>
      <c r="REC3" s="155"/>
      <c r="RED3" s="155"/>
      <c r="REE3" s="155"/>
      <c r="REF3" s="155"/>
      <c r="REG3" s="155"/>
      <c r="REH3" s="155"/>
      <c r="REI3" s="155"/>
      <c r="REJ3" s="155"/>
      <c r="REK3" s="155"/>
      <c r="REL3" s="155"/>
      <c r="REM3" s="155"/>
      <c r="REN3" s="155"/>
      <c r="REO3" s="155"/>
      <c r="REP3" s="155"/>
      <c r="REQ3" s="155"/>
      <c r="RER3" s="155"/>
      <c r="RES3" s="155"/>
      <c r="RET3" s="155"/>
      <c r="REU3" s="155"/>
      <c r="REV3" s="155"/>
      <c r="REW3" s="155"/>
      <c r="REX3" s="155"/>
      <c r="REY3" s="155"/>
      <c r="REZ3" s="155"/>
      <c r="RFA3" s="155"/>
      <c r="RFB3" s="155"/>
      <c r="RFC3" s="155"/>
      <c r="RFD3" s="155"/>
      <c r="RFE3" s="155"/>
      <c r="RFF3" s="155"/>
      <c r="RFG3" s="155"/>
      <c r="RFH3" s="155"/>
      <c r="RFI3" s="155"/>
      <c r="RFJ3" s="155"/>
      <c r="RFK3" s="155"/>
      <c r="RFL3" s="155"/>
      <c r="RFM3" s="155"/>
      <c r="RFN3" s="155"/>
      <c r="RFO3" s="155"/>
      <c r="RFP3" s="155"/>
      <c r="RFQ3" s="155"/>
      <c r="RFR3" s="155"/>
      <c r="RFS3" s="155"/>
      <c r="RFT3" s="155"/>
      <c r="RFU3" s="155"/>
      <c r="RFV3" s="155"/>
      <c r="RFW3" s="155"/>
      <c r="RFX3" s="155"/>
      <c r="RFY3" s="155"/>
      <c r="RFZ3" s="155"/>
      <c r="RGA3" s="155"/>
      <c r="RGB3" s="155"/>
      <c r="RGC3" s="155"/>
      <c r="RGD3" s="155"/>
      <c r="RGE3" s="155"/>
      <c r="RGF3" s="155"/>
      <c r="RGG3" s="155"/>
      <c r="RGH3" s="155"/>
      <c r="RGI3" s="155"/>
      <c r="RGJ3" s="155"/>
      <c r="RGK3" s="155"/>
      <c r="RGL3" s="155"/>
      <c r="RGM3" s="155"/>
      <c r="RGN3" s="155"/>
      <c r="RGO3" s="155"/>
      <c r="RGP3" s="155"/>
      <c r="RGQ3" s="155"/>
      <c r="RGR3" s="155"/>
      <c r="RGS3" s="155"/>
      <c r="RGT3" s="155"/>
      <c r="RGU3" s="155"/>
      <c r="RGV3" s="155"/>
      <c r="RGW3" s="155"/>
      <c r="RGX3" s="155"/>
      <c r="RGY3" s="155"/>
      <c r="RGZ3" s="155"/>
      <c r="RHA3" s="155"/>
      <c r="RHB3" s="155"/>
      <c r="RHC3" s="155"/>
      <c r="RHD3" s="155"/>
      <c r="RHE3" s="155"/>
      <c r="RHF3" s="155"/>
      <c r="RHG3" s="155"/>
      <c r="RHH3" s="155"/>
      <c r="RHI3" s="155"/>
      <c r="RHJ3" s="155"/>
      <c r="RHK3" s="155"/>
      <c r="RHL3" s="155"/>
      <c r="RHM3" s="155"/>
      <c r="RHN3" s="155"/>
      <c r="RHO3" s="155"/>
      <c r="RHP3" s="155"/>
      <c r="RHQ3" s="155"/>
      <c r="RHR3" s="155"/>
      <c r="RHS3" s="155"/>
      <c r="RHT3" s="155"/>
      <c r="RHU3" s="155"/>
      <c r="RHV3" s="155"/>
      <c r="RHW3" s="155"/>
      <c r="RHX3" s="155"/>
      <c r="RHY3" s="155"/>
      <c r="RHZ3" s="155"/>
      <c r="RIA3" s="155"/>
      <c r="RIB3" s="155"/>
      <c r="RIC3" s="155"/>
      <c r="RID3" s="155"/>
      <c r="RIE3" s="155"/>
      <c r="RIF3" s="155"/>
      <c r="RIG3" s="155"/>
      <c r="RIH3" s="155"/>
      <c r="RII3" s="155"/>
      <c r="RIJ3" s="155"/>
      <c r="RIK3" s="155"/>
      <c r="RIL3" s="155"/>
      <c r="RIM3" s="155"/>
      <c r="RIN3" s="155"/>
      <c r="RIO3" s="155"/>
      <c r="RIP3" s="155"/>
      <c r="RIQ3" s="155"/>
      <c r="RIR3" s="155"/>
      <c r="RIS3" s="155"/>
      <c r="RIT3" s="155"/>
      <c r="RIU3" s="155"/>
      <c r="RIV3" s="155"/>
      <c r="RIW3" s="155"/>
      <c r="RIX3" s="155"/>
      <c r="RIY3" s="155"/>
      <c r="RIZ3" s="155"/>
      <c r="RJA3" s="155"/>
      <c r="RJB3" s="155"/>
      <c r="RJC3" s="155"/>
      <c r="RJD3" s="155"/>
      <c r="RJE3" s="155"/>
      <c r="RJF3" s="155"/>
      <c r="RJG3" s="155"/>
      <c r="RJH3" s="155"/>
      <c r="RJI3" s="155"/>
      <c r="RJJ3" s="155"/>
      <c r="RJK3" s="155"/>
      <c r="RJL3" s="155"/>
      <c r="RJM3" s="155"/>
      <c r="RJN3" s="155"/>
      <c r="RJO3" s="155"/>
      <c r="RJP3" s="155"/>
      <c r="RJQ3" s="155"/>
      <c r="RJR3" s="155"/>
      <c r="RJS3" s="155"/>
      <c r="RJT3" s="155"/>
      <c r="RJU3" s="155"/>
      <c r="RJV3" s="155"/>
      <c r="RJW3" s="155"/>
      <c r="RJX3" s="155"/>
      <c r="RJY3" s="155"/>
      <c r="RJZ3" s="155"/>
      <c r="RKA3" s="155"/>
      <c r="RKB3" s="155"/>
      <c r="RKC3" s="155"/>
      <c r="RKD3" s="155"/>
      <c r="RKE3" s="155"/>
      <c r="RKF3" s="155"/>
      <c r="RKG3" s="155"/>
      <c r="RKH3" s="155"/>
      <c r="RKI3" s="155"/>
      <c r="RKJ3" s="155"/>
      <c r="RKK3" s="155"/>
      <c r="RKL3" s="155"/>
      <c r="RKM3" s="155"/>
      <c r="RKN3" s="155"/>
      <c r="RKO3" s="155"/>
      <c r="RKP3" s="155"/>
      <c r="RKQ3" s="155"/>
      <c r="RKR3" s="155"/>
      <c r="RKS3" s="155"/>
      <c r="RKT3" s="155"/>
      <c r="RKU3" s="155"/>
      <c r="RKV3" s="155"/>
      <c r="RKW3" s="155"/>
      <c r="RKX3" s="155"/>
      <c r="RKY3" s="155"/>
      <c r="RKZ3" s="155"/>
      <c r="RLA3" s="155"/>
      <c r="RLB3" s="155"/>
      <c r="RLC3" s="155"/>
      <c r="RLD3" s="155"/>
      <c r="RLE3" s="155"/>
      <c r="RLF3" s="155"/>
      <c r="RLG3" s="155"/>
      <c r="RLH3" s="155"/>
      <c r="RLI3" s="155"/>
      <c r="RLJ3" s="155"/>
      <c r="RLK3" s="155"/>
      <c r="RLL3" s="155"/>
      <c r="RLM3" s="155"/>
      <c r="RLN3" s="155"/>
      <c r="RLO3" s="155"/>
      <c r="RLP3" s="155"/>
      <c r="RLQ3" s="155"/>
      <c r="RLR3" s="155"/>
      <c r="RLS3" s="155"/>
      <c r="RLT3" s="155"/>
      <c r="RLU3" s="155"/>
      <c r="RLV3" s="155"/>
      <c r="RLW3" s="155"/>
      <c r="RLX3" s="155"/>
      <c r="RLY3" s="155"/>
      <c r="RLZ3" s="155"/>
      <c r="RMA3" s="155"/>
      <c r="RMB3" s="155"/>
      <c r="RMC3" s="155"/>
      <c r="RMD3" s="155"/>
      <c r="RME3" s="155"/>
      <c r="RMF3" s="155"/>
      <c r="RMG3" s="155"/>
      <c r="RMH3" s="155"/>
      <c r="RMI3" s="155"/>
      <c r="RMJ3" s="155"/>
      <c r="RMK3" s="155"/>
      <c r="RML3" s="155"/>
      <c r="RMM3" s="155"/>
      <c r="RMN3" s="155"/>
      <c r="RMO3" s="155"/>
      <c r="RMP3" s="155"/>
      <c r="RMQ3" s="155"/>
      <c r="RMR3" s="155"/>
      <c r="RMS3" s="155"/>
      <c r="RMT3" s="155"/>
      <c r="RMU3" s="155"/>
      <c r="RMV3" s="155"/>
      <c r="RMW3" s="155"/>
      <c r="RMX3" s="155"/>
      <c r="RMY3" s="155"/>
      <c r="RMZ3" s="155"/>
      <c r="RNA3" s="155"/>
      <c r="RNB3" s="155"/>
      <c r="RNC3" s="155"/>
      <c r="RND3" s="155"/>
      <c r="RNE3" s="155"/>
      <c r="RNF3" s="155"/>
      <c r="RNG3" s="155"/>
      <c r="RNH3" s="155"/>
      <c r="RNI3" s="155"/>
      <c r="RNJ3" s="155"/>
      <c r="RNK3" s="155"/>
      <c r="RNL3" s="155"/>
      <c r="RNM3" s="155"/>
      <c r="RNN3" s="155"/>
      <c r="RNO3" s="155"/>
      <c r="RNP3" s="155"/>
      <c r="RNQ3" s="155"/>
      <c r="RNR3" s="155"/>
      <c r="RNS3" s="155"/>
      <c r="RNT3" s="155"/>
      <c r="RNU3" s="155"/>
      <c r="RNV3" s="155"/>
      <c r="RNW3" s="155"/>
      <c r="RNX3" s="155"/>
      <c r="RNY3" s="155"/>
      <c r="RNZ3" s="155"/>
      <c r="ROA3" s="155"/>
      <c r="ROB3" s="155"/>
      <c r="ROC3" s="155"/>
      <c r="ROD3" s="155"/>
      <c r="ROE3" s="155"/>
      <c r="ROF3" s="155"/>
      <c r="ROG3" s="155"/>
      <c r="ROH3" s="155"/>
      <c r="ROI3" s="155"/>
      <c r="ROJ3" s="155"/>
      <c r="ROK3" s="155"/>
      <c r="ROL3" s="155"/>
      <c r="ROM3" s="155"/>
      <c r="RON3" s="155"/>
      <c r="ROO3" s="155"/>
      <c r="ROP3" s="155"/>
      <c r="ROQ3" s="155"/>
      <c r="ROR3" s="155"/>
      <c r="ROS3" s="155"/>
      <c r="ROT3" s="155"/>
      <c r="ROU3" s="155"/>
      <c r="ROV3" s="155"/>
      <c r="ROW3" s="155"/>
      <c r="ROX3" s="155"/>
      <c r="ROY3" s="155"/>
      <c r="ROZ3" s="155"/>
      <c r="RPA3" s="155"/>
      <c r="RPB3" s="155"/>
      <c r="RPC3" s="155"/>
      <c r="RPD3" s="155"/>
      <c r="RPE3" s="155"/>
      <c r="RPF3" s="155"/>
      <c r="RPG3" s="155"/>
      <c r="RPH3" s="155"/>
      <c r="RPI3" s="155"/>
      <c r="RPJ3" s="155"/>
      <c r="RPK3" s="155"/>
      <c r="RPL3" s="155"/>
      <c r="RPM3" s="155"/>
      <c r="RPN3" s="155"/>
      <c r="RPO3" s="155"/>
      <c r="RPP3" s="155"/>
      <c r="RPQ3" s="155"/>
      <c r="RPR3" s="155"/>
      <c r="RPS3" s="155"/>
      <c r="RPT3" s="155"/>
      <c r="RPU3" s="155"/>
      <c r="RPV3" s="155"/>
      <c r="RPW3" s="155"/>
      <c r="RPX3" s="155"/>
      <c r="RPY3" s="155"/>
      <c r="RPZ3" s="155"/>
      <c r="RQA3" s="155"/>
      <c r="RQB3" s="155"/>
      <c r="RQC3" s="155"/>
      <c r="RQD3" s="155"/>
      <c r="RQE3" s="155"/>
      <c r="RQF3" s="155"/>
      <c r="RQG3" s="155"/>
      <c r="RQH3" s="155"/>
      <c r="RQI3" s="155"/>
      <c r="RQJ3" s="155"/>
      <c r="RQK3" s="155"/>
      <c r="RQL3" s="155"/>
      <c r="RQM3" s="155"/>
      <c r="RQN3" s="155"/>
      <c r="RQO3" s="155"/>
      <c r="RQP3" s="155"/>
      <c r="RQQ3" s="155"/>
      <c r="RQR3" s="155"/>
      <c r="RQS3" s="155"/>
      <c r="RQT3" s="155"/>
      <c r="RQU3" s="155"/>
      <c r="RQV3" s="155"/>
      <c r="RQW3" s="155"/>
      <c r="RQX3" s="155"/>
      <c r="RQY3" s="155"/>
      <c r="RQZ3" s="155"/>
      <c r="RRA3" s="155"/>
      <c r="RRB3" s="155"/>
      <c r="RRC3" s="155"/>
      <c r="RRD3" s="155"/>
      <c r="RRE3" s="155"/>
      <c r="RRF3" s="155"/>
      <c r="RRG3" s="155"/>
      <c r="RRH3" s="155"/>
      <c r="RRI3" s="155"/>
      <c r="RRJ3" s="155"/>
      <c r="RRK3" s="155"/>
      <c r="RRL3" s="155"/>
      <c r="RRM3" s="155"/>
      <c r="RRN3" s="155"/>
      <c r="RRO3" s="155"/>
      <c r="RRP3" s="155"/>
      <c r="RRQ3" s="155"/>
      <c r="RRR3" s="155"/>
      <c r="RRS3" s="155"/>
      <c r="RRT3" s="155"/>
      <c r="RRU3" s="155"/>
      <c r="RRV3" s="155"/>
      <c r="RRW3" s="155"/>
      <c r="RRX3" s="155"/>
      <c r="RRY3" s="155"/>
      <c r="RRZ3" s="155"/>
      <c r="RSA3" s="155"/>
      <c r="RSB3" s="155"/>
      <c r="RSC3" s="155"/>
      <c r="RSD3" s="155"/>
      <c r="RSE3" s="155"/>
      <c r="RSF3" s="155"/>
      <c r="RSG3" s="155"/>
      <c r="RSH3" s="155"/>
      <c r="RSI3" s="155"/>
      <c r="RSJ3" s="155"/>
      <c r="RSK3" s="155"/>
      <c r="RSL3" s="155"/>
      <c r="RSM3" s="155"/>
      <c r="RSN3" s="155"/>
      <c r="RSO3" s="155"/>
      <c r="RSP3" s="155"/>
      <c r="RSQ3" s="155"/>
      <c r="RSR3" s="155"/>
      <c r="RSS3" s="155"/>
      <c r="RST3" s="155"/>
      <c r="RSU3" s="155"/>
      <c r="RSV3" s="155"/>
      <c r="RSW3" s="155"/>
      <c r="RSX3" s="155"/>
      <c r="RSY3" s="155"/>
      <c r="RSZ3" s="155"/>
      <c r="RTA3" s="155"/>
      <c r="RTB3" s="155"/>
      <c r="RTC3" s="155"/>
      <c r="RTD3" s="155"/>
      <c r="RTE3" s="155"/>
      <c r="RTF3" s="155"/>
      <c r="RTG3" s="155"/>
      <c r="RTH3" s="155"/>
      <c r="RTI3" s="155"/>
      <c r="RTJ3" s="155"/>
      <c r="RTK3" s="155"/>
      <c r="RTL3" s="155"/>
      <c r="RTM3" s="155"/>
      <c r="RTN3" s="155"/>
      <c r="RTO3" s="155"/>
      <c r="RTP3" s="155"/>
      <c r="RTQ3" s="155"/>
      <c r="RTR3" s="155"/>
      <c r="RTS3" s="155"/>
      <c r="RTT3" s="155"/>
      <c r="RTU3" s="155"/>
      <c r="RTV3" s="155"/>
      <c r="RTW3" s="155"/>
      <c r="RTX3" s="155"/>
      <c r="RTY3" s="155"/>
      <c r="RTZ3" s="155"/>
      <c r="RUA3" s="155"/>
      <c r="RUB3" s="155"/>
      <c r="RUC3" s="155"/>
      <c r="RUD3" s="155"/>
      <c r="RUE3" s="155"/>
      <c r="RUF3" s="155"/>
      <c r="RUG3" s="155"/>
      <c r="RUH3" s="155"/>
      <c r="RUI3" s="155"/>
      <c r="RUJ3" s="155"/>
      <c r="RUK3" s="155"/>
      <c r="RUL3" s="155"/>
      <c r="RUM3" s="155"/>
      <c r="RUN3" s="155"/>
      <c r="RUO3" s="155"/>
      <c r="RUP3" s="155"/>
      <c r="RUQ3" s="155"/>
      <c r="RUR3" s="155"/>
      <c r="RUS3" s="155"/>
      <c r="RUT3" s="155"/>
      <c r="RUU3" s="155"/>
      <c r="RUV3" s="155"/>
      <c r="RUW3" s="155"/>
      <c r="RUX3" s="155"/>
      <c r="RUY3" s="155"/>
      <c r="RUZ3" s="155"/>
      <c r="RVA3" s="155"/>
      <c r="RVB3" s="155"/>
      <c r="RVC3" s="155"/>
      <c r="RVD3" s="155"/>
      <c r="RVE3" s="155"/>
      <c r="RVF3" s="155"/>
      <c r="RVG3" s="155"/>
      <c r="RVH3" s="155"/>
      <c r="RVI3" s="155"/>
      <c r="RVJ3" s="155"/>
      <c r="RVK3" s="155"/>
      <c r="RVL3" s="155"/>
      <c r="RVM3" s="155"/>
      <c r="RVN3" s="155"/>
      <c r="RVO3" s="155"/>
      <c r="RVP3" s="155"/>
      <c r="RVQ3" s="155"/>
      <c r="RVR3" s="155"/>
      <c r="RVS3" s="155"/>
      <c r="RVT3" s="155"/>
      <c r="RVU3" s="155"/>
      <c r="RVV3" s="155"/>
      <c r="RVW3" s="155"/>
      <c r="RVX3" s="155"/>
      <c r="RVY3" s="155"/>
      <c r="RVZ3" s="155"/>
      <c r="RWA3" s="155"/>
      <c r="RWB3" s="155"/>
      <c r="RWC3" s="155"/>
      <c r="RWD3" s="155"/>
      <c r="RWE3" s="155"/>
      <c r="RWF3" s="155"/>
      <c r="RWG3" s="155"/>
      <c r="RWH3" s="155"/>
      <c r="RWI3" s="155"/>
      <c r="RWJ3" s="155"/>
      <c r="RWK3" s="155"/>
      <c r="RWL3" s="155"/>
      <c r="RWM3" s="155"/>
      <c r="RWN3" s="155"/>
      <c r="RWO3" s="155"/>
      <c r="RWP3" s="155"/>
      <c r="RWQ3" s="155"/>
      <c r="RWR3" s="155"/>
      <c r="RWS3" s="155"/>
      <c r="RWT3" s="155"/>
      <c r="RWU3" s="155"/>
      <c r="RWV3" s="155"/>
      <c r="RWW3" s="155"/>
      <c r="RWX3" s="155"/>
      <c r="RWY3" s="155"/>
      <c r="RWZ3" s="155"/>
      <c r="RXA3" s="155"/>
      <c r="RXB3" s="155"/>
      <c r="RXC3" s="155"/>
      <c r="RXD3" s="155"/>
      <c r="RXE3" s="155"/>
      <c r="RXF3" s="155"/>
      <c r="RXG3" s="155"/>
      <c r="RXH3" s="155"/>
      <c r="RXI3" s="155"/>
      <c r="RXJ3" s="155"/>
      <c r="RXK3" s="155"/>
      <c r="RXL3" s="155"/>
      <c r="RXM3" s="155"/>
      <c r="RXN3" s="155"/>
      <c r="RXO3" s="155"/>
      <c r="RXP3" s="155"/>
      <c r="RXQ3" s="155"/>
      <c r="RXR3" s="155"/>
      <c r="RXS3" s="155"/>
      <c r="RXT3" s="155"/>
      <c r="RXU3" s="155"/>
      <c r="RXV3" s="155"/>
      <c r="RXW3" s="155"/>
      <c r="RXX3" s="155"/>
      <c r="RXY3" s="155"/>
      <c r="RXZ3" s="155"/>
      <c r="RYA3" s="155"/>
      <c r="RYB3" s="155"/>
      <c r="RYC3" s="155"/>
      <c r="RYD3" s="155"/>
      <c r="RYE3" s="155"/>
      <c r="RYF3" s="155"/>
      <c r="RYG3" s="155"/>
      <c r="RYH3" s="155"/>
      <c r="RYI3" s="155"/>
      <c r="RYJ3" s="155"/>
      <c r="RYK3" s="155"/>
      <c r="RYL3" s="155"/>
      <c r="RYM3" s="155"/>
      <c r="RYN3" s="155"/>
      <c r="RYO3" s="155"/>
      <c r="RYP3" s="155"/>
      <c r="RYQ3" s="155"/>
      <c r="RYR3" s="155"/>
      <c r="RYS3" s="155"/>
      <c r="RYT3" s="155"/>
      <c r="RYU3" s="155"/>
      <c r="RYV3" s="155"/>
      <c r="RYW3" s="155"/>
      <c r="RYX3" s="155"/>
      <c r="RYY3" s="155"/>
      <c r="RYZ3" s="155"/>
      <c r="RZA3" s="155"/>
      <c r="RZB3" s="155"/>
      <c r="RZC3" s="155"/>
      <c r="RZD3" s="155"/>
      <c r="RZE3" s="155"/>
      <c r="RZF3" s="155"/>
      <c r="RZG3" s="155"/>
      <c r="RZH3" s="155"/>
      <c r="RZI3" s="155"/>
      <c r="RZJ3" s="155"/>
      <c r="RZK3" s="155"/>
      <c r="RZL3" s="155"/>
      <c r="RZM3" s="155"/>
      <c r="RZN3" s="155"/>
      <c r="RZO3" s="155"/>
      <c r="RZP3" s="155"/>
      <c r="RZQ3" s="155"/>
      <c r="RZR3" s="155"/>
      <c r="RZS3" s="155"/>
      <c r="RZT3" s="155"/>
      <c r="RZU3" s="155"/>
      <c r="RZV3" s="155"/>
      <c r="RZW3" s="155"/>
      <c r="RZX3" s="155"/>
      <c r="RZY3" s="155"/>
      <c r="RZZ3" s="155"/>
      <c r="SAA3" s="155"/>
      <c r="SAB3" s="155"/>
      <c r="SAC3" s="155"/>
      <c r="SAD3" s="155"/>
      <c r="SAE3" s="155"/>
      <c r="SAF3" s="155"/>
      <c r="SAG3" s="155"/>
      <c r="SAH3" s="155"/>
      <c r="SAI3" s="155"/>
      <c r="SAJ3" s="155"/>
      <c r="SAK3" s="155"/>
      <c r="SAL3" s="155"/>
      <c r="SAM3" s="155"/>
      <c r="SAN3" s="155"/>
      <c r="SAO3" s="155"/>
      <c r="SAP3" s="155"/>
      <c r="SAQ3" s="155"/>
      <c r="SAR3" s="155"/>
      <c r="SAS3" s="155"/>
      <c r="SAT3" s="155"/>
      <c r="SAU3" s="155"/>
      <c r="SAV3" s="155"/>
      <c r="SAW3" s="155"/>
      <c r="SAX3" s="155"/>
      <c r="SAY3" s="155"/>
      <c r="SAZ3" s="155"/>
      <c r="SBA3" s="155"/>
      <c r="SBB3" s="155"/>
      <c r="SBC3" s="155"/>
      <c r="SBD3" s="155"/>
      <c r="SBE3" s="155"/>
      <c r="SBF3" s="155"/>
      <c r="SBG3" s="155"/>
      <c r="SBH3" s="155"/>
      <c r="SBI3" s="155"/>
      <c r="SBJ3" s="155"/>
      <c r="SBK3" s="155"/>
      <c r="SBL3" s="155"/>
      <c r="SBM3" s="155"/>
      <c r="SBN3" s="155"/>
      <c r="SBO3" s="155"/>
      <c r="SBP3" s="155"/>
      <c r="SBQ3" s="155"/>
      <c r="SBR3" s="155"/>
      <c r="SBS3" s="155"/>
      <c r="SBT3" s="155"/>
      <c r="SBU3" s="155"/>
      <c r="SBV3" s="155"/>
      <c r="SBW3" s="155"/>
      <c r="SBX3" s="155"/>
      <c r="SBY3" s="155"/>
      <c r="SBZ3" s="155"/>
      <c r="SCA3" s="155"/>
      <c r="SCB3" s="155"/>
      <c r="SCC3" s="155"/>
      <c r="SCD3" s="155"/>
      <c r="SCE3" s="155"/>
      <c r="SCF3" s="155"/>
      <c r="SCG3" s="155"/>
      <c r="SCH3" s="155"/>
      <c r="SCI3" s="155"/>
      <c r="SCJ3" s="155"/>
      <c r="SCK3" s="155"/>
      <c r="SCL3" s="155"/>
      <c r="SCM3" s="155"/>
      <c r="SCN3" s="155"/>
      <c r="SCO3" s="155"/>
      <c r="SCP3" s="155"/>
      <c r="SCQ3" s="155"/>
      <c r="SCR3" s="155"/>
      <c r="SCS3" s="155"/>
      <c r="SCT3" s="155"/>
      <c r="SCU3" s="155"/>
      <c r="SCV3" s="155"/>
      <c r="SCW3" s="155"/>
      <c r="SCX3" s="155"/>
      <c r="SCY3" s="155"/>
      <c r="SCZ3" s="155"/>
      <c r="SDA3" s="155"/>
      <c r="SDB3" s="155"/>
      <c r="SDC3" s="155"/>
      <c r="SDD3" s="155"/>
      <c r="SDE3" s="155"/>
      <c r="SDF3" s="155"/>
      <c r="SDG3" s="155"/>
      <c r="SDH3" s="155"/>
      <c r="SDI3" s="155"/>
      <c r="SDJ3" s="155"/>
      <c r="SDK3" s="155"/>
      <c r="SDL3" s="155"/>
      <c r="SDM3" s="155"/>
      <c r="SDN3" s="155"/>
      <c r="SDO3" s="155"/>
      <c r="SDP3" s="155"/>
      <c r="SDQ3" s="155"/>
      <c r="SDR3" s="155"/>
      <c r="SDS3" s="155"/>
      <c r="SDT3" s="155"/>
      <c r="SDU3" s="155"/>
      <c r="SDV3" s="155"/>
      <c r="SDW3" s="155"/>
      <c r="SDX3" s="155"/>
      <c r="SDY3" s="155"/>
      <c r="SDZ3" s="155"/>
      <c r="SEA3" s="155"/>
      <c r="SEB3" s="155"/>
      <c r="SEC3" s="155"/>
      <c r="SED3" s="155"/>
      <c r="SEE3" s="155"/>
      <c r="SEF3" s="155"/>
      <c r="SEG3" s="155"/>
      <c r="SEH3" s="155"/>
      <c r="SEI3" s="155"/>
      <c r="SEJ3" s="155"/>
      <c r="SEK3" s="155"/>
      <c r="SEL3" s="155"/>
      <c r="SEM3" s="155"/>
      <c r="SEN3" s="155"/>
      <c r="SEO3" s="155"/>
      <c r="SEP3" s="155"/>
      <c r="SEQ3" s="155"/>
      <c r="SER3" s="155"/>
      <c r="SES3" s="155"/>
      <c r="SET3" s="155"/>
      <c r="SEU3" s="155"/>
      <c r="SEV3" s="155"/>
      <c r="SEW3" s="155"/>
      <c r="SEX3" s="155"/>
      <c r="SEY3" s="155"/>
      <c r="SEZ3" s="155"/>
      <c r="SFA3" s="155"/>
      <c r="SFB3" s="155"/>
      <c r="SFC3" s="155"/>
      <c r="SFD3" s="155"/>
      <c r="SFE3" s="155"/>
      <c r="SFF3" s="155"/>
      <c r="SFG3" s="155"/>
      <c r="SFH3" s="155"/>
      <c r="SFI3" s="155"/>
      <c r="SFJ3" s="155"/>
      <c r="SFK3" s="155"/>
      <c r="SFL3" s="155"/>
      <c r="SFM3" s="155"/>
      <c r="SFN3" s="155"/>
      <c r="SFO3" s="155"/>
      <c r="SFP3" s="155"/>
      <c r="SFQ3" s="155"/>
      <c r="SFR3" s="155"/>
      <c r="SFS3" s="155"/>
      <c r="SFT3" s="155"/>
      <c r="SFU3" s="155"/>
      <c r="SFV3" s="155"/>
      <c r="SFW3" s="155"/>
      <c r="SFX3" s="155"/>
      <c r="SFY3" s="155"/>
      <c r="SFZ3" s="155"/>
      <c r="SGA3" s="155"/>
      <c r="SGB3" s="155"/>
      <c r="SGC3" s="155"/>
      <c r="SGD3" s="155"/>
      <c r="SGE3" s="155"/>
      <c r="SGF3" s="155"/>
      <c r="SGG3" s="155"/>
      <c r="SGH3" s="155"/>
      <c r="SGI3" s="155"/>
      <c r="SGJ3" s="155"/>
      <c r="SGK3" s="155"/>
      <c r="SGL3" s="155"/>
      <c r="SGM3" s="155"/>
      <c r="SGN3" s="155"/>
      <c r="SGO3" s="155"/>
      <c r="SGP3" s="155"/>
      <c r="SGQ3" s="155"/>
      <c r="SGR3" s="155"/>
      <c r="SGS3" s="155"/>
      <c r="SGT3" s="155"/>
      <c r="SGU3" s="155"/>
      <c r="SGV3" s="155"/>
      <c r="SGW3" s="155"/>
      <c r="SGX3" s="155"/>
      <c r="SGY3" s="155"/>
      <c r="SGZ3" s="155"/>
      <c r="SHA3" s="155"/>
      <c r="SHB3" s="155"/>
      <c r="SHC3" s="155"/>
      <c r="SHD3" s="155"/>
      <c r="SHE3" s="155"/>
      <c r="SHF3" s="155"/>
      <c r="SHG3" s="155"/>
      <c r="SHH3" s="155"/>
      <c r="SHI3" s="155"/>
      <c r="SHJ3" s="155"/>
      <c r="SHK3" s="155"/>
      <c r="SHL3" s="155"/>
      <c r="SHM3" s="155"/>
      <c r="SHN3" s="155"/>
      <c r="SHO3" s="155"/>
      <c r="SHP3" s="155"/>
      <c r="SHQ3" s="155"/>
      <c r="SHR3" s="155"/>
      <c r="SHS3" s="155"/>
      <c r="SHT3" s="155"/>
      <c r="SHU3" s="155"/>
      <c r="SHV3" s="155"/>
      <c r="SHW3" s="155"/>
      <c r="SHX3" s="155"/>
      <c r="SHY3" s="155"/>
      <c r="SHZ3" s="155"/>
      <c r="SIA3" s="155"/>
      <c r="SIB3" s="155"/>
      <c r="SIC3" s="155"/>
      <c r="SID3" s="155"/>
      <c r="SIE3" s="155"/>
      <c r="SIF3" s="155"/>
      <c r="SIG3" s="155"/>
      <c r="SIH3" s="155"/>
      <c r="SII3" s="155"/>
      <c r="SIJ3" s="155"/>
      <c r="SIK3" s="155"/>
      <c r="SIL3" s="155"/>
      <c r="SIM3" s="155"/>
      <c r="SIN3" s="155"/>
      <c r="SIO3" s="155"/>
      <c r="SIP3" s="155"/>
      <c r="SIQ3" s="155"/>
      <c r="SIR3" s="155"/>
      <c r="SIS3" s="155"/>
      <c r="SIT3" s="155"/>
      <c r="SIU3" s="155"/>
      <c r="SIV3" s="155"/>
      <c r="SIW3" s="155"/>
      <c r="SIX3" s="155"/>
      <c r="SIY3" s="155"/>
      <c r="SIZ3" s="155"/>
      <c r="SJA3" s="155"/>
      <c r="SJB3" s="155"/>
      <c r="SJC3" s="155"/>
      <c r="SJD3" s="155"/>
      <c r="SJE3" s="155"/>
      <c r="SJF3" s="155"/>
      <c r="SJG3" s="155"/>
      <c r="SJH3" s="155"/>
      <c r="SJI3" s="155"/>
      <c r="SJJ3" s="155"/>
      <c r="SJK3" s="155"/>
      <c r="SJL3" s="155"/>
      <c r="SJM3" s="155"/>
      <c r="SJN3" s="155"/>
      <c r="SJO3" s="155"/>
      <c r="SJP3" s="155"/>
      <c r="SJQ3" s="155"/>
      <c r="SJR3" s="155"/>
      <c r="SJS3" s="155"/>
      <c r="SJT3" s="155"/>
      <c r="SJU3" s="155"/>
      <c r="SJV3" s="155"/>
      <c r="SJW3" s="155"/>
      <c r="SJX3" s="155"/>
      <c r="SJY3" s="155"/>
      <c r="SJZ3" s="155"/>
      <c r="SKA3" s="155"/>
      <c r="SKB3" s="155"/>
      <c r="SKC3" s="155"/>
      <c r="SKD3" s="155"/>
      <c r="SKE3" s="155"/>
      <c r="SKF3" s="155"/>
      <c r="SKG3" s="155"/>
      <c r="SKH3" s="155"/>
      <c r="SKI3" s="155"/>
      <c r="SKJ3" s="155"/>
      <c r="SKK3" s="155"/>
      <c r="SKL3" s="155"/>
      <c r="SKM3" s="155"/>
      <c r="SKN3" s="155"/>
      <c r="SKO3" s="155"/>
      <c r="SKP3" s="155"/>
      <c r="SKQ3" s="155"/>
      <c r="SKR3" s="155"/>
      <c r="SKS3" s="155"/>
      <c r="SKT3" s="155"/>
      <c r="SKU3" s="155"/>
      <c r="SKV3" s="155"/>
      <c r="SKW3" s="155"/>
      <c r="SKX3" s="155"/>
      <c r="SKY3" s="155"/>
      <c r="SKZ3" s="155"/>
      <c r="SLA3" s="155"/>
      <c r="SLB3" s="155"/>
      <c r="SLC3" s="155"/>
      <c r="SLD3" s="155"/>
      <c r="SLE3" s="155"/>
      <c r="SLF3" s="155"/>
      <c r="SLG3" s="155"/>
      <c r="SLH3" s="155"/>
      <c r="SLI3" s="155"/>
      <c r="SLJ3" s="155"/>
      <c r="SLK3" s="155"/>
      <c r="SLL3" s="155"/>
      <c r="SLM3" s="155"/>
      <c r="SLN3" s="155"/>
      <c r="SLO3" s="155"/>
      <c r="SLP3" s="155"/>
      <c r="SLQ3" s="155"/>
      <c r="SLR3" s="155"/>
      <c r="SLS3" s="155"/>
      <c r="SLT3" s="155"/>
      <c r="SLU3" s="155"/>
      <c r="SLV3" s="155"/>
      <c r="SLW3" s="155"/>
      <c r="SLX3" s="155"/>
      <c r="SLY3" s="155"/>
      <c r="SLZ3" s="155"/>
      <c r="SMA3" s="155"/>
      <c r="SMB3" s="155"/>
      <c r="SMC3" s="155"/>
      <c r="SMD3" s="155"/>
      <c r="SME3" s="155"/>
      <c r="SMF3" s="155"/>
      <c r="SMG3" s="155"/>
      <c r="SMH3" s="155"/>
      <c r="SMI3" s="155"/>
      <c r="SMJ3" s="155"/>
      <c r="SMK3" s="155"/>
      <c r="SML3" s="155"/>
      <c r="SMM3" s="155"/>
      <c r="SMN3" s="155"/>
      <c r="SMO3" s="155"/>
      <c r="SMP3" s="155"/>
      <c r="SMQ3" s="155"/>
      <c r="SMR3" s="155"/>
      <c r="SMS3" s="155"/>
      <c r="SMT3" s="155"/>
      <c r="SMU3" s="155"/>
      <c r="SMV3" s="155"/>
      <c r="SMW3" s="155"/>
      <c r="SMX3" s="155"/>
      <c r="SMY3" s="155"/>
      <c r="SMZ3" s="155"/>
      <c r="SNA3" s="155"/>
      <c r="SNB3" s="155"/>
      <c r="SNC3" s="155"/>
      <c r="SND3" s="155"/>
      <c r="SNE3" s="155"/>
      <c r="SNF3" s="155"/>
      <c r="SNG3" s="155"/>
      <c r="SNH3" s="155"/>
      <c r="SNI3" s="155"/>
      <c r="SNJ3" s="155"/>
      <c r="SNK3" s="155"/>
      <c r="SNL3" s="155"/>
      <c r="SNM3" s="155"/>
      <c r="SNN3" s="155"/>
      <c r="SNO3" s="155"/>
      <c r="SNP3" s="155"/>
      <c r="SNQ3" s="155"/>
      <c r="SNR3" s="155"/>
      <c r="SNS3" s="155"/>
      <c r="SNT3" s="155"/>
      <c r="SNU3" s="155"/>
      <c r="SNV3" s="155"/>
      <c r="SNW3" s="155"/>
      <c r="SNX3" s="155"/>
      <c r="SNY3" s="155"/>
      <c r="SNZ3" s="155"/>
      <c r="SOA3" s="155"/>
      <c r="SOB3" s="155"/>
      <c r="SOC3" s="155"/>
      <c r="SOD3" s="155"/>
      <c r="SOE3" s="155"/>
      <c r="SOF3" s="155"/>
      <c r="SOG3" s="155"/>
      <c r="SOH3" s="155"/>
      <c r="SOI3" s="155"/>
      <c r="SOJ3" s="155"/>
      <c r="SOK3" s="155"/>
      <c r="SOL3" s="155"/>
      <c r="SOM3" s="155"/>
      <c r="SON3" s="155"/>
      <c r="SOO3" s="155"/>
      <c r="SOP3" s="155"/>
      <c r="SOQ3" s="155"/>
      <c r="SOR3" s="155"/>
      <c r="SOS3" s="155"/>
      <c r="SOT3" s="155"/>
      <c r="SOU3" s="155"/>
      <c r="SOV3" s="155"/>
      <c r="SOW3" s="155"/>
      <c r="SOX3" s="155"/>
      <c r="SOY3" s="155"/>
      <c r="SOZ3" s="155"/>
      <c r="SPA3" s="155"/>
      <c r="SPB3" s="155"/>
      <c r="SPC3" s="155"/>
      <c r="SPD3" s="155"/>
      <c r="SPE3" s="155"/>
      <c r="SPF3" s="155"/>
      <c r="SPG3" s="155"/>
      <c r="SPH3" s="155"/>
      <c r="SPI3" s="155"/>
      <c r="SPJ3" s="155"/>
      <c r="SPK3" s="155"/>
      <c r="SPL3" s="155"/>
      <c r="SPM3" s="155"/>
      <c r="SPN3" s="155"/>
      <c r="SPO3" s="155"/>
      <c r="SPP3" s="155"/>
      <c r="SPQ3" s="155"/>
      <c r="SPR3" s="155"/>
      <c r="SPS3" s="155"/>
      <c r="SPT3" s="155"/>
      <c r="SPU3" s="155"/>
      <c r="SPV3" s="155"/>
      <c r="SPW3" s="155"/>
      <c r="SPX3" s="155"/>
      <c r="SPY3" s="155"/>
      <c r="SPZ3" s="155"/>
      <c r="SQA3" s="155"/>
      <c r="SQB3" s="155"/>
      <c r="SQC3" s="155"/>
      <c r="SQD3" s="155"/>
      <c r="SQE3" s="155"/>
      <c r="SQF3" s="155"/>
      <c r="SQG3" s="155"/>
      <c r="SQH3" s="155"/>
      <c r="SQI3" s="155"/>
      <c r="SQJ3" s="155"/>
      <c r="SQK3" s="155"/>
      <c r="SQL3" s="155"/>
      <c r="SQM3" s="155"/>
      <c r="SQN3" s="155"/>
      <c r="SQO3" s="155"/>
      <c r="SQP3" s="155"/>
      <c r="SQQ3" s="155"/>
      <c r="SQR3" s="155"/>
      <c r="SQS3" s="155"/>
      <c r="SQT3" s="155"/>
      <c r="SQU3" s="155"/>
      <c r="SQV3" s="155"/>
      <c r="SQW3" s="155"/>
      <c r="SQX3" s="155"/>
      <c r="SQY3" s="155"/>
      <c r="SQZ3" s="155"/>
      <c r="SRA3" s="155"/>
      <c r="SRB3" s="155"/>
      <c r="SRC3" s="155"/>
      <c r="SRD3" s="155"/>
      <c r="SRE3" s="155"/>
      <c r="SRF3" s="155"/>
      <c r="SRG3" s="155"/>
      <c r="SRH3" s="155"/>
      <c r="SRI3" s="155"/>
      <c r="SRJ3" s="155"/>
      <c r="SRK3" s="155"/>
      <c r="SRL3" s="155"/>
      <c r="SRM3" s="155"/>
      <c r="SRN3" s="155"/>
      <c r="SRO3" s="155"/>
      <c r="SRP3" s="155"/>
      <c r="SRQ3" s="155"/>
      <c r="SRR3" s="155"/>
      <c r="SRS3" s="155"/>
      <c r="SRT3" s="155"/>
      <c r="SRU3" s="155"/>
      <c r="SRV3" s="155"/>
      <c r="SRW3" s="155"/>
      <c r="SRX3" s="155"/>
      <c r="SRY3" s="155"/>
      <c r="SRZ3" s="155"/>
      <c r="SSA3" s="155"/>
      <c r="SSB3" s="155"/>
      <c r="SSC3" s="155"/>
      <c r="SSD3" s="155"/>
      <c r="SSE3" s="155"/>
      <c r="SSF3" s="155"/>
      <c r="SSG3" s="155"/>
      <c r="SSH3" s="155"/>
      <c r="SSI3" s="155"/>
      <c r="SSJ3" s="155"/>
      <c r="SSK3" s="155"/>
      <c r="SSL3" s="155"/>
      <c r="SSM3" s="155"/>
      <c r="SSN3" s="155"/>
      <c r="SSO3" s="155"/>
      <c r="SSP3" s="155"/>
      <c r="SSQ3" s="155"/>
      <c r="SSR3" s="155"/>
      <c r="SSS3" s="155"/>
      <c r="SST3" s="155"/>
      <c r="SSU3" s="155"/>
      <c r="SSV3" s="155"/>
      <c r="SSW3" s="155"/>
      <c r="SSX3" s="155"/>
      <c r="SSY3" s="155"/>
      <c r="SSZ3" s="155"/>
      <c r="STA3" s="155"/>
      <c r="STB3" s="155"/>
      <c r="STC3" s="155"/>
      <c r="STD3" s="155"/>
      <c r="STE3" s="155"/>
      <c r="STF3" s="155"/>
      <c r="STG3" s="155"/>
      <c r="STH3" s="155"/>
      <c r="STI3" s="155"/>
      <c r="STJ3" s="155"/>
      <c r="STK3" s="155"/>
      <c r="STL3" s="155"/>
      <c r="STM3" s="155"/>
      <c r="STN3" s="155"/>
      <c r="STO3" s="155"/>
      <c r="STP3" s="155"/>
      <c r="STQ3" s="155"/>
      <c r="STR3" s="155"/>
      <c r="STS3" s="155"/>
      <c r="STT3" s="155"/>
      <c r="STU3" s="155"/>
      <c r="STV3" s="155"/>
      <c r="STW3" s="155"/>
      <c r="STX3" s="155"/>
      <c r="STY3" s="155"/>
      <c r="STZ3" s="155"/>
      <c r="SUA3" s="155"/>
      <c r="SUB3" s="155"/>
      <c r="SUC3" s="155"/>
      <c r="SUD3" s="155"/>
      <c r="SUE3" s="155"/>
      <c r="SUF3" s="155"/>
      <c r="SUG3" s="155"/>
      <c r="SUH3" s="155"/>
      <c r="SUI3" s="155"/>
      <c r="SUJ3" s="155"/>
      <c r="SUK3" s="155"/>
      <c r="SUL3" s="155"/>
      <c r="SUM3" s="155"/>
      <c r="SUN3" s="155"/>
      <c r="SUO3" s="155"/>
      <c r="SUP3" s="155"/>
      <c r="SUQ3" s="155"/>
      <c r="SUR3" s="155"/>
      <c r="SUS3" s="155"/>
      <c r="SUT3" s="155"/>
      <c r="SUU3" s="155"/>
      <c r="SUV3" s="155"/>
      <c r="SUW3" s="155"/>
      <c r="SUX3" s="155"/>
      <c r="SUY3" s="155"/>
      <c r="SUZ3" s="155"/>
      <c r="SVA3" s="155"/>
      <c r="SVB3" s="155"/>
      <c r="SVC3" s="155"/>
      <c r="SVD3" s="155"/>
      <c r="SVE3" s="155"/>
      <c r="SVF3" s="155"/>
      <c r="SVG3" s="155"/>
      <c r="SVH3" s="155"/>
      <c r="SVI3" s="155"/>
      <c r="SVJ3" s="155"/>
      <c r="SVK3" s="155"/>
      <c r="SVL3" s="155"/>
      <c r="SVM3" s="155"/>
      <c r="SVN3" s="155"/>
      <c r="SVO3" s="155"/>
      <c r="SVP3" s="155"/>
      <c r="SVQ3" s="155"/>
      <c r="SVR3" s="155"/>
      <c r="SVS3" s="155"/>
      <c r="SVT3" s="155"/>
      <c r="SVU3" s="155"/>
      <c r="SVV3" s="155"/>
      <c r="SVW3" s="155"/>
      <c r="SVX3" s="155"/>
      <c r="SVY3" s="155"/>
      <c r="SVZ3" s="155"/>
      <c r="SWA3" s="155"/>
      <c r="SWB3" s="155"/>
      <c r="SWC3" s="155"/>
      <c r="SWD3" s="155"/>
      <c r="SWE3" s="155"/>
      <c r="SWF3" s="155"/>
      <c r="SWG3" s="155"/>
      <c r="SWH3" s="155"/>
      <c r="SWI3" s="155"/>
      <c r="SWJ3" s="155"/>
      <c r="SWK3" s="155"/>
      <c r="SWL3" s="155"/>
      <c r="SWM3" s="155"/>
      <c r="SWN3" s="155"/>
      <c r="SWO3" s="155"/>
      <c r="SWP3" s="155"/>
      <c r="SWQ3" s="155"/>
      <c r="SWR3" s="155"/>
      <c r="SWS3" s="155"/>
      <c r="SWT3" s="155"/>
      <c r="SWU3" s="155"/>
      <c r="SWV3" s="155"/>
      <c r="SWW3" s="155"/>
      <c r="SWX3" s="155"/>
      <c r="SWY3" s="155"/>
      <c r="SWZ3" s="155"/>
      <c r="SXA3" s="155"/>
      <c r="SXB3" s="155"/>
      <c r="SXC3" s="155"/>
      <c r="SXD3" s="155"/>
      <c r="SXE3" s="155"/>
      <c r="SXF3" s="155"/>
      <c r="SXG3" s="155"/>
      <c r="SXH3" s="155"/>
      <c r="SXI3" s="155"/>
      <c r="SXJ3" s="155"/>
      <c r="SXK3" s="155"/>
      <c r="SXL3" s="155"/>
      <c r="SXM3" s="155"/>
      <c r="SXN3" s="155"/>
      <c r="SXO3" s="155"/>
      <c r="SXP3" s="155"/>
      <c r="SXQ3" s="155"/>
      <c r="SXR3" s="155"/>
      <c r="SXS3" s="155"/>
      <c r="SXT3" s="155"/>
      <c r="SXU3" s="155"/>
      <c r="SXV3" s="155"/>
      <c r="SXW3" s="155"/>
      <c r="SXX3" s="155"/>
      <c r="SXY3" s="155"/>
      <c r="SXZ3" s="155"/>
      <c r="SYA3" s="155"/>
      <c r="SYB3" s="155"/>
      <c r="SYC3" s="155"/>
      <c r="SYD3" s="155"/>
      <c r="SYE3" s="155"/>
      <c r="SYF3" s="155"/>
      <c r="SYG3" s="155"/>
      <c r="SYH3" s="155"/>
      <c r="SYI3" s="155"/>
      <c r="SYJ3" s="155"/>
      <c r="SYK3" s="155"/>
      <c r="SYL3" s="155"/>
      <c r="SYM3" s="155"/>
      <c r="SYN3" s="155"/>
      <c r="SYO3" s="155"/>
      <c r="SYP3" s="155"/>
      <c r="SYQ3" s="155"/>
      <c r="SYR3" s="155"/>
      <c r="SYS3" s="155"/>
      <c r="SYT3" s="155"/>
      <c r="SYU3" s="155"/>
      <c r="SYV3" s="155"/>
      <c r="SYW3" s="155"/>
      <c r="SYX3" s="155"/>
      <c r="SYY3" s="155"/>
      <c r="SYZ3" s="155"/>
      <c r="SZA3" s="155"/>
      <c r="SZB3" s="155"/>
      <c r="SZC3" s="155"/>
      <c r="SZD3" s="155"/>
      <c r="SZE3" s="155"/>
      <c r="SZF3" s="155"/>
      <c r="SZG3" s="155"/>
      <c r="SZH3" s="155"/>
      <c r="SZI3" s="155"/>
      <c r="SZJ3" s="155"/>
      <c r="SZK3" s="155"/>
      <c r="SZL3" s="155"/>
      <c r="SZM3" s="155"/>
      <c r="SZN3" s="155"/>
      <c r="SZO3" s="155"/>
      <c r="SZP3" s="155"/>
      <c r="SZQ3" s="155"/>
      <c r="SZR3" s="155"/>
      <c r="SZS3" s="155"/>
      <c r="SZT3" s="155"/>
      <c r="SZU3" s="155"/>
      <c r="SZV3" s="155"/>
      <c r="SZW3" s="155"/>
      <c r="SZX3" s="155"/>
      <c r="SZY3" s="155"/>
      <c r="SZZ3" s="155"/>
      <c r="TAA3" s="155"/>
      <c r="TAB3" s="155"/>
      <c r="TAC3" s="155"/>
      <c r="TAD3" s="155"/>
      <c r="TAE3" s="155"/>
      <c r="TAF3" s="155"/>
      <c r="TAG3" s="155"/>
      <c r="TAH3" s="155"/>
      <c r="TAI3" s="155"/>
      <c r="TAJ3" s="155"/>
      <c r="TAK3" s="155"/>
      <c r="TAL3" s="155"/>
      <c r="TAM3" s="155"/>
      <c r="TAN3" s="155"/>
      <c r="TAO3" s="155"/>
      <c r="TAP3" s="155"/>
      <c r="TAQ3" s="155"/>
      <c r="TAR3" s="155"/>
      <c r="TAS3" s="155"/>
      <c r="TAT3" s="155"/>
      <c r="TAU3" s="155"/>
      <c r="TAV3" s="155"/>
      <c r="TAW3" s="155"/>
      <c r="TAX3" s="155"/>
      <c r="TAY3" s="155"/>
      <c r="TAZ3" s="155"/>
      <c r="TBA3" s="155"/>
      <c r="TBB3" s="155"/>
      <c r="TBC3" s="155"/>
      <c r="TBD3" s="155"/>
      <c r="TBE3" s="155"/>
      <c r="TBF3" s="155"/>
      <c r="TBG3" s="155"/>
      <c r="TBH3" s="155"/>
      <c r="TBI3" s="155"/>
      <c r="TBJ3" s="155"/>
      <c r="TBK3" s="155"/>
      <c r="TBL3" s="155"/>
      <c r="TBM3" s="155"/>
      <c r="TBN3" s="155"/>
      <c r="TBO3" s="155"/>
      <c r="TBP3" s="155"/>
      <c r="TBQ3" s="155"/>
      <c r="TBR3" s="155"/>
      <c r="TBS3" s="155"/>
      <c r="TBT3" s="155"/>
      <c r="TBU3" s="155"/>
      <c r="TBV3" s="155"/>
      <c r="TBW3" s="155"/>
      <c r="TBX3" s="155"/>
      <c r="TBY3" s="155"/>
      <c r="TBZ3" s="155"/>
      <c r="TCA3" s="155"/>
      <c r="TCB3" s="155"/>
      <c r="TCC3" s="155"/>
      <c r="TCD3" s="155"/>
      <c r="TCE3" s="155"/>
      <c r="TCF3" s="155"/>
      <c r="TCG3" s="155"/>
      <c r="TCH3" s="155"/>
      <c r="TCI3" s="155"/>
      <c r="TCJ3" s="155"/>
      <c r="TCK3" s="155"/>
      <c r="TCL3" s="155"/>
      <c r="TCM3" s="155"/>
      <c r="TCN3" s="155"/>
      <c r="TCO3" s="155"/>
      <c r="TCP3" s="155"/>
      <c r="TCQ3" s="155"/>
      <c r="TCR3" s="155"/>
      <c r="TCS3" s="155"/>
      <c r="TCT3" s="155"/>
      <c r="TCU3" s="155"/>
      <c r="TCV3" s="155"/>
      <c r="TCW3" s="155"/>
      <c r="TCX3" s="155"/>
      <c r="TCY3" s="155"/>
      <c r="TCZ3" s="155"/>
      <c r="TDA3" s="155"/>
      <c r="TDB3" s="155"/>
      <c r="TDC3" s="155"/>
      <c r="TDD3" s="155"/>
      <c r="TDE3" s="155"/>
      <c r="TDF3" s="155"/>
      <c r="TDG3" s="155"/>
      <c r="TDH3" s="155"/>
      <c r="TDI3" s="155"/>
      <c r="TDJ3" s="155"/>
      <c r="TDK3" s="155"/>
      <c r="TDL3" s="155"/>
      <c r="TDM3" s="155"/>
      <c r="TDN3" s="155"/>
      <c r="TDO3" s="155"/>
      <c r="TDP3" s="155"/>
      <c r="TDQ3" s="155"/>
      <c r="TDR3" s="155"/>
      <c r="TDS3" s="155"/>
      <c r="TDT3" s="155"/>
      <c r="TDU3" s="155"/>
      <c r="TDV3" s="155"/>
      <c r="TDW3" s="155"/>
      <c r="TDX3" s="155"/>
      <c r="TDY3" s="155"/>
      <c r="TDZ3" s="155"/>
      <c r="TEA3" s="155"/>
      <c r="TEB3" s="155"/>
      <c r="TEC3" s="155"/>
      <c r="TED3" s="155"/>
      <c r="TEE3" s="155"/>
      <c r="TEF3" s="155"/>
      <c r="TEG3" s="155"/>
      <c r="TEH3" s="155"/>
      <c r="TEI3" s="155"/>
      <c r="TEJ3" s="155"/>
      <c r="TEK3" s="155"/>
      <c r="TEL3" s="155"/>
      <c r="TEM3" s="155"/>
      <c r="TEN3" s="155"/>
      <c r="TEO3" s="155"/>
      <c r="TEP3" s="155"/>
      <c r="TEQ3" s="155"/>
      <c r="TER3" s="155"/>
      <c r="TES3" s="155"/>
      <c r="TET3" s="155"/>
      <c r="TEU3" s="155"/>
      <c r="TEV3" s="155"/>
      <c r="TEW3" s="155"/>
      <c r="TEX3" s="155"/>
      <c r="TEY3" s="155"/>
      <c r="TEZ3" s="155"/>
      <c r="TFA3" s="155"/>
      <c r="TFB3" s="155"/>
      <c r="TFC3" s="155"/>
      <c r="TFD3" s="155"/>
      <c r="TFE3" s="155"/>
      <c r="TFF3" s="155"/>
      <c r="TFG3" s="155"/>
      <c r="TFH3" s="155"/>
      <c r="TFI3" s="155"/>
      <c r="TFJ3" s="155"/>
      <c r="TFK3" s="155"/>
      <c r="TFL3" s="155"/>
      <c r="TFM3" s="155"/>
      <c r="TFN3" s="155"/>
      <c r="TFO3" s="155"/>
      <c r="TFP3" s="155"/>
      <c r="TFQ3" s="155"/>
      <c r="TFR3" s="155"/>
      <c r="TFS3" s="155"/>
      <c r="TFT3" s="155"/>
      <c r="TFU3" s="155"/>
      <c r="TFV3" s="155"/>
      <c r="TFW3" s="155"/>
      <c r="TFX3" s="155"/>
      <c r="TFY3" s="155"/>
      <c r="TFZ3" s="155"/>
      <c r="TGA3" s="155"/>
      <c r="TGB3" s="155"/>
      <c r="TGC3" s="155"/>
      <c r="TGD3" s="155"/>
      <c r="TGE3" s="155"/>
      <c r="TGF3" s="155"/>
      <c r="TGG3" s="155"/>
      <c r="TGH3" s="155"/>
      <c r="TGI3" s="155"/>
      <c r="TGJ3" s="155"/>
      <c r="TGK3" s="155"/>
      <c r="TGL3" s="155"/>
      <c r="TGM3" s="155"/>
      <c r="TGN3" s="155"/>
      <c r="TGO3" s="155"/>
      <c r="TGP3" s="155"/>
      <c r="TGQ3" s="155"/>
      <c r="TGR3" s="155"/>
      <c r="TGS3" s="155"/>
      <c r="TGT3" s="155"/>
      <c r="TGU3" s="155"/>
      <c r="TGV3" s="155"/>
      <c r="TGW3" s="155"/>
      <c r="TGX3" s="155"/>
      <c r="TGY3" s="155"/>
      <c r="TGZ3" s="155"/>
      <c r="THA3" s="155"/>
      <c r="THB3" s="155"/>
      <c r="THC3" s="155"/>
      <c r="THD3" s="155"/>
      <c r="THE3" s="155"/>
      <c r="THF3" s="155"/>
      <c r="THG3" s="155"/>
      <c r="THH3" s="155"/>
      <c r="THI3" s="155"/>
      <c r="THJ3" s="155"/>
      <c r="THK3" s="155"/>
      <c r="THL3" s="155"/>
      <c r="THM3" s="155"/>
      <c r="THN3" s="155"/>
      <c r="THO3" s="155"/>
      <c r="THP3" s="155"/>
      <c r="THQ3" s="155"/>
      <c r="THR3" s="155"/>
      <c r="THS3" s="155"/>
      <c r="THT3" s="155"/>
      <c r="THU3" s="155"/>
      <c r="THV3" s="155"/>
      <c r="THW3" s="155"/>
      <c r="THX3" s="155"/>
      <c r="THY3" s="155"/>
      <c r="THZ3" s="155"/>
      <c r="TIA3" s="155"/>
      <c r="TIB3" s="155"/>
      <c r="TIC3" s="155"/>
      <c r="TID3" s="155"/>
      <c r="TIE3" s="155"/>
      <c r="TIF3" s="155"/>
      <c r="TIG3" s="155"/>
      <c r="TIH3" s="155"/>
      <c r="TII3" s="155"/>
      <c r="TIJ3" s="155"/>
      <c r="TIK3" s="155"/>
      <c r="TIL3" s="155"/>
      <c r="TIM3" s="155"/>
      <c r="TIN3" s="155"/>
      <c r="TIO3" s="155"/>
      <c r="TIP3" s="155"/>
      <c r="TIQ3" s="155"/>
      <c r="TIR3" s="155"/>
      <c r="TIS3" s="155"/>
      <c r="TIT3" s="155"/>
      <c r="TIU3" s="155"/>
      <c r="TIV3" s="155"/>
      <c r="TIW3" s="155"/>
      <c r="TIX3" s="155"/>
      <c r="TIY3" s="155"/>
      <c r="TIZ3" s="155"/>
      <c r="TJA3" s="155"/>
      <c r="TJB3" s="155"/>
      <c r="TJC3" s="155"/>
      <c r="TJD3" s="155"/>
      <c r="TJE3" s="155"/>
      <c r="TJF3" s="155"/>
      <c r="TJG3" s="155"/>
      <c r="TJH3" s="155"/>
      <c r="TJI3" s="155"/>
      <c r="TJJ3" s="155"/>
      <c r="TJK3" s="155"/>
      <c r="TJL3" s="155"/>
      <c r="TJM3" s="155"/>
      <c r="TJN3" s="155"/>
      <c r="TJO3" s="155"/>
      <c r="TJP3" s="155"/>
      <c r="TJQ3" s="155"/>
      <c r="TJR3" s="155"/>
      <c r="TJS3" s="155"/>
      <c r="TJT3" s="155"/>
      <c r="TJU3" s="155"/>
      <c r="TJV3" s="155"/>
      <c r="TJW3" s="155"/>
      <c r="TJX3" s="155"/>
      <c r="TJY3" s="155"/>
      <c r="TJZ3" s="155"/>
      <c r="TKA3" s="155"/>
      <c r="TKB3" s="155"/>
      <c r="TKC3" s="155"/>
      <c r="TKD3" s="155"/>
      <c r="TKE3" s="155"/>
      <c r="TKF3" s="155"/>
      <c r="TKG3" s="155"/>
      <c r="TKH3" s="155"/>
      <c r="TKI3" s="155"/>
      <c r="TKJ3" s="155"/>
      <c r="TKK3" s="155"/>
      <c r="TKL3" s="155"/>
      <c r="TKM3" s="155"/>
      <c r="TKN3" s="155"/>
      <c r="TKO3" s="155"/>
      <c r="TKP3" s="155"/>
      <c r="TKQ3" s="155"/>
      <c r="TKR3" s="155"/>
      <c r="TKS3" s="155"/>
      <c r="TKT3" s="155"/>
      <c r="TKU3" s="155"/>
      <c r="TKV3" s="155"/>
      <c r="TKW3" s="155"/>
      <c r="TKX3" s="155"/>
      <c r="TKY3" s="155"/>
      <c r="TKZ3" s="155"/>
      <c r="TLA3" s="155"/>
      <c r="TLB3" s="155"/>
      <c r="TLC3" s="155"/>
      <c r="TLD3" s="155"/>
      <c r="TLE3" s="155"/>
      <c r="TLF3" s="155"/>
      <c r="TLG3" s="155"/>
      <c r="TLH3" s="155"/>
      <c r="TLI3" s="155"/>
      <c r="TLJ3" s="155"/>
      <c r="TLK3" s="155"/>
      <c r="TLL3" s="155"/>
      <c r="TLM3" s="155"/>
      <c r="TLN3" s="155"/>
      <c r="TLO3" s="155"/>
      <c r="TLP3" s="155"/>
      <c r="TLQ3" s="155"/>
      <c r="TLR3" s="155"/>
      <c r="TLS3" s="155"/>
      <c r="TLT3" s="155"/>
      <c r="TLU3" s="155"/>
      <c r="TLV3" s="155"/>
      <c r="TLW3" s="155"/>
      <c r="TLX3" s="155"/>
      <c r="TLY3" s="155"/>
      <c r="TLZ3" s="155"/>
      <c r="TMA3" s="155"/>
      <c r="TMB3" s="155"/>
      <c r="TMC3" s="155"/>
      <c r="TMD3" s="155"/>
      <c r="TME3" s="155"/>
      <c r="TMF3" s="155"/>
      <c r="TMG3" s="155"/>
      <c r="TMH3" s="155"/>
      <c r="TMI3" s="155"/>
      <c r="TMJ3" s="155"/>
      <c r="TMK3" s="155"/>
      <c r="TML3" s="155"/>
      <c r="TMM3" s="155"/>
      <c r="TMN3" s="155"/>
      <c r="TMO3" s="155"/>
      <c r="TMP3" s="155"/>
      <c r="TMQ3" s="155"/>
      <c r="TMR3" s="155"/>
      <c r="TMS3" s="155"/>
      <c r="TMT3" s="155"/>
      <c r="TMU3" s="155"/>
      <c r="TMV3" s="155"/>
      <c r="TMW3" s="155"/>
      <c r="TMX3" s="155"/>
      <c r="TMY3" s="155"/>
      <c r="TMZ3" s="155"/>
      <c r="TNA3" s="155"/>
      <c r="TNB3" s="155"/>
      <c r="TNC3" s="155"/>
      <c r="TND3" s="155"/>
      <c r="TNE3" s="155"/>
      <c r="TNF3" s="155"/>
      <c r="TNG3" s="155"/>
      <c r="TNH3" s="155"/>
      <c r="TNI3" s="155"/>
      <c r="TNJ3" s="155"/>
      <c r="TNK3" s="155"/>
      <c r="TNL3" s="155"/>
      <c r="TNM3" s="155"/>
      <c r="TNN3" s="155"/>
      <c r="TNO3" s="155"/>
      <c r="TNP3" s="155"/>
      <c r="TNQ3" s="155"/>
      <c r="TNR3" s="155"/>
      <c r="TNS3" s="155"/>
      <c r="TNT3" s="155"/>
      <c r="TNU3" s="155"/>
      <c r="TNV3" s="155"/>
      <c r="TNW3" s="155"/>
      <c r="TNX3" s="155"/>
      <c r="TNY3" s="155"/>
      <c r="TNZ3" s="155"/>
      <c r="TOA3" s="155"/>
      <c r="TOB3" s="155"/>
      <c r="TOC3" s="155"/>
      <c r="TOD3" s="155"/>
      <c r="TOE3" s="155"/>
      <c r="TOF3" s="155"/>
      <c r="TOG3" s="155"/>
      <c r="TOH3" s="155"/>
      <c r="TOI3" s="155"/>
      <c r="TOJ3" s="155"/>
      <c r="TOK3" s="155"/>
      <c r="TOL3" s="155"/>
      <c r="TOM3" s="155"/>
      <c r="TON3" s="155"/>
      <c r="TOO3" s="155"/>
      <c r="TOP3" s="155"/>
      <c r="TOQ3" s="155"/>
      <c r="TOR3" s="155"/>
      <c r="TOS3" s="155"/>
      <c r="TOT3" s="155"/>
      <c r="TOU3" s="155"/>
      <c r="TOV3" s="155"/>
      <c r="TOW3" s="155"/>
      <c r="TOX3" s="155"/>
      <c r="TOY3" s="155"/>
      <c r="TOZ3" s="155"/>
      <c r="TPA3" s="155"/>
      <c r="TPB3" s="155"/>
      <c r="TPC3" s="155"/>
      <c r="TPD3" s="155"/>
      <c r="TPE3" s="155"/>
      <c r="TPF3" s="155"/>
      <c r="TPG3" s="155"/>
      <c r="TPH3" s="155"/>
      <c r="TPI3" s="155"/>
      <c r="TPJ3" s="155"/>
      <c r="TPK3" s="155"/>
      <c r="TPL3" s="155"/>
      <c r="TPM3" s="155"/>
      <c r="TPN3" s="155"/>
      <c r="TPO3" s="155"/>
      <c r="TPP3" s="155"/>
      <c r="TPQ3" s="155"/>
      <c r="TPR3" s="155"/>
      <c r="TPS3" s="155"/>
      <c r="TPT3" s="155"/>
      <c r="TPU3" s="155"/>
      <c r="TPV3" s="155"/>
      <c r="TPW3" s="155"/>
      <c r="TPX3" s="155"/>
      <c r="TPY3" s="155"/>
      <c r="TPZ3" s="155"/>
      <c r="TQA3" s="155"/>
      <c r="TQB3" s="155"/>
      <c r="TQC3" s="155"/>
      <c r="TQD3" s="155"/>
      <c r="TQE3" s="155"/>
      <c r="TQF3" s="155"/>
      <c r="TQG3" s="155"/>
      <c r="TQH3" s="155"/>
      <c r="TQI3" s="155"/>
      <c r="TQJ3" s="155"/>
      <c r="TQK3" s="155"/>
      <c r="TQL3" s="155"/>
      <c r="TQM3" s="155"/>
      <c r="TQN3" s="155"/>
      <c r="TQO3" s="155"/>
      <c r="TQP3" s="155"/>
      <c r="TQQ3" s="155"/>
      <c r="TQR3" s="155"/>
      <c r="TQS3" s="155"/>
      <c r="TQT3" s="155"/>
      <c r="TQU3" s="155"/>
      <c r="TQV3" s="155"/>
      <c r="TQW3" s="155"/>
      <c r="TQX3" s="155"/>
      <c r="TQY3" s="155"/>
      <c r="TQZ3" s="155"/>
      <c r="TRA3" s="155"/>
      <c r="TRB3" s="155"/>
      <c r="TRC3" s="155"/>
      <c r="TRD3" s="155"/>
      <c r="TRE3" s="155"/>
      <c r="TRF3" s="155"/>
      <c r="TRG3" s="155"/>
      <c r="TRH3" s="155"/>
      <c r="TRI3" s="155"/>
      <c r="TRJ3" s="155"/>
      <c r="TRK3" s="155"/>
      <c r="TRL3" s="155"/>
      <c r="TRM3" s="155"/>
      <c r="TRN3" s="155"/>
      <c r="TRO3" s="155"/>
      <c r="TRP3" s="155"/>
      <c r="TRQ3" s="155"/>
      <c r="TRR3" s="155"/>
      <c r="TRS3" s="155"/>
      <c r="TRT3" s="155"/>
      <c r="TRU3" s="155"/>
      <c r="TRV3" s="155"/>
      <c r="TRW3" s="155"/>
      <c r="TRX3" s="155"/>
      <c r="TRY3" s="155"/>
      <c r="TRZ3" s="155"/>
      <c r="TSA3" s="155"/>
      <c r="TSB3" s="155"/>
      <c r="TSC3" s="155"/>
      <c r="TSD3" s="155"/>
      <c r="TSE3" s="155"/>
      <c r="TSF3" s="155"/>
      <c r="TSG3" s="155"/>
      <c r="TSH3" s="155"/>
      <c r="TSI3" s="155"/>
      <c r="TSJ3" s="155"/>
      <c r="TSK3" s="155"/>
      <c r="TSL3" s="155"/>
      <c r="TSM3" s="155"/>
      <c r="TSN3" s="155"/>
      <c r="TSO3" s="155"/>
      <c r="TSP3" s="155"/>
      <c r="TSQ3" s="155"/>
      <c r="TSR3" s="155"/>
      <c r="TSS3" s="155"/>
      <c r="TST3" s="155"/>
      <c r="TSU3" s="155"/>
      <c r="TSV3" s="155"/>
      <c r="TSW3" s="155"/>
      <c r="TSX3" s="155"/>
      <c r="TSY3" s="155"/>
      <c r="TSZ3" s="155"/>
      <c r="TTA3" s="155"/>
      <c r="TTB3" s="155"/>
      <c r="TTC3" s="155"/>
      <c r="TTD3" s="155"/>
      <c r="TTE3" s="155"/>
      <c r="TTF3" s="155"/>
      <c r="TTG3" s="155"/>
      <c r="TTH3" s="155"/>
      <c r="TTI3" s="155"/>
      <c r="TTJ3" s="155"/>
      <c r="TTK3" s="155"/>
      <c r="TTL3" s="155"/>
      <c r="TTM3" s="155"/>
      <c r="TTN3" s="155"/>
      <c r="TTO3" s="155"/>
      <c r="TTP3" s="155"/>
      <c r="TTQ3" s="155"/>
      <c r="TTR3" s="155"/>
      <c r="TTS3" s="155"/>
      <c r="TTT3" s="155"/>
      <c r="TTU3" s="155"/>
      <c r="TTV3" s="155"/>
      <c r="TTW3" s="155"/>
      <c r="TTX3" s="155"/>
      <c r="TTY3" s="155"/>
      <c r="TTZ3" s="155"/>
      <c r="TUA3" s="155"/>
      <c r="TUB3" s="155"/>
      <c r="TUC3" s="155"/>
      <c r="TUD3" s="155"/>
      <c r="TUE3" s="155"/>
      <c r="TUF3" s="155"/>
      <c r="TUG3" s="155"/>
      <c r="TUH3" s="155"/>
      <c r="TUI3" s="155"/>
      <c r="TUJ3" s="155"/>
      <c r="TUK3" s="155"/>
      <c r="TUL3" s="155"/>
      <c r="TUM3" s="155"/>
      <c r="TUN3" s="155"/>
      <c r="TUO3" s="155"/>
      <c r="TUP3" s="155"/>
      <c r="TUQ3" s="155"/>
      <c r="TUR3" s="155"/>
      <c r="TUS3" s="155"/>
      <c r="TUT3" s="155"/>
      <c r="TUU3" s="155"/>
      <c r="TUV3" s="155"/>
      <c r="TUW3" s="155"/>
      <c r="TUX3" s="155"/>
      <c r="TUY3" s="155"/>
      <c r="TUZ3" s="155"/>
      <c r="TVA3" s="155"/>
      <c r="TVB3" s="155"/>
      <c r="TVC3" s="155"/>
      <c r="TVD3" s="155"/>
      <c r="TVE3" s="155"/>
      <c r="TVF3" s="155"/>
      <c r="TVG3" s="155"/>
      <c r="TVH3" s="155"/>
      <c r="TVI3" s="155"/>
      <c r="TVJ3" s="155"/>
      <c r="TVK3" s="155"/>
      <c r="TVL3" s="155"/>
      <c r="TVM3" s="155"/>
      <c r="TVN3" s="155"/>
      <c r="TVO3" s="155"/>
      <c r="TVP3" s="155"/>
      <c r="TVQ3" s="155"/>
      <c r="TVR3" s="155"/>
      <c r="TVS3" s="155"/>
      <c r="TVT3" s="155"/>
      <c r="TVU3" s="155"/>
      <c r="TVV3" s="155"/>
      <c r="TVW3" s="155"/>
      <c r="TVX3" s="155"/>
      <c r="TVY3" s="155"/>
      <c r="TVZ3" s="155"/>
      <c r="TWA3" s="155"/>
      <c r="TWB3" s="155"/>
      <c r="TWC3" s="155"/>
      <c r="TWD3" s="155"/>
      <c r="TWE3" s="155"/>
      <c r="TWF3" s="155"/>
      <c r="TWG3" s="155"/>
      <c r="TWH3" s="155"/>
      <c r="TWI3" s="155"/>
      <c r="TWJ3" s="155"/>
      <c r="TWK3" s="155"/>
      <c r="TWL3" s="155"/>
      <c r="TWM3" s="155"/>
      <c r="TWN3" s="155"/>
      <c r="TWO3" s="155"/>
      <c r="TWP3" s="155"/>
      <c r="TWQ3" s="155"/>
      <c r="TWR3" s="155"/>
      <c r="TWS3" s="155"/>
      <c r="TWT3" s="155"/>
      <c r="TWU3" s="155"/>
      <c r="TWV3" s="155"/>
      <c r="TWW3" s="155"/>
      <c r="TWX3" s="155"/>
      <c r="TWY3" s="155"/>
      <c r="TWZ3" s="155"/>
      <c r="TXA3" s="155"/>
      <c r="TXB3" s="155"/>
      <c r="TXC3" s="155"/>
      <c r="TXD3" s="155"/>
      <c r="TXE3" s="155"/>
      <c r="TXF3" s="155"/>
      <c r="TXG3" s="155"/>
      <c r="TXH3" s="155"/>
      <c r="TXI3" s="155"/>
      <c r="TXJ3" s="155"/>
      <c r="TXK3" s="155"/>
      <c r="TXL3" s="155"/>
      <c r="TXM3" s="155"/>
      <c r="TXN3" s="155"/>
      <c r="TXO3" s="155"/>
      <c r="TXP3" s="155"/>
      <c r="TXQ3" s="155"/>
      <c r="TXR3" s="155"/>
      <c r="TXS3" s="155"/>
      <c r="TXT3" s="155"/>
      <c r="TXU3" s="155"/>
      <c r="TXV3" s="155"/>
      <c r="TXW3" s="155"/>
      <c r="TXX3" s="155"/>
      <c r="TXY3" s="155"/>
      <c r="TXZ3" s="155"/>
      <c r="TYA3" s="155"/>
      <c r="TYB3" s="155"/>
      <c r="TYC3" s="155"/>
      <c r="TYD3" s="155"/>
      <c r="TYE3" s="155"/>
      <c r="TYF3" s="155"/>
      <c r="TYG3" s="155"/>
      <c r="TYH3" s="155"/>
      <c r="TYI3" s="155"/>
      <c r="TYJ3" s="155"/>
      <c r="TYK3" s="155"/>
      <c r="TYL3" s="155"/>
      <c r="TYM3" s="155"/>
      <c r="TYN3" s="155"/>
      <c r="TYO3" s="155"/>
      <c r="TYP3" s="155"/>
      <c r="TYQ3" s="155"/>
      <c r="TYR3" s="155"/>
      <c r="TYS3" s="155"/>
      <c r="TYT3" s="155"/>
      <c r="TYU3" s="155"/>
      <c r="TYV3" s="155"/>
      <c r="TYW3" s="155"/>
      <c r="TYX3" s="155"/>
      <c r="TYY3" s="155"/>
      <c r="TYZ3" s="155"/>
      <c r="TZA3" s="155"/>
      <c r="TZB3" s="155"/>
      <c r="TZC3" s="155"/>
      <c r="TZD3" s="155"/>
      <c r="TZE3" s="155"/>
      <c r="TZF3" s="155"/>
      <c r="TZG3" s="155"/>
      <c r="TZH3" s="155"/>
      <c r="TZI3" s="155"/>
      <c r="TZJ3" s="155"/>
      <c r="TZK3" s="155"/>
      <c r="TZL3" s="155"/>
      <c r="TZM3" s="155"/>
      <c r="TZN3" s="155"/>
      <c r="TZO3" s="155"/>
      <c r="TZP3" s="155"/>
      <c r="TZQ3" s="155"/>
      <c r="TZR3" s="155"/>
      <c r="TZS3" s="155"/>
      <c r="TZT3" s="155"/>
      <c r="TZU3" s="155"/>
      <c r="TZV3" s="155"/>
      <c r="TZW3" s="155"/>
      <c r="TZX3" s="155"/>
      <c r="TZY3" s="155"/>
      <c r="TZZ3" s="155"/>
      <c r="UAA3" s="155"/>
      <c r="UAB3" s="155"/>
      <c r="UAC3" s="155"/>
      <c r="UAD3" s="155"/>
      <c r="UAE3" s="155"/>
      <c r="UAF3" s="155"/>
      <c r="UAG3" s="155"/>
      <c r="UAH3" s="155"/>
      <c r="UAI3" s="155"/>
      <c r="UAJ3" s="155"/>
      <c r="UAK3" s="155"/>
      <c r="UAL3" s="155"/>
      <c r="UAM3" s="155"/>
      <c r="UAN3" s="155"/>
      <c r="UAO3" s="155"/>
      <c r="UAP3" s="155"/>
      <c r="UAQ3" s="155"/>
      <c r="UAR3" s="155"/>
      <c r="UAS3" s="155"/>
      <c r="UAT3" s="155"/>
      <c r="UAU3" s="155"/>
      <c r="UAV3" s="155"/>
      <c r="UAW3" s="155"/>
      <c r="UAX3" s="155"/>
      <c r="UAY3" s="155"/>
      <c r="UAZ3" s="155"/>
      <c r="UBA3" s="155"/>
      <c r="UBB3" s="155"/>
      <c r="UBC3" s="155"/>
      <c r="UBD3" s="155"/>
      <c r="UBE3" s="155"/>
      <c r="UBF3" s="155"/>
      <c r="UBG3" s="155"/>
      <c r="UBH3" s="155"/>
      <c r="UBI3" s="155"/>
      <c r="UBJ3" s="155"/>
      <c r="UBK3" s="155"/>
      <c r="UBL3" s="155"/>
      <c r="UBM3" s="155"/>
      <c r="UBN3" s="155"/>
      <c r="UBO3" s="155"/>
      <c r="UBP3" s="155"/>
      <c r="UBQ3" s="155"/>
      <c r="UBR3" s="155"/>
      <c r="UBS3" s="155"/>
      <c r="UBT3" s="155"/>
      <c r="UBU3" s="155"/>
      <c r="UBV3" s="155"/>
      <c r="UBW3" s="155"/>
      <c r="UBX3" s="155"/>
      <c r="UBY3" s="155"/>
      <c r="UBZ3" s="155"/>
      <c r="UCA3" s="155"/>
      <c r="UCB3" s="155"/>
      <c r="UCC3" s="155"/>
      <c r="UCD3" s="155"/>
      <c r="UCE3" s="155"/>
      <c r="UCF3" s="155"/>
      <c r="UCG3" s="155"/>
      <c r="UCH3" s="155"/>
      <c r="UCI3" s="155"/>
      <c r="UCJ3" s="155"/>
      <c r="UCK3" s="155"/>
      <c r="UCL3" s="155"/>
      <c r="UCM3" s="155"/>
      <c r="UCN3" s="155"/>
      <c r="UCO3" s="155"/>
      <c r="UCP3" s="155"/>
      <c r="UCQ3" s="155"/>
      <c r="UCR3" s="155"/>
      <c r="UCS3" s="155"/>
      <c r="UCT3" s="155"/>
      <c r="UCU3" s="155"/>
      <c r="UCV3" s="155"/>
      <c r="UCW3" s="155"/>
      <c r="UCX3" s="155"/>
      <c r="UCY3" s="155"/>
      <c r="UCZ3" s="155"/>
      <c r="UDA3" s="155"/>
      <c r="UDB3" s="155"/>
      <c r="UDC3" s="155"/>
      <c r="UDD3" s="155"/>
      <c r="UDE3" s="155"/>
      <c r="UDF3" s="155"/>
      <c r="UDG3" s="155"/>
      <c r="UDH3" s="155"/>
      <c r="UDI3" s="155"/>
      <c r="UDJ3" s="155"/>
      <c r="UDK3" s="155"/>
      <c r="UDL3" s="155"/>
      <c r="UDM3" s="155"/>
      <c r="UDN3" s="155"/>
      <c r="UDO3" s="155"/>
      <c r="UDP3" s="155"/>
      <c r="UDQ3" s="155"/>
      <c r="UDR3" s="155"/>
      <c r="UDS3" s="155"/>
      <c r="UDT3" s="155"/>
      <c r="UDU3" s="155"/>
      <c r="UDV3" s="155"/>
      <c r="UDW3" s="155"/>
      <c r="UDX3" s="155"/>
      <c r="UDY3" s="155"/>
      <c r="UDZ3" s="155"/>
      <c r="UEA3" s="155"/>
      <c r="UEB3" s="155"/>
      <c r="UEC3" s="155"/>
      <c r="UED3" s="155"/>
      <c r="UEE3" s="155"/>
      <c r="UEF3" s="155"/>
      <c r="UEG3" s="155"/>
      <c r="UEH3" s="155"/>
      <c r="UEI3" s="155"/>
      <c r="UEJ3" s="155"/>
      <c r="UEK3" s="155"/>
      <c r="UEL3" s="155"/>
      <c r="UEM3" s="155"/>
      <c r="UEN3" s="155"/>
      <c r="UEO3" s="155"/>
      <c r="UEP3" s="155"/>
      <c r="UEQ3" s="155"/>
      <c r="UER3" s="155"/>
      <c r="UES3" s="155"/>
      <c r="UET3" s="155"/>
      <c r="UEU3" s="155"/>
      <c r="UEV3" s="155"/>
      <c r="UEW3" s="155"/>
      <c r="UEX3" s="155"/>
      <c r="UEY3" s="155"/>
      <c r="UEZ3" s="155"/>
      <c r="UFA3" s="155"/>
      <c r="UFB3" s="155"/>
      <c r="UFC3" s="155"/>
      <c r="UFD3" s="155"/>
      <c r="UFE3" s="155"/>
      <c r="UFF3" s="155"/>
      <c r="UFG3" s="155"/>
      <c r="UFH3" s="155"/>
      <c r="UFI3" s="155"/>
      <c r="UFJ3" s="155"/>
      <c r="UFK3" s="155"/>
      <c r="UFL3" s="155"/>
      <c r="UFM3" s="155"/>
      <c r="UFN3" s="155"/>
      <c r="UFO3" s="155"/>
      <c r="UFP3" s="155"/>
      <c r="UFQ3" s="155"/>
      <c r="UFR3" s="155"/>
      <c r="UFS3" s="155"/>
      <c r="UFT3" s="155"/>
      <c r="UFU3" s="155"/>
      <c r="UFV3" s="155"/>
      <c r="UFW3" s="155"/>
      <c r="UFX3" s="155"/>
      <c r="UFY3" s="155"/>
      <c r="UFZ3" s="155"/>
      <c r="UGA3" s="155"/>
      <c r="UGB3" s="155"/>
      <c r="UGC3" s="155"/>
      <c r="UGD3" s="155"/>
      <c r="UGE3" s="155"/>
      <c r="UGF3" s="155"/>
      <c r="UGG3" s="155"/>
      <c r="UGH3" s="155"/>
      <c r="UGI3" s="155"/>
      <c r="UGJ3" s="155"/>
      <c r="UGK3" s="155"/>
      <c r="UGL3" s="155"/>
      <c r="UGM3" s="155"/>
      <c r="UGN3" s="155"/>
      <c r="UGO3" s="155"/>
      <c r="UGP3" s="155"/>
      <c r="UGQ3" s="155"/>
      <c r="UGR3" s="155"/>
      <c r="UGS3" s="155"/>
      <c r="UGT3" s="155"/>
      <c r="UGU3" s="155"/>
      <c r="UGV3" s="155"/>
      <c r="UGW3" s="155"/>
      <c r="UGX3" s="155"/>
      <c r="UGY3" s="155"/>
      <c r="UGZ3" s="155"/>
      <c r="UHA3" s="155"/>
      <c r="UHB3" s="155"/>
      <c r="UHC3" s="155"/>
      <c r="UHD3" s="155"/>
      <c r="UHE3" s="155"/>
      <c r="UHF3" s="155"/>
      <c r="UHG3" s="155"/>
      <c r="UHH3" s="155"/>
      <c r="UHI3" s="155"/>
      <c r="UHJ3" s="155"/>
      <c r="UHK3" s="155"/>
      <c r="UHL3" s="155"/>
      <c r="UHM3" s="155"/>
      <c r="UHN3" s="155"/>
      <c r="UHO3" s="155"/>
      <c r="UHP3" s="155"/>
      <c r="UHQ3" s="155"/>
      <c r="UHR3" s="155"/>
      <c r="UHS3" s="155"/>
      <c r="UHT3" s="155"/>
      <c r="UHU3" s="155"/>
      <c r="UHV3" s="155"/>
      <c r="UHW3" s="155"/>
      <c r="UHX3" s="155"/>
      <c r="UHY3" s="155"/>
      <c r="UHZ3" s="155"/>
      <c r="UIA3" s="155"/>
      <c r="UIB3" s="155"/>
      <c r="UIC3" s="155"/>
      <c r="UID3" s="155"/>
      <c r="UIE3" s="155"/>
      <c r="UIF3" s="155"/>
      <c r="UIG3" s="155"/>
      <c r="UIH3" s="155"/>
      <c r="UII3" s="155"/>
      <c r="UIJ3" s="155"/>
      <c r="UIK3" s="155"/>
      <c r="UIL3" s="155"/>
      <c r="UIM3" s="155"/>
      <c r="UIN3" s="155"/>
      <c r="UIO3" s="155"/>
      <c r="UIP3" s="155"/>
      <c r="UIQ3" s="155"/>
      <c r="UIR3" s="155"/>
      <c r="UIS3" s="155"/>
      <c r="UIT3" s="155"/>
      <c r="UIU3" s="155"/>
      <c r="UIV3" s="155"/>
      <c r="UIW3" s="155"/>
      <c r="UIX3" s="155"/>
      <c r="UIY3" s="155"/>
      <c r="UIZ3" s="155"/>
      <c r="UJA3" s="155"/>
      <c r="UJB3" s="155"/>
      <c r="UJC3" s="155"/>
      <c r="UJD3" s="155"/>
      <c r="UJE3" s="155"/>
      <c r="UJF3" s="155"/>
      <c r="UJG3" s="155"/>
      <c r="UJH3" s="155"/>
      <c r="UJI3" s="155"/>
      <c r="UJJ3" s="155"/>
      <c r="UJK3" s="155"/>
      <c r="UJL3" s="155"/>
      <c r="UJM3" s="155"/>
      <c r="UJN3" s="155"/>
      <c r="UJO3" s="155"/>
      <c r="UJP3" s="155"/>
      <c r="UJQ3" s="155"/>
      <c r="UJR3" s="155"/>
      <c r="UJS3" s="155"/>
      <c r="UJT3" s="155"/>
      <c r="UJU3" s="155"/>
      <c r="UJV3" s="155"/>
      <c r="UJW3" s="155"/>
      <c r="UJX3" s="155"/>
      <c r="UJY3" s="155"/>
      <c r="UJZ3" s="155"/>
      <c r="UKA3" s="155"/>
      <c r="UKB3" s="155"/>
      <c r="UKC3" s="155"/>
      <c r="UKD3" s="155"/>
      <c r="UKE3" s="155"/>
      <c r="UKF3" s="155"/>
      <c r="UKG3" s="155"/>
      <c r="UKH3" s="155"/>
      <c r="UKI3" s="155"/>
      <c r="UKJ3" s="155"/>
      <c r="UKK3" s="155"/>
      <c r="UKL3" s="155"/>
      <c r="UKM3" s="155"/>
      <c r="UKN3" s="155"/>
      <c r="UKO3" s="155"/>
      <c r="UKP3" s="155"/>
      <c r="UKQ3" s="155"/>
      <c r="UKR3" s="155"/>
      <c r="UKS3" s="155"/>
      <c r="UKT3" s="155"/>
      <c r="UKU3" s="155"/>
      <c r="UKV3" s="155"/>
      <c r="UKW3" s="155"/>
      <c r="UKX3" s="155"/>
      <c r="UKY3" s="155"/>
      <c r="UKZ3" s="155"/>
      <c r="ULA3" s="155"/>
      <c r="ULB3" s="155"/>
      <c r="ULC3" s="155"/>
      <c r="ULD3" s="155"/>
      <c r="ULE3" s="155"/>
      <c r="ULF3" s="155"/>
      <c r="ULG3" s="155"/>
      <c r="ULH3" s="155"/>
      <c r="ULI3" s="155"/>
      <c r="ULJ3" s="155"/>
      <c r="ULK3" s="155"/>
      <c r="ULL3" s="155"/>
      <c r="ULM3" s="155"/>
      <c r="ULN3" s="155"/>
      <c r="ULO3" s="155"/>
      <c r="ULP3" s="155"/>
      <c r="ULQ3" s="155"/>
      <c r="ULR3" s="155"/>
      <c r="ULS3" s="155"/>
      <c r="ULT3" s="155"/>
      <c r="ULU3" s="155"/>
      <c r="ULV3" s="155"/>
      <c r="ULW3" s="155"/>
      <c r="ULX3" s="155"/>
      <c r="ULY3" s="155"/>
      <c r="ULZ3" s="155"/>
      <c r="UMA3" s="155"/>
      <c r="UMB3" s="155"/>
      <c r="UMC3" s="155"/>
      <c r="UMD3" s="155"/>
      <c r="UME3" s="155"/>
      <c r="UMF3" s="155"/>
      <c r="UMG3" s="155"/>
      <c r="UMH3" s="155"/>
      <c r="UMI3" s="155"/>
      <c r="UMJ3" s="155"/>
      <c r="UMK3" s="155"/>
      <c r="UML3" s="155"/>
      <c r="UMM3" s="155"/>
      <c r="UMN3" s="155"/>
      <c r="UMO3" s="155"/>
      <c r="UMP3" s="155"/>
      <c r="UMQ3" s="155"/>
      <c r="UMR3" s="155"/>
      <c r="UMS3" s="155"/>
      <c r="UMT3" s="155"/>
      <c r="UMU3" s="155"/>
      <c r="UMV3" s="155"/>
      <c r="UMW3" s="155"/>
      <c r="UMX3" s="155"/>
      <c r="UMY3" s="155"/>
      <c r="UMZ3" s="155"/>
      <c r="UNA3" s="155"/>
      <c r="UNB3" s="155"/>
      <c r="UNC3" s="155"/>
      <c r="UND3" s="155"/>
      <c r="UNE3" s="155"/>
      <c r="UNF3" s="155"/>
      <c r="UNG3" s="155"/>
      <c r="UNH3" s="155"/>
      <c r="UNI3" s="155"/>
      <c r="UNJ3" s="155"/>
      <c r="UNK3" s="155"/>
      <c r="UNL3" s="155"/>
      <c r="UNM3" s="155"/>
      <c r="UNN3" s="155"/>
      <c r="UNO3" s="155"/>
      <c r="UNP3" s="155"/>
      <c r="UNQ3" s="155"/>
      <c r="UNR3" s="155"/>
      <c r="UNS3" s="155"/>
      <c r="UNT3" s="155"/>
      <c r="UNU3" s="155"/>
      <c r="UNV3" s="155"/>
      <c r="UNW3" s="155"/>
      <c r="UNX3" s="155"/>
      <c r="UNY3" s="155"/>
      <c r="UNZ3" s="155"/>
      <c r="UOA3" s="155"/>
      <c r="UOB3" s="155"/>
      <c r="UOC3" s="155"/>
      <c r="UOD3" s="155"/>
      <c r="UOE3" s="155"/>
      <c r="UOF3" s="155"/>
      <c r="UOG3" s="155"/>
      <c r="UOH3" s="155"/>
      <c r="UOI3" s="155"/>
      <c r="UOJ3" s="155"/>
      <c r="UOK3" s="155"/>
      <c r="UOL3" s="155"/>
      <c r="UOM3" s="155"/>
      <c r="UON3" s="155"/>
      <c r="UOO3" s="155"/>
      <c r="UOP3" s="155"/>
      <c r="UOQ3" s="155"/>
      <c r="UOR3" s="155"/>
      <c r="UOS3" s="155"/>
      <c r="UOT3" s="155"/>
      <c r="UOU3" s="155"/>
      <c r="UOV3" s="155"/>
      <c r="UOW3" s="155"/>
      <c r="UOX3" s="155"/>
      <c r="UOY3" s="155"/>
      <c r="UOZ3" s="155"/>
      <c r="UPA3" s="155"/>
      <c r="UPB3" s="155"/>
      <c r="UPC3" s="155"/>
      <c r="UPD3" s="155"/>
      <c r="UPE3" s="155"/>
      <c r="UPF3" s="155"/>
      <c r="UPG3" s="155"/>
      <c r="UPH3" s="155"/>
      <c r="UPI3" s="155"/>
      <c r="UPJ3" s="155"/>
      <c r="UPK3" s="155"/>
      <c r="UPL3" s="155"/>
      <c r="UPM3" s="155"/>
      <c r="UPN3" s="155"/>
      <c r="UPO3" s="155"/>
      <c r="UPP3" s="155"/>
      <c r="UPQ3" s="155"/>
      <c r="UPR3" s="155"/>
      <c r="UPS3" s="155"/>
      <c r="UPT3" s="155"/>
      <c r="UPU3" s="155"/>
      <c r="UPV3" s="155"/>
      <c r="UPW3" s="155"/>
      <c r="UPX3" s="155"/>
      <c r="UPY3" s="155"/>
      <c r="UPZ3" s="155"/>
      <c r="UQA3" s="155"/>
      <c r="UQB3" s="155"/>
      <c r="UQC3" s="155"/>
      <c r="UQD3" s="155"/>
      <c r="UQE3" s="155"/>
      <c r="UQF3" s="155"/>
      <c r="UQG3" s="155"/>
      <c r="UQH3" s="155"/>
      <c r="UQI3" s="155"/>
      <c r="UQJ3" s="155"/>
      <c r="UQK3" s="155"/>
      <c r="UQL3" s="155"/>
      <c r="UQM3" s="155"/>
      <c r="UQN3" s="155"/>
      <c r="UQO3" s="155"/>
      <c r="UQP3" s="155"/>
      <c r="UQQ3" s="155"/>
      <c r="UQR3" s="155"/>
      <c r="UQS3" s="155"/>
      <c r="UQT3" s="155"/>
      <c r="UQU3" s="155"/>
      <c r="UQV3" s="155"/>
      <c r="UQW3" s="155"/>
      <c r="UQX3" s="155"/>
      <c r="UQY3" s="155"/>
      <c r="UQZ3" s="155"/>
      <c r="URA3" s="155"/>
      <c r="URB3" s="155"/>
      <c r="URC3" s="155"/>
      <c r="URD3" s="155"/>
      <c r="URE3" s="155"/>
      <c r="URF3" s="155"/>
      <c r="URG3" s="155"/>
      <c r="URH3" s="155"/>
      <c r="URI3" s="155"/>
      <c r="URJ3" s="155"/>
      <c r="URK3" s="155"/>
      <c r="URL3" s="155"/>
      <c r="URM3" s="155"/>
      <c r="URN3" s="155"/>
      <c r="URO3" s="155"/>
      <c r="URP3" s="155"/>
      <c r="URQ3" s="155"/>
      <c r="URR3" s="155"/>
      <c r="URS3" s="155"/>
      <c r="URT3" s="155"/>
      <c r="URU3" s="155"/>
      <c r="URV3" s="155"/>
      <c r="URW3" s="155"/>
      <c r="URX3" s="155"/>
      <c r="URY3" s="155"/>
      <c r="URZ3" s="155"/>
      <c r="USA3" s="155"/>
      <c r="USB3" s="155"/>
      <c r="USC3" s="155"/>
      <c r="USD3" s="155"/>
      <c r="USE3" s="155"/>
      <c r="USF3" s="155"/>
      <c r="USG3" s="155"/>
      <c r="USH3" s="155"/>
      <c r="USI3" s="155"/>
      <c r="USJ3" s="155"/>
      <c r="USK3" s="155"/>
      <c r="USL3" s="155"/>
      <c r="USM3" s="155"/>
      <c r="USN3" s="155"/>
      <c r="USO3" s="155"/>
      <c r="USP3" s="155"/>
      <c r="USQ3" s="155"/>
      <c r="USR3" s="155"/>
      <c r="USS3" s="155"/>
      <c r="UST3" s="155"/>
      <c r="USU3" s="155"/>
      <c r="USV3" s="155"/>
      <c r="USW3" s="155"/>
      <c r="USX3" s="155"/>
      <c r="USY3" s="155"/>
      <c r="USZ3" s="155"/>
      <c r="UTA3" s="155"/>
      <c r="UTB3" s="155"/>
      <c r="UTC3" s="155"/>
      <c r="UTD3" s="155"/>
      <c r="UTE3" s="155"/>
      <c r="UTF3" s="155"/>
      <c r="UTG3" s="155"/>
      <c r="UTH3" s="155"/>
      <c r="UTI3" s="155"/>
      <c r="UTJ3" s="155"/>
      <c r="UTK3" s="155"/>
      <c r="UTL3" s="155"/>
      <c r="UTM3" s="155"/>
      <c r="UTN3" s="155"/>
      <c r="UTO3" s="155"/>
      <c r="UTP3" s="155"/>
      <c r="UTQ3" s="155"/>
      <c r="UTR3" s="155"/>
      <c r="UTS3" s="155"/>
      <c r="UTT3" s="155"/>
      <c r="UTU3" s="155"/>
      <c r="UTV3" s="155"/>
      <c r="UTW3" s="155"/>
      <c r="UTX3" s="155"/>
      <c r="UTY3" s="155"/>
      <c r="UTZ3" s="155"/>
      <c r="UUA3" s="155"/>
      <c r="UUB3" s="155"/>
      <c r="UUC3" s="155"/>
      <c r="UUD3" s="155"/>
      <c r="UUE3" s="155"/>
      <c r="UUF3" s="155"/>
      <c r="UUG3" s="155"/>
      <c r="UUH3" s="155"/>
      <c r="UUI3" s="155"/>
      <c r="UUJ3" s="155"/>
      <c r="UUK3" s="155"/>
      <c r="UUL3" s="155"/>
      <c r="UUM3" s="155"/>
      <c r="UUN3" s="155"/>
      <c r="UUO3" s="155"/>
      <c r="UUP3" s="155"/>
      <c r="UUQ3" s="155"/>
      <c r="UUR3" s="155"/>
      <c r="UUS3" s="155"/>
      <c r="UUT3" s="155"/>
      <c r="UUU3" s="155"/>
      <c r="UUV3" s="155"/>
      <c r="UUW3" s="155"/>
      <c r="UUX3" s="155"/>
      <c r="UUY3" s="155"/>
      <c r="UUZ3" s="155"/>
      <c r="UVA3" s="155"/>
      <c r="UVB3" s="155"/>
      <c r="UVC3" s="155"/>
      <c r="UVD3" s="155"/>
      <c r="UVE3" s="155"/>
      <c r="UVF3" s="155"/>
      <c r="UVG3" s="155"/>
      <c r="UVH3" s="155"/>
      <c r="UVI3" s="155"/>
      <c r="UVJ3" s="155"/>
      <c r="UVK3" s="155"/>
      <c r="UVL3" s="155"/>
      <c r="UVM3" s="155"/>
      <c r="UVN3" s="155"/>
      <c r="UVO3" s="155"/>
      <c r="UVP3" s="155"/>
      <c r="UVQ3" s="155"/>
      <c r="UVR3" s="155"/>
      <c r="UVS3" s="155"/>
      <c r="UVT3" s="155"/>
      <c r="UVU3" s="155"/>
      <c r="UVV3" s="155"/>
      <c r="UVW3" s="155"/>
      <c r="UVX3" s="155"/>
      <c r="UVY3" s="155"/>
      <c r="UVZ3" s="155"/>
      <c r="UWA3" s="155"/>
      <c r="UWB3" s="155"/>
      <c r="UWC3" s="155"/>
      <c r="UWD3" s="155"/>
      <c r="UWE3" s="155"/>
      <c r="UWF3" s="155"/>
      <c r="UWG3" s="155"/>
      <c r="UWH3" s="155"/>
      <c r="UWI3" s="155"/>
      <c r="UWJ3" s="155"/>
      <c r="UWK3" s="155"/>
      <c r="UWL3" s="155"/>
      <c r="UWM3" s="155"/>
      <c r="UWN3" s="155"/>
      <c r="UWO3" s="155"/>
      <c r="UWP3" s="155"/>
      <c r="UWQ3" s="155"/>
      <c r="UWR3" s="155"/>
      <c r="UWS3" s="155"/>
      <c r="UWT3" s="155"/>
      <c r="UWU3" s="155"/>
      <c r="UWV3" s="155"/>
      <c r="UWW3" s="155"/>
      <c r="UWX3" s="155"/>
      <c r="UWY3" s="155"/>
      <c r="UWZ3" s="155"/>
      <c r="UXA3" s="155"/>
      <c r="UXB3" s="155"/>
      <c r="UXC3" s="155"/>
      <c r="UXD3" s="155"/>
      <c r="UXE3" s="155"/>
      <c r="UXF3" s="155"/>
      <c r="UXG3" s="155"/>
      <c r="UXH3" s="155"/>
      <c r="UXI3" s="155"/>
      <c r="UXJ3" s="155"/>
      <c r="UXK3" s="155"/>
      <c r="UXL3" s="155"/>
      <c r="UXM3" s="155"/>
      <c r="UXN3" s="155"/>
      <c r="UXO3" s="155"/>
      <c r="UXP3" s="155"/>
      <c r="UXQ3" s="155"/>
      <c r="UXR3" s="155"/>
      <c r="UXS3" s="155"/>
      <c r="UXT3" s="155"/>
      <c r="UXU3" s="155"/>
      <c r="UXV3" s="155"/>
      <c r="UXW3" s="155"/>
      <c r="UXX3" s="155"/>
      <c r="UXY3" s="155"/>
      <c r="UXZ3" s="155"/>
      <c r="UYA3" s="155"/>
      <c r="UYB3" s="155"/>
      <c r="UYC3" s="155"/>
      <c r="UYD3" s="155"/>
      <c r="UYE3" s="155"/>
      <c r="UYF3" s="155"/>
      <c r="UYG3" s="155"/>
      <c r="UYH3" s="155"/>
      <c r="UYI3" s="155"/>
      <c r="UYJ3" s="155"/>
      <c r="UYK3" s="155"/>
      <c r="UYL3" s="155"/>
      <c r="UYM3" s="155"/>
      <c r="UYN3" s="155"/>
      <c r="UYO3" s="155"/>
      <c r="UYP3" s="155"/>
      <c r="UYQ3" s="155"/>
      <c r="UYR3" s="155"/>
      <c r="UYS3" s="155"/>
      <c r="UYT3" s="155"/>
      <c r="UYU3" s="155"/>
      <c r="UYV3" s="155"/>
      <c r="UYW3" s="155"/>
      <c r="UYX3" s="155"/>
      <c r="UYY3" s="155"/>
      <c r="UYZ3" s="155"/>
      <c r="UZA3" s="155"/>
      <c r="UZB3" s="155"/>
      <c r="UZC3" s="155"/>
      <c r="UZD3" s="155"/>
      <c r="UZE3" s="155"/>
      <c r="UZF3" s="155"/>
      <c r="UZG3" s="155"/>
      <c r="UZH3" s="155"/>
      <c r="UZI3" s="155"/>
      <c r="UZJ3" s="155"/>
      <c r="UZK3" s="155"/>
      <c r="UZL3" s="155"/>
      <c r="UZM3" s="155"/>
      <c r="UZN3" s="155"/>
      <c r="UZO3" s="155"/>
      <c r="UZP3" s="155"/>
      <c r="UZQ3" s="155"/>
      <c r="UZR3" s="155"/>
      <c r="UZS3" s="155"/>
      <c r="UZT3" s="155"/>
      <c r="UZU3" s="155"/>
      <c r="UZV3" s="155"/>
      <c r="UZW3" s="155"/>
      <c r="UZX3" s="155"/>
      <c r="UZY3" s="155"/>
      <c r="UZZ3" s="155"/>
      <c r="VAA3" s="155"/>
      <c r="VAB3" s="155"/>
      <c r="VAC3" s="155"/>
      <c r="VAD3" s="155"/>
      <c r="VAE3" s="155"/>
      <c r="VAF3" s="155"/>
      <c r="VAG3" s="155"/>
      <c r="VAH3" s="155"/>
      <c r="VAI3" s="155"/>
      <c r="VAJ3" s="155"/>
      <c r="VAK3" s="155"/>
      <c r="VAL3" s="155"/>
      <c r="VAM3" s="155"/>
      <c r="VAN3" s="155"/>
      <c r="VAO3" s="155"/>
      <c r="VAP3" s="155"/>
      <c r="VAQ3" s="155"/>
      <c r="VAR3" s="155"/>
      <c r="VAS3" s="155"/>
      <c r="VAT3" s="155"/>
      <c r="VAU3" s="155"/>
      <c r="VAV3" s="155"/>
      <c r="VAW3" s="155"/>
      <c r="VAX3" s="155"/>
      <c r="VAY3" s="155"/>
      <c r="VAZ3" s="155"/>
      <c r="VBA3" s="155"/>
      <c r="VBB3" s="155"/>
      <c r="VBC3" s="155"/>
      <c r="VBD3" s="155"/>
      <c r="VBE3" s="155"/>
      <c r="VBF3" s="155"/>
      <c r="VBG3" s="155"/>
      <c r="VBH3" s="155"/>
      <c r="VBI3" s="155"/>
      <c r="VBJ3" s="155"/>
      <c r="VBK3" s="155"/>
      <c r="VBL3" s="155"/>
      <c r="VBM3" s="155"/>
      <c r="VBN3" s="155"/>
      <c r="VBO3" s="155"/>
      <c r="VBP3" s="155"/>
      <c r="VBQ3" s="155"/>
      <c r="VBR3" s="155"/>
      <c r="VBS3" s="155"/>
      <c r="VBT3" s="155"/>
      <c r="VBU3" s="155"/>
      <c r="VBV3" s="155"/>
      <c r="VBW3" s="155"/>
      <c r="VBX3" s="155"/>
      <c r="VBY3" s="155"/>
      <c r="VBZ3" s="155"/>
      <c r="VCA3" s="155"/>
      <c r="VCB3" s="155"/>
      <c r="VCC3" s="155"/>
      <c r="VCD3" s="155"/>
      <c r="VCE3" s="155"/>
      <c r="VCF3" s="155"/>
      <c r="VCG3" s="155"/>
      <c r="VCH3" s="155"/>
      <c r="VCI3" s="155"/>
      <c r="VCJ3" s="155"/>
      <c r="VCK3" s="155"/>
      <c r="VCL3" s="155"/>
      <c r="VCM3" s="155"/>
      <c r="VCN3" s="155"/>
      <c r="VCO3" s="155"/>
      <c r="VCP3" s="155"/>
      <c r="VCQ3" s="155"/>
      <c r="VCR3" s="155"/>
      <c r="VCS3" s="155"/>
      <c r="VCT3" s="155"/>
      <c r="VCU3" s="155"/>
      <c r="VCV3" s="155"/>
      <c r="VCW3" s="155"/>
      <c r="VCX3" s="155"/>
      <c r="VCY3" s="155"/>
      <c r="VCZ3" s="155"/>
      <c r="VDA3" s="155"/>
      <c r="VDB3" s="155"/>
      <c r="VDC3" s="155"/>
      <c r="VDD3" s="155"/>
      <c r="VDE3" s="155"/>
      <c r="VDF3" s="155"/>
      <c r="VDG3" s="155"/>
      <c r="VDH3" s="155"/>
      <c r="VDI3" s="155"/>
      <c r="VDJ3" s="155"/>
      <c r="VDK3" s="155"/>
      <c r="VDL3" s="155"/>
      <c r="VDM3" s="155"/>
      <c r="VDN3" s="155"/>
      <c r="VDO3" s="155"/>
      <c r="VDP3" s="155"/>
      <c r="VDQ3" s="155"/>
      <c r="VDR3" s="155"/>
      <c r="VDS3" s="155"/>
      <c r="VDT3" s="155"/>
      <c r="VDU3" s="155"/>
      <c r="VDV3" s="155"/>
      <c r="VDW3" s="155"/>
      <c r="VDX3" s="155"/>
      <c r="VDY3" s="155"/>
      <c r="VDZ3" s="155"/>
      <c r="VEA3" s="155"/>
      <c r="VEB3" s="155"/>
      <c r="VEC3" s="155"/>
      <c r="VED3" s="155"/>
      <c r="VEE3" s="155"/>
      <c r="VEF3" s="155"/>
      <c r="VEG3" s="155"/>
      <c r="VEH3" s="155"/>
      <c r="VEI3" s="155"/>
      <c r="VEJ3" s="155"/>
      <c r="VEK3" s="155"/>
      <c r="VEL3" s="155"/>
      <c r="VEM3" s="155"/>
      <c r="VEN3" s="155"/>
      <c r="VEO3" s="155"/>
      <c r="VEP3" s="155"/>
      <c r="VEQ3" s="155"/>
      <c r="VER3" s="155"/>
      <c r="VES3" s="155"/>
      <c r="VET3" s="155"/>
      <c r="VEU3" s="155"/>
      <c r="VEV3" s="155"/>
      <c r="VEW3" s="155"/>
      <c r="VEX3" s="155"/>
      <c r="VEY3" s="155"/>
      <c r="VEZ3" s="155"/>
      <c r="VFA3" s="155"/>
      <c r="VFB3" s="155"/>
      <c r="VFC3" s="155"/>
      <c r="VFD3" s="155"/>
      <c r="VFE3" s="155"/>
      <c r="VFF3" s="155"/>
      <c r="VFG3" s="155"/>
      <c r="VFH3" s="155"/>
      <c r="VFI3" s="155"/>
      <c r="VFJ3" s="155"/>
      <c r="VFK3" s="155"/>
      <c r="VFL3" s="155"/>
      <c r="VFM3" s="155"/>
      <c r="VFN3" s="155"/>
      <c r="VFO3" s="155"/>
      <c r="VFP3" s="155"/>
      <c r="VFQ3" s="155"/>
      <c r="VFR3" s="155"/>
      <c r="VFS3" s="155"/>
      <c r="VFT3" s="155"/>
      <c r="VFU3" s="155"/>
      <c r="VFV3" s="155"/>
      <c r="VFW3" s="155"/>
      <c r="VFX3" s="155"/>
      <c r="VFY3" s="155"/>
      <c r="VFZ3" s="155"/>
      <c r="VGA3" s="155"/>
      <c r="VGB3" s="155"/>
      <c r="VGC3" s="155"/>
      <c r="VGD3" s="155"/>
      <c r="VGE3" s="155"/>
      <c r="VGF3" s="155"/>
      <c r="VGG3" s="155"/>
      <c r="VGH3" s="155"/>
      <c r="VGI3" s="155"/>
      <c r="VGJ3" s="155"/>
      <c r="VGK3" s="155"/>
      <c r="VGL3" s="155"/>
      <c r="VGM3" s="155"/>
      <c r="VGN3" s="155"/>
      <c r="VGO3" s="155"/>
      <c r="VGP3" s="155"/>
      <c r="VGQ3" s="155"/>
      <c r="VGR3" s="155"/>
      <c r="VGS3" s="155"/>
      <c r="VGT3" s="155"/>
      <c r="VGU3" s="155"/>
      <c r="VGV3" s="155"/>
      <c r="VGW3" s="155"/>
      <c r="VGX3" s="155"/>
      <c r="VGY3" s="155"/>
      <c r="VGZ3" s="155"/>
      <c r="VHA3" s="155"/>
      <c r="VHB3" s="155"/>
      <c r="VHC3" s="155"/>
      <c r="VHD3" s="155"/>
      <c r="VHE3" s="155"/>
      <c r="VHF3" s="155"/>
      <c r="VHG3" s="155"/>
      <c r="VHH3" s="155"/>
      <c r="VHI3" s="155"/>
      <c r="VHJ3" s="155"/>
      <c r="VHK3" s="155"/>
      <c r="VHL3" s="155"/>
      <c r="VHM3" s="155"/>
      <c r="VHN3" s="155"/>
      <c r="VHO3" s="155"/>
      <c r="VHP3" s="155"/>
      <c r="VHQ3" s="155"/>
      <c r="VHR3" s="155"/>
      <c r="VHS3" s="155"/>
      <c r="VHT3" s="155"/>
      <c r="VHU3" s="155"/>
      <c r="VHV3" s="155"/>
      <c r="VHW3" s="155"/>
      <c r="VHX3" s="155"/>
      <c r="VHY3" s="155"/>
      <c r="VHZ3" s="155"/>
      <c r="VIA3" s="155"/>
      <c r="VIB3" s="155"/>
      <c r="VIC3" s="155"/>
      <c r="VID3" s="155"/>
      <c r="VIE3" s="155"/>
      <c r="VIF3" s="155"/>
      <c r="VIG3" s="155"/>
      <c r="VIH3" s="155"/>
      <c r="VII3" s="155"/>
      <c r="VIJ3" s="155"/>
      <c r="VIK3" s="155"/>
      <c r="VIL3" s="155"/>
      <c r="VIM3" s="155"/>
      <c r="VIN3" s="155"/>
      <c r="VIO3" s="155"/>
      <c r="VIP3" s="155"/>
      <c r="VIQ3" s="155"/>
      <c r="VIR3" s="155"/>
      <c r="VIS3" s="155"/>
      <c r="VIT3" s="155"/>
      <c r="VIU3" s="155"/>
      <c r="VIV3" s="155"/>
      <c r="VIW3" s="155"/>
      <c r="VIX3" s="155"/>
      <c r="VIY3" s="155"/>
      <c r="VIZ3" s="155"/>
      <c r="VJA3" s="155"/>
      <c r="VJB3" s="155"/>
      <c r="VJC3" s="155"/>
      <c r="VJD3" s="155"/>
      <c r="VJE3" s="155"/>
      <c r="VJF3" s="155"/>
      <c r="VJG3" s="155"/>
      <c r="VJH3" s="155"/>
      <c r="VJI3" s="155"/>
      <c r="VJJ3" s="155"/>
      <c r="VJK3" s="155"/>
      <c r="VJL3" s="155"/>
      <c r="VJM3" s="155"/>
      <c r="VJN3" s="155"/>
      <c r="VJO3" s="155"/>
      <c r="VJP3" s="155"/>
      <c r="VJQ3" s="155"/>
      <c r="VJR3" s="155"/>
      <c r="VJS3" s="155"/>
      <c r="VJT3" s="155"/>
      <c r="VJU3" s="155"/>
      <c r="VJV3" s="155"/>
      <c r="VJW3" s="155"/>
      <c r="VJX3" s="155"/>
      <c r="VJY3" s="155"/>
      <c r="VJZ3" s="155"/>
      <c r="VKA3" s="155"/>
      <c r="VKB3" s="155"/>
      <c r="VKC3" s="155"/>
      <c r="VKD3" s="155"/>
      <c r="VKE3" s="155"/>
      <c r="VKF3" s="155"/>
      <c r="VKG3" s="155"/>
      <c r="VKH3" s="155"/>
      <c r="VKI3" s="155"/>
      <c r="VKJ3" s="155"/>
      <c r="VKK3" s="155"/>
      <c r="VKL3" s="155"/>
      <c r="VKM3" s="155"/>
      <c r="VKN3" s="155"/>
      <c r="VKO3" s="155"/>
      <c r="VKP3" s="155"/>
      <c r="VKQ3" s="155"/>
      <c r="VKR3" s="155"/>
      <c r="VKS3" s="155"/>
      <c r="VKT3" s="155"/>
      <c r="VKU3" s="155"/>
      <c r="VKV3" s="155"/>
      <c r="VKW3" s="155"/>
      <c r="VKX3" s="155"/>
      <c r="VKY3" s="155"/>
      <c r="VKZ3" s="155"/>
      <c r="VLA3" s="155"/>
      <c r="VLB3" s="155"/>
      <c r="VLC3" s="155"/>
      <c r="VLD3" s="155"/>
      <c r="VLE3" s="155"/>
      <c r="VLF3" s="155"/>
      <c r="VLG3" s="155"/>
      <c r="VLH3" s="155"/>
      <c r="VLI3" s="155"/>
      <c r="VLJ3" s="155"/>
      <c r="VLK3" s="155"/>
      <c r="VLL3" s="155"/>
      <c r="VLM3" s="155"/>
      <c r="VLN3" s="155"/>
      <c r="VLO3" s="155"/>
      <c r="VLP3" s="155"/>
      <c r="VLQ3" s="155"/>
      <c r="VLR3" s="155"/>
      <c r="VLS3" s="155"/>
      <c r="VLT3" s="155"/>
      <c r="VLU3" s="155"/>
      <c r="VLV3" s="155"/>
      <c r="VLW3" s="155"/>
      <c r="VLX3" s="155"/>
      <c r="VLY3" s="155"/>
      <c r="VLZ3" s="155"/>
      <c r="VMA3" s="155"/>
      <c r="VMB3" s="155"/>
      <c r="VMC3" s="155"/>
      <c r="VMD3" s="155"/>
      <c r="VME3" s="155"/>
      <c r="VMF3" s="155"/>
      <c r="VMG3" s="155"/>
      <c r="VMH3" s="155"/>
      <c r="VMI3" s="155"/>
      <c r="VMJ3" s="155"/>
      <c r="VMK3" s="155"/>
      <c r="VML3" s="155"/>
      <c r="VMM3" s="155"/>
      <c r="VMN3" s="155"/>
      <c r="VMO3" s="155"/>
      <c r="VMP3" s="155"/>
      <c r="VMQ3" s="155"/>
      <c r="VMR3" s="155"/>
      <c r="VMS3" s="155"/>
      <c r="VMT3" s="155"/>
      <c r="VMU3" s="155"/>
      <c r="VMV3" s="155"/>
      <c r="VMW3" s="155"/>
      <c r="VMX3" s="155"/>
      <c r="VMY3" s="155"/>
      <c r="VMZ3" s="155"/>
      <c r="VNA3" s="155"/>
      <c r="VNB3" s="155"/>
      <c r="VNC3" s="155"/>
      <c r="VND3" s="155"/>
      <c r="VNE3" s="155"/>
      <c r="VNF3" s="155"/>
      <c r="VNG3" s="155"/>
      <c r="VNH3" s="155"/>
      <c r="VNI3" s="155"/>
      <c r="VNJ3" s="155"/>
      <c r="VNK3" s="155"/>
      <c r="VNL3" s="155"/>
      <c r="VNM3" s="155"/>
      <c r="VNN3" s="155"/>
      <c r="VNO3" s="155"/>
      <c r="VNP3" s="155"/>
      <c r="VNQ3" s="155"/>
      <c r="VNR3" s="155"/>
      <c r="VNS3" s="155"/>
      <c r="VNT3" s="155"/>
      <c r="VNU3" s="155"/>
      <c r="VNV3" s="155"/>
      <c r="VNW3" s="155"/>
      <c r="VNX3" s="155"/>
      <c r="VNY3" s="155"/>
      <c r="VNZ3" s="155"/>
      <c r="VOA3" s="155"/>
      <c r="VOB3" s="155"/>
      <c r="VOC3" s="155"/>
      <c r="VOD3" s="155"/>
      <c r="VOE3" s="155"/>
      <c r="VOF3" s="155"/>
      <c r="VOG3" s="155"/>
      <c r="VOH3" s="155"/>
      <c r="VOI3" s="155"/>
      <c r="VOJ3" s="155"/>
      <c r="VOK3" s="155"/>
      <c r="VOL3" s="155"/>
      <c r="VOM3" s="155"/>
      <c r="VON3" s="155"/>
      <c r="VOO3" s="155"/>
      <c r="VOP3" s="155"/>
      <c r="VOQ3" s="155"/>
      <c r="VOR3" s="155"/>
      <c r="VOS3" s="155"/>
      <c r="VOT3" s="155"/>
      <c r="VOU3" s="155"/>
      <c r="VOV3" s="155"/>
      <c r="VOW3" s="155"/>
      <c r="VOX3" s="155"/>
      <c r="VOY3" s="155"/>
      <c r="VOZ3" s="155"/>
      <c r="VPA3" s="155"/>
      <c r="VPB3" s="155"/>
      <c r="VPC3" s="155"/>
      <c r="VPD3" s="155"/>
      <c r="VPE3" s="155"/>
      <c r="VPF3" s="155"/>
      <c r="VPG3" s="155"/>
      <c r="VPH3" s="155"/>
      <c r="VPI3" s="155"/>
      <c r="VPJ3" s="155"/>
      <c r="VPK3" s="155"/>
      <c r="VPL3" s="155"/>
      <c r="VPM3" s="155"/>
      <c r="VPN3" s="155"/>
      <c r="VPO3" s="155"/>
      <c r="VPP3" s="155"/>
      <c r="VPQ3" s="155"/>
      <c r="VPR3" s="155"/>
      <c r="VPS3" s="155"/>
      <c r="VPT3" s="155"/>
      <c r="VPU3" s="155"/>
      <c r="VPV3" s="155"/>
      <c r="VPW3" s="155"/>
      <c r="VPX3" s="155"/>
      <c r="VPY3" s="155"/>
      <c r="VPZ3" s="155"/>
      <c r="VQA3" s="155"/>
      <c r="VQB3" s="155"/>
      <c r="VQC3" s="155"/>
      <c r="VQD3" s="155"/>
      <c r="VQE3" s="155"/>
      <c r="VQF3" s="155"/>
      <c r="VQG3" s="155"/>
      <c r="VQH3" s="155"/>
      <c r="VQI3" s="155"/>
      <c r="VQJ3" s="155"/>
      <c r="VQK3" s="155"/>
      <c r="VQL3" s="155"/>
      <c r="VQM3" s="155"/>
      <c r="VQN3" s="155"/>
      <c r="VQO3" s="155"/>
      <c r="VQP3" s="155"/>
      <c r="VQQ3" s="155"/>
      <c r="VQR3" s="155"/>
      <c r="VQS3" s="155"/>
      <c r="VQT3" s="155"/>
      <c r="VQU3" s="155"/>
      <c r="VQV3" s="155"/>
      <c r="VQW3" s="155"/>
      <c r="VQX3" s="155"/>
      <c r="VQY3" s="155"/>
      <c r="VQZ3" s="155"/>
      <c r="VRA3" s="155"/>
      <c r="VRB3" s="155"/>
      <c r="VRC3" s="155"/>
      <c r="VRD3" s="155"/>
      <c r="VRE3" s="155"/>
      <c r="VRF3" s="155"/>
      <c r="VRG3" s="155"/>
      <c r="VRH3" s="155"/>
      <c r="VRI3" s="155"/>
      <c r="VRJ3" s="155"/>
      <c r="VRK3" s="155"/>
      <c r="VRL3" s="155"/>
      <c r="VRM3" s="155"/>
      <c r="VRN3" s="155"/>
      <c r="VRO3" s="155"/>
      <c r="VRP3" s="155"/>
      <c r="VRQ3" s="155"/>
      <c r="VRR3" s="155"/>
      <c r="VRS3" s="155"/>
      <c r="VRT3" s="155"/>
      <c r="VRU3" s="155"/>
      <c r="VRV3" s="155"/>
      <c r="VRW3" s="155"/>
      <c r="VRX3" s="155"/>
      <c r="VRY3" s="155"/>
      <c r="VRZ3" s="155"/>
      <c r="VSA3" s="155"/>
      <c r="VSB3" s="155"/>
      <c r="VSC3" s="155"/>
      <c r="VSD3" s="155"/>
      <c r="VSE3" s="155"/>
      <c r="VSF3" s="155"/>
      <c r="VSG3" s="155"/>
      <c r="VSH3" s="155"/>
      <c r="VSI3" s="155"/>
      <c r="VSJ3" s="155"/>
      <c r="VSK3" s="155"/>
      <c r="VSL3" s="155"/>
      <c r="VSM3" s="155"/>
      <c r="VSN3" s="155"/>
      <c r="VSO3" s="155"/>
      <c r="VSP3" s="155"/>
      <c r="VSQ3" s="155"/>
      <c r="VSR3" s="155"/>
      <c r="VSS3" s="155"/>
      <c r="VST3" s="155"/>
      <c r="VSU3" s="155"/>
      <c r="VSV3" s="155"/>
      <c r="VSW3" s="155"/>
      <c r="VSX3" s="155"/>
      <c r="VSY3" s="155"/>
      <c r="VSZ3" s="155"/>
      <c r="VTA3" s="155"/>
      <c r="VTB3" s="155"/>
      <c r="VTC3" s="155"/>
      <c r="VTD3" s="155"/>
      <c r="VTE3" s="155"/>
      <c r="VTF3" s="155"/>
      <c r="VTG3" s="155"/>
      <c r="VTH3" s="155"/>
      <c r="VTI3" s="155"/>
      <c r="VTJ3" s="155"/>
      <c r="VTK3" s="155"/>
      <c r="VTL3" s="155"/>
      <c r="VTM3" s="155"/>
      <c r="VTN3" s="155"/>
      <c r="VTO3" s="155"/>
      <c r="VTP3" s="155"/>
      <c r="VTQ3" s="155"/>
      <c r="VTR3" s="155"/>
      <c r="VTS3" s="155"/>
      <c r="VTT3" s="155"/>
      <c r="VTU3" s="155"/>
      <c r="VTV3" s="155"/>
      <c r="VTW3" s="155"/>
      <c r="VTX3" s="155"/>
      <c r="VTY3" s="155"/>
      <c r="VTZ3" s="155"/>
      <c r="VUA3" s="155"/>
      <c r="VUB3" s="155"/>
      <c r="VUC3" s="155"/>
      <c r="VUD3" s="155"/>
      <c r="VUE3" s="155"/>
      <c r="VUF3" s="155"/>
      <c r="VUG3" s="155"/>
      <c r="VUH3" s="155"/>
      <c r="VUI3" s="155"/>
      <c r="VUJ3" s="155"/>
      <c r="VUK3" s="155"/>
      <c r="VUL3" s="155"/>
      <c r="VUM3" s="155"/>
      <c r="VUN3" s="155"/>
      <c r="VUO3" s="155"/>
      <c r="VUP3" s="155"/>
      <c r="VUQ3" s="155"/>
      <c r="VUR3" s="155"/>
      <c r="VUS3" s="155"/>
      <c r="VUT3" s="155"/>
      <c r="VUU3" s="155"/>
      <c r="VUV3" s="155"/>
      <c r="VUW3" s="155"/>
      <c r="VUX3" s="155"/>
      <c r="VUY3" s="155"/>
      <c r="VUZ3" s="155"/>
      <c r="VVA3" s="155"/>
      <c r="VVB3" s="155"/>
      <c r="VVC3" s="155"/>
      <c r="VVD3" s="155"/>
      <c r="VVE3" s="155"/>
      <c r="VVF3" s="155"/>
      <c r="VVG3" s="155"/>
      <c r="VVH3" s="155"/>
      <c r="VVI3" s="155"/>
      <c r="VVJ3" s="155"/>
      <c r="VVK3" s="155"/>
      <c r="VVL3" s="155"/>
      <c r="VVM3" s="155"/>
      <c r="VVN3" s="155"/>
      <c r="VVO3" s="155"/>
      <c r="VVP3" s="155"/>
      <c r="VVQ3" s="155"/>
      <c r="VVR3" s="155"/>
      <c r="VVS3" s="155"/>
      <c r="VVT3" s="155"/>
      <c r="VVU3" s="155"/>
      <c r="VVV3" s="155"/>
      <c r="VVW3" s="155"/>
      <c r="VVX3" s="155"/>
      <c r="VVY3" s="155"/>
      <c r="VVZ3" s="155"/>
      <c r="VWA3" s="155"/>
      <c r="VWB3" s="155"/>
      <c r="VWC3" s="155"/>
      <c r="VWD3" s="155"/>
      <c r="VWE3" s="155"/>
      <c r="VWF3" s="155"/>
      <c r="VWG3" s="155"/>
      <c r="VWH3" s="155"/>
      <c r="VWI3" s="155"/>
      <c r="VWJ3" s="155"/>
      <c r="VWK3" s="155"/>
      <c r="VWL3" s="155"/>
      <c r="VWM3" s="155"/>
      <c r="VWN3" s="155"/>
      <c r="VWO3" s="155"/>
      <c r="VWP3" s="155"/>
      <c r="VWQ3" s="155"/>
      <c r="VWR3" s="155"/>
      <c r="VWS3" s="155"/>
      <c r="VWT3" s="155"/>
      <c r="VWU3" s="155"/>
      <c r="VWV3" s="155"/>
      <c r="VWW3" s="155"/>
      <c r="VWX3" s="155"/>
      <c r="VWY3" s="155"/>
      <c r="VWZ3" s="155"/>
      <c r="VXA3" s="155"/>
      <c r="VXB3" s="155"/>
      <c r="VXC3" s="155"/>
      <c r="VXD3" s="155"/>
      <c r="VXE3" s="155"/>
      <c r="VXF3" s="155"/>
      <c r="VXG3" s="155"/>
      <c r="VXH3" s="155"/>
      <c r="VXI3" s="155"/>
      <c r="VXJ3" s="155"/>
      <c r="VXK3" s="155"/>
      <c r="VXL3" s="155"/>
      <c r="VXM3" s="155"/>
      <c r="VXN3" s="155"/>
      <c r="VXO3" s="155"/>
      <c r="VXP3" s="155"/>
      <c r="VXQ3" s="155"/>
      <c r="VXR3" s="155"/>
      <c r="VXS3" s="155"/>
      <c r="VXT3" s="155"/>
      <c r="VXU3" s="155"/>
      <c r="VXV3" s="155"/>
      <c r="VXW3" s="155"/>
      <c r="VXX3" s="155"/>
      <c r="VXY3" s="155"/>
      <c r="VXZ3" s="155"/>
      <c r="VYA3" s="155"/>
      <c r="VYB3" s="155"/>
      <c r="VYC3" s="155"/>
      <c r="VYD3" s="155"/>
      <c r="VYE3" s="155"/>
      <c r="VYF3" s="155"/>
      <c r="VYG3" s="155"/>
      <c r="VYH3" s="155"/>
      <c r="VYI3" s="155"/>
      <c r="VYJ3" s="155"/>
      <c r="VYK3" s="155"/>
      <c r="VYL3" s="155"/>
      <c r="VYM3" s="155"/>
      <c r="VYN3" s="155"/>
      <c r="VYO3" s="155"/>
      <c r="VYP3" s="155"/>
      <c r="VYQ3" s="155"/>
      <c r="VYR3" s="155"/>
      <c r="VYS3" s="155"/>
      <c r="VYT3" s="155"/>
      <c r="VYU3" s="155"/>
      <c r="VYV3" s="155"/>
      <c r="VYW3" s="155"/>
      <c r="VYX3" s="155"/>
      <c r="VYY3" s="155"/>
      <c r="VYZ3" s="155"/>
      <c r="VZA3" s="155"/>
      <c r="VZB3" s="155"/>
      <c r="VZC3" s="155"/>
      <c r="VZD3" s="155"/>
      <c r="VZE3" s="155"/>
      <c r="VZF3" s="155"/>
      <c r="VZG3" s="155"/>
      <c r="VZH3" s="155"/>
      <c r="VZI3" s="155"/>
      <c r="VZJ3" s="155"/>
      <c r="VZK3" s="155"/>
      <c r="VZL3" s="155"/>
      <c r="VZM3" s="155"/>
      <c r="VZN3" s="155"/>
      <c r="VZO3" s="155"/>
      <c r="VZP3" s="155"/>
      <c r="VZQ3" s="155"/>
      <c r="VZR3" s="155"/>
      <c r="VZS3" s="155"/>
      <c r="VZT3" s="155"/>
      <c r="VZU3" s="155"/>
      <c r="VZV3" s="155"/>
      <c r="VZW3" s="155"/>
      <c r="VZX3" s="155"/>
      <c r="VZY3" s="155"/>
      <c r="VZZ3" s="155"/>
      <c r="WAA3" s="155"/>
      <c r="WAB3" s="155"/>
      <c r="WAC3" s="155"/>
      <c r="WAD3" s="155"/>
      <c r="WAE3" s="155"/>
      <c r="WAF3" s="155"/>
      <c r="WAG3" s="155"/>
      <c r="WAH3" s="155"/>
      <c r="WAI3" s="155"/>
      <c r="WAJ3" s="155"/>
      <c r="WAK3" s="155"/>
      <c r="WAL3" s="155"/>
      <c r="WAM3" s="155"/>
      <c r="WAN3" s="155"/>
      <c r="WAO3" s="155"/>
      <c r="WAP3" s="155"/>
      <c r="WAQ3" s="155"/>
      <c r="WAR3" s="155"/>
      <c r="WAS3" s="155"/>
      <c r="WAT3" s="155"/>
      <c r="WAU3" s="155"/>
      <c r="WAV3" s="155"/>
      <c r="WAW3" s="155"/>
      <c r="WAX3" s="155"/>
      <c r="WAY3" s="155"/>
      <c r="WAZ3" s="155"/>
      <c r="WBA3" s="155"/>
      <c r="WBB3" s="155"/>
      <c r="WBC3" s="155"/>
      <c r="WBD3" s="155"/>
      <c r="WBE3" s="155"/>
      <c r="WBF3" s="155"/>
      <c r="WBG3" s="155"/>
      <c r="WBH3" s="155"/>
      <c r="WBI3" s="155"/>
      <c r="WBJ3" s="155"/>
      <c r="WBK3" s="155"/>
      <c r="WBL3" s="155"/>
      <c r="WBM3" s="155"/>
      <c r="WBN3" s="155"/>
      <c r="WBO3" s="155"/>
      <c r="WBP3" s="155"/>
      <c r="WBQ3" s="155"/>
      <c r="WBR3" s="155"/>
      <c r="WBS3" s="155"/>
      <c r="WBT3" s="155"/>
      <c r="WBU3" s="155"/>
      <c r="WBV3" s="155"/>
      <c r="WBW3" s="155"/>
      <c r="WBX3" s="155"/>
      <c r="WBY3" s="155"/>
      <c r="WBZ3" s="155"/>
      <c r="WCA3" s="155"/>
      <c r="WCB3" s="155"/>
      <c r="WCC3" s="155"/>
      <c r="WCD3" s="155"/>
      <c r="WCE3" s="155"/>
      <c r="WCF3" s="155"/>
      <c r="WCG3" s="155"/>
      <c r="WCH3" s="155"/>
      <c r="WCI3" s="155"/>
      <c r="WCJ3" s="155"/>
      <c r="WCK3" s="155"/>
      <c r="WCL3" s="155"/>
      <c r="WCM3" s="155"/>
      <c r="WCN3" s="155"/>
      <c r="WCO3" s="155"/>
      <c r="WCP3" s="155"/>
      <c r="WCQ3" s="155"/>
      <c r="WCR3" s="155"/>
      <c r="WCS3" s="155"/>
      <c r="WCT3" s="155"/>
      <c r="WCU3" s="155"/>
      <c r="WCV3" s="155"/>
      <c r="WCW3" s="155"/>
      <c r="WCX3" s="155"/>
      <c r="WCY3" s="155"/>
      <c r="WCZ3" s="155"/>
      <c r="WDA3" s="155"/>
      <c r="WDB3" s="155"/>
      <c r="WDC3" s="155"/>
      <c r="WDD3" s="155"/>
      <c r="WDE3" s="155"/>
      <c r="WDF3" s="155"/>
      <c r="WDG3" s="155"/>
      <c r="WDH3" s="155"/>
      <c r="WDI3" s="155"/>
      <c r="WDJ3" s="155"/>
      <c r="WDK3" s="155"/>
      <c r="WDL3" s="155"/>
      <c r="WDM3" s="155"/>
      <c r="WDN3" s="155"/>
      <c r="WDO3" s="155"/>
      <c r="WDP3" s="155"/>
      <c r="WDQ3" s="155"/>
      <c r="WDR3" s="155"/>
      <c r="WDS3" s="155"/>
      <c r="WDT3" s="155"/>
      <c r="WDU3" s="155"/>
      <c r="WDV3" s="155"/>
      <c r="WDW3" s="155"/>
      <c r="WDX3" s="155"/>
      <c r="WDY3" s="155"/>
      <c r="WDZ3" s="155"/>
      <c r="WEA3" s="155"/>
      <c r="WEB3" s="155"/>
      <c r="WEC3" s="155"/>
      <c r="WED3" s="155"/>
      <c r="WEE3" s="155"/>
      <c r="WEF3" s="155"/>
      <c r="WEG3" s="155"/>
      <c r="WEH3" s="155"/>
      <c r="WEI3" s="155"/>
      <c r="WEJ3" s="155"/>
      <c r="WEK3" s="155"/>
      <c r="WEL3" s="155"/>
      <c r="WEM3" s="155"/>
      <c r="WEN3" s="155"/>
      <c r="WEO3" s="155"/>
      <c r="WEP3" s="155"/>
      <c r="WEQ3" s="155"/>
      <c r="WER3" s="155"/>
      <c r="WES3" s="155"/>
      <c r="WET3" s="155"/>
      <c r="WEU3" s="155"/>
      <c r="WEV3" s="155"/>
      <c r="WEW3" s="155"/>
      <c r="WEX3" s="155"/>
      <c r="WEY3" s="155"/>
      <c r="WEZ3" s="155"/>
      <c r="WFA3" s="155"/>
      <c r="WFB3" s="155"/>
      <c r="WFC3" s="155"/>
      <c r="WFD3" s="155"/>
      <c r="WFE3" s="155"/>
      <c r="WFF3" s="155"/>
      <c r="WFG3" s="155"/>
      <c r="WFH3" s="155"/>
      <c r="WFI3" s="155"/>
      <c r="WFJ3" s="155"/>
      <c r="WFK3" s="155"/>
      <c r="WFL3" s="155"/>
      <c r="WFM3" s="155"/>
      <c r="WFN3" s="155"/>
      <c r="WFO3" s="155"/>
      <c r="WFP3" s="155"/>
      <c r="WFQ3" s="155"/>
      <c r="WFR3" s="155"/>
      <c r="WFS3" s="155"/>
      <c r="WFT3" s="155"/>
      <c r="WFU3" s="155"/>
      <c r="WFV3" s="155"/>
      <c r="WFW3" s="155"/>
      <c r="WFX3" s="155"/>
      <c r="WFY3" s="155"/>
      <c r="WFZ3" s="155"/>
      <c r="WGA3" s="155"/>
      <c r="WGB3" s="155"/>
      <c r="WGC3" s="155"/>
      <c r="WGD3" s="155"/>
      <c r="WGE3" s="155"/>
      <c r="WGF3" s="155"/>
      <c r="WGG3" s="155"/>
      <c r="WGH3" s="155"/>
      <c r="WGI3" s="155"/>
      <c r="WGJ3" s="155"/>
      <c r="WGK3" s="155"/>
      <c r="WGL3" s="155"/>
      <c r="WGM3" s="155"/>
      <c r="WGN3" s="155"/>
      <c r="WGO3" s="155"/>
      <c r="WGP3" s="155"/>
      <c r="WGQ3" s="155"/>
      <c r="WGR3" s="155"/>
      <c r="WGS3" s="155"/>
      <c r="WGT3" s="155"/>
      <c r="WGU3" s="155"/>
      <c r="WGV3" s="155"/>
      <c r="WGW3" s="155"/>
      <c r="WGX3" s="155"/>
      <c r="WGY3" s="155"/>
      <c r="WGZ3" s="155"/>
      <c r="WHA3" s="155"/>
      <c r="WHB3" s="155"/>
      <c r="WHC3" s="155"/>
      <c r="WHD3" s="155"/>
      <c r="WHE3" s="155"/>
      <c r="WHF3" s="155"/>
      <c r="WHG3" s="155"/>
      <c r="WHH3" s="155"/>
      <c r="WHI3" s="155"/>
      <c r="WHJ3" s="155"/>
      <c r="WHK3" s="155"/>
      <c r="WHL3" s="155"/>
      <c r="WHM3" s="155"/>
      <c r="WHN3" s="155"/>
      <c r="WHO3" s="155"/>
      <c r="WHP3" s="155"/>
      <c r="WHQ3" s="155"/>
      <c r="WHR3" s="155"/>
      <c r="WHS3" s="155"/>
      <c r="WHT3" s="155"/>
      <c r="WHU3" s="155"/>
      <c r="WHV3" s="155"/>
      <c r="WHW3" s="155"/>
      <c r="WHX3" s="155"/>
      <c r="WHY3" s="155"/>
      <c r="WHZ3" s="155"/>
      <c r="WIA3" s="155"/>
      <c r="WIB3" s="155"/>
      <c r="WIC3" s="155"/>
      <c r="WID3" s="155"/>
      <c r="WIE3" s="155"/>
      <c r="WIF3" s="155"/>
      <c r="WIG3" s="155"/>
      <c r="WIH3" s="155"/>
      <c r="WII3" s="155"/>
      <c r="WIJ3" s="155"/>
      <c r="WIK3" s="155"/>
      <c r="WIL3" s="155"/>
      <c r="WIM3" s="155"/>
      <c r="WIN3" s="155"/>
      <c r="WIO3" s="155"/>
      <c r="WIP3" s="155"/>
      <c r="WIQ3" s="155"/>
      <c r="WIR3" s="155"/>
      <c r="WIS3" s="155"/>
      <c r="WIT3" s="155"/>
      <c r="WIU3" s="155"/>
      <c r="WIV3" s="155"/>
      <c r="WIW3" s="155"/>
      <c r="WIX3" s="155"/>
      <c r="WIY3" s="155"/>
      <c r="WIZ3" s="155"/>
      <c r="WJA3" s="155"/>
      <c r="WJB3" s="155"/>
      <c r="WJC3" s="155"/>
      <c r="WJD3" s="155"/>
      <c r="WJE3" s="155"/>
      <c r="WJF3" s="155"/>
      <c r="WJG3" s="155"/>
      <c r="WJH3" s="155"/>
      <c r="WJI3" s="155"/>
      <c r="WJJ3" s="155"/>
      <c r="WJK3" s="155"/>
      <c r="WJL3" s="155"/>
      <c r="WJM3" s="155"/>
      <c r="WJN3" s="155"/>
      <c r="WJO3" s="155"/>
      <c r="WJP3" s="155"/>
      <c r="WJQ3" s="155"/>
      <c r="WJR3" s="155"/>
      <c r="WJS3" s="155"/>
      <c r="WJT3" s="155"/>
      <c r="WJU3" s="155"/>
      <c r="WJV3" s="155"/>
      <c r="WJW3" s="155"/>
      <c r="WJX3" s="155"/>
      <c r="WJY3" s="155"/>
      <c r="WJZ3" s="155"/>
      <c r="WKA3" s="155"/>
      <c r="WKB3" s="155"/>
      <c r="WKC3" s="155"/>
      <c r="WKD3" s="155"/>
      <c r="WKE3" s="155"/>
      <c r="WKF3" s="155"/>
      <c r="WKG3" s="155"/>
      <c r="WKH3" s="155"/>
      <c r="WKI3" s="155"/>
      <c r="WKJ3" s="155"/>
      <c r="WKK3" s="155"/>
      <c r="WKL3" s="155"/>
      <c r="WKM3" s="155"/>
      <c r="WKN3" s="155"/>
      <c r="WKO3" s="155"/>
      <c r="WKP3" s="155"/>
      <c r="WKQ3" s="155"/>
      <c r="WKR3" s="155"/>
      <c r="WKS3" s="155"/>
      <c r="WKT3" s="155"/>
      <c r="WKU3" s="155"/>
      <c r="WKV3" s="155"/>
      <c r="WKW3" s="155"/>
      <c r="WKX3" s="155"/>
      <c r="WKY3" s="155"/>
      <c r="WKZ3" s="155"/>
      <c r="WLA3" s="155"/>
      <c r="WLB3" s="155"/>
      <c r="WLC3" s="155"/>
      <c r="WLD3" s="155"/>
      <c r="WLE3" s="155"/>
      <c r="WLF3" s="155"/>
      <c r="WLG3" s="155"/>
      <c r="WLH3" s="155"/>
      <c r="WLI3" s="155"/>
      <c r="WLJ3" s="155"/>
      <c r="WLK3" s="155"/>
      <c r="WLL3" s="155"/>
      <c r="WLM3" s="155"/>
      <c r="WLN3" s="155"/>
      <c r="WLO3" s="155"/>
      <c r="WLP3" s="155"/>
      <c r="WLQ3" s="155"/>
      <c r="WLR3" s="155"/>
      <c r="WLS3" s="155"/>
      <c r="WLT3" s="155"/>
      <c r="WLU3" s="155"/>
      <c r="WLV3" s="155"/>
      <c r="WLW3" s="155"/>
      <c r="WLX3" s="155"/>
      <c r="WLY3" s="155"/>
      <c r="WLZ3" s="155"/>
      <c r="WMA3" s="155"/>
      <c r="WMB3" s="155"/>
      <c r="WMC3" s="155"/>
      <c r="WMD3" s="155"/>
      <c r="WME3" s="155"/>
      <c r="WMF3" s="155"/>
      <c r="WMG3" s="155"/>
      <c r="WMH3" s="155"/>
      <c r="WMI3" s="155"/>
      <c r="WMJ3" s="155"/>
      <c r="WMK3" s="155"/>
      <c r="WML3" s="155"/>
      <c r="WMM3" s="155"/>
      <c r="WMN3" s="155"/>
      <c r="WMO3" s="155"/>
      <c r="WMP3" s="155"/>
      <c r="WMQ3" s="155"/>
      <c r="WMR3" s="155"/>
      <c r="WMS3" s="155"/>
      <c r="WMT3" s="155"/>
      <c r="WMU3" s="155"/>
      <c r="WMV3" s="155"/>
      <c r="WMW3" s="155"/>
      <c r="WMX3" s="155"/>
      <c r="WMY3" s="155"/>
      <c r="WMZ3" s="155"/>
      <c r="WNA3" s="155"/>
      <c r="WNB3" s="155"/>
      <c r="WNC3" s="155"/>
      <c r="WND3" s="155"/>
      <c r="WNE3" s="155"/>
      <c r="WNF3" s="155"/>
      <c r="WNG3" s="155"/>
      <c r="WNH3" s="155"/>
      <c r="WNI3" s="155"/>
      <c r="WNJ3" s="155"/>
      <c r="WNK3" s="155"/>
      <c r="WNL3" s="155"/>
      <c r="WNM3" s="155"/>
      <c r="WNN3" s="155"/>
      <c r="WNO3" s="155"/>
      <c r="WNP3" s="155"/>
      <c r="WNQ3" s="155"/>
      <c r="WNR3" s="155"/>
      <c r="WNS3" s="155"/>
      <c r="WNT3" s="155"/>
      <c r="WNU3" s="155"/>
      <c r="WNV3" s="155"/>
      <c r="WNW3" s="155"/>
      <c r="WNX3" s="155"/>
      <c r="WNY3" s="155"/>
      <c r="WNZ3" s="155"/>
      <c r="WOA3" s="155"/>
      <c r="WOB3" s="155"/>
      <c r="WOC3" s="155"/>
      <c r="WOD3" s="155"/>
      <c r="WOE3" s="155"/>
      <c r="WOF3" s="155"/>
      <c r="WOG3" s="155"/>
      <c r="WOH3" s="155"/>
      <c r="WOI3" s="155"/>
      <c r="WOJ3" s="155"/>
      <c r="WOK3" s="155"/>
      <c r="WOL3" s="155"/>
      <c r="WOM3" s="155"/>
      <c r="WON3" s="155"/>
      <c r="WOO3" s="155"/>
      <c r="WOP3" s="155"/>
      <c r="WOQ3" s="155"/>
      <c r="WOR3" s="155"/>
      <c r="WOS3" s="155"/>
      <c r="WOT3" s="155"/>
      <c r="WOU3" s="155"/>
      <c r="WOV3" s="155"/>
      <c r="WOW3" s="155"/>
      <c r="WOX3" s="155"/>
      <c r="WOY3" s="155"/>
      <c r="WOZ3" s="155"/>
      <c r="WPA3" s="155"/>
      <c r="WPB3" s="155"/>
      <c r="WPC3" s="155"/>
      <c r="WPD3" s="155"/>
      <c r="WPE3" s="155"/>
      <c r="WPF3" s="155"/>
      <c r="WPG3" s="155"/>
      <c r="WPH3" s="155"/>
      <c r="WPI3" s="155"/>
      <c r="WPJ3" s="155"/>
      <c r="WPK3" s="155"/>
      <c r="WPL3" s="155"/>
      <c r="WPM3" s="155"/>
      <c r="WPN3" s="155"/>
      <c r="WPO3" s="155"/>
      <c r="WPP3" s="155"/>
      <c r="WPQ3" s="155"/>
      <c r="WPR3" s="155"/>
      <c r="WPS3" s="155"/>
      <c r="WPT3" s="155"/>
      <c r="WPU3" s="155"/>
      <c r="WPV3" s="155"/>
      <c r="WPW3" s="155"/>
      <c r="WPX3" s="155"/>
      <c r="WPY3" s="155"/>
      <c r="WPZ3" s="155"/>
      <c r="WQA3" s="155"/>
      <c r="WQB3" s="155"/>
      <c r="WQC3" s="155"/>
      <c r="WQD3" s="155"/>
      <c r="WQE3" s="155"/>
      <c r="WQF3" s="155"/>
      <c r="WQG3" s="155"/>
      <c r="WQH3" s="155"/>
      <c r="WQI3" s="155"/>
      <c r="WQJ3" s="155"/>
      <c r="WQK3" s="155"/>
      <c r="WQL3" s="155"/>
      <c r="WQM3" s="155"/>
      <c r="WQN3" s="155"/>
      <c r="WQO3" s="155"/>
      <c r="WQP3" s="155"/>
      <c r="WQQ3" s="155"/>
      <c r="WQR3" s="155"/>
      <c r="WQS3" s="155"/>
      <c r="WQT3" s="155"/>
      <c r="WQU3" s="155"/>
      <c r="WQV3" s="155"/>
      <c r="WQW3" s="155"/>
      <c r="WQX3" s="155"/>
      <c r="WQY3" s="155"/>
      <c r="WQZ3" s="155"/>
      <c r="WRA3" s="155"/>
      <c r="WRB3" s="155"/>
      <c r="WRC3" s="155"/>
      <c r="WRD3" s="155"/>
      <c r="WRE3" s="155"/>
      <c r="WRF3" s="155"/>
      <c r="WRG3" s="155"/>
      <c r="WRH3" s="155"/>
      <c r="WRI3" s="155"/>
      <c r="WRJ3" s="155"/>
      <c r="WRK3" s="155"/>
      <c r="WRL3" s="155"/>
      <c r="WRM3" s="155"/>
      <c r="WRN3" s="155"/>
      <c r="WRO3" s="155"/>
      <c r="WRP3" s="155"/>
      <c r="WRQ3" s="155"/>
      <c r="WRR3" s="155"/>
      <c r="WRS3" s="155"/>
      <c r="WRT3" s="155"/>
      <c r="WRU3" s="155"/>
      <c r="WRV3" s="155"/>
      <c r="WRW3" s="155"/>
      <c r="WRX3" s="155"/>
      <c r="WRY3" s="155"/>
      <c r="WRZ3" s="155"/>
      <c r="WSA3" s="155"/>
      <c r="WSB3" s="155"/>
      <c r="WSC3" s="155"/>
      <c r="WSD3" s="155"/>
      <c r="WSE3" s="155"/>
      <c r="WSF3" s="155"/>
      <c r="WSG3" s="155"/>
      <c r="WSH3" s="155"/>
      <c r="WSI3" s="155"/>
      <c r="WSJ3" s="155"/>
      <c r="WSK3" s="155"/>
      <c r="WSL3" s="155"/>
      <c r="WSM3" s="155"/>
      <c r="WSN3" s="155"/>
      <c r="WSO3" s="155"/>
      <c r="WSP3" s="155"/>
      <c r="WSQ3" s="155"/>
      <c r="WSR3" s="155"/>
      <c r="WSS3" s="155"/>
      <c r="WST3" s="155"/>
      <c r="WSU3" s="155"/>
      <c r="WSV3" s="155"/>
      <c r="WSW3" s="155"/>
      <c r="WSX3" s="155"/>
      <c r="WSY3" s="155"/>
      <c r="WSZ3" s="155"/>
      <c r="WTA3" s="155"/>
      <c r="WTB3" s="155"/>
      <c r="WTC3" s="155"/>
      <c r="WTD3" s="155"/>
      <c r="WTE3" s="155"/>
      <c r="WTF3" s="155"/>
      <c r="WTG3" s="155"/>
      <c r="WTH3" s="155"/>
      <c r="WTI3" s="155"/>
      <c r="WTJ3" s="155"/>
      <c r="WTK3" s="155"/>
      <c r="WTL3" s="155"/>
      <c r="WTM3" s="155"/>
      <c r="WTN3" s="155"/>
      <c r="WTO3" s="155"/>
      <c r="WTP3" s="155"/>
      <c r="WTQ3" s="155"/>
      <c r="WTR3" s="155"/>
      <c r="WTS3" s="155"/>
      <c r="WTT3" s="155"/>
      <c r="WTU3" s="155"/>
      <c r="WTV3" s="155"/>
      <c r="WTW3" s="155"/>
      <c r="WTX3" s="155"/>
      <c r="WTY3" s="155"/>
      <c r="WTZ3" s="155"/>
      <c r="WUA3" s="155"/>
      <c r="WUB3" s="155"/>
      <c r="WUC3" s="155"/>
      <c r="WUD3" s="155"/>
      <c r="WUE3" s="155"/>
      <c r="WUF3" s="155"/>
      <c r="WUG3" s="155"/>
      <c r="WUH3" s="155"/>
      <c r="WUI3" s="155"/>
      <c r="WUJ3" s="155"/>
      <c r="WUK3" s="155"/>
      <c r="WUL3" s="155"/>
      <c r="WUM3" s="155"/>
      <c r="WUN3" s="155"/>
      <c r="WUO3" s="155"/>
      <c r="WUP3" s="155"/>
      <c r="WUQ3" s="155"/>
      <c r="WUR3" s="155"/>
      <c r="WUS3" s="155"/>
      <c r="WUT3" s="155"/>
      <c r="WUU3" s="155"/>
      <c r="WUV3" s="155"/>
      <c r="WUW3" s="155"/>
      <c r="WUX3" s="155"/>
      <c r="WUY3" s="155"/>
      <c r="WUZ3" s="155"/>
      <c r="WVA3" s="155"/>
      <c r="WVB3" s="155"/>
      <c r="WVC3" s="155"/>
      <c r="WVD3" s="155"/>
      <c r="WVE3" s="155"/>
      <c r="WVF3" s="155"/>
      <c r="WVG3" s="155"/>
      <c r="WVH3" s="155"/>
      <c r="WVI3" s="155"/>
      <c r="WVJ3" s="155"/>
      <c r="WVK3" s="155"/>
      <c r="WVL3" s="155"/>
      <c r="WVM3" s="155"/>
      <c r="WVN3" s="155"/>
      <c r="WVO3" s="155"/>
      <c r="WVP3" s="155"/>
      <c r="WVQ3" s="155"/>
      <c r="WVR3" s="155"/>
      <c r="WVS3" s="155"/>
      <c r="WVT3" s="155"/>
      <c r="WVU3" s="155"/>
      <c r="WVV3" s="155"/>
      <c r="WVW3" s="155"/>
      <c r="WVX3" s="155"/>
      <c r="WVY3" s="155"/>
      <c r="WVZ3" s="155"/>
      <c r="WWA3" s="155"/>
      <c r="WWB3" s="155"/>
      <c r="WWC3" s="155"/>
      <c r="WWD3" s="155"/>
      <c r="WWE3" s="155"/>
      <c r="WWF3" s="155"/>
      <c r="WWG3" s="155"/>
      <c r="WWH3" s="155"/>
      <c r="WWI3" s="155"/>
      <c r="WWJ3" s="155"/>
      <c r="WWK3" s="155"/>
      <c r="WWL3" s="155"/>
      <c r="WWM3" s="155"/>
      <c r="WWN3" s="155"/>
      <c r="WWO3" s="155"/>
      <c r="WWP3" s="155"/>
      <c r="WWQ3" s="155"/>
      <c r="WWR3" s="155"/>
      <c r="WWS3" s="155"/>
      <c r="WWT3" s="155"/>
      <c r="WWU3" s="155"/>
      <c r="WWV3" s="155"/>
      <c r="WWW3" s="155"/>
      <c r="WWX3" s="155"/>
      <c r="WWY3" s="155"/>
      <c r="WWZ3" s="155"/>
      <c r="WXA3" s="155"/>
      <c r="WXB3" s="155"/>
      <c r="WXC3" s="155"/>
      <c r="WXD3" s="155"/>
      <c r="WXE3" s="155"/>
      <c r="WXF3" s="155"/>
      <c r="WXG3" s="155"/>
      <c r="WXH3" s="155"/>
      <c r="WXI3" s="155"/>
      <c r="WXJ3" s="155"/>
      <c r="WXK3" s="155"/>
      <c r="WXL3" s="155"/>
      <c r="WXM3" s="155"/>
      <c r="WXN3" s="155"/>
      <c r="WXO3" s="155"/>
      <c r="WXP3" s="155"/>
      <c r="WXQ3" s="155"/>
      <c r="WXR3" s="155"/>
      <c r="WXS3" s="155"/>
      <c r="WXT3" s="155"/>
      <c r="WXU3" s="155"/>
      <c r="WXV3" s="155"/>
      <c r="WXW3" s="155"/>
      <c r="WXX3" s="155"/>
      <c r="WXY3" s="155"/>
      <c r="WXZ3" s="155"/>
      <c r="WYA3" s="155"/>
      <c r="WYB3" s="155"/>
      <c r="WYC3" s="155"/>
      <c r="WYD3" s="155"/>
      <c r="WYE3" s="155"/>
      <c r="WYF3" s="155"/>
      <c r="WYG3" s="155"/>
      <c r="WYH3" s="155"/>
      <c r="WYI3" s="155"/>
      <c r="WYJ3" s="155"/>
      <c r="WYK3" s="155"/>
      <c r="WYL3" s="155"/>
      <c r="WYM3" s="155"/>
      <c r="WYN3" s="155"/>
      <c r="WYO3" s="155"/>
      <c r="WYP3" s="155"/>
      <c r="WYQ3" s="155"/>
      <c r="WYR3" s="155"/>
      <c r="WYS3" s="155"/>
      <c r="WYT3" s="155"/>
      <c r="WYU3" s="155"/>
      <c r="WYV3" s="155"/>
      <c r="WYW3" s="155"/>
      <c r="WYX3" s="155"/>
      <c r="WYY3" s="155"/>
      <c r="WYZ3" s="155"/>
      <c r="WZA3" s="155"/>
      <c r="WZB3" s="155"/>
      <c r="WZC3" s="155"/>
      <c r="WZD3" s="155"/>
      <c r="WZE3" s="155"/>
      <c r="WZF3" s="155"/>
      <c r="WZG3" s="155"/>
      <c r="WZH3" s="155"/>
      <c r="WZI3" s="155"/>
      <c r="WZJ3" s="155"/>
      <c r="WZK3" s="155"/>
      <c r="WZL3" s="155"/>
      <c r="WZM3" s="155"/>
      <c r="WZN3" s="155"/>
      <c r="WZO3" s="155"/>
      <c r="WZP3" s="155"/>
      <c r="WZQ3" s="155"/>
      <c r="WZR3" s="155"/>
      <c r="WZS3" s="155"/>
      <c r="WZT3" s="155"/>
      <c r="WZU3" s="155"/>
      <c r="WZV3" s="155"/>
      <c r="WZW3" s="155"/>
      <c r="WZX3" s="155"/>
      <c r="WZY3" s="155"/>
      <c r="WZZ3" s="155"/>
      <c r="XAA3" s="155"/>
      <c r="XAB3" s="155"/>
      <c r="XAC3" s="155"/>
      <c r="XAD3" s="155"/>
      <c r="XAE3" s="155"/>
      <c r="XAF3" s="155"/>
      <c r="XAG3" s="155"/>
      <c r="XAH3" s="155"/>
      <c r="XAI3" s="155"/>
      <c r="XAJ3" s="155"/>
      <c r="XAK3" s="155"/>
      <c r="XAL3" s="155"/>
      <c r="XAM3" s="155"/>
      <c r="XAN3" s="155"/>
      <c r="XAO3" s="155"/>
      <c r="XAP3" s="155"/>
      <c r="XAQ3" s="155"/>
      <c r="XAR3" s="155"/>
      <c r="XAS3" s="155"/>
      <c r="XAT3" s="155"/>
      <c r="XAU3" s="155"/>
      <c r="XAV3" s="155"/>
      <c r="XAW3" s="155"/>
      <c r="XAX3" s="155"/>
      <c r="XAY3" s="155"/>
      <c r="XAZ3" s="155"/>
      <c r="XBA3" s="155"/>
      <c r="XBB3" s="155"/>
      <c r="XBC3" s="155"/>
      <c r="XBD3" s="155"/>
      <c r="XBE3" s="155"/>
      <c r="XBF3" s="155"/>
      <c r="XBG3" s="155"/>
      <c r="XBH3" s="155"/>
      <c r="XBI3" s="155"/>
      <c r="XBJ3" s="155"/>
      <c r="XBK3" s="155"/>
      <c r="XBL3" s="155"/>
      <c r="XBM3" s="155"/>
      <c r="XBN3" s="155"/>
      <c r="XBO3" s="155"/>
      <c r="XBP3" s="155"/>
      <c r="XBQ3" s="155"/>
      <c r="XBR3" s="155"/>
      <c r="XBS3" s="155"/>
      <c r="XBT3" s="155"/>
      <c r="XBU3" s="155"/>
      <c r="XBV3" s="155"/>
      <c r="XBW3" s="155"/>
      <c r="XBX3" s="155"/>
      <c r="XBY3" s="155"/>
      <c r="XBZ3" s="155"/>
      <c r="XCA3" s="155"/>
      <c r="XCB3" s="155"/>
      <c r="XCC3" s="155"/>
      <c r="XCD3" s="155"/>
      <c r="XCE3" s="155"/>
      <c r="XCF3" s="155"/>
      <c r="XCG3" s="155"/>
      <c r="XCH3" s="155"/>
      <c r="XCI3" s="155"/>
      <c r="XCJ3" s="155"/>
      <c r="XCK3" s="155"/>
      <c r="XCL3" s="155"/>
      <c r="XCM3" s="155"/>
      <c r="XCN3" s="155"/>
      <c r="XCO3" s="155"/>
      <c r="XCP3" s="155"/>
      <c r="XCQ3" s="155"/>
      <c r="XCR3" s="155"/>
      <c r="XCS3" s="155"/>
      <c r="XCT3" s="155"/>
      <c r="XCU3" s="155"/>
      <c r="XCV3" s="155"/>
      <c r="XCW3" s="155"/>
      <c r="XCX3" s="155"/>
    </row>
    <row r="4" spans="1:16326" x14ac:dyDescent="0.25">
      <c r="A4" s="143"/>
      <c r="B4" s="144"/>
      <c r="C4" s="246" t="s">
        <v>1099</v>
      </c>
      <c r="D4" s="247" t="s">
        <v>2338</v>
      </c>
      <c r="E4" s="247">
        <v>426412</v>
      </c>
      <c r="F4" s="147"/>
      <c r="G4" s="148"/>
      <c r="H4" s="149"/>
      <c r="I4" s="149"/>
      <c r="J4" s="146"/>
      <c r="K4" s="146"/>
      <c r="L4" s="150"/>
      <c r="M4" s="151"/>
      <c r="N4" s="148"/>
      <c r="O4" s="152"/>
      <c r="P4" s="153"/>
      <c r="Q4" s="148"/>
      <c r="R4" s="146"/>
      <c r="S4" s="154"/>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c r="BI4" s="155"/>
      <c r="BJ4" s="155"/>
      <c r="BK4" s="155"/>
      <c r="BL4" s="155"/>
      <c r="BM4" s="155"/>
      <c r="BN4" s="155"/>
      <c r="BO4" s="155"/>
      <c r="BP4" s="155"/>
      <c r="BQ4" s="155"/>
      <c r="BR4" s="155"/>
      <c r="BS4" s="155"/>
      <c r="BT4" s="155"/>
      <c r="BU4" s="155"/>
      <c r="BV4" s="155"/>
      <c r="BW4" s="155"/>
      <c r="BX4" s="155"/>
      <c r="BY4" s="155"/>
      <c r="BZ4" s="155"/>
      <c r="CA4" s="155"/>
      <c r="CB4" s="155"/>
      <c r="CC4" s="155"/>
      <c r="CD4" s="155"/>
      <c r="CE4" s="155"/>
      <c r="CF4" s="155"/>
      <c r="CG4" s="155"/>
      <c r="CH4" s="155"/>
      <c r="CI4" s="155"/>
      <c r="CJ4" s="155"/>
      <c r="CK4" s="155"/>
      <c r="CL4" s="155"/>
      <c r="CM4" s="155"/>
      <c r="CN4" s="155"/>
      <c r="CO4" s="155"/>
      <c r="CP4" s="155"/>
      <c r="CQ4" s="155"/>
      <c r="CR4" s="155"/>
      <c r="CS4" s="155"/>
      <c r="CT4" s="155"/>
      <c r="CU4" s="155"/>
      <c r="CV4" s="155"/>
      <c r="CW4" s="155"/>
      <c r="CX4" s="155"/>
      <c r="CY4" s="155"/>
      <c r="CZ4" s="155"/>
      <c r="DA4" s="155"/>
      <c r="DB4" s="155"/>
      <c r="DC4" s="155"/>
      <c r="DD4" s="155"/>
      <c r="DE4" s="155"/>
      <c r="DF4" s="155"/>
      <c r="DG4" s="155"/>
      <c r="DH4" s="155"/>
      <c r="DI4" s="155"/>
      <c r="DJ4" s="155"/>
      <c r="DK4" s="155"/>
      <c r="DL4" s="155"/>
      <c r="DM4" s="155"/>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155"/>
      <c r="ET4" s="155"/>
      <c r="EU4" s="155"/>
      <c r="EV4" s="155"/>
      <c r="EW4" s="155"/>
      <c r="EX4" s="155"/>
      <c r="EY4" s="155"/>
      <c r="EZ4" s="155"/>
      <c r="FA4" s="155"/>
      <c r="FB4" s="155"/>
      <c r="FC4" s="155"/>
      <c r="FD4" s="155"/>
      <c r="FE4" s="155"/>
      <c r="FF4" s="155"/>
      <c r="FG4" s="155"/>
      <c r="FH4" s="155"/>
      <c r="FI4" s="155"/>
      <c r="FJ4" s="155"/>
      <c r="FK4" s="155"/>
      <c r="FL4" s="155"/>
      <c r="FM4" s="155"/>
      <c r="FN4" s="155"/>
      <c r="FO4" s="155"/>
      <c r="FP4" s="155"/>
      <c r="FQ4" s="155"/>
      <c r="FR4" s="155"/>
      <c r="FS4" s="155"/>
      <c r="FT4" s="155"/>
      <c r="FU4" s="155"/>
      <c r="FV4" s="155"/>
      <c r="FW4" s="155"/>
      <c r="FX4" s="155"/>
      <c r="FY4" s="155"/>
      <c r="FZ4" s="155"/>
      <c r="GA4" s="155"/>
      <c r="GB4" s="155"/>
      <c r="GC4" s="155"/>
      <c r="GD4" s="155"/>
      <c r="GE4" s="155"/>
      <c r="GF4" s="155"/>
      <c r="GG4" s="155"/>
      <c r="GH4" s="155"/>
      <c r="GI4" s="155"/>
      <c r="GJ4" s="155"/>
      <c r="GK4" s="155"/>
      <c r="GL4" s="155"/>
      <c r="GM4" s="155"/>
      <c r="GN4" s="155"/>
      <c r="GO4" s="155"/>
      <c r="GP4" s="155"/>
      <c r="GQ4" s="155"/>
      <c r="GR4" s="155"/>
      <c r="GS4" s="155"/>
      <c r="GT4" s="155"/>
      <c r="GU4" s="155"/>
      <c r="GV4" s="155"/>
      <c r="GW4" s="155"/>
      <c r="GX4" s="155"/>
      <c r="GY4" s="155"/>
      <c r="GZ4" s="155"/>
      <c r="HA4" s="155"/>
      <c r="HB4" s="155"/>
      <c r="HC4" s="155"/>
      <c r="HD4" s="155"/>
      <c r="HE4" s="155"/>
      <c r="HF4" s="155"/>
      <c r="HG4" s="155"/>
      <c r="HH4" s="155"/>
      <c r="HI4" s="155"/>
      <c r="HJ4" s="155"/>
      <c r="HK4" s="155"/>
      <c r="HL4" s="155"/>
      <c r="HM4" s="155"/>
      <c r="HN4" s="155"/>
      <c r="HO4" s="155"/>
      <c r="HP4" s="155"/>
      <c r="HQ4" s="155"/>
      <c r="HR4" s="155"/>
      <c r="HS4" s="155"/>
      <c r="HT4" s="155"/>
      <c r="HU4" s="155"/>
      <c r="HV4" s="155"/>
      <c r="HW4" s="155"/>
      <c r="HX4" s="155"/>
      <c r="HY4" s="155"/>
      <c r="HZ4" s="155"/>
      <c r="IA4" s="155"/>
      <c r="IB4" s="155"/>
      <c r="IC4" s="155"/>
      <c r="ID4" s="155"/>
      <c r="IE4" s="155"/>
      <c r="IF4" s="155"/>
      <c r="IG4" s="155"/>
      <c r="IH4" s="155"/>
      <c r="II4" s="155"/>
      <c r="IJ4" s="155"/>
      <c r="IK4" s="155"/>
      <c r="IL4" s="155"/>
      <c r="IM4" s="155"/>
      <c r="IN4" s="155"/>
      <c r="IO4" s="155"/>
      <c r="IP4" s="155"/>
      <c r="IQ4" s="155"/>
      <c r="IR4" s="155"/>
      <c r="IS4" s="155"/>
      <c r="IT4" s="155"/>
      <c r="IU4" s="155"/>
      <c r="IV4" s="155"/>
      <c r="IW4" s="155"/>
      <c r="IX4" s="155"/>
      <c r="IY4" s="155"/>
      <c r="IZ4" s="155"/>
      <c r="JA4" s="155"/>
      <c r="JB4" s="155"/>
      <c r="JC4" s="155"/>
      <c r="JD4" s="155"/>
      <c r="JE4" s="155"/>
      <c r="JF4" s="155"/>
      <c r="JG4" s="155"/>
      <c r="JH4" s="155"/>
      <c r="JI4" s="155"/>
      <c r="JJ4" s="155"/>
      <c r="JK4" s="155"/>
      <c r="JL4" s="155"/>
      <c r="JM4" s="155"/>
      <c r="JN4" s="155"/>
      <c r="JO4" s="155"/>
      <c r="JP4" s="155"/>
      <c r="JQ4" s="155"/>
      <c r="JR4" s="155"/>
      <c r="JS4" s="155"/>
      <c r="JT4" s="155"/>
      <c r="JU4" s="155"/>
      <c r="JV4" s="155"/>
      <c r="JW4" s="155"/>
      <c r="JX4" s="155"/>
      <c r="JY4" s="155"/>
      <c r="JZ4" s="155"/>
      <c r="KA4" s="155"/>
      <c r="KB4" s="155"/>
      <c r="KC4" s="155"/>
      <c r="KD4" s="155"/>
      <c r="KE4" s="155"/>
      <c r="KF4" s="155"/>
      <c r="KG4" s="155"/>
      <c r="KH4" s="155"/>
      <c r="KI4" s="155"/>
      <c r="KJ4" s="155"/>
      <c r="KK4" s="155"/>
      <c r="KL4" s="155"/>
      <c r="KM4" s="155"/>
      <c r="KN4" s="155"/>
      <c r="KO4" s="155"/>
      <c r="KP4" s="155"/>
      <c r="KQ4" s="155"/>
      <c r="KR4" s="155"/>
      <c r="KS4" s="155"/>
      <c r="KT4" s="155"/>
      <c r="KU4" s="155"/>
      <c r="KV4" s="155"/>
      <c r="KW4" s="155"/>
      <c r="KX4" s="155"/>
      <c r="KY4" s="155"/>
      <c r="KZ4" s="155"/>
      <c r="LA4" s="155"/>
      <c r="LB4" s="155"/>
      <c r="LC4" s="155"/>
      <c r="LD4" s="155"/>
      <c r="LE4" s="155"/>
      <c r="LF4" s="155"/>
      <c r="LG4" s="155"/>
      <c r="LH4" s="155"/>
      <c r="LI4" s="155"/>
      <c r="LJ4" s="155"/>
      <c r="LK4" s="155"/>
      <c r="LL4" s="155"/>
      <c r="LM4" s="155"/>
      <c r="LN4" s="155"/>
      <c r="LO4" s="155"/>
      <c r="LP4" s="155"/>
      <c r="LQ4" s="155"/>
      <c r="LR4" s="155"/>
      <c r="LS4" s="155"/>
      <c r="LT4" s="155"/>
      <c r="LU4" s="155"/>
      <c r="LV4" s="155"/>
      <c r="LW4" s="155"/>
      <c r="LX4" s="155"/>
      <c r="LY4" s="155"/>
      <c r="LZ4" s="155"/>
      <c r="MA4" s="155"/>
      <c r="MB4" s="155"/>
      <c r="MC4" s="155"/>
      <c r="MD4" s="155"/>
      <c r="ME4" s="155"/>
      <c r="MF4" s="155"/>
      <c r="MG4" s="155"/>
      <c r="MH4" s="155"/>
      <c r="MI4" s="155"/>
      <c r="MJ4" s="155"/>
      <c r="MK4" s="155"/>
      <c r="ML4" s="155"/>
      <c r="MM4" s="155"/>
      <c r="MN4" s="155"/>
      <c r="MO4" s="155"/>
      <c r="MP4" s="155"/>
      <c r="MQ4" s="155"/>
      <c r="MR4" s="155"/>
      <c r="MS4" s="155"/>
      <c r="MT4" s="155"/>
      <c r="MU4" s="155"/>
      <c r="MV4" s="155"/>
      <c r="MW4" s="155"/>
      <c r="MX4" s="155"/>
      <c r="MY4" s="155"/>
      <c r="MZ4" s="155"/>
      <c r="NA4" s="155"/>
      <c r="NB4" s="155"/>
      <c r="NC4" s="155"/>
      <c r="ND4" s="155"/>
      <c r="NE4" s="155"/>
      <c r="NF4" s="155"/>
      <c r="NG4" s="155"/>
      <c r="NH4" s="155"/>
      <c r="NI4" s="155"/>
      <c r="NJ4" s="155"/>
      <c r="NK4" s="155"/>
      <c r="NL4" s="155"/>
      <c r="NM4" s="155"/>
      <c r="NN4" s="155"/>
      <c r="NO4" s="155"/>
      <c r="NP4" s="155"/>
      <c r="NQ4" s="155"/>
      <c r="NR4" s="155"/>
      <c r="NS4" s="155"/>
      <c r="NT4" s="155"/>
      <c r="NU4" s="155"/>
      <c r="NV4" s="155"/>
      <c r="NW4" s="155"/>
      <c r="NX4" s="155"/>
      <c r="NY4" s="155"/>
      <c r="NZ4" s="155"/>
      <c r="OA4" s="155"/>
      <c r="OB4" s="155"/>
      <c r="OC4" s="155"/>
      <c r="OD4" s="155"/>
      <c r="OE4" s="155"/>
      <c r="OF4" s="155"/>
      <c r="OG4" s="155"/>
      <c r="OH4" s="155"/>
      <c r="OI4" s="155"/>
      <c r="OJ4" s="155"/>
      <c r="OK4" s="155"/>
      <c r="OL4" s="155"/>
      <c r="OM4" s="155"/>
      <c r="ON4" s="155"/>
      <c r="OO4" s="155"/>
      <c r="OP4" s="155"/>
      <c r="OQ4" s="155"/>
      <c r="OR4" s="155"/>
      <c r="OS4" s="155"/>
      <c r="OT4" s="155"/>
      <c r="OU4" s="155"/>
      <c r="OV4" s="155"/>
      <c r="OW4" s="155"/>
      <c r="OX4" s="155"/>
      <c r="OY4" s="155"/>
      <c r="OZ4" s="155"/>
      <c r="PA4" s="155"/>
      <c r="PB4" s="155"/>
      <c r="PC4" s="155"/>
      <c r="PD4" s="155"/>
      <c r="PE4" s="155"/>
      <c r="PF4" s="155"/>
      <c r="PG4" s="155"/>
      <c r="PH4" s="155"/>
      <c r="PI4" s="155"/>
      <c r="PJ4" s="155"/>
      <c r="PK4" s="155"/>
      <c r="PL4" s="155"/>
      <c r="PM4" s="155"/>
      <c r="PN4" s="155"/>
      <c r="PO4" s="155"/>
      <c r="PP4" s="155"/>
      <c r="PQ4" s="155"/>
      <c r="PR4" s="155"/>
      <c r="PS4" s="155"/>
      <c r="PT4" s="155"/>
      <c r="PU4" s="155"/>
      <c r="PV4" s="155"/>
      <c r="PW4" s="155"/>
      <c r="PX4" s="155"/>
      <c r="PY4" s="155"/>
      <c r="PZ4" s="155"/>
      <c r="QA4" s="155"/>
      <c r="QB4" s="155"/>
      <c r="QC4" s="155"/>
      <c r="QD4" s="155"/>
      <c r="QE4" s="155"/>
      <c r="QF4" s="155"/>
      <c r="QG4" s="155"/>
      <c r="QH4" s="155"/>
      <c r="QI4" s="155"/>
      <c r="QJ4" s="155"/>
      <c r="QK4" s="155"/>
      <c r="QL4" s="155"/>
      <c r="QM4" s="155"/>
      <c r="QN4" s="155"/>
      <c r="QO4" s="155"/>
      <c r="QP4" s="155"/>
      <c r="QQ4" s="155"/>
      <c r="QR4" s="155"/>
      <c r="QS4" s="155"/>
      <c r="QT4" s="155"/>
      <c r="QU4" s="155"/>
      <c r="QV4" s="155"/>
      <c r="QW4" s="155"/>
      <c r="QX4" s="155"/>
      <c r="QY4" s="155"/>
      <c r="QZ4" s="155"/>
      <c r="RA4" s="155"/>
      <c r="RB4" s="155"/>
      <c r="RC4" s="155"/>
      <c r="RD4" s="155"/>
      <c r="RE4" s="155"/>
      <c r="RF4" s="155"/>
      <c r="RG4" s="155"/>
      <c r="RH4" s="155"/>
      <c r="RI4" s="155"/>
      <c r="RJ4" s="155"/>
      <c r="RK4" s="155"/>
      <c r="RL4" s="155"/>
      <c r="RM4" s="155"/>
      <c r="RN4" s="155"/>
      <c r="RO4" s="155"/>
      <c r="RP4" s="155"/>
      <c r="RQ4" s="155"/>
      <c r="RR4" s="155"/>
      <c r="RS4" s="155"/>
      <c r="RT4" s="155"/>
      <c r="RU4" s="155"/>
      <c r="RV4" s="155"/>
      <c r="RW4" s="155"/>
      <c r="RX4" s="155"/>
      <c r="RY4" s="155"/>
      <c r="RZ4" s="155"/>
      <c r="SA4" s="155"/>
      <c r="SB4" s="155"/>
      <c r="SC4" s="155"/>
      <c r="SD4" s="155"/>
      <c r="SE4" s="155"/>
      <c r="SF4" s="155"/>
      <c r="SG4" s="155"/>
      <c r="SH4" s="155"/>
      <c r="SI4" s="155"/>
      <c r="SJ4" s="155"/>
      <c r="SK4" s="155"/>
      <c r="SL4" s="155"/>
      <c r="SM4" s="155"/>
      <c r="SN4" s="155"/>
      <c r="SO4" s="155"/>
      <c r="SP4" s="155"/>
      <c r="SQ4" s="155"/>
      <c r="SR4" s="155"/>
      <c r="SS4" s="155"/>
      <c r="ST4" s="155"/>
      <c r="SU4" s="155"/>
      <c r="SV4" s="155"/>
      <c r="SW4" s="155"/>
      <c r="SX4" s="155"/>
      <c r="SY4" s="155"/>
      <c r="SZ4" s="155"/>
      <c r="TA4" s="155"/>
      <c r="TB4" s="155"/>
      <c r="TC4" s="155"/>
      <c r="TD4" s="155"/>
      <c r="TE4" s="155"/>
      <c r="TF4" s="155"/>
      <c r="TG4" s="155"/>
      <c r="TH4" s="155"/>
      <c r="TI4" s="155"/>
      <c r="TJ4" s="155"/>
      <c r="TK4" s="155"/>
      <c r="TL4" s="155"/>
      <c r="TM4" s="155"/>
      <c r="TN4" s="155"/>
      <c r="TO4" s="155"/>
      <c r="TP4" s="155"/>
      <c r="TQ4" s="155"/>
      <c r="TR4" s="155"/>
      <c r="TS4" s="155"/>
      <c r="TT4" s="155"/>
      <c r="TU4" s="155"/>
      <c r="TV4" s="155"/>
      <c r="TW4" s="155"/>
      <c r="TX4" s="155"/>
      <c r="TY4" s="155"/>
      <c r="TZ4" s="155"/>
      <c r="UA4" s="155"/>
      <c r="UB4" s="155"/>
      <c r="UC4" s="155"/>
      <c r="UD4" s="155"/>
      <c r="UE4" s="155"/>
      <c r="UF4" s="155"/>
      <c r="UG4" s="155"/>
      <c r="UH4" s="155"/>
      <c r="UI4" s="155"/>
      <c r="UJ4" s="155"/>
      <c r="UK4" s="155"/>
      <c r="UL4" s="155"/>
      <c r="UM4" s="155"/>
      <c r="UN4" s="155"/>
      <c r="UO4" s="155"/>
      <c r="UP4" s="155"/>
      <c r="UQ4" s="155"/>
      <c r="UR4" s="155"/>
      <c r="US4" s="155"/>
      <c r="UT4" s="155"/>
      <c r="UU4" s="155"/>
      <c r="UV4" s="155"/>
      <c r="UW4" s="155"/>
      <c r="UX4" s="155"/>
      <c r="UY4" s="155"/>
      <c r="UZ4" s="155"/>
      <c r="VA4" s="155"/>
      <c r="VB4" s="155"/>
      <c r="VC4" s="155"/>
      <c r="VD4" s="155"/>
      <c r="VE4" s="155"/>
      <c r="VF4" s="155"/>
      <c r="VG4" s="155"/>
      <c r="VH4" s="155"/>
      <c r="VI4" s="155"/>
      <c r="VJ4" s="155"/>
      <c r="VK4" s="155"/>
      <c r="VL4" s="155"/>
      <c r="VM4" s="155"/>
      <c r="VN4" s="155"/>
      <c r="VO4" s="155"/>
      <c r="VP4" s="155"/>
      <c r="VQ4" s="155"/>
      <c r="VR4" s="155"/>
      <c r="VS4" s="155"/>
      <c r="VT4" s="155"/>
      <c r="VU4" s="155"/>
      <c r="VV4" s="155"/>
      <c r="VW4" s="155"/>
      <c r="VX4" s="155"/>
      <c r="VY4" s="155"/>
      <c r="VZ4" s="155"/>
      <c r="WA4" s="155"/>
      <c r="WB4" s="155"/>
      <c r="WC4" s="155"/>
      <c r="WD4" s="155"/>
      <c r="WE4" s="155"/>
      <c r="WF4" s="155"/>
      <c r="WG4" s="155"/>
      <c r="WH4" s="155"/>
      <c r="WI4" s="155"/>
      <c r="WJ4" s="155"/>
      <c r="WK4" s="155"/>
      <c r="WL4" s="155"/>
      <c r="WM4" s="155"/>
      <c r="WN4" s="155"/>
      <c r="WO4" s="155"/>
      <c r="WP4" s="155"/>
      <c r="WQ4" s="155"/>
      <c r="WR4" s="155"/>
      <c r="WS4" s="155"/>
      <c r="WT4" s="155"/>
      <c r="WU4" s="155"/>
      <c r="WV4" s="155"/>
      <c r="WW4" s="155"/>
      <c r="WX4" s="155"/>
      <c r="WY4" s="155"/>
      <c r="WZ4" s="155"/>
      <c r="XA4" s="155"/>
      <c r="XB4" s="155"/>
      <c r="XC4" s="155"/>
      <c r="XD4" s="155"/>
      <c r="XE4" s="155"/>
      <c r="XF4" s="155"/>
      <c r="XG4" s="155"/>
      <c r="XH4" s="155"/>
      <c r="XI4" s="155"/>
      <c r="XJ4" s="155"/>
      <c r="XK4" s="155"/>
      <c r="XL4" s="155"/>
      <c r="XM4" s="155"/>
      <c r="XN4" s="155"/>
      <c r="XO4" s="155"/>
      <c r="XP4" s="155"/>
      <c r="XQ4" s="155"/>
      <c r="XR4" s="155"/>
      <c r="XS4" s="155"/>
      <c r="XT4" s="155"/>
      <c r="XU4" s="155"/>
      <c r="XV4" s="155"/>
      <c r="XW4" s="155"/>
      <c r="XX4" s="155"/>
      <c r="XY4" s="155"/>
      <c r="XZ4" s="155"/>
      <c r="YA4" s="155"/>
      <c r="YB4" s="155"/>
      <c r="YC4" s="155"/>
      <c r="YD4" s="155"/>
      <c r="YE4" s="155"/>
      <c r="YF4" s="155"/>
      <c r="YG4" s="155"/>
      <c r="YH4" s="155"/>
      <c r="YI4" s="155"/>
      <c r="YJ4" s="155"/>
      <c r="YK4" s="155"/>
      <c r="YL4" s="155"/>
      <c r="YM4" s="155"/>
      <c r="YN4" s="155"/>
      <c r="YO4" s="155"/>
      <c r="YP4" s="155"/>
      <c r="YQ4" s="155"/>
      <c r="YR4" s="155"/>
      <c r="YS4" s="155"/>
      <c r="YT4" s="155"/>
      <c r="YU4" s="155"/>
      <c r="YV4" s="155"/>
      <c r="YW4" s="155"/>
      <c r="YX4" s="155"/>
      <c r="YY4" s="155"/>
      <c r="YZ4" s="155"/>
      <c r="ZA4" s="155"/>
      <c r="ZB4" s="155"/>
      <c r="ZC4" s="155"/>
      <c r="ZD4" s="155"/>
      <c r="ZE4" s="155"/>
      <c r="ZF4" s="155"/>
      <c r="ZG4" s="155"/>
      <c r="ZH4" s="155"/>
      <c r="ZI4" s="155"/>
      <c r="ZJ4" s="155"/>
      <c r="ZK4" s="155"/>
      <c r="ZL4" s="155"/>
      <c r="ZM4" s="155"/>
      <c r="ZN4" s="155"/>
      <c r="ZO4" s="155"/>
      <c r="ZP4" s="155"/>
      <c r="ZQ4" s="155"/>
      <c r="ZR4" s="155"/>
      <c r="ZS4" s="155"/>
      <c r="ZT4" s="155"/>
      <c r="ZU4" s="155"/>
      <c r="ZV4" s="155"/>
      <c r="ZW4" s="155"/>
      <c r="ZX4" s="155"/>
      <c r="ZY4" s="155"/>
      <c r="ZZ4" s="155"/>
      <c r="AAA4" s="155"/>
      <c r="AAB4" s="155"/>
      <c r="AAC4" s="155"/>
      <c r="AAD4" s="155"/>
      <c r="AAE4" s="155"/>
      <c r="AAF4" s="155"/>
      <c r="AAG4" s="155"/>
      <c r="AAH4" s="155"/>
      <c r="AAI4" s="155"/>
      <c r="AAJ4" s="155"/>
      <c r="AAK4" s="155"/>
      <c r="AAL4" s="155"/>
      <c r="AAM4" s="155"/>
      <c r="AAN4" s="155"/>
      <c r="AAO4" s="155"/>
      <c r="AAP4" s="155"/>
      <c r="AAQ4" s="155"/>
      <c r="AAR4" s="155"/>
      <c r="AAS4" s="155"/>
      <c r="AAT4" s="155"/>
      <c r="AAU4" s="155"/>
      <c r="AAV4" s="155"/>
      <c r="AAW4" s="155"/>
      <c r="AAX4" s="155"/>
      <c r="AAY4" s="155"/>
      <c r="AAZ4" s="155"/>
      <c r="ABA4" s="155"/>
      <c r="ABB4" s="155"/>
      <c r="ABC4" s="155"/>
      <c r="ABD4" s="155"/>
      <c r="ABE4" s="155"/>
      <c r="ABF4" s="155"/>
      <c r="ABG4" s="155"/>
      <c r="ABH4" s="155"/>
      <c r="ABI4" s="155"/>
      <c r="ABJ4" s="155"/>
      <c r="ABK4" s="155"/>
      <c r="ABL4" s="155"/>
      <c r="ABM4" s="155"/>
      <c r="ABN4" s="155"/>
      <c r="ABO4" s="155"/>
      <c r="ABP4" s="155"/>
      <c r="ABQ4" s="155"/>
      <c r="ABR4" s="155"/>
      <c r="ABS4" s="155"/>
      <c r="ABT4" s="155"/>
      <c r="ABU4" s="155"/>
      <c r="ABV4" s="155"/>
      <c r="ABW4" s="155"/>
      <c r="ABX4" s="155"/>
      <c r="ABY4" s="155"/>
      <c r="ABZ4" s="155"/>
      <c r="ACA4" s="155"/>
      <c r="ACB4" s="155"/>
      <c r="ACC4" s="155"/>
      <c r="ACD4" s="155"/>
      <c r="ACE4" s="155"/>
      <c r="ACF4" s="155"/>
      <c r="ACG4" s="155"/>
      <c r="ACH4" s="155"/>
      <c r="ACI4" s="155"/>
      <c r="ACJ4" s="155"/>
      <c r="ACK4" s="155"/>
      <c r="ACL4" s="155"/>
      <c r="ACM4" s="155"/>
      <c r="ACN4" s="155"/>
      <c r="ACO4" s="155"/>
      <c r="ACP4" s="155"/>
      <c r="ACQ4" s="155"/>
      <c r="ACR4" s="155"/>
      <c r="ACS4" s="155"/>
      <c r="ACT4" s="155"/>
      <c r="ACU4" s="155"/>
      <c r="ACV4" s="155"/>
      <c r="ACW4" s="155"/>
      <c r="ACX4" s="155"/>
      <c r="ACY4" s="155"/>
      <c r="ACZ4" s="155"/>
      <c r="ADA4" s="155"/>
      <c r="ADB4" s="155"/>
      <c r="ADC4" s="155"/>
      <c r="ADD4" s="155"/>
      <c r="ADE4" s="155"/>
      <c r="ADF4" s="155"/>
      <c r="ADG4" s="155"/>
      <c r="ADH4" s="155"/>
      <c r="ADI4" s="155"/>
      <c r="ADJ4" s="155"/>
      <c r="ADK4" s="155"/>
      <c r="ADL4" s="155"/>
      <c r="ADM4" s="155"/>
      <c r="ADN4" s="155"/>
      <c r="ADO4" s="155"/>
      <c r="ADP4" s="155"/>
      <c r="ADQ4" s="155"/>
      <c r="ADR4" s="155"/>
      <c r="ADS4" s="155"/>
      <c r="ADT4" s="155"/>
      <c r="ADU4" s="155"/>
      <c r="ADV4" s="155"/>
      <c r="ADW4" s="155"/>
      <c r="ADX4" s="155"/>
      <c r="ADY4" s="155"/>
      <c r="ADZ4" s="155"/>
      <c r="AEA4" s="155"/>
      <c r="AEB4" s="155"/>
      <c r="AEC4" s="155"/>
      <c r="AED4" s="155"/>
      <c r="AEE4" s="155"/>
      <c r="AEF4" s="155"/>
      <c r="AEG4" s="155"/>
      <c r="AEH4" s="155"/>
      <c r="AEI4" s="155"/>
      <c r="AEJ4" s="155"/>
      <c r="AEK4" s="155"/>
      <c r="AEL4" s="155"/>
      <c r="AEM4" s="155"/>
      <c r="AEN4" s="155"/>
      <c r="AEO4" s="155"/>
      <c r="AEP4" s="155"/>
      <c r="AEQ4" s="155"/>
      <c r="AER4" s="155"/>
      <c r="AES4" s="155"/>
      <c r="AET4" s="155"/>
      <c r="AEU4" s="155"/>
      <c r="AEV4" s="155"/>
      <c r="AEW4" s="155"/>
      <c r="AEX4" s="155"/>
      <c r="AEY4" s="155"/>
      <c r="AEZ4" s="155"/>
      <c r="AFA4" s="155"/>
      <c r="AFB4" s="155"/>
      <c r="AFC4" s="155"/>
      <c r="AFD4" s="155"/>
      <c r="AFE4" s="155"/>
      <c r="AFF4" s="155"/>
      <c r="AFG4" s="155"/>
      <c r="AFH4" s="155"/>
      <c r="AFI4" s="155"/>
      <c r="AFJ4" s="155"/>
      <c r="AFK4" s="155"/>
      <c r="AFL4" s="155"/>
      <c r="AFM4" s="155"/>
      <c r="AFN4" s="155"/>
      <c r="AFO4" s="155"/>
      <c r="AFP4" s="155"/>
      <c r="AFQ4" s="155"/>
      <c r="AFR4" s="155"/>
      <c r="AFS4" s="155"/>
      <c r="AFT4" s="155"/>
      <c r="AFU4" s="155"/>
      <c r="AFV4" s="155"/>
      <c r="AFW4" s="155"/>
      <c r="AFX4" s="155"/>
      <c r="AFY4" s="155"/>
      <c r="AFZ4" s="155"/>
      <c r="AGA4" s="155"/>
      <c r="AGB4" s="155"/>
      <c r="AGC4" s="155"/>
      <c r="AGD4" s="155"/>
      <c r="AGE4" s="155"/>
      <c r="AGF4" s="155"/>
      <c r="AGG4" s="155"/>
      <c r="AGH4" s="155"/>
      <c r="AGI4" s="155"/>
      <c r="AGJ4" s="155"/>
      <c r="AGK4" s="155"/>
      <c r="AGL4" s="155"/>
      <c r="AGM4" s="155"/>
      <c r="AGN4" s="155"/>
      <c r="AGO4" s="155"/>
      <c r="AGP4" s="155"/>
      <c r="AGQ4" s="155"/>
      <c r="AGR4" s="155"/>
      <c r="AGS4" s="155"/>
      <c r="AGT4" s="155"/>
      <c r="AGU4" s="155"/>
      <c r="AGV4" s="155"/>
      <c r="AGW4" s="155"/>
      <c r="AGX4" s="155"/>
      <c r="AGY4" s="155"/>
      <c r="AGZ4" s="155"/>
      <c r="AHA4" s="155"/>
      <c r="AHB4" s="155"/>
      <c r="AHC4" s="155"/>
      <c r="AHD4" s="155"/>
      <c r="AHE4" s="155"/>
      <c r="AHF4" s="155"/>
      <c r="AHG4" s="155"/>
      <c r="AHH4" s="155"/>
      <c r="AHI4" s="155"/>
      <c r="AHJ4" s="155"/>
      <c r="AHK4" s="155"/>
      <c r="AHL4" s="155"/>
      <c r="AHM4" s="155"/>
      <c r="AHN4" s="155"/>
      <c r="AHO4" s="155"/>
      <c r="AHP4" s="155"/>
      <c r="AHQ4" s="155"/>
      <c r="AHR4" s="155"/>
      <c r="AHS4" s="155"/>
      <c r="AHT4" s="155"/>
      <c r="AHU4" s="155"/>
      <c r="AHV4" s="155"/>
      <c r="AHW4" s="155"/>
      <c r="AHX4" s="155"/>
      <c r="AHY4" s="155"/>
      <c r="AHZ4" s="155"/>
      <c r="AIA4" s="155"/>
      <c r="AIB4" s="155"/>
      <c r="AIC4" s="155"/>
      <c r="AID4" s="155"/>
      <c r="AIE4" s="155"/>
      <c r="AIF4" s="155"/>
      <c r="AIG4" s="155"/>
      <c r="AIH4" s="155"/>
      <c r="AII4" s="155"/>
      <c r="AIJ4" s="155"/>
      <c r="AIK4" s="155"/>
      <c r="AIL4" s="155"/>
      <c r="AIM4" s="155"/>
      <c r="AIN4" s="155"/>
      <c r="AIO4" s="155"/>
      <c r="AIP4" s="155"/>
      <c r="AIQ4" s="155"/>
      <c r="AIR4" s="155"/>
      <c r="AIS4" s="155"/>
      <c r="AIT4" s="155"/>
      <c r="AIU4" s="155"/>
      <c r="AIV4" s="155"/>
      <c r="AIW4" s="155"/>
      <c r="AIX4" s="155"/>
      <c r="AIY4" s="155"/>
      <c r="AIZ4" s="155"/>
      <c r="AJA4" s="155"/>
      <c r="AJB4" s="155"/>
      <c r="AJC4" s="155"/>
      <c r="AJD4" s="155"/>
      <c r="AJE4" s="155"/>
      <c r="AJF4" s="155"/>
      <c r="AJG4" s="155"/>
      <c r="AJH4" s="155"/>
      <c r="AJI4" s="155"/>
      <c r="AJJ4" s="155"/>
      <c r="AJK4" s="155"/>
      <c r="AJL4" s="155"/>
      <c r="AJM4" s="155"/>
      <c r="AJN4" s="155"/>
      <c r="AJO4" s="155"/>
      <c r="AJP4" s="155"/>
      <c r="AJQ4" s="155"/>
      <c r="AJR4" s="155"/>
      <c r="AJS4" s="155"/>
      <c r="AJT4" s="155"/>
      <c r="AJU4" s="155"/>
      <c r="AJV4" s="155"/>
      <c r="AJW4" s="155"/>
      <c r="AJX4" s="155"/>
      <c r="AJY4" s="155"/>
      <c r="AJZ4" s="155"/>
      <c r="AKA4" s="155"/>
      <c r="AKB4" s="155"/>
      <c r="AKC4" s="155"/>
      <c r="AKD4" s="155"/>
      <c r="AKE4" s="155"/>
      <c r="AKF4" s="155"/>
      <c r="AKG4" s="155"/>
      <c r="AKH4" s="155"/>
      <c r="AKI4" s="155"/>
      <c r="AKJ4" s="155"/>
      <c r="AKK4" s="155"/>
      <c r="AKL4" s="155"/>
      <c r="AKM4" s="155"/>
      <c r="AKN4" s="155"/>
      <c r="AKO4" s="155"/>
      <c r="AKP4" s="155"/>
      <c r="AKQ4" s="155"/>
      <c r="AKR4" s="155"/>
      <c r="AKS4" s="155"/>
      <c r="AKT4" s="155"/>
      <c r="AKU4" s="155"/>
      <c r="AKV4" s="155"/>
      <c r="AKW4" s="155"/>
      <c r="AKX4" s="155"/>
      <c r="AKY4" s="155"/>
      <c r="AKZ4" s="155"/>
      <c r="ALA4" s="155"/>
      <c r="ALB4" s="155"/>
      <c r="ALC4" s="155"/>
      <c r="ALD4" s="155"/>
      <c r="ALE4" s="155"/>
      <c r="ALF4" s="155"/>
      <c r="ALG4" s="155"/>
      <c r="ALH4" s="155"/>
      <c r="ALI4" s="155"/>
      <c r="ALJ4" s="155"/>
      <c r="ALK4" s="155"/>
      <c r="ALL4" s="155"/>
      <c r="ALM4" s="155"/>
      <c r="ALN4" s="155"/>
      <c r="ALO4" s="155"/>
      <c r="ALP4" s="155"/>
      <c r="ALQ4" s="155"/>
      <c r="ALR4" s="155"/>
      <c r="ALS4" s="155"/>
      <c r="ALT4" s="155"/>
      <c r="ALU4" s="155"/>
      <c r="ALV4" s="155"/>
      <c r="ALW4" s="155"/>
      <c r="ALX4" s="155"/>
      <c r="ALY4" s="155"/>
      <c r="ALZ4" s="155"/>
      <c r="AMA4" s="155"/>
      <c r="AMB4" s="155"/>
      <c r="AMC4" s="155"/>
      <c r="AMD4" s="155"/>
      <c r="AME4" s="155"/>
      <c r="AMF4" s="155"/>
      <c r="AMG4" s="155"/>
      <c r="AMH4" s="155"/>
      <c r="AMI4" s="155"/>
      <c r="AMJ4" s="155"/>
      <c r="AMK4" s="155"/>
      <c r="AML4" s="155"/>
      <c r="AMM4" s="155"/>
      <c r="AMN4" s="155"/>
      <c r="AMO4" s="155"/>
      <c r="AMP4" s="155"/>
      <c r="AMQ4" s="155"/>
      <c r="AMR4" s="155"/>
      <c r="AMS4" s="155"/>
      <c r="AMT4" s="155"/>
      <c r="AMU4" s="155"/>
      <c r="AMV4" s="155"/>
      <c r="AMW4" s="155"/>
      <c r="AMX4" s="155"/>
      <c r="AMY4" s="155"/>
      <c r="AMZ4" s="155"/>
      <c r="ANA4" s="155"/>
      <c r="ANB4" s="155"/>
      <c r="ANC4" s="155"/>
      <c r="AND4" s="155"/>
      <c r="ANE4" s="155"/>
      <c r="ANF4" s="155"/>
      <c r="ANG4" s="155"/>
      <c r="ANH4" s="155"/>
      <c r="ANI4" s="155"/>
      <c r="ANJ4" s="155"/>
      <c r="ANK4" s="155"/>
      <c r="ANL4" s="155"/>
      <c r="ANM4" s="155"/>
      <c r="ANN4" s="155"/>
      <c r="ANO4" s="155"/>
      <c r="ANP4" s="155"/>
      <c r="ANQ4" s="155"/>
      <c r="ANR4" s="155"/>
      <c r="ANS4" s="155"/>
      <c r="ANT4" s="155"/>
      <c r="ANU4" s="155"/>
      <c r="ANV4" s="155"/>
      <c r="ANW4" s="155"/>
      <c r="ANX4" s="155"/>
      <c r="ANY4" s="155"/>
      <c r="ANZ4" s="155"/>
      <c r="AOA4" s="155"/>
      <c r="AOB4" s="155"/>
      <c r="AOC4" s="155"/>
      <c r="AOD4" s="155"/>
      <c r="AOE4" s="155"/>
      <c r="AOF4" s="155"/>
      <c r="AOG4" s="155"/>
      <c r="AOH4" s="155"/>
      <c r="AOI4" s="155"/>
      <c r="AOJ4" s="155"/>
      <c r="AOK4" s="155"/>
      <c r="AOL4" s="155"/>
      <c r="AOM4" s="155"/>
      <c r="AON4" s="155"/>
      <c r="AOO4" s="155"/>
      <c r="AOP4" s="155"/>
      <c r="AOQ4" s="155"/>
      <c r="AOR4" s="155"/>
      <c r="AOS4" s="155"/>
      <c r="AOT4" s="155"/>
      <c r="AOU4" s="155"/>
      <c r="AOV4" s="155"/>
      <c r="AOW4" s="155"/>
      <c r="AOX4" s="155"/>
      <c r="AOY4" s="155"/>
      <c r="AOZ4" s="155"/>
      <c r="APA4" s="155"/>
      <c r="APB4" s="155"/>
      <c r="APC4" s="155"/>
      <c r="APD4" s="155"/>
      <c r="APE4" s="155"/>
      <c r="APF4" s="155"/>
      <c r="APG4" s="155"/>
      <c r="APH4" s="155"/>
      <c r="API4" s="155"/>
      <c r="APJ4" s="155"/>
      <c r="APK4" s="155"/>
      <c r="APL4" s="155"/>
      <c r="APM4" s="155"/>
      <c r="APN4" s="155"/>
      <c r="APO4" s="155"/>
      <c r="APP4" s="155"/>
      <c r="APQ4" s="155"/>
      <c r="APR4" s="155"/>
      <c r="APS4" s="155"/>
      <c r="APT4" s="155"/>
      <c r="APU4" s="155"/>
      <c r="APV4" s="155"/>
      <c r="APW4" s="155"/>
      <c r="APX4" s="155"/>
      <c r="APY4" s="155"/>
      <c r="APZ4" s="155"/>
      <c r="AQA4" s="155"/>
      <c r="AQB4" s="155"/>
      <c r="AQC4" s="155"/>
      <c r="AQD4" s="155"/>
      <c r="AQE4" s="155"/>
      <c r="AQF4" s="155"/>
      <c r="AQG4" s="155"/>
      <c r="AQH4" s="155"/>
      <c r="AQI4" s="155"/>
      <c r="AQJ4" s="155"/>
      <c r="AQK4" s="155"/>
      <c r="AQL4" s="155"/>
      <c r="AQM4" s="155"/>
      <c r="AQN4" s="155"/>
      <c r="AQO4" s="155"/>
      <c r="AQP4" s="155"/>
      <c r="AQQ4" s="155"/>
      <c r="AQR4" s="155"/>
      <c r="AQS4" s="155"/>
      <c r="AQT4" s="155"/>
      <c r="AQU4" s="155"/>
      <c r="AQV4" s="155"/>
      <c r="AQW4" s="155"/>
      <c r="AQX4" s="155"/>
      <c r="AQY4" s="155"/>
      <c r="AQZ4" s="155"/>
      <c r="ARA4" s="155"/>
      <c r="ARB4" s="155"/>
      <c r="ARC4" s="155"/>
      <c r="ARD4" s="155"/>
      <c r="ARE4" s="155"/>
      <c r="ARF4" s="155"/>
      <c r="ARG4" s="155"/>
      <c r="ARH4" s="155"/>
      <c r="ARI4" s="155"/>
      <c r="ARJ4" s="155"/>
      <c r="ARK4" s="155"/>
      <c r="ARL4" s="155"/>
      <c r="ARM4" s="155"/>
      <c r="ARN4" s="155"/>
      <c r="ARO4" s="155"/>
      <c r="ARP4" s="155"/>
      <c r="ARQ4" s="155"/>
      <c r="ARR4" s="155"/>
      <c r="ARS4" s="155"/>
      <c r="ART4" s="155"/>
      <c r="ARU4" s="155"/>
      <c r="ARV4" s="155"/>
      <c r="ARW4" s="155"/>
      <c r="ARX4" s="155"/>
      <c r="ARY4" s="155"/>
      <c r="ARZ4" s="155"/>
      <c r="ASA4" s="155"/>
      <c r="ASB4" s="155"/>
      <c r="ASC4" s="155"/>
      <c r="ASD4" s="155"/>
      <c r="ASE4" s="155"/>
      <c r="ASF4" s="155"/>
      <c r="ASG4" s="155"/>
      <c r="ASH4" s="155"/>
      <c r="ASI4" s="155"/>
      <c r="ASJ4" s="155"/>
      <c r="ASK4" s="155"/>
      <c r="ASL4" s="155"/>
      <c r="ASM4" s="155"/>
      <c r="ASN4" s="155"/>
      <c r="ASO4" s="155"/>
      <c r="ASP4" s="155"/>
      <c r="ASQ4" s="155"/>
      <c r="ASR4" s="155"/>
      <c r="ASS4" s="155"/>
      <c r="AST4" s="155"/>
      <c r="ASU4" s="155"/>
      <c r="ASV4" s="155"/>
      <c r="ASW4" s="155"/>
      <c r="ASX4" s="155"/>
      <c r="ASY4" s="155"/>
      <c r="ASZ4" s="155"/>
      <c r="ATA4" s="155"/>
      <c r="ATB4" s="155"/>
      <c r="ATC4" s="155"/>
      <c r="ATD4" s="155"/>
      <c r="ATE4" s="155"/>
      <c r="ATF4" s="155"/>
      <c r="ATG4" s="155"/>
      <c r="ATH4" s="155"/>
      <c r="ATI4" s="155"/>
      <c r="ATJ4" s="155"/>
      <c r="ATK4" s="155"/>
      <c r="ATL4" s="155"/>
      <c r="ATM4" s="155"/>
      <c r="ATN4" s="155"/>
      <c r="ATO4" s="155"/>
      <c r="ATP4" s="155"/>
      <c r="ATQ4" s="155"/>
      <c r="ATR4" s="155"/>
      <c r="ATS4" s="155"/>
      <c r="ATT4" s="155"/>
      <c r="ATU4" s="155"/>
      <c r="ATV4" s="155"/>
      <c r="ATW4" s="155"/>
      <c r="ATX4" s="155"/>
      <c r="ATY4" s="155"/>
      <c r="ATZ4" s="155"/>
      <c r="AUA4" s="155"/>
      <c r="AUB4" s="155"/>
      <c r="AUC4" s="155"/>
      <c r="AUD4" s="155"/>
      <c r="AUE4" s="155"/>
      <c r="AUF4" s="155"/>
      <c r="AUG4" s="155"/>
      <c r="AUH4" s="155"/>
      <c r="AUI4" s="155"/>
      <c r="AUJ4" s="155"/>
      <c r="AUK4" s="155"/>
      <c r="AUL4" s="155"/>
      <c r="AUM4" s="155"/>
      <c r="AUN4" s="155"/>
      <c r="AUO4" s="155"/>
      <c r="AUP4" s="155"/>
      <c r="AUQ4" s="155"/>
      <c r="AUR4" s="155"/>
      <c r="AUS4" s="155"/>
      <c r="AUT4" s="155"/>
      <c r="AUU4" s="155"/>
      <c r="AUV4" s="155"/>
      <c r="AUW4" s="155"/>
      <c r="AUX4" s="155"/>
      <c r="AUY4" s="155"/>
      <c r="AUZ4" s="155"/>
      <c r="AVA4" s="155"/>
      <c r="AVB4" s="155"/>
      <c r="AVC4" s="155"/>
      <c r="AVD4" s="155"/>
      <c r="AVE4" s="155"/>
      <c r="AVF4" s="155"/>
      <c r="AVG4" s="155"/>
      <c r="AVH4" s="155"/>
      <c r="AVI4" s="155"/>
      <c r="AVJ4" s="155"/>
      <c r="AVK4" s="155"/>
      <c r="AVL4" s="155"/>
      <c r="AVM4" s="155"/>
      <c r="AVN4" s="155"/>
      <c r="AVO4" s="155"/>
      <c r="AVP4" s="155"/>
      <c r="AVQ4" s="155"/>
      <c r="AVR4" s="155"/>
      <c r="AVS4" s="155"/>
      <c r="AVT4" s="155"/>
      <c r="AVU4" s="155"/>
      <c r="AVV4" s="155"/>
      <c r="AVW4" s="155"/>
      <c r="AVX4" s="155"/>
      <c r="AVY4" s="155"/>
      <c r="AVZ4" s="155"/>
      <c r="AWA4" s="155"/>
      <c r="AWB4" s="155"/>
      <c r="AWC4" s="155"/>
      <c r="AWD4" s="155"/>
      <c r="AWE4" s="155"/>
      <c r="AWF4" s="155"/>
      <c r="AWG4" s="155"/>
      <c r="AWH4" s="155"/>
      <c r="AWI4" s="155"/>
      <c r="AWJ4" s="155"/>
      <c r="AWK4" s="155"/>
      <c r="AWL4" s="155"/>
      <c r="AWM4" s="155"/>
      <c r="AWN4" s="155"/>
      <c r="AWO4" s="155"/>
      <c r="AWP4" s="155"/>
      <c r="AWQ4" s="155"/>
      <c r="AWR4" s="155"/>
      <c r="AWS4" s="155"/>
      <c r="AWT4" s="155"/>
      <c r="AWU4" s="155"/>
      <c r="AWV4" s="155"/>
      <c r="AWW4" s="155"/>
      <c r="AWX4" s="155"/>
      <c r="AWY4" s="155"/>
      <c r="AWZ4" s="155"/>
      <c r="AXA4" s="155"/>
      <c r="AXB4" s="155"/>
      <c r="AXC4" s="155"/>
      <c r="AXD4" s="155"/>
      <c r="AXE4" s="155"/>
      <c r="AXF4" s="155"/>
      <c r="AXG4" s="155"/>
      <c r="AXH4" s="155"/>
      <c r="AXI4" s="155"/>
      <c r="AXJ4" s="155"/>
      <c r="AXK4" s="155"/>
      <c r="AXL4" s="155"/>
      <c r="AXM4" s="155"/>
      <c r="AXN4" s="155"/>
      <c r="AXO4" s="155"/>
      <c r="AXP4" s="155"/>
      <c r="AXQ4" s="155"/>
      <c r="AXR4" s="155"/>
      <c r="AXS4" s="155"/>
      <c r="AXT4" s="155"/>
      <c r="AXU4" s="155"/>
      <c r="AXV4" s="155"/>
      <c r="AXW4" s="155"/>
      <c r="AXX4" s="155"/>
      <c r="AXY4" s="155"/>
      <c r="AXZ4" s="155"/>
      <c r="AYA4" s="155"/>
      <c r="AYB4" s="155"/>
      <c r="AYC4" s="155"/>
      <c r="AYD4" s="155"/>
      <c r="AYE4" s="155"/>
      <c r="AYF4" s="155"/>
      <c r="AYG4" s="155"/>
      <c r="AYH4" s="155"/>
      <c r="AYI4" s="155"/>
      <c r="AYJ4" s="155"/>
      <c r="AYK4" s="155"/>
      <c r="AYL4" s="155"/>
      <c r="AYM4" s="155"/>
      <c r="AYN4" s="155"/>
      <c r="AYO4" s="155"/>
      <c r="AYP4" s="155"/>
      <c r="AYQ4" s="155"/>
      <c r="AYR4" s="155"/>
      <c r="AYS4" s="155"/>
      <c r="AYT4" s="155"/>
      <c r="AYU4" s="155"/>
      <c r="AYV4" s="155"/>
      <c r="AYW4" s="155"/>
      <c r="AYX4" s="155"/>
      <c r="AYY4" s="155"/>
      <c r="AYZ4" s="155"/>
      <c r="AZA4" s="155"/>
      <c r="AZB4" s="155"/>
      <c r="AZC4" s="155"/>
      <c r="AZD4" s="155"/>
      <c r="AZE4" s="155"/>
      <c r="AZF4" s="155"/>
      <c r="AZG4" s="155"/>
      <c r="AZH4" s="155"/>
      <c r="AZI4" s="155"/>
      <c r="AZJ4" s="155"/>
      <c r="AZK4" s="155"/>
      <c r="AZL4" s="155"/>
      <c r="AZM4" s="155"/>
      <c r="AZN4" s="155"/>
      <c r="AZO4" s="155"/>
      <c r="AZP4" s="155"/>
      <c r="AZQ4" s="155"/>
      <c r="AZR4" s="155"/>
      <c r="AZS4" s="155"/>
      <c r="AZT4" s="155"/>
      <c r="AZU4" s="155"/>
      <c r="AZV4" s="155"/>
      <c r="AZW4" s="155"/>
      <c r="AZX4" s="155"/>
      <c r="AZY4" s="155"/>
      <c r="AZZ4" s="155"/>
      <c r="BAA4" s="155"/>
      <c r="BAB4" s="155"/>
      <c r="BAC4" s="155"/>
      <c r="BAD4" s="155"/>
      <c r="BAE4" s="155"/>
      <c r="BAF4" s="155"/>
      <c r="BAG4" s="155"/>
      <c r="BAH4" s="155"/>
      <c r="BAI4" s="155"/>
      <c r="BAJ4" s="155"/>
      <c r="BAK4" s="155"/>
      <c r="BAL4" s="155"/>
      <c r="BAM4" s="155"/>
      <c r="BAN4" s="155"/>
      <c r="BAO4" s="155"/>
      <c r="BAP4" s="155"/>
      <c r="BAQ4" s="155"/>
      <c r="BAR4" s="155"/>
      <c r="BAS4" s="155"/>
      <c r="BAT4" s="155"/>
      <c r="BAU4" s="155"/>
      <c r="BAV4" s="155"/>
      <c r="BAW4" s="155"/>
      <c r="BAX4" s="155"/>
      <c r="BAY4" s="155"/>
      <c r="BAZ4" s="155"/>
      <c r="BBA4" s="155"/>
      <c r="BBB4" s="155"/>
      <c r="BBC4" s="155"/>
      <c r="BBD4" s="155"/>
      <c r="BBE4" s="155"/>
      <c r="BBF4" s="155"/>
      <c r="BBG4" s="155"/>
      <c r="BBH4" s="155"/>
      <c r="BBI4" s="155"/>
      <c r="BBJ4" s="155"/>
      <c r="BBK4" s="155"/>
      <c r="BBL4" s="155"/>
      <c r="BBM4" s="155"/>
      <c r="BBN4" s="155"/>
      <c r="BBO4" s="155"/>
      <c r="BBP4" s="155"/>
      <c r="BBQ4" s="155"/>
      <c r="BBR4" s="155"/>
      <c r="BBS4" s="155"/>
      <c r="BBT4" s="155"/>
      <c r="BBU4" s="155"/>
      <c r="BBV4" s="155"/>
      <c r="BBW4" s="155"/>
      <c r="BBX4" s="155"/>
      <c r="BBY4" s="155"/>
      <c r="BBZ4" s="155"/>
      <c r="BCA4" s="155"/>
      <c r="BCB4" s="155"/>
      <c r="BCC4" s="155"/>
      <c r="BCD4" s="155"/>
      <c r="BCE4" s="155"/>
      <c r="BCF4" s="155"/>
      <c r="BCG4" s="155"/>
      <c r="BCH4" s="155"/>
      <c r="BCI4" s="155"/>
      <c r="BCJ4" s="155"/>
      <c r="BCK4" s="155"/>
      <c r="BCL4" s="155"/>
      <c r="BCM4" s="155"/>
      <c r="BCN4" s="155"/>
      <c r="BCO4" s="155"/>
      <c r="BCP4" s="155"/>
      <c r="BCQ4" s="155"/>
      <c r="BCR4" s="155"/>
      <c r="BCS4" s="155"/>
      <c r="BCT4" s="155"/>
      <c r="BCU4" s="155"/>
      <c r="BCV4" s="155"/>
      <c r="BCW4" s="155"/>
      <c r="BCX4" s="155"/>
      <c r="BCY4" s="155"/>
      <c r="BCZ4" s="155"/>
      <c r="BDA4" s="155"/>
      <c r="BDB4" s="155"/>
      <c r="BDC4" s="155"/>
      <c r="BDD4" s="155"/>
      <c r="BDE4" s="155"/>
      <c r="BDF4" s="155"/>
      <c r="BDG4" s="155"/>
      <c r="BDH4" s="155"/>
      <c r="BDI4" s="155"/>
      <c r="BDJ4" s="155"/>
      <c r="BDK4" s="155"/>
      <c r="BDL4" s="155"/>
      <c r="BDM4" s="155"/>
      <c r="BDN4" s="155"/>
      <c r="BDO4" s="155"/>
      <c r="BDP4" s="155"/>
      <c r="BDQ4" s="155"/>
      <c r="BDR4" s="155"/>
      <c r="BDS4" s="155"/>
      <c r="BDT4" s="155"/>
      <c r="BDU4" s="155"/>
      <c r="BDV4" s="155"/>
      <c r="BDW4" s="155"/>
      <c r="BDX4" s="155"/>
      <c r="BDY4" s="155"/>
      <c r="BDZ4" s="155"/>
      <c r="BEA4" s="155"/>
      <c r="BEB4" s="155"/>
      <c r="BEC4" s="155"/>
      <c r="BED4" s="155"/>
      <c r="BEE4" s="155"/>
      <c r="BEF4" s="155"/>
      <c r="BEG4" s="155"/>
      <c r="BEH4" s="155"/>
      <c r="BEI4" s="155"/>
      <c r="BEJ4" s="155"/>
      <c r="BEK4" s="155"/>
      <c r="BEL4" s="155"/>
      <c r="BEM4" s="155"/>
      <c r="BEN4" s="155"/>
      <c r="BEO4" s="155"/>
      <c r="BEP4" s="155"/>
      <c r="BEQ4" s="155"/>
      <c r="BER4" s="155"/>
      <c r="BES4" s="155"/>
      <c r="BET4" s="155"/>
      <c r="BEU4" s="155"/>
      <c r="BEV4" s="155"/>
      <c r="BEW4" s="155"/>
      <c r="BEX4" s="155"/>
      <c r="BEY4" s="155"/>
      <c r="BEZ4" s="155"/>
      <c r="BFA4" s="155"/>
      <c r="BFB4" s="155"/>
      <c r="BFC4" s="155"/>
      <c r="BFD4" s="155"/>
      <c r="BFE4" s="155"/>
      <c r="BFF4" s="155"/>
      <c r="BFG4" s="155"/>
      <c r="BFH4" s="155"/>
      <c r="BFI4" s="155"/>
      <c r="BFJ4" s="155"/>
      <c r="BFK4" s="155"/>
      <c r="BFL4" s="155"/>
      <c r="BFM4" s="155"/>
      <c r="BFN4" s="155"/>
      <c r="BFO4" s="155"/>
      <c r="BFP4" s="155"/>
      <c r="BFQ4" s="155"/>
      <c r="BFR4" s="155"/>
      <c r="BFS4" s="155"/>
      <c r="BFT4" s="155"/>
      <c r="BFU4" s="155"/>
      <c r="BFV4" s="155"/>
      <c r="BFW4" s="155"/>
      <c r="BFX4" s="155"/>
      <c r="BFY4" s="155"/>
      <c r="BFZ4" s="155"/>
      <c r="BGA4" s="155"/>
      <c r="BGB4" s="155"/>
      <c r="BGC4" s="155"/>
      <c r="BGD4" s="155"/>
      <c r="BGE4" s="155"/>
      <c r="BGF4" s="155"/>
      <c r="BGG4" s="155"/>
      <c r="BGH4" s="155"/>
      <c r="BGI4" s="155"/>
      <c r="BGJ4" s="155"/>
      <c r="BGK4" s="155"/>
      <c r="BGL4" s="155"/>
      <c r="BGM4" s="155"/>
      <c r="BGN4" s="155"/>
      <c r="BGO4" s="155"/>
      <c r="BGP4" s="155"/>
      <c r="BGQ4" s="155"/>
      <c r="BGR4" s="155"/>
      <c r="BGS4" s="155"/>
      <c r="BGT4" s="155"/>
      <c r="BGU4" s="155"/>
      <c r="BGV4" s="155"/>
      <c r="BGW4" s="155"/>
      <c r="BGX4" s="155"/>
      <c r="BGY4" s="155"/>
      <c r="BGZ4" s="155"/>
      <c r="BHA4" s="155"/>
      <c r="BHB4" s="155"/>
      <c r="BHC4" s="155"/>
      <c r="BHD4" s="155"/>
      <c r="BHE4" s="155"/>
      <c r="BHF4" s="155"/>
      <c r="BHG4" s="155"/>
      <c r="BHH4" s="155"/>
      <c r="BHI4" s="155"/>
      <c r="BHJ4" s="155"/>
      <c r="BHK4" s="155"/>
      <c r="BHL4" s="155"/>
      <c r="BHM4" s="155"/>
      <c r="BHN4" s="155"/>
      <c r="BHO4" s="155"/>
      <c r="BHP4" s="155"/>
      <c r="BHQ4" s="155"/>
      <c r="BHR4" s="155"/>
      <c r="BHS4" s="155"/>
      <c r="BHT4" s="155"/>
      <c r="BHU4" s="155"/>
      <c r="BHV4" s="155"/>
      <c r="BHW4" s="155"/>
      <c r="BHX4" s="155"/>
      <c r="BHY4" s="155"/>
      <c r="BHZ4" s="155"/>
      <c r="BIA4" s="155"/>
      <c r="BIB4" s="155"/>
      <c r="BIC4" s="155"/>
      <c r="BID4" s="155"/>
      <c r="BIE4" s="155"/>
      <c r="BIF4" s="155"/>
      <c r="BIG4" s="155"/>
      <c r="BIH4" s="155"/>
      <c r="BII4" s="155"/>
      <c r="BIJ4" s="155"/>
      <c r="BIK4" s="155"/>
      <c r="BIL4" s="155"/>
      <c r="BIM4" s="155"/>
      <c r="BIN4" s="155"/>
      <c r="BIO4" s="155"/>
      <c r="BIP4" s="155"/>
      <c r="BIQ4" s="155"/>
      <c r="BIR4" s="155"/>
      <c r="BIS4" s="155"/>
      <c r="BIT4" s="155"/>
      <c r="BIU4" s="155"/>
      <c r="BIV4" s="155"/>
      <c r="BIW4" s="155"/>
      <c r="BIX4" s="155"/>
      <c r="BIY4" s="155"/>
      <c r="BIZ4" s="155"/>
      <c r="BJA4" s="155"/>
      <c r="BJB4" s="155"/>
      <c r="BJC4" s="155"/>
      <c r="BJD4" s="155"/>
      <c r="BJE4" s="155"/>
      <c r="BJF4" s="155"/>
      <c r="BJG4" s="155"/>
      <c r="BJH4" s="155"/>
      <c r="BJI4" s="155"/>
      <c r="BJJ4" s="155"/>
      <c r="BJK4" s="155"/>
      <c r="BJL4" s="155"/>
      <c r="BJM4" s="155"/>
      <c r="BJN4" s="155"/>
      <c r="BJO4" s="155"/>
      <c r="BJP4" s="155"/>
      <c r="BJQ4" s="155"/>
      <c r="BJR4" s="155"/>
      <c r="BJS4" s="155"/>
      <c r="BJT4" s="155"/>
      <c r="BJU4" s="155"/>
      <c r="BJV4" s="155"/>
      <c r="BJW4" s="155"/>
      <c r="BJX4" s="155"/>
      <c r="BJY4" s="155"/>
      <c r="BJZ4" s="155"/>
      <c r="BKA4" s="155"/>
      <c r="BKB4" s="155"/>
      <c r="BKC4" s="155"/>
      <c r="BKD4" s="155"/>
      <c r="BKE4" s="155"/>
      <c r="BKF4" s="155"/>
      <c r="BKG4" s="155"/>
      <c r="BKH4" s="155"/>
      <c r="BKI4" s="155"/>
      <c r="BKJ4" s="155"/>
      <c r="BKK4" s="155"/>
      <c r="BKL4" s="155"/>
      <c r="BKM4" s="155"/>
      <c r="BKN4" s="155"/>
      <c r="BKO4" s="155"/>
      <c r="BKP4" s="155"/>
      <c r="BKQ4" s="155"/>
      <c r="BKR4" s="155"/>
      <c r="BKS4" s="155"/>
      <c r="BKT4" s="155"/>
      <c r="BKU4" s="155"/>
      <c r="BKV4" s="155"/>
      <c r="BKW4" s="155"/>
      <c r="BKX4" s="155"/>
      <c r="BKY4" s="155"/>
      <c r="BKZ4" s="155"/>
      <c r="BLA4" s="155"/>
      <c r="BLB4" s="155"/>
      <c r="BLC4" s="155"/>
      <c r="BLD4" s="155"/>
      <c r="BLE4" s="155"/>
      <c r="BLF4" s="155"/>
      <c r="BLG4" s="155"/>
      <c r="BLH4" s="155"/>
      <c r="BLI4" s="155"/>
      <c r="BLJ4" s="155"/>
      <c r="BLK4" s="155"/>
      <c r="BLL4" s="155"/>
      <c r="BLM4" s="155"/>
      <c r="BLN4" s="155"/>
      <c r="BLO4" s="155"/>
      <c r="BLP4" s="155"/>
      <c r="BLQ4" s="155"/>
      <c r="BLR4" s="155"/>
      <c r="BLS4" s="155"/>
      <c r="BLT4" s="155"/>
      <c r="BLU4" s="155"/>
      <c r="BLV4" s="155"/>
      <c r="BLW4" s="155"/>
      <c r="BLX4" s="155"/>
      <c r="BLY4" s="155"/>
      <c r="BLZ4" s="155"/>
      <c r="BMA4" s="155"/>
      <c r="BMB4" s="155"/>
      <c r="BMC4" s="155"/>
      <c r="BMD4" s="155"/>
      <c r="BME4" s="155"/>
      <c r="BMF4" s="155"/>
      <c r="BMG4" s="155"/>
      <c r="BMH4" s="155"/>
      <c r="BMI4" s="155"/>
      <c r="BMJ4" s="155"/>
      <c r="BMK4" s="155"/>
      <c r="BML4" s="155"/>
      <c r="BMM4" s="155"/>
      <c r="BMN4" s="155"/>
      <c r="BMO4" s="155"/>
      <c r="BMP4" s="155"/>
      <c r="BMQ4" s="155"/>
      <c r="BMR4" s="155"/>
      <c r="BMS4" s="155"/>
      <c r="BMT4" s="155"/>
      <c r="BMU4" s="155"/>
      <c r="BMV4" s="155"/>
      <c r="BMW4" s="155"/>
      <c r="BMX4" s="155"/>
      <c r="BMY4" s="155"/>
      <c r="BMZ4" s="155"/>
      <c r="BNA4" s="155"/>
      <c r="BNB4" s="155"/>
      <c r="BNC4" s="155"/>
      <c r="BND4" s="155"/>
      <c r="BNE4" s="155"/>
      <c r="BNF4" s="155"/>
      <c r="BNG4" s="155"/>
      <c r="BNH4" s="155"/>
      <c r="BNI4" s="155"/>
      <c r="BNJ4" s="155"/>
      <c r="BNK4" s="155"/>
      <c r="BNL4" s="155"/>
      <c r="BNM4" s="155"/>
      <c r="BNN4" s="155"/>
      <c r="BNO4" s="155"/>
      <c r="BNP4" s="155"/>
      <c r="BNQ4" s="155"/>
      <c r="BNR4" s="155"/>
      <c r="BNS4" s="155"/>
      <c r="BNT4" s="155"/>
      <c r="BNU4" s="155"/>
      <c r="BNV4" s="155"/>
      <c r="BNW4" s="155"/>
      <c r="BNX4" s="155"/>
      <c r="BNY4" s="155"/>
      <c r="BNZ4" s="155"/>
      <c r="BOA4" s="155"/>
      <c r="BOB4" s="155"/>
      <c r="BOC4" s="155"/>
      <c r="BOD4" s="155"/>
      <c r="BOE4" s="155"/>
      <c r="BOF4" s="155"/>
      <c r="BOG4" s="155"/>
      <c r="BOH4" s="155"/>
      <c r="BOI4" s="155"/>
      <c r="BOJ4" s="155"/>
      <c r="BOK4" s="155"/>
      <c r="BOL4" s="155"/>
      <c r="BOM4" s="155"/>
      <c r="BON4" s="155"/>
      <c r="BOO4" s="155"/>
      <c r="BOP4" s="155"/>
      <c r="BOQ4" s="155"/>
      <c r="BOR4" s="155"/>
      <c r="BOS4" s="155"/>
      <c r="BOT4" s="155"/>
      <c r="BOU4" s="155"/>
      <c r="BOV4" s="155"/>
      <c r="BOW4" s="155"/>
      <c r="BOX4" s="155"/>
      <c r="BOY4" s="155"/>
      <c r="BOZ4" s="155"/>
      <c r="BPA4" s="155"/>
      <c r="BPB4" s="155"/>
      <c r="BPC4" s="155"/>
      <c r="BPD4" s="155"/>
      <c r="BPE4" s="155"/>
      <c r="BPF4" s="155"/>
      <c r="BPG4" s="155"/>
      <c r="BPH4" s="155"/>
      <c r="BPI4" s="155"/>
      <c r="BPJ4" s="155"/>
      <c r="BPK4" s="155"/>
      <c r="BPL4" s="155"/>
      <c r="BPM4" s="155"/>
      <c r="BPN4" s="155"/>
      <c r="BPO4" s="155"/>
      <c r="BPP4" s="155"/>
      <c r="BPQ4" s="155"/>
      <c r="BPR4" s="155"/>
      <c r="BPS4" s="155"/>
      <c r="BPT4" s="155"/>
      <c r="BPU4" s="155"/>
      <c r="BPV4" s="155"/>
      <c r="BPW4" s="155"/>
      <c r="BPX4" s="155"/>
      <c r="BPY4" s="155"/>
      <c r="BPZ4" s="155"/>
      <c r="BQA4" s="155"/>
      <c r="BQB4" s="155"/>
      <c r="BQC4" s="155"/>
      <c r="BQD4" s="155"/>
      <c r="BQE4" s="155"/>
      <c r="BQF4" s="155"/>
      <c r="BQG4" s="155"/>
      <c r="BQH4" s="155"/>
      <c r="BQI4" s="155"/>
      <c r="BQJ4" s="155"/>
      <c r="BQK4" s="155"/>
      <c r="BQL4" s="155"/>
      <c r="BQM4" s="155"/>
      <c r="BQN4" s="155"/>
      <c r="BQO4" s="155"/>
      <c r="BQP4" s="155"/>
      <c r="BQQ4" s="155"/>
      <c r="BQR4" s="155"/>
      <c r="BQS4" s="155"/>
      <c r="BQT4" s="155"/>
      <c r="BQU4" s="155"/>
      <c r="BQV4" s="155"/>
      <c r="BQW4" s="155"/>
      <c r="BQX4" s="155"/>
      <c r="BQY4" s="155"/>
      <c r="BQZ4" s="155"/>
      <c r="BRA4" s="155"/>
      <c r="BRB4" s="155"/>
      <c r="BRC4" s="155"/>
      <c r="BRD4" s="155"/>
      <c r="BRE4" s="155"/>
      <c r="BRF4" s="155"/>
      <c r="BRG4" s="155"/>
      <c r="BRH4" s="155"/>
      <c r="BRI4" s="155"/>
      <c r="BRJ4" s="155"/>
      <c r="BRK4" s="155"/>
      <c r="BRL4" s="155"/>
      <c r="BRM4" s="155"/>
      <c r="BRN4" s="155"/>
      <c r="BRO4" s="155"/>
      <c r="BRP4" s="155"/>
      <c r="BRQ4" s="155"/>
      <c r="BRR4" s="155"/>
      <c r="BRS4" s="155"/>
      <c r="BRT4" s="155"/>
      <c r="BRU4" s="155"/>
      <c r="BRV4" s="155"/>
      <c r="BRW4" s="155"/>
      <c r="BRX4" s="155"/>
      <c r="BRY4" s="155"/>
      <c r="BRZ4" s="155"/>
      <c r="BSA4" s="155"/>
      <c r="BSB4" s="155"/>
      <c r="BSC4" s="155"/>
      <c r="BSD4" s="155"/>
      <c r="BSE4" s="155"/>
      <c r="BSF4" s="155"/>
      <c r="BSG4" s="155"/>
      <c r="BSH4" s="155"/>
      <c r="BSI4" s="155"/>
      <c r="BSJ4" s="155"/>
      <c r="BSK4" s="155"/>
      <c r="BSL4" s="155"/>
      <c r="BSM4" s="155"/>
      <c r="BSN4" s="155"/>
      <c r="BSO4" s="155"/>
      <c r="BSP4" s="155"/>
      <c r="BSQ4" s="155"/>
      <c r="BSR4" s="155"/>
      <c r="BSS4" s="155"/>
      <c r="BST4" s="155"/>
      <c r="BSU4" s="155"/>
      <c r="BSV4" s="155"/>
      <c r="BSW4" s="155"/>
      <c r="BSX4" s="155"/>
      <c r="BSY4" s="155"/>
      <c r="BSZ4" s="155"/>
      <c r="BTA4" s="155"/>
      <c r="BTB4" s="155"/>
      <c r="BTC4" s="155"/>
      <c r="BTD4" s="155"/>
      <c r="BTE4" s="155"/>
      <c r="BTF4" s="155"/>
      <c r="BTG4" s="155"/>
      <c r="BTH4" s="155"/>
      <c r="BTI4" s="155"/>
      <c r="BTJ4" s="155"/>
      <c r="BTK4" s="155"/>
      <c r="BTL4" s="155"/>
      <c r="BTM4" s="155"/>
      <c r="BTN4" s="155"/>
      <c r="BTO4" s="155"/>
      <c r="BTP4" s="155"/>
      <c r="BTQ4" s="155"/>
      <c r="BTR4" s="155"/>
      <c r="BTS4" s="155"/>
      <c r="BTT4" s="155"/>
      <c r="BTU4" s="155"/>
      <c r="BTV4" s="155"/>
      <c r="BTW4" s="155"/>
      <c r="BTX4" s="155"/>
      <c r="BTY4" s="155"/>
      <c r="BTZ4" s="155"/>
      <c r="BUA4" s="155"/>
      <c r="BUB4" s="155"/>
      <c r="BUC4" s="155"/>
      <c r="BUD4" s="155"/>
      <c r="BUE4" s="155"/>
      <c r="BUF4" s="155"/>
      <c r="BUG4" s="155"/>
      <c r="BUH4" s="155"/>
      <c r="BUI4" s="155"/>
      <c r="BUJ4" s="155"/>
      <c r="BUK4" s="155"/>
      <c r="BUL4" s="155"/>
      <c r="BUM4" s="155"/>
      <c r="BUN4" s="155"/>
      <c r="BUO4" s="155"/>
      <c r="BUP4" s="155"/>
      <c r="BUQ4" s="155"/>
      <c r="BUR4" s="155"/>
      <c r="BUS4" s="155"/>
      <c r="BUT4" s="155"/>
      <c r="BUU4" s="155"/>
      <c r="BUV4" s="155"/>
      <c r="BUW4" s="155"/>
      <c r="BUX4" s="155"/>
      <c r="BUY4" s="155"/>
      <c r="BUZ4" s="155"/>
      <c r="BVA4" s="155"/>
      <c r="BVB4" s="155"/>
      <c r="BVC4" s="155"/>
      <c r="BVD4" s="155"/>
      <c r="BVE4" s="155"/>
      <c r="BVF4" s="155"/>
      <c r="BVG4" s="155"/>
      <c r="BVH4" s="155"/>
      <c r="BVI4" s="155"/>
      <c r="BVJ4" s="155"/>
      <c r="BVK4" s="155"/>
      <c r="BVL4" s="155"/>
      <c r="BVM4" s="155"/>
      <c r="BVN4" s="155"/>
      <c r="BVO4" s="155"/>
      <c r="BVP4" s="155"/>
      <c r="BVQ4" s="155"/>
      <c r="BVR4" s="155"/>
      <c r="BVS4" s="155"/>
      <c r="BVT4" s="155"/>
      <c r="BVU4" s="155"/>
      <c r="BVV4" s="155"/>
      <c r="BVW4" s="155"/>
      <c r="BVX4" s="155"/>
      <c r="BVY4" s="155"/>
      <c r="BVZ4" s="155"/>
      <c r="BWA4" s="155"/>
      <c r="BWB4" s="155"/>
      <c r="BWC4" s="155"/>
      <c r="BWD4" s="155"/>
      <c r="BWE4" s="155"/>
      <c r="BWF4" s="155"/>
      <c r="BWG4" s="155"/>
      <c r="BWH4" s="155"/>
      <c r="BWI4" s="155"/>
      <c r="BWJ4" s="155"/>
      <c r="BWK4" s="155"/>
      <c r="BWL4" s="155"/>
      <c r="BWM4" s="155"/>
      <c r="BWN4" s="155"/>
      <c r="BWO4" s="155"/>
      <c r="BWP4" s="155"/>
      <c r="BWQ4" s="155"/>
      <c r="BWR4" s="155"/>
      <c r="BWS4" s="155"/>
      <c r="BWT4" s="155"/>
      <c r="BWU4" s="155"/>
      <c r="BWV4" s="155"/>
      <c r="BWW4" s="155"/>
      <c r="BWX4" s="155"/>
      <c r="BWY4" s="155"/>
      <c r="BWZ4" s="155"/>
      <c r="BXA4" s="155"/>
      <c r="BXB4" s="155"/>
      <c r="BXC4" s="155"/>
      <c r="BXD4" s="155"/>
      <c r="BXE4" s="155"/>
      <c r="BXF4" s="155"/>
      <c r="BXG4" s="155"/>
      <c r="BXH4" s="155"/>
      <c r="BXI4" s="155"/>
      <c r="BXJ4" s="155"/>
      <c r="BXK4" s="155"/>
      <c r="BXL4" s="155"/>
      <c r="BXM4" s="155"/>
      <c r="BXN4" s="155"/>
      <c r="BXO4" s="155"/>
      <c r="BXP4" s="155"/>
      <c r="BXQ4" s="155"/>
      <c r="BXR4" s="155"/>
      <c r="BXS4" s="155"/>
      <c r="BXT4" s="155"/>
      <c r="BXU4" s="155"/>
      <c r="BXV4" s="155"/>
      <c r="BXW4" s="155"/>
      <c r="BXX4" s="155"/>
      <c r="BXY4" s="155"/>
      <c r="BXZ4" s="155"/>
      <c r="BYA4" s="155"/>
      <c r="BYB4" s="155"/>
      <c r="BYC4" s="155"/>
      <c r="BYD4" s="155"/>
      <c r="BYE4" s="155"/>
      <c r="BYF4" s="155"/>
      <c r="BYG4" s="155"/>
      <c r="BYH4" s="155"/>
      <c r="BYI4" s="155"/>
      <c r="BYJ4" s="155"/>
      <c r="BYK4" s="155"/>
      <c r="BYL4" s="155"/>
      <c r="BYM4" s="155"/>
      <c r="BYN4" s="155"/>
      <c r="BYO4" s="155"/>
      <c r="BYP4" s="155"/>
      <c r="BYQ4" s="155"/>
      <c r="BYR4" s="155"/>
      <c r="BYS4" s="155"/>
      <c r="BYT4" s="155"/>
      <c r="BYU4" s="155"/>
      <c r="BYV4" s="155"/>
      <c r="BYW4" s="155"/>
      <c r="BYX4" s="155"/>
      <c r="BYY4" s="155"/>
      <c r="BYZ4" s="155"/>
      <c r="BZA4" s="155"/>
      <c r="BZB4" s="155"/>
      <c r="BZC4" s="155"/>
      <c r="BZD4" s="155"/>
      <c r="BZE4" s="155"/>
      <c r="BZF4" s="155"/>
      <c r="BZG4" s="155"/>
      <c r="BZH4" s="155"/>
      <c r="BZI4" s="155"/>
      <c r="BZJ4" s="155"/>
      <c r="BZK4" s="155"/>
      <c r="BZL4" s="155"/>
      <c r="BZM4" s="155"/>
      <c r="BZN4" s="155"/>
      <c r="BZO4" s="155"/>
      <c r="BZP4" s="155"/>
      <c r="BZQ4" s="155"/>
      <c r="BZR4" s="155"/>
      <c r="BZS4" s="155"/>
      <c r="BZT4" s="155"/>
      <c r="BZU4" s="155"/>
      <c r="BZV4" s="155"/>
      <c r="BZW4" s="155"/>
      <c r="BZX4" s="155"/>
      <c r="BZY4" s="155"/>
      <c r="BZZ4" s="155"/>
      <c r="CAA4" s="155"/>
      <c r="CAB4" s="155"/>
      <c r="CAC4" s="155"/>
      <c r="CAD4" s="155"/>
      <c r="CAE4" s="155"/>
      <c r="CAF4" s="155"/>
      <c r="CAG4" s="155"/>
      <c r="CAH4" s="155"/>
      <c r="CAI4" s="155"/>
      <c r="CAJ4" s="155"/>
      <c r="CAK4" s="155"/>
      <c r="CAL4" s="155"/>
      <c r="CAM4" s="155"/>
      <c r="CAN4" s="155"/>
      <c r="CAO4" s="155"/>
      <c r="CAP4" s="155"/>
      <c r="CAQ4" s="155"/>
      <c r="CAR4" s="155"/>
      <c r="CAS4" s="155"/>
      <c r="CAT4" s="155"/>
      <c r="CAU4" s="155"/>
      <c r="CAV4" s="155"/>
      <c r="CAW4" s="155"/>
      <c r="CAX4" s="155"/>
      <c r="CAY4" s="155"/>
      <c r="CAZ4" s="155"/>
      <c r="CBA4" s="155"/>
      <c r="CBB4" s="155"/>
      <c r="CBC4" s="155"/>
      <c r="CBD4" s="155"/>
      <c r="CBE4" s="155"/>
      <c r="CBF4" s="155"/>
      <c r="CBG4" s="155"/>
      <c r="CBH4" s="155"/>
      <c r="CBI4" s="155"/>
      <c r="CBJ4" s="155"/>
      <c r="CBK4" s="155"/>
      <c r="CBL4" s="155"/>
      <c r="CBM4" s="155"/>
      <c r="CBN4" s="155"/>
      <c r="CBO4" s="155"/>
      <c r="CBP4" s="155"/>
      <c r="CBQ4" s="155"/>
      <c r="CBR4" s="155"/>
      <c r="CBS4" s="155"/>
      <c r="CBT4" s="155"/>
      <c r="CBU4" s="155"/>
      <c r="CBV4" s="155"/>
      <c r="CBW4" s="155"/>
      <c r="CBX4" s="155"/>
      <c r="CBY4" s="155"/>
      <c r="CBZ4" s="155"/>
      <c r="CCA4" s="155"/>
      <c r="CCB4" s="155"/>
      <c r="CCC4" s="155"/>
      <c r="CCD4" s="155"/>
      <c r="CCE4" s="155"/>
      <c r="CCF4" s="155"/>
      <c r="CCG4" s="155"/>
      <c r="CCH4" s="155"/>
      <c r="CCI4" s="155"/>
      <c r="CCJ4" s="155"/>
      <c r="CCK4" s="155"/>
      <c r="CCL4" s="155"/>
      <c r="CCM4" s="155"/>
      <c r="CCN4" s="155"/>
      <c r="CCO4" s="155"/>
      <c r="CCP4" s="155"/>
      <c r="CCQ4" s="155"/>
      <c r="CCR4" s="155"/>
      <c r="CCS4" s="155"/>
      <c r="CCT4" s="155"/>
      <c r="CCU4" s="155"/>
      <c r="CCV4" s="155"/>
      <c r="CCW4" s="155"/>
      <c r="CCX4" s="155"/>
      <c r="CCY4" s="155"/>
      <c r="CCZ4" s="155"/>
      <c r="CDA4" s="155"/>
      <c r="CDB4" s="155"/>
      <c r="CDC4" s="155"/>
      <c r="CDD4" s="155"/>
      <c r="CDE4" s="155"/>
      <c r="CDF4" s="155"/>
      <c r="CDG4" s="155"/>
      <c r="CDH4" s="155"/>
      <c r="CDI4" s="155"/>
      <c r="CDJ4" s="155"/>
      <c r="CDK4" s="155"/>
      <c r="CDL4" s="155"/>
      <c r="CDM4" s="155"/>
      <c r="CDN4" s="155"/>
      <c r="CDO4" s="155"/>
      <c r="CDP4" s="155"/>
      <c r="CDQ4" s="155"/>
      <c r="CDR4" s="155"/>
      <c r="CDS4" s="155"/>
      <c r="CDT4" s="155"/>
      <c r="CDU4" s="155"/>
      <c r="CDV4" s="155"/>
      <c r="CDW4" s="155"/>
      <c r="CDX4" s="155"/>
      <c r="CDY4" s="155"/>
      <c r="CDZ4" s="155"/>
      <c r="CEA4" s="155"/>
      <c r="CEB4" s="155"/>
      <c r="CEC4" s="155"/>
      <c r="CED4" s="155"/>
      <c r="CEE4" s="155"/>
      <c r="CEF4" s="155"/>
      <c r="CEG4" s="155"/>
      <c r="CEH4" s="155"/>
      <c r="CEI4" s="155"/>
      <c r="CEJ4" s="155"/>
      <c r="CEK4" s="155"/>
      <c r="CEL4" s="155"/>
      <c r="CEM4" s="155"/>
      <c r="CEN4" s="155"/>
      <c r="CEO4" s="155"/>
      <c r="CEP4" s="155"/>
      <c r="CEQ4" s="155"/>
      <c r="CER4" s="155"/>
      <c r="CES4" s="155"/>
      <c r="CET4" s="155"/>
      <c r="CEU4" s="155"/>
      <c r="CEV4" s="155"/>
      <c r="CEW4" s="155"/>
      <c r="CEX4" s="155"/>
      <c r="CEY4" s="155"/>
      <c r="CEZ4" s="155"/>
      <c r="CFA4" s="155"/>
      <c r="CFB4" s="155"/>
      <c r="CFC4" s="155"/>
      <c r="CFD4" s="155"/>
      <c r="CFE4" s="155"/>
      <c r="CFF4" s="155"/>
      <c r="CFG4" s="155"/>
      <c r="CFH4" s="155"/>
      <c r="CFI4" s="155"/>
      <c r="CFJ4" s="155"/>
      <c r="CFK4" s="155"/>
      <c r="CFL4" s="155"/>
      <c r="CFM4" s="155"/>
      <c r="CFN4" s="155"/>
      <c r="CFO4" s="155"/>
      <c r="CFP4" s="155"/>
      <c r="CFQ4" s="155"/>
      <c r="CFR4" s="155"/>
      <c r="CFS4" s="155"/>
      <c r="CFT4" s="155"/>
      <c r="CFU4" s="155"/>
      <c r="CFV4" s="155"/>
      <c r="CFW4" s="155"/>
      <c r="CFX4" s="155"/>
      <c r="CFY4" s="155"/>
      <c r="CFZ4" s="155"/>
      <c r="CGA4" s="155"/>
      <c r="CGB4" s="155"/>
      <c r="CGC4" s="155"/>
      <c r="CGD4" s="155"/>
      <c r="CGE4" s="155"/>
      <c r="CGF4" s="155"/>
      <c r="CGG4" s="155"/>
      <c r="CGH4" s="155"/>
      <c r="CGI4" s="155"/>
      <c r="CGJ4" s="155"/>
      <c r="CGK4" s="155"/>
      <c r="CGL4" s="155"/>
      <c r="CGM4" s="155"/>
      <c r="CGN4" s="155"/>
      <c r="CGO4" s="155"/>
      <c r="CGP4" s="155"/>
      <c r="CGQ4" s="155"/>
      <c r="CGR4" s="155"/>
      <c r="CGS4" s="155"/>
      <c r="CGT4" s="155"/>
      <c r="CGU4" s="155"/>
      <c r="CGV4" s="155"/>
      <c r="CGW4" s="155"/>
      <c r="CGX4" s="155"/>
      <c r="CGY4" s="155"/>
      <c r="CGZ4" s="155"/>
      <c r="CHA4" s="155"/>
      <c r="CHB4" s="155"/>
      <c r="CHC4" s="155"/>
      <c r="CHD4" s="155"/>
      <c r="CHE4" s="155"/>
      <c r="CHF4" s="155"/>
      <c r="CHG4" s="155"/>
      <c r="CHH4" s="155"/>
      <c r="CHI4" s="155"/>
      <c r="CHJ4" s="155"/>
      <c r="CHK4" s="155"/>
      <c r="CHL4" s="155"/>
      <c r="CHM4" s="155"/>
      <c r="CHN4" s="155"/>
      <c r="CHO4" s="155"/>
      <c r="CHP4" s="155"/>
      <c r="CHQ4" s="155"/>
      <c r="CHR4" s="155"/>
      <c r="CHS4" s="155"/>
      <c r="CHT4" s="155"/>
      <c r="CHU4" s="155"/>
      <c r="CHV4" s="155"/>
      <c r="CHW4" s="155"/>
      <c r="CHX4" s="155"/>
      <c r="CHY4" s="155"/>
      <c r="CHZ4" s="155"/>
      <c r="CIA4" s="155"/>
      <c r="CIB4" s="155"/>
      <c r="CIC4" s="155"/>
      <c r="CID4" s="155"/>
      <c r="CIE4" s="155"/>
      <c r="CIF4" s="155"/>
      <c r="CIG4" s="155"/>
      <c r="CIH4" s="155"/>
      <c r="CII4" s="155"/>
      <c r="CIJ4" s="155"/>
      <c r="CIK4" s="155"/>
      <c r="CIL4" s="155"/>
      <c r="CIM4" s="155"/>
      <c r="CIN4" s="155"/>
      <c r="CIO4" s="155"/>
      <c r="CIP4" s="155"/>
      <c r="CIQ4" s="155"/>
      <c r="CIR4" s="155"/>
      <c r="CIS4" s="155"/>
      <c r="CIT4" s="155"/>
      <c r="CIU4" s="155"/>
      <c r="CIV4" s="155"/>
      <c r="CIW4" s="155"/>
      <c r="CIX4" s="155"/>
      <c r="CIY4" s="155"/>
      <c r="CIZ4" s="155"/>
      <c r="CJA4" s="155"/>
      <c r="CJB4" s="155"/>
      <c r="CJC4" s="155"/>
      <c r="CJD4" s="155"/>
      <c r="CJE4" s="155"/>
      <c r="CJF4" s="155"/>
      <c r="CJG4" s="155"/>
      <c r="CJH4" s="155"/>
      <c r="CJI4" s="155"/>
      <c r="CJJ4" s="155"/>
      <c r="CJK4" s="155"/>
      <c r="CJL4" s="155"/>
      <c r="CJM4" s="155"/>
      <c r="CJN4" s="155"/>
      <c r="CJO4" s="155"/>
      <c r="CJP4" s="155"/>
      <c r="CJQ4" s="155"/>
      <c r="CJR4" s="155"/>
      <c r="CJS4" s="155"/>
      <c r="CJT4" s="155"/>
      <c r="CJU4" s="155"/>
      <c r="CJV4" s="155"/>
      <c r="CJW4" s="155"/>
      <c r="CJX4" s="155"/>
      <c r="CJY4" s="155"/>
      <c r="CJZ4" s="155"/>
      <c r="CKA4" s="155"/>
      <c r="CKB4" s="155"/>
      <c r="CKC4" s="155"/>
      <c r="CKD4" s="155"/>
      <c r="CKE4" s="155"/>
      <c r="CKF4" s="155"/>
      <c r="CKG4" s="155"/>
      <c r="CKH4" s="155"/>
      <c r="CKI4" s="155"/>
      <c r="CKJ4" s="155"/>
      <c r="CKK4" s="155"/>
      <c r="CKL4" s="155"/>
      <c r="CKM4" s="155"/>
      <c r="CKN4" s="155"/>
      <c r="CKO4" s="155"/>
      <c r="CKP4" s="155"/>
      <c r="CKQ4" s="155"/>
      <c r="CKR4" s="155"/>
      <c r="CKS4" s="155"/>
      <c r="CKT4" s="155"/>
      <c r="CKU4" s="155"/>
      <c r="CKV4" s="155"/>
      <c r="CKW4" s="155"/>
      <c r="CKX4" s="155"/>
      <c r="CKY4" s="155"/>
      <c r="CKZ4" s="155"/>
      <c r="CLA4" s="155"/>
      <c r="CLB4" s="155"/>
      <c r="CLC4" s="155"/>
      <c r="CLD4" s="155"/>
      <c r="CLE4" s="155"/>
      <c r="CLF4" s="155"/>
      <c r="CLG4" s="155"/>
      <c r="CLH4" s="155"/>
      <c r="CLI4" s="155"/>
      <c r="CLJ4" s="155"/>
      <c r="CLK4" s="155"/>
      <c r="CLL4" s="155"/>
      <c r="CLM4" s="155"/>
      <c r="CLN4" s="155"/>
      <c r="CLO4" s="155"/>
      <c r="CLP4" s="155"/>
      <c r="CLQ4" s="155"/>
      <c r="CLR4" s="155"/>
      <c r="CLS4" s="155"/>
      <c r="CLT4" s="155"/>
      <c r="CLU4" s="155"/>
      <c r="CLV4" s="155"/>
      <c r="CLW4" s="155"/>
      <c r="CLX4" s="155"/>
      <c r="CLY4" s="155"/>
      <c r="CLZ4" s="155"/>
      <c r="CMA4" s="155"/>
      <c r="CMB4" s="155"/>
      <c r="CMC4" s="155"/>
      <c r="CMD4" s="155"/>
      <c r="CME4" s="155"/>
      <c r="CMF4" s="155"/>
      <c r="CMG4" s="155"/>
      <c r="CMH4" s="155"/>
      <c r="CMI4" s="155"/>
      <c r="CMJ4" s="155"/>
      <c r="CMK4" s="155"/>
      <c r="CML4" s="155"/>
      <c r="CMM4" s="155"/>
      <c r="CMN4" s="155"/>
      <c r="CMO4" s="155"/>
      <c r="CMP4" s="155"/>
      <c r="CMQ4" s="155"/>
      <c r="CMR4" s="155"/>
      <c r="CMS4" s="155"/>
      <c r="CMT4" s="155"/>
      <c r="CMU4" s="155"/>
      <c r="CMV4" s="155"/>
      <c r="CMW4" s="155"/>
      <c r="CMX4" s="155"/>
      <c r="CMY4" s="155"/>
      <c r="CMZ4" s="155"/>
      <c r="CNA4" s="155"/>
      <c r="CNB4" s="155"/>
      <c r="CNC4" s="155"/>
      <c r="CND4" s="155"/>
      <c r="CNE4" s="155"/>
      <c r="CNF4" s="155"/>
      <c r="CNG4" s="155"/>
      <c r="CNH4" s="155"/>
      <c r="CNI4" s="155"/>
      <c r="CNJ4" s="155"/>
      <c r="CNK4" s="155"/>
      <c r="CNL4" s="155"/>
      <c r="CNM4" s="155"/>
      <c r="CNN4" s="155"/>
      <c r="CNO4" s="155"/>
      <c r="CNP4" s="155"/>
      <c r="CNQ4" s="155"/>
      <c r="CNR4" s="155"/>
      <c r="CNS4" s="155"/>
      <c r="CNT4" s="155"/>
      <c r="CNU4" s="155"/>
      <c r="CNV4" s="155"/>
      <c r="CNW4" s="155"/>
      <c r="CNX4" s="155"/>
      <c r="CNY4" s="155"/>
      <c r="CNZ4" s="155"/>
      <c r="COA4" s="155"/>
      <c r="COB4" s="155"/>
      <c r="COC4" s="155"/>
      <c r="COD4" s="155"/>
      <c r="COE4" s="155"/>
      <c r="COF4" s="155"/>
      <c r="COG4" s="155"/>
      <c r="COH4" s="155"/>
      <c r="COI4" s="155"/>
      <c r="COJ4" s="155"/>
      <c r="COK4" s="155"/>
      <c r="COL4" s="155"/>
      <c r="COM4" s="155"/>
      <c r="CON4" s="155"/>
      <c r="COO4" s="155"/>
      <c r="COP4" s="155"/>
      <c r="COQ4" s="155"/>
      <c r="COR4" s="155"/>
      <c r="COS4" s="155"/>
      <c r="COT4" s="155"/>
      <c r="COU4" s="155"/>
      <c r="COV4" s="155"/>
      <c r="COW4" s="155"/>
      <c r="COX4" s="155"/>
      <c r="COY4" s="155"/>
      <c r="COZ4" s="155"/>
      <c r="CPA4" s="155"/>
      <c r="CPB4" s="155"/>
      <c r="CPC4" s="155"/>
      <c r="CPD4" s="155"/>
      <c r="CPE4" s="155"/>
      <c r="CPF4" s="155"/>
      <c r="CPG4" s="155"/>
      <c r="CPH4" s="155"/>
      <c r="CPI4" s="155"/>
      <c r="CPJ4" s="155"/>
      <c r="CPK4" s="155"/>
      <c r="CPL4" s="155"/>
      <c r="CPM4" s="155"/>
      <c r="CPN4" s="155"/>
      <c r="CPO4" s="155"/>
      <c r="CPP4" s="155"/>
      <c r="CPQ4" s="155"/>
      <c r="CPR4" s="155"/>
      <c r="CPS4" s="155"/>
      <c r="CPT4" s="155"/>
      <c r="CPU4" s="155"/>
      <c r="CPV4" s="155"/>
      <c r="CPW4" s="155"/>
      <c r="CPX4" s="155"/>
      <c r="CPY4" s="155"/>
      <c r="CPZ4" s="155"/>
      <c r="CQA4" s="155"/>
      <c r="CQB4" s="155"/>
      <c r="CQC4" s="155"/>
      <c r="CQD4" s="155"/>
      <c r="CQE4" s="155"/>
      <c r="CQF4" s="155"/>
      <c r="CQG4" s="155"/>
      <c r="CQH4" s="155"/>
      <c r="CQI4" s="155"/>
      <c r="CQJ4" s="155"/>
      <c r="CQK4" s="155"/>
      <c r="CQL4" s="155"/>
      <c r="CQM4" s="155"/>
      <c r="CQN4" s="155"/>
      <c r="CQO4" s="155"/>
      <c r="CQP4" s="155"/>
      <c r="CQQ4" s="155"/>
      <c r="CQR4" s="155"/>
      <c r="CQS4" s="155"/>
      <c r="CQT4" s="155"/>
      <c r="CQU4" s="155"/>
      <c r="CQV4" s="155"/>
      <c r="CQW4" s="155"/>
      <c r="CQX4" s="155"/>
      <c r="CQY4" s="155"/>
      <c r="CQZ4" s="155"/>
      <c r="CRA4" s="155"/>
      <c r="CRB4" s="155"/>
      <c r="CRC4" s="155"/>
      <c r="CRD4" s="155"/>
      <c r="CRE4" s="155"/>
      <c r="CRF4" s="155"/>
      <c r="CRG4" s="155"/>
      <c r="CRH4" s="155"/>
      <c r="CRI4" s="155"/>
      <c r="CRJ4" s="155"/>
      <c r="CRK4" s="155"/>
      <c r="CRL4" s="155"/>
      <c r="CRM4" s="155"/>
      <c r="CRN4" s="155"/>
      <c r="CRO4" s="155"/>
      <c r="CRP4" s="155"/>
      <c r="CRQ4" s="155"/>
      <c r="CRR4" s="155"/>
      <c r="CRS4" s="155"/>
      <c r="CRT4" s="155"/>
      <c r="CRU4" s="155"/>
      <c r="CRV4" s="155"/>
      <c r="CRW4" s="155"/>
      <c r="CRX4" s="155"/>
      <c r="CRY4" s="155"/>
      <c r="CRZ4" s="155"/>
      <c r="CSA4" s="155"/>
      <c r="CSB4" s="155"/>
      <c r="CSC4" s="155"/>
      <c r="CSD4" s="155"/>
      <c r="CSE4" s="155"/>
      <c r="CSF4" s="155"/>
      <c r="CSG4" s="155"/>
      <c r="CSH4" s="155"/>
      <c r="CSI4" s="155"/>
      <c r="CSJ4" s="155"/>
      <c r="CSK4" s="155"/>
      <c r="CSL4" s="155"/>
      <c r="CSM4" s="155"/>
      <c r="CSN4" s="155"/>
      <c r="CSO4" s="155"/>
      <c r="CSP4" s="155"/>
      <c r="CSQ4" s="155"/>
      <c r="CSR4" s="155"/>
      <c r="CSS4" s="155"/>
      <c r="CST4" s="155"/>
      <c r="CSU4" s="155"/>
      <c r="CSV4" s="155"/>
      <c r="CSW4" s="155"/>
      <c r="CSX4" s="155"/>
      <c r="CSY4" s="155"/>
      <c r="CSZ4" s="155"/>
      <c r="CTA4" s="155"/>
      <c r="CTB4" s="155"/>
      <c r="CTC4" s="155"/>
      <c r="CTD4" s="155"/>
      <c r="CTE4" s="155"/>
      <c r="CTF4" s="155"/>
      <c r="CTG4" s="155"/>
      <c r="CTH4" s="155"/>
      <c r="CTI4" s="155"/>
      <c r="CTJ4" s="155"/>
      <c r="CTK4" s="155"/>
      <c r="CTL4" s="155"/>
      <c r="CTM4" s="155"/>
      <c r="CTN4" s="155"/>
      <c r="CTO4" s="155"/>
      <c r="CTP4" s="155"/>
      <c r="CTQ4" s="155"/>
      <c r="CTR4" s="155"/>
      <c r="CTS4" s="155"/>
      <c r="CTT4" s="155"/>
      <c r="CTU4" s="155"/>
      <c r="CTV4" s="155"/>
      <c r="CTW4" s="155"/>
      <c r="CTX4" s="155"/>
      <c r="CTY4" s="155"/>
      <c r="CTZ4" s="155"/>
      <c r="CUA4" s="155"/>
      <c r="CUB4" s="155"/>
      <c r="CUC4" s="155"/>
      <c r="CUD4" s="155"/>
      <c r="CUE4" s="155"/>
      <c r="CUF4" s="155"/>
      <c r="CUG4" s="155"/>
      <c r="CUH4" s="155"/>
      <c r="CUI4" s="155"/>
      <c r="CUJ4" s="155"/>
      <c r="CUK4" s="155"/>
      <c r="CUL4" s="155"/>
      <c r="CUM4" s="155"/>
      <c r="CUN4" s="155"/>
      <c r="CUO4" s="155"/>
      <c r="CUP4" s="155"/>
      <c r="CUQ4" s="155"/>
      <c r="CUR4" s="155"/>
      <c r="CUS4" s="155"/>
      <c r="CUT4" s="155"/>
      <c r="CUU4" s="155"/>
      <c r="CUV4" s="155"/>
      <c r="CUW4" s="155"/>
      <c r="CUX4" s="155"/>
      <c r="CUY4" s="155"/>
      <c r="CUZ4" s="155"/>
      <c r="CVA4" s="155"/>
      <c r="CVB4" s="155"/>
      <c r="CVC4" s="155"/>
      <c r="CVD4" s="155"/>
      <c r="CVE4" s="155"/>
      <c r="CVF4" s="155"/>
      <c r="CVG4" s="155"/>
      <c r="CVH4" s="155"/>
      <c r="CVI4" s="155"/>
      <c r="CVJ4" s="155"/>
      <c r="CVK4" s="155"/>
      <c r="CVL4" s="155"/>
      <c r="CVM4" s="155"/>
      <c r="CVN4" s="155"/>
      <c r="CVO4" s="155"/>
      <c r="CVP4" s="155"/>
      <c r="CVQ4" s="155"/>
      <c r="CVR4" s="155"/>
      <c r="CVS4" s="155"/>
      <c r="CVT4" s="155"/>
      <c r="CVU4" s="155"/>
      <c r="CVV4" s="155"/>
      <c r="CVW4" s="155"/>
      <c r="CVX4" s="155"/>
      <c r="CVY4" s="155"/>
      <c r="CVZ4" s="155"/>
      <c r="CWA4" s="155"/>
      <c r="CWB4" s="155"/>
      <c r="CWC4" s="155"/>
      <c r="CWD4" s="155"/>
      <c r="CWE4" s="155"/>
      <c r="CWF4" s="155"/>
      <c r="CWG4" s="155"/>
      <c r="CWH4" s="155"/>
      <c r="CWI4" s="155"/>
      <c r="CWJ4" s="155"/>
      <c r="CWK4" s="155"/>
      <c r="CWL4" s="155"/>
      <c r="CWM4" s="155"/>
      <c r="CWN4" s="155"/>
      <c r="CWO4" s="155"/>
      <c r="CWP4" s="155"/>
      <c r="CWQ4" s="155"/>
      <c r="CWR4" s="155"/>
      <c r="CWS4" s="155"/>
      <c r="CWT4" s="155"/>
      <c r="CWU4" s="155"/>
      <c r="CWV4" s="155"/>
      <c r="CWW4" s="155"/>
      <c r="CWX4" s="155"/>
      <c r="CWY4" s="155"/>
      <c r="CWZ4" s="155"/>
      <c r="CXA4" s="155"/>
      <c r="CXB4" s="155"/>
      <c r="CXC4" s="155"/>
      <c r="CXD4" s="155"/>
      <c r="CXE4" s="155"/>
      <c r="CXF4" s="155"/>
      <c r="CXG4" s="155"/>
      <c r="CXH4" s="155"/>
      <c r="CXI4" s="155"/>
      <c r="CXJ4" s="155"/>
      <c r="CXK4" s="155"/>
      <c r="CXL4" s="155"/>
      <c r="CXM4" s="155"/>
      <c r="CXN4" s="155"/>
      <c r="CXO4" s="155"/>
      <c r="CXP4" s="155"/>
      <c r="CXQ4" s="155"/>
      <c r="CXR4" s="155"/>
      <c r="CXS4" s="155"/>
      <c r="CXT4" s="155"/>
      <c r="CXU4" s="155"/>
      <c r="CXV4" s="155"/>
      <c r="CXW4" s="155"/>
      <c r="CXX4" s="155"/>
      <c r="CXY4" s="155"/>
      <c r="CXZ4" s="155"/>
      <c r="CYA4" s="155"/>
      <c r="CYB4" s="155"/>
      <c r="CYC4" s="155"/>
      <c r="CYD4" s="155"/>
      <c r="CYE4" s="155"/>
      <c r="CYF4" s="155"/>
      <c r="CYG4" s="155"/>
      <c r="CYH4" s="155"/>
      <c r="CYI4" s="155"/>
      <c r="CYJ4" s="155"/>
      <c r="CYK4" s="155"/>
      <c r="CYL4" s="155"/>
      <c r="CYM4" s="155"/>
      <c r="CYN4" s="155"/>
      <c r="CYO4" s="155"/>
      <c r="CYP4" s="155"/>
      <c r="CYQ4" s="155"/>
      <c r="CYR4" s="155"/>
      <c r="CYS4" s="155"/>
      <c r="CYT4" s="155"/>
      <c r="CYU4" s="155"/>
      <c r="CYV4" s="155"/>
      <c r="CYW4" s="155"/>
      <c r="CYX4" s="155"/>
      <c r="CYY4" s="155"/>
      <c r="CYZ4" s="155"/>
      <c r="CZA4" s="155"/>
      <c r="CZB4" s="155"/>
      <c r="CZC4" s="155"/>
      <c r="CZD4" s="155"/>
      <c r="CZE4" s="155"/>
      <c r="CZF4" s="155"/>
      <c r="CZG4" s="155"/>
      <c r="CZH4" s="155"/>
      <c r="CZI4" s="155"/>
      <c r="CZJ4" s="155"/>
      <c r="CZK4" s="155"/>
      <c r="CZL4" s="155"/>
      <c r="CZM4" s="155"/>
      <c r="CZN4" s="155"/>
      <c r="CZO4" s="155"/>
      <c r="CZP4" s="155"/>
      <c r="CZQ4" s="155"/>
      <c r="CZR4" s="155"/>
      <c r="CZS4" s="155"/>
      <c r="CZT4" s="155"/>
      <c r="CZU4" s="155"/>
      <c r="CZV4" s="155"/>
      <c r="CZW4" s="155"/>
      <c r="CZX4" s="155"/>
      <c r="CZY4" s="155"/>
      <c r="CZZ4" s="155"/>
      <c r="DAA4" s="155"/>
      <c r="DAB4" s="155"/>
      <c r="DAC4" s="155"/>
      <c r="DAD4" s="155"/>
      <c r="DAE4" s="155"/>
      <c r="DAF4" s="155"/>
      <c r="DAG4" s="155"/>
      <c r="DAH4" s="155"/>
      <c r="DAI4" s="155"/>
      <c r="DAJ4" s="155"/>
      <c r="DAK4" s="155"/>
      <c r="DAL4" s="155"/>
      <c r="DAM4" s="155"/>
      <c r="DAN4" s="155"/>
      <c r="DAO4" s="155"/>
      <c r="DAP4" s="155"/>
      <c r="DAQ4" s="155"/>
      <c r="DAR4" s="155"/>
      <c r="DAS4" s="155"/>
      <c r="DAT4" s="155"/>
      <c r="DAU4" s="155"/>
      <c r="DAV4" s="155"/>
      <c r="DAW4" s="155"/>
      <c r="DAX4" s="155"/>
      <c r="DAY4" s="155"/>
      <c r="DAZ4" s="155"/>
      <c r="DBA4" s="155"/>
      <c r="DBB4" s="155"/>
      <c r="DBC4" s="155"/>
      <c r="DBD4" s="155"/>
      <c r="DBE4" s="155"/>
      <c r="DBF4" s="155"/>
      <c r="DBG4" s="155"/>
      <c r="DBH4" s="155"/>
      <c r="DBI4" s="155"/>
      <c r="DBJ4" s="155"/>
      <c r="DBK4" s="155"/>
      <c r="DBL4" s="155"/>
      <c r="DBM4" s="155"/>
      <c r="DBN4" s="155"/>
      <c r="DBO4" s="155"/>
      <c r="DBP4" s="155"/>
      <c r="DBQ4" s="155"/>
      <c r="DBR4" s="155"/>
      <c r="DBS4" s="155"/>
      <c r="DBT4" s="155"/>
      <c r="DBU4" s="155"/>
      <c r="DBV4" s="155"/>
      <c r="DBW4" s="155"/>
      <c r="DBX4" s="155"/>
      <c r="DBY4" s="155"/>
      <c r="DBZ4" s="155"/>
      <c r="DCA4" s="155"/>
      <c r="DCB4" s="155"/>
      <c r="DCC4" s="155"/>
      <c r="DCD4" s="155"/>
      <c r="DCE4" s="155"/>
      <c r="DCF4" s="155"/>
      <c r="DCG4" s="155"/>
      <c r="DCH4" s="155"/>
      <c r="DCI4" s="155"/>
      <c r="DCJ4" s="155"/>
      <c r="DCK4" s="155"/>
      <c r="DCL4" s="155"/>
      <c r="DCM4" s="155"/>
      <c r="DCN4" s="155"/>
      <c r="DCO4" s="155"/>
      <c r="DCP4" s="155"/>
      <c r="DCQ4" s="155"/>
      <c r="DCR4" s="155"/>
      <c r="DCS4" s="155"/>
      <c r="DCT4" s="155"/>
      <c r="DCU4" s="155"/>
      <c r="DCV4" s="155"/>
      <c r="DCW4" s="155"/>
      <c r="DCX4" s="155"/>
      <c r="DCY4" s="155"/>
      <c r="DCZ4" s="155"/>
      <c r="DDA4" s="155"/>
      <c r="DDB4" s="155"/>
      <c r="DDC4" s="155"/>
      <c r="DDD4" s="155"/>
      <c r="DDE4" s="155"/>
      <c r="DDF4" s="155"/>
      <c r="DDG4" s="155"/>
      <c r="DDH4" s="155"/>
      <c r="DDI4" s="155"/>
      <c r="DDJ4" s="155"/>
      <c r="DDK4" s="155"/>
      <c r="DDL4" s="155"/>
      <c r="DDM4" s="155"/>
      <c r="DDN4" s="155"/>
      <c r="DDO4" s="155"/>
      <c r="DDP4" s="155"/>
      <c r="DDQ4" s="155"/>
      <c r="DDR4" s="155"/>
      <c r="DDS4" s="155"/>
      <c r="DDT4" s="155"/>
      <c r="DDU4" s="155"/>
      <c r="DDV4" s="155"/>
      <c r="DDW4" s="155"/>
      <c r="DDX4" s="155"/>
      <c r="DDY4" s="155"/>
      <c r="DDZ4" s="155"/>
      <c r="DEA4" s="155"/>
      <c r="DEB4" s="155"/>
      <c r="DEC4" s="155"/>
      <c r="DED4" s="155"/>
      <c r="DEE4" s="155"/>
      <c r="DEF4" s="155"/>
      <c r="DEG4" s="155"/>
      <c r="DEH4" s="155"/>
      <c r="DEI4" s="155"/>
      <c r="DEJ4" s="155"/>
      <c r="DEK4" s="155"/>
      <c r="DEL4" s="155"/>
      <c r="DEM4" s="155"/>
      <c r="DEN4" s="155"/>
      <c r="DEO4" s="155"/>
      <c r="DEP4" s="155"/>
      <c r="DEQ4" s="155"/>
      <c r="DER4" s="155"/>
      <c r="DES4" s="155"/>
      <c r="DET4" s="155"/>
      <c r="DEU4" s="155"/>
      <c r="DEV4" s="155"/>
      <c r="DEW4" s="155"/>
      <c r="DEX4" s="155"/>
      <c r="DEY4" s="155"/>
      <c r="DEZ4" s="155"/>
      <c r="DFA4" s="155"/>
      <c r="DFB4" s="155"/>
      <c r="DFC4" s="155"/>
      <c r="DFD4" s="155"/>
      <c r="DFE4" s="155"/>
      <c r="DFF4" s="155"/>
      <c r="DFG4" s="155"/>
      <c r="DFH4" s="155"/>
      <c r="DFI4" s="155"/>
      <c r="DFJ4" s="155"/>
      <c r="DFK4" s="155"/>
      <c r="DFL4" s="155"/>
      <c r="DFM4" s="155"/>
      <c r="DFN4" s="155"/>
      <c r="DFO4" s="155"/>
      <c r="DFP4" s="155"/>
      <c r="DFQ4" s="155"/>
      <c r="DFR4" s="155"/>
      <c r="DFS4" s="155"/>
      <c r="DFT4" s="155"/>
      <c r="DFU4" s="155"/>
      <c r="DFV4" s="155"/>
      <c r="DFW4" s="155"/>
      <c r="DFX4" s="155"/>
      <c r="DFY4" s="155"/>
      <c r="DFZ4" s="155"/>
      <c r="DGA4" s="155"/>
      <c r="DGB4" s="155"/>
      <c r="DGC4" s="155"/>
      <c r="DGD4" s="155"/>
      <c r="DGE4" s="155"/>
      <c r="DGF4" s="155"/>
      <c r="DGG4" s="155"/>
      <c r="DGH4" s="155"/>
      <c r="DGI4" s="155"/>
      <c r="DGJ4" s="155"/>
      <c r="DGK4" s="155"/>
      <c r="DGL4" s="155"/>
      <c r="DGM4" s="155"/>
      <c r="DGN4" s="155"/>
      <c r="DGO4" s="155"/>
      <c r="DGP4" s="155"/>
      <c r="DGQ4" s="155"/>
      <c r="DGR4" s="155"/>
      <c r="DGS4" s="155"/>
      <c r="DGT4" s="155"/>
      <c r="DGU4" s="155"/>
      <c r="DGV4" s="155"/>
      <c r="DGW4" s="155"/>
      <c r="DGX4" s="155"/>
      <c r="DGY4" s="155"/>
      <c r="DGZ4" s="155"/>
      <c r="DHA4" s="155"/>
      <c r="DHB4" s="155"/>
      <c r="DHC4" s="155"/>
      <c r="DHD4" s="155"/>
      <c r="DHE4" s="155"/>
      <c r="DHF4" s="155"/>
      <c r="DHG4" s="155"/>
      <c r="DHH4" s="155"/>
      <c r="DHI4" s="155"/>
      <c r="DHJ4" s="155"/>
      <c r="DHK4" s="155"/>
      <c r="DHL4" s="155"/>
      <c r="DHM4" s="155"/>
      <c r="DHN4" s="155"/>
      <c r="DHO4" s="155"/>
      <c r="DHP4" s="155"/>
      <c r="DHQ4" s="155"/>
      <c r="DHR4" s="155"/>
      <c r="DHS4" s="155"/>
      <c r="DHT4" s="155"/>
      <c r="DHU4" s="155"/>
      <c r="DHV4" s="155"/>
      <c r="DHW4" s="155"/>
      <c r="DHX4" s="155"/>
      <c r="DHY4" s="155"/>
      <c r="DHZ4" s="155"/>
      <c r="DIA4" s="155"/>
      <c r="DIB4" s="155"/>
      <c r="DIC4" s="155"/>
      <c r="DID4" s="155"/>
      <c r="DIE4" s="155"/>
      <c r="DIF4" s="155"/>
      <c r="DIG4" s="155"/>
      <c r="DIH4" s="155"/>
      <c r="DII4" s="155"/>
      <c r="DIJ4" s="155"/>
      <c r="DIK4" s="155"/>
      <c r="DIL4" s="155"/>
      <c r="DIM4" s="155"/>
      <c r="DIN4" s="155"/>
      <c r="DIO4" s="155"/>
      <c r="DIP4" s="155"/>
      <c r="DIQ4" s="155"/>
      <c r="DIR4" s="155"/>
      <c r="DIS4" s="155"/>
      <c r="DIT4" s="155"/>
      <c r="DIU4" s="155"/>
      <c r="DIV4" s="155"/>
      <c r="DIW4" s="155"/>
      <c r="DIX4" s="155"/>
      <c r="DIY4" s="155"/>
      <c r="DIZ4" s="155"/>
      <c r="DJA4" s="155"/>
      <c r="DJB4" s="155"/>
      <c r="DJC4" s="155"/>
      <c r="DJD4" s="155"/>
      <c r="DJE4" s="155"/>
      <c r="DJF4" s="155"/>
      <c r="DJG4" s="155"/>
      <c r="DJH4" s="155"/>
      <c r="DJI4" s="155"/>
      <c r="DJJ4" s="155"/>
      <c r="DJK4" s="155"/>
      <c r="DJL4" s="155"/>
      <c r="DJM4" s="155"/>
      <c r="DJN4" s="155"/>
      <c r="DJO4" s="155"/>
      <c r="DJP4" s="155"/>
      <c r="DJQ4" s="155"/>
      <c r="DJR4" s="155"/>
      <c r="DJS4" s="155"/>
      <c r="DJT4" s="155"/>
      <c r="DJU4" s="155"/>
      <c r="DJV4" s="155"/>
      <c r="DJW4" s="155"/>
      <c r="DJX4" s="155"/>
      <c r="DJY4" s="155"/>
      <c r="DJZ4" s="155"/>
      <c r="DKA4" s="155"/>
      <c r="DKB4" s="155"/>
      <c r="DKC4" s="155"/>
      <c r="DKD4" s="155"/>
      <c r="DKE4" s="155"/>
      <c r="DKF4" s="155"/>
      <c r="DKG4" s="155"/>
      <c r="DKH4" s="155"/>
      <c r="DKI4" s="155"/>
      <c r="DKJ4" s="155"/>
      <c r="DKK4" s="155"/>
      <c r="DKL4" s="155"/>
      <c r="DKM4" s="155"/>
      <c r="DKN4" s="155"/>
      <c r="DKO4" s="155"/>
      <c r="DKP4" s="155"/>
      <c r="DKQ4" s="155"/>
      <c r="DKR4" s="155"/>
      <c r="DKS4" s="155"/>
      <c r="DKT4" s="155"/>
      <c r="DKU4" s="155"/>
      <c r="DKV4" s="155"/>
      <c r="DKW4" s="155"/>
      <c r="DKX4" s="155"/>
      <c r="DKY4" s="155"/>
      <c r="DKZ4" s="155"/>
      <c r="DLA4" s="155"/>
      <c r="DLB4" s="155"/>
      <c r="DLC4" s="155"/>
      <c r="DLD4" s="155"/>
      <c r="DLE4" s="155"/>
      <c r="DLF4" s="155"/>
      <c r="DLG4" s="155"/>
      <c r="DLH4" s="155"/>
      <c r="DLI4" s="155"/>
      <c r="DLJ4" s="155"/>
      <c r="DLK4" s="155"/>
      <c r="DLL4" s="155"/>
      <c r="DLM4" s="155"/>
      <c r="DLN4" s="155"/>
      <c r="DLO4" s="155"/>
      <c r="DLP4" s="155"/>
      <c r="DLQ4" s="155"/>
      <c r="DLR4" s="155"/>
      <c r="DLS4" s="155"/>
      <c r="DLT4" s="155"/>
      <c r="DLU4" s="155"/>
      <c r="DLV4" s="155"/>
      <c r="DLW4" s="155"/>
      <c r="DLX4" s="155"/>
      <c r="DLY4" s="155"/>
      <c r="DLZ4" s="155"/>
      <c r="DMA4" s="155"/>
      <c r="DMB4" s="155"/>
      <c r="DMC4" s="155"/>
      <c r="DMD4" s="155"/>
      <c r="DME4" s="155"/>
      <c r="DMF4" s="155"/>
      <c r="DMG4" s="155"/>
      <c r="DMH4" s="155"/>
      <c r="DMI4" s="155"/>
      <c r="DMJ4" s="155"/>
      <c r="DMK4" s="155"/>
      <c r="DML4" s="155"/>
      <c r="DMM4" s="155"/>
      <c r="DMN4" s="155"/>
      <c r="DMO4" s="155"/>
      <c r="DMP4" s="155"/>
      <c r="DMQ4" s="155"/>
      <c r="DMR4" s="155"/>
      <c r="DMS4" s="155"/>
      <c r="DMT4" s="155"/>
      <c r="DMU4" s="155"/>
      <c r="DMV4" s="155"/>
      <c r="DMW4" s="155"/>
      <c r="DMX4" s="155"/>
      <c r="DMY4" s="155"/>
      <c r="DMZ4" s="155"/>
      <c r="DNA4" s="155"/>
      <c r="DNB4" s="155"/>
      <c r="DNC4" s="155"/>
      <c r="DND4" s="155"/>
      <c r="DNE4" s="155"/>
      <c r="DNF4" s="155"/>
      <c r="DNG4" s="155"/>
      <c r="DNH4" s="155"/>
      <c r="DNI4" s="155"/>
      <c r="DNJ4" s="155"/>
      <c r="DNK4" s="155"/>
      <c r="DNL4" s="155"/>
      <c r="DNM4" s="155"/>
      <c r="DNN4" s="155"/>
      <c r="DNO4" s="155"/>
      <c r="DNP4" s="155"/>
      <c r="DNQ4" s="155"/>
      <c r="DNR4" s="155"/>
      <c r="DNS4" s="155"/>
      <c r="DNT4" s="155"/>
      <c r="DNU4" s="155"/>
      <c r="DNV4" s="155"/>
      <c r="DNW4" s="155"/>
      <c r="DNX4" s="155"/>
      <c r="DNY4" s="155"/>
      <c r="DNZ4" s="155"/>
      <c r="DOA4" s="155"/>
      <c r="DOB4" s="155"/>
      <c r="DOC4" s="155"/>
      <c r="DOD4" s="155"/>
      <c r="DOE4" s="155"/>
      <c r="DOF4" s="155"/>
      <c r="DOG4" s="155"/>
      <c r="DOH4" s="155"/>
      <c r="DOI4" s="155"/>
      <c r="DOJ4" s="155"/>
      <c r="DOK4" s="155"/>
      <c r="DOL4" s="155"/>
      <c r="DOM4" s="155"/>
      <c r="DON4" s="155"/>
      <c r="DOO4" s="155"/>
      <c r="DOP4" s="155"/>
      <c r="DOQ4" s="155"/>
      <c r="DOR4" s="155"/>
      <c r="DOS4" s="155"/>
      <c r="DOT4" s="155"/>
      <c r="DOU4" s="155"/>
      <c r="DOV4" s="155"/>
      <c r="DOW4" s="155"/>
      <c r="DOX4" s="155"/>
      <c r="DOY4" s="155"/>
      <c r="DOZ4" s="155"/>
      <c r="DPA4" s="155"/>
      <c r="DPB4" s="155"/>
      <c r="DPC4" s="155"/>
      <c r="DPD4" s="155"/>
      <c r="DPE4" s="155"/>
      <c r="DPF4" s="155"/>
      <c r="DPG4" s="155"/>
      <c r="DPH4" s="155"/>
      <c r="DPI4" s="155"/>
      <c r="DPJ4" s="155"/>
      <c r="DPK4" s="155"/>
      <c r="DPL4" s="155"/>
      <c r="DPM4" s="155"/>
      <c r="DPN4" s="155"/>
      <c r="DPO4" s="155"/>
      <c r="DPP4" s="155"/>
      <c r="DPQ4" s="155"/>
      <c r="DPR4" s="155"/>
      <c r="DPS4" s="155"/>
      <c r="DPT4" s="155"/>
      <c r="DPU4" s="155"/>
      <c r="DPV4" s="155"/>
      <c r="DPW4" s="155"/>
      <c r="DPX4" s="155"/>
      <c r="DPY4" s="155"/>
      <c r="DPZ4" s="155"/>
      <c r="DQA4" s="155"/>
      <c r="DQB4" s="155"/>
      <c r="DQC4" s="155"/>
      <c r="DQD4" s="155"/>
      <c r="DQE4" s="155"/>
      <c r="DQF4" s="155"/>
      <c r="DQG4" s="155"/>
      <c r="DQH4" s="155"/>
      <c r="DQI4" s="155"/>
      <c r="DQJ4" s="155"/>
      <c r="DQK4" s="155"/>
      <c r="DQL4" s="155"/>
      <c r="DQM4" s="155"/>
      <c r="DQN4" s="155"/>
      <c r="DQO4" s="155"/>
      <c r="DQP4" s="155"/>
      <c r="DQQ4" s="155"/>
      <c r="DQR4" s="155"/>
      <c r="DQS4" s="155"/>
      <c r="DQT4" s="155"/>
      <c r="DQU4" s="155"/>
      <c r="DQV4" s="155"/>
      <c r="DQW4" s="155"/>
      <c r="DQX4" s="155"/>
      <c r="DQY4" s="155"/>
      <c r="DQZ4" s="155"/>
      <c r="DRA4" s="155"/>
      <c r="DRB4" s="155"/>
      <c r="DRC4" s="155"/>
      <c r="DRD4" s="155"/>
      <c r="DRE4" s="155"/>
      <c r="DRF4" s="155"/>
      <c r="DRG4" s="155"/>
      <c r="DRH4" s="155"/>
      <c r="DRI4" s="155"/>
      <c r="DRJ4" s="155"/>
      <c r="DRK4" s="155"/>
      <c r="DRL4" s="155"/>
      <c r="DRM4" s="155"/>
      <c r="DRN4" s="155"/>
      <c r="DRO4" s="155"/>
      <c r="DRP4" s="155"/>
      <c r="DRQ4" s="155"/>
      <c r="DRR4" s="155"/>
      <c r="DRS4" s="155"/>
      <c r="DRT4" s="155"/>
      <c r="DRU4" s="155"/>
      <c r="DRV4" s="155"/>
      <c r="DRW4" s="155"/>
      <c r="DRX4" s="155"/>
      <c r="DRY4" s="155"/>
      <c r="DRZ4" s="155"/>
      <c r="DSA4" s="155"/>
      <c r="DSB4" s="155"/>
      <c r="DSC4" s="155"/>
      <c r="DSD4" s="155"/>
      <c r="DSE4" s="155"/>
      <c r="DSF4" s="155"/>
      <c r="DSG4" s="155"/>
      <c r="DSH4" s="155"/>
      <c r="DSI4" s="155"/>
      <c r="DSJ4" s="155"/>
      <c r="DSK4" s="155"/>
      <c r="DSL4" s="155"/>
      <c r="DSM4" s="155"/>
      <c r="DSN4" s="155"/>
      <c r="DSO4" s="155"/>
      <c r="DSP4" s="155"/>
      <c r="DSQ4" s="155"/>
      <c r="DSR4" s="155"/>
      <c r="DSS4" s="155"/>
      <c r="DST4" s="155"/>
      <c r="DSU4" s="155"/>
      <c r="DSV4" s="155"/>
      <c r="DSW4" s="155"/>
      <c r="DSX4" s="155"/>
      <c r="DSY4" s="155"/>
      <c r="DSZ4" s="155"/>
      <c r="DTA4" s="155"/>
      <c r="DTB4" s="155"/>
      <c r="DTC4" s="155"/>
      <c r="DTD4" s="155"/>
      <c r="DTE4" s="155"/>
      <c r="DTF4" s="155"/>
      <c r="DTG4" s="155"/>
      <c r="DTH4" s="155"/>
      <c r="DTI4" s="155"/>
      <c r="DTJ4" s="155"/>
      <c r="DTK4" s="155"/>
      <c r="DTL4" s="155"/>
      <c r="DTM4" s="155"/>
      <c r="DTN4" s="155"/>
      <c r="DTO4" s="155"/>
      <c r="DTP4" s="155"/>
      <c r="DTQ4" s="155"/>
      <c r="DTR4" s="155"/>
      <c r="DTS4" s="155"/>
      <c r="DTT4" s="155"/>
      <c r="DTU4" s="155"/>
      <c r="DTV4" s="155"/>
      <c r="DTW4" s="155"/>
      <c r="DTX4" s="155"/>
      <c r="DTY4" s="155"/>
      <c r="DTZ4" s="155"/>
      <c r="DUA4" s="155"/>
      <c r="DUB4" s="155"/>
      <c r="DUC4" s="155"/>
      <c r="DUD4" s="155"/>
      <c r="DUE4" s="155"/>
      <c r="DUF4" s="155"/>
      <c r="DUG4" s="155"/>
      <c r="DUH4" s="155"/>
      <c r="DUI4" s="155"/>
      <c r="DUJ4" s="155"/>
      <c r="DUK4" s="155"/>
      <c r="DUL4" s="155"/>
      <c r="DUM4" s="155"/>
      <c r="DUN4" s="155"/>
      <c r="DUO4" s="155"/>
      <c r="DUP4" s="155"/>
      <c r="DUQ4" s="155"/>
      <c r="DUR4" s="155"/>
      <c r="DUS4" s="155"/>
      <c r="DUT4" s="155"/>
      <c r="DUU4" s="155"/>
      <c r="DUV4" s="155"/>
      <c r="DUW4" s="155"/>
      <c r="DUX4" s="155"/>
      <c r="DUY4" s="155"/>
      <c r="DUZ4" s="155"/>
      <c r="DVA4" s="155"/>
      <c r="DVB4" s="155"/>
      <c r="DVC4" s="155"/>
      <c r="DVD4" s="155"/>
      <c r="DVE4" s="155"/>
      <c r="DVF4" s="155"/>
      <c r="DVG4" s="155"/>
      <c r="DVH4" s="155"/>
      <c r="DVI4" s="155"/>
      <c r="DVJ4" s="155"/>
      <c r="DVK4" s="155"/>
      <c r="DVL4" s="155"/>
      <c r="DVM4" s="155"/>
      <c r="DVN4" s="155"/>
      <c r="DVO4" s="155"/>
      <c r="DVP4" s="155"/>
      <c r="DVQ4" s="155"/>
      <c r="DVR4" s="155"/>
      <c r="DVS4" s="155"/>
      <c r="DVT4" s="155"/>
      <c r="DVU4" s="155"/>
      <c r="DVV4" s="155"/>
      <c r="DVW4" s="155"/>
      <c r="DVX4" s="155"/>
      <c r="DVY4" s="155"/>
      <c r="DVZ4" s="155"/>
      <c r="DWA4" s="155"/>
      <c r="DWB4" s="155"/>
      <c r="DWC4" s="155"/>
      <c r="DWD4" s="155"/>
      <c r="DWE4" s="155"/>
      <c r="DWF4" s="155"/>
      <c r="DWG4" s="155"/>
      <c r="DWH4" s="155"/>
      <c r="DWI4" s="155"/>
      <c r="DWJ4" s="155"/>
      <c r="DWK4" s="155"/>
      <c r="DWL4" s="155"/>
      <c r="DWM4" s="155"/>
      <c r="DWN4" s="155"/>
      <c r="DWO4" s="155"/>
      <c r="DWP4" s="155"/>
      <c r="DWQ4" s="155"/>
      <c r="DWR4" s="155"/>
      <c r="DWS4" s="155"/>
      <c r="DWT4" s="155"/>
      <c r="DWU4" s="155"/>
      <c r="DWV4" s="155"/>
      <c r="DWW4" s="155"/>
      <c r="DWX4" s="155"/>
      <c r="DWY4" s="155"/>
      <c r="DWZ4" s="155"/>
      <c r="DXA4" s="155"/>
      <c r="DXB4" s="155"/>
      <c r="DXC4" s="155"/>
      <c r="DXD4" s="155"/>
      <c r="DXE4" s="155"/>
      <c r="DXF4" s="155"/>
      <c r="DXG4" s="155"/>
      <c r="DXH4" s="155"/>
      <c r="DXI4" s="155"/>
      <c r="DXJ4" s="155"/>
      <c r="DXK4" s="155"/>
      <c r="DXL4" s="155"/>
      <c r="DXM4" s="155"/>
      <c r="DXN4" s="155"/>
      <c r="DXO4" s="155"/>
      <c r="DXP4" s="155"/>
      <c r="DXQ4" s="155"/>
      <c r="DXR4" s="155"/>
      <c r="DXS4" s="155"/>
      <c r="DXT4" s="155"/>
      <c r="DXU4" s="155"/>
      <c r="DXV4" s="155"/>
      <c r="DXW4" s="155"/>
      <c r="DXX4" s="155"/>
      <c r="DXY4" s="155"/>
      <c r="DXZ4" s="155"/>
      <c r="DYA4" s="155"/>
      <c r="DYB4" s="155"/>
      <c r="DYC4" s="155"/>
      <c r="DYD4" s="155"/>
      <c r="DYE4" s="155"/>
      <c r="DYF4" s="155"/>
      <c r="DYG4" s="155"/>
      <c r="DYH4" s="155"/>
      <c r="DYI4" s="155"/>
      <c r="DYJ4" s="155"/>
      <c r="DYK4" s="155"/>
      <c r="DYL4" s="155"/>
      <c r="DYM4" s="155"/>
      <c r="DYN4" s="155"/>
      <c r="DYO4" s="155"/>
      <c r="DYP4" s="155"/>
      <c r="DYQ4" s="155"/>
      <c r="DYR4" s="155"/>
      <c r="DYS4" s="155"/>
      <c r="DYT4" s="155"/>
      <c r="DYU4" s="155"/>
      <c r="DYV4" s="155"/>
      <c r="DYW4" s="155"/>
      <c r="DYX4" s="155"/>
      <c r="DYY4" s="155"/>
      <c r="DYZ4" s="155"/>
      <c r="DZA4" s="155"/>
      <c r="DZB4" s="155"/>
      <c r="DZC4" s="155"/>
      <c r="DZD4" s="155"/>
      <c r="DZE4" s="155"/>
      <c r="DZF4" s="155"/>
      <c r="DZG4" s="155"/>
      <c r="DZH4" s="155"/>
      <c r="DZI4" s="155"/>
      <c r="DZJ4" s="155"/>
      <c r="DZK4" s="155"/>
      <c r="DZL4" s="155"/>
      <c r="DZM4" s="155"/>
      <c r="DZN4" s="155"/>
      <c r="DZO4" s="155"/>
      <c r="DZP4" s="155"/>
      <c r="DZQ4" s="155"/>
      <c r="DZR4" s="155"/>
      <c r="DZS4" s="155"/>
      <c r="DZT4" s="155"/>
      <c r="DZU4" s="155"/>
      <c r="DZV4" s="155"/>
      <c r="DZW4" s="155"/>
      <c r="DZX4" s="155"/>
      <c r="DZY4" s="155"/>
      <c r="DZZ4" s="155"/>
      <c r="EAA4" s="155"/>
      <c r="EAB4" s="155"/>
      <c r="EAC4" s="155"/>
      <c r="EAD4" s="155"/>
      <c r="EAE4" s="155"/>
      <c r="EAF4" s="155"/>
      <c r="EAG4" s="155"/>
      <c r="EAH4" s="155"/>
      <c r="EAI4" s="155"/>
      <c r="EAJ4" s="155"/>
      <c r="EAK4" s="155"/>
      <c r="EAL4" s="155"/>
      <c r="EAM4" s="155"/>
      <c r="EAN4" s="155"/>
      <c r="EAO4" s="155"/>
      <c r="EAP4" s="155"/>
      <c r="EAQ4" s="155"/>
      <c r="EAR4" s="155"/>
      <c r="EAS4" s="155"/>
      <c r="EAT4" s="155"/>
      <c r="EAU4" s="155"/>
      <c r="EAV4" s="155"/>
      <c r="EAW4" s="155"/>
      <c r="EAX4" s="155"/>
      <c r="EAY4" s="155"/>
      <c r="EAZ4" s="155"/>
      <c r="EBA4" s="155"/>
      <c r="EBB4" s="155"/>
      <c r="EBC4" s="155"/>
      <c r="EBD4" s="155"/>
      <c r="EBE4" s="155"/>
      <c r="EBF4" s="155"/>
      <c r="EBG4" s="155"/>
      <c r="EBH4" s="155"/>
      <c r="EBI4" s="155"/>
      <c r="EBJ4" s="155"/>
      <c r="EBK4" s="155"/>
      <c r="EBL4" s="155"/>
      <c r="EBM4" s="155"/>
      <c r="EBN4" s="155"/>
      <c r="EBO4" s="155"/>
      <c r="EBP4" s="155"/>
      <c r="EBQ4" s="155"/>
      <c r="EBR4" s="155"/>
      <c r="EBS4" s="155"/>
      <c r="EBT4" s="155"/>
      <c r="EBU4" s="155"/>
      <c r="EBV4" s="155"/>
      <c r="EBW4" s="155"/>
      <c r="EBX4" s="155"/>
      <c r="EBY4" s="155"/>
      <c r="EBZ4" s="155"/>
      <c r="ECA4" s="155"/>
      <c r="ECB4" s="155"/>
      <c r="ECC4" s="155"/>
      <c r="ECD4" s="155"/>
      <c r="ECE4" s="155"/>
      <c r="ECF4" s="155"/>
      <c r="ECG4" s="155"/>
      <c r="ECH4" s="155"/>
      <c r="ECI4" s="155"/>
      <c r="ECJ4" s="155"/>
      <c r="ECK4" s="155"/>
      <c r="ECL4" s="155"/>
      <c r="ECM4" s="155"/>
      <c r="ECN4" s="155"/>
      <c r="ECO4" s="155"/>
      <c r="ECP4" s="155"/>
      <c r="ECQ4" s="155"/>
      <c r="ECR4" s="155"/>
      <c r="ECS4" s="155"/>
      <c r="ECT4" s="155"/>
      <c r="ECU4" s="155"/>
      <c r="ECV4" s="155"/>
      <c r="ECW4" s="155"/>
      <c r="ECX4" s="155"/>
      <c r="ECY4" s="155"/>
      <c r="ECZ4" s="155"/>
      <c r="EDA4" s="155"/>
      <c r="EDB4" s="155"/>
      <c r="EDC4" s="155"/>
      <c r="EDD4" s="155"/>
      <c r="EDE4" s="155"/>
      <c r="EDF4" s="155"/>
      <c r="EDG4" s="155"/>
      <c r="EDH4" s="155"/>
      <c r="EDI4" s="155"/>
      <c r="EDJ4" s="155"/>
      <c r="EDK4" s="155"/>
      <c r="EDL4" s="155"/>
      <c r="EDM4" s="155"/>
      <c r="EDN4" s="155"/>
      <c r="EDO4" s="155"/>
      <c r="EDP4" s="155"/>
      <c r="EDQ4" s="155"/>
      <c r="EDR4" s="155"/>
      <c r="EDS4" s="155"/>
      <c r="EDT4" s="155"/>
      <c r="EDU4" s="155"/>
      <c r="EDV4" s="155"/>
      <c r="EDW4" s="155"/>
      <c r="EDX4" s="155"/>
      <c r="EDY4" s="155"/>
      <c r="EDZ4" s="155"/>
      <c r="EEA4" s="155"/>
      <c r="EEB4" s="155"/>
      <c r="EEC4" s="155"/>
      <c r="EED4" s="155"/>
      <c r="EEE4" s="155"/>
      <c r="EEF4" s="155"/>
      <c r="EEG4" s="155"/>
      <c r="EEH4" s="155"/>
      <c r="EEI4" s="155"/>
      <c r="EEJ4" s="155"/>
      <c r="EEK4" s="155"/>
      <c r="EEL4" s="155"/>
      <c r="EEM4" s="155"/>
      <c r="EEN4" s="155"/>
      <c r="EEO4" s="155"/>
      <c r="EEP4" s="155"/>
      <c r="EEQ4" s="155"/>
      <c r="EER4" s="155"/>
      <c r="EES4" s="155"/>
      <c r="EET4" s="155"/>
      <c r="EEU4" s="155"/>
      <c r="EEV4" s="155"/>
      <c r="EEW4" s="155"/>
      <c r="EEX4" s="155"/>
      <c r="EEY4" s="155"/>
      <c r="EEZ4" s="155"/>
      <c r="EFA4" s="155"/>
      <c r="EFB4" s="155"/>
      <c r="EFC4" s="155"/>
      <c r="EFD4" s="155"/>
      <c r="EFE4" s="155"/>
      <c r="EFF4" s="155"/>
      <c r="EFG4" s="155"/>
      <c r="EFH4" s="155"/>
      <c r="EFI4" s="155"/>
      <c r="EFJ4" s="155"/>
      <c r="EFK4" s="155"/>
      <c r="EFL4" s="155"/>
      <c r="EFM4" s="155"/>
      <c r="EFN4" s="155"/>
      <c r="EFO4" s="155"/>
      <c r="EFP4" s="155"/>
      <c r="EFQ4" s="155"/>
      <c r="EFR4" s="155"/>
      <c r="EFS4" s="155"/>
      <c r="EFT4" s="155"/>
      <c r="EFU4" s="155"/>
      <c r="EFV4" s="155"/>
      <c r="EFW4" s="155"/>
      <c r="EFX4" s="155"/>
      <c r="EFY4" s="155"/>
      <c r="EFZ4" s="155"/>
      <c r="EGA4" s="155"/>
      <c r="EGB4" s="155"/>
      <c r="EGC4" s="155"/>
      <c r="EGD4" s="155"/>
      <c r="EGE4" s="155"/>
      <c r="EGF4" s="155"/>
      <c r="EGG4" s="155"/>
      <c r="EGH4" s="155"/>
      <c r="EGI4" s="155"/>
      <c r="EGJ4" s="155"/>
      <c r="EGK4" s="155"/>
      <c r="EGL4" s="155"/>
      <c r="EGM4" s="155"/>
      <c r="EGN4" s="155"/>
      <c r="EGO4" s="155"/>
      <c r="EGP4" s="155"/>
      <c r="EGQ4" s="155"/>
      <c r="EGR4" s="155"/>
      <c r="EGS4" s="155"/>
      <c r="EGT4" s="155"/>
      <c r="EGU4" s="155"/>
      <c r="EGV4" s="155"/>
      <c r="EGW4" s="155"/>
      <c r="EGX4" s="155"/>
      <c r="EGY4" s="155"/>
      <c r="EGZ4" s="155"/>
      <c r="EHA4" s="155"/>
      <c r="EHB4" s="155"/>
      <c r="EHC4" s="155"/>
      <c r="EHD4" s="155"/>
      <c r="EHE4" s="155"/>
      <c r="EHF4" s="155"/>
      <c r="EHG4" s="155"/>
      <c r="EHH4" s="155"/>
      <c r="EHI4" s="155"/>
      <c r="EHJ4" s="155"/>
      <c r="EHK4" s="155"/>
      <c r="EHL4" s="155"/>
      <c r="EHM4" s="155"/>
      <c r="EHN4" s="155"/>
      <c r="EHO4" s="155"/>
      <c r="EHP4" s="155"/>
      <c r="EHQ4" s="155"/>
      <c r="EHR4" s="155"/>
      <c r="EHS4" s="155"/>
      <c r="EHT4" s="155"/>
      <c r="EHU4" s="155"/>
      <c r="EHV4" s="155"/>
      <c r="EHW4" s="155"/>
      <c r="EHX4" s="155"/>
      <c r="EHY4" s="155"/>
      <c r="EHZ4" s="155"/>
      <c r="EIA4" s="155"/>
      <c r="EIB4" s="155"/>
      <c r="EIC4" s="155"/>
      <c r="EID4" s="155"/>
      <c r="EIE4" s="155"/>
      <c r="EIF4" s="155"/>
      <c r="EIG4" s="155"/>
      <c r="EIH4" s="155"/>
      <c r="EII4" s="155"/>
      <c r="EIJ4" s="155"/>
      <c r="EIK4" s="155"/>
      <c r="EIL4" s="155"/>
      <c r="EIM4" s="155"/>
      <c r="EIN4" s="155"/>
      <c r="EIO4" s="155"/>
      <c r="EIP4" s="155"/>
      <c r="EIQ4" s="155"/>
      <c r="EIR4" s="155"/>
      <c r="EIS4" s="155"/>
      <c r="EIT4" s="155"/>
      <c r="EIU4" s="155"/>
      <c r="EIV4" s="155"/>
      <c r="EIW4" s="155"/>
      <c r="EIX4" s="155"/>
      <c r="EIY4" s="155"/>
      <c r="EIZ4" s="155"/>
      <c r="EJA4" s="155"/>
      <c r="EJB4" s="155"/>
      <c r="EJC4" s="155"/>
      <c r="EJD4" s="155"/>
      <c r="EJE4" s="155"/>
      <c r="EJF4" s="155"/>
      <c r="EJG4" s="155"/>
      <c r="EJH4" s="155"/>
      <c r="EJI4" s="155"/>
      <c r="EJJ4" s="155"/>
      <c r="EJK4" s="155"/>
      <c r="EJL4" s="155"/>
      <c r="EJM4" s="155"/>
      <c r="EJN4" s="155"/>
      <c r="EJO4" s="155"/>
      <c r="EJP4" s="155"/>
      <c r="EJQ4" s="155"/>
      <c r="EJR4" s="155"/>
      <c r="EJS4" s="155"/>
      <c r="EJT4" s="155"/>
      <c r="EJU4" s="155"/>
      <c r="EJV4" s="155"/>
      <c r="EJW4" s="155"/>
      <c r="EJX4" s="155"/>
      <c r="EJY4" s="155"/>
      <c r="EJZ4" s="155"/>
      <c r="EKA4" s="155"/>
      <c r="EKB4" s="155"/>
      <c r="EKC4" s="155"/>
      <c r="EKD4" s="155"/>
      <c r="EKE4" s="155"/>
      <c r="EKF4" s="155"/>
      <c r="EKG4" s="155"/>
      <c r="EKH4" s="155"/>
      <c r="EKI4" s="155"/>
      <c r="EKJ4" s="155"/>
      <c r="EKK4" s="155"/>
      <c r="EKL4" s="155"/>
      <c r="EKM4" s="155"/>
      <c r="EKN4" s="155"/>
      <c r="EKO4" s="155"/>
      <c r="EKP4" s="155"/>
      <c r="EKQ4" s="155"/>
      <c r="EKR4" s="155"/>
      <c r="EKS4" s="155"/>
      <c r="EKT4" s="155"/>
      <c r="EKU4" s="155"/>
      <c r="EKV4" s="155"/>
      <c r="EKW4" s="155"/>
      <c r="EKX4" s="155"/>
      <c r="EKY4" s="155"/>
      <c r="EKZ4" s="155"/>
      <c r="ELA4" s="155"/>
      <c r="ELB4" s="155"/>
      <c r="ELC4" s="155"/>
      <c r="ELD4" s="155"/>
      <c r="ELE4" s="155"/>
      <c r="ELF4" s="155"/>
      <c r="ELG4" s="155"/>
      <c r="ELH4" s="155"/>
      <c r="ELI4" s="155"/>
      <c r="ELJ4" s="155"/>
      <c r="ELK4" s="155"/>
      <c r="ELL4" s="155"/>
      <c r="ELM4" s="155"/>
      <c r="ELN4" s="155"/>
      <c r="ELO4" s="155"/>
      <c r="ELP4" s="155"/>
      <c r="ELQ4" s="155"/>
      <c r="ELR4" s="155"/>
      <c r="ELS4" s="155"/>
      <c r="ELT4" s="155"/>
      <c r="ELU4" s="155"/>
      <c r="ELV4" s="155"/>
      <c r="ELW4" s="155"/>
      <c r="ELX4" s="155"/>
      <c r="ELY4" s="155"/>
      <c r="ELZ4" s="155"/>
      <c r="EMA4" s="155"/>
      <c r="EMB4" s="155"/>
      <c r="EMC4" s="155"/>
      <c r="EMD4" s="155"/>
      <c r="EME4" s="155"/>
      <c r="EMF4" s="155"/>
      <c r="EMG4" s="155"/>
      <c r="EMH4" s="155"/>
      <c r="EMI4" s="155"/>
      <c r="EMJ4" s="155"/>
      <c r="EMK4" s="155"/>
      <c r="EML4" s="155"/>
      <c r="EMM4" s="155"/>
      <c r="EMN4" s="155"/>
      <c r="EMO4" s="155"/>
      <c r="EMP4" s="155"/>
      <c r="EMQ4" s="155"/>
      <c r="EMR4" s="155"/>
      <c r="EMS4" s="155"/>
      <c r="EMT4" s="155"/>
      <c r="EMU4" s="155"/>
      <c r="EMV4" s="155"/>
      <c r="EMW4" s="155"/>
      <c r="EMX4" s="155"/>
      <c r="EMY4" s="155"/>
      <c r="EMZ4" s="155"/>
      <c r="ENA4" s="155"/>
      <c r="ENB4" s="155"/>
      <c r="ENC4" s="155"/>
      <c r="END4" s="155"/>
      <c r="ENE4" s="155"/>
      <c r="ENF4" s="155"/>
      <c r="ENG4" s="155"/>
      <c r="ENH4" s="155"/>
      <c r="ENI4" s="155"/>
      <c r="ENJ4" s="155"/>
      <c r="ENK4" s="155"/>
      <c r="ENL4" s="155"/>
      <c r="ENM4" s="155"/>
      <c r="ENN4" s="155"/>
      <c r="ENO4" s="155"/>
      <c r="ENP4" s="155"/>
      <c r="ENQ4" s="155"/>
      <c r="ENR4" s="155"/>
      <c r="ENS4" s="155"/>
      <c r="ENT4" s="155"/>
      <c r="ENU4" s="155"/>
      <c r="ENV4" s="155"/>
      <c r="ENW4" s="155"/>
      <c r="ENX4" s="155"/>
      <c r="ENY4" s="155"/>
      <c r="ENZ4" s="155"/>
      <c r="EOA4" s="155"/>
      <c r="EOB4" s="155"/>
      <c r="EOC4" s="155"/>
      <c r="EOD4" s="155"/>
      <c r="EOE4" s="155"/>
      <c r="EOF4" s="155"/>
      <c r="EOG4" s="155"/>
      <c r="EOH4" s="155"/>
      <c r="EOI4" s="155"/>
      <c r="EOJ4" s="155"/>
      <c r="EOK4" s="155"/>
      <c r="EOL4" s="155"/>
      <c r="EOM4" s="155"/>
      <c r="EON4" s="155"/>
      <c r="EOO4" s="155"/>
      <c r="EOP4" s="155"/>
      <c r="EOQ4" s="155"/>
      <c r="EOR4" s="155"/>
      <c r="EOS4" s="155"/>
      <c r="EOT4" s="155"/>
      <c r="EOU4" s="155"/>
      <c r="EOV4" s="155"/>
      <c r="EOW4" s="155"/>
      <c r="EOX4" s="155"/>
      <c r="EOY4" s="155"/>
      <c r="EOZ4" s="155"/>
      <c r="EPA4" s="155"/>
      <c r="EPB4" s="155"/>
      <c r="EPC4" s="155"/>
      <c r="EPD4" s="155"/>
      <c r="EPE4" s="155"/>
      <c r="EPF4" s="155"/>
      <c r="EPG4" s="155"/>
      <c r="EPH4" s="155"/>
      <c r="EPI4" s="155"/>
      <c r="EPJ4" s="155"/>
      <c r="EPK4" s="155"/>
      <c r="EPL4" s="155"/>
      <c r="EPM4" s="155"/>
      <c r="EPN4" s="155"/>
      <c r="EPO4" s="155"/>
      <c r="EPP4" s="155"/>
      <c r="EPQ4" s="155"/>
      <c r="EPR4" s="155"/>
      <c r="EPS4" s="155"/>
      <c r="EPT4" s="155"/>
      <c r="EPU4" s="155"/>
      <c r="EPV4" s="155"/>
      <c r="EPW4" s="155"/>
      <c r="EPX4" s="155"/>
      <c r="EPY4" s="155"/>
      <c r="EPZ4" s="155"/>
      <c r="EQA4" s="155"/>
      <c r="EQB4" s="155"/>
      <c r="EQC4" s="155"/>
      <c r="EQD4" s="155"/>
      <c r="EQE4" s="155"/>
      <c r="EQF4" s="155"/>
      <c r="EQG4" s="155"/>
      <c r="EQH4" s="155"/>
      <c r="EQI4" s="155"/>
      <c r="EQJ4" s="155"/>
      <c r="EQK4" s="155"/>
      <c r="EQL4" s="155"/>
      <c r="EQM4" s="155"/>
      <c r="EQN4" s="155"/>
      <c r="EQO4" s="155"/>
      <c r="EQP4" s="155"/>
      <c r="EQQ4" s="155"/>
      <c r="EQR4" s="155"/>
      <c r="EQS4" s="155"/>
      <c r="EQT4" s="155"/>
      <c r="EQU4" s="155"/>
      <c r="EQV4" s="155"/>
      <c r="EQW4" s="155"/>
      <c r="EQX4" s="155"/>
      <c r="EQY4" s="155"/>
      <c r="EQZ4" s="155"/>
      <c r="ERA4" s="155"/>
      <c r="ERB4" s="155"/>
      <c r="ERC4" s="155"/>
      <c r="ERD4" s="155"/>
      <c r="ERE4" s="155"/>
      <c r="ERF4" s="155"/>
      <c r="ERG4" s="155"/>
      <c r="ERH4" s="155"/>
      <c r="ERI4" s="155"/>
      <c r="ERJ4" s="155"/>
      <c r="ERK4" s="155"/>
      <c r="ERL4" s="155"/>
      <c r="ERM4" s="155"/>
      <c r="ERN4" s="155"/>
      <c r="ERO4" s="155"/>
      <c r="ERP4" s="155"/>
      <c r="ERQ4" s="155"/>
      <c r="ERR4" s="155"/>
      <c r="ERS4" s="155"/>
      <c r="ERT4" s="155"/>
      <c r="ERU4" s="155"/>
      <c r="ERV4" s="155"/>
      <c r="ERW4" s="155"/>
      <c r="ERX4" s="155"/>
      <c r="ERY4" s="155"/>
      <c r="ERZ4" s="155"/>
      <c r="ESA4" s="155"/>
      <c r="ESB4" s="155"/>
      <c r="ESC4" s="155"/>
      <c r="ESD4" s="155"/>
      <c r="ESE4" s="155"/>
      <c r="ESF4" s="155"/>
      <c r="ESG4" s="155"/>
      <c r="ESH4" s="155"/>
      <c r="ESI4" s="155"/>
      <c r="ESJ4" s="155"/>
      <c r="ESK4" s="155"/>
      <c r="ESL4" s="155"/>
      <c r="ESM4" s="155"/>
      <c r="ESN4" s="155"/>
      <c r="ESO4" s="155"/>
      <c r="ESP4" s="155"/>
      <c r="ESQ4" s="155"/>
      <c r="ESR4" s="155"/>
      <c r="ESS4" s="155"/>
      <c r="EST4" s="155"/>
      <c r="ESU4" s="155"/>
      <c r="ESV4" s="155"/>
      <c r="ESW4" s="155"/>
      <c r="ESX4" s="155"/>
      <c r="ESY4" s="155"/>
      <c r="ESZ4" s="155"/>
      <c r="ETA4" s="155"/>
      <c r="ETB4" s="155"/>
      <c r="ETC4" s="155"/>
      <c r="ETD4" s="155"/>
      <c r="ETE4" s="155"/>
      <c r="ETF4" s="155"/>
      <c r="ETG4" s="155"/>
      <c r="ETH4" s="155"/>
      <c r="ETI4" s="155"/>
      <c r="ETJ4" s="155"/>
      <c r="ETK4" s="155"/>
      <c r="ETL4" s="155"/>
      <c r="ETM4" s="155"/>
      <c r="ETN4" s="155"/>
      <c r="ETO4" s="155"/>
      <c r="ETP4" s="155"/>
      <c r="ETQ4" s="155"/>
      <c r="ETR4" s="155"/>
      <c r="ETS4" s="155"/>
      <c r="ETT4" s="155"/>
      <c r="ETU4" s="155"/>
      <c r="ETV4" s="155"/>
      <c r="ETW4" s="155"/>
      <c r="ETX4" s="155"/>
      <c r="ETY4" s="155"/>
      <c r="ETZ4" s="155"/>
      <c r="EUA4" s="155"/>
      <c r="EUB4" s="155"/>
      <c r="EUC4" s="155"/>
      <c r="EUD4" s="155"/>
      <c r="EUE4" s="155"/>
      <c r="EUF4" s="155"/>
      <c r="EUG4" s="155"/>
      <c r="EUH4" s="155"/>
      <c r="EUI4" s="155"/>
      <c r="EUJ4" s="155"/>
      <c r="EUK4" s="155"/>
      <c r="EUL4" s="155"/>
      <c r="EUM4" s="155"/>
      <c r="EUN4" s="155"/>
      <c r="EUO4" s="155"/>
      <c r="EUP4" s="155"/>
      <c r="EUQ4" s="155"/>
      <c r="EUR4" s="155"/>
      <c r="EUS4" s="155"/>
      <c r="EUT4" s="155"/>
      <c r="EUU4" s="155"/>
      <c r="EUV4" s="155"/>
      <c r="EUW4" s="155"/>
      <c r="EUX4" s="155"/>
      <c r="EUY4" s="155"/>
      <c r="EUZ4" s="155"/>
      <c r="EVA4" s="155"/>
      <c r="EVB4" s="155"/>
      <c r="EVC4" s="155"/>
      <c r="EVD4" s="155"/>
      <c r="EVE4" s="155"/>
      <c r="EVF4" s="155"/>
      <c r="EVG4" s="155"/>
      <c r="EVH4" s="155"/>
      <c r="EVI4" s="155"/>
      <c r="EVJ4" s="155"/>
      <c r="EVK4" s="155"/>
      <c r="EVL4" s="155"/>
      <c r="EVM4" s="155"/>
      <c r="EVN4" s="155"/>
      <c r="EVO4" s="155"/>
      <c r="EVP4" s="155"/>
      <c r="EVQ4" s="155"/>
      <c r="EVR4" s="155"/>
      <c r="EVS4" s="155"/>
      <c r="EVT4" s="155"/>
      <c r="EVU4" s="155"/>
      <c r="EVV4" s="155"/>
      <c r="EVW4" s="155"/>
      <c r="EVX4" s="155"/>
      <c r="EVY4" s="155"/>
      <c r="EVZ4" s="155"/>
      <c r="EWA4" s="155"/>
      <c r="EWB4" s="155"/>
      <c r="EWC4" s="155"/>
      <c r="EWD4" s="155"/>
      <c r="EWE4" s="155"/>
      <c r="EWF4" s="155"/>
      <c r="EWG4" s="155"/>
      <c r="EWH4" s="155"/>
      <c r="EWI4" s="155"/>
      <c r="EWJ4" s="155"/>
      <c r="EWK4" s="155"/>
      <c r="EWL4" s="155"/>
      <c r="EWM4" s="155"/>
      <c r="EWN4" s="155"/>
      <c r="EWO4" s="155"/>
      <c r="EWP4" s="155"/>
      <c r="EWQ4" s="155"/>
      <c r="EWR4" s="155"/>
      <c r="EWS4" s="155"/>
      <c r="EWT4" s="155"/>
      <c r="EWU4" s="155"/>
      <c r="EWV4" s="155"/>
      <c r="EWW4" s="155"/>
      <c r="EWX4" s="155"/>
      <c r="EWY4" s="155"/>
      <c r="EWZ4" s="155"/>
      <c r="EXA4" s="155"/>
      <c r="EXB4" s="155"/>
      <c r="EXC4" s="155"/>
      <c r="EXD4" s="155"/>
      <c r="EXE4" s="155"/>
      <c r="EXF4" s="155"/>
      <c r="EXG4" s="155"/>
      <c r="EXH4" s="155"/>
      <c r="EXI4" s="155"/>
      <c r="EXJ4" s="155"/>
      <c r="EXK4" s="155"/>
      <c r="EXL4" s="155"/>
      <c r="EXM4" s="155"/>
      <c r="EXN4" s="155"/>
      <c r="EXO4" s="155"/>
      <c r="EXP4" s="155"/>
      <c r="EXQ4" s="155"/>
      <c r="EXR4" s="155"/>
      <c r="EXS4" s="155"/>
      <c r="EXT4" s="155"/>
      <c r="EXU4" s="155"/>
      <c r="EXV4" s="155"/>
      <c r="EXW4" s="155"/>
      <c r="EXX4" s="155"/>
      <c r="EXY4" s="155"/>
      <c r="EXZ4" s="155"/>
      <c r="EYA4" s="155"/>
      <c r="EYB4" s="155"/>
      <c r="EYC4" s="155"/>
      <c r="EYD4" s="155"/>
      <c r="EYE4" s="155"/>
      <c r="EYF4" s="155"/>
      <c r="EYG4" s="155"/>
      <c r="EYH4" s="155"/>
      <c r="EYI4" s="155"/>
      <c r="EYJ4" s="155"/>
      <c r="EYK4" s="155"/>
      <c r="EYL4" s="155"/>
      <c r="EYM4" s="155"/>
      <c r="EYN4" s="155"/>
      <c r="EYO4" s="155"/>
      <c r="EYP4" s="155"/>
      <c r="EYQ4" s="155"/>
      <c r="EYR4" s="155"/>
      <c r="EYS4" s="155"/>
      <c r="EYT4" s="155"/>
      <c r="EYU4" s="155"/>
      <c r="EYV4" s="155"/>
      <c r="EYW4" s="155"/>
      <c r="EYX4" s="155"/>
      <c r="EYY4" s="155"/>
      <c r="EYZ4" s="155"/>
      <c r="EZA4" s="155"/>
      <c r="EZB4" s="155"/>
      <c r="EZC4" s="155"/>
      <c r="EZD4" s="155"/>
      <c r="EZE4" s="155"/>
      <c r="EZF4" s="155"/>
      <c r="EZG4" s="155"/>
      <c r="EZH4" s="155"/>
      <c r="EZI4" s="155"/>
      <c r="EZJ4" s="155"/>
      <c r="EZK4" s="155"/>
      <c r="EZL4" s="155"/>
      <c r="EZM4" s="155"/>
      <c r="EZN4" s="155"/>
      <c r="EZO4" s="155"/>
      <c r="EZP4" s="155"/>
      <c r="EZQ4" s="155"/>
      <c r="EZR4" s="155"/>
      <c r="EZS4" s="155"/>
      <c r="EZT4" s="155"/>
      <c r="EZU4" s="155"/>
      <c r="EZV4" s="155"/>
      <c r="EZW4" s="155"/>
      <c r="EZX4" s="155"/>
      <c r="EZY4" s="155"/>
      <c r="EZZ4" s="155"/>
      <c r="FAA4" s="155"/>
      <c r="FAB4" s="155"/>
      <c r="FAC4" s="155"/>
      <c r="FAD4" s="155"/>
      <c r="FAE4" s="155"/>
      <c r="FAF4" s="155"/>
      <c r="FAG4" s="155"/>
      <c r="FAH4" s="155"/>
      <c r="FAI4" s="155"/>
      <c r="FAJ4" s="155"/>
      <c r="FAK4" s="155"/>
      <c r="FAL4" s="155"/>
      <c r="FAM4" s="155"/>
      <c r="FAN4" s="155"/>
      <c r="FAO4" s="155"/>
      <c r="FAP4" s="155"/>
      <c r="FAQ4" s="155"/>
      <c r="FAR4" s="155"/>
      <c r="FAS4" s="155"/>
      <c r="FAT4" s="155"/>
      <c r="FAU4" s="155"/>
      <c r="FAV4" s="155"/>
      <c r="FAW4" s="155"/>
      <c r="FAX4" s="155"/>
      <c r="FAY4" s="155"/>
      <c r="FAZ4" s="155"/>
      <c r="FBA4" s="155"/>
      <c r="FBB4" s="155"/>
      <c r="FBC4" s="155"/>
      <c r="FBD4" s="155"/>
      <c r="FBE4" s="155"/>
      <c r="FBF4" s="155"/>
      <c r="FBG4" s="155"/>
      <c r="FBH4" s="155"/>
      <c r="FBI4" s="155"/>
      <c r="FBJ4" s="155"/>
      <c r="FBK4" s="155"/>
      <c r="FBL4" s="155"/>
      <c r="FBM4" s="155"/>
      <c r="FBN4" s="155"/>
      <c r="FBO4" s="155"/>
      <c r="FBP4" s="155"/>
      <c r="FBQ4" s="155"/>
      <c r="FBR4" s="155"/>
      <c r="FBS4" s="155"/>
      <c r="FBT4" s="155"/>
      <c r="FBU4" s="155"/>
      <c r="FBV4" s="155"/>
      <c r="FBW4" s="155"/>
      <c r="FBX4" s="155"/>
      <c r="FBY4" s="155"/>
      <c r="FBZ4" s="155"/>
      <c r="FCA4" s="155"/>
      <c r="FCB4" s="155"/>
      <c r="FCC4" s="155"/>
      <c r="FCD4" s="155"/>
      <c r="FCE4" s="155"/>
      <c r="FCF4" s="155"/>
      <c r="FCG4" s="155"/>
      <c r="FCH4" s="155"/>
      <c r="FCI4" s="155"/>
      <c r="FCJ4" s="155"/>
      <c r="FCK4" s="155"/>
      <c r="FCL4" s="155"/>
      <c r="FCM4" s="155"/>
      <c r="FCN4" s="155"/>
      <c r="FCO4" s="155"/>
      <c r="FCP4" s="155"/>
      <c r="FCQ4" s="155"/>
      <c r="FCR4" s="155"/>
      <c r="FCS4" s="155"/>
      <c r="FCT4" s="155"/>
      <c r="FCU4" s="155"/>
      <c r="FCV4" s="155"/>
      <c r="FCW4" s="155"/>
      <c r="FCX4" s="155"/>
      <c r="FCY4" s="155"/>
      <c r="FCZ4" s="155"/>
      <c r="FDA4" s="155"/>
      <c r="FDB4" s="155"/>
      <c r="FDC4" s="155"/>
      <c r="FDD4" s="155"/>
      <c r="FDE4" s="155"/>
      <c r="FDF4" s="155"/>
      <c r="FDG4" s="155"/>
      <c r="FDH4" s="155"/>
      <c r="FDI4" s="155"/>
      <c r="FDJ4" s="155"/>
      <c r="FDK4" s="155"/>
      <c r="FDL4" s="155"/>
      <c r="FDM4" s="155"/>
      <c r="FDN4" s="155"/>
      <c r="FDO4" s="155"/>
      <c r="FDP4" s="155"/>
      <c r="FDQ4" s="155"/>
      <c r="FDR4" s="155"/>
      <c r="FDS4" s="155"/>
      <c r="FDT4" s="155"/>
      <c r="FDU4" s="155"/>
      <c r="FDV4" s="155"/>
      <c r="FDW4" s="155"/>
      <c r="FDX4" s="155"/>
      <c r="FDY4" s="155"/>
      <c r="FDZ4" s="155"/>
      <c r="FEA4" s="155"/>
      <c r="FEB4" s="155"/>
      <c r="FEC4" s="155"/>
      <c r="FED4" s="155"/>
      <c r="FEE4" s="155"/>
      <c r="FEF4" s="155"/>
      <c r="FEG4" s="155"/>
      <c r="FEH4" s="155"/>
      <c r="FEI4" s="155"/>
      <c r="FEJ4" s="155"/>
      <c r="FEK4" s="155"/>
      <c r="FEL4" s="155"/>
      <c r="FEM4" s="155"/>
      <c r="FEN4" s="155"/>
      <c r="FEO4" s="155"/>
      <c r="FEP4" s="155"/>
      <c r="FEQ4" s="155"/>
      <c r="FER4" s="155"/>
      <c r="FES4" s="155"/>
      <c r="FET4" s="155"/>
      <c r="FEU4" s="155"/>
      <c r="FEV4" s="155"/>
      <c r="FEW4" s="155"/>
      <c r="FEX4" s="155"/>
      <c r="FEY4" s="155"/>
      <c r="FEZ4" s="155"/>
      <c r="FFA4" s="155"/>
      <c r="FFB4" s="155"/>
      <c r="FFC4" s="155"/>
      <c r="FFD4" s="155"/>
      <c r="FFE4" s="155"/>
      <c r="FFF4" s="155"/>
      <c r="FFG4" s="155"/>
      <c r="FFH4" s="155"/>
      <c r="FFI4" s="155"/>
      <c r="FFJ4" s="155"/>
      <c r="FFK4" s="155"/>
      <c r="FFL4" s="155"/>
      <c r="FFM4" s="155"/>
      <c r="FFN4" s="155"/>
      <c r="FFO4" s="155"/>
      <c r="FFP4" s="155"/>
      <c r="FFQ4" s="155"/>
      <c r="FFR4" s="155"/>
      <c r="FFS4" s="155"/>
      <c r="FFT4" s="155"/>
      <c r="FFU4" s="155"/>
      <c r="FFV4" s="155"/>
      <c r="FFW4" s="155"/>
      <c r="FFX4" s="155"/>
      <c r="FFY4" s="155"/>
      <c r="FFZ4" s="155"/>
      <c r="FGA4" s="155"/>
      <c r="FGB4" s="155"/>
      <c r="FGC4" s="155"/>
      <c r="FGD4" s="155"/>
      <c r="FGE4" s="155"/>
      <c r="FGF4" s="155"/>
      <c r="FGG4" s="155"/>
      <c r="FGH4" s="155"/>
      <c r="FGI4" s="155"/>
      <c r="FGJ4" s="155"/>
      <c r="FGK4" s="155"/>
      <c r="FGL4" s="155"/>
      <c r="FGM4" s="155"/>
      <c r="FGN4" s="155"/>
      <c r="FGO4" s="155"/>
      <c r="FGP4" s="155"/>
      <c r="FGQ4" s="155"/>
      <c r="FGR4" s="155"/>
      <c r="FGS4" s="155"/>
      <c r="FGT4" s="155"/>
      <c r="FGU4" s="155"/>
      <c r="FGV4" s="155"/>
      <c r="FGW4" s="155"/>
      <c r="FGX4" s="155"/>
      <c r="FGY4" s="155"/>
      <c r="FGZ4" s="155"/>
      <c r="FHA4" s="155"/>
      <c r="FHB4" s="155"/>
      <c r="FHC4" s="155"/>
      <c r="FHD4" s="155"/>
      <c r="FHE4" s="155"/>
      <c r="FHF4" s="155"/>
      <c r="FHG4" s="155"/>
      <c r="FHH4" s="155"/>
      <c r="FHI4" s="155"/>
      <c r="FHJ4" s="155"/>
      <c r="FHK4" s="155"/>
      <c r="FHL4" s="155"/>
      <c r="FHM4" s="155"/>
      <c r="FHN4" s="155"/>
      <c r="FHO4" s="155"/>
      <c r="FHP4" s="155"/>
      <c r="FHQ4" s="155"/>
      <c r="FHR4" s="155"/>
      <c r="FHS4" s="155"/>
      <c r="FHT4" s="155"/>
      <c r="FHU4" s="155"/>
      <c r="FHV4" s="155"/>
      <c r="FHW4" s="155"/>
      <c r="FHX4" s="155"/>
      <c r="FHY4" s="155"/>
      <c r="FHZ4" s="155"/>
      <c r="FIA4" s="155"/>
      <c r="FIB4" s="155"/>
      <c r="FIC4" s="155"/>
      <c r="FID4" s="155"/>
      <c r="FIE4" s="155"/>
      <c r="FIF4" s="155"/>
      <c r="FIG4" s="155"/>
      <c r="FIH4" s="155"/>
      <c r="FII4" s="155"/>
      <c r="FIJ4" s="155"/>
      <c r="FIK4" s="155"/>
      <c r="FIL4" s="155"/>
      <c r="FIM4" s="155"/>
      <c r="FIN4" s="155"/>
      <c r="FIO4" s="155"/>
      <c r="FIP4" s="155"/>
      <c r="FIQ4" s="155"/>
      <c r="FIR4" s="155"/>
      <c r="FIS4" s="155"/>
      <c r="FIT4" s="155"/>
      <c r="FIU4" s="155"/>
      <c r="FIV4" s="155"/>
      <c r="FIW4" s="155"/>
      <c r="FIX4" s="155"/>
      <c r="FIY4" s="155"/>
      <c r="FIZ4" s="155"/>
      <c r="FJA4" s="155"/>
      <c r="FJB4" s="155"/>
      <c r="FJC4" s="155"/>
      <c r="FJD4" s="155"/>
      <c r="FJE4" s="155"/>
      <c r="FJF4" s="155"/>
      <c r="FJG4" s="155"/>
      <c r="FJH4" s="155"/>
      <c r="FJI4" s="155"/>
      <c r="FJJ4" s="155"/>
      <c r="FJK4" s="155"/>
      <c r="FJL4" s="155"/>
      <c r="FJM4" s="155"/>
      <c r="FJN4" s="155"/>
      <c r="FJO4" s="155"/>
      <c r="FJP4" s="155"/>
      <c r="FJQ4" s="155"/>
      <c r="FJR4" s="155"/>
      <c r="FJS4" s="155"/>
      <c r="FJT4" s="155"/>
      <c r="FJU4" s="155"/>
      <c r="FJV4" s="155"/>
      <c r="FJW4" s="155"/>
      <c r="FJX4" s="155"/>
      <c r="FJY4" s="155"/>
      <c r="FJZ4" s="155"/>
      <c r="FKA4" s="155"/>
      <c r="FKB4" s="155"/>
      <c r="FKC4" s="155"/>
      <c r="FKD4" s="155"/>
      <c r="FKE4" s="155"/>
      <c r="FKF4" s="155"/>
      <c r="FKG4" s="155"/>
      <c r="FKH4" s="155"/>
      <c r="FKI4" s="155"/>
      <c r="FKJ4" s="155"/>
      <c r="FKK4" s="155"/>
      <c r="FKL4" s="155"/>
      <c r="FKM4" s="155"/>
      <c r="FKN4" s="155"/>
      <c r="FKO4" s="155"/>
      <c r="FKP4" s="155"/>
      <c r="FKQ4" s="155"/>
      <c r="FKR4" s="155"/>
      <c r="FKS4" s="155"/>
      <c r="FKT4" s="155"/>
      <c r="FKU4" s="155"/>
      <c r="FKV4" s="155"/>
      <c r="FKW4" s="155"/>
      <c r="FKX4" s="155"/>
      <c r="FKY4" s="155"/>
      <c r="FKZ4" s="155"/>
      <c r="FLA4" s="155"/>
      <c r="FLB4" s="155"/>
      <c r="FLC4" s="155"/>
      <c r="FLD4" s="155"/>
      <c r="FLE4" s="155"/>
      <c r="FLF4" s="155"/>
      <c r="FLG4" s="155"/>
      <c r="FLH4" s="155"/>
      <c r="FLI4" s="155"/>
      <c r="FLJ4" s="155"/>
      <c r="FLK4" s="155"/>
      <c r="FLL4" s="155"/>
      <c r="FLM4" s="155"/>
      <c r="FLN4" s="155"/>
      <c r="FLO4" s="155"/>
      <c r="FLP4" s="155"/>
      <c r="FLQ4" s="155"/>
      <c r="FLR4" s="155"/>
      <c r="FLS4" s="155"/>
      <c r="FLT4" s="155"/>
      <c r="FLU4" s="155"/>
      <c r="FLV4" s="155"/>
      <c r="FLW4" s="155"/>
      <c r="FLX4" s="155"/>
      <c r="FLY4" s="155"/>
      <c r="FLZ4" s="155"/>
      <c r="FMA4" s="155"/>
      <c r="FMB4" s="155"/>
      <c r="FMC4" s="155"/>
      <c r="FMD4" s="155"/>
      <c r="FME4" s="155"/>
      <c r="FMF4" s="155"/>
      <c r="FMG4" s="155"/>
      <c r="FMH4" s="155"/>
      <c r="FMI4" s="155"/>
      <c r="FMJ4" s="155"/>
      <c r="FMK4" s="155"/>
      <c r="FML4" s="155"/>
      <c r="FMM4" s="155"/>
      <c r="FMN4" s="155"/>
      <c r="FMO4" s="155"/>
      <c r="FMP4" s="155"/>
      <c r="FMQ4" s="155"/>
      <c r="FMR4" s="155"/>
      <c r="FMS4" s="155"/>
      <c r="FMT4" s="155"/>
      <c r="FMU4" s="155"/>
      <c r="FMV4" s="155"/>
      <c r="FMW4" s="155"/>
      <c r="FMX4" s="155"/>
      <c r="FMY4" s="155"/>
      <c r="FMZ4" s="155"/>
      <c r="FNA4" s="155"/>
      <c r="FNB4" s="155"/>
      <c r="FNC4" s="155"/>
      <c r="FND4" s="155"/>
      <c r="FNE4" s="155"/>
      <c r="FNF4" s="155"/>
      <c r="FNG4" s="155"/>
      <c r="FNH4" s="155"/>
      <c r="FNI4" s="155"/>
      <c r="FNJ4" s="155"/>
      <c r="FNK4" s="155"/>
      <c r="FNL4" s="155"/>
      <c r="FNM4" s="155"/>
      <c r="FNN4" s="155"/>
      <c r="FNO4" s="155"/>
      <c r="FNP4" s="155"/>
      <c r="FNQ4" s="155"/>
      <c r="FNR4" s="155"/>
      <c r="FNS4" s="155"/>
      <c r="FNT4" s="155"/>
      <c r="FNU4" s="155"/>
      <c r="FNV4" s="155"/>
      <c r="FNW4" s="155"/>
      <c r="FNX4" s="155"/>
      <c r="FNY4" s="155"/>
      <c r="FNZ4" s="155"/>
      <c r="FOA4" s="155"/>
      <c r="FOB4" s="155"/>
      <c r="FOC4" s="155"/>
      <c r="FOD4" s="155"/>
      <c r="FOE4" s="155"/>
      <c r="FOF4" s="155"/>
      <c r="FOG4" s="155"/>
      <c r="FOH4" s="155"/>
      <c r="FOI4" s="155"/>
      <c r="FOJ4" s="155"/>
      <c r="FOK4" s="155"/>
      <c r="FOL4" s="155"/>
      <c r="FOM4" s="155"/>
      <c r="FON4" s="155"/>
      <c r="FOO4" s="155"/>
      <c r="FOP4" s="155"/>
      <c r="FOQ4" s="155"/>
      <c r="FOR4" s="155"/>
      <c r="FOS4" s="155"/>
      <c r="FOT4" s="155"/>
      <c r="FOU4" s="155"/>
      <c r="FOV4" s="155"/>
      <c r="FOW4" s="155"/>
      <c r="FOX4" s="155"/>
      <c r="FOY4" s="155"/>
      <c r="FOZ4" s="155"/>
      <c r="FPA4" s="155"/>
      <c r="FPB4" s="155"/>
      <c r="FPC4" s="155"/>
      <c r="FPD4" s="155"/>
      <c r="FPE4" s="155"/>
      <c r="FPF4" s="155"/>
      <c r="FPG4" s="155"/>
      <c r="FPH4" s="155"/>
      <c r="FPI4" s="155"/>
      <c r="FPJ4" s="155"/>
      <c r="FPK4" s="155"/>
      <c r="FPL4" s="155"/>
      <c r="FPM4" s="155"/>
      <c r="FPN4" s="155"/>
      <c r="FPO4" s="155"/>
      <c r="FPP4" s="155"/>
      <c r="FPQ4" s="155"/>
      <c r="FPR4" s="155"/>
      <c r="FPS4" s="155"/>
      <c r="FPT4" s="155"/>
      <c r="FPU4" s="155"/>
      <c r="FPV4" s="155"/>
      <c r="FPW4" s="155"/>
      <c r="FPX4" s="155"/>
      <c r="FPY4" s="155"/>
      <c r="FPZ4" s="155"/>
      <c r="FQA4" s="155"/>
      <c r="FQB4" s="155"/>
      <c r="FQC4" s="155"/>
      <c r="FQD4" s="155"/>
      <c r="FQE4" s="155"/>
      <c r="FQF4" s="155"/>
      <c r="FQG4" s="155"/>
      <c r="FQH4" s="155"/>
      <c r="FQI4" s="155"/>
      <c r="FQJ4" s="155"/>
      <c r="FQK4" s="155"/>
      <c r="FQL4" s="155"/>
      <c r="FQM4" s="155"/>
      <c r="FQN4" s="155"/>
      <c r="FQO4" s="155"/>
      <c r="FQP4" s="155"/>
      <c r="FQQ4" s="155"/>
      <c r="FQR4" s="155"/>
      <c r="FQS4" s="155"/>
      <c r="FQT4" s="155"/>
      <c r="FQU4" s="155"/>
      <c r="FQV4" s="155"/>
      <c r="FQW4" s="155"/>
      <c r="FQX4" s="155"/>
      <c r="FQY4" s="155"/>
      <c r="FQZ4" s="155"/>
      <c r="FRA4" s="155"/>
      <c r="FRB4" s="155"/>
      <c r="FRC4" s="155"/>
      <c r="FRD4" s="155"/>
      <c r="FRE4" s="155"/>
      <c r="FRF4" s="155"/>
      <c r="FRG4" s="155"/>
      <c r="FRH4" s="155"/>
      <c r="FRI4" s="155"/>
      <c r="FRJ4" s="155"/>
      <c r="FRK4" s="155"/>
      <c r="FRL4" s="155"/>
      <c r="FRM4" s="155"/>
      <c r="FRN4" s="155"/>
      <c r="FRO4" s="155"/>
      <c r="FRP4" s="155"/>
      <c r="FRQ4" s="155"/>
      <c r="FRR4" s="155"/>
      <c r="FRS4" s="155"/>
      <c r="FRT4" s="155"/>
      <c r="FRU4" s="155"/>
      <c r="FRV4" s="155"/>
      <c r="FRW4" s="155"/>
      <c r="FRX4" s="155"/>
      <c r="FRY4" s="155"/>
      <c r="FRZ4" s="155"/>
      <c r="FSA4" s="155"/>
      <c r="FSB4" s="155"/>
      <c r="FSC4" s="155"/>
      <c r="FSD4" s="155"/>
      <c r="FSE4" s="155"/>
      <c r="FSF4" s="155"/>
      <c r="FSG4" s="155"/>
      <c r="FSH4" s="155"/>
      <c r="FSI4" s="155"/>
      <c r="FSJ4" s="155"/>
      <c r="FSK4" s="155"/>
      <c r="FSL4" s="155"/>
      <c r="FSM4" s="155"/>
      <c r="FSN4" s="155"/>
      <c r="FSO4" s="155"/>
      <c r="FSP4" s="155"/>
      <c r="FSQ4" s="155"/>
      <c r="FSR4" s="155"/>
      <c r="FSS4" s="155"/>
      <c r="FST4" s="155"/>
      <c r="FSU4" s="155"/>
      <c r="FSV4" s="155"/>
      <c r="FSW4" s="155"/>
      <c r="FSX4" s="155"/>
      <c r="FSY4" s="155"/>
      <c r="FSZ4" s="155"/>
      <c r="FTA4" s="155"/>
      <c r="FTB4" s="155"/>
      <c r="FTC4" s="155"/>
      <c r="FTD4" s="155"/>
      <c r="FTE4" s="155"/>
      <c r="FTF4" s="155"/>
      <c r="FTG4" s="155"/>
      <c r="FTH4" s="155"/>
      <c r="FTI4" s="155"/>
      <c r="FTJ4" s="155"/>
      <c r="FTK4" s="155"/>
      <c r="FTL4" s="155"/>
      <c r="FTM4" s="155"/>
      <c r="FTN4" s="155"/>
      <c r="FTO4" s="155"/>
      <c r="FTP4" s="155"/>
      <c r="FTQ4" s="155"/>
      <c r="FTR4" s="155"/>
      <c r="FTS4" s="155"/>
      <c r="FTT4" s="155"/>
      <c r="FTU4" s="155"/>
      <c r="FTV4" s="155"/>
      <c r="FTW4" s="155"/>
      <c r="FTX4" s="155"/>
      <c r="FTY4" s="155"/>
      <c r="FTZ4" s="155"/>
      <c r="FUA4" s="155"/>
      <c r="FUB4" s="155"/>
      <c r="FUC4" s="155"/>
      <c r="FUD4" s="155"/>
      <c r="FUE4" s="155"/>
      <c r="FUF4" s="155"/>
      <c r="FUG4" s="155"/>
      <c r="FUH4" s="155"/>
      <c r="FUI4" s="155"/>
      <c r="FUJ4" s="155"/>
      <c r="FUK4" s="155"/>
      <c r="FUL4" s="155"/>
      <c r="FUM4" s="155"/>
      <c r="FUN4" s="155"/>
      <c r="FUO4" s="155"/>
      <c r="FUP4" s="155"/>
      <c r="FUQ4" s="155"/>
      <c r="FUR4" s="155"/>
      <c r="FUS4" s="155"/>
      <c r="FUT4" s="155"/>
      <c r="FUU4" s="155"/>
      <c r="FUV4" s="155"/>
      <c r="FUW4" s="155"/>
      <c r="FUX4" s="155"/>
      <c r="FUY4" s="155"/>
      <c r="FUZ4" s="155"/>
      <c r="FVA4" s="155"/>
      <c r="FVB4" s="155"/>
      <c r="FVC4" s="155"/>
      <c r="FVD4" s="155"/>
      <c r="FVE4" s="155"/>
      <c r="FVF4" s="155"/>
      <c r="FVG4" s="155"/>
      <c r="FVH4" s="155"/>
      <c r="FVI4" s="155"/>
      <c r="FVJ4" s="155"/>
      <c r="FVK4" s="155"/>
      <c r="FVL4" s="155"/>
      <c r="FVM4" s="155"/>
      <c r="FVN4" s="155"/>
      <c r="FVO4" s="155"/>
      <c r="FVP4" s="155"/>
      <c r="FVQ4" s="155"/>
      <c r="FVR4" s="155"/>
      <c r="FVS4" s="155"/>
      <c r="FVT4" s="155"/>
      <c r="FVU4" s="155"/>
      <c r="FVV4" s="155"/>
      <c r="FVW4" s="155"/>
      <c r="FVX4" s="155"/>
      <c r="FVY4" s="155"/>
      <c r="FVZ4" s="155"/>
      <c r="FWA4" s="155"/>
      <c r="FWB4" s="155"/>
      <c r="FWC4" s="155"/>
      <c r="FWD4" s="155"/>
      <c r="FWE4" s="155"/>
      <c r="FWF4" s="155"/>
      <c r="FWG4" s="155"/>
      <c r="FWH4" s="155"/>
      <c r="FWI4" s="155"/>
      <c r="FWJ4" s="155"/>
      <c r="FWK4" s="155"/>
      <c r="FWL4" s="155"/>
      <c r="FWM4" s="155"/>
      <c r="FWN4" s="155"/>
      <c r="FWO4" s="155"/>
      <c r="FWP4" s="155"/>
      <c r="FWQ4" s="155"/>
      <c r="FWR4" s="155"/>
      <c r="FWS4" s="155"/>
      <c r="FWT4" s="155"/>
      <c r="FWU4" s="155"/>
      <c r="FWV4" s="155"/>
      <c r="FWW4" s="155"/>
      <c r="FWX4" s="155"/>
      <c r="FWY4" s="155"/>
      <c r="FWZ4" s="155"/>
      <c r="FXA4" s="155"/>
      <c r="FXB4" s="155"/>
      <c r="FXC4" s="155"/>
      <c r="FXD4" s="155"/>
      <c r="FXE4" s="155"/>
      <c r="FXF4" s="155"/>
      <c r="FXG4" s="155"/>
      <c r="FXH4" s="155"/>
      <c r="FXI4" s="155"/>
      <c r="FXJ4" s="155"/>
      <c r="FXK4" s="155"/>
      <c r="FXL4" s="155"/>
      <c r="FXM4" s="155"/>
      <c r="FXN4" s="155"/>
      <c r="FXO4" s="155"/>
      <c r="FXP4" s="155"/>
      <c r="FXQ4" s="155"/>
      <c r="FXR4" s="155"/>
      <c r="FXS4" s="155"/>
      <c r="FXT4" s="155"/>
      <c r="FXU4" s="155"/>
      <c r="FXV4" s="155"/>
      <c r="FXW4" s="155"/>
      <c r="FXX4" s="155"/>
      <c r="FXY4" s="155"/>
      <c r="FXZ4" s="155"/>
      <c r="FYA4" s="155"/>
      <c r="FYB4" s="155"/>
      <c r="FYC4" s="155"/>
      <c r="FYD4" s="155"/>
      <c r="FYE4" s="155"/>
      <c r="FYF4" s="155"/>
      <c r="FYG4" s="155"/>
      <c r="FYH4" s="155"/>
      <c r="FYI4" s="155"/>
      <c r="FYJ4" s="155"/>
      <c r="FYK4" s="155"/>
      <c r="FYL4" s="155"/>
      <c r="FYM4" s="155"/>
      <c r="FYN4" s="155"/>
      <c r="FYO4" s="155"/>
      <c r="FYP4" s="155"/>
      <c r="FYQ4" s="155"/>
      <c r="FYR4" s="155"/>
      <c r="FYS4" s="155"/>
      <c r="FYT4" s="155"/>
      <c r="FYU4" s="155"/>
      <c r="FYV4" s="155"/>
      <c r="FYW4" s="155"/>
      <c r="FYX4" s="155"/>
      <c r="FYY4" s="155"/>
      <c r="FYZ4" s="155"/>
      <c r="FZA4" s="155"/>
      <c r="FZB4" s="155"/>
      <c r="FZC4" s="155"/>
      <c r="FZD4" s="155"/>
      <c r="FZE4" s="155"/>
      <c r="FZF4" s="155"/>
      <c r="FZG4" s="155"/>
      <c r="FZH4" s="155"/>
      <c r="FZI4" s="155"/>
      <c r="FZJ4" s="155"/>
      <c r="FZK4" s="155"/>
      <c r="FZL4" s="155"/>
      <c r="FZM4" s="155"/>
      <c r="FZN4" s="155"/>
      <c r="FZO4" s="155"/>
      <c r="FZP4" s="155"/>
      <c r="FZQ4" s="155"/>
      <c r="FZR4" s="155"/>
      <c r="FZS4" s="155"/>
      <c r="FZT4" s="155"/>
      <c r="FZU4" s="155"/>
      <c r="FZV4" s="155"/>
      <c r="FZW4" s="155"/>
      <c r="FZX4" s="155"/>
      <c r="FZY4" s="155"/>
      <c r="FZZ4" s="155"/>
      <c r="GAA4" s="155"/>
      <c r="GAB4" s="155"/>
      <c r="GAC4" s="155"/>
      <c r="GAD4" s="155"/>
      <c r="GAE4" s="155"/>
      <c r="GAF4" s="155"/>
      <c r="GAG4" s="155"/>
      <c r="GAH4" s="155"/>
      <c r="GAI4" s="155"/>
      <c r="GAJ4" s="155"/>
      <c r="GAK4" s="155"/>
      <c r="GAL4" s="155"/>
      <c r="GAM4" s="155"/>
      <c r="GAN4" s="155"/>
      <c r="GAO4" s="155"/>
      <c r="GAP4" s="155"/>
      <c r="GAQ4" s="155"/>
      <c r="GAR4" s="155"/>
      <c r="GAS4" s="155"/>
      <c r="GAT4" s="155"/>
      <c r="GAU4" s="155"/>
      <c r="GAV4" s="155"/>
      <c r="GAW4" s="155"/>
      <c r="GAX4" s="155"/>
      <c r="GAY4" s="155"/>
      <c r="GAZ4" s="155"/>
      <c r="GBA4" s="155"/>
      <c r="GBB4" s="155"/>
      <c r="GBC4" s="155"/>
      <c r="GBD4" s="155"/>
      <c r="GBE4" s="155"/>
      <c r="GBF4" s="155"/>
      <c r="GBG4" s="155"/>
      <c r="GBH4" s="155"/>
      <c r="GBI4" s="155"/>
      <c r="GBJ4" s="155"/>
      <c r="GBK4" s="155"/>
      <c r="GBL4" s="155"/>
      <c r="GBM4" s="155"/>
      <c r="GBN4" s="155"/>
      <c r="GBO4" s="155"/>
      <c r="GBP4" s="155"/>
      <c r="GBQ4" s="155"/>
      <c r="GBR4" s="155"/>
      <c r="GBS4" s="155"/>
      <c r="GBT4" s="155"/>
      <c r="GBU4" s="155"/>
      <c r="GBV4" s="155"/>
      <c r="GBW4" s="155"/>
      <c r="GBX4" s="155"/>
      <c r="GBY4" s="155"/>
      <c r="GBZ4" s="155"/>
      <c r="GCA4" s="155"/>
      <c r="GCB4" s="155"/>
      <c r="GCC4" s="155"/>
      <c r="GCD4" s="155"/>
      <c r="GCE4" s="155"/>
      <c r="GCF4" s="155"/>
      <c r="GCG4" s="155"/>
      <c r="GCH4" s="155"/>
      <c r="GCI4" s="155"/>
      <c r="GCJ4" s="155"/>
      <c r="GCK4" s="155"/>
      <c r="GCL4" s="155"/>
      <c r="GCM4" s="155"/>
      <c r="GCN4" s="155"/>
      <c r="GCO4" s="155"/>
      <c r="GCP4" s="155"/>
      <c r="GCQ4" s="155"/>
      <c r="GCR4" s="155"/>
      <c r="GCS4" s="155"/>
      <c r="GCT4" s="155"/>
      <c r="GCU4" s="155"/>
      <c r="GCV4" s="155"/>
      <c r="GCW4" s="155"/>
      <c r="GCX4" s="155"/>
      <c r="GCY4" s="155"/>
      <c r="GCZ4" s="155"/>
      <c r="GDA4" s="155"/>
      <c r="GDB4" s="155"/>
      <c r="GDC4" s="155"/>
      <c r="GDD4" s="155"/>
      <c r="GDE4" s="155"/>
      <c r="GDF4" s="155"/>
      <c r="GDG4" s="155"/>
      <c r="GDH4" s="155"/>
      <c r="GDI4" s="155"/>
      <c r="GDJ4" s="155"/>
      <c r="GDK4" s="155"/>
      <c r="GDL4" s="155"/>
      <c r="GDM4" s="155"/>
      <c r="GDN4" s="155"/>
      <c r="GDO4" s="155"/>
      <c r="GDP4" s="155"/>
      <c r="GDQ4" s="155"/>
      <c r="GDR4" s="155"/>
      <c r="GDS4" s="155"/>
      <c r="GDT4" s="155"/>
      <c r="GDU4" s="155"/>
      <c r="GDV4" s="155"/>
      <c r="GDW4" s="155"/>
      <c r="GDX4" s="155"/>
      <c r="GDY4" s="155"/>
      <c r="GDZ4" s="155"/>
      <c r="GEA4" s="155"/>
      <c r="GEB4" s="155"/>
      <c r="GEC4" s="155"/>
      <c r="GED4" s="155"/>
      <c r="GEE4" s="155"/>
      <c r="GEF4" s="155"/>
      <c r="GEG4" s="155"/>
      <c r="GEH4" s="155"/>
      <c r="GEI4" s="155"/>
      <c r="GEJ4" s="155"/>
      <c r="GEK4" s="155"/>
      <c r="GEL4" s="155"/>
      <c r="GEM4" s="155"/>
      <c r="GEN4" s="155"/>
      <c r="GEO4" s="155"/>
      <c r="GEP4" s="155"/>
      <c r="GEQ4" s="155"/>
      <c r="GER4" s="155"/>
      <c r="GES4" s="155"/>
      <c r="GET4" s="155"/>
      <c r="GEU4" s="155"/>
      <c r="GEV4" s="155"/>
      <c r="GEW4" s="155"/>
      <c r="GEX4" s="155"/>
      <c r="GEY4" s="155"/>
      <c r="GEZ4" s="155"/>
      <c r="GFA4" s="155"/>
      <c r="GFB4" s="155"/>
      <c r="GFC4" s="155"/>
      <c r="GFD4" s="155"/>
      <c r="GFE4" s="155"/>
      <c r="GFF4" s="155"/>
      <c r="GFG4" s="155"/>
      <c r="GFH4" s="155"/>
      <c r="GFI4" s="155"/>
      <c r="GFJ4" s="155"/>
      <c r="GFK4" s="155"/>
      <c r="GFL4" s="155"/>
      <c r="GFM4" s="155"/>
      <c r="GFN4" s="155"/>
      <c r="GFO4" s="155"/>
      <c r="GFP4" s="155"/>
      <c r="GFQ4" s="155"/>
      <c r="GFR4" s="155"/>
      <c r="GFS4" s="155"/>
      <c r="GFT4" s="155"/>
      <c r="GFU4" s="155"/>
      <c r="GFV4" s="155"/>
      <c r="GFW4" s="155"/>
      <c r="GFX4" s="155"/>
      <c r="GFY4" s="155"/>
      <c r="GFZ4" s="155"/>
      <c r="GGA4" s="155"/>
      <c r="GGB4" s="155"/>
      <c r="GGC4" s="155"/>
      <c r="GGD4" s="155"/>
      <c r="GGE4" s="155"/>
      <c r="GGF4" s="155"/>
      <c r="GGG4" s="155"/>
      <c r="GGH4" s="155"/>
      <c r="GGI4" s="155"/>
      <c r="GGJ4" s="155"/>
      <c r="GGK4" s="155"/>
      <c r="GGL4" s="155"/>
      <c r="GGM4" s="155"/>
      <c r="GGN4" s="155"/>
      <c r="GGO4" s="155"/>
      <c r="GGP4" s="155"/>
      <c r="GGQ4" s="155"/>
      <c r="GGR4" s="155"/>
      <c r="GGS4" s="155"/>
      <c r="GGT4" s="155"/>
      <c r="GGU4" s="155"/>
      <c r="GGV4" s="155"/>
      <c r="GGW4" s="155"/>
      <c r="GGX4" s="155"/>
      <c r="GGY4" s="155"/>
      <c r="GGZ4" s="155"/>
      <c r="GHA4" s="155"/>
      <c r="GHB4" s="155"/>
      <c r="GHC4" s="155"/>
      <c r="GHD4" s="155"/>
      <c r="GHE4" s="155"/>
      <c r="GHF4" s="155"/>
      <c r="GHG4" s="155"/>
      <c r="GHH4" s="155"/>
      <c r="GHI4" s="155"/>
      <c r="GHJ4" s="155"/>
      <c r="GHK4" s="155"/>
      <c r="GHL4" s="155"/>
      <c r="GHM4" s="155"/>
      <c r="GHN4" s="155"/>
      <c r="GHO4" s="155"/>
      <c r="GHP4" s="155"/>
      <c r="GHQ4" s="155"/>
      <c r="GHR4" s="155"/>
      <c r="GHS4" s="155"/>
      <c r="GHT4" s="155"/>
      <c r="GHU4" s="155"/>
      <c r="GHV4" s="155"/>
      <c r="GHW4" s="155"/>
      <c r="GHX4" s="155"/>
      <c r="GHY4" s="155"/>
      <c r="GHZ4" s="155"/>
      <c r="GIA4" s="155"/>
      <c r="GIB4" s="155"/>
      <c r="GIC4" s="155"/>
      <c r="GID4" s="155"/>
      <c r="GIE4" s="155"/>
      <c r="GIF4" s="155"/>
      <c r="GIG4" s="155"/>
      <c r="GIH4" s="155"/>
      <c r="GII4" s="155"/>
      <c r="GIJ4" s="155"/>
      <c r="GIK4" s="155"/>
      <c r="GIL4" s="155"/>
      <c r="GIM4" s="155"/>
      <c r="GIN4" s="155"/>
      <c r="GIO4" s="155"/>
      <c r="GIP4" s="155"/>
      <c r="GIQ4" s="155"/>
      <c r="GIR4" s="155"/>
      <c r="GIS4" s="155"/>
      <c r="GIT4" s="155"/>
      <c r="GIU4" s="155"/>
      <c r="GIV4" s="155"/>
      <c r="GIW4" s="155"/>
      <c r="GIX4" s="155"/>
      <c r="GIY4" s="155"/>
      <c r="GIZ4" s="155"/>
      <c r="GJA4" s="155"/>
      <c r="GJB4" s="155"/>
      <c r="GJC4" s="155"/>
      <c r="GJD4" s="155"/>
      <c r="GJE4" s="155"/>
      <c r="GJF4" s="155"/>
      <c r="GJG4" s="155"/>
      <c r="GJH4" s="155"/>
      <c r="GJI4" s="155"/>
      <c r="GJJ4" s="155"/>
      <c r="GJK4" s="155"/>
      <c r="GJL4" s="155"/>
      <c r="GJM4" s="155"/>
      <c r="GJN4" s="155"/>
      <c r="GJO4" s="155"/>
      <c r="GJP4" s="155"/>
      <c r="GJQ4" s="155"/>
      <c r="GJR4" s="155"/>
      <c r="GJS4" s="155"/>
      <c r="GJT4" s="155"/>
      <c r="GJU4" s="155"/>
      <c r="GJV4" s="155"/>
      <c r="GJW4" s="155"/>
      <c r="GJX4" s="155"/>
      <c r="GJY4" s="155"/>
      <c r="GJZ4" s="155"/>
      <c r="GKA4" s="155"/>
      <c r="GKB4" s="155"/>
      <c r="GKC4" s="155"/>
      <c r="GKD4" s="155"/>
      <c r="GKE4" s="155"/>
      <c r="GKF4" s="155"/>
      <c r="GKG4" s="155"/>
      <c r="GKH4" s="155"/>
      <c r="GKI4" s="155"/>
      <c r="GKJ4" s="155"/>
      <c r="GKK4" s="155"/>
      <c r="GKL4" s="155"/>
      <c r="GKM4" s="155"/>
      <c r="GKN4" s="155"/>
      <c r="GKO4" s="155"/>
      <c r="GKP4" s="155"/>
      <c r="GKQ4" s="155"/>
      <c r="GKR4" s="155"/>
      <c r="GKS4" s="155"/>
      <c r="GKT4" s="155"/>
      <c r="GKU4" s="155"/>
      <c r="GKV4" s="155"/>
      <c r="GKW4" s="155"/>
      <c r="GKX4" s="155"/>
      <c r="GKY4" s="155"/>
      <c r="GKZ4" s="155"/>
      <c r="GLA4" s="155"/>
      <c r="GLB4" s="155"/>
      <c r="GLC4" s="155"/>
      <c r="GLD4" s="155"/>
      <c r="GLE4" s="155"/>
      <c r="GLF4" s="155"/>
      <c r="GLG4" s="155"/>
      <c r="GLH4" s="155"/>
      <c r="GLI4" s="155"/>
      <c r="GLJ4" s="155"/>
      <c r="GLK4" s="155"/>
      <c r="GLL4" s="155"/>
      <c r="GLM4" s="155"/>
      <c r="GLN4" s="155"/>
      <c r="GLO4" s="155"/>
      <c r="GLP4" s="155"/>
      <c r="GLQ4" s="155"/>
      <c r="GLR4" s="155"/>
      <c r="GLS4" s="155"/>
      <c r="GLT4" s="155"/>
      <c r="GLU4" s="155"/>
      <c r="GLV4" s="155"/>
      <c r="GLW4" s="155"/>
      <c r="GLX4" s="155"/>
      <c r="GLY4" s="155"/>
      <c r="GLZ4" s="155"/>
      <c r="GMA4" s="155"/>
      <c r="GMB4" s="155"/>
      <c r="GMC4" s="155"/>
      <c r="GMD4" s="155"/>
      <c r="GME4" s="155"/>
      <c r="GMF4" s="155"/>
      <c r="GMG4" s="155"/>
      <c r="GMH4" s="155"/>
      <c r="GMI4" s="155"/>
      <c r="GMJ4" s="155"/>
      <c r="GMK4" s="155"/>
      <c r="GML4" s="155"/>
      <c r="GMM4" s="155"/>
      <c r="GMN4" s="155"/>
      <c r="GMO4" s="155"/>
      <c r="GMP4" s="155"/>
      <c r="GMQ4" s="155"/>
      <c r="GMR4" s="155"/>
      <c r="GMS4" s="155"/>
      <c r="GMT4" s="155"/>
      <c r="GMU4" s="155"/>
      <c r="GMV4" s="155"/>
      <c r="GMW4" s="155"/>
      <c r="GMX4" s="155"/>
      <c r="GMY4" s="155"/>
      <c r="GMZ4" s="155"/>
      <c r="GNA4" s="155"/>
      <c r="GNB4" s="155"/>
      <c r="GNC4" s="155"/>
      <c r="GND4" s="155"/>
      <c r="GNE4" s="155"/>
      <c r="GNF4" s="155"/>
      <c r="GNG4" s="155"/>
      <c r="GNH4" s="155"/>
      <c r="GNI4" s="155"/>
      <c r="GNJ4" s="155"/>
      <c r="GNK4" s="155"/>
      <c r="GNL4" s="155"/>
      <c r="GNM4" s="155"/>
      <c r="GNN4" s="155"/>
      <c r="GNO4" s="155"/>
      <c r="GNP4" s="155"/>
      <c r="GNQ4" s="155"/>
      <c r="GNR4" s="155"/>
      <c r="GNS4" s="155"/>
      <c r="GNT4" s="155"/>
      <c r="GNU4" s="155"/>
      <c r="GNV4" s="155"/>
      <c r="GNW4" s="155"/>
      <c r="GNX4" s="155"/>
      <c r="GNY4" s="155"/>
      <c r="GNZ4" s="155"/>
      <c r="GOA4" s="155"/>
      <c r="GOB4" s="155"/>
      <c r="GOC4" s="155"/>
      <c r="GOD4" s="155"/>
      <c r="GOE4" s="155"/>
      <c r="GOF4" s="155"/>
      <c r="GOG4" s="155"/>
      <c r="GOH4" s="155"/>
      <c r="GOI4" s="155"/>
      <c r="GOJ4" s="155"/>
      <c r="GOK4" s="155"/>
      <c r="GOL4" s="155"/>
      <c r="GOM4" s="155"/>
      <c r="GON4" s="155"/>
      <c r="GOO4" s="155"/>
      <c r="GOP4" s="155"/>
      <c r="GOQ4" s="155"/>
      <c r="GOR4" s="155"/>
      <c r="GOS4" s="155"/>
      <c r="GOT4" s="155"/>
      <c r="GOU4" s="155"/>
      <c r="GOV4" s="155"/>
      <c r="GOW4" s="155"/>
      <c r="GOX4" s="155"/>
      <c r="GOY4" s="155"/>
      <c r="GOZ4" s="155"/>
      <c r="GPA4" s="155"/>
      <c r="GPB4" s="155"/>
      <c r="GPC4" s="155"/>
      <c r="GPD4" s="155"/>
      <c r="GPE4" s="155"/>
      <c r="GPF4" s="155"/>
      <c r="GPG4" s="155"/>
      <c r="GPH4" s="155"/>
      <c r="GPI4" s="155"/>
      <c r="GPJ4" s="155"/>
      <c r="GPK4" s="155"/>
      <c r="GPL4" s="155"/>
      <c r="GPM4" s="155"/>
      <c r="GPN4" s="155"/>
      <c r="GPO4" s="155"/>
      <c r="GPP4" s="155"/>
      <c r="GPQ4" s="155"/>
      <c r="GPR4" s="155"/>
      <c r="GPS4" s="155"/>
      <c r="GPT4" s="155"/>
      <c r="GPU4" s="155"/>
      <c r="GPV4" s="155"/>
      <c r="GPW4" s="155"/>
      <c r="GPX4" s="155"/>
      <c r="GPY4" s="155"/>
      <c r="GPZ4" s="155"/>
      <c r="GQA4" s="155"/>
      <c r="GQB4" s="155"/>
      <c r="GQC4" s="155"/>
      <c r="GQD4" s="155"/>
      <c r="GQE4" s="155"/>
      <c r="GQF4" s="155"/>
      <c r="GQG4" s="155"/>
      <c r="GQH4" s="155"/>
      <c r="GQI4" s="155"/>
      <c r="GQJ4" s="155"/>
      <c r="GQK4" s="155"/>
      <c r="GQL4" s="155"/>
      <c r="GQM4" s="155"/>
      <c r="GQN4" s="155"/>
      <c r="GQO4" s="155"/>
      <c r="GQP4" s="155"/>
      <c r="GQQ4" s="155"/>
      <c r="GQR4" s="155"/>
      <c r="GQS4" s="155"/>
      <c r="GQT4" s="155"/>
      <c r="GQU4" s="155"/>
      <c r="GQV4" s="155"/>
      <c r="GQW4" s="155"/>
      <c r="GQX4" s="155"/>
      <c r="GQY4" s="155"/>
      <c r="GQZ4" s="155"/>
      <c r="GRA4" s="155"/>
      <c r="GRB4" s="155"/>
      <c r="GRC4" s="155"/>
      <c r="GRD4" s="155"/>
      <c r="GRE4" s="155"/>
      <c r="GRF4" s="155"/>
      <c r="GRG4" s="155"/>
      <c r="GRH4" s="155"/>
      <c r="GRI4" s="155"/>
      <c r="GRJ4" s="155"/>
      <c r="GRK4" s="155"/>
      <c r="GRL4" s="155"/>
      <c r="GRM4" s="155"/>
      <c r="GRN4" s="155"/>
      <c r="GRO4" s="155"/>
      <c r="GRP4" s="155"/>
      <c r="GRQ4" s="155"/>
      <c r="GRR4" s="155"/>
      <c r="GRS4" s="155"/>
      <c r="GRT4" s="155"/>
      <c r="GRU4" s="155"/>
      <c r="GRV4" s="155"/>
      <c r="GRW4" s="155"/>
      <c r="GRX4" s="155"/>
      <c r="GRY4" s="155"/>
      <c r="GRZ4" s="155"/>
      <c r="GSA4" s="155"/>
      <c r="GSB4" s="155"/>
      <c r="GSC4" s="155"/>
      <c r="GSD4" s="155"/>
      <c r="GSE4" s="155"/>
      <c r="GSF4" s="155"/>
      <c r="GSG4" s="155"/>
      <c r="GSH4" s="155"/>
      <c r="GSI4" s="155"/>
      <c r="GSJ4" s="155"/>
      <c r="GSK4" s="155"/>
      <c r="GSL4" s="155"/>
      <c r="GSM4" s="155"/>
      <c r="GSN4" s="155"/>
      <c r="GSO4" s="155"/>
      <c r="GSP4" s="155"/>
      <c r="GSQ4" s="155"/>
      <c r="GSR4" s="155"/>
      <c r="GSS4" s="155"/>
      <c r="GST4" s="155"/>
      <c r="GSU4" s="155"/>
      <c r="GSV4" s="155"/>
      <c r="GSW4" s="155"/>
      <c r="GSX4" s="155"/>
      <c r="GSY4" s="155"/>
      <c r="GSZ4" s="155"/>
      <c r="GTA4" s="155"/>
      <c r="GTB4" s="155"/>
      <c r="GTC4" s="155"/>
      <c r="GTD4" s="155"/>
      <c r="GTE4" s="155"/>
      <c r="GTF4" s="155"/>
      <c r="GTG4" s="155"/>
      <c r="GTH4" s="155"/>
      <c r="GTI4" s="155"/>
      <c r="GTJ4" s="155"/>
      <c r="GTK4" s="155"/>
      <c r="GTL4" s="155"/>
      <c r="GTM4" s="155"/>
      <c r="GTN4" s="155"/>
      <c r="GTO4" s="155"/>
      <c r="GTP4" s="155"/>
      <c r="GTQ4" s="155"/>
      <c r="GTR4" s="155"/>
      <c r="GTS4" s="155"/>
      <c r="GTT4" s="155"/>
      <c r="GTU4" s="155"/>
      <c r="GTV4" s="155"/>
      <c r="GTW4" s="155"/>
      <c r="GTX4" s="155"/>
      <c r="GTY4" s="155"/>
      <c r="GTZ4" s="155"/>
      <c r="GUA4" s="155"/>
      <c r="GUB4" s="155"/>
      <c r="GUC4" s="155"/>
      <c r="GUD4" s="155"/>
      <c r="GUE4" s="155"/>
      <c r="GUF4" s="155"/>
      <c r="GUG4" s="155"/>
      <c r="GUH4" s="155"/>
      <c r="GUI4" s="155"/>
      <c r="GUJ4" s="155"/>
      <c r="GUK4" s="155"/>
      <c r="GUL4" s="155"/>
      <c r="GUM4" s="155"/>
      <c r="GUN4" s="155"/>
      <c r="GUO4" s="155"/>
      <c r="GUP4" s="155"/>
      <c r="GUQ4" s="155"/>
      <c r="GUR4" s="155"/>
      <c r="GUS4" s="155"/>
      <c r="GUT4" s="155"/>
      <c r="GUU4" s="155"/>
      <c r="GUV4" s="155"/>
      <c r="GUW4" s="155"/>
      <c r="GUX4" s="155"/>
      <c r="GUY4" s="155"/>
      <c r="GUZ4" s="155"/>
      <c r="GVA4" s="155"/>
      <c r="GVB4" s="155"/>
      <c r="GVC4" s="155"/>
      <c r="GVD4" s="155"/>
      <c r="GVE4" s="155"/>
      <c r="GVF4" s="155"/>
      <c r="GVG4" s="155"/>
      <c r="GVH4" s="155"/>
      <c r="GVI4" s="155"/>
      <c r="GVJ4" s="155"/>
      <c r="GVK4" s="155"/>
      <c r="GVL4" s="155"/>
      <c r="GVM4" s="155"/>
      <c r="GVN4" s="155"/>
      <c r="GVO4" s="155"/>
      <c r="GVP4" s="155"/>
      <c r="GVQ4" s="155"/>
      <c r="GVR4" s="155"/>
      <c r="GVS4" s="155"/>
      <c r="GVT4" s="155"/>
      <c r="GVU4" s="155"/>
      <c r="GVV4" s="155"/>
      <c r="GVW4" s="155"/>
      <c r="GVX4" s="155"/>
      <c r="GVY4" s="155"/>
      <c r="GVZ4" s="155"/>
      <c r="GWA4" s="155"/>
      <c r="GWB4" s="155"/>
      <c r="GWC4" s="155"/>
      <c r="GWD4" s="155"/>
      <c r="GWE4" s="155"/>
      <c r="GWF4" s="155"/>
      <c r="GWG4" s="155"/>
      <c r="GWH4" s="155"/>
      <c r="GWI4" s="155"/>
      <c r="GWJ4" s="155"/>
      <c r="GWK4" s="155"/>
      <c r="GWL4" s="155"/>
      <c r="GWM4" s="155"/>
      <c r="GWN4" s="155"/>
      <c r="GWO4" s="155"/>
      <c r="GWP4" s="155"/>
      <c r="GWQ4" s="155"/>
      <c r="GWR4" s="155"/>
      <c r="GWS4" s="155"/>
      <c r="GWT4" s="155"/>
      <c r="GWU4" s="155"/>
      <c r="GWV4" s="155"/>
      <c r="GWW4" s="155"/>
      <c r="GWX4" s="155"/>
      <c r="GWY4" s="155"/>
      <c r="GWZ4" s="155"/>
      <c r="GXA4" s="155"/>
      <c r="GXB4" s="155"/>
      <c r="GXC4" s="155"/>
      <c r="GXD4" s="155"/>
      <c r="GXE4" s="155"/>
      <c r="GXF4" s="155"/>
      <c r="GXG4" s="155"/>
      <c r="GXH4" s="155"/>
      <c r="GXI4" s="155"/>
      <c r="GXJ4" s="155"/>
      <c r="GXK4" s="155"/>
      <c r="GXL4" s="155"/>
      <c r="GXM4" s="155"/>
      <c r="GXN4" s="155"/>
      <c r="GXO4" s="155"/>
      <c r="GXP4" s="155"/>
      <c r="GXQ4" s="155"/>
      <c r="GXR4" s="155"/>
      <c r="GXS4" s="155"/>
      <c r="GXT4" s="155"/>
      <c r="GXU4" s="155"/>
      <c r="GXV4" s="155"/>
      <c r="GXW4" s="155"/>
      <c r="GXX4" s="155"/>
      <c r="GXY4" s="155"/>
      <c r="GXZ4" s="155"/>
      <c r="GYA4" s="155"/>
      <c r="GYB4" s="155"/>
      <c r="GYC4" s="155"/>
      <c r="GYD4" s="155"/>
      <c r="GYE4" s="155"/>
      <c r="GYF4" s="155"/>
      <c r="GYG4" s="155"/>
      <c r="GYH4" s="155"/>
      <c r="GYI4" s="155"/>
      <c r="GYJ4" s="155"/>
      <c r="GYK4" s="155"/>
      <c r="GYL4" s="155"/>
      <c r="GYM4" s="155"/>
      <c r="GYN4" s="155"/>
      <c r="GYO4" s="155"/>
      <c r="GYP4" s="155"/>
      <c r="GYQ4" s="155"/>
      <c r="GYR4" s="155"/>
      <c r="GYS4" s="155"/>
      <c r="GYT4" s="155"/>
      <c r="GYU4" s="155"/>
      <c r="GYV4" s="155"/>
      <c r="GYW4" s="155"/>
      <c r="GYX4" s="155"/>
      <c r="GYY4" s="155"/>
      <c r="GYZ4" s="155"/>
      <c r="GZA4" s="155"/>
      <c r="GZB4" s="155"/>
      <c r="GZC4" s="155"/>
      <c r="GZD4" s="155"/>
      <c r="GZE4" s="155"/>
      <c r="GZF4" s="155"/>
      <c r="GZG4" s="155"/>
      <c r="GZH4" s="155"/>
      <c r="GZI4" s="155"/>
      <c r="GZJ4" s="155"/>
      <c r="GZK4" s="155"/>
      <c r="GZL4" s="155"/>
      <c r="GZM4" s="155"/>
      <c r="GZN4" s="155"/>
      <c r="GZO4" s="155"/>
      <c r="GZP4" s="155"/>
      <c r="GZQ4" s="155"/>
      <c r="GZR4" s="155"/>
      <c r="GZS4" s="155"/>
      <c r="GZT4" s="155"/>
      <c r="GZU4" s="155"/>
      <c r="GZV4" s="155"/>
      <c r="GZW4" s="155"/>
      <c r="GZX4" s="155"/>
      <c r="GZY4" s="155"/>
      <c r="GZZ4" s="155"/>
      <c r="HAA4" s="155"/>
      <c r="HAB4" s="155"/>
      <c r="HAC4" s="155"/>
      <c r="HAD4" s="155"/>
      <c r="HAE4" s="155"/>
      <c r="HAF4" s="155"/>
      <c r="HAG4" s="155"/>
      <c r="HAH4" s="155"/>
      <c r="HAI4" s="155"/>
      <c r="HAJ4" s="155"/>
      <c r="HAK4" s="155"/>
      <c r="HAL4" s="155"/>
      <c r="HAM4" s="155"/>
      <c r="HAN4" s="155"/>
      <c r="HAO4" s="155"/>
      <c r="HAP4" s="155"/>
      <c r="HAQ4" s="155"/>
      <c r="HAR4" s="155"/>
      <c r="HAS4" s="155"/>
      <c r="HAT4" s="155"/>
      <c r="HAU4" s="155"/>
      <c r="HAV4" s="155"/>
      <c r="HAW4" s="155"/>
      <c r="HAX4" s="155"/>
      <c r="HAY4" s="155"/>
      <c r="HAZ4" s="155"/>
      <c r="HBA4" s="155"/>
      <c r="HBB4" s="155"/>
      <c r="HBC4" s="155"/>
      <c r="HBD4" s="155"/>
      <c r="HBE4" s="155"/>
      <c r="HBF4" s="155"/>
      <c r="HBG4" s="155"/>
      <c r="HBH4" s="155"/>
      <c r="HBI4" s="155"/>
      <c r="HBJ4" s="155"/>
      <c r="HBK4" s="155"/>
      <c r="HBL4" s="155"/>
      <c r="HBM4" s="155"/>
      <c r="HBN4" s="155"/>
      <c r="HBO4" s="155"/>
      <c r="HBP4" s="155"/>
      <c r="HBQ4" s="155"/>
      <c r="HBR4" s="155"/>
      <c r="HBS4" s="155"/>
      <c r="HBT4" s="155"/>
      <c r="HBU4" s="155"/>
      <c r="HBV4" s="155"/>
      <c r="HBW4" s="155"/>
      <c r="HBX4" s="155"/>
      <c r="HBY4" s="155"/>
      <c r="HBZ4" s="155"/>
      <c r="HCA4" s="155"/>
      <c r="HCB4" s="155"/>
      <c r="HCC4" s="155"/>
      <c r="HCD4" s="155"/>
      <c r="HCE4" s="155"/>
      <c r="HCF4" s="155"/>
      <c r="HCG4" s="155"/>
      <c r="HCH4" s="155"/>
      <c r="HCI4" s="155"/>
      <c r="HCJ4" s="155"/>
      <c r="HCK4" s="155"/>
      <c r="HCL4" s="155"/>
      <c r="HCM4" s="155"/>
      <c r="HCN4" s="155"/>
      <c r="HCO4" s="155"/>
      <c r="HCP4" s="155"/>
      <c r="HCQ4" s="155"/>
      <c r="HCR4" s="155"/>
      <c r="HCS4" s="155"/>
      <c r="HCT4" s="155"/>
      <c r="HCU4" s="155"/>
      <c r="HCV4" s="155"/>
      <c r="HCW4" s="155"/>
      <c r="HCX4" s="155"/>
      <c r="HCY4" s="155"/>
      <c r="HCZ4" s="155"/>
      <c r="HDA4" s="155"/>
      <c r="HDB4" s="155"/>
      <c r="HDC4" s="155"/>
      <c r="HDD4" s="155"/>
      <c r="HDE4" s="155"/>
      <c r="HDF4" s="155"/>
      <c r="HDG4" s="155"/>
      <c r="HDH4" s="155"/>
      <c r="HDI4" s="155"/>
      <c r="HDJ4" s="155"/>
      <c r="HDK4" s="155"/>
      <c r="HDL4" s="155"/>
      <c r="HDM4" s="155"/>
      <c r="HDN4" s="155"/>
      <c r="HDO4" s="155"/>
      <c r="HDP4" s="155"/>
      <c r="HDQ4" s="155"/>
      <c r="HDR4" s="155"/>
      <c r="HDS4" s="155"/>
      <c r="HDT4" s="155"/>
      <c r="HDU4" s="155"/>
      <c r="HDV4" s="155"/>
      <c r="HDW4" s="155"/>
      <c r="HDX4" s="155"/>
      <c r="HDY4" s="155"/>
      <c r="HDZ4" s="155"/>
      <c r="HEA4" s="155"/>
      <c r="HEB4" s="155"/>
      <c r="HEC4" s="155"/>
      <c r="HED4" s="155"/>
      <c r="HEE4" s="155"/>
      <c r="HEF4" s="155"/>
      <c r="HEG4" s="155"/>
      <c r="HEH4" s="155"/>
      <c r="HEI4" s="155"/>
      <c r="HEJ4" s="155"/>
      <c r="HEK4" s="155"/>
      <c r="HEL4" s="155"/>
      <c r="HEM4" s="155"/>
      <c r="HEN4" s="155"/>
      <c r="HEO4" s="155"/>
      <c r="HEP4" s="155"/>
      <c r="HEQ4" s="155"/>
      <c r="HER4" s="155"/>
      <c r="HES4" s="155"/>
      <c r="HET4" s="155"/>
      <c r="HEU4" s="155"/>
      <c r="HEV4" s="155"/>
      <c r="HEW4" s="155"/>
      <c r="HEX4" s="155"/>
      <c r="HEY4" s="155"/>
      <c r="HEZ4" s="155"/>
      <c r="HFA4" s="155"/>
      <c r="HFB4" s="155"/>
      <c r="HFC4" s="155"/>
      <c r="HFD4" s="155"/>
      <c r="HFE4" s="155"/>
      <c r="HFF4" s="155"/>
      <c r="HFG4" s="155"/>
      <c r="HFH4" s="155"/>
      <c r="HFI4" s="155"/>
      <c r="HFJ4" s="155"/>
      <c r="HFK4" s="155"/>
      <c r="HFL4" s="155"/>
      <c r="HFM4" s="155"/>
      <c r="HFN4" s="155"/>
      <c r="HFO4" s="155"/>
      <c r="HFP4" s="155"/>
      <c r="HFQ4" s="155"/>
      <c r="HFR4" s="155"/>
      <c r="HFS4" s="155"/>
      <c r="HFT4" s="155"/>
      <c r="HFU4" s="155"/>
      <c r="HFV4" s="155"/>
      <c r="HFW4" s="155"/>
      <c r="HFX4" s="155"/>
      <c r="HFY4" s="155"/>
      <c r="HFZ4" s="155"/>
      <c r="HGA4" s="155"/>
      <c r="HGB4" s="155"/>
      <c r="HGC4" s="155"/>
      <c r="HGD4" s="155"/>
      <c r="HGE4" s="155"/>
      <c r="HGF4" s="155"/>
      <c r="HGG4" s="155"/>
      <c r="HGH4" s="155"/>
      <c r="HGI4" s="155"/>
      <c r="HGJ4" s="155"/>
      <c r="HGK4" s="155"/>
      <c r="HGL4" s="155"/>
      <c r="HGM4" s="155"/>
      <c r="HGN4" s="155"/>
      <c r="HGO4" s="155"/>
      <c r="HGP4" s="155"/>
      <c r="HGQ4" s="155"/>
      <c r="HGR4" s="155"/>
      <c r="HGS4" s="155"/>
      <c r="HGT4" s="155"/>
      <c r="HGU4" s="155"/>
      <c r="HGV4" s="155"/>
      <c r="HGW4" s="155"/>
      <c r="HGX4" s="155"/>
      <c r="HGY4" s="155"/>
      <c r="HGZ4" s="155"/>
      <c r="HHA4" s="155"/>
      <c r="HHB4" s="155"/>
      <c r="HHC4" s="155"/>
      <c r="HHD4" s="155"/>
      <c r="HHE4" s="155"/>
      <c r="HHF4" s="155"/>
      <c r="HHG4" s="155"/>
      <c r="HHH4" s="155"/>
      <c r="HHI4" s="155"/>
      <c r="HHJ4" s="155"/>
      <c r="HHK4" s="155"/>
      <c r="HHL4" s="155"/>
      <c r="HHM4" s="155"/>
      <c r="HHN4" s="155"/>
      <c r="HHO4" s="155"/>
      <c r="HHP4" s="155"/>
      <c r="HHQ4" s="155"/>
      <c r="HHR4" s="155"/>
      <c r="HHS4" s="155"/>
      <c r="HHT4" s="155"/>
      <c r="HHU4" s="155"/>
      <c r="HHV4" s="155"/>
      <c r="HHW4" s="155"/>
      <c r="HHX4" s="155"/>
      <c r="HHY4" s="155"/>
      <c r="HHZ4" s="155"/>
      <c r="HIA4" s="155"/>
      <c r="HIB4" s="155"/>
      <c r="HIC4" s="155"/>
      <c r="HID4" s="155"/>
      <c r="HIE4" s="155"/>
      <c r="HIF4" s="155"/>
      <c r="HIG4" s="155"/>
      <c r="HIH4" s="155"/>
      <c r="HII4" s="155"/>
      <c r="HIJ4" s="155"/>
      <c r="HIK4" s="155"/>
      <c r="HIL4" s="155"/>
      <c r="HIM4" s="155"/>
      <c r="HIN4" s="155"/>
      <c r="HIO4" s="155"/>
      <c r="HIP4" s="155"/>
      <c r="HIQ4" s="155"/>
      <c r="HIR4" s="155"/>
      <c r="HIS4" s="155"/>
      <c r="HIT4" s="155"/>
      <c r="HIU4" s="155"/>
      <c r="HIV4" s="155"/>
      <c r="HIW4" s="155"/>
      <c r="HIX4" s="155"/>
      <c r="HIY4" s="155"/>
      <c r="HIZ4" s="155"/>
      <c r="HJA4" s="155"/>
      <c r="HJB4" s="155"/>
      <c r="HJC4" s="155"/>
      <c r="HJD4" s="155"/>
      <c r="HJE4" s="155"/>
      <c r="HJF4" s="155"/>
      <c r="HJG4" s="155"/>
      <c r="HJH4" s="155"/>
      <c r="HJI4" s="155"/>
      <c r="HJJ4" s="155"/>
      <c r="HJK4" s="155"/>
      <c r="HJL4" s="155"/>
      <c r="HJM4" s="155"/>
      <c r="HJN4" s="155"/>
      <c r="HJO4" s="155"/>
      <c r="HJP4" s="155"/>
      <c r="HJQ4" s="155"/>
      <c r="HJR4" s="155"/>
      <c r="HJS4" s="155"/>
      <c r="HJT4" s="155"/>
      <c r="HJU4" s="155"/>
      <c r="HJV4" s="155"/>
      <c r="HJW4" s="155"/>
      <c r="HJX4" s="155"/>
      <c r="HJY4" s="155"/>
      <c r="HJZ4" s="155"/>
      <c r="HKA4" s="155"/>
      <c r="HKB4" s="155"/>
      <c r="HKC4" s="155"/>
      <c r="HKD4" s="155"/>
      <c r="HKE4" s="155"/>
      <c r="HKF4" s="155"/>
      <c r="HKG4" s="155"/>
      <c r="HKH4" s="155"/>
      <c r="HKI4" s="155"/>
      <c r="HKJ4" s="155"/>
      <c r="HKK4" s="155"/>
      <c r="HKL4" s="155"/>
      <c r="HKM4" s="155"/>
      <c r="HKN4" s="155"/>
      <c r="HKO4" s="155"/>
      <c r="HKP4" s="155"/>
      <c r="HKQ4" s="155"/>
      <c r="HKR4" s="155"/>
      <c r="HKS4" s="155"/>
      <c r="HKT4" s="155"/>
      <c r="HKU4" s="155"/>
      <c r="HKV4" s="155"/>
      <c r="HKW4" s="155"/>
      <c r="HKX4" s="155"/>
      <c r="HKY4" s="155"/>
      <c r="HKZ4" s="155"/>
      <c r="HLA4" s="155"/>
      <c r="HLB4" s="155"/>
      <c r="HLC4" s="155"/>
      <c r="HLD4" s="155"/>
      <c r="HLE4" s="155"/>
      <c r="HLF4" s="155"/>
      <c r="HLG4" s="155"/>
      <c r="HLH4" s="155"/>
      <c r="HLI4" s="155"/>
      <c r="HLJ4" s="155"/>
      <c r="HLK4" s="155"/>
      <c r="HLL4" s="155"/>
      <c r="HLM4" s="155"/>
      <c r="HLN4" s="155"/>
      <c r="HLO4" s="155"/>
      <c r="HLP4" s="155"/>
      <c r="HLQ4" s="155"/>
      <c r="HLR4" s="155"/>
      <c r="HLS4" s="155"/>
      <c r="HLT4" s="155"/>
      <c r="HLU4" s="155"/>
      <c r="HLV4" s="155"/>
      <c r="HLW4" s="155"/>
      <c r="HLX4" s="155"/>
      <c r="HLY4" s="155"/>
      <c r="HLZ4" s="155"/>
      <c r="HMA4" s="155"/>
      <c r="HMB4" s="155"/>
      <c r="HMC4" s="155"/>
      <c r="HMD4" s="155"/>
      <c r="HME4" s="155"/>
      <c r="HMF4" s="155"/>
      <c r="HMG4" s="155"/>
      <c r="HMH4" s="155"/>
      <c r="HMI4" s="155"/>
      <c r="HMJ4" s="155"/>
      <c r="HMK4" s="155"/>
      <c r="HML4" s="155"/>
      <c r="HMM4" s="155"/>
      <c r="HMN4" s="155"/>
      <c r="HMO4" s="155"/>
      <c r="HMP4" s="155"/>
      <c r="HMQ4" s="155"/>
      <c r="HMR4" s="155"/>
      <c r="HMS4" s="155"/>
      <c r="HMT4" s="155"/>
      <c r="HMU4" s="155"/>
      <c r="HMV4" s="155"/>
      <c r="HMW4" s="155"/>
      <c r="HMX4" s="155"/>
      <c r="HMY4" s="155"/>
      <c r="HMZ4" s="155"/>
      <c r="HNA4" s="155"/>
      <c r="HNB4" s="155"/>
      <c r="HNC4" s="155"/>
      <c r="HND4" s="155"/>
      <c r="HNE4" s="155"/>
      <c r="HNF4" s="155"/>
      <c r="HNG4" s="155"/>
      <c r="HNH4" s="155"/>
      <c r="HNI4" s="155"/>
      <c r="HNJ4" s="155"/>
      <c r="HNK4" s="155"/>
      <c r="HNL4" s="155"/>
      <c r="HNM4" s="155"/>
      <c r="HNN4" s="155"/>
      <c r="HNO4" s="155"/>
      <c r="HNP4" s="155"/>
      <c r="HNQ4" s="155"/>
      <c r="HNR4" s="155"/>
      <c r="HNS4" s="155"/>
      <c r="HNT4" s="155"/>
      <c r="HNU4" s="155"/>
      <c r="HNV4" s="155"/>
      <c r="HNW4" s="155"/>
      <c r="HNX4" s="155"/>
      <c r="HNY4" s="155"/>
      <c r="HNZ4" s="155"/>
      <c r="HOA4" s="155"/>
      <c r="HOB4" s="155"/>
      <c r="HOC4" s="155"/>
      <c r="HOD4" s="155"/>
      <c r="HOE4" s="155"/>
      <c r="HOF4" s="155"/>
      <c r="HOG4" s="155"/>
      <c r="HOH4" s="155"/>
      <c r="HOI4" s="155"/>
      <c r="HOJ4" s="155"/>
      <c r="HOK4" s="155"/>
      <c r="HOL4" s="155"/>
      <c r="HOM4" s="155"/>
      <c r="HON4" s="155"/>
      <c r="HOO4" s="155"/>
      <c r="HOP4" s="155"/>
      <c r="HOQ4" s="155"/>
      <c r="HOR4" s="155"/>
      <c r="HOS4" s="155"/>
      <c r="HOT4" s="155"/>
      <c r="HOU4" s="155"/>
      <c r="HOV4" s="155"/>
      <c r="HOW4" s="155"/>
      <c r="HOX4" s="155"/>
      <c r="HOY4" s="155"/>
      <c r="HOZ4" s="155"/>
      <c r="HPA4" s="155"/>
      <c r="HPB4" s="155"/>
      <c r="HPC4" s="155"/>
      <c r="HPD4" s="155"/>
      <c r="HPE4" s="155"/>
      <c r="HPF4" s="155"/>
      <c r="HPG4" s="155"/>
      <c r="HPH4" s="155"/>
      <c r="HPI4" s="155"/>
      <c r="HPJ4" s="155"/>
      <c r="HPK4" s="155"/>
      <c r="HPL4" s="155"/>
      <c r="HPM4" s="155"/>
      <c r="HPN4" s="155"/>
      <c r="HPO4" s="155"/>
      <c r="HPP4" s="155"/>
      <c r="HPQ4" s="155"/>
      <c r="HPR4" s="155"/>
      <c r="HPS4" s="155"/>
      <c r="HPT4" s="155"/>
      <c r="HPU4" s="155"/>
      <c r="HPV4" s="155"/>
      <c r="HPW4" s="155"/>
      <c r="HPX4" s="155"/>
      <c r="HPY4" s="155"/>
      <c r="HPZ4" s="155"/>
      <c r="HQA4" s="155"/>
      <c r="HQB4" s="155"/>
      <c r="HQC4" s="155"/>
      <c r="HQD4" s="155"/>
      <c r="HQE4" s="155"/>
      <c r="HQF4" s="155"/>
      <c r="HQG4" s="155"/>
      <c r="HQH4" s="155"/>
      <c r="HQI4" s="155"/>
      <c r="HQJ4" s="155"/>
      <c r="HQK4" s="155"/>
      <c r="HQL4" s="155"/>
      <c r="HQM4" s="155"/>
      <c r="HQN4" s="155"/>
      <c r="HQO4" s="155"/>
      <c r="HQP4" s="155"/>
      <c r="HQQ4" s="155"/>
      <c r="HQR4" s="155"/>
      <c r="HQS4" s="155"/>
      <c r="HQT4" s="155"/>
      <c r="HQU4" s="155"/>
      <c r="HQV4" s="155"/>
      <c r="HQW4" s="155"/>
      <c r="HQX4" s="155"/>
      <c r="HQY4" s="155"/>
      <c r="HQZ4" s="155"/>
      <c r="HRA4" s="155"/>
      <c r="HRB4" s="155"/>
      <c r="HRC4" s="155"/>
      <c r="HRD4" s="155"/>
      <c r="HRE4" s="155"/>
      <c r="HRF4" s="155"/>
      <c r="HRG4" s="155"/>
      <c r="HRH4" s="155"/>
      <c r="HRI4" s="155"/>
      <c r="HRJ4" s="155"/>
      <c r="HRK4" s="155"/>
      <c r="HRL4" s="155"/>
      <c r="HRM4" s="155"/>
      <c r="HRN4" s="155"/>
      <c r="HRO4" s="155"/>
      <c r="HRP4" s="155"/>
      <c r="HRQ4" s="155"/>
      <c r="HRR4" s="155"/>
      <c r="HRS4" s="155"/>
      <c r="HRT4" s="155"/>
      <c r="HRU4" s="155"/>
      <c r="HRV4" s="155"/>
      <c r="HRW4" s="155"/>
      <c r="HRX4" s="155"/>
      <c r="HRY4" s="155"/>
      <c r="HRZ4" s="155"/>
      <c r="HSA4" s="155"/>
      <c r="HSB4" s="155"/>
      <c r="HSC4" s="155"/>
      <c r="HSD4" s="155"/>
      <c r="HSE4" s="155"/>
      <c r="HSF4" s="155"/>
      <c r="HSG4" s="155"/>
      <c r="HSH4" s="155"/>
      <c r="HSI4" s="155"/>
      <c r="HSJ4" s="155"/>
      <c r="HSK4" s="155"/>
      <c r="HSL4" s="155"/>
      <c r="HSM4" s="155"/>
      <c r="HSN4" s="155"/>
      <c r="HSO4" s="155"/>
      <c r="HSP4" s="155"/>
      <c r="HSQ4" s="155"/>
      <c r="HSR4" s="155"/>
      <c r="HSS4" s="155"/>
      <c r="HST4" s="155"/>
      <c r="HSU4" s="155"/>
      <c r="HSV4" s="155"/>
      <c r="HSW4" s="155"/>
      <c r="HSX4" s="155"/>
      <c r="HSY4" s="155"/>
      <c r="HSZ4" s="155"/>
      <c r="HTA4" s="155"/>
      <c r="HTB4" s="155"/>
      <c r="HTC4" s="155"/>
      <c r="HTD4" s="155"/>
      <c r="HTE4" s="155"/>
      <c r="HTF4" s="155"/>
      <c r="HTG4" s="155"/>
      <c r="HTH4" s="155"/>
      <c r="HTI4" s="155"/>
      <c r="HTJ4" s="155"/>
      <c r="HTK4" s="155"/>
      <c r="HTL4" s="155"/>
      <c r="HTM4" s="155"/>
      <c r="HTN4" s="155"/>
      <c r="HTO4" s="155"/>
      <c r="HTP4" s="155"/>
      <c r="HTQ4" s="155"/>
      <c r="HTR4" s="155"/>
      <c r="HTS4" s="155"/>
      <c r="HTT4" s="155"/>
      <c r="HTU4" s="155"/>
      <c r="HTV4" s="155"/>
      <c r="HTW4" s="155"/>
      <c r="HTX4" s="155"/>
      <c r="HTY4" s="155"/>
      <c r="HTZ4" s="155"/>
      <c r="HUA4" s="155"/>
      <c r="HUB4" s="155"/>
      <c r="HUC4" s="155"/>
      <c r="HUD4" s="155"/>
      <c r="HUE4" s="155"/>
      <c r="HUF4" s="155"/>
      <c r="HUG4" s="155"/>
      <c r="HUH4" s="155"/>
      <c r="HUI4" s="155"/>
      <c r="HUJ4" s="155"/>
      <c r="HUK4" s="155"/>
      <c r="HUL4" s="155"/>
      <c r="HUM4" s="155"/>
      <c r="HUN4" s="155"/>
      <c r="HUO4" s="155"/>
      <c r="HUP4" s="155"/>
      <c r="HUQ4" s="155"/>
      <c r="HUR4" s="155"/>
      <c r="HUS4" s="155"/>
      <c r="HUT4" s="155"/>
      <c r="HUU4" s="155"/>
      <c r="HUV4" s="155"/>
      <c r="HUW4" s="155"/>
      <c r="HUX4" s="155"/>
      <c r="HUY4" s="155"/>
      <c r="HUZ4" s="155"/>
      <c r="HVA4" s="155"/>
      <c r="HVB4" s="155"/>
      <c r="HVC4" s="155"/>
      <c r="HVD4" s="155"/>
      <c r="HVE4" s="155"/>
      <c r="HVF4" s="155"/>
      <c r="HVG4" s="155"/>
      <c r="HVH4" s="155"/>
      <c r="HVI4" s="155"/>
      <c r="HVJ4" s="155"/>
      <c r="HVK4" s="155"/>
      <c r="HVL4" s="155"/>
      <c r="HVM4" s="155"/>
      <c r="HVN4" s="155"/>
      <c r="HVO4" s="155"/>
      <c r="HVP4" s="155"/>
      <c r="HVQ4" s="155"/>
      <c r="HVR4" s="155"/>
      <c r="HVS4" s="155"/>
      <c r="HVT4" s="155"/>
      <c r="HVU4" s="155"/>
      <c r="HVV4" s="155"/>
      <c r="HVW4" s="155"/>
      <c r="HVX4" s="155"/>
      <c r="HVY4" s="155"/>
      <c r="HVZ4" s="155"/>
      <c r="HWA4" s="155"/>
      <c r="HWB4" s="155"/>
      <c r="HWC4" s="155"/>
      <c r="HWD4" s="155"/>
      <c r="HWE4" s="155"/>
      <c r="HWF4" s="155"/>
      <c r="HWG4" s="155"/>
      <c r="HWH4" s="155"/>
      <c r="HWI4" s="155"/>
      <c r="HWJ4" s="155"/>
      <c r="HWK4" s="155"/>
      <c r="HWL4" s="155"/>
      <c r="HWM4" s="155"/>
      <c r="HWN4" s="155"/>
      <c r="HWO4" s="155"/>
      <c r="HWP4" s="155"/>
      <c r="HWQ4" s="155"/>
      <c r="HWR4" s="155"/>
      <c r="HWS4" s="155"/>
      <c r="HWT4" s="155"/>
      <c r="HWU4" s="155"/>
      <c r="HWV4" s="155"/>
      <c r="HWW4" s="155"/>
      <c r="HWX4" s="155"/>
      <c r="HWY4" s="155"/>
      <c r="HWZ4" s="155"/>
      <c r="HXA4" s="155"/>
      <c r="HXB4" s="155"/>
      <c r="HXC4" s="155"/>
      <c r="HXD4" s="155"/>
      <c r="HXE4" s="155"/>
      <c r="HXF4" s="155"/>
      <c r="HXG4" s="155"/>
      <c r="HXH4" s="155"/>
      <c r="HXI4" s="155"/>
      <c r="HXJ4" s="155"/>
      <c r="HXK4" s="155"/>
      <c r="HXL4" s="155"/>
      <c r="HXM4" s="155"/>
      <c r="HXN4" s="155"/>
      <c r="HXO4" s="155"/>
      <c r="HXP4" s="155"/>
      <c r="HXQ4" s="155"/>
      <c r="HXR4" s="155"/>
      <c r="HXS4" s="155"/>
      <c r="HXT4" s="155"/>
      <c r="HXU4" s="155"/>
      <c r="HXV4" s="155"/>
      <c r="HXW4" s="155"/>
      <c r="HXX4" s="155"/>
      <c r="HXY4" s="155"/>
      <c r="HXZ4" s="155"/>
      <c r="HYA4" s="155"/>
      <c r="HYB4" s="155"/>
      <c r="HYC4" s="155"/>
      <c r="HYD4" s="155"/>
      <c r="HYE4" s="155"/>
      <c r="HYF4" s="155"/>
      <c r="HYG4" s="155"/>
      <c r="HYH4" s="155"/>
      <c r="HYI4" s="155"/>
      <c r="HYJ4" s="155"/>
      <c r="HYK4" s="155"/>
      <c r="HYL4" s="155"/>
      <c r="HYM4" s="155"/>
      <c r="HYN4" s="155"/>
      <c r="HYO4" s="155"/>
      <c r="HYP4" s="155"/>
      <c r="HYQ4" s="155"/>
      <c r="HYR4" s="155"/>
      <c r="HYS4" s="155"/>
      <c r="HYT4" s="155"/>
      <c r="HYU4" s="155"/>
      <c r="HYV4" s="155"/>
      <c r="HYW4" s="155"/>
      <c r="HYX4" s="155"/>
      <c r="HYY4" s="155"/>
      <c r="HYZ4" s="155"/>
      <c r="HZA4" s="155"/>
      <c r="HZB4" s="155"/>
      <c r="HZC4" s="155"/>
      <c r="HZD4" s="155"/>
      <c r="HZE4" s="155"/>
      <c r="HZF4" s="155"/>
      <c r="HZG4" s="155"/>
      <c r="HZH4" s="155"/>
      <c r="HZI4" s="155"/>
      <c r="HZJ4" s="155"/>
      <c r="HZK4" s="155"/>
      <c r="HZL4" s="155"/>
      <c r="HZM4" s="155"/>
      <c r="HZN4" s="155"/>
      <c r="HZO4" s="155"/>
      <c r="HZP4" s="155"/>
      <c r="HZQ4" s="155"/>
      <c r="HZR4" s="155"/>
      <c r="HZS4" s="155"/>
      <c r="HZT4" s="155"/>
      <c r="HZU4" s="155"/>
      <c r="HZV4" s="155"/>
      <c r="HZW4" s="155"/>
      <c r="HZX4" s="155"/>
      <c r="HZY4" s="155"/>
      <c r="HZZ4" s="155"/>
      <c r="IAA4" s="155"/>
      <c r="IAB4" s="155"/>
      <c r="IAC4" s="155"/>
      <c r="IAD4" s="155"/>
      <c r="IAE4" s="155"/>
      <c r="IAF4" s="155"/>
      <c r="IAG4" s="155"/>
      <c r="IAH4" s="155"/>
      <c r="IAI4" s="155"/>
      <c r="IAJ4" s="155"/>
      <c r="IAK4" s="155"/>
      <c r="IAL4" s="155"/>
      <c r="IAM4" s="155"/>
      <c r="IAN4" s="155"/>
      <c r="IAO4" s="155"/>
      <c r="IAP4" s="155"/>
      <c r="IAQ4" s="155"/>
      <c r="IAR4" s="155"/>
      <c r="IAS4" s="155"/>
      <c r="IAT4" s="155"/>
      <c r="IAU4" s="155"/>
      <c r="IAV4" s="155"/>
      <c r="IAW4" s="155"/>
      <c r="IAX4" s="155"/>
      <c r="IAY4" s="155"/>
      <c r="IAZ4" s="155"/>
      <c r="IBA4" s="155"/>
      <c r="IBB4" s="155"/>
      <c r="IBC4" s="155"/>
      <c r="IBD4" s="155"/>
      <c r="IBE4" s="155"/>
      <c r="IBF4" s="155"/>
      <c r="IBG4" s="155"/>
      <c r="IBH4" s="155"/>
      <c r="IBI4" s="155"/>
      <c r="IBJ4" s="155"/>
      <c r="IBK4" s="155"/>
      <c r="IBL4" s="155"/>
      <c r="IBM4" s="155"/>
      <c r="IBN4" s="155"/>
      <c r="IBO4" s="155"/>
      <c r="IBP4" s="155"/>
      <c r="IBQ4" s="155"/>
      <c r="IBR4" s="155"/>
      <c r="IBS4" s="155"/>
      <c r="IBT4" s="155"/>
      <c r="IBU4" s="155"/>
      <c r="IBV4" s="155"/>
      <c r="IBW4" s="155"/>
      <c r="IBX4" s="155"/>
      <c r="IBY4" s="155"/>
      <c r="IBZ4" s="155"/>
      <c r="ICA4" s="155"/>
      <c r="ICB4" s="155"/>
      <c r="ICC4" s="155"/>
      <c r="ICD4" s="155"/>
      <c r="ICE4" s="155"/>
      <c r="ICF4" s="155"/>
      <c r="ICG4" s="155"/>
      <c r="ICH4" s="155"/>
      <c r="ICI4" s="155"/>
      <c r="ICJ4" s="155"/>
      <c r="ICK4" s="155"/>
      <c r="ICL4" s="155"/>
      <c r="ICM4" s="155"/>
      <c r="ICN4" s="155"/>
      <c r="ICO4" s="155"/>
      <c r="ICP4" s="155"/>
      <c r="ICQ4" s="155"/>
      <c r="ICR4" s="155"/>
      <c r="ICS4" s="155"/>
      <c r="ICT4" s="155"/>
      <c r="ICU4" s="155"/>
      <c r="ICV4" s="155"/>
      <c r="ICW4" s="155"/>
      <c r="ICX4" s="155"/>
      <c r="ICY4" s="155"/>
      <c r="ICZ4" s="155"/>
      <c r="IDA4" s="155"/>
      <c r="IDB4" s="155"/>
      <c r="IDC4" s="155"/>
      <c r="IDD4" s="155"/>
      <c r="IDE4" s="155"/>
      <c r="IDF4" s="155"/>
      <c r="IDG4" s="155"/>
      <c r="IDH4" s="155"/>
      <c r="IDI4" s="155"/>
      <c r="IDJ4" s="155"/>
      <c r="IDK4" s="155"/>
      <c r="IDL4" s="155"/>
      <c r="IDM4" s="155"/>
      <c r="IDN4" s="155"/>
      <c r="IDO4" s="155"/>
      <c r="IDP4" s="155"/>
      <c r="IDQ4" s="155"/>
      <c r="IDR4" s="155"/>
      <c r="IDS4" s="155"/>
      <c r="IDT4" s="155"/>
      <c r="IDU4" s="155"/>
      <c r="IDV4" s="155"/>
      <c r="IDW4" s="155"/>
      <c r="IDX4" s="155"/>
      <c r="IDY4" s="155"/>
      <c r="IDZ4" s="155"/>
      <c r="IEA4" s="155"/>
      <c r="IEB4" s="155"/>
      <c r="IEC4" s="155"/>
      <c r="IED4" s="155"/>
      <c r="IEE4" s="155"/>
      <c r="IEF4" s="155"/>
      <c r="IEG4" s="155"/>
      <c r="IEH4" s="155"/>
      <c r="IEI4" s="155"/>
      <c r="IEJ4" s="155"/>
      <c r="IEK4" s="155"/>
      <c r="IEL4" s="155"/>
      <c r="IEM4" s="155"/>
      <c r="IEN4" s="155"/>
      <c r="IEO4" s="155"/>
      <c r="IEP4" s="155"/>
      <c r="IEQ4" s="155"/>
      <c r="IER4" s="155"/>
      <c r="IES4" s="155"/>
      <c r="IET4" s="155"/>
      <c r="IEU4" s="155"/>
      <c r="IEV4" s="155"/>
      <c r="IEW4" s="155"/>
      <c r="IEX4" s="155"/>
      <c r="IEY4" s="155"/>
      <c r="IEZ4" s="155"/>
      <c r="IFA4" s="155"/>
      <c r="IFB4" s="155"/>
      <c r="IFC4" s="155"/>
      <c r="IFD4" s="155"/>
      <c r="IFE4" s="155"/>
      <c r="IFF4" s="155"/>
      <c r="IFG4" s="155"/>
      <c r="IFH4" s="155"/>
      <c r="IFI4" s="155"/>
      <c r="IFJ4" s="155"/>
      <c r="IFK4" s="155"/>
      <c r="IFL4" s="155"/>
      <c r="IFM4" s="155"/>
      <c r="IFN4" s="155"/>
      <c r="IFO4" s="155"/>
      <c r="IFP4" s="155"/>
      <c r="IFQ4" s="155"/>
      <c r="IFR4" s="155"/>
      <c r="IFS4" s="155"/>
      <c r="IFT4" s="155"/>
      <c r="IFU4" s="155"/>
      <c r="IFV4" s="155"/>
      <c r="IFW4" s="155"/>
      <c r="IFX4" s="155"/>
      <c r="IFY4" s="155"/>
      <c r="IFZ4" s="155"/>
      <c r="IGA4" s="155"/>
      <c r="IGB4" s="155"/>
      <c r="IGC4" s="155"/>
      <c r="IGD4" s="155"/>
      <c r="IGE4" s="155"/>
      <c r="IGF4" s="155"/>
      <c r="IGG4" s="155"/>
      <c r="IGH4" s="155"/>
      <c r="IGI4" s="155"/>
      <c r="IGJ4" s="155"/>
      <c r="IGK4" s="155"/>
      <c r="IGL4" s="155"/>
      <c r="IGM4" s="155"/>
      <c r="IGN4" s="155"/>
      <c r="IGO4" s="155"/>
      <c r="IGP4" s="155"/>
      <c r="IGQ4" s="155"/>
      <c r="IGR4" s="155"/>
      <c r="IGS4" s="155"/>
      <c r="IGT4" s="155"/>
      <c r="IGU4" s="155"/>
      <c r="IGV4" s="155"/>
      <c r="IGW4" s="155"/>
      <c r="IGX4" s="155"/>
      <c r="IGY4" s="155"/>
      <c r="IGZ4" s="155"/>
      <c r="IHA4" s="155"/>
      <c r="IHB4" s="155"/>
      <c r="IHC4" s="155"/>
      <c r="IHD4" s="155"/>
      <c r="IHE4" s="155"/>
      <c r="IHF4" s="155"/>
      <c r="IHG4" s="155"/>
      <c r="IHH4" s="155"/>
      <c r="IHI4" s="155"/>
      <c r="IHJ4" s="155"/>
      <c r="IHK4" s="155"/>
      <c r="IHL4" s="155"/>
      <c r="IHM4" s="155"/>
      <c r="IHN4" s="155"/>
      <c r="IHO4" s="155"/>
      <c r="IHP4" s="155"/>
      <c r="IHQ4" s="155"/>
      <c r="IHR4" s="155"/>
      <c r="IHS4" s="155"/>
      <c r="IHT4" s="155"/>
      <c r="IHU4" s="155"/>
      <c r="IHV4" s="155"/>
      <c r="IHW4" s="155"/>
      <c r="IHX4" s="155"/>
      <c r="IHY4" s="155"/>
      <c r="IHZ4" s="155"/>
      <c r="IIA4" s="155"/>
      <c r="IIB4" s="155"/>
      <c r="IIC4" s="155"/>
      <c r="IID4" s="155"/>
      <c r="IIE4" s="155"/>
      <c r="IIF4" s="155"/>
      <c r="IIG4" s="155"/>
      <c r="IIH4" s="155"/>
      <c r="III4" s="155"/>
      <c r="IIJ4" s="155"/>
      <c r="IIK4" s="155"/>
      <c r="IIL4" s="155"/>
      <c r="IIM4" s="155"/>
      <c r="IIN4" s="155"/>
      <c r="IIO4" s="155"/>
      <c r="IIP4" s="155"/>
      <c r="IIQ4" s="155"/>
      <c r="IIR4" s="155"/>
      <c r="IIS4" s="155"/>
      <c r="IIT4" s="155"/>
      <c r="IIU4" s="155"/>
      <c r="IIV4" s="155"/>
      <c r="IIW4" s="155"/>
      <c r="IIX4" s="155"/>
      <c r="IIY4" s="155"/>
      <c r="IIZ4" s="155"/>
      <c r="IJA4" s="155"/>
      <c r="IJB4" s="155"/>
      <c r="IJC4" s="155"/>
      <c r="IJD4" s="155"/>
      <c r="IJE4" s="155"/>
      <c r="IJF4" s="155"/>
      <c r="IJG4" s="155"/>
      <c r="IJH4" s="155"/>
      <c r="IJI4" s="155"/>
      <c r="IJJ4" s="155"/>
      <c r="IJK4" s="155"/>
      <c r="IJL4" s="155"/>
      <c r="IJM4" s="155"/>
      <c r="IJN4" s="155"/>
      <c r="IJO4" s="155"/>
      <c r="IJP4" s="155"/>
      <c r="IJQ4" s="155"/>
      <c r="IJR4" s="155"/>
      <c r="IJS4" s="155"/>
      <c r="IJT4" s="155"/>
      <c r="IJU4" s="155"/>
      <c r="IJV4" s="155"/>
      <c r="IJW4" s="155"/>
      <c r="IJX4" s="155"/>
      <c r="IJY4" s="155"/>
      <c r="IJZ4" s="155"/>
      <c r="IKA4" s="155"/>
      <c r="IKB4" s="155"/>
      <c r="IKC4" s="155"/>
      <c r="IKD4" s="155"/>
      <c r="IKE4" s="155"/>
      <c r="IKF4" s="155"/>
      <c r="IKG4" s="155"/>
      <c r="IKH4" s="155"/>
      <c r="IKI4" s="155"/>
      <c r="IKJ4" s="155"/>
      <c r="IKK4" s="155"/>
      <c r="IKL4" s="155"/>
      <c r="IKM4" s="155"/>
      <c r="IKN4" s="155"/>
      <c r="IKO4" s="155"/>
      <c r="IKP4" s="155"/>
      <c r="IKQ4" s="155"/>
      <c r="IKR4" s="155"/>
      <c r="IKS4" s="155"/>
      <c r="IKT4" s="155"/>
      <c r="IKU4" s="155"/>
      <c r="IKV4" s="155"/>
      <c r="IKW4" s="155"/>
      <c r="IKX4" s="155"/>
      <c r="IKY4" s="155"/>
      <c r="IKZ4" s="155"/>
      <c r="ILA4" s="155"/>
      <c r="ILB4" s="155"/>
      <c r="ILC4" s="155"/>
      <c r="ILD4" s="155"/>
      <c r="ILE4" s="155"/>
      <c r="ILF4" s="155"/>
      <c r="ILG4" s="155"/>
      <c r="ILH4" s="155"/>
      <c r="ILI4" s="155"/>
      <c r="ILJ4" s="155"/>
      <c r="ILK4" s="155"/>
      <c r="ILL4" s="155"/>
      <c r="ILM4" s="155"/>
      <c r="ILN4" s="155"/>
      <c r="ILO4" s="155"/>
      <c r="ILP4" s="155"/>
      <c r="ILQ4" s="155"/>
      <c r="ILR4" s="155"/>
      <c r="ILS4" s="155"/>
      <c r="ILT4" s="155"/>
      <c r="ILU4" s="155"/>
      <c r="ILV4" s="155"/>
      <c r="ILW4" s="155"/>
      <c r="ILX4" s="155"/>
      <c r="ILY4" s="155"/>
      <c r="ILZ4" s="155"/>
      <c r="IMA4" s="155"/>
      <c r="IMB4" s="155"/>
      <c r="IMC4" s="155"/>
      <c r="IMD4" s="155"/>
      <c r="IME4" s="155"/>
      <c r="IMF4" s="155"/>
      <c r="IMG4" s="155"/>
      <c r="IMH4" s="155"/>
      <c r="IMI4" s="155"/>
      <c r="IMJ4" s="155"/>
      <c r="IMK4" s="155"/>
      <c r="IML4" s="155"/>
      <c r="IMM4" s="155"/>
      <c r="IMN4" s="155"/>
      <c r="IMO4" s="155"/>
      <c r="IMP4" s="155"/>
      <c r="IMQ4" s="155"/>
      <c r="IMR4" s="155"/>
      <c r="IMS4" s="155"/>
      <c r="IMT4" s="155"/>
      <c r="IMU4" s="155"/>
      <c r="IMV4" s="155"/>
      <c r="IMW4" s="155"/>
      <c r="IMX4" s="155"/>
      <c r="IMY4" s="155"/>
      <c r="IMZ4" s="155"/>
      <c r="INA4" s="155"/>
      <c r="INB4" s="155"/>
      <c r="INC4" s="155"/>
      <c r="IND4" s="155"/>
      <c r="INE4" s="155"/>
      <c r="INF4" s="155"/>
      <c r="ING4" s="155"/>
      <c r="INH4" s="155"/>
      <c r="INI4" s="155"/>
      <c r="INJ4" s="155"/>
      <c r="INK4" s="155"/>
      <c r="INL4" s="155"/>
      <c r="INM4" s="155"/>
      <c r="INN4" s="155"/>
      <c r="INO4" s="155"/>
      <c r="INP4" s="155"/>
      <c r="INQ4" s="155"/>
      <c r="INR4" s="155"/>
      <c r="INS4" s="155"/>
      <c r="INT4" s="155"/>
      <c r="INU4" s="155"/>
      <c r="INV4" s="155"/>
      <c r="INW4" s="155"/>
      <c r="INX4" s="155"/>
      <c r="INY4" s="155"/>
      <c r="INZ4" s="155"/>
      <c r="IOA4" s="155"/>
      <c r="IOB4" s="155"/>
      <c r="IOC4" s="155"/>
      <c r="IOD4" s="155"/>
      <c r="IOE4" s="155"/>
      <c r="IOF4" s="155"/>
      <c r="IOG4" s="155"/>
      <c r="IOH4" s="155"/>
      <c r="IOI4" s="155"/>
      <c r="IOJ4" s="155"/>
      <c r="IOK4" s="155"/>
      <c r="IOL4" s="155"/>
      <c r="IOM4" s="155"/>
      <c r="ION4" s="155"/>
      <c r="IOO4" s="155"/>
      <c r="IOP4" s="155"/>
      <c r="IOQ4" s="155"/>
      <c r="IOR4" s="155"/>
      <c r="IOS4" s="155"/>
      <c r="IOT4" s="155"/>
      <c r="IOU4" s="155"/>
      <c r="IOV4" s="155"/>
      <c r="IOW4" s="155"/>
      <c r="IOX4" s="155"/>
      <c r="IOY4" s="155"/>
      <c r="IOZ4" s="155"/>
      <c r="IPA4" s="155"/>
      <c r="IPB4" s="155"/>
      <c r="IPC4" s="155"/>
      <c r="IPD4" s="155"/>
      <c r="IPE4" s="155"/>
      <c r="IPF4" s="155"/>
      <c r="IPG4" s="155"/>
      <c r="IPH4" s="155"/>
      <c r="IPI4" s="155"/>
      <c r="IPJ4" s="155"/>
      <c r="IPK4" s="155"/>
      <c r="IPL4" s="155"/>
      <c r="IPM4" s="155"/>
      <c r="IPN4" s="155"/>
      <c r="IPO4" s="155"/>
      <c r="IPP4" s="155"/>
      <c r="IPQ4" s="155"/>
      <c r="IPR4" s="155"/>
      <c r="IPS4" s="155"/>
      <c r="IPT4" s="155"/>
      <c r="IPU4" s="155"/>
      <c r="IPV4" s="155"/>
      <c r="IPW4" s="155"/>
      <c r="IPX4" s="155"/>
      <c r="IPY4" s="155"/>
      <c r="IPZ4" s="155"/>
      <c r="IQA4" s="155"/>
      <c r="IQB4" s="155"/>
      <c r="IQC4" s="155"/>
      <c r="IQD4" s="155"/>
      <c r="IQE4" s="155"/>
      <c r="IQF4" s="155"/>
      <c r="IQG4" s="155"/>
      <c r="IQH4" s="155"/>
      <c r="IQI4" s="155"/>
      <c r="IQJ4" s="155"/>
      <c r="IQK4" s="155"/>
      <c r="IQL4" s="155"/>
      <c r="IQM4" s="155"/>
      <c r="IQN4" s="155"/>
      <c r="IQO4" s="155"/>
      <c r="IQP4" s="155"/>
      <c r="IQQ4" s="155"/>
      <c r="IQR4" s="155"/>
      <c r="IQS4" s="155"/>
      <c r="IQT4" s="155"/>
      <c r="IQU4" s="155"/>
      <c r="IQV4" s="155"/>
      <c r="IQW4" s="155"/>
      <c r="IQX4" s="155"/>
      <c r="IQY4" s="155"/>
      <c r="IQZ4" s="155"/>
      <c r="IRA4" s="155"/>
      <c r="IRB4" s="155"/>
      <c r="IRC4" s="155"/>
      <c r="IRD4" s="155"/>
      <c r="IRE4" s="155"/>
      <c r="IRF4" s="155"/>
      <c r="IRG4" s="155"/>
      <c r="IRH4" s="155"/>
      <c r="IRI4" s="155"/>
      <c r="IRJ4" s="155"/>
      <c r="IRK4" s="155"/>
      <c r="IRL4" s="155"/>
      <c r="IRM4" s="155"/>
      <c r="IRN4" s="155"/>
      <c r="IRO4" s="155"/>
      <c r="IRP4" s="155"/>
      <c r="IRQ4" s="155"/>
      <c r="IRR4" s="155"/>
      <c r="IRS4" s="155"/>
      <c r="IRT4" s="155"/>
      <c r="IRU4" s="155"/>
      <c r="IRV4" s="155"/>
      <c r="IRW4" s="155"/>
      <c r="IRX4" s="155"/>
      <c r="IRY4" s="155"/>
      <c r="IRZ4" s="155"/>
      <c r="ISA4" s="155"/>
      <c r="ISB4" s="155"/>
      <c r="ISC4" s="155"/>
      <c r="ISD4" s="155"/>
      <c r="ISE4" s="155"/>
      <c r="ISF4" s="155"/>
      <c r="ISG4" s="155"/>
      <c r="ISH4" s="155"/>
      <c r="ISI4" s="155"/>
      <c r="ISJ4" s="155"/>
      <c r="ISK4" s="155"/>
      <c r="ISL4" s="155"/>
      <c r="ISM4" s="155"/>
      <c r="ISN4" s="155"/>
      <c r="ISO4" s="155"/>
      <c r="ISP4" s="155"/>
      <c r="ISQ4" s="155"/>
      <c r="ISR4" s="155"/>
      <c r="ISS4" s="155"/>
      <c r="IST4" s="155"/>
      <c r="ISU4" s="155"/>
      <c r="ISV4" s="155"/>
      <c r="ISW4" s="155"/>
      <c r="ISX4" s="155"/>
      <c r="ISY4" s="155"/>
      <c r="ISZ4" s="155"/>
      <c r="ITA4" s="155"/>
      <c r="ITB4" s="155"/>
      <c r="ITC4" s="155"/>
      <c r="ITD4" s="155"/>
      <c r="ITE4" s="155"/>
      <c r="ITF4" s="155"/>
      <c r="ITG4" s="155"/>
      <c r="ITH4" s="155"/>
      <c r="ITI4" s="155"/>
      <c r="ITJ4" s="155"/>
      <c r="ITK4" s="155"/>
      <c r="ITL4" s="155"/>
      <c r="ITM4" s="155"/>
      <c r="ITN4" s="155"/>
      <c r="ITO4" s="155"/>
      <c r="ITP4" s="155"/>
      <c r="ITQ4" s="155"/>
      <c r="ITR4" s="155"/>
      <c r="ITS4" s="155"/>
      <c r="ITT4" s="155"/>
      <c r="ITU4" s="155"/>
      <c r="ITV4" s="155"/>
      <c r="ITW4" s="155"/>
      <c r="ITX4" s="155"/>
      <c r="ITY4" s="155"/>
      <c r="ITZ4" s="155"/>
      <c r="IUA4" s="155"/>
      <c r="IUB4" s="155"/>
      <c r="IUC4" s="155"/>
      <c r="IUD4" s="155"/>
      <c r="IUE4" s="155"/>
      <c r="IUF4" s="155"/>
      <c r="IUG4" s="155"/>
      <c r="IUH4" s="155"/>
      <c r="IUI4" s="155"/>
      <c r="IUJ4" s="155"/>
      <c r="IUK4" s="155"/>
      <c r="IUL4" s="155"/>
      <c r="IUM4" s="155"/>
      <c r="IUN4" s="155"/>
      <c r="IUO4" s="155"/>
      <c r="IUP4" s="155"/>
      <c r="IUQ4" s="155"/>
      <c r="IUR4" s="155"/>
      <c r="IUS4" s="155"/>
      <c r="IUT4" s="155"/>
      <c r="IUU4" s="155"/>
      <c r="IUV4" s="155"/>
      <c r="IUW4" s="155"/>
      <c r="IUX4" s="155"/>
      <c r="IUY4" s="155"/>
      <c r="IUZ4" s="155"/>
      <c r="IVA4" s="155"/>
      <c r="IVB4" s="155"/>
      <c r="IVC4" s="155"/>
      <c r="IVD4" s="155"/>
      <c r="IVE4" s="155"/>
      <c r="IVF4" s="155"/>
      <c r="IVG4" s="155"/>
      <c r="IVH4" s="155"/>
      <c r="IVI4" s="155"/>
      <c r="IVJ4" s="155"/>
      <c r="IVK4" s="155"/>
      <c r="IVL4" s="155"/>
      <c r="IVM4" s="155"/>
      <c r="IVN4" s="155"/>
      <c r="IVO4" s="155"/>
      <c r="IVP4" s="155"/>
      <c r="IVQ4" s="155"/>
      <c r="IVR4" s="155"/>
      <c r="IVS4" s="155"/>
      <c r="IVT4" s="155"/>
      <c r="IVU4" s="155"/>
      <c r="IVV4" s="155"/>
      <c r="IVW4" s="155"/>
      <c r="IVX4" s="155"/>
      <c r="IVY4" s="155"/>
      <c r="IVZ4" s="155"/>
      <c r="IWA4" s="155"/>
      <c r="IWB4" s="155"/>
      <c r="IWC4" s="155"/>
      <c r="IWD4" s="155"/>
      <c r="IWE4" s="155"/>
      <c r="IWF4" s="155"/>
      <c r="IWG4" s="155"/>
      <c r="IWH4" s="155"/>
      <c r="IWI4" s="155"/>
      <c r="IWJ4" s="155"/>
      <c r="IWK4" s="155"/>
      <c r="IWL4" s="155"/>
      <c r="IWM4" s="155"/>
      <c r="IWN4" s="155"/>
      <c r="IWO4" s="155"/>
      <c r="IWP4" s="155"/>
      <c r="IWQ4" s="155"/>
      <c r="IWR4" s="155"/>
      <c r="IWS4" s="155"/>
      <c r="IWT4" s="155"/>
      <c r="IWU4" s="155"/>
      <c r="IWV4" s="155"/>
      <c r="IWW4" s="155"/>
      <c r="IWX4" s="155"/>
      <c r="IWY4" s="155"/>
      <c r="IWZ4" s="155"/>
      <c r="IXA4" s="155"/>
      <c r="IXB4" s="155"/>
      <c r="IXC4" s="155"/>
      <c r="IXD4" s="155"/>
      <c r="IXE4" s="155"/>
      <c r="IXF4" s="155"/>
      <c r="IXG4" s="155"/>
      <c r="IXH4" s="155"/>
      <c r="IXI4" s="155"/>
      <c r="IXJ4" s="155"/>
      <c r="IXK4" s="155"/>
      <c r="IXL4" s="155"/>
      <c r="IXM4" s="155"/>
      <c r="IXN4" s="155"/>
      <c r="IXO4" s="155"/>
      <c r="IXP4" s="155"/>
      <c r="IXQ4" s="155"/>
      <c r="IXR4" s="155"/>
      <c r="IXS4" s="155"/>
      <c r="IXT4" s="155"/>
      <c r="IXU4" s="155"/>
      <c r="IXV4" s="155"/>
      <c r="IXW4" s="155"/>
      <c r="IXX4" s="155"/>
      <c r="IXY4" s="155"/>
      <c r="IXZ4" s="155"/>
      <c r="IYA4" s="155"/>
      <c r="IYB4" s="155"/>
      <c r="IYC4" s="155"/>
      <c r="IYD4" s="155"/>
      <c r="IYE4" s="155"/>
      <c r="IYF4" s="155"/>
      <c r="IYG4" s="155"/>
      <c r="IYH4" s="155"/>
      <c r="IYI4" s="155"/>
      <c r="IYJ4" s="155"/>
      <c r="IYK4" s="155"/>
      <c r="IYL4" s="155"/>
      <c r="IYM4" s="155"/>
      <c r="IYN4" s="155"/>
      <c r="IYO4" s="155"/>
      <c r="IYP4" s="155"/>
      <c r="IYQ4" s="155"/>
      <c r="IYR4" s="155"/>
      <c r="IYS4" s="155"/>
      <c r="IYT4" s="155"/>
      <c r="IYU4" s="155"/>
      <c r="IYV4" s="155"/>
      <c r="IYW4" s="155"/>
      <c r="IYX4" s="155"/>
      <c r="IYY4" s="155"/>
      <c r="IYZ4" s="155"/>
      <c r="IZA4" s="155"/>
      <c r="IZB4" s="155"/>
      <c r="IZC4" s="155"/>
      <c r="IZD4" s="155"/>
      <c r="IZE4" s="155"/>
      <c r="IZF4" s="155"/>
      <c r="IZG4" s="155"/>
      <c r="IZH4" s="155"/>
      <c r="IZI4" s="155"/>
      <c r="IZJ4" s="155"/>
      <c r="IZK4" s="155"/>
      <c r="IZL4" s="155"/>
      <c r="IZM4" s="155"/>
      <c r="IZN4" s="155"/>
      <c r="IZO4" s="155"/>
      <c r="IZP4" s="155"/>
      <c r="IZQ4" s="155"/>
      <c r="IZR4" s="155"/>
      <c r="IZS4" s="155"/>
      <c r="IZT4" s="155"/>
      <c r="IZU4" s="155"/>
      <c r="IZV4" s="155"/>
      <c r="IZW4" s="155"/>
      <c r="IZX4" s="155"/>
      <c r="IZY4" s="155"/>
      <c r="IZZ4" s="155"/>
      <c r="JAA4" s="155"/>
      <c r="JAB4" s="155"/>
      <c r="JAC4" s="155"/>
      <c r="JAD4" s="155"/>
      <c r="JAE4" s="155"/>
      <c r="JAF4" s="155"/>
      <c r="JAG4" s="155"/>
      <c r="JAH4" s="155"/>
      <c r="JAI4" s="155"/>
      <c r="JAJ4" s="155"/>
      <c r="JAK4" s="155"/>
      <c r="JAL4" s="155"/>
      <c r="JAM4" s="155"/>
      <c r="JAN4" s="155"/>
      <c r="JAO4" s="155"/>
      <c r="JAP4" s="155"/>
      <c r="JAQ4" s="155"/>
      <c r="JAR4" s="155"/>
      <c r="JAS4" s="155"/>
      <c r="JAT4" s="155"/>
      <c r="JAU4" s="155"/>
      <c r="JAV4" s="155"/>
      <c r="JAW4" s="155"/>
      <c r="JAX4" s="155"/>
      <c r="JAY4" s="155"/>
      <c r="JAZ4" s="155"/>
      <c r="JBA4" s="155"/>
      <c r="JBB4" s="155"/>
      <c r="JBC4" s="155"/>
      <c r="JBD4" s="155"/>
      <c r="JBE4" s="155"/>
      <c r="JBF4" s="155"/>
      <c r="JBG4" s="155"/>
      <c r="JBH4" s="155"/>
      <c r="JBI4" s="155"/>
      <c r="JBJ4" s="155"/>
      <c r="JBK4" s="155"/>
      <c r="JBL4" s="155"/>
      <c r="JBM4" s="155"/>
      <c r="JBN4" s="155"/>
      <c r="JBO4" s="155"/>
      <c r="JBP4" s="155"/>
      <c r="JBQ4" s="155"/>
      <c r="JBR4" s="155"/>
      <c r="JBS4" s="155"/>
      <c r="JBT4" s="155"/>
      <c r="JBU4" s="155"/>
      <c r="JBV4" s="155"/>
      <c r="JBW4" s="155"/>
      <c r="JBX4" s="155"/>
      <c r="JBY4" s="155"/>
      <c r="JBZ4" s="155"/>
      <c r="JCA4" s="155"/>
      <c r="JCB4" s="155"/>
      <c r="JCC4" s="155"/>
      <c r="JCD4" s="155"/>
      <c r="JCE4" s="155"/>
      <c r="JCF4" s="155"/>
      <c r="JCG4" s="155"/>
      <c r="JCH4" s="155"/>
      <c r="JCI4" s="155"/>
      <c r="JCJ4" s="155"/>
      <c r="JCK4" s="155"/>
      <c r="JCL4" s="155"/>
      <c r="JCM4" s="155"/>
      <c r="JCN4" s="155"/>
      <c r="JCO4" s="155"/>
      <c r="JCP4" s="155"/>
      <c r="JCQ4" s="155"/>
      <c r="JCR4" s="155"/>
      <c r="JCS4" s="155"/>
      <c r="JCT4" s="155"/>
      <c r="JCU4" s="155"/>
      <c r="JCV4" s="155"/>
      <c r="JCW4" s="155"/>
      <c r="JCX4" s="155"/>
      <c r="JCY4" s="155"/>
      <c r="JCZ4" s="155"/>
      <c r="JDA4" s="155"/>
      <c r="JDB4" s="155"/>
      <c r="JDC4" s="155"/>
      <c r="JDD4" s="155"/>
      <c r="JDE4" s="155"/>
      <c r="JDF4" s="155"/>
      <c r="JDG4" s="155"/>
      <c r="JDH4" s="155"/>
      <c r="JDI4" s="155"/>
      <c r="JDJ4" s="155"/>
      <c r="JDK4" s="155"/>
      <c r="JDL4" s="155"/>
      <c r="JDM4" s="155"/>
      <c r="JDN4" s="155"/>
      <c r="JDO4" s="155"/>
      <c r="JDP4" s="155"/>
      <c r="JDQ4" s="155"/>
      <c r="JDR4" s="155"/>
      <c r="JDS4" s="155"/>
      <c r="JDT4" s="155"/>
      <c r="JDU4" s="155"/>
      <c r="JDV4" s="155"/>
      <c r="JDW4" s="155"/>
      <c r="JDX4" s="155"/>
      <c r="JDY4" s="155"/>
      <c r="JDZ4" s="155"/>
      <c r="JEA4" s="155"/>
      <c r="JEB4" s="155"/>
      <c r="JEC4" s="155"/>
      <c r="JED4" s="155"/>
      <c r="JEE4" s="155"/>
      <c r="JEF4" s="155"/>
      <c r="JEG4" s="155"/>
      <c r="JEH4" s="155"/>
      <c r="JEI4" s="155"/>
      <c r="JEJ4" s="155"/>
      <c r="JEK4" s="155"/>
      <c r="JEL4" s="155"/>
      <c r="JEM4" s="155"/>
      <c r="JEN4" s="155"/>
      <c r="JEO4" s="155"/>
      <c r="JEP4" s="155"/>
      <c r="JEQ4" s="155"/>
      <c r="JER4" s="155"/>
      <c r="JES4" s="155"/>
      <c r="JET4" s="155"/>
      <c r="JEU4" s="155"/>
      <c r="JEV4" s="155"/>
      <c r="JEW4" s="155"/>
      <c r="JEX4" s="155"/>
      <c r="JEY4" s="155"/>
      <c r="JEZ4" s="155"/>
      <c r="JFA4" s="155"/>
      <c r="JFB4" s="155"/>
      <c r="JFC4" s="155"/>
      <c r="JFD4" s="155"/>
      <c r="JFE4" s="155"/>
      <c r="JFF4" s="155"/>
      <c r="JFG4" s="155"/>
      <c r="JFH4" s="155"/>
      <c r="JFI4" s="155"/>
      <c r="JFJ4" s="155"/>
      <c r="JFK4" s="155"/>
      <c r="JFL4" s="155"/>
      <c r="JFM4" s="155"/>
      <c r="JFN4" s="155"/>
      <c r="JFO4" s="155"/>
      <c r="JFP4" s="155"/>
      <c r="JFQ4" s="155"/>
      <c r="JFR4" s="155"/>
      <c r="JFS4" s="155"/>
      <c r="JFT4" s="155"/>
      <c r="JFU4" s="155"/>
      <c r="JFV4" s="155"/>
      <c r="JFW4" s="155"/>
      <c r="JFX4" s="155"/>
      <c r="JFY4" s="155"/>
      <c r="JFZ4" s="155"/>
      <c r="JGA4" s="155"/>
      <c r="JGB4" s="155"/>
      <c r="JGC4" s="155"/>
      <c r="JGD4" s="155"/>
      <c r="JGE4" s="155"/>
      <c r="JGF4" s="155"/>
      <c r="JGG4" s="155"/>
      <c r="JGH4" s="155"/>
      <c r="JGI4" s="155"/>
      <c r="JGJ4" s="155"/>
      <c r="JGK4" s="155"/>
      <c r="JGL4" s="155"/>
      <c r="JGM4" s="155"/>
      <c r="JGN4" s="155"/>
      <c r="JGO4" s="155"/>
      <c r="JGP4" s="155"/>
      <c r="JGQ4" s="155"/>
      <c r="JGR4" s="155"/>
      <c r="JGS4" s="155"/>
      <c r="JGT4" s="155"/>
      <c r="JGU4" s="155"/>
      <c r="JGV4" s="155"/>
      <c r="JGW4" s="155"/>
      <c r="JGX4" s="155"/>
      <c r="JGY4" s="155"/>
      <c r="JGZ4" s="155"/>
      <c r="JHA4" s="155"/>
      <c r="JHB4" s="155"/>
      <c r="JHC4" s="155"/>
      <c r="JHD4" s="155"/>
      <c r="JHE4" s="155"/>
      <c r="JHF4" s="155"/>
      <c r="JHG4" s="155"/>
      <c r="JHH4" s="155"/>
      <c r="JHI4" s="155"/>
      <c r="JHJ4" s="155"/>
      <c r="JHK4" s="155"/>
      <c r="JHL4" s="155"/>
      <c r="JHM4" s="155"/>
      <c r="JHN4" s="155"/>
      <c r="JHO4" s="155"/>
      <c r="JHP4" s="155"/>
      <c r="JHQ4" s="155"/>
      <c r="JHR4" s="155"/>
      <c r="JHS4" s="155"/>
      <c r="JHT4" s="155"/>
      <c r="JHU4" s="155"/>
      <c r="JHV4" s="155"/>
      <c r="JHW4" s="155"/>
      <c r="JHX4" s="155"/>
      <c r="JHY4" s="155"/>
      <c r="JHZ4" s="155"/>
      <c r="JIA4" s="155"/>
      <c r="JIB4" s="155"/>
      <c r="JIC4" s="155"/>
      <c r="JID4" s="155"/>
      <c r="JIE4" s="155"/>
      <c r="JIF4" s="155"/>
      <c r="JIG4" s="155"/>
      <c r="JIH4" s="155"/>
      <c r="JII4" s="155"/>
      <c r="JIJ4" s="155"/>
      <c r="JIK4" s="155"/>
      <c r="JIL4" s="155"/>
      <c r="JIM4" s="155"/>
      <c r="JIN4" s="155"/>
      <c r="JIO4" s="155"/>
      <c r="JIP4" s="155"/>
      <c r="JIQ4" s="155"/>
      <c r="JIR4" s="155"/>
      <c r="JIS4" s="155"/>
      <c r="JIT4" s="155"/>
      <c r="JIU4" s="155"/>
      <c r="JIV4" s="155"/>
      <c r="JIW4" s="155"/>
      <c r="JIX4" s="155"/>
      <c r="JIY4" s="155"/>
      <c r="JIZ4" s="155"/>
      <c r="JJA4" s="155"/>
      <c r="JJB4" s="155"/>
      <c r="JJC4" s="155"/>
      <c r="JJD4" s="155"/>
      <c r="JJE4" s="155"/>
      <c r="JJF4" s="155"/>
      <c r="JJG4" s="155"/>
      <c r="JJH4" s="155"/>
      <c r="JJI4" s="155"/>
      <c r="JJJ4" s="155"/>
      <c r="JJK4" s="155"/>
      <c r="JJL4" s="155"/>
      <c r="JJM4" s="155"/>
      <c r="JJN4" s="155"/>
      <c r="JJO4" s="155"/>
      <c r="JJP4" s="155"/>
      <c r="JJQ4" s="155"/>
      <c r="JJR4" s="155"/>
      <c r="JJS4" s="155"/>
      <c r="JJT4" s="155"/>
      <c r="JJU4" s="155"/>
      <c r="JJV4" s="155"/>
      <c r="JJW4" s="155"/>
      <c r="JJX4" s="155"/>
      <c r="JJY4" s="155"/>
      <c r="JJZ4" s="155"/>
      <c r="JKA4" s="155"/>
      <c r="JKB4" s="155"/>
      <c r="JKC4" s="155"/>
      <c r="JKD4" s="155"/>
      <c r="JKE4" s="155"/>
      <c r="JKF4" s="155"/>
      <c r="JKG4" s="155"/>
      <c r="JKH4" s="155"/>
      <c r="JKI4" s="155"/>
      <c r="JKJ4" s="155"/>
      <c r="JKK4" s="155"/>
      <c r="JKL4" s="155"/>
      <c r="JKM4" s="155"/>
      <c r="JKN4" s="155"/>
      <c r="JKO4" s="155"/>
      <c r="JKP4" s="155"/>
      <c r="JKQ4" s="155"/>
      <c r="JKR4" s="155"/>
      <c r="JKS4" s="155"/>
      <c r="JKT4" s="155"/>
      <c r="JKU4" s="155"/>
      <c r="JKV4" s="155"/>
      <c r="JKW4" s="155"/>
      <c r="JKX4" s="155"/>
      <c r="JKY4" s="155"/>
      <c r="JKZ4" s="155"/>
      <c r="JLA4" s="155"/>
      <c r="JLB4" s="155"/>
      <c r="JLC4" s="155"/>
      <c r="JLD4" s="155"/>
      <c r="JLE4" s="155"/>
      <c r="JLF4" s="155"/>
      <c r="JLG4" s="155"/>
      <c r="JLH4" s="155"/>
      <c r="JLI4" s="155"/>
      <c r="JLJ4" s="155"/>
      <c r="JLK4" s="155"/>
      <c r="JLL4" s="155"/>
      <c r="JLM4" s="155"/>
      <c r="JLN4" s="155"/>
      <c r="JLO4" s="155"/>
      <c r="JLP4" s="155"/>
      <c r="JLQ4" s="155"/>
      <c r="JLR4" s="155"/>
      <c r="JLS4" s="155"/>
      <c r="JLT4" s="155"/>
      <c r="JLU4" s="155"/>
      <c r="JLV4" s="155"/>
      <c r="JLW4" s="155"/>
      <c r="JLX4" s="155"/>
      <c r="JLY4" s="155"/>
      <c r="JLZ4" s="155"/>
      <c r="JMA4" s="155"/>
      <c r="JMB4" s="155"/>
      <c r="JMC4" s="155"/>
      <c r="JMD4" s="155"/>
      <c r="JME4" s="155"/>
      <c r="JMF4" s="155"/>
      <c r="JMG4" s="155"/>
      <c r="JMH4" s="155"/>
      <c r="JMI4" s="155"/>
      <c r="JMJ4" s="155"/>
      <c r="JMK4" s="155"/>
      <c r="JML4" s="155"/>
      <c r="JMM4" s="155"/>
      <c r="JMN4" s="155"/>
      <c r="JMO4" s="155"/>
      <c r="JMP4" s="155"/>
      <c r="JMQ4" s="155"/>
      <c r="JMR4" s="155"/>
      <c r="JMS4" s="155"/>
      <c r="JMT4" s="155"/>
      <c r="JMU4" s="155"/>
      <c r="JMV4" s="155"/>
      <c r="JMW4" s="155"/>
      <c r="JMX4" s="155"/>
      <c r="JMY4" s="155"/>
      <c r="JMZ4" s="155"/>
      <c r="JNA4" s="155"/>
      <c r="JNB4" s="155"/>
      <c r="JNC4" s="155"/>
      <c r="JND4" s="155"/>
      <c r="JNE4" s="155"/>
      <c r="JNF4" s="155"/>
      <c r="JNG4" s="155"/>
      <c r="JNH4" s="155"/>
      <c r="JNI4" s="155"/>
      <c r="JNJ4" s="155"/>
      <c r="JNK4" s="155"/>
      <c r="JNL4" s="155"/>
      <c r="JNM4" s="155"/>
      <c r="JNN4" s="155"/>
      <c r="JNO4" s="155"/>
      <c r="JNP4" s="155"/>
      <c r="JNQ4" s="155"/>
      <c r="JNR4" s="155"/>
      <c r="JNS4" s="155"/>
      <c r="JNT4" s="155"/>
      <c r="JNU4" s="155"/>
      <c r="JNV4" s="155"/>
      <c r="JNW4" s="155"/>
      <c r="JNX4" s="155"/>
      <c r="JNY4" s="155"/>
      <c r="JNZ4" s="155"/>
      <c r="JOA4" s="155"/>
      <c r="JOB4" s="155"/>
      <c r="JOC4" s="155"/>
      <c r="JOD4" s="155"/>
      <c r="JOE4" s="155"/>
      <c r="JOF4" s="155"/>
      <c r="JOG4" s="155"/>
      <c r="JOH4" s="155"/>
      <c r="JOI4" s="155"/>
      <c r="JOJ4" s="155"/>
      <c r="JOK4" s="155"/>
      <c r="JOL4" s="155"/>
      <c r="JOM4" s="155"/>
      <c r="JON4" s="155"/>
      <c r="JOO4" s="155"/>
      <c r="JOP4" s="155"/>
      <c r="JOQ4" s="155"/>
      <c r="JOR4" s="155"/>
      <c r="JOS4" s="155"/>
      <c r="JOT4" s="155"/>
      <c r="JOU4" s="155"/>
      <c r="JOV4" s="155"/>
      <c r="JOW4" s="155"/>
      <c r="JOX4" s="155"/>
      <c r="JOY4" s="155"/>
      <c r="JOZ4" s="155"/>
      <c r="JPA4" s="155"/>
      <c r="JPB4" s="155"/>
      <c r="JPC4" s="155"/>
      <c r="JPD4" s="155"/>
      <c r="JPE4" s="155"/>
      <c r="JPF4" s="155"/>
      <c r="JPG4" s="155"/>
      <c r="JPH4" s="155"/>
      <c r="JPI4" s="155"/>
      <c r="JPJ4" s="155"/>
      <c r="JPK4" s="155"/>
      <c r="JPL4" s="155"/>
      <c r="JPM4" s="155"/>
      <c r="JPN4" s="155"/>
      <c r="JPO4" s="155"/>
      <c r="JPP4" s="155"/>
      <c r="JPQ4" s="155"/>
      <c r="JPR4" s="155"/>
      <c r="JPS4" s="155"/>
      <c r="JPT4" s="155"/>
      <c r="JPU4" s="155"/>
      <c r="JPV4" s="155"/>
      <c r="JPW4" s="155"/>
      <c r="JPX4" s="155"/>
      <c r="JPY4" s="155"/>
      <c r="JPZ4" s="155"/>
      <c r="JQA4" s="155"/>
      <c r="JQB4" s="155"/>
      <c r="JQC4" s="155"/>
      <c r="JQD4" s="155"/>
      <c r="JQE4" s="155"/>
      <c r="JQF4" s="155"/>
      <c r="JQG4" s="155"/>
      <c r="JQH4" s="155"/>
      <c r="JQI4" s="155"/>
      <c r="JQJ4" s="155"/>
      <c r="JQK4" s="155"/>
      <c r="JQL4" s="155"/>
      <c r="JQM4" s="155"/>
      <c r="JQN4" s="155"/>
      <c r="JQO4" s="155"/>
      <c r="JQP4" s="155"/>
      <c r="JQQ4" s="155"/>
      <c r="JQR4" s="155"/>
      <c r="JQS4" s="155"/>
      <c r="JQT4" s="155"/>
      <c r="JQU4" s="155"/>
      <c r="JQV4" s="155"/>
      <c r="JQW4" s="155"/>
      <c r="JQX4" s="155"/>
      <c r="JQY4" s="155"/>
      <c r="JQZ4" s="155"/>
      <c r="JRA4" s="155"/>
      <c r="JRB4" s="155"/>
      <c r="JRC4" s="155"/>
      <c r="JRD4" s="155"/>
      <c r="JRE4" s="155"/>
      <c r="JRF4" s="155"/>
      <c r="JRG4" s="155"/>
      <c r="JRH4" s="155"/>
      <c r="JRI4" s="155"/>
      <c r="JRJ4" s="155"/>
      <c r="JRK4" s="155"/>
      <c r="JRL4" s="155"/>
      <c r="JRM4" s="155"/>
      <c r="JRN4" s="155"/>
      <c r="JRO4" s="155"/>
      <c r="JRP4" s="155"/>
      <c r="JRQ4" s="155"/>
      <c r="JRR4" s="155"/>
      <c r="JRS4" s="155"/>
      <c r="JRT4" s="155"/>
      <c r="JRU4" s="155"/>
      <c r="JRV4" s="155"/>
      <c r="JRW4" s="155"/>
      <c r="JRX4" s="155"/>
      <c r="JRY4" s="155"/>
      <c r="JRZ4" s="155"/>
      <c r="JSA4" s="155"/>
      <c r="JSB4" s="155"/>
      <c r="JSC4" s="155"/>
      <c r="JSD4" s="155"/>
      <c r="JSE4" s="155"/>
      <c r="JSF4" s="155"/>
      <c r="JSG4" s="155"/>
      <c r="JSH4" s="155"/>
      <c r="JSI4" s="155"/>
      <c r="JSJ4" s="155"/>
      <c r="JSK4" s="155"/>
      <c r="JSL4" s="155"/>
      <c r="JSM4" s="155"/>
      <c r="JSN4" s="155"/>
      <c r="JSO4" s="155"/>
      <c r="JSP4" s="155"/>
      <c r="JSQ4" s="155"/>
      <c r="JSR4" s="155"/>
      <c r="JSS4" s="155"/>
      <c r="JST4" s="155"/>
      <c r="JSU4" s="155"/>
      <c r="JSV4" s="155"/>
      <c r="JSW4" s="155"/>
      <c r="JSX4" s="155"/>
      <c r="JSY4" s="155"/>
      <c r="JSZ4" s="155"/>
      <c r="JTA4" s="155"/>
      <c r="JTB4" s="155"/>
      <c r="JTC4" s="155"/>
      <c r="JTD4" s="155"/>
      <c r="JTE4" s="155"/>
      <c r="JTF4" s="155"/>
      <c r="JTG4" s="155"/>
      <c r="JTH4" s="155"/>
      <c r="JTI4" s="155"/>
      <c r="JTJ4" s="155"/>
      <c r="JTK4" s="155"/>
      <c r="JTL4" s="155"/>
      <c r="JTM4" s="155"/>
      <c r="JTN4" s="155"/>
      <c r="JTO4" s="155"/>
      <c r="JTP4" s="155"/>
      <c r="JTQ4" s="155"/>
      <c r="JTR4" s="155"/>
      <c r="JTS4" s="155"/>
      <c r="JTT4" s="155"/>
      <c r="JTU4" s="155"/>
      <c r="JTV4" s="155"/>
      <c r="JTW4" s="155"/>
      <c r="JTX4" s="155"/>
      <c r="JTY4" s="155"/>
      <c r="JTZ4" s="155"/>
      <c r="JUA4" s="155"/>
      <c r="JUB4" s="155"/>
      <c r="JUC4" s="155"/>
      <c r="JUD4" s="155"/>
      <c r="JUE4" s="155"/>
      <c r="JUF4" s="155"/>
      <c r="JUG4" s="155"/>
      <c r="JUH4" s="155"/>
      <c r="JUI4" s="155"/>
      <c r="JUJ4" s="155"/>
      <c r="JUK4" s="155"/>
      <c r="JUL4" s="155"/>
      <c r="JUM4" s="155"/>
      <c r="JUN4" s="155"/>
      <c r="JUO4" s="155"/>
      <c r="JUP4" s="155"/>
      <c r="JUQ4" s="155"/>
      <c r="JUR4" s="155"/>
      <c r="JUS4" s="155"/>
      <c r="JUT4" s="155"/>
      <c r="JUU4" s="155"/>
      <c r="JUV4" s="155"/>
      <c r="JUW4" s="155"/>
      <c r="JUX4" s="155"/>
      <c r="JUY4" s="155"/>
      <c r="JUZ4" s="155"/>
      <c r="JVA4" s="155"/>
      <c r="JVB4" s="155"/>
      <c r="JVC4" s="155"/>
      <c r="JVD4" s="155"/>
      <c r="JVE4" s="155"/>
      <c r="JVF4" s="155"/>
      <c r="JVG4" s="155"/>
      <c r="JVH4" s="155"/>
      <c r="JVI4" s="155"/>
      <c r="JVJ4" s="155"/>
      <c r="JVK4" s="155"/>
      <c r="JVL4" s="155"/>
      <c r="JVM4" s="155"/>
      <c r="JVN4" s="155"/>
      <c r="JVO4" s="155"/>
      <c r="JVP4" s="155"/>
      <c r="JVQ4" s="155"/>
      <c r="JVR4" s="155"/>
      <c r="JVS4" s="155"/>
      <c r="JVT4" s="155"/>
      <c r="JVU4" s="155"/>
      <c r="JVV4" s="155"/>
      <c r="JVW4" s="155"/>
      <c r="JVX4" s="155"/>
      <c r="JVY4" s="155"/>
      <c r="JVZ4" s="155"/>
      <c r="JWA4" s="155"/>
      <c r="JWB4" s="155"/>
      <c r="JWC4" s="155"/>
      <c r="JWD4" s="155"/>
      <c r="JWE4" s="155"/>
      <c r="JWF4" s="155"/>
      <c r="JWG4" s="155"/>
      <c r="JWH4" s="155"/>
      <c r="JWI4" s="155"/>
      <c r="JWJ4" s="155"/>
      <c r="JWK4" s="155"/>
      <c r="JWL4" s="155"/>
      <c r="JWM4" s="155"/>
      <c r="JWN4" s="155"/>
      <c r="JWO4" s="155"/>
      <c r="JWP4" s="155"/>
      <c r="JWQ4" s="155"/>
      <c r="JWR4" s="155"/>
      <c r="JWS4" s="155"/>
      <c r="JWT4" s="155"/>
      <c r="JWU4" s="155"/>
      <c r="JWV4" s="155"/>
      <c r="JWW4" s="155"/>
      <c r="JWX4" s="155"/>
      <c r="JWY4" s="155"/>
      <c r="JWZ4" s="155"/>
      <c r="JXA4" s="155"/>
      <c r="JXB4" s="155"/>
      <c r="JXC4" s="155"/>
      <c r="JXD4" s="155"/>
      <c r="JXE4" s="155"/>
      <c r="JXF4" s="155"/>
      <c r="JXG4" s="155"/>
      <c r="JXH4" s="155"/>
      <c r="JXI4" s="155"/>
      <c r="JXJ4" s="155"/>
      <c r="JXK4" s="155"/>
      <c r="JXL4" s="155"/>
      <c r="JXM4" s="155"/>
      <c r="JXN4" s="155"/>
      <c r="JXO4" s="155"/>
      <c r="JXP4" s="155"/>
      <c r="JXQ4" s="155"/>
      <c r="JXR4" s="155"/>
      <c r="JXS4" s="155"/>
      <c r="JXT4" s="155"/>
      <c r="JXU4" s="155"/>
      <c r="JXV4" s="155"/>
      <c r="JXW4" s="155"/>
      <c r="JXX4" s="155"/>
      <c r="JXY4" s="155"/>
      <c r="JXZ4" s="155"/>
      <c r="JYA4" s="155"/>
      <c r="JYB4" s="155"/>
      <c r="JYC4" s="155"/>
      <c r="JYD4" s="155"/>
      <c r="JYE4" s="155"/>
      <c r="JYF4" s="155"/>
      <c r="JYG4" s="155"/>
      <c r="JYH4" s="155"/>
      <c r="JYI4" s="155"/>
      <c r="JYJ4" s="155"/>
      <c r="JYK4" s="155"/>
      <c r="JYL4" s="155"/>
      <c r="JYM4" s="155"/>
      <c r="JYN4" s="155"/>
      <c r="JYO4" s="155"/>
      <c r="JYP4" s="155"/>
      <c r="JYQ4" s="155"/>
      <c r="JYR4" s="155"/>
      <c r="JYS4" s="155"/>
      <c r="JYT4" s="155"/>
      <c r="JYU4" s="155"/>
      <c r="JYV4" s="155"/>
      <c r="JYW4" s="155"/>
      <c r="JYX4" s="155"/>
      <c r="JYY4" s="155"/>
      <c r="JYZ4" s="155"/>
      <c r="JZA4" s="155"/>
      <c r="JZB4" s="155"/>
      <c r="JZC4" s="155"/>
      <c r="JZD4" s="155"/>
      <c r="JZE4" s="155"/>
      <c r="JZF4" s="155"/>
      <c r="JZG4" s="155"/>
      <c r="JZH4" s="155"/>
      <c r="JZI4" s="155"/>
      <c r="JZJ4" s="155"/>
      <c r="JZK4" s="155"/>
      <c r="JZL4" s="155"/>
      <c r="JZM4" s="155"/>
      <c r="JZN4" s="155"/>
      <c r="JZO4" s="155"/>
      <c r="JZP4" s="155"/>
      <c r="JZQ4" s="155"/>
      <c r="JZR4" s="155"/>
      <c r="JZS4" s="155"/>
      <c r="JZT4" s="155"/>
      <c r="JZU4" s="155"/>
      <c r="JZV4" s="155"/>
      <c r="JZW4" s="155"/>
      <c r="JZX4" s="155"/>
      <c r="JZY4" s="155"/>
      <c r="JZZ4" s="155"/>
      <c r="KAA4" s="155"/>
      <c r="KAB4" s="155"/>
      <c r="KAC4" s="155"/>
      <c r="KAD4" s="155"/>
      <c r="KAE4" s="155"/>
      <c r="KAF4" s="155"/>
      <c r="KAG4" s="155"/>
      <c r="KAH4" s="155"/>
      <c r="KAI4" s="155"/>
      <c r="KAJ4" s="155"/>
      <c r="KAK4" s="155"/>
      <c r="KAL4" s="155"/>
      <c r="KAM4" s="155"/>
      <c r="KAN4" s="155"/>
      <c r="KAO4" s="155"/>
      <c r="KAP4" s="155"/>
      <c r="KAQ4" s="155"/>
      <c r="KAR4" s="155"/>
      <c r="KAS4" s="155"/>
      <c r="KAT4" s="155"/>
      <c r="KAU4" s="155"/>
      <c r="KAV4" s="155"/>
      <c r="KAW4" s="155"/>
      <c r="KAX4" s="155"/>
      <c r="KAY4" s="155"/>
      <c r="KAZ4" s="155"/>
      <c r="KBA4" s="155"/>
      <c r="KBB4" s="155"/>
      <c r="KBC4" s="155"/>
      <c r="KBD4" s="155"/>
      <c r="KBE4" s="155"/>
      <c r="KBF4" s="155"/>
      <c r="KBG4" s="155"/>
      <c r="KBH4" s="155"/>
      <c r="KBI4" s="155"/>
      <c r="KBJ4" s="155"/>
      <c r="KBK4" s="155"/>
      <c r="KBL4" s="155"/>
      <c r="KBM4" s="155"/>
      <c r="KBN4" s="155"/>
      <c r="KBO4" s="155"/>
      <c r="KBP4" s="155"/>
      <c r="KBQ4" s="155"/>
      <c r="KBR4" s="155"/>
      <c r="KBS4" s="155"/>
      <c r="KBT4" s="155"/>
      <c r="KBU4" s="155"/>
      <c r="KBV4" s="155"/>
      <c r="KBW4" s="155"/>
      <c r="KBX4" s="155"/>
      <c r="KBY4" s="155"/>
      <c r="KBZ4" s="155"/>
      <c r="KCA4" s="155"/>
      <c r="KCB4" s="155"/>
      <c r="KCC4" s="155"/>
      <c r="KCD4" s="155"/>
      <c r="KCE4" s="155"/>
      <c r="KCF4" s="155"/>
      <c r="KCG4" s="155"/>
      <c r="KCH4" s="155"/>
      <c r="KCI4" s="155"/>
      <c r="KCJ4" s="155"/>
      <c r="KCK4" s="155"/>
      <c r="KCL4" s="155"/>
      <c r="KCM4" s="155"/>
      <c r="KCN4" s="155"/>
      <c r="KCO4" s="155"/>
      <c r="KCP4" s="155"/>
      <c r="KCQ4" s="155"/>
      <c r="KCR4" s="155"/>
      <c r="KCS4" s="155"/>
      <c r="KCT4" s="155"/>
      <c r="KCU4" s="155"/>
      <c r="KCV4" s="155"/>
      <c r="KCW4" s="155"/>
      <c r="KCX4" s="155"/>
      <c r="KCY4" s="155"/>
      <c r="KCZ4" s="155"/>
      <c r="KDA4" s="155"/>
      <c r="KDB4" s="155"/>
      <c r="KDC4" s="155"/>
      <c r="KDD4" s="155"/>
      <c r="KDE4" s="155"/>
      <c r="KDF4" s="155"/>
      <c r="KDG4" s="155"/>
      <c r="KDH4" s="155"/>
      <c r="KDI4" s="155"/>
      <c r="KDJ4" s="155"/>
      <c r="KDK4" s="155"/>
      <c r="KDL4" s="155"/>
      <c r="KDM4" s="155"/>
      <c r="KDN4" s="155"/>
      <c r="KDO4" s="155"/>
      <c r="KDP4" s="155"/>
      <c r="KDQ4" s="155"/>
      <c r="KDR4" s="155"/>
      <c r="KDS4" s="155"/>
      <c r="KDT4" s="155"/>
      <c r="KDU4" s="155"/>
      <c r="KDV4" s="155"/>
      <c r="KDW4" s="155"/>
      <c r="KDX4" s="155"/>
      <c r="KDY4" s="155"/>
      <c r="KDZ4" s="155"/>
      <c r="KEA4" s="155"/>
      <c r="KEB4" s="155"/>
      <c r="KEC4" s="155"/>
      <c r="KED4" s="155"/>
      <c r="KEE4" s="155"/>
      <c r="KEF4" s="155"/>
      <c r="KEG4" s="155"/>
      <c r="KEH4" s="155"/>
      <c r="KEI4" s="155"/>
      <c r="KEJ4" s="155"/>
      <c r="KEK4" s="155"/>
      <c r="KEL4" s="155"/>
      <c r="KEM4" s="155"/>
      <c r="KEN4" s="155"/>
      <c r="KEO4" s="155"/>
      <c r="KEP4" s="155"/>
      <c r="KEQ4" s="155"/>
      <c r="KER4" s="155"/>
      <c r="KES4" s="155"/>
      <c r="KET4" s="155"/>
      <c r="KEU4" s="155"/>
      <c r="KEV4" s="155"/>
      <c r="KEW4" s="155"/>
      <c r="KEX4" s="155"/>
      <c r="KEY4" s="155"/>
      <c r="KEZ4" s="155"/>
      <c r="KFA4" s="155"/>
      <c r="KFB4" s="155"/>
      <c r="KFC4" s="155"/>
      <c r="KFD4" s="155"/>
      <c r="KFE4" s="155"/>
      <c r="KFF4" s="155"/>
      <c r="KFG4" s="155"/>
      <c r="KFH4" s="155"/>
      <c r="KFI4" s="155"/>
      <c r="KFJ4" s="155"/>
      <c r="KFK4" s="155"/>
      <c r="KFL4" s="155"/>
      <c r="KFM4" s="155"/>
      <c r="KFN4" s="155"/>
      <c r="KFO4" s="155"/>
      <c r="KFP4" s="155"/>
      <c r="KFQ4" s="155"/>
      <c r="KFR4" s="155"/>
      <c r="KFS4" s="155"/>
      <c r="KFT4" s="155"/>
      <c r="KFU4" s="155"/>
      <c r="KFV4" s="155"/>
      <c r="KFW4" s="155"/>
      <c r="KFX4" s="155"/>
      <c r="KFY4" s="155"/>
      <c r="KFZ4" s="155"/>
      <c r="KGA4" s="155"/>
      <c r="KGB4" s="155"/>
      <c r="KGC4" s="155"/>
      <c r="KGD4" s="155"/>
      <c r="KGE4" s="155"/>
      <c r="KGF4" s="155"/>
      <c r="KGG4" s="155"/>
      <c r="KGH4" s="155"/>
      <c r="KGI4" s="155"/>
      <c r="KGJ4" s="155"/>
      <c r="KGK4" s="155"/>
      <c r="KGL4" s="155"/>
      <c r="KGM4" s="155"/>
      <c r="KGN4" s="155"/>
      <c r="KGO4" s="155"/>
      <c r="KGP4" s="155"/>
      <c r="KGQ4" s="155"/>
      <c r="KGR4" s="155"/>
      <c r="KGS4" s="155"/>
      <c r="KGT4" s="155"/>
      <c r="KGU4" s="155"/>
      <c r="KGV4" s="155"/>
      <c r="KGW4" s="155"/>
      <c r="KGX4" s="155"/>
      <c r="KGY4" s="155"/>
      <c r="KGZ4" s="155"/>
      <c r="KHA4" s="155"/>
      <c r="KHB4" s="155"/>
      <c r="KHC4" s="155"/>
      <c r="KHD4" s="155"/>
      <c r="KHE4" s="155"/>
      <c r="KHF4" s="155"/>
      <c r="KHG4" s="155"/>
      <c r="KHH4" s="155"/>
      <c r="KHI4" s="155"/>
      <c r="KHJ4" s="155"/>
      <c r="KHK4" s="155"/>
      <c r="KHL4" s="155"/>
      <c r="KHM4" s="155"/>
      <c r="KHN4" s="155"/>
      <c r="KHO4" s="155"/>
      <c r="KHP4" s="155"/>
      <c r="KHQ4" s="155"/>
      <c r="KHR4" s="155"/>
      <c r="KHS4" s="155"/>
      <c r="KHT4" s="155"/>
      <c r="KHU4" s="155"/>
      <c r="KHV4" s="155"/>
      <c r="KHW4" s="155"/>
      <c r="KHX4" s="155"/>
      <c r="KHY4" s="155"/>
      <c r="KHZ4" s="155"/>
      <c r="KIA4" s="155"/>
      <c r="KIB4" s="155"/>
      <c r="KIC4" s="155"/>
      <c r="KID4" s="155"/>
      <c r="KIE4" s="155"/>
      <c r="KIF4" s="155"/>
      <c r="KIG4" s="155"/>
      <c r="KIH4" s="155"/>
      <c r="KII4" s="155"/>
      <c r="KIJ4" s="155"/>
      <c r="KIK4" s="155"/>
      <c r="KIL4" s="155"/>
      <c r="KIM4" s="155"/>
      <c r="KIN4" s="155"/>
      <c r="KIO4" s="155"/>
      <c r="KIP4" s="155"/>
      <c r="KIQ4" s="155"/>
      <c r="KIR4" s="155"/>
      <c r="KIS4" s="155"/>
      <c r="KIT4" s="155"/>
      <c r="KIU4" s="155"/>
      <c r="KIV4" s="155"/>
      <c r="KIW4" s="155"/>
      <c r="KIX4" s="155"/>
      <c r="KIY4" s="155"/>
      <c r="KIZ4" s="155"/>
      <c r="KJA4" s="155"/>
      <c r="KJB4" s="155"/>
      <c r="KJC4" s="155"/>
      <c r="KJD4" s="155"/>
      <c r="KJE4" s="155"/>
      <c r="KJF4" s="155"/>
      <c r="KJG4" s="155"/>
      <c r="KJH4" s="155"/>
      <c r="KJI4" s="155"/>
      <c r="KJJ4" s="155"/>
      <c r="KJK4" s="155"/>
      <c r="KJL4" s="155"/>
      <c r="KJM4" s="155"/>
      <c r="KJN4" s="155"/>
      <c r="KJO4" s="155"/>
      <c r="KJP4" s="155"/>
      <c r="KJQ4" s="155"/>
      <c r="KJR4" s="155"/>
      <c r="KJS4" s="155"/>
      <c r="KJT4" s="155"/>
      <c r="KJU4" s="155"/>
      <c r="KJV4" s="155"/>
      <c r="KJW4" s="155"/>
      <c r="KJX4" s="155"/>
      <c r="KJY4" s="155"/>
      <c r="KJZ4" s="155"/>
      <c r="KKA4" s="155"/>
      <c r="KKB4" s="155"/>
      <c r="KKC4" s="155"/>
      <c r="KKD4" s="155"/>
      <c r="KKE4" s="155"/>
      <c r="KKF4" s="155"/>
      <c r="KKG4" s="155"/>
      <c r="KKH4" s="155"/>
      <c r="KKI4" s="155"/>
      <c r="KKJ4" s="155"/>
      <c r="KKK4" s="155"/>
      <c r="KKL4" s="155"/>
      <c r="KKM4" s="155"/>
      <c r="KKN4" s="155"/>
      <c r="KKO4" s="155"/>
      <c r="KKP4" s="155"/>
      <c r="KKQ4" s="155"/>
      <c r="KKR4" s="155"/>
      <c r="KKS4" s="155"/>
      <c r="KKT4" s="155"/>
      <c r="KKU4" s="155"/>
      <c r="KKV4" s="155"/>
      <c r="KKW4" s="155"/>
      <c r="KKX4" s="155"/>
      <c r="KKY4" s="155"/>
      <c r="KKZ4" s="155"/>
      <c r="KLA4" s="155"/>
      <c r="KLB4" s="155"/>
      <c r="KLC4" s="155"/>
      <c r="KLD4" s="155"/>
      <c r="KLE4" s="155"/>
      <c r="KLF4" s="155"/>
      <c r="KLG4" s="155"/>
      <c r="KLH4" s="155"/>
      <c r="KLI4" s="155"/>
      <c r="KLJ4" s="155"/>
      <c r="KLK4" s="155"/>
      <c r="KLL4" s="155"/>
      <c r="KLM4" s="155"/>
      <c r="KLN4" s="155"/>
      <c r="KLO4" s="155"/>
      <c r="KLP4" s="155"/>
      <c r="KLQ4" s="155"/>
      <c r="KLR4" s="155"/>
      <c r="KLS4" s="155"/>
      <c r="KLT4" s="155"/>
      <c r="KLU4" s="155"/>
      <c r="KLV4" s="155"/>
      <c r="KLW4" s="155"/>
      <c r="KLX4" s="155"/>
      <c r="KLY4" s="155"/>
      <c r="KLZ4" s="155"/>
      <c r="KMA4" s="155"/>
      <c r="KMB4" s="155"/>
      <c r="KMC4" s="155"/>
      <c r="KMD4" s="155"/>
      <c r="KME4" s="155"/>
      <c r="KMF4" s="155"/>
      <c r="KMG4" s="155"/>
      <c r="KMH4" s="155"/>
      <c r="KMI4" s="155"/>
      <c r="KMJ4" s="155"/>
      <c r="KMK4" s="155"/>
      <c r="KML4" s="155"/>
      <c r="KMM4" s="155"/>
      <c r="KMN4" s="155"/>
      <c r="KMO4" s="155"/>
      <c r="KMP4" s="155"/>
      <c r="KMQ4" s="155"/>
      <c r="KMR4" s="155"/>
      <c r="KMS4" s="155"/>
      <c r="KMT4" s="155"/>
      <c r="KMU4" s="155"/>
      <c r="KMV4" s="155"/>
      <c r="KMW4" s="155"/>
      <c r="KMX4" s="155"/>
      <c r="KMY4" s="155"/>
      <c r="KMZ4" s="155"/>
      <c r="KNA4" s="155"/>
      <c r="KNB4" s="155"/>
      <c r="KNC4" s="155"/>
      <c r="KND4" s="155"/>
      <c r="KNE4" s="155"/>
      <c r="KNF4" s="155"/>
      <c r="KNG4" s="155"/>
      <c r="KNH4" s="155"/>
      <c r="KNI4" s="155"/>
      <c r="KNJ4" s="155"/>
      <c r="KNK4" s="155"/>
      <c r="KNL4" s="155"/>
      <c r="KNM4" s="155"/>
      <c r="KNN4" s="155"/>
      <c r="KNO4" s="155"/>
      <c r="KNP4" s="155"/>
      <c r="KNQ4" s="155"/>
      <c r="KNR4" s="155"/>
      <c r="KNS4" s="155"/>
      <c r="KNT4" s="155"/>
      <c r="KNU4" s="155"/>
      <c r="KNV4" s="155"/>
      <c r="KNW4" s="155"/>
      <c r="KNX4" s="155"/>
      <c r="KNY4" s="155"/>
      <c r="KNZ4" s="155"/>
      <c r="KOA4" s="155"/>
      <c r="KOB4" s="155"/>
      <c r="KOC4" s="155"/>
      <c r="KOD4" s="155"/>
      <c r="KOE4" s="155"/>
      <c r="KOF4" s="155"/>
      <c r="KOG4" s="155"/>
      <c r="KOH4" s="155"/>
      <c r="KOI4" s="155"/>
      <c r="KOJ4" s="155"/>
      <c r="KOK4" s="155"/>
      <c r="KOL4" s="155"/>
      <c r="KOM4" s="155"/>
      <c r="KON4" s="155"/>
      <c r="KOO4" s="155"/>
      <c r="KOP4" s="155"/>
      <c r="KOQ4" s="155"/>
      <c r="KOR4" s="155"/>
      <c r="KOS4" s="155"/>
      <c r="KOT4" s="155"/>
      <c r="KOU4" s="155"/>
      <c r="KOV4" s="155"/>
      <c r="KOW4" s="155"/>
      <c r="KOX4" s="155"/>
      <c r="KOY4" s="155"/>
      <c r="KOZ4" s="155"/>
      <c r="KPA4" s="155"/>
      <c r="KPB4" s="155"/>
      <c r="KPC4" s="155"/>
      <c r="KPD4" s="155"/>
      <c r="KPE4" s="155"/>
      <c r="KPF4" s="155"/>
      <c r="KPG4" s="155"/>
      <c r="KPH4" s="155"/>
      <c r="KPI4" s="155"/>
      <c r="KPJ4" s="155"/>
      <c r="KPK4" s="155"/>
      <c r="KPL4" s="155"/>
      <c r="KPM4" s="155"/>
      <c r="KPN4" s="155"/>
      <c r="KPO4" s="155"/>
      <c r="KPP4" s="155"/>
      <c r="KPQ4" s="155"/>
      <c r="KPR4" s="155"/>
      <c r="KPS4" s="155"/>
      <c r="KPT4" s="155"/>
      <c r="KPU4" s="155"/>
      <c r="KPV4" s="155"/>
      <c r="KPW4" s="155"/>
      <c r="KPX4" s="155"/>
      <c r="KPY4" s="155"/>
      <c r="KPZ4" s="155"/>
      <c r="KQA4" s="155"/>
      <c r="KQB4" s="155"/>
      <c r="KQC4" s="155"/>
      <c r="KQD4" s="155"/>
      <c r="KQE4" s="155"/>
      <c r="KQF4" s="155"/>
      <c r="KQG4" s="155"/>
      <c r="KQH4" s="155"/>
      <c r="KQI4" s="155"/>
      <c r="KQJ4" s="155"/>
      <c r="KQK4" s="155"/>
      <c r="KQL4" s="155"/>
      <c r="KQM4" s="155"/>
      <c r="KQN4" s="155"/>
      <c r="KQO4" s="155"/>
      <c r="KQP4" s="155"/>
      <c r="KQQ4" s="155"/>
      <c r="KQR4" s="155"/>
      <c r="KQS4" s="155"/>
      <c r="KQT4" s="155"/>
      <c r="KQU4" s="155"/>
      <c r="KQV4" s="155"/>
      <c r="KQW4" s="155"/>
      <c r="KQX4" s="155"/>
      <c r="KQY4" s="155"/>
      <c r="KQZ4" s="155"/>
      <c r="KRA4" s="155"/>
      <c r="KRB4" s="155"/>
      <c r="KRC4" s="155"/>
      <c r="KRD4" s="155"/>
      <c r="KRE4" s="155"/>
      <c r="KRF4" s="155"/>
      <c r="KRG4" s="155"/>
      <c r="KRH4" s="155"/>
      <c r="KRI4" s="155"/>
      <c r="KRJ4" s="155"/>
      <c r="KRK4" s="155"/>
      <c r="KRL4" s="155"/>
      <c r="KRM4" s="155"/>
      <c r="KRN4" s="155"/>
      <c r="KRO4" s="155"/>
      <c r="KRP4" s="155"/>
      <c r="KRQ4" s="155"/>
      <c r="KRR4" s="155"/>
      <c r="KRS4" s="155"/>
      <c r="KRT4" s="155"/>
      <c r="KRU4" s="155"/>
      <c r="KRV4" s="155"/>
      <c r="KRW4" s="155"/>
      <c r="KRX4" s="155"/>
      <c r="KRY4" s="155"/>
      <c r="KRZ4" s="155"/>
      <c r="KSA4" s="155"/>
      <c r="KSB4" s="155"/>
      <c r="KSC4" s="155"/>
      <c r="KSD4" s="155"/>
      <c r="KSE4" s="155"/>
      <c r="KSF4" s="155"/>
      <c r="KSG4" s="155"/>
      <c r="KSH4" s="155"/>
      <c r="KSI4" s="155"/>
      <c r="KSJ4" s="155"/>
      <c r="KSK4" s="155"/>
      <c r="KSL4" s="155"/>
      <c r="KSM4" s="155"/>
      <c r="KSN4" s="155"/>
      <c r="KSO4" s="155"/>
      <c r="KSP4" s="155"/>
      <c r="KSQ4" s="155"/>
      <c r="KSR4" s="155"/>
      <c r="KSS4" s="155"/>
      <c r="KST4" s="155"/>
      <c r="KSU4" s="155"/>
      <c r="KSV4" s="155"/>
      <c r="KSW4" s="155"/>
      <c r="KSX4" s="155"/>
      <c r="KSY4" s="155"/>
      <c r="KSZ4" s="155"/>
      <c r="KTA4" s="155"/>
      <c r="KTB4" s="155"/>
      <c r="KTC4" s="155"/>
      <c r="KTD4" s="155"/>
      <c r="KTE4" s="155"/>
      <c r="KTF4" s="155"/>
      <c r="KTG4" s="155"/>
      <c r="KTH4" s="155"/>
      <c r="KTI4" s="155"/>
      <c r="KTJ4" s="155"/>
      <c r="KTK4" s="155"/>
      <c r="KTL4" s="155"/>
      <c r="KTM4" s="155"/>
      <c r="KTN4" s="155"/>
      <c r="KTO4" s="155"/>
      <c r="KTP4" s="155"/>
      <c r="KTQ4" s="155"/>
      <c r="KTR4" s="155"/>
      <c r="KTS4" s="155"/>
      <c r="KTT4" s="155"/>
      <c r="KTU4" s="155"/>
      <c r="KTV4" s="155"/>
      <c r="KTW4" s="155"/>
      <c r="KTX4" s="155"/>
      <c r="KTY4" s="155"/>
      <c r="KTZ4" s="155"/>
      <c r="KUA4" s="155"/>
      <c r="KUB4" s="155"/>
      <c r="KUC4" s="155"/>
      <c r="KUD4" s="155"/>
      <c r="KUE4" s="155"/>
      <c r="KUF4" s="155"/>
      <c r="KUG4" s="155"/>
      <c r="KUH4" s="155"/>
      <c r="KUI4" s="155"/>
      <c r="KUJ4" s="155"/>
      <c r="KUK4" s="155"/>
      <c r="KUL4" s="155"/>
      <c r="KUM4" s="155"/>
      <c r="KUN4" s="155"/>
      <c r="KUO4" s="155"/>
      <c r="KUP4" s="155"/>
      <c r="KUQ4" s="155"/>
      <c r="KUR4" s="155"/>
      <c r="KUS4" s="155"/>
      <c r="KUT4" s="155"/>
      <c r="KUU4" s="155"/>
      <c r="KUV4" s="155"/>
      <c r="KUW4" s="155"/>
      <c r="KUX4" s="155"/>
      <c r="KUY4" s="155"/>
      <c r="KUZ4" s="155"/>
      <c r="KVA4" s="155"/>
      <c r="KVB4" s="155"/>
      <c r="KVC4" s="155"/>
      <c r="KVD4" s="155"/>
      <c r="KVE4" s="155"/>
      <c r="KVF4" s="155"/>
      <c r="KVG4" s="155"/>
      <c r="KVH4" s="155"/>
      <c r="KVI4" s="155"/>
      <c r="KVJ4" s="155"/>
      <c r="KVK4" s="155"/>
      <c r="KVL4" s="155"/>
      <c r="KVM4" s="155"/>
      <c r="KVN4" s="155"/>
      <c r="KVO4" s="155"/>
      <c r="KVP4" s="155"/>
      <c r="KVQ4" s="155"/>
      <c r="KVR4" s="155"/>
      <c r="KVS4" s="155"/>
      <c r="KVT4" s="155"/>
      <c r="KVU4" s="155"/>
      <c r="KVV4" s="155"/>
      <c r="KVW4" s="155"/>
      <c r="KVX4" s="155"/>
      <c r="KVY4" s="155"/>
      <c r="KVZ4" s="155"/>
      <c r="KWA4" s="155"/>
      <c r="KWB4" s="155"/>
      <c r="KWC4" s="155"/>
      <c r="KWD4" s="155"/>
      <c r="KWE4" s="155"/>
      <c r="KWF4" s="155"/>
      <c r="KWG4" s="155"/>
      <c r="KWH4" s="155"/>
      <c r="KWI4" s="155"/>
      <c r="KWJ4" s="155"/>
      <c r="KWK4" s="155"/>
      <c r="KWL4" s="155"/>
      <c r="KWM4" s="155"/>
      <c r="KWN4" s="155"/>
      <c r="KWO4" s="155"/>
      <c r="KWP4" s="155"/>
      <c r="KWQ4" s="155"/>
      <c r="KWR4" s="155"/>
      <c r="KWS4" s="155"/>
      <c r="KWT4" s="155"/>
      <c r="KWU4" s="155"/>
      <c r="KWV4" s="155"/>
      <c r="KWW4" s="155"/>
      <c r="KWX4" s="155"/>
      <c r="KWY4" s="155"/>
      <c r="KWZ4" s="155"/>
      <c r="KXA4" s="155"/>
      <c r="KXB4" s="155"/>
      <c r="KXC4" s="155"/>
      <c r="KXD4" s="155"/>
      <c r="KXE4" s="155"/>
      <c r="KXF4" s="155"/>
      <c r="KXG4" s="155"/>
      <c r="KXH4" s="155"/>
      <c r="KXI4" s="155"/>
      <c r="KXJ4" s="155"/>
      <c r="KXK4" s="155"/>
      <c r="KXL4" s="155"/>
      <c r="KXM4" s="155"/>
      <c r="KXN4" s="155"/>
      <c r="KXO4" s="155"/>
      <c r="KXP4" s="155"/>
      <c r="KXQ4" s="155"/>
      <c r="KXR4" s="155"/>
      <c r="KXS4" s="155"/>
      <c r="KXT4" s="155"/>
      <c r="KXU4" s="155"/>
      <c r="KXV4" s="155"/>
      <c r="KXW4" s="155"/>
      <c r="KXX4" s="155"/>
      <c r="KXY4" s="155"/>
      <c r="KXZ4" s="155"/>
      <c r="KYA4" s="155"/>
      <c r="KYB4" s="155"/>
      <c r="KYC4" s="155"/>
      <c r="KYD4" s="155"/>
      <c r="KYE4" s="155"/>
      <c r="KYF4" s="155"/>
      <c r="KYG4" s="155"/>
      <c r="KYH4" s="155"/>
      <c r="KYI4" s="155"/>
      <c r="KYJ4" s="155"/>
      <c r="KYK4" s="155"/>
      <c r="KYL4" s="155"/>
      <c r="KYM4" s="155"/>
      <c r="KYN4" s="155"/>
      <c r="KYO4" s="155"/>
      <c r="KYP4" s="155"/>
      <c r="KYQ4" s="155"/>
      <c r="KYR4" s="155"/>
      <c r="KYS4" s="155"/>
      <c r="KYT4" s="155"/>
      <c r="KYU4" s="155"/>
      <c r="KYV4" s="155"/>
      <c r="KYW4" s="155"/>
      <c r="KYX4" s="155"/>
      <c r="KYY4" s="155"/>
      <c r="KYZ4" s="155"/>
      <c r="KZA4" s="155"/>
      <c r="KZB4" s="155"/>
      <c r="KZC4" s="155"/>
      <c r="KZD4" s="155"/>
      <c r="KZE4" s="155"/>
      <c r="KZF4" s="155"/>
      <c r="KZG4" s="155"/>
      <c r="KZH4" s="155"/>
      <c r="KZI4" s="155"/>
      <c r="KZJ4" s="155"/>
      <c r="KZK4" s="155"/>
      <c r="KZL4" s="155"/>
      <c r="KZM4" s="155"/>
      <c r="KZN4" s="155"/>
      <c r="KZO4" s="155"/>
      <c r="KZP4" s="155"/>
      <c r="KZQ4" s="155"/>
      <c r="KZR4" s="155"/>
      <c r="KZS4" s="155"/>
      <c r="KZT4" s="155"/>
      <c r="KZU4" s="155"/>
      <c r="KZV4" s="155"/>
      <c r="KZW4" s="155"/>
      <c r="KZX4" s="155"/>
      <c r="KZY4" s="155"/>
      <c r="KZZ4" s="155"/>
      <c r="LAA4" s="155"/>
      <c r="LAB4" s="155"/>
      <c r="LAC4" s="155"/>
      <c r="LAD4" s="155"/>
      <c r="LAE4" s="155"/>
      <c r="LAF4" s="155"/>
      <c r="LAG4" s="155"/>
      <c r="LAH4" s="155"/>
      <c r="LAI4" s="155"/>
      <c r="LAJ4" s="155"/>
      <c r="LAK4" s="155"/>
      <c r="LAL4" s="155"/>
      <c r="LAM4" s="155"/>
      <c r="LAN4" s="155"/>
      <c r="LAO4" s="155"/>
      <c r="LAP4" s="155"/>
      <c r="LAQ4" s="155"/>
      <c r="LAR4" s="155"/>
      <c r="LAS4" s="155"/>
      <c r="LAT4" s="155"/>
      <c r="LAU4" s="155"/>
      <c r="LAV4" s="155"/>
      <c r="LAW4" s="155"/>
      <c r="LAX4" s="155"/>
      <c r="LAY4" s="155"/>
      <c r="LAZ4" s="155"/>
      <c r="LBA4" s="155"/>
      <c r="LBB4" s="155"/>
      <c r="LBC4" s="155"/>
      <c r="LBD4" s="155"/>
      <c r="LBE4" s="155"/>
      <c r="LBF4" s="155"/>
      <c r="LBG4" s="155"/>
      <c r="LBH4" s="155"/>
      <c r="LBI4" s="155"/>
      <c r="LBJ4" s="155"/>
      <c r="LBK4" s="155"/>
      <c r="LBL4" s="155"/>
      <c r="LBM4" s="155"/>
      <c r="LBN4" s="155"/>
      <c r="LBO4" s="155"/>
      <c r="LBP4" s="155"/>
      <c r="LBQ4" s="155"/>
      <c r="LBR4" s="155"/>
      <c r="LBS4" s="155"/>
      <c r="LBT4" s="155"/>
      <c r="LBU4" s="155"/>
      <c r="LBV4" s="155"/>
      <c r="LBW4" s="155"/>
      <c r="LBX4" s="155"/>
      <c r="LBY4" s="155"/>
      <c r="LBZ4" s="155"/>
      <c r="LCA4" s="155"/>
      <c r="LCB4" s="155"/>
      <c r="LCC4" s="155"/>
      <c r="LCD4" s="155"/>
      <c r="LCE4" s="155"/>
      <c r="LCF4" s="155"/>
      <c r="LCG4" s="155"/>
      <c r="LCH4" s="155"/>
      <c r="LCI4" s="155"/>
      <c r="LCJ4" s="155"/>
      <c r="LCK4" s="155"/>
      <c r="LCL4" s="155"/>
      <c r="LCM4" s="155"/>
      <c r="LCN4" s="155"/>
      <c r="LCO4" s="155"/>
      <c r="LCP4" s="155"/>
      <c r="LCQ4" s="155"/>
      <c r="LCR4" s="155"/>
      <c r="LCS4" s="155"/>
      <c r="LCT4" s="155"/>
      <c r="LCU4" s="155"/>
      <c r="LCV4" s="155"/>
      <c r="LCW4" s="155"/>
      <c r="LCX4" s="155"/>
      <c r="LCY4" s="155"/>
      <c r="LCZ4" s="155"/>
      <c r="LDA4" s="155"/>
      <c r="LDB4" s="155"/>
      <c r="LDC4" s="155"/>
      <c r="LDD4" s="155"/>
      <c r="LDE4" s="155"/>
      <c r="LDF4" s="155"/>
      <c r="LDG4" s="155"/>
      <c r="LDH4" s="155"/>
      <c r="LDI4" s="155"/>
      <c r="LDJ4" s="155"/>
      <c r="LDK4" s="155"/>
      <c r="LDL4" s="155"/>
      <c r="LDM4" s="155"/>
      <c r="LDN4" s="155"/>
      <c r="LDO4" s="155"/>
      <c r="LDP4" s="155"/>
      <c r="LDQ4" s="155"/>
      <c r="LDR4" s="155"/>
      <c r="LDS4" s="155"/>
      <c r="LDT4" s="155"/>
      <c r="LDU4" s="155"/>
      <c r="LDV4" s="155"/>
      <c r="LDW4" s="155"/>
      <c r="LDX4" s="155"/>
      <c r="LDY4" s="155"/>
      <c r="LDZ4" s="155"/>
      <c r="LEA4" s="155"/>
      <c r="LEB4" s="155"/>
      <c r="LEC4" s="155"/>
      <c r="LED4" s="155"/>
      <c r="LEE4" s="155"/>
      <c r="LEF4" s="155"/>
      <c r="LEG4" s="155"/>
      <c r="LEH4" s="155"/>
      <c r="LEI4" s="155"/>
      <c r="LEJ4" s="155"/>
      <c r="LEK4" s="155"/>
      <c r="LEL4" s="155"/>
      <c r="LEM4" s="155"/>
      <c r="LEN4" s="155"/>
      <c r="LEO4" s="155"/>
      <c r="LEP4" s="155"/>
      <c r="LEQ4" s="155"/>
      <c r="LER4" s="155"/>
      <c r="LES4" s="155"/>
      <c r="LET4" s="155"/>
      <c r="LEU4" s="155"/>
      <c r="LEV4" s="155"/>
      <c r="LEW4" s="155"/>
      <c r="LEX4" s="155"/>
      <c r="LEY4" s="155"/>
      <c r="LEZ4" s="155"/>
      <c r="LFA4" s="155"/>
      <c r="LFB4" s="155"/>
      <c r="LFC4" s="155"/>
      <c r="LFD4" s="155"/>
      <c r="LFE4" s="155"/>
      <c r="LFF4" s="155"/>
      <c r="LFG4" s="155"/>
      <c r="LFH4" s="155"/>
      <c r="LFI4" s="155"/>
      <c r="LFJ4" s="155"/>
      <c r="LFK4" s="155"/>
      <c r="LFL4" s="155"/>
      <c r="LFM4" s="155"/>
      <c r="LFN4" s="155"/>
      <c r="LFO4" s="155"/>
      <c r="LFP4" s="155"/>
      <c r="LFQ4" s="155"/>
      <c r="LFR4" s="155"/>
      <c r="LFS4" s="155"/>
      <c r="LFT4" s="155"/>
      <c r="LFU4" s="155"/>
      <c r="LFV4" s="155"/>
      <c r="LFW4" s="155"/>
      <c r="LFX4" s="155"/>
      <c r="LFY4" s="155"/>
      <c r="LFZ4" s="155"/>
      <c r="LGA4" s="155"/>
      <c r="LGB4" s="155"/>
      <c r="LGC4" s="155"/>
      <c r="LGD4" s="155"/>
      <c r="LGE4" s="155"/>
      <c r="LGF4" s="155"/>
      <c r="LGG4" s="155"/>
      <c r="LGH4" s="155"/>
      <c r="LGI4" s="155"/>
      <c r="LGJ4" s="155"/>
      <c r="LGK4" s="155"/>
      <c r="LGL4" s="155"/>
      <c r="LGM4" s="155"/>
      <c r="LGN4" s="155"/>
      <c r="LGO4" s="155"/>
      <c r="LGP4" s="155"/>
      <c r="LGQ4" s="155"/>
      <c r="LGR4" s="155"/>
      <c r="LGS4" s="155"/>
      <c r="LGT4" s="155"/>
      <c r="LGU4" s="155"/>
      <c r="LGV4" s="155"/>
      <c r="LGW4" s="155"/>
      <c r="LGX4" s="155"/>
      <c r="LGY4" s="155"/>
      <c r="LGZ4" s="155"/>
      <c r="LHA4" s="155"/>
      <c r="LHB4" s="155"/>
      <c r="LHC4" s="155"/>
      <c r="LHD4" s="155"/>
      <c r="LHE4" s="155"/>
      <c r="LHF4" s="155"/>
      <c r="LHG4" s="155"/>
      <c r="LHH4" s="155"/>
      <c r="LHI4" s="155"/>
      <c r="LHJ4" s="155"/>
      <c r="LHK4" s="155"/>
      <c r="LHL4" s="155"/>
      <c r="LHM4" s="155"/>
      <c r="LHN4" s="155"/>
      <c r="LHO4" s="155"/>
      <c r="LHP4" s="155"/>
      <c r="LHQ4" s="155"/>
      <c r="LHR4" s="155"/>
      <c r="LHS4" s="155"/>
      <c r="LHT4" s="155"/>
      <c r="LHU4" s="155"/>
      <c r="LHV4" s="155"/>
      <c r="LHW4" s="155"/>
      <c r="LHX4" s="155"/>
      <c r="LHY4" s="155"/>
      <c r="LHZ4" s="155"/>
      <c r="LIA4" s="155"/>
      <c r="LIB4" s="155"/>
      <c r="LIC4" s="155"/>
      <c r="LID4" s="155"/>
      <c r="LIE4" s="155"/>
      <c r="LIF4" s="155"/>
      <c r="LIG4" s="155"/>
      <c r="LIH4" s="155"/>
      <c r="LII4" s="155"/>
      <c r="LIJ4" s="155"/>
      <c r="LIK4" s="155"/>
      <c r="LIL4" s="155"/>
      <c r="LIM4" s="155"/>
      <c r="LIN4" s="155"/>
      <c r="LIO4" s="155"/>
      <c r="LIP4" s="155"/>
      <c r="LIQ4" s="155"/>
      <c r="LIR4" s="155"/>
      <c r="LIS4" s="155"/>
      <c r="LIT4" s="155"/>
      <c r="LIU4" s="155"/>
      <c r="LIV4" s="155"/>
      <c r="LIW4" s="155"/>
      <c r="LIX4" s="155"/>
      <c r="LIY4" s="155"/>
      <c r="LIZ4" s="155"/>
      <c r="LJA4" s="155"/>
      <c r="LJB4" s="155"/>
      <c r="LJC4" s="155"/>
      <c r="LJD4" s="155"/>
      <c r="LJE4" s="155"/>
      <c r="LJF4" s="155"/>
      <c r="LJG4" s="155"/>
      <c r="LJH4" s="155"/>
      <c r="LJI4" s="155"/>
      <c r="LJJ4" s="155"/>
      <c r="LJK4" s="155"/>
      <c r="LJL4" s="155"/>
      <c r="LJM4" s="155"/>
      <c r="LJN4" s="155"/>
      <c r="LJO4" s="155"/>
      <c r="LJP4" s="155"/>
      <c r="LJQ4" s="155"/>
      <c r="LJR4" s="155"/>
      <c r="LJS4" s="155"/>
      <c r="LJT4" s="155"/>
      <c r="LJU4" s="155"/>
      <c r="LJV4" s="155"/>
      <c r="LJW4" s="155"/>
      <c r="LJX4" s="155"/>
      <c r="LJY4" s="155"/>
      <c r="LJZ4" s="155"/>
      <c r="LKA4" s="155"/>
      <c r="LKB4" s="155"/>
      <c r="LKC4" s="155"/>
      <c r="LKD4" s="155"/>
      <c r="LKE4" s="155"/>
      <c r="LKF4" s="155"/>
      <c r="LKG4" s="155"/>
      <c r="LKH4" s="155"/>
      <c r="LKI4" s="155"/>
      <c r="LKJ4" s="155"/>
      <c r="LKK4" s="155"/>
      <c r="LKL4" s="155"/>
      <c r="LKM4" s="155"/>
      <c r="LKN4" s="155"/>
      <c r="LKO4" s="155"/>
      <c r="LKP4" s="155"/>
      <c r="LKQ4" s="155"/>
      <c r="LKR4" s="155"/>
      <c r="LKS4" s="155"/>
      <c r="LKT4" s="155"/>
      <c r="LKU4" s="155"/>
      <c r="LKV4" s="155"/>
      <c r="LKW4" s="155"/>
      <c r="LKX4" s="155"/>
      <c r="LKY4" s="155"/>
      <c r="LKZ4" s="155"/>
      <c r="LLA4" s="155"/>
      <c r="LLB4" s="155"/>
      <c r="LLC4" s="155"/>
      <c r="LLD4" s="155"/>
      <c r="LLE4" s="155"/>
      <c r="LLF4" s="155"/>
      <c r="LLG4" s="155"/>
      <c r="LLH4" s="155"/>
      <c r="LLI4" s="155"/>
      <c r="LLJ4" s="155"/>
      <c r="LLK4" s="155"/>
      <c r="LLL4" s="155"/>
      <c r="LLM4" s="155"/>
      <c r="LLN4" s="155"/>
      <c r="LLO4" s="155"/>
      <c r="LLP4" s="155"/>
      <c r="LLQ4" s="155"/>
      <c r="LLR4" s="155"/>
      <c r="LLS4" s="155"/>
      <c r="LLT4" s="155"/>
      <c r="LLU4" s="155"/>
      <c r="LLV4" s="155"/>
      <c r="LLW4" s="155"/>
      <c r="LLX4" s="155"/>
      <c r="LLY4" s="155"/>
      <c r="LLZ4" s="155"/>
      <c r="LMA4" s="155"/>
      <c r="LMB4" s="155"/>
      <c r="LMC4" s="155"/>
      <c r="LMD4" s="155"/>
      <c r="LME4" s="155"/>
      <c r="LMF4" s="155"/>
      <c r="LMG4" s="155"/>
      <c r="LMH4" s="155"/>
      <c r="LMI4" s="155"/>
      <c r="LMJ4" s="155"/>
      <c r="LMK4" s="155"/>
      <c r="LML4" s="155"/>
      <c r="LMM4" s="155"/>
      <c r="LMN4" s="155"/>
      <c r="LMO4" s="155"/>
      <c r="LMP4" s="155"/>
      <c r="LMQ4" s="155"/>
      <c r="LMR4" s="155"/>
      <c r="LMS4" s="155"/>
      <c r="LMT4" s="155"/>
      <c r="LMU4" s="155"/>
      <c r="LMV4" s="155"/>
      <c r="LMW4" s="155"/>
      <c r="LMX4" s="155"/>
      <c r="LMY4" s="155"/>
      <c r="LMZ4" s="155"/>
      <c r="LNA4" s="155"/>
      <c r="LNB4" s="155"/>
      <c r="LNC4" s="155"/>
      <c r="LND4" s="155"/>
      <c r="LNE4" s="155"/>
      <c r="LNF4" s="155"/>
      <c r="LNG4" s="155"/>
      <c r="LNH4" s="155"/>
      <c r="LNI4" s="155"/>
      <c r="LNJ4" s="155"/>
      <c r="LNK4" s="155"/>
      <c r="LNL4" s="155"/>
      <c r="LNM4" s="155"/>
      <c r="LNN4" s="155"/>
      <c r="LNO4" s="155"/>
      <c r="LNP4" s="155"/>
      <c r="LNQ4" s="155"/>
      <c r="LNR4" s="155"/>
      <c r="LNS4" s="155"/>
      <c r="LNT4" s="155"/>
      <c r="LNU4" s="155"/>
      <c r="LNV4" s="155"/>
      <c r="LNW4" s="155"/>
      <c r="LNX4" s="155"/>
      <c r="LNY4" s="155"/>
      <c r="LNZ4" s="155"/>
      <c r="LOA4" s="155"/>
      <c r="LOB4" s="155"/>
      <c r="LOC4" s="155"/>
      <c r="LOD4" s="155"/>
      <c r="LOE4" s="155"/>
      <c r="LOF4" s="155"/>
      <c r="LOG4" s="155"/>
      <c r="LOH4" s="155"/>
      <c r="LOI4" s="155"/>
      <c r="LOJ4" s="155"/>
      <c r="LOK4" s="155"/>
      <c r="LOL4" s="155"/>
      <c r="LOM4" s="155"/>
      <c r="LON4" s="155"/>
      <c r="LOO4" s="155"/>
      <c r="LOP4" s="155"/>
      <c r="LOQ4" s="155"/>
      <c r="LOR4" s="155"/>
      <c r="LOS4" s="155"/>
      <c r="LOT4" s="155"/>
      <c r="LOU4" s="155"/>
      <c r="LOV4" s="155"/>
      <c r="LOW4" s="155"/>
      <c r="LOX4" s="155"/>
      <c r="LOY4" s="155"/>
      <c r="LOZ4" s="155"/>
      <c r="LPA4" s="155"/>
      <c r="LPB4" s="155"/>
      <c r="LPC4" s="155"/>
      <c r="LPD4" s="155"/>
      <c r="LPE4" s="155"/>
      <c r="LPF4" s="155"/>
      <c r="LPG4" s="155"/>
      <c r="LPH4" s="155"/>
      <c r="LPI4" s="155"/>
      <c r="LPJ4" s="155"/>
      <c r="LPK4" s="155"/>
      <c r="LPL4" s="155"/>
      <c r="LPM4" s="155"/>
      <c r="LPN4" s="155"/>
      <c r="LPO4" s="155"/>
      <c r="LPP4" s="155"/>
      <c r="LPQ4" s="155"/>
      <c r="LPR4" s="155"/>
      <c r="LPS4" s="155"/>
      <c r="LPT4" s="155"/>
      <c r="LPU4" s="155"/>
      <c r="LPV4" s="155"/>
      <c r="LPW4" s="155"/>
      <c r="LPX4" s="155"/>
      <c r="LPY4" s="155"/>
      <c r="LPZ4" s="155"/>
      <c r="LQA4" s="155"/>
      <c r="LQB4" s="155"/>
      <c r="LQC4" s="155"/>
      <c r="LQD4" s="155"/>
      <c r="LQE4" s="155"/>
      <c r="LQF4" s="155"/>
      <c r="LQG4" s="155"/>
      <c r="LQH4" s="155"/>
      <c r="LQI4" s="155"/>
      <c r="LQJ4" s="155"/>
      <c r="LQK4" s="155"/>
      <c r="LQL4" s="155"/>
      <c r="LQM4" s="155"/>
      <c r="LQN4" s="155"/>
      <c r="LQO4" s="155"/>
      <c r="LQP4" s="155"/>
      <c r="LQQ4" s="155"/>
      <c r="LQR4" s="155"/>
      <c r="LQS4" s="155"/>
      <c r="LQT4" s="155"/>
      <c r="LQU4" s="155"/>
      <c r="LQV4" s="155"/>
      <c r="LQW4" s="155"/>
      <c r="LQX4" s="155"/>
      <c r="LQY4" s="155"/>
      <c r="LQZ4" s="155"/>
      <c r="LRA4" s="155"/>
      <c r="LRB4" s="155"/>
      <c r="LRC4" s="155"/>
      <c r="LRD4" s="155"/>
      <c r="LRE4" s="155"/>
      <c r="LRF4" s="155"/>
      <c r="LRG4" s="155"/>
      <c r="LRH4" s="155"/>
      <c r="LRI4" s="155"/>
      <c r="LRJ4" s="155"/>
      <c r="LRK4" s="155"/>
      <c r="LRL4" s="155"/>
      <c r="LRM4" s="155"/>
      <c r="LRN4" s="155"/>
      <c r="LRO4" s="155"/>
      <c r="LRP4" s="155"/>
      <c r="LRQ4" s="155"/>
      <c r="LRR4" s="155"/>
      <c r="LRS4" s="155"/>
      <c r="LRT4" s="155"/>
      <c r="LRU4" s="155"/>
      <c r="LRV4" s="155"/>
      <c r="LRW4" s="155"/>
      <c r="LRX4" s="155"/>
      <c r="LRY4" s="155"/>
      <c r="LRZ4" s="155"/>
      <c r="LSA4" s="155"/>
      <c r="LSB4" s="155"/>
      <c r="LSC4" s="155"/>
      <c r="LSD4" s="155"/>
      <c r="LSE4" s="155"/>
      <c r="LSF4" s="155"/>
      <c r="LSG4" s="155"/>
      <c r="LSH4" s="155"/>
      <c r="LSI4" s="155"/>
      <c r="LSJ4" s="155"/>
      <c r="LSK4" s="155"/>
      <c r="LSL4" s="155"/>
      <c r="LSM4" s="155"/>
      <c r="LSN4" s="155"/>
      <c r="LSO4" s="155"/>
      <c r="LSP4" s="155"/>
      <c r="LSQ4" s="155"/>
      <c r="LSR4" s="155"/>
      <c r="LSS4" s="155"/>
      <c r="LST4" s="155"/>
      <c r="LSU4" s="155"/>
      <c r="LSV4" s="155"/>
      <c r="LSW4" s="155"/>
      <c r="LSX4" s="155"/>
      <c r="LSY4" s="155"/>
      <c r="LSZ4" s="155"/>
      <c r="LTA4" s="155"/>
      <c r="LTB4" s="155"/>
      <c r="LTC4" s="155"/>
      <c r="LTD4" s="155"/>
      <c r="LTE4" s="155"/>
      <c r="LTF4" s="155"/>
      <c r="LTG4" s="155"/>
      <c r="LTH4" s="155"/>
      <c r="LTI4" s="155"/>
      <c r="LTJ4" s="155"/>
      <c r="LTK4" s="155"/>
      <c r="LTL4" s="155"/>
      <c r="LTM4" s="155"/>
      <c r="LTN4" s="155"/>
      <c r="LTO4" s="155"/>
      <c r="LTP4" s="155"/>
      <c r="LTQ4" s="155"/>
      <c r="LTR4" s="155"/>
      <c r="LTS4" s="155"/>
      <c r="LTT4" s="155"/>
      <c r="LTU4" s="155"/>
      <c r="LTV4" s="155"/>
      <c r="LTW4" s="155"/>
      <c r="LTX4" s="155"/>
      <c r="LTY4" s="155"/>
      <c r="LTZ4" s="155"/>
      <c r="LUA4" s="155"/>
      <c r="LUB4" s="155"/>
      <c r="LUC4" s="155"/>
      <c r="LUD4" s="155"/>
      <c r="LUE4" s="155"/>
      <c r="LUF4" s="155"/>
      <c r="LUG4" s="155"/>
      <c r="LUH4" s="155"/>
      <c r="LUI4" s="155"/>
      <c r="LUJ4" s="155"/>
      <c r="LUK4" s="155"/>
      <c r="LUL4" s="155"/>
      <c r="LUM4" s="155"/>
      <c r="LUN4" s="155"/>
      <c r="LUO4" s="155"/>
      <c r="LUP4" s="155"/>
      <c r="LUQ4" s="155"/>
      <c r="LUR4" s="155"/>
      <c r="LUS4" s="155"/>
      <c r="LUT4" s="155"/>
      <c r="LUU4" s="155"/>
      <c r="LUV4" s="155"/>
      <c r="LUW4" s="155"/>
      <c r="LUX4" s="155"/>
      <c r="LUY4" s="155"/>
      <c r="LUZ4" s="155"/>
      <c r="LVA4" s="155"/>
      <c r="LVB4" s="155"/>
      <c r="LVC4" s="155"/>
      <c r="LVD4" s="155"/>
      <c r="LVE4" s="155"/>
      <c r="LVF4" s="155"/>
      <c r="LVG4" s="155"/>
      <c r="LVH4" s="155"/>
      <c r="LVI4" s="155"/>
      <c r="LVJ4" s="155"/>
      <c r="LVK4" s="155"/>
      <c r="LVL4" s="155"/>
      <c r="LVM4" s="155"/>
      <c r="LVN4" s="155"/>
      <c r="LVO4" s="155"/>
      <c r="LVP4" s="155"/>
      <c r="LVQ4" s="155"/>
      <c r="LVR4" s="155"/>
      <c r="LVS4" s="155"/>
      <c r="LVT4" s="155"/>
      <c r="LVU4" s="155"/>
      <c r="LVV4" s="155"/>
      <c r="LVW4" s="155"/>
      <c r="LVX4" s="155"/>
      <c r="LVY4" s="155"/>
      <c r="LVZ4" s="155"/>
      <c r="LWA4" s="155"/>
      <c r="LWB4" s="155"/>
      <c r="LWC4" s="155"/>
      <c r="LWD4" s="155"/>
      <c r="LWE4" s="155"/>
      <c r="LWF4" s="155"/>
      <c r="LWG4" s="155"/>
      <c r="LWH4" s="155"/>
      <c r="LWI4" s="155"/>
      <c r="LWJ4" s="155"/>
      <c r="LWK4" s="155"/>
      <c r="LWL4" s="155"/>
      <c r="LWM4" s="155"/>
      <c r="LWN4" s="155"/>
      <c r="LWO4" s="155"/>
      <c r="LWP4" s="155"/>
      <c r="LWQ4" s="155"/>
      <c r="LWR4" s="155"/>
      <c r="LWS4" s="155"/>
      <c r="LWT4" s="155"/>
      <c r="LWU4" s="155"/>
      <c r="LWV4" s="155"/>
      <c r="LWW4" s="155"/>
      <c r="LWX4" s="155"/>
      <c r="LWY4" s="155"/>
      <c r="LWZ4" s="155"/>
      <c r="LXA4" s="155"/>
      <c r="LXB4" s="155"/>
      <c r="LXC4" s="155"/>
      <c r="LXD4" s="155"/>
      <c r="LXE4" s="155"/>
      <c r="LXF4" s="155"/>
      <c r="LXG4" s="155"/>
      <c r="LXH4" s="155"/>
      <c r="LXI4" s="155"/>
      <c r="LXJ4" s="155"/>
      <c r="LXK4" s="155"/>
      <c r="LXL4" s="155"/>
      <c r="LXM4" s="155"/>
      <c r="LXN4" s="155"/>
      <c r="LXO4" s="155"/>
      <c r="LXP4" s="155"/>
      <c r="LXQ4" s="155"/>
      <c r="LXR4" s="155"/>
      <c r="LXS4" s="155"/>
      <c r="LXT4" s="155"/>
      <c r="LXU4" s="155"/>
      <c r="LXV4" s="155"/>
      <c r="LXW4" s="155"/>
      <c r="LXX4" s="155"/>
      <c r="LXY4" s="155"/>
      <c r="LXZ4" s="155"/>
      <c r="LYA4" s="155"/>
      <c r="LYB4" s="155"/>
      <c r="LYC4" s="155"/>
      <c r="LYD4" s="155"/>
      <c r="LYE4" s="155"/>
      <c r="LYF4" s="155"/>
      <c r="LYG4" s="155"/>
      <c r="LYH4" s="155"/>
      <c r="LYI4" s="155"/>
      <c r="LYJ4" s="155"/>
      <c r="LYK4" s="155"/>
      <c r="LYL4" s="155"/>
      <c r="LYM4" s="155"/>
      <c r="LYN4" s="155"/>
      <c r="LYO4" s="155"/>
      <c r="LYP4" s="155"/>
      <c r="LYQ4" s="155"/>
      <c r="LYR4" s="155"/>
      <c r="LYS4" s="155"/>
      <c r="LYT4" s="155"/>
      <c r="LYU4" s="155"/>
      <c r="LYV4" s="155"/>
      <c r="LYW4" s="155"/>
      <c r="LYX4" s="155"/>
      <c r="LYY4" s="155"/>
      <c r="LYZ4" s="155"/>
      <c r="LZA4" s="155"/>
      <c r="LZB4" s="155"/>
      <c r="LZC4" s="155"/>
      <c r="LZD4" s="155"/>
      <c r="LZE4" s="155"/>
      <c r="LZF4" s="155"/>
      <c r="LZG4" s="155"/>
      <c r="LZH4" s="155"/>
      <c r="LZI4" s="155"/>
      <c r="LZJ4" s="155"/>
      <c r="LZK4" s="155"/>
      <c r="LZL4" s="155"/>
      <c r="LZM4" s="155"/>
      <c r="LZN4" s="155"/>
      <c r="LZO4" s="155"/>
      <c r="LZP4" s="155"/>
      <c r="LZQ4" s="155"/>
      <c r="LZR4" s="155"/>
      <c r="LZS4" s="155"/>
      <c r="LZT4" s="155"/>
      <c r="LZU4" s="155"/>
      <c r="LZV4" s="155"/>
      <c r="LZW4" s="155"/>
      <c r="LZX4" s="155"/>
      <c r="LZY4" s="155"/>
      <c r="LZZ4" s="155"/>
      <c r="MAA4" s="155"/>
      <c r="MAB4" s="155"/>
      <c r="MAC4" s="155"/>
      <c r="MAD4" s="155"/>
      <c r="MAE4" s="155"/>
      <c r="MAF4" s="155"/>
      <c r="MAG4" s="155"/>
      <c r="MAH4" s="155"/>
      <c r="MAI4" s="155"/>
      <c r="MAJ4" s="155"/>
      <c r="MAK4" s="155"/>
      <c r="MAL4" s="155"/>
      <c r="MAM4" s="155"/>
      <c r="MAN4" s="155"/>
      <c r="MAO4" s="155"/>
      <c r="MAP4" s="155"/>
      <c r="MAQ4" s="155"/>
      <c r="MAR4" s="155"/>
      <c r="MAS4" s="155"/>
      <c r="MAT4" s="155"/>
      <c r="MAU4" s="155"/>
      <c r="MAV4" s="155"/>
      <c r="MAW4" s="155"/>
      <c r="MAX4" s="155"/>
      <c r="MAY4" s="155"/>
      <c r="MAZ4" s="155"/>
      <c r="MBA4" s="155"/>
      <c r="MBB4" s="155"/>
      <c r="MBC4" s="155"/>
      <c r="MBD4" s="155"/>
      <c r="MBE4" s="155"/>
      <c r="MBF4" s="155"/>
      <c r="MBG4" s="155"/>
      <c r="MBH4" s="155"/>
      <c r="MBI4" s="155"/>
      <c r="MBJ4" s="155"/>
      <c r="MBK4" s="155"/>
      <c r="MBL4" s="155"/>
      <c r="MBM4" s="155"/>
      <c r="MBN4" s="155"/>
      <c r="MBO4" s="155"/>
      <c r="MBP4" s="155"/>
      <c r="MBQ4" s="155"/>
      <c r="MBR4" s="155"/>
      <c r="MBS4" s="155"/>
      <c r="MBT4" s="155"/>
      <c r="MBU4" s="155"/>
      <c r="MBV4" s="155"/>
      <c r="MBW4" s="155"/>
      <c r="MBX4" s="155"/>
      <c r="MBY4" s="155"/>
      <c r="MBZ4" s="155"/>
      <c r="MCA4" s="155"/>
      <c r="MCB4" s="155"/>
      <c r="MCC4" s="155"/>
      <c r="MCD4" s="155"/>
      <c r="MCE4" s="155"/>
      <c r="MCF4" s="155"/>
      <c r="MCG4" s="155"/>
      <c r="MCH4" s="155"/>
      <c r="MCI4" s="155"/>
      <c r="MCJ4" s="155"/>
      <c r="MCK4" s="155"/>
      <c r="MCL4" s="155"/>
      <c r="MCM4" s="155"/>
      <c r="MCN4" s="155"/>
      <c r="MCO4" s="155"/>
      <c r="MCP4" s="155"/>
      <c r="MCQ4" s="155"/>
      <c r="MCR4" s="155"/>
      <c r="MCS4" s="155"/>
      <c r="MCT4" s="155"/>
      <c r="MCU4" s="155"/>
      <c r="MCV4" s="155"/>
      <c r="MCW4" s="155"/>
      <c r="MCX4" s="155"/>
      <c r="MCY4" s="155"/>
      <c r="MCZ4" s="155"/>
      <c r="MDA4" s="155"/>
      <c r="MDB4" s="155"/>
      <c r="MDC4" s="155"/>
      <c r="MDD4" s="155"/>
      <c r="MDE4" s="155"/>
      <c r="MDF4" s="155"/>
      <c r="MDG4" s="155"/>
      <c r="MDH4" s="155"/>
      <c r="MDI4" s="155"/>
      <c r="MDJ4" s="155"/>
      <c r="MDK4" s="155"/>
      <c r="MDL4" s="155"/>
      <c r="MDM4" s="155"/>
      <c r="MDN4" s="155"/>
      <c r="MDO4" s="155"/>
      <c r="MDP4" s="155"/>
      <c r="MDQ4" s="155"/>
      <c r="MDR4" s="155"/>
      <c r="MDS4" s="155"/>
      <c r="MDT4" s="155"/>
      <c r="MDU4" s="155"/>
      <c r="MDV4" s="155"/>
      <c r="MDW4" s="155"/>
      <c r="MDX4" s="155"/>
      <c r="MDY4" s="155"/>
      <c r="MDZ4" s="155"/>
      <c r="MEA4" s="155"/>
      <c r="MEB4" s="155"/>
      <c r="MEC4" s="155"/>
      <c r="MED4" s="155"/>
      <c r="MEE4" s="155"/>
      <c r="MEF4" s="155"/>
      <c r="MEG4" s="155"/>
      <c r="MEH4" s="155"/>
      <c r="MEI4" s="155"/>
      <c r="MEJ4" s="155"/>
      <c r="MEK4" s="155"/>
      <c r="MEL4" s="155"/>
      <c r="MEM4" s="155"/>
      <c r="MEN4" s="155"/>
      <c r="MEO4" s="155"/>
      <c r="MEP4" s="155"/>
      <c r="MEQ4" s="155"/>
      <c r="MER4" s="155"/>
      <c r="MES4" s="155"/>
      <c r="MET4" s="155"/>
      <c r="MEU4" s="155"/>
      <c r="MEV4" s="155"/>
      <c r="MEW4" s="155"/>
      <c r="MEX4" s="155"/>
      <c r="MEY4" s="155"/>
      <c r="MEZ4" s="155"/>
      <c r="MFA4" s="155"/>
      <c r="MFB4" s="155"/>
      <c r="MFC4" s="155"/>
      <c r="MFD4" s="155"/>
      <c r="MFE4" s="155"/>
      <c r="MFF4" s="155"/>
      <c r="MFG4" s="155"/>
      <c r="MFH4" s="155"/>
      <c r="MFI4" s="155"/>
      <c r="MFJ4" s="155"/>
      <c r="MFK4" s="155"/>
      <c r="MFL4" s="155"/>
      <c r="MFM4" s="155"/>
      <c r="MFN4" s="155"/>
      <c r="MFO4" s="155"/>
      <c r="MFP4" s="155"/>
      <c r="MFQ4" s="155"/>
      <c r="MFR4" s="155"/>
      <c r="MFS4" s="155"/>
      <c r="MFT4" s="155"/>
      <c r="MFU4" s="155"/>
      <c r="MFV4" s="155"/>
      <c r="MFW4" s="155"/>
      <c r="MFX4" s="155"/>
      <c r="MFY4" s="155"/>
      <c r="MFZ4" s="155"/>
      <c r="MGA4" s="155"/>
      <c r="MGB4" s="155"/>
      <c r="MGC4" s="155"/>
      <c r="MGD4" s="155"/>
      <c r="MGE4" s="155"/>
      <c r="MGF4" s="155"/>
      <c r="MGG4" s="155"/>
      <c r="MGH4" s="155"/>
      <c r="MGI4" s="155"/>
      <c r="MGJ4" s="155"/>
      <c r="MGK4" s="155"/>
      <c r="MGL4" s="155"/>
      <c r="MGM4" s="155"/>
      <c r="MGN4" s="155"/>
      <c r="MGO4" s="155"/>
      <c r="MGP4" s="155"/>
      <c r="MGQ4" s="155"/>
      <c r="MGR4" s="155"/>
      <c r="MGS4" s="155"/>
      <c r="MGT4" s="155"/>
      <c r="MGU4" s="155"/>
      <c r="MGV4" s="155"/>
      <c r="MGW4" s="155"/>
      <c r="MGX4" s="155"/>
      <c r="MGY4" s="155"/>
      <c r="MGZ4" s="155"/>
      <c r="MHA4" s="155"/>
      <c r="MHB4" s="155"/>
      <c r="MHC4" s="155"/>
      <c r="MHD4" s="155"/>
      <c r="MHE4" s="155"/>
      <c r="MHF4" s="155"/>
      <c r="MHG4" s="155"/>
      <c r="MHH4" s="155"/>
      <c r="MHI4" s="155"/>
      <c r="MHJ4" s="155"/>
      <c r="MHK4" s="155"/>
      <c r="MHL4" s="155"/>
      <c r="MHM4" s="155"/>
      <c r="MHN4" s="155"/>
      <c r="MHO4" s="155"/>
      <c r="MHP4" s="155"/>
      <c r="MHQ4" s="155"/>
      <c r="MHR4" s="155"/>
      <c r="MHS4" s="155"/>
      <c r="MHT4" s="155"/>
      <c r="MHU4" s="155"/>
      <c r="MHV4" s="155"/>
      <c r="MHW4" s="155"/>
      <c r="MHX4" s="155"/>
      <c r="MHY4" s="155"/>
      <c r="MHZ4" s="155"/>
      <c r="MIA4" s="155"/>
      <c r="MIB4" s="155"/>
      <c r="MIC4" s="155"/>
      <c r="MID4" s="155"/>
      <c r="MIE4" s="155"/>
      <c r="MIF4" s="155"/>
      <c r="MIG4" s="155"/>
      <c r="MIH4" s="155"/>
      <c r="MII4" s="155"/>
      <c r="MIJ4" s="155"/>
      <c r="MIK4" s="155"/>
      <c r="MIL4" s="155"/>
      <c r="MIM4" s="155"/>
      <c r="MIN4" s="155"/>
      <c r="MIO4" s="155"/>
      <c r="MIP4" s="155"/>
      <c r="MIQ4" s="155"/>
      <c r="MIR4" s="155"/>
      <c r="MIS4" s="155"/>
      <c r="MIT4" s="155"/>
      <c r="MIU4" s="155"/>
      <c r="MIV4" s="155"/>
      <c r="MIW4" s="155"/>
      <c r="MIX4" s="155"/>
      <c r="MIY4" s="155"/>
      <c r="MIZ4" s="155"/>
      <c r="MJA4" s="155"/>
      <c r="MJB4" s="155"/>
      <c r="MJC4" s="155"/>
      <c r="MJD4" s="155"/>
      <c r="MJE4" s="155"/>
      <c r="MJF4" s="155"/>
      <c r="MJG4" s="155"/>
      <c r="MJH4" s="155"/>
      <c r="MJI4" s="155"/>
      <c r="MJJ4" s="155"/>
      <c r="MJK4" s="155"/>
      <c r="MJL4" s="155"/>
      <c r="MJM4" s="155"/>
      <c r="MJN4" s="155"/>
      <c r="MJO4" s="155"/>
      <c r="MJP4" s="155"/>
      <c r="MJQ4" s="155"/>
      <c r="MJR4" s="155"/>
      <c r="MJS4" s="155"/>
      <c r="MJT4" s="155"/>
      <c r="MJU4" s="155"/>
      <c r="MJV4" s="155"/>
      <c r="MJW4" s="155"/>
      <c r="MJX4" s="155"/>
      <c r="MJY4" s="155"/>
      <c r="MJZ4" s="155"/>
      <c r="MKA4" s="155"/>
      <c r="MKB4" s="155"/>
      <c r="MKC4" s="155"/>
      <c r="MKD4" s="155"/>
      <c r="MKE4" s="155"/>
      <c r="MKF4" s="155"/>
      <c r="MKG4" s="155"/>
      <c r="MKH4" s="155"/>
      <c r="MKI4" s="155"/>
      <c r="MKJ4" s="155"/>
      <c r="MKK4" s="155"/>
      <c r="MKL4" s="155"/>
      <c r="MKM4" s="155"/>
      <c r="MKN4" s="155"/>
      <c r="MKO4" s="155"/>
      <c r="MKP4" s="155"/>
      <c r="MKQ4" s="155"/>
      <c r="MKR4" s="155"/>
      <c r="MKS4" s="155"/>
      <c r="MKT4" s="155"/>
      <c r="MKU4" s="155"/>
      <c r="MKV4" s="155"/>
      <c r="MKW4" s="155"/>
      <c r="MKX4" s="155"/>
      <c r="MKY4" s="155"/>
      <c r="MKZ4" s="155"/>
      <c r="MLA4" s="155"/>
      <c r="MLB4" s="155"/>
      <c r="MLC4" s="155"/>
      <c r="MLD4" s="155"/>
      <c r="MLE4" s="155"/>
      <c r="MLF4" s="155"/>
      <c r="MLG4" s="155"/>
      <c r="MLH4" s="155"/>
      <c r="MLI4" s="155"/>
      <c r="MLJ4" s="155"/>
      <c r="MLK4" s="155"/>
      <c r="MLL4" s="155"/>
      <c r="MLM4" s="155"/>
      <c r="MLN4" s="155"/>
      <c r="MLO4" s="155"/>
      <c r="MLP4" s="155"/>
      <c r="MLQ4" s="155"/>
      <c r="MLR4" s="155"/>
      <c r="MLS4" s="155"/>
      <c r="MLT4" s="155"/>
      <c r="MLU4" s="155"/>
      <c r="MLV4" s="155"/>
      <c r="MLW4" s="155"/>
      <c r="MLX4" s="155"/>
      <c r="MLY4" s="155"/>
      <c r="MLZ4" s="155"/>
      <c r="MMA4" s="155"/>
      <c r="MMB4" s="155"/>
      <c r="MMC4" s="155"/>
      <c r="MMD4" s="155"/>
      <c r="MME4" s="155"/>
      <c r="MMF4" s="155"/>
      <c r="MMG4" s="155"/>
      <c r="MMH4" s="155"/>
      <c r="MMI4" s="155"/>
      <c r="MMJ4" s="155"/>
      <c r="MMK4" s="155"/>
      <c r="MML4" s="155"/>
      <c r="MMM4" s="155"/>
      <c r="MMN4" s="155"/>
      <c r="MMO4" s="155"/>
      <c r="MMP4" s="155"/>
      <c r="MMQ4" s="155"/>
      <c r="MMR4" s="155"/>
      <c r="MMS4" s="155"/>
      <c r="MMT4" s="155"/>
      <c r="MMU4" s="155"/>
      <c r="MMV4" s="155"/>
      <c r="MMW4" s="155"/>
      <c r="MMX4" s="155"/>
      <c r="MMY4" s="155"/>
      <c r="MMZ4" s="155"/>
      <c r="MNA4" s="155"/>
      <c r="MNB4" s="155"/>
      <c r="MNC4" s="155"/>
      <c r="MND4" s="155"/>
      <c r="MNE4" s="155"/>
      <c r="MNF4" s="155"/>
      <c r="MNG4" s="155"/>
      <c r="MNH4" s="155"/>
      <c r="MNI4" s="155"/>
      <c r="MNJ4" s="155"/>
      <c r="MNK4" s="155"/>
      <c r="MNL4" s="155"/>
      <c r="MNM4" s="155"/>
      <c r="MNN4" s="155"/>
      <c r="MNO4" s="155"/>
      <c r="MNP4" s="155"/>
      <c r="MNQ4" s="155"/>
      <c r="MNR4" s="155"/>
      <c r="MNS4" s="155"/>
      <c r="MNT4" s="155"/>
      <c r="MNU4" s="155"/>
      <c r="MNV4" s="155"/>
      <c r="MNW4" s="155"/>
      <c r="MNX4" s="155"/>
      <c r="MNY4" s="155"/>
      <c r="MNZ4" s="155"/>
      <c r="MOA4" s="155"/>
      <c r="MOB4" s="155"/>
      <c r="MOC4" s="155"/>
      <c r="MOD4" s="155"/>
      <c r="MOE4" s="155"/>
      <c r="MOF4" s="155"/>
      <c r="MOG4" s="155"/>
      <c r="MOH4" s="155"/>
      <c r="MOI4" s="155"/>
      <c r="MOJ4" s="155"/>
      <c r="MOK4" s="155"/>
      <c r="MOL4" s="155"/>
      <c r="MOM4" s="155"/>
      <c r="MON4" s="155"/>
      <c r="MOO4" s="155"/>
      <c r="MOP4" s="155"/>
      <c r="MOQ4" s="155"/>
      <c r="MOR4" s="155"/>
      <c r="MOS4" s="155"/>
      <c r="MOT4" s="155"/>
      <c r="MOU4" s="155"/>
      <c r="MOV4" s="155"/>
      <c r="MOW4" s="155"/>
      <c r="MOX4" s="155"/>
      <c r="MOY4" s="155"/>
      <c r="MOZ4" s="155"/>
      <c r="MPA4" s="155"/>
      <c r="MPB4" s="155"/>
      <c r="MPC4" s="155"/>
      <c r="MPD4" s="155"/>
      <c r="MPE4" s="155"/>
      <c r="MPF4" s="155"/>
      <c r="MPG4" s="155"/>
      <c r="MPH4" s="155"/>
      <c r="MPI4" s="155"/>
      <c r="MPJ4" s="155"/>
      <c r="MPK4" s="155"/>
      <c r="MPL4" s="155"/>
      <c r="MPM4" s="155"/>
      <c r="MPN4" s="155"/>
      <c r="MPO4" s="155"/>
      <c r="MPP4" s="155"/>
      <c r="MPQ4" s="155"/>
      <c r="MPR4" s="155"/>
      <c r="MPS4" s="155"/>
      <c r="MPT4" s="155"/>
      <c r="MPU4" s="155"/>
      <c r="MPV4" s="155"/>
      <c r="MPW4" s="155"/>
      <c r="MPX4" s="155"/>
      <c r="MPY4" s="155"/>
      <c r="MPZ4" s="155"/>
      <c r="MQA4" s="155"/>
      <c r="MQB4" s="155"/>
      <c r="MQC4" s="155"/>
      <c r="MQD4" s="155"/>
      <c r="MQE4" s="155"/>
      <c r="MQF4" s="155"/>
      <c r="MQG4" s="155"/>
      <c r="MQH4" s="155"/>
      <c r="MQI4" s="155"/>
      <c r="MQJ4" s="155"/>
      <c r="MQK4" s="155"/>
      <c r="MQL4" s="155"/>
      <c r="MQM4" s="155"/>
      <c r="MQN4" s="155"/>
      <c r="MQO4" s="155"/>
      <c r="MQP4" s="155"/>
      <c r="MQQ4" s="155"/>
      <c r="MQR4" s="155"/>
      <c r="MQS4" s="155"/>
      <c r="MQT4" s="155"/>
      <c r="MQU4" s="155"/>
      <c r="MQV4" s="155"/>
      <c r="MQW4" s="155"/>
      <c r="MQX4" s="155"/>
      <c r="MQY4" s="155"/>
      <c r="MQZ4" s="155"/>
      <c r="MRA4" s="155"/>
      <c r="MRB4" s="155"/>
      <c r="MRC4" s="155"/>
      <c r="MRD4" s="155"/>
      <c r="MRE4" s="155"/>
      <c r="MRF4" s="155"/>
      <c r="MRG4" s="155"/>
      <c r="MRH4" s="155"/>
      <c r="MRI4" s="155"/>
      <c r="MRJ4" s="155"/>
      <c r="MRK4" s="155"/>
      <c r="MRL4" s="155"/>
      <c r="MRM4" s="155"/>
      <c r="MRN4" s="155"/>
      <c r="MRO4" s="155"/>
      <c r="MRP4" s="155"/>
      <c r="MRQ4" s="155"/>
      <c r="MRR4" s="155"/>
      <c r="MRS4" s="155"/>
      <c r="MRT4" s="155"/>
      <c r="MRU4" s="155"/>
      <c r="MRV4" s="155"/>
      <c r="MRW4" s="155"/>
      <c r="MRX4" s="155"/>
      <c r="MRY4" s="155"/>
      <c r="MRZ4" s="155"/>
      <c r="MSA4" s="155"/>
      <c r="MSB4" s="155"/>
      <c r="MSC4" s="155"/>
      <c r="MSD4" s="155"/>
      <c r="MSE4" s="155"/>
      <c r="MSF4" s="155"/>
      <c r="MSG4" s="155"/>
      <c r="MSH4" s="155"/>
      <c r="MSI4" s="155"/>
      <c r="MSJ4" s="155"/>
      <c r="MSK4" s="155"/>
      <c r="MSL4" s="155"/>
      <c r="MSM4" s="155"/>
      <c r="MSN4" s="155"/>
      <c r="MSO4" s="155"/>
      <c r="MSP4" s="155"/>
      <c r="MSQ4" s="155"/>
      <c r="MSR4" s="155"/>
      <c r="MSS4" s="155"/>
      <c r="MST4" s="155"/>
      <c r="MSU4" s="155"/>
      <c r="MSV4" s="155"/>
      <c r="MSW4" s="155"/>
      <c r="MSX4" s="155"/>
      <c r="MSY4" s="155"/>
      <c r="MSZ4" s="155"/>
      <c r="MTA4" s="155"/>
      <c r="MTB4" s="155"/>
      <c r="MTC4" s="155"/>
      <c r="MTD4" s="155"/>
      <c r="MTE4" s="155"/>
      <c r="MTF4" s="155"/>
      <c r="MTG4" s="155"/>
      <c r="MTH4" s="155"/>
      <c r="MTI4" s="155"/>
      <c r="MTJ4" s="155"/>
      <c r="MTK4" s="155"/>
      <c r="MTL4" s="155"/>
      <c r="MTM4" s="155"/>
      <c r="MTN4" s="155"/>
      <c r="MTO4" s="155"/>
      <c r="MTP4" s="155"/>
      <c r="MTQ4" s="155"/>
      <c r="MTR4" s="155"/>
      <c r="MTS4" s="155"/>
      <c r="MTT4" s="155"/>
      <c r="MTU4" s="155"/>
      <c r="MTV4" s="155"/>
      <c r="MTW4" s="155"/>
      <c r="MTX4" s="155"/>
      <c r="MTY4" s="155"/>
      <c r="MTZ4" s="155"/>
      <c r="MUA4" s="155"/>
      <c r="MUB4" s="155"/>
      <c r="MUC4" s="155"/>
      <c r="MUD4" s="155"/>
      <c r="MUE4" s="155"/>
      <c r="MUF4" s="155"/>
      <c r="MUG4" s="155"/>
      <c r="MUH4" s="155"/>
      <c r="MUI4" s="155"/>
      <c r="MUJ4" s="155"/>
      <c r="MUK4" s="155"/>
      <c r="MUL4" s="155"/>
      <c r="MUM4" s="155"/>
      <c r="MUN4" s="155"/>
      <c r="MUO4" s="155"/>
      <c r="MUP4" s="155"/>
      <c r="MUQ4" s="155"/>
      <c r="MUR4" s="155"/>
      <c r="MUS4" s="155"/>
      <c r="MUT4" s="155"/>
      <c r="MUU4" s="155"/>
      <c r="MUV4" s="155"/>
      <c r="MUW4" s="155"/>
      <c r="MUX4" s="155"/>
      <c r="MUY4" s="155"/>
      <c r="MUZ4" s="155"/>
      <c r="MVA4" s="155"/>
      <c r="MVB4" s="155"/>
      <c r="MVC4" s="155"/>
      <c r="MVD4" s="155"/>
      <c r="MVE4" s="155"/>
      <c r="MVF4" s="155"/>
      <c r="MVG4" s="155"/>
      <c r="MVH4" s="155"/>
      <c r="MVI4" s="155"/>
      <c r="MVJ4" s="155"/>
      <c r="MVK4" s="155"/>
      <c r="MVL4" s="155"/>
      <c r="MVM4" s="155"/>
      <c r="MVN4" s="155"/>
      <c r="MVO4" s="155"/>
      <c r="MVP4" s="155"/>
      <c r="MVQ4" s="155"/>
      <c r="MVR4" s="155"/>
      <c r="MVS4" s="155"/>
      <c r="MVT4" s="155"/>
      <c r="MVU4" s="155"/>
      <c r="MVV4" s="155"/>
      <c r="MVW4" s="155"/>
      <c r="MVX4" s="155"/>
      <c r="MVY4" s="155"/>
      <c r="MVZ4" s="155"/>
      <c r="MWA4" s="155"/>
      <c r="MWB4" s="155"/>
      <c r="MWC4" s="155"/>
      <c r="MWD4" s="155"/>
      <c r="MWE4" s="155"/>
      <c r="MWF4" s="155"/>
      <c r="MWG4" s="155"/>
      <c r="MWH4" s="155"/>
      <c r="MWI4" s="155"/>
      <c r="MWJ4" s="155"/>
      <c r="MWK4" s="155"/>
      <c r="MWL4" s="155"/>
      <c r="MWM4" s="155"/>
      <c r="MWN4" s="155"/>
      <c r="MWO4" s="155"/>
      <c r="MWP4" s="155"/>
      <c r="MWQ4" s="155"/>
      <c r="MWR4" s="155"/>
      <c r="MWS4" s="155"/>
      <c r="MWT4" s="155"/>
      <c r="MWU4" s="155"/>
      <c r="MWV4" s="155"/>
      <c r="MWW4" s="155"/>
      <c r="MWX4" s="155"/>
      <c r="MWY4" s="155"/>
      <c r="MWZ4" s="155"/>
      <c r="MXA4" s="155"/>
      <c r="MXB4" s="155"/>
      <c r="MXC4" s="155"/>
      <c r="MXD4" s="155"/>
      <c r="MXE4" s="155"/>
      <c r="MXF4" s="155"/>
      <c r="MXG4" s="155"/>
      <c r="MXH4" s="155"/>
      <c r="MXI4" s="155"/>
      <c r="MXJ4" s="155"/>
      <c r="MXK4" s="155"/>
      <c r="MXL4" s="155"/>
      <c r="MXM4" s="155"/>
      <c r="MXN4" s="155"/>
      <c r="MXO4" s="155"/>
      <c r="MXP4" s="155"/>
      <c r="MXQ4" s="155"/>
      <c r="MXR4" s="155"/>
      <c r="MXS4" s="155"/>
      <c r="MXT4" s="155"/>
      <c r="MXU4" s="155"/>
      <c r="MXV4" s="155"/>
      <c r="MXW4" s="155"/>
      <c r="MXX4" s="155"/>
      <c r="MXY4" s="155"/>
      <c r="MXZ4" s="155"/>
      <c r="MYA4" s="155"/>
      <c r="MYB4" s="155"/>
      <c r="MYC4" s="155"/>
      <c r="MYD4" s="155"/>
      <c r="MYE4" s="155"/>
      <c r="MYF4" s="155"/>
      <c r="MYG4" s="155"/>
      <c r="MYH4" s="155"/>
      <c r="MYI4" s="155"/>
      <c r="MYJ4" s="155"/>
      <c r="MYK4" s="155"/>
      <c r="MYL4" s="155"/>
      <c r="MYM4" s="155"/>
      <c r="MYN4" s="155"/>
      <c r="MYO4" s="155"/>
      <c r="MYP4" s="155"/>
      <c r="MYQ4" s="155"/>
      <c r="MYR4" s="155"/>
      <c r="MYS4" s="155"/>
      <c r="MYT4" s="155"/>
      <c r="MYU4" s="155"/>
      <c r="MYV4" s="155"/>
      <c r="MYW4" s="155"/>
      <c r="MYX4" s="155"/>
      <c r="MYY4" s="155"/>
      <c r="MYZ4" s="155"/>
      <c r="MZA4" s="155"/>
      <c r="MZB4" s="155"/>
      <c r="MZC4" s="155"/>
      <c r="MZD4" s="155"/>
      <c r="MZE4" s="155"/>
      <c r="MZF4" s="155"/>
      <c r="MZG4" s="155"/>
      <c r="MZH4" s="155"/>
      <c r="MZI4" s="155"/>
      <c r="MZJ4" s="155"/>
      <c r="MZK4" s="155"/>
      <c r="MZL4" s="155"/>
      <c r="MZM4" s="155"/>
      <c r="MZN4" s="155"/>
      <c r="MZO4" s="155"/>
      <c r="MZP4" s="155"/>
      <c r="MZQ4" s="155"/>
      <c r="MZR4" s="155"/>
      <c r="MZS4" s="155"/>
      <c r="MZT4" s="155"/>
      <c r="MZU4" s="155"/>
      <c r="MZV4" s="155"/>
      <c r="MZW4" s="155"/>
      <c r="MZX4" s="155"/>
      <c r="MZY4" s="155"/>
      <c r="MZZ4" s="155"/>
      <c r="NAA4" s="155"/>
      <c r="NAB4" s="155"/>
      <c r="NAC4" s="155"/>
      <c r="NAD4" s="155"/>
      <c r="NAE4" s="155"/>
      <c r="NAF4" s="155"/>
      <c r="NAG4" s="155"/>
      <c r="NAH4" s="155"/>
      <c r="NAI4" s="155"/>
      <c r="NAJ4" s="155"/>
      <c r="NAK4" s="155"/>
      <c r="NAL4" s="155"/>
      <c r="NAM4" s="155"/>
      <c r="NAN4" s="155"/>
      <c r="NAO4" s="155"/>
      <c r="NAP4" s="155"/>
      <c r="NAQ4" s="155"/>
      <c r="NAR4" s="155"/>
      <c r="NAS4" s="155"/>
      <c r="NAT4" s="155"/>
      <c r="NAU4" s="155"/>
      <c r="NAV4" s="155"/>
      <c r="NAW4" s="155"/>
      <c r="NAX4" s="155"/>
      <c r="NAY4" s="155"/>
      <c r="NAZ4" s="155"/>
      <c r="NBA4" s="155"/>
      <c r="NBB4" s="155"/>
      <c r="NBC4" s="155"/>
      <c r="NBD4" s="155"/>
      <c r="NBE4" s="155"/>
      <c r="NBF4" s="155"/>
      <c r="NBG4" s="155"/>
      <c r="NBH4" s="155"/>
      <c r="NBI4" s="155"/>
      <c r="NBJ4" s="155"/>
      <c r="NBK4" s="155"/>
      <c r="NBL4" s="155"/>
      <c r="NBM4" s="155"/>
      <c r="NBN4" s="155"/>
      <c r="NBO4" s="155"/>
      <c r="NBP4" s="155"/>
      <c r="NBQ4" s="155"/>
      <c r="NBR4" s="155"/>
      <c r="NBS4" s="155"/>
      <c r="NBT4" s="155"/>
      <c r="NBU4" s="155"/>
      <c r="NBV4" s="155"/>
      <c r="NBW4" s="155"/>
      <c r="NBX4" s="155"/>
      <c r="NBY4" s="155"/>
      <c r="NBZ4" s="155"/>
      <c r="NCA4" s="155"/>
      <c r="NCB4" s="155"/>
      <c r="NCC4" s="155"/>
      <c r="NCD4" s="155"/>
      <c r="NCE4" s="155"/>
      <c r="NCF4" s="155"/>
      <c r="NCG4" s="155"/>
      <c r="NCH4" s="155"/>
      <c r="NCI4" s="155"/>
      <c r="NCJ4" s="155"/>
      <c r="NCK4" s="155"/>
      <c r="NCL4" s="155"/>
      <c r="NCM4" s="155"/>
      <c r="NCN4" s="155"/>
      <c r="NCO4" s="155"/>
      <c r="NCP4" s="155"/>
      <c r="NCQ4" s="155"/>
      <c r="NCR4" s="155"/>
      <c r="NCS4" s="155"/>
      <c r="NCT4" s="155"/>
      <c r="NCU4" s="155"/>
      <c r="NCV4" s="155"/>
      <c r="NCW4" s="155"/>
      <c r="NCX4" s="155"/>
      <c r="NCY4" s="155"/>
      <c r="NCZ4" s="155"/>
      <c r="NDA4" s="155"/>
      <c r="NDB4" s="155"/>
      <c r="NDC4" s="155"/>
      <c r="NDD4" s="155"/>
      <c r="NDE4" s="155"/>
      <c r="NDF4" s="155"/>
      <c r="NDG4" s="155"/>
      <c r="NDH4" s="155"/>
      <c r="NDI4" s="155"/>
      <c r="NDJ4" s="155"/>
      <c r="NDK4" s="155"/>
      <c r="NDL4" s="155"/>
      <c r="NDM4" s="155"/>
      <c r="NDN4" s="155"/>
      <c r="NDO4" s="155"/>
      <c r="NDP4" s="155"/>
      <c r="NDQ4" s="155"/>
      <c r="NDR4" s="155"/>
      <c r="NDS4" s="155"/>
      <c r="NDT4" s="155"/>
      <c r="NDU4" s="155"/>
      <c r="NDV4" s="155"/>
      <c r="NDW4" s="155"/>
      <c r="NDX4" s="155"/>
      <c r="NDY4" s="155"/>
      <c r="NDZ4" s="155"/>
      <c r="NEA4" s="155"/>
      <c r="NEB4" s="155"/>
      <c r="NEC4" s="155"/>
      <c r="NED4" s="155"/>
      <c r="NEE4" s="155"/>
      <c r="NEF4" s="155"/>
      <c r="NEG4" s="155"/>
      <c r="NEH4" s="155"/>
      <c r="NEI4" s="155"/>
      <c r="NEJ4" s="155"/>
      <c r="NEK4" s="155"/>
      <c r="NEL4" s="155"/>
      <c r="NEM4" s="155"/>
      <c r="NEN4" s="155"/>
      <c r="NEO4" s="155"/>
      <c r="NEP4" s="155"/>
      <c r="NEQ4" s="155"/>
      <c r="NER4" s="155"/>
      <c r="NES4" s="155"/>
      <c r="NET4" s="155"/>
      <c r="NEU4" s="155"/>
      <c r="NEV4" s="155"/>
      <c r="NEW4" s="155"/>
      <c r="NEX4" s="155"/>
      <c r="NEY4" s="155"/>
      <c r="NEZ4" s="155"/>
      <c r="NFA4" s="155"/>
      <c r="NFB4" s="155"/>
      <c r="NFC4" s="155"/>
      <c r="NFD4" s="155"/>
      <c r="NFE4" s="155"/>
      <c r="NFF4" s="155"/>
      <c r="NFG4" s="155"/>
      <c r="NFH4" s="155"/>
      <c r="NFI4" s="155"/>
      <c r="NFJ4" s="155"/>
      <c r="NFK4" s="155"/>
      <c r="NFL4" s="155"/>
      <c r="NFM4" s="155"/>
      <c r="NFN4" s="155"/>
      <c r="NFO4" s="155"/>
      <c r="NFP4" s="155"/>
      <c r="NFQ4" s="155"/>
      <c r="NFR4" s="155"/>
      <c r="NFS4" s="155"/>
      <c r="NFT4" s="155"/>
      <c r="NFU4" s="155"/>
      <c r="NFV4" s="155"/>
      <c r="NFW4" s="155"/>
      <c r="NFX4" s="155"/>
      <c r="NFY4" s="155"/>
      <c r="NFZ4" s="155"/>
      <c r="NGA4" s="155"/>
      <c r="NGB4" s="155"/>
      <c r="NGC4" s="155"/>
      <c r="NGD4" s="155"/>
      <c r="NGE4" s="155"/>
      <c r="NGF4" s="155"/>
      <c r="NGG4" s="155"/>
      <c r="NGH4" s="155"/>
      <c r="NGI4" s="155"/>
      <c r="NGJ4" s="155"/>
      <c r="NGK4" s="155"/>
      <c r="NGL4" s="155"/>
      <c r="NGM4" s="155"/>
      <c r="NGN4" s="155"/>
      <c r="NGO4" s="155"/>
      <c r="NGP4" s="155"/>
      <c r="NGQ4" s="155"/>
      <c r="NGR4" s="155"/>
      <c r="NGS4" s="155"/>
      <c r="NGT4" s="155"/>
      <c r="NGU4" s="155"/>
      <c r="NGV4" s="155"/>
      <c r="NGW4" s="155"/>
      <c r="NGX4" s="155"/>
      <c r="NGY4" s="155"/>
      <c r="NGZ4" s="155"/>
      <c r="NHA4" s="155"/>
      <c r="NHB4" s="155"/>
      <c r="NHC4" s="155"/>
      <c r="NHD4" s="155"/>
      <c r="NHE4" s="155"/>
      <c r="NHF4" s="155"/>
      <c r="NHG4" s="155"/>
      <c r="NHH4" s="155"/>
      <c r="NHI4" s="155"/>
      <c r="NHJ4" s="155"/>
      <c r="NHK4" s="155"/>
      <c r="NHL4" s="155"/>
      <c r="NHM4" s="155"/>
      <c r="NHN4" s="155"/>
      <c r="NHO4" s="155"/>
      <c r="NHP4" s="155"/>
      <c r="NHQ4" s="155"/>
      <c r="NHR4" s="155"/>
      <c r="NHS4" s="155"/>
      <c r="NHT4" s="155"/>
      <c r="NHU4" s="155"/>
      <c r="NHV4" s="155"/>
      <c r="NHW4" s="155"/>
      <c r="NHX4" s="155"/>
      <c r="NHY4" s="155"/>
      <c r="NHZ4" s="155"/>
      <c r="NIA4" s="155"/>
      <c r="NIB4" s="155"/>
      <c r="NIC4" s="155"/>
      <c r="NID4" s="155"/>
      <c r="NIE4" s="155"/>
      <c r="NIF4" s="155"/>
      <c r="NIG4" s="155"/>
      <c r="NIH4" s="155"/>
      <c r="NII4" s="155"/>
      <c r="NIJ4" s="155"/>
      <c r="NIK4" s="155"/>
      <c r="NIL4" s="155"/>
      <c r="NIM4" s="155"/>
      <c r="NIN4" s="155"/>
      <c r="NIO4" s="155"/>
      <c r="NIP4" s="155"/>
      <c r="NIQ4" s="155"/>
      <c r="NIR4" s="155"/>
      <c r="NIS4" s="155"/>
      <c r="NIT4" s="155"/>
      <c r="NIU4" s="155"/>
      <c r="NIV4" s="155"/>
      <c r="NIW4" s="155"/>
      <c r="NIX4" s="155"/>
      <c r="NIY4" s="155"/>
      <c r="NIZ4" s="155"/>
      <c r="NJA4" s="155"/>
      <c r="NJB4" s="155"/>
      <c r="NJC4" s="155"/>
      <c r="NJD4" s="155"/>
      <c r="NJE4" s="155"/>
      <c r="NJF4" s="155"/>
      <c r="NJG4" s="155"/>
      <c r="NJH4" s="155"/>
      <c r="NJI4" s="155"/>
      <c r="NJJ4" s="155"/>
      <c r="NJK4" s="155"/>
      <c r="NJL4" s="155"/>
      <c r="NJM4" s="155"/>
      <c r="NJN4" s="155"/>
      <c r="NJO4" s="155"/>
      <c r="NJP4" s="155"/>
      <c r="NJQ4" s="155"/>
      <c r="NJR4" s="155"/>
      <c r="NJS4" s="155"/>
      <c r="NJT4" s="155"/>
      <c r="NJU4" s="155"/>
      <c r="NJV4" s="155"/>
      <c r="NJW4" s="155"/>
      <c r="NJX4" s="155"/>
      <c r="NJY4" s="155"/>
      <c r="NJZ4" s="155"/>
      <c r="NKA4" s="155"/>
      <c r="NKB4" s="155"/>
      <c r="NKC4" s="155"/>
      <c r="NKD4" s="155"/>
      <c r="NKE4" s="155"/>
      <c r="NKF4" s="155"/>
      <c r="NKG4" s="155"/>
      <c r="NKH4" s="155"/>
      <c r="NKI4" s="155"/>
      <c r="NKJ4" s="155"/>
      <c r="NKK4" s="155"/>
      <c r="NKL4" s="155"/>
      <c r="NKM4" s="155"/>
      <c r="NKN4" s="155"/>
      <c r="NKO4" s="155"/>
      <c r="NKP4" s="155"/>
      <c r="NKQ4" s="155"/>
      <c r="NKR4" s="155"/>
      <c r="NKS4" s="155"/>
      <c r="NKT4" s="155"/>
      <c r="NKU4" s="155"/>
      <c r="NKV4" s="155"/>
      <c r="NKW4" s="155"/>
      <c r="NKX4" s="155"/>
      <c r="NKY4" s="155"/>
      <c r="NKZ4" s="155"/>
      <c r="NLA4" s="155"/>
      <c r="NLB4" s="155"/>
      <c r="NLC4" s="155"/>
      <c r="NLD4" s="155"/>
      <c r="NLE4" s="155"/>
      <c r="NLF4" s="155"/>
      <c r="NLG4" s="155"/>
      <c r="NLH4" s="155"/>
      <c r="NLI4" s="155"/>
      <c r="NLJ4" s="155"/>
      <c r="NLK4" s="155"/>
      <c r="NLL4" s="155"/>
      <c r="NLM4" s="155"/>
      <c r="NLN4" s="155"/>
      <c r="NLO4" s="155"/>
      <c r="NLP4" s="155"/>
      <c r="NLQ4" s="155"/>
      <c r="NLR4" s="155"/>
      <c r="NLS4" s="155"/>
      <c r="NLT4" s="155"/>
      <c r="NLU4" s="155"/>
      <c r="NLV4" s="155"/>
      <c r="NLW4" s="155"/>
      <c r="NLX4" s="155"/>
      <c r="NLY4" s="155"/>
      <c r="NLZ4" s="155"/>
      <c r="NMA4" s="155"/>
      <c r="NMB4" s="155"/>
      <c r="NMC4" s="155"/>
      <c r="NMD4" s="155"/>
      <c r="NME4" s="155"/>
      <c r="NMF4" s="155"/>
      <c r="NMG4" s="155"/>
      <c r="NMH4" s="155"/>
      <c r="NMI4" s="155"/>
      <c r="NMJ4" s="155"/>
      <c r="NMK4" s="155"/>
      <c r="NML4" s="155"/>
      <c r="NMM4" s="155"/>
      <c r="NMN4" s="155"/>
      <c r="NMO4" s="155"/>
      <c r="NMP4" s="155"/>
      <c r="NMQ4" s="155"/>
      <c r="NMR4" s="155"/>
      <c r="NMS4" s="155"/>
      <c r="NMT4" s="155"/>
      <c r="NMU4" s="155"/>
      <c r="NMV4" s="155"/>
      <c r="NMW4" s="155"/>
      <c r="NMX4" s="155"/>
      <c r="NMY4" s="155"/>
      <c r="NMZ4" s="155"/>
      <c r="NNA4" s="155"/>
      <c r="NNB4" s="155"/>
      <c r="NNC4" s="155"/>
      <c r="NND4" s="155"/>
      <c r="NNE4" s="155"/>
      <c r="NNF4" s="155"/>
      <c r="NNG4" s="155"/>
      <c r="NNH4" s="155"/>
      <c r="NNI4" s="155"/>
      <c r="NNJ4" s="155"/>
      <c r="NNK4" s="155"/>
      <c r="NNL4" s="155"/>
      <c r="NNM4" s="155"/>
      <c r="NNN4" s="155"/>
      <c r="NNO4" s="155"/>
      <c r="NNP4" s="155"/>
      <c r="NNQ4" s="155"/>
      <c r="NNR4" s="155"/>
      <c r="NNS4" s="155"/>
      <c r="NNT4" s="155"/>
      <c r="NNU4" s="155"/>
      <c r="NNV4" s="155"/>
      <c r="NNW4" s="155"/>
      <c r="NNX4" s="155"/>
      <c r="NNY4" s="155"/>
      <c r="NNZ4" s="155"/>
      <c r="NOA4" s="155"/>
      <c r="NOB4" s="155"/>
      <c r="NOC4" s="155"/>
      <c r="NOD4" s="155"/>
      <c r="NOE4" s="155"/>
      <c r="NOF4" s="155"/>
      <c r="NOG4" s="155"/>
      <c r="NOH4" s="155"/>
      <c r="NOI4" s="155"/>
      <c r="NOJ4" s="155"/>
      <c r="NOK4" s="155"/>
      <c r="NOL4" s="155"/>
      <c r="NOM4" s="155"/>
      <c r="NON4" s="155"/>
      <c r="NOO4" s="155"/>
      <c r="NOP4" s="155"/>
      <c r="NOQ4" s="155"/>
      <c r="NOR4" s="155"/>
      <c r="NOS4" s="155"/>
      <c r="NOT4" s="155"/>
      <c r="NOU4" s="155"/>
      <c r="NOV4" s="155"/>
      <c r="NOW4" s="155"/>
      <c r="NOX4" s="155"/>
      <c r="NOY4" s="155"/>
      <c r="NOZ4" s="155"/>
      <c r="NPA4" s="155"/>
      <c r="NPB4" s="155"/>
      <c r="NPC4" s="155"/>
      <c r="NPD4" s="155"/>
      <c r="NPE4" s="155"/>
      <c r="NPF4" s="155"/>
      <c r="NPG4" s="155"/>
      <c r="NPH4" s="155"/>
      <c r="NPI4" s="155"/>
      <c r="NPJ4" s="155"/>
      <c r="NPK4" s="155"/>
      <c r="NPL4" s="155"/>
      <c r="NPM4" s="155"/>
      <c r="NPN4" s="155"/>
      <c r="NPO4" s="155"/>
      <c r="NPP4" s="155"/>
      <c r="NPQ4" s="155"/>
      <c r="NPR4" s="155"/>
      <c r="NPS4" s="155"/>
      <c r="NPT4" s="155"/>
      <c r="NPU4" s="155"/>
      <c r="NPV4" s="155"/>
      <c r="NPW4" s="155"/>
      <c r="NPX4" s="155"/>
      <c r="NPY4" s="155"/>
      <c r="NPZ4" s="155"/>
      <c r="NQA4" s="155"/>
      <c r="NQB4" s="155"/>
      <c r="NQC4" s="155"/>
      <c r="NQD4" s="155"/>
      <c r="NQE4" s="155"/>
      <c r="NQF4" s="155"/>
      <c r="NQG4" s="155"/>
      <c r="NQH4" s="155"/>
      <c r="NQI4" s="155"/>
      <c r="NQJ4" s="155"/>
      <c r="NQK4" s="155"/>
      <c r="NQL4" s="155"/>
      <c r="NQM4" s="155"/>
      <c r="NQN4" s="155"/>
      <c r="NQO4" s="155"/>
      <c r="NQP4" s="155"/>
      <c r="NQQ4" s="155"/>
      <c r="NQR4" s="155"/>
      <c r="NQS4" s="155"/>
      <c r="NQT4" s="155"/>
      <c r="NQU4" s="155"/>
      <c r="NQV4" s="155"/>
      <c r="NQW4" s="155"/>
      <c r="NQX4" s="155"/>
      <c r="NQY4" s="155"/>
      <c r="NQZ4" s="155"/>
      <c r="NRA4" s="155"/>
      <c r="NRB4" s="155"/>
      <c r="NRC4" s="155"/>
      <c r="NRD4" s="155"/>
      <c r="NRE4" s="155"/>
      <c r="NRF4" s="155"/>
      <c r="NRG4" s="155"/>
      <c r="NRH4" s="155"/>
      <c r="NRI4" s="155"/>
      <c r="NRJ4" s="155"/>
      <c r="NRK4" s="155"/>
      <c r="NRL4" s="155"/>
      <c r="NRM4" s="155"/>
      <c r="NRN4" s="155"/>
      <c r="NRO4" s="155"/>
      <c r="NRP4" s="155"/>
      <c r="NRQ4" s="155"/>
      <c r="NRR4" s="155"/>
      <c r="NRS4" s="155"/>
      <c r="NRT4" s="155"/>
      <c r="NRU4" s="155"/>
      <c r="NRV4" s="155"/>
      <c r="NRW4" s="155"/>
      <c r="NRX4" s="155"/>
      <c r="NRY4" s="155"/>
      <c r="NRZ4" s="155"/>
      <c r="NSA4" s="155"/>
      <c r="NSB4" s="155"/>
      <c r="NSC4" s="155"/>
      <c r="NSD4" s="155"/>
      <c r="NSE4" s="155"/>
      <c r="NSF4" s="155"/>
      <c r="NSG4" s="155"/>
      <c r="NSH4" s="155"/>
      <c r="NSI4" s="155"/>
      <c r="NSJ4" s="155"/>
      <c r="NSK4" s="155"/>
      <c r="NSL4" s="155"/>
      <c r="NSM4" s="155"/>
      <c r="NSN4" s="155"/>
      <c r="NSO4" s="155"/>
      <c r="NSP4" s="155"/>
      <c r="NSQ4" s="155"/>
      <c r="NSR4" s="155"/>
      <c r="NSS4" s="155"/>
      <c r="NST4" s="155"/>
      <c r="NSU4" s="155"/>
      <c r="NSV4" s="155"/>
      <c r="NSW4" s="155"/>
      <c r="NSX4" s="155"/>
      <c r="NSY4" s="155"/>
      <c r="NSZ4" s="155"/>
      <c r="NTA4" s="155"/>
      <c r="NTB4" s="155"/>
      <c r="NTC4" s="155"/>
      <c r="NTD4" s="155"/>
      <c r="NTE4" s="155"/>
      <c r="NTF4" s="155"/>
      <c r="NTG4" s="155"/>
      <c r="NTH4" s="155"/>
      <c r="NTI4" s="155"/>
      <c r="NTJ4" s="155"/>
      <c r="NTK4" s="155"/>
      <c r="NTL4" s="155"/>
      <c r="NTM4" s="155"/>
      <c r="NTN4" s="155"/>
      <c r="NTO4" s="155"/>
      <c r="NTP4" s="155"/>
      <c r="NTQ4" s="155"/>
      <c r="NTR4" s="155"/>
      <c r="NTS4" s="155"/>
      <c r="NTT4" s="155"/>
      <c r="NTU4" s="155"/>
      <c r="NTV4" s="155"/>
      <c r="NTW4" s="155"/>
      <c r="NTX4" s="155"/>
      <c r="NTY4" s="155"/>
      <c r="NTZ4" s="155"/>
      <c r="NUA4" s="155"/>
      <c r="NUB4" s="155"/>
      <c r="NUC4" s="155"/>
      <c r="NUD4" s="155"/>
      <c r="NUE4" s="155"/>
      <c r="NUF4" s="155"/>
      <c r="NUG4" s="155"/>
      <c r="NUH4" s="155"/>
      <c r="NUI4" s="155"/>
      <c r="NUJ4" s="155"/>
      <c r="NUK4" s="155"/>
      <c r="NUL4" s="155"/>
      <c r="NUM4" s="155"/>
      <c r="NUN4" s="155"/>
      <c r="NUO4" s="155"/>
      <c r="NUP4" s="155"/>
      <c r="NUQ4" s="155"/>
      <c r="NUR4" s="155"/>
      <c r="NUS4" s="155"/>
      <c r="NUT4" s="155"/>
      <c r="NUU4" s="155"/>
      <c r="NUV4" s="155"/>
      <c r="NUW4" s="155"/>
      <c r="NUX4" s="155"/>
      <c r="NUY4" s="155"/>
      <c r="NUZ4" s="155"/>
      <c r="NVA4" s="155"/>
      <c r="NVB4" s="155"/>
      <c r="NVC4" s="155"/>
      <c r="NVD4" s="155"/>
      <c r="NVE4" s="155"/>
      <c r="NVF4" s="155"/>
      <c r="NVG4" s="155"/>
      <c r="NVH4" s="155"/>
      <c r="NVI4" s="155"/>
      <c r="NVJ4" s="155"/>
      <c r="NVK4" s="155"/>
      <c r="NVL4" s="155"/>
      <c r="NVM4" s="155"/>
      <c r="NVN4" s="155"/>
      <c r="NVO4" s="155"/>
      <c r="NVP4" s="155"/>
      <c r="NVQ4" s="155"/>
      <c r="NVR4" s="155"/>
      <c r="NVS4" s="155"/>
      <c r="NVT4" s="155"/>
      <c r="NVU4" s="155"/>
      <c r="NVV4" s="155"/>
      <c r="NVW4" s="155"/>
      <c r="NVX4" s="155"/>
      <c r="NVY4" s="155"/>
      <c r="NVZ4" s="155"/>
      <c r="NWA4" s="155"/>
      <c r="NWB4" s="155"/>
      <c r="NWC4" s="155"/>
      <c r="NWD4" s="155"/>
      <c r="NWE4" s="155"/>
      <c r="NWF4" s="155"/>
      <c r="NWG4" s="155"/>
      <c r="NWH4" s="155"/>
      <c r="NWI4" s="155"/>
      <c r="NWJ4" s="155"/>
      <c r="NWK4" s="155"/>
      <c r="NWL4" s="155"/>
      <c r="NWM4" s="155"/>
      <c r="NWN4" s="155"/>
      <c r="NWO4" s="155"/>
      <c r="NWP4" s="155"/>
      <c r="NWQ4" s="155"/>
      <c r="NWR4" s="155"/>
      <c r="NWS4" s="155"/>
      <c r="NWT4" s="155"/>
      <c r="NWU4" s="155"/>
      <c r="NWV4" s="155"/>
      <c r="NWW4" s="155"/>
      <c r="NWX4" s="155"/>
      <c r="NWY4" s="155"/>
      <c r="NWZ4" s="155"/>
      <c r="NXA4" s="155"/>
      <c r="NXB4" s="155"/>
      <c r="NXC4" s="155"/>
      <c r="NXD4" s="155"/>
      <c r="NXE4" s="155"/>
      <c r="NXF4" s="155"/>
      <c r="NXG4" s="155"/>
      <c r="NXH4" s="155"/>
      <c r="NXI4" s="155"/>
      <c r="NXJ4" s="155"/>
      <c r="NXK4" s="155"/>
      <c r="NXL4" s="155"/>
      <c r="NXM4" s="155"/>
      <c r="NXN4" s="155"/>
      <c r="NXO4" s="155"/>
      <c r="NXP4" s="155"/>
      <c r="NXQ4" s="155"/>
      <c r="NXR4" s="155"/>
      <c r="NXS4" s="155"/>
      <c r="NXT4" s="155"/>
      <c r="NXU4" s="155"/>
      <c r="NXV4" s="155"/>
      <c r="NXW4" s="155"/>
      <c r="NXX4" s="155"/>
      <c r="NXY4" s="155"/>
      <c r="NXZ4" s="155"/>
      <c r="NYA4" s="155"/>
      <c r="NYB4" s="155"/>
      <c r="NYC4" s="155"/>
      <c r="NYD4" s="155"/>
      <c r="NYE4" s="155"/>
      <c r="NYF4" s="155"/>
      <c r="NYG4" s="155"/>
      <c r="NYH4" s="155"/>
      <c r="NYI4" s="155"/>
      <c r="NYJ4" s="155"/>
      <c r="NYK4" s="155"/>
      <c r="NYL4" s="155"/>
      <c r="NYM4" s="155"/>
      <c r="NYN4" s="155"/>
      <c r="NYO4" s="155"/>
      <c r="NYP4" s="155"/>
      <c r="NYQ4" s="155"/>
      <c r="NYR4" s="155"/>
      <c r="NYS4" s="155"/>
      <c r="NYT4" s="155"/>
      <c r="NYU4" s="155"/>
      <c r="NYV4" s="155"/>
      <c r="NYW4" s="155"/>
      <c r="NYX4" s="155"/>
      <c r="NYY4" s="155"/>
      <c r="NYZ4" s="155"/>
      <c r="NZA4" s="155"/>
      <c r="NZB4" s="155"/>
      <c r="NZC4" s="155"/>
      <c r="NZD4" s="155"/>
      <c r="NZE4" s="155"/>
      <c r="NZF4" s="155"/>
      <c r="NZG4" s="155"/>
      <c r="NZH4" s="155"/>
      <c r="NZI4" s="155"/>
      <c r="NZJ4" s="155"/>
      <c r="NZK4" s="155"/>
      <c r="NZL4" s="155"/>
      <c r="NZM4" s="155"/>
      <c r="NZN4" s="155"/>
      <c r="NZO4" s="155"/>
      <c r="NZP4" s="155"/>
      <c r="NZQ4" s="155"/>
      <c r="NZR4" s="155"/>
      <c r="NZS4" s="155"/>
      <c r="NZT4" s="155"/>
      <c r="NZU4" s="155"/>
      <c r="NZV4" s="155"/>
      <c r="NZW4" s="155"/>
      <c r="NZX4" s="155"/>
      <c r="NZY4" s="155"/>
      <c r="NZZ4" s="155"/>
      <c r="OAA4" s="155"/>
      <c r="OAB4" s="155"/>
      <c r="OAC4" s="155"/>
      <c r="OAD4" s="155"/>
      <c r="OAE4" s="155"/>
      <c r="OAF4" s="155"/>
      <c r="OAG4" s="155"/>
      <c r="OAH4" s="155"/>
      <c r="OAI4" s="155"/>
      <c r="OAJ4" s="155"/>
      <c r="OAK4" s="155"/>
      <c r="OAL4" s="155"/>
      <c r="OAM4" s="155"/>
      <c r="OAN4" s="155"/>
      <c r="OAO4" s="155"/>
      <c r="OAP4" s="155"/>
      <c r="OAQ4" s="155"/>
      <c r="OAR4" s="155"/>
      <c r="OAS4" s="155"/>
      <c r="OAT4" s="155"/>
      <c r="OAU4" s="155"/>
      <c r="OAV4" s="155"/>
      <c r="OAW4" s="155"/>
      <c r="OAX4" s="155"/>
      <c r="OAY4" s="155"/>
      <c r="OAZ4" s="155"/>
      <c r="OBA4" s="155"/>
      <c r="OBB4" s="155"/>
      <c r="OBC4" s="155"/>
      <c r="OBD4" s="155"/>
      <c r="OBE4" s="155"/>
      <c r="OBF4" s="155"/>
      <c r="OBG4" s="155"/>
      <c r="OBH4" s="155"/>
      <c r="OBI4" s="155"/>
      <c r="OBJ4" s="155"/>
      <c r="OBK4" s="155"/>
      <c r="OBL4" s="155"/>
      <c r="OBM4" s="155"/>
      <c r="OBN4" s="155"/>
      <c r="OBO4" s="155"/>
      <c r="OBP4" s="155"/>
      <c r="OBQ4" s="155"/>
      <c r="OBR4" s="155"/>
      <c r="OBS4" s="155"/>
      <c r="OBT4" s="155"/>
      <c r="OBU4" s="155"/>
      <c r="OBV4" s="155"/>
      <c r="OBW4" s="155"/>
      <c r="OBX4" s="155"/>
      <c r="OBY4" s="155"/>
      <c r="OBZ4" s="155"/>
      <c r="OCA4" s="155"/>
      <c r="OCB4" s="155"/>
      <c r="OCC4" s="155"/>
      <c r="OCD4" s="155"/>
      <c r="OCE4" s="155"/>
      <c r="OCF4" s="155"/>
      <c r="OCG4" s="155"/>
      <c r="OCH4" s="155"/>
      <c r="OCI4" s="155"/>
      <c r="OCJ4" s="155"/>
      <c r="OCK4" s="155"/>
      <c r="OCL4" s="155"/>
      <c r="OCM4" s="155"/>
      <c r="OCN4" s="155"/>
      <c r="OCO4" s="155"/>
      <c r="OCP4" s="155"/>
      <c r="OCQ4" s="155"/>
      <c r="OCR4" s="155"/>
      <c r="OCS4" s="155"/>
      <c r="OCT4" s="155"/>
      <c r="OCU4" s="155"/>
      <c r="OCV4" s="155"/>
      <c r="OCW4" s="155"/>
      <c r="OCX4" s="155"/>
      <c r="OCY4" s="155"/>
      <c r="OCZ4" s="155"/>
      <c r="ODA4" s="155"/>
      <c r="ODB4" s="155"/>
      <c r="ODC4" s="155"/>
      <c r="ODD4" s="155"/>
      <c r="ODE4" s="155"/>
      <c r="ODF4" s="155"/>
      <c r="ODG4" s="155"/>
      <c r="ODH4" s="155"/>
      <c r="ODI4" s="155"/>
      <c r="ODJ4" s="155"/>
      <c r="ODK4" s="155"/>
      <c r="ODL4" s="155"/>
      <c r="ODM4" s="155"/>
      <c r="ODN4" s="155"/>
      <c r="ODO4" s="155"/>
      <c r="ODP4" s="155"/>
      <c r="ODQ4" s="155"/>
      <c r="ODR4" s="155"/>
      <c r="ODS4" s="155"/>
      <c r="ODT4" s="155"/>
      <c r="ODU4" s="155"/>
      <c r="ODV4" s="155"/>
      <c r="ODW4" s="155"/>
      <c r="ODX4" s="155"/>
      <c r="ODY4" s="155"/>
      <c r="ODZ4" s="155"/>
      <c r="OEA4" s="155"/>
      <c r="OEB4" s="155"/>
      <c r="OEC4" s="155"/>
      <c r="OED4" s="155"/>
      <c r="OEE4" s="155"/>
      <c r="OEF4" s="155"/>
      <c r="OEG4" s="155"/>
      <c r="OEH4" s="155"/>
      <c r="OEI4" s="155"/>
      <c r="OEJ4" s="155"/>
      <c r="OEK4" s="155"/>
      <c r="OEL4" s="155"/>
      <c r="OEM4" s="155"/>
      <c r="OEN4" s="155"/>
      <c r="OEO4" s="155"/>
      <c r="OEP4" s="155"/>
      <c r="OEQ4" s="155"/>
      <c r="OER4" s="155"/>
      <c r="OES4" s="155"/>
      <c r="OET4" s="155"/>
      <c r="OEU4" s="155"/>
      <c r="OEV4" s="155"/>
      <c r="OEW4" s="155"/>
      <c r="OEX4" s="155"/>
      <c r="OEY4" s="155"/>
      <c r="OEZ4" s="155"/>
      <c r="OFA4" s="155"/>
      <c r="OFB4" s="155"/>
      <c r="OFC4" s="155"/>
      <c r="OFD4" s="155"/>
      <c r="OFE4" s="155"/>
      <c r="OFF4" s="155"/>
      <c r="OFG4" s="155"/>
      <c r="OFH4" s="155"/>
      <c r="OFI4" s="155"/>
      <c r="OFJ4" s="155"/>
      <c r="OFK4" s="155"/>
      <c r="OFL4" s="155"/>
      <c r="OFM4" s="155"/>
      <c r="OFN4" s="155"/>
      <c r="OFO4" s="155"/>
      <c r="OFP4" s="155"/>
      <c r="OFQ4" s="155"/>
      <c r="OFR4" s="155"/>
      <c r="OFS4" s="155"/>
      <c r="OFT4" s="155"/>
      <c r="OFU4" s="155"/>
      <c r="OFV4" s="155"/>
      <c r="OFW4" s="155"/>
      <c r="OFX4" s="155"/>
      <c r="OFY4" s="155"/>
      <c r="OFZ4" s="155"/>
      <c r="OGA4" s="155"/>
      <c r="OGB4" s="155"/>
      <c r="OGC4" s="155"/>
      <c r="OGD4" s="155"/>
      <c r="OGE4" s="155"/>
      <c r="OGF4" s="155"/>
      <c r="OGG4" s="155"/>
      <c r="OGH4" s="155"/>
      <c r="OGI4" s="155"/>
      <c r="OGJ4" s="155"/>
      <c r="OGK4" s="155"/>
      <c r="OGL4" s="155"/>
      <c r="OGM4" s="155"/>
      <c r="OGN4" s="155"/>
      <c r="OGO4" s="155"/>
      <c r="OGP4" s="155"/>
      <c r="OGQ4" s="155"/>
      <c r="OGR4" s="155"/>
      <c r="OGS4" s="155"/>
      <c r="OGT4" s="155"/>
      <c r="OGU4" s="155"/>
      <c r="OGV4" s="155"/>
      <c r="OGW4" s="155"/>
      <c r="OGX4" s="155"/>
      <c r="OGY4" s="155"/>
      <c r="OGZ4" s="155"/>
      <c r="OHA4" s="155"/>
      <c r="OHB4" s="155"/>
      <c r="OHC4" s="155"/>
      <c r="OHD4" s="155"/>
      <c r="OHE4" s="155"/>
      <c r="OHF4" s="155"/>
      <c r="OHG4" s="155"/>
      <c r="OHH4" s="155"/>
      <c r="OHI4" s="155"/>
      <c r="OHJ4" s="155"/>
      <c r="OHK4" s="155"/>
      <c r="OHL4" s="155"/>
      <c r="OHM4" s="155"/>
      <c r="OHN4" s="155"/>
      <c r="OHO4" s="155"/>
      <c r="OHP4" s="155"/>
      <c r="OHQ4" s="155"/>
      <c r="OHR4" s="155"/>
      <c r="OHS4" s="155"/>
      <c r="OHT4" s="155"/>
      <c r="OHU4" s="155"/>
      <c r="OHV4" s="155"/>
      <c r="OHW4" s="155"/>
      <c r="OHX4" s="155"/>
      <c r="OHY4" s="155"/>
      <c r="OHZ4" s="155"/>
      <c r="OIA4" s="155"/>
      <c r="OIB4" s="155"/>
      <c r="OIC4" s="155"/>
      <c r="OID4" s="155"/>
      <c r="OIE4" s="155"/>
      <c r="OIF4" s="155"/>
      <c r="OIG4" s="155"/>
      <c r="OIH4" s="155"/>
      <c r="OII4" s="155"/>
      <c r="OIJ4" s="155"/>
      <c r="OIK4" s="155"/>
      <c r="OIL4" s="155"/>
      <c r="OIM4" s="155"/>
      <c r="OIN4" s="155"/>
      <c r="OIO4" s="155"/>
      <c r="OIP4" s="155"/>
      <c r="OIQ4" s="155"/>
      <c r="OIR4" s="155"/>
      <c r="OIS4" s="155"/>
      <c r="OIT4" s="155"/>
      <c r="OIU4" s="155"/>
      <c r="OIV4" s="155"/>
      <c r="OIW4" s="155"/>
      <c r="OIX4" s="155"/>
      <c r="OIY4" s="155"/>
      <c r="OIZ4" s="155"/>
      <c r="OJA4" s="155"/>
      <c r="OJB4" s="155"/>
      <c r="OJC4" s="155"/>
      <c r="OJD4" s="155"/>
      <c r="OJE4" s="155"/>
      <c r="OJF4" s="155"/>
      <c r="OJG4" s="155"/>
      <c r="OJH4" s="155"/>
      <c r="OJI4" s="155"/>
      <c r="OJJ4" s="155"/>
      <c r="OJK4" s="155"/>
      <c r="OJL4" s="155"/>
      <c r="OJM4" s="155"/>
      <c r="OJN4" s="155"/>
      <c r="OJO4" s="155"/>
      <c r="OJP4" s="155"/>
      <c r="OJQ4" s="155"/>
      <c r="OJR4" s="155"/>
      <c r="OJS4" s="155"/>
      <c r="OJT4" s="155"/>
      <c r="OJU4" s="155"/>
      <c r="OJV4" s="155"/>
      <c r="OJW4" s="155"/>
      <c r="OJX4" s="155"/>
      <c r="OJY4" s="155"/>
      <c r="OJZ4" s="155"/>
      <c r="OKA4" s="155"/>
      <c r="OKB4" s="155"/>
      <c r="OKC4" s="155"/>
      <c r="OKD4" s="155"/>
      <c r="OKE4" s="155"/>
      <c r="OKF4" s="155"/>
      <c r="OKG4" s="155"/>
      <c r="OKH4" s="155"/>
      <c r="OKI4" s="155"/>
      <c r="OKJ4" s="155"/>
      <c r="OKK4" s="155"/>
      <c r="OKL4" s="155"/>
      <c r="OKM4" s="155"/>
      <c r="OKN4" s="155"/>
      <c r="OKO4" s="155"/>
      <c r="OKP4" s="155"/>
      <c r="OKQ4" s="155"/>
      <c r="OKR4" s="155"/>
      <c r="OKS4" s="155"/>
      <c r="OKT4" s="155"/>
      <c r="OKU4" s="155"/>
      <c r="OKV4" s="155"/>
      <c r="OKW4" s="155"/>
      <c r="OKX4" s="155"/>
      <c r="OKY4" s="155"/>
      <c r="OKZ4" s="155"/>
      <c r="OLA4" s="155"/>
      <c r="OLB4" s="155"/>
      <c r="OLC4" s="155"/>
      <c r="OLD4" s="155"/>
      <c r="OLE4" s="155"/>
      <c r="OLF4" s="155"/>
      <c r="OLG4" s="155"/>
      <c r="OLH4" s="155"/>
      <c r="OLI4" s="155"/>
      <c r="OLJ4" s="155"/>
      <c r="OLK4" s="155"/>
      <c r="OLL4" s="155"/>
      <c r="OLM4" s="155"/>
      <c r="OLN4" s="155"/>
      <c r="OLO4" s="155"/>
      <c r="OLP4" s="155"/>
      <c r="OLQ4" s="155"/>
      <c r="OLR4" s="155"/>
      <c r="OLS4" s="155"/>
      <c r="OLT4" s="155"/>
      <c r="OLU4" s="155"/>
      <c r="OLV4" s="155"/>
      <c r="OLW4" s="155"/>
      <c r="OLX4" s="155"/>
      <c r="OLY4" s="155"/>
      <c r="OLZ4" s="155"/>
      <c r="OMA4" s="155"/>
      <c r="OMB4" s="155"/>
      <c r="OMC4" s="155"/>
      <c r="OMD4" s="155"/>
      <c r="OME4" s="155"/>
      <c r="OMF4" s="155"/>
      <c r="OMG4" s="155"/>
      <c r="OMH4" s="155"/>
      <c r="OMI4" s="155"/>
      <c r="OMJ4" s="155"/>
      <c r="OMK4" s="155"/>
      <c r="OML4" s="155"/>
      <c r="OMM4" s="155"/>
      <c r="OMN4" s="155"/>
      <c r="OMO4" s="155"/>
      <c r="OMP4" s="155"/>
      <c r="OMQ4" s="155"/>
      <c r="OMR4" s="155"/>
      <c r="OMS4" s="155"/>
      <c r="OMT4" s="155"/>
      <c r="OMU4" s="155"/>
      <c r="OMV4" s="155"/>
      <c r="OMW4" s="155"/>
      <c r="OMX4" s="155"/>
      <c r="OMY4" s="155"/>
      <c r="OMZ4" s="155"/>
      <c r="ONA4" s="155"/>
      <c r="ONB4" s="155"/>
      <c r="ONC4" s="155"/>
      <c r="OND4" s="155"/>
      <c r="ONE4" s="155"/>
      <c r="ONF4" s="155"/>
      <c r="ONG4" s="155"/>
      <c r="ONH4" s="155"/>
      <c r="ONI4" s="155"/>
      <c r="ONJ4" s="155"/>
      <c r="ONK4" s="155"/>
      <c r="ONL4" s="155"/>
      <c r="ONM4" s="155"/>
      <c r="ONN4" s="155"/>
      <c r="ONO4" s="155"/>
      <c r="ONP4" s="155"/>
      <c r="ONQ4" s="155"/>
      <c r="ONR4" s="155"/>
      <c r="ONS4" s="155"/>
      <c r="ONT4" s="155"/>
      <c r="ONU4" s="155"/>
      <c r="ONV4" s="155"/>
      <c r="ONW4" s="155"/>
      <c r="ONX4" s="155"/>
      <c r="ONY4" s="155"/>
      <c r="ONZ4" s="155"/>
      <c r="OOA4" s="155"/>
      <c r="OOB4" s="155"/>
      <c r="OOC4" s="155"/>
      <c r="OOD4" s="155"/>
      <c r="OOE4" s="155"/>
      <c r="OOF4" s="155"/>
      <c r="OOG4" s="155"/>
      <c r="OOH4" s="155"/>
      <c r="OOI4" s="155"/>
      <c r="OOJ4" s="155"/>
      <c r="OOK4" s="155"/>
      <c r="OOL4" s="155"/>
      <c r="OOM4" s="155"/>
      <c r="OON4" s="155"/>
      <c r="OOO4" s="155"/>
      <c r="OOP4" s="155"/>
      <c r="OOQ4" s="155"/>
      <c r="OOR4" s="155"/>
      <c r="OOS4" s="155"/>
      <c r="OOT4" s="155"/>
      <c r="OOU4" s="155"/>
      <c r="OOV4" s="155"/>
      <c r="OOW4" s="155"/>
      <c r="OOX4" s="155"/>
      <c r="OOY4" s="155"/>
      <c r="OOZ4" s="155"/>
      <c r="OPA4" s="155"/>
      <c r="OPB4" s="155"/>
      <c r="OPC4" s="155"/>
      <c r="OPD4" s="155"/>
      <c r="OPE4" s="155"/>
      <c r="OPF4" s="155"/>
      <c r="OPG4" s="155"/>
      <c r="OPH4" s="155"/>
      <c r="OPI4" s="155"/>
      <c r="OPJ4" s="155"/>
      <c r="OPK4" s="155"/>
      <c r="OPL4" s="155"/>
      <c r="OPM4" s="155"/>
      <c r="OPN4" s="155"/>
      <c r="OPO4" s="155"/>
      <c r="OPP4" s="155"/>
      <c r="OPQ4" s="155"/>
      <c r="OPR4" s="155"/>
      <c r="OPS4" s="155"/>
      <c r="OPT4" s="155"/>
      <c r="OPU4" s="155"/>
      <c r="OPV4" s="155"/>
      <c r="OPW4" s="155"/>
      <c r="OPX4" s="155"/>
      <c r="OPY4" s="155"/>
      <c r="OPZ4" s="155"/>
      <c r="OQA4" s="155"/>
      <c r="OQB4" s="155"/>
      <c r="OQC4" s="155"/>
      <c r="OQD4" s="155"/>
      <c r="OQE4" s="155"/>
      <c r="OQF4" s="155"/>
      <c r="OQG4" s="155"/>
      <c r="OQH4" s="155"/>
      <c r="OQI4" s="155"/>
      <c r="OQJ4" s="155"/>
      <c r="OQK4" s="155"/>
      <c r="OQL4" s="155"/>
      <c r="OQM4" s="155"/>
      <c r="OQN4" s="155"/>
      <c r="OQO4" s="155"/>
      <c r="OQP4" s="155"/>
      <c r="OQQ4" s="155"/>
      <c r="OQR4" s="155"/>
      <c r="OQS4" s="155"/>
      <c r="OQT4" s="155"/>
      <c r="OQU4" s="155"/>
      <c r="OQV4" s="155"/>
      <c r="OQW4" s="155"/>
      <c r="OQX4" s="155"/>
      <c r="OQY4" s="155"/>
      <c r="OQZ4" s="155"/>
      <c r="ORA4" s="155"/>
      <c r="ORB4" s="155"/>
      <c r="ORC4" s="155"/>
      <c r="ORD4" s="155"/>
      <c r="ORE4" s="155"/>
      <c r="ORF4" s="155"/>
      <c r="ORG4" s="155"/>
      <c r="ORH4" s="155"/>
      <c r="ORI4" s="155"/>
      <c r="ORJ4" s="155"/>
      <c r="ORK4" s="155"/>
      <c r="ORL4" s="155"/>
      <c r="ORM4" s="155"/>
      <c r="ORN4" s="155"/>
      <c r="ORO4" s="155"/>
      <c r="ORP4" s="155"/>
      <c r="ORQ4" s="155"/>
      <c r="ORR4" s="155"/>
      <c r="ORS4" s="155"/>
      <c r="ORT4" s="155"/>
      <c r="ORU4" s="155"/>
      <c r="ORV4" s="155"/>
      <c r="ORW4" s="155"/>
      <c r="ORX4" s="155"/>
      <c r="ORY4" s="155"/>
      <c r="ORZ4" s="155"/>
      <c r="OSA4" s="155"/>
      <c r="OSB4" s="155"/>
      <c r="OSC4" s="155"/>
      <c r="OSD4" s="155"/>
      <c r="OSE4" s="155"/>
      <c r="OSF4" s="155"/>
      <c r="OSG4" s="155"/>
      <c r="OSH4" s="155"/>
      <c r="OSI4" s="155"/>
      <c r="OSJ4" s="155"/>
      <c r="OSK4" s="155"/>
      <c r="OSL4" s="155"/>
      <c r="OSM4" s="155"/>
      <c r="OSN4" s="155"/>
      <c r="OSO4" s="155"/>
      <c r="OSP4" s="155"/>
      <c r="OSQ4" s="155"/>
      <c r="OSR4" s="155"/>
      <c r="OSS4" s="155"/>
      <c r="OST4" s="155"/>
      <c r="OSU4" s="155"/>
      <c r="OSV4" s="155"/>
      <c r="OSW4" s="155"/>
      <c r="OSX4" s="155"/>
      <c r="OSY4" s="155"/>
      <c r="OSZ4" s="155"/>
      <c r="OTA4" s="155"/>
      <c r="OTB4" s="155"/>
      <c r="OTC4" s="155"/>
      <c r="OTD4" s="155"/>
      <c r="OTE4" s="155"/>
      <c r="OTF4" s="155"/>
      <c r="OTG4" s="155"/>
      <c r="OTH4" s="155"/>
      <c r="OTI4" s="155"/>
      <c r="OTJ4" s="155"/>
      <c r="OTK4" s="155"/>
      <c r="OTL4" s="155"/>
      <c r="OTM4" s="155"/>
      <c r="OTN4" s="155"/>
      <c r="OTO4" s="155"/>
      <c r="OTP4" s="155"/>
      <c r="OTQ4" s="155"/>
      <c r="OTR4" s="155"/>
      <c r="OTS4" s="155"/>
      <c r="OTT4" s="155"/>
      <c r="OTU4" s="155"/>
      <c r="OTV4" s="155"/>
      <c r="OTW4" s="155"/>
      <c r="OTX4" s="155"/>
      <c r="OTY4" s="155"/>
      <c r="OTZ4" s="155"/>
      <c r="OUA4" s="155"/>
      <c r="OUB4" s="155"/>
      <c r="OUC4" s="155"/>
      <c r="OUD4" s="155"/>
      <c r="OUE4" s="155"/>
      <c r="OUF4" s="155"/>
      <c r="OUG4" s="155"/>
      <c r="OUH4" s="155"/>
      <c r="OUI4" s="155"/>
      <c r="OUJ4" s="155"/>
      <c r="OUK4" s="155"/>
      <c r="OUL4" s="155"/>
      <c r="OUM4" s="155"/>
      <c r="OUN4" s="155"/>
      <c r="OUO4" s="155"/>
      <c r="OUP4" s="155"/>
      <c r="OUQ4" s="155"/>
      <c r="OUR4" s="155"/>
      <c r="OUS4" s="155"/>
      <c r="OUT4" s="155"/>
      <c r="OUU4" s="155"/>
      <c r="OUV4" s="155"/>
      <c r="OUW4" s="155"/>
      <c r="OUX4" s="155"/>
      <c r="OUY4" s="155"/>
      <c r="OUZ4" s="155"/>
      <c r="OVA4" s="155"/>
      <c r="OVB4" s="155"/>
      <c r="OVC4" s="155"/>
      <c r="OVD4" s="155"/>
      <c r="OVE4" s="155"/>
      <c r="OVF4" s="155"/>
      <c r="OVG4" s="155"/>
      <c r="OVH4" s="155"/>
      <c r="OVI4" s="155"/>
      <c r="OVJ4" s="155"/>
      <c r="OVK4" s="155"/>
      <c r="OVL4" s="155"/>
      <c r="OVM4" s="155"/>
      <c r="OVN4" s="155"/>
      <c r="OVO4" s="155"/>
      <c r="OVP4" s="155"/>
      <c r="OVQ4" s="155"/>
      <c r="OVR4" s="155"/>
      <c r="OVS4" s="155"/>
      <c r="OVT4" s="155"/>
      <c r="OVU4" s="155"/>
      <c r="OVV4" s="155"/>
      <c r="OVW4" s="155"/>
      <c r="OVX4" s="155"/>
      <c r="OVY4" s="155"/>
      <c r="OVZ4" s="155"/>
      <c r="OWA4" s="155"/>
      <c r="OWB4" s="155"/>
      <c r="OWC4" s="155"/>
      <c r="OWD4" s="155"/>
      <c r="OWE4" s="155"/>
      <c r="OWF4" s="155"/>
      <c r="OWG4" s="155"/>
      <c r="OWH4" s="155"/>
      <c r="OWI4" s="155"/>
      <c r="OWJ4" s="155"/>
      <c r="OWK4" s="155"/>
      <c r="OWL4" s="155"/>
      <c r="OWM4" s="155"/>
      <c r="OWN4" s="155"/>
      <c r="OWO4" s="155"/>
      <c r="OWP4" s="155"/>
      <c r="OWQ4" s="155"/>
      <c r="OWR4" s="155"/>
      <c r="OWS4" s="155"/>
      <c r="OWT4" s="155"/>
      <c r="OWU4" s="155"/>
      <c r="OWV4" s="155"/>
      <c r="OWW4" s="155"/>
      <c r="OWX4" s="155"/>
      <c r="OWY4" s="155"/>
      <c r="OWZ4" s="155"/>
      <c r="OXA4" s="155"/>
      <c r="OXB4" s="155"/>
      <c r="OXC4" s="155"/>
      <c r="OXD4" s="155"/>
      <c r="OXE4" s="155"/>
      <c r="OXF4" s="155"/>
      <c r="OXG4" s="155"/>
      <c r="OXH4" s="155"/>
      <c r="OXI4" s="155"/>
      <c r="OXJ4" s="155"/>
      <c r="OXK4" s="155"/>
      <c r="OXL4" s="155"/>
      <c r="OXM4" s="155"/>
      <c r="OXN4" s="155"/>
      <c r="OXO4" s="155"/>
      <c r="OXP4" s="155"/>
      <c r="OXQ4" s="155"/>
      <c r="OXR4" s="155"/>
      <c r="OXS4" s="155"/>
      <c r="OXT4" s="155"/>
      <c r="OXU4" s="155"/>
      <c r="OXV4" s="155"/>
      <c r="OXW4" s="155"/>
      <c r="OXX4" s="155"/>
      <c r="OXY4" s="155"/>
      <c r="OXZ4" s="155"/>
      <c r="OYA4" s="155"/>
      <c r="OYB4" s="155"/>
      <c r="OYC4" s="155"/>
      <c r="OYD4" s="155"/>
      <c r="OYE4" s="155"/>
      <c r="OYF4" s="155"/>
      <c r="OYG4" s="155"/>
      <c r="OYH4" s="155"/>
      <c r="OYI4" s="155"/>
      <c r="OYJ4" s="155"/>
      <c r="OYK4" s="155"/>
      <c r="OYL4" s="155"/>
      <c r="OYM4" s="155"/>
      <c r="OYN4" s="155"/>
      <c r="OYO4" s="155"/>
      <c r="OYP4" s="155"/>
      <c r="OYQ4" s="155"/>
      <c r="OYR4" s="155"/>
      <c r="OYS4" s="155"/>
      <c r="OYT4" s="155"/>
      <c r="OYU4" s="155"/>
      <c r="OYV4" s="155"/>
      <c r="OYW4" s="155"/>
      <c r="OYX4" s="155"/>
      <c r="OYY4" s="155"/>
      <c r="OYZ4" s="155"/>
      <c r="OZA4" s="155"/>
      <c r="OZB4" s="155"/>
      <c r="OZC4" s="155"/>
      <c r="OZD4" s="155"/>
      <c r="OZE4" s="155"/>
      <c r="OZF4" s="155"/>
      <c r="OZG4" s="155"/>
      <c r="OZH4" s="155"/>
      <c r="OZI4" s="155"/>
      <c r="OZJ4" s="155"/>
      <c r="OZK4" s="155"/>
      <c r="OZL4" s="155"/>
      <c r="OZM4" s="155"/>
      <c r="OZN4" s="155"/>
      <c r="OZO4" s="155"/>
      <c r="OZP4" s="155"/>
      <c r="OZQ4" s="155"/>
      <c r="OZR4" s="155"/>
      <c r="OZS4" s="155"/>
      <c r="OZT4" s="155"/>
      <c r="OZU4" s="155"/>
      <c r="OZV4" s="155"/>
      <c r="OZW4" s="155"/>
      <c r="OZX4" s="155"/>
      <c r="OZY4" s="155"/>
      <c r="OZZ4" s="155"/>
      <c r="PAA4" s="155"/>
      <c r="PAB4" s="155"/>
      <c r="PAC4" s="155"/>
      <c r="PAD4" s="155"/>
      <c r="PAE4" s="155"/>
      <c r="PAF4" s="155"/>
      <c r="PAG4" s="155"/>
      <c r="PAH4" s="155"/>
      <c r="PAI4" s="155"/>
      <c r="PAJ4" s="155"/>
      <c r="PAK4" s="155"/>
      <c r="PAL4" s="155"/>
      <c r="PAM4" s="155"/>
      <c r="PAN4" s="155"/>
      <c r="PAO4" s="155"/>
      <c r="PAP4" s="155"/>
      <c r="PAQ4" s="155"/>
      <c r="PAR4" s="155"/>
      <c r="PAS4" s="155"/>
      <c r="PAT4" s="155"/>
      <c r="PAU4" s="155"/>
      <c r="PAV4" s="155"/>
      <c r="PAW4" s="155"/>
      <c r="PAX4" s="155"/>
      <c r="PAY4" s="155"/>
      <c r="PAZ4" s="155"/>
      <c r="PBA4" s="155"/>
      <c r="PBB4" s="155"/>
      <c r="PBC4" s="155"/>
      <c r="PBD4" s="155"/>
      <c r="PBE4" s="155"/>
      <c r="PBF4" s="155"/>
      <c r="PBG4" s="155"/>
      <c r="PBH4" s="155"/>
      <c r="PBI4" s="155"/>
      <c r="PBJ4" s="155"/>
      <c r="PBK4" s="155"/>
      <c r="PBL4" s="155"/>
      <c r="PBM4" s="155"/>
      <c r="PBN4" s="155"/>
      <c r="PBO4" s="155"/>
      <c r="PBP4" s="155"/>
      <c r="PBQ4" s="155"/>
      <c r="PBR4" s="155"/>
      <c r="PBS4" s="155"/>
      <c r="PBT4" s="155"/>
      <c r="PBU4" s="155"/>
      <c r="PBV4" s="155"/>
      <c r="PBW4" s="155"/>
      <c r="PBX4" s="155"/>
      <c r="PBY4" s="155"/>
      <c r="PBZ4" s="155"/>
      <c r="PCA4" s="155"/>
      <c r="PCB4" s="155"/>
      <c r="PCC4" s="155"/>
      <c r="PCD4" s="155"/>
      <c r="PCE4" s="155"/>
      <c r="PCF4" s="155"/>
      <c r="PCG4" s="155"/>
      <c r="PCH4" s="155"/>
      <c r="PCI4" s="155"/>
      <c r="PCJ4" s="155"/>
      <c r="PCK4" s="155"/>
      <c r="PCL4" s="155"/>
      <c r="PCM4" s="155"/>
      <c r="PCN4" s="155"/>
      <c r="PCO4" s="155"/>
      <c r="PCP4" s="155"/>
      <c r="PCQ4" s="155"/>
      <c r="PCR4" s="155"/>
      <c r="PCS4" s="155"/>
      <c r="PCT4" s="155"/>
      <c r="PCU4" s="155"/>
      <c r="PCV4" s="155"/>
      <c r="PCW4" s="155"/>
      <c r="PCX4" s="155"/>
      <c r="PCY4" s="155"/>
      <c r="PCZ4" s="155"/>
      <c r="PDA4" s="155"/>
      <c r="PDB4" s="155"/>
      <c r="PDC4" s="155"/>
      <c r="PDD4" s="155"/>
      <c r="PDE4" s="155"/>
      <c r="PDF4" s="155"/>
      <c r="PDG4" s="155"/>
      <c r="PDH4" s="155"/>
      <c r="PDI4" s="155"/>
      <c r="PDJ4" s="155"/>
      <c r="PDK4" s="155"/>
      <c r="PDL4" s="155"/>
      <c r="PDM4" s="155"/>
      <c r="PDN4" s="155"/>
      <c r="PDO4" s="155"/>
      <c r="PDP4" s="155"/>
      <c r="PDQ4" s="155"/>
      <c r="PDR4" s="155"/>
      <c r="PDS4" s="155"/>
      <c r="PDT4" s="155"/>
      <c r="PDU4" s="155"/>
      <c r="PDV4" s="155"/>
      <c r="PDW4" s="155"/>
      <c r="PDX4" s="155"/>
      <c r="PDY4" s="155"/>
      <c r="PDZ4" s="155"/>
      <c r="PEA4" s="155"/>
      <c r="PEB4" s="155"/>
      <c r="PEC4" s="155"/>
      <c r="PED4" s="155"/>
      <c r="PEE4" s="155"/>
      <c r="PEF4" s="155"/>
      <c r="PEG4" s="155"/>
      <c r="PEH4" s="155"/>
      <c r="PEI4" s="155"/>
      <c r="PEJ4" s="155"/>
      <c r="PEK4" s="155"/>
      <c r="PEL4" s="155"/>
      <c r="PEM4" s="155"/>
      <c r="PEN4" s="155"/>
      <c r="PEO4" s="155"/>
      <c r="PEP4" s="155"/>
      <c r="PEQ4" s="155"/>
      <c r="PER4" s="155"/>
      <c r="PES4" s="155"/>
      <c r="PET4" s="155"/>
      <c r="PEU4" s="155"/>
      <c r="PEV4" s="155"/>
      <c r="PEW4" s="155"/>
      <c r="PEX4" s="155"/>
      <c r="PEY4" s="155"/>
      <c r="PEZ4" s="155"/>
      <c r="PFA4" s="155"/>
      <c r="PFB4" s="155"/>
      <c r="PFC4" s="155"/>
      <c r="PFD4" s="155"/>
      <c r="PFE4" s="155"/>
      <c r="PFF4" s="155"/>
      <c r="PFG4" s="155"/>
      <c r="PFH4" s="155"/>
      <c r="PFI4" s="155"/>
      <c r="PFJ4" s="155"/>
      <c r="PFK4" s="155"/>
      <c r="PFL4" s="155"/>
      <c r="PFM4" s="155"/>
      <c r="PFN4" s="155"/>
      <c r="PFO4" s="155"/>
      <c r="PFP4" s="155"/>
      <c r="PFQ4" s="155"/>
      <c r="PFR4" s="155"/>
      <c r="PFS4" s="155"/>
      <c r="PFT4" s="155"/>
      <c r="PFU4" s="155"/>
      <c r="PFV4" s="155"/>
      <c r="PFW4" s="155"/>
      <c r="PFX4" s="155"/>
      <c r="PFY4" s="155"/>
      <c r="PFZ4" s="155"/>
      <c r="PGA4" s="155"/>
      <c r="PGB4" s="155"/>
      <c r="PGC4" s="155"/>
      <c r="PGD4" s="155"/>
      <c r="PGE4" s="155"/>
      <c r="PGF4" s="155"/>
      <c r="PGG4" s="155"/>
      <c r="PGH4" s="155"/>
      <c r="PGI4" s="155"/>
      <c r="PGJ4" s="155"/>
      <c r="PGK4" s="155"/>
      <c r="PGL4" s="155"/>
      <c r="PGM4" s="155"/>
      <c r="PGN4" s="155"/>
      <c r="PGO4" s="155"/>
      <c r="PGP4" s="155"/>
      <c r="PGQ4" s="155"/>
      <c r="PGR4" s="155"/>
      <c r="PGS4" s="155"/>
      <c r="PGT4" s="155"/>
      <c r="PGU4" s="155"/>
      <c r="PGV4" s="155"/>
      <c r="PGW4" s="155"/>
      <c r="PGX4" s="155"/>
      <c r="PGY4" s="155"/>
      <c r="PGZ4" s="155"/>
      <c r="PHA4" s="155"/>
      <c r="PHB4" s="155"/>
      <c r="PHC4" s="155"/>
      <c r="PHD4" s="155"/>
      <c r="PHE4" s="155"/>
      <c r="PHF4" s="155"/>
      <c r="PHG4" s="155"/>
      <c r="PHH4" s="155"/>
      <c r="PHI4" s="155"/>
      <c r="PHJ4" s="155"/>
      <c r="PHK4" s="155"/>
      <c r="PHL4" s="155"/>
      <c r="PHM4" s="155"/>
      <c r="PHN4" s="155"/>
      <c r="PHO4" s="155"/>
      <c r="PHP4" s="155"/>
      <c r="PHQ4" s="155"/>
      <c r="PHR4" s="155"/>
      <c r="PHS4" s="155"/>
      <c r="PHT4" s="155"/>
      <c r="PHU4" s="155"/>
      <c r="PHV4" s="155"/>
      <c r="PHW4" s="155"/>
      <c r="PHX4" s="155"/>
      <c r="PHY4" s="155"/>
      <c r="PHZ4" s="155"/>
      <c r="PIA4" s="155"/>
      <c r="PIB4" s="155"/>
      <c r="PIC4" s="155"/>
      <c r="PID4" s="155"/>
      <c r="PIE4" s="155"/>
      <c r="PIF4" s="155"/>
      <c r="PIG4" s="155"/>
      <c r="PIH4" s="155"/>
      <c r="PII4" s="155"/>
      <c r="PIJ4" s="155"/>
      <c r="PIK4" s="155"/>
      <c r="PIL4" s="155"/>
      <c r="PIM4" s="155"/>
      <c r="PIN4" s="155"/>
      <c r="PIO4" s="155"/>
      <c r="PIP4" s="155"/>
      <c r="PIQ4" s="155"/>
      <c r="PIR4" s="155"/>
      <c r="PIS4" s="155"/>
      <c r="PIT4" s="155"/>
      <c r="PIU4" s="155"/>
      <c r="PIV4" s="155"/>
      <c r="PIW4" s="155"/>
      <c r="PIX4" s="155"/>
      <c r="PIY4" s="155"/>
      <c r="PIZ4" s="155"/>
      <c r="PJA4" s="155"/>
      <c r="PJB4" s="155"/>
      <c r="PJC4" s="155"/>
      <c r="PJD4" s="155"/>
      <c r="PJE4" s="155"/>
      <c r="PJF4" s="155"/>
      <c r="PJG4" s="155"/>
      <c r="PJH4" s="155"/>
      <c r="PJI4" s="155"/>
      <c r="PJJ4" s="155"/>
      <c r="PJK4" s="155"/>
      <c r="PJL4" s="155"/>
      <c r="PJM4" s="155"/>
      <c r="PJN4" s="155"/>
      <c r="PJO4" s="155"/>
      <c r="PJP4" s="155"/>
      <c r="PJQ4" s="155"/>
      <c r="PJR4" s="155"/>
      <c r="PJS4" s="155"/>
      <c r="PJT4" s="155"/>
      <c r="PJU4" s="155"/>
      <c r="PJV4" s="155"/>
      <c r="PJW4" s="155"/>
      <c r="PJX4" s="155"/>
      <c r="PJY4" s="155"/>
      <c r="PJZ4" s="155"/>
      <c r="PKA4" s="155"/>
      <c r="PKB4" s="155"/>
      <c r="PKC4" s="155"/>
      <c r="PKD4" s="155"/>
      <c r="PKE4" s="155"/>
      <c r="PKF4" s="155"/>
      <c r="PKG4" s="155"/>
      <c r="PKH4" s="155"/>
      <c r="PKI4" s="155"/>
      <c r="PKJ4" s="155"/>
      <c r="PKK4" s="155"/>
      <c r="PKL4" s="155"/>
      <c r="PKM4" s="155"/>
      <c r="PKN4" s="155"/>
      <c r="PKO4" s="155"/>
      <c r="PKP4" s="155"/>
      <c r="PKQ4" s="155"/>
      <c r="PKR4" s="155"/>
      <c r="PKS4" s="155"/>
      <c r="PKT4" s="155"/>
      <c r="PKU4" s="155"/>
      <c r="PKV4" s="155"/>
      <c r="PKW4" s="155"/>
      <c r="PKX4" s="155"/>
      <c r="PKY4" s="155"/>
      <c r="PKZ4" s="155"/>
      <c r="PLA4" s="155"/>
      <c r="PLB4" s="155"/>
      <c r="PLC4" s="155"/>
      <c r="PLD4" s="155"/>
      <c r="PLE4" s="155"/>
      <c r="PLF4" s="155"/>
      <c r="PLG4" s="155"/>
      <c r="PLH4" s="155"/>
      <c r="PLI4" s="155"/>
      <c r="PLJ4" s="155"/>
      <c r="PLK4" s="155"/>
      <c r="PLL4" s="155"/>
      <c r="PLM4" s="155"/>
      <c r="PLN4" s="155"/>
      <c r="PLO4" s="155"/>
      <c r="PLP4" s="155"/>
      <c r="PLQ4" s="155"/>
      <c r="PLR4" s="155"/>
      <c r="PLS4" s="155"/>
      <c r="PLT4" s="155"/>
      <c r="PLU4" s="155"/>
      <c r="PLV4" s="155"/>
      <c r="PLW4" s="155"/>
      <c r="PLX4" s="155"/>
      <c r="PLY4" s="155"/>
      <c r="PLZ4" s="155"/>
      <c r="PMA4" s="155"/>
      <c r="PMB4" s="155"/>
      <c r="PMC4" s="155"/>
      <c r="PMD4" s="155"/>
      <c r="PME4" s="155"/>
      <c r="PMF4" s="155"/>
      <c r="PMG4" s="155"/>
      <c r="PMH4" s="155"/>
      <c r="PMI4" s="155"/>
      <c r="PMJ4" s="155"/>
      <c r="PMK4" s="155"/>
      <c r="PML4" s="155"/>
      <c r="PMM4" s="155"/>
      <c r="PMN4" s="155"/>
      <c r="PMO4" s="155"/>
      <c r="PMP4" s="155"/>
      <c r="PMQ4" s="155"/>
      <c r="PMR4" s="155"/>
      <c r="PMS4" s="155"/>
      <c r="PMT4" s="155"/>
      <c r="PMU4" s="155"/>
      <c r="PMV4" s="155"/>
      <c r="PMW4" s="155"/>
      <c r="PMX4" s="155"/>
      <c r="PMY4" s="155"/>
      <c r="PMZ4" s="155"/>
      <c r="PNA4" s="155"/>
      <c r="PNB4" s="155"/>
      <c r="PNC4" s="155"/>
      <c r="PND4" s="155"/>
      <c r="PNE4" s="155"/>
      <c r="PNF4" s="155"/>
      <c r="PNG4" s="155"/>
      <c r="PNH4" s="155"/>
      <c r="PNI4" s="155"/>
      <c r="PNJ4" s="155"/>
      <c r="PNK4" s="155"/>
      <c r="PNL4" s="155"/>
      <c r="PNM4" s="155"/>
      <c r="PNN4" s="155"/>
      <c r="PNO4" s="155"/>
      <c r="PNP4" s="155"/>
      <c r="PNQ4" s="155"/>
      <c r="PNR4" s="155"/>
      <c r="PNS4" s="155"/>
      <c r="PNT4" s="155"/>
      <c r="PNU4" s="155"/>
      <c r="PNV4" s="155"/>
      <c r="PNW4" s="155"/>
      <c r="PNX4" s="155"/>
      <c r="PNY4" s="155"/>
      <c r="PNZ4" s="155"/>
      <c r="POA4" s="155"/>
      <c r="POB4" s="155"/>
      <c r="POC4" s="155"/>
      <c r="POD4" s="155"/>
      <c r="POE4" s="155"/>
      <c r="POF4" s="155"/>
      <c r="POG4" s="155"/>
      <c r="POH4" s="155"/>
      <c r="POI4" s="155"/>
      <c r="POJ4" s="155"/>
      <c r="POK4" s="155"/>
      <c r="POL4" s="155"/>
      <c r="POM4" s="155"/>
      <c r="PON4" s="155"/>
      <c r="POO4" s="155"/>
      <c r="POP4" s="155"/>
      <c r="POQ4" s="155"/>
      <c r="POR4" s="155"/>
      <c r="POS4" s="155"/>
      <c r="POT4" s="155"/>
      <c r="POU4" s="155"/>
      <c r="POV4" s="155"/>
      <c r="POW4" s="155"/>
      <c r="POX4" s="155"/>
      <c r="POY4" s="155"/>
      <c r="POZ4" s="155"/>
      <c r="PPA4" s="155"/>
      <c r="PPB4" s="155"/>
      <c r="PPC4" s="155"/>
      <c r="PPD4" s="155"/>
      <c r="PPE4" s="155"/>
      <c r="PPF4" s="155"/>
      <c r="PPG4" s="155"/>
      <c r="PPH4" s="155"/>
      <c r="PPI4" s="155"/>
      <c r="PPJ4" s="155"/>
      <c r="PPK4" s="155"/>
      <c r="PPL4" s="155"/>
      <c r="PPM4" s="155"/>
      <c r="PPN4" s="155"/>
      <c r="PPO4" s="155"/>
      <c r="PPP4" s="155"/>
      <c r="PPQ4" s="155"/>
      <c r="PPR4" s="155"/>
      <c r="PPS4" s="155"/>
      <c r="PPT4" s="155"/>
      <c r="PPU4" s="155"/>
      <c r="PPV4" s="155"/>
      <c r="PPW4" s="155"/>
      <c r="PPX4" s="155"/>
      <c r="PPY4" s="155"/>
      <c r="PPZ4" s="155"/>
      <c r="PQA4" s="155"/>
      <c r="PQB4" s="155"/>
      <c r="PQC4" s="155"/>
      <c r="PQD4" s="155"/>
      <c r="PQE4" s="155"/>
      <c r="PQF4" s="155"/>
      <c r="PQG4" s="155"/>
      <c r="PQH4" s="155"/>
      <c r="PQI4" s="155"/>
      <c r="PQJ4" s="155"/>
      <c r="PQK4" s="155"/>
      <c r="PQL4" s="155"/>
      <c r="PQM4" s="155"/>
      <c r="PQN4" s="155"/>
      <c r="PQO4" s="155"/>
      <c r="PQP4" s="155"/>
      <c r="PQQ4" s="155"/>
      <c r="PQR4" s="155"/>
      <c r="PQS4" s="155"/>
      <c r="PQT4" s="155"/>
      <c r="PQU4" s="155"/>
      <c r="PQV4" s="155"/>
      <c r="PQW4" s="155"/>
      <c r="PQX4" s="155"/>
      <c r="PQY4" s="155"/>
      <c r="PQZ4" s="155"/>
      <c r="PRA4" s="155"/>
      <c r="PRB4" s="155"/>
      <c r="PRC4" s="155"/>
      <c r="PRD4" s="155"/>
      <c r="PRE4" s="155"/>
      <c r="PRF4" s="155"/>
      <c r="PRG4" s="155"/>
      <c r="PRH4" s="155"/>
      <c r="PRI4" s="155"/>
      <c r="PRJ4" s="155"/>
      <c r="PRK4" s="155"/>
      <c r="PRL4" s="155"/>
      <c r="PRM4" s="155"/>
      <c r="PRN4" s="155"/>
      <c r="PRO4" s="155"/>
      <c r="PRP4" s="155"/>
      <c r="PRQ4" s="155"/>
      <c r="PRR4" s="155"/>
      <c r="PRS4" s="155"/>
      <c r="PRT4" s="155"/>
      <c r="PRU4" s="155"/>
      <c r="PRV4" s="155"/>
      <c r="PRW4" s="155"/>
      <c r="PRX4" s="155"/>
      <c r="PRY4" s="155"/>
      <c r="PRZ4" s="155"/>
      <c r="PSA4" s="155"/>
      <c r="PSB4" s="155"/>
      <c r="PSC4" s="155"/>
      <c r="PSD4" s="155"/>
      <c r="PSE4" s="155"/>
      <c r="PSF4" s="155"/>
      <c r="PSG4" s="155"/>
      <c r="PSH4" s="155"/>
      <c r="PSI4" s="155"/>
      <c r="PSJ4" s="155"/>
      <c r="PSK4" s="155"/>
      <c r="PSL4" s="155"/>
      <c r="PSM4" s="155"/>
      <c r="PSN4" s="155"/>
      <c r="PSO4" s="155"/>
      <c r="PSP4" s="155"/>
      <c r="PSQ4" s="155"/>
      <c r="PSR4" s="155"/>
      <c r="PSS4" s="155"/>
      <c r="PST4" s="155"/>
      <c r="PSU4" s="155"/>
      <c r="PSV4" s="155"/>
      <c r="PSW4" s="155"/>
      <c r="PSX4" s="155"/>
      <c r="PSY4" s="155"/>
      <c r="PSZ4" s="155"/>
      <c r="PTA4" s="155"/>
      <c r="PTB4" s="155"/>
      <c r="PTC4" s="155"/>
      <c r="PTD4" s="155"/>
      <c r="PTE4" s="155"/>
      <c r="PTF4" s="155"/>
      <c r="PTG4" s="155"/>
      <c r="PTH4" s="155"/>
      <c r="PTI4" s="155"/>
      <c r="PTJ4" s="155"/>
      <c r="PTK4" s="155"/>
      <c r="PTL4" s="155"/>
      <c r="PTM4" s="155"/>
      <c r="PTN4" s="155"/>
      <c r="PTO4" s="155"/>
      <c r="PTP4" s="155"/>
      <c r="PTQ4" s="155"/>
      <c r="PTR4" s="155"/>
      <c r="PTS4" s="155"/>
      <c r="PTT4" s="155"/>
      <c r="PTU4" s="155"/>
      <c r="PTV4" s="155"/>
      <c r="PTW4" s="155"/>
      <c r="PTX4" s="155"/>
      <c r="PTY4" s="155"/>
      <c r="PTZ4" s="155"/>
      <c r="PUA4" s="155"/>
      <c r="PUB4" s="155"/>
      <c r="PUC4" s="155"/>
      <c r="PUD4" s="155"/>
      <c r="PUE4" s="155"/>
      <c r="PUF4" s="155"/>
      <c r="PUG4" s="155"/>
      <c r="PUH4" s="155"/>
      <c r="PUI4" s="155"/>
      <c r="PUJ4" s="155"/>
      <c r="PUK4" s="155"/>
      <c r="PUL4" s="155"/>
      <c r="PUM4" s="155"/>
      <c r="PUN4" s="155"/>
      <c r="PUO4" s="155"/>
      <c r="PUP4" s="155"/>
      <c r="PUQ4" s="155"/>
      <c r="PUR4" s="155"/>
      <c r="PUS4" s="155"/>
      <c r="PUT4" s="155"/>
      <c r="PUU4" s="155"/>
      <c r="PUV4" s="155"/>
      <c r="PUW4" s="155"/>
      <c r="PUX4" s="155"/>
      <c r="PUY4" s="155"/>
      <c r="PUZ4" s="155"/>
      <c r="PVA4" s="155"/>
      <c r="PVB4" s="155"/>
      <c r="PVC4" s="155"/>
      <c r="PVD4" s="155"/>
      <c r="PVE4" s="155"/>
      <c r="PVF4" s="155"/>
      <c r="PVG4" s="155"/>
      <c r="PVH4" s="155"/>
      <c r="PVI4" s="155"/>
      <c r="PVJ4" s="155"/>
      <c r="PVK4" s="155"/>
      <c r="PVL4" s="155"/>
      <c r="PVM4" s="155"/>
      <c r="PVN4" s="155"/>
      <c r="PVO4" s="155"/>
      <c r="PVP4" s="155"/>
      <c r="PVQ4" s="155"/>
      <c r="PVR4" s="155"/>
      <c r="PVS4" s="155"/>
      <c r="PVT4" s="155"/>
      <c r="PVU4" s="155"/>
      <c r="PVV4" s="155"/>
      <c r="PVW4" s="155"/>
      <c r="PVX4" s="155"/>
      <c r="PVY4" s="155"/>
      <c r="PVZ4" s="155"/>
      <c r="PWA4" s="155"/>
      <c r="PWB4" s="155"/>
      <c r="PWC4" s="155"/>
      <c r="PWD4" s="155"/>
      <c r="PWE4" s="155"/>
      <c r="PWF4" s="155"/>
      <c r="PWG4" s="155"/>
      <c r="PWH4" s="155"/>
      <c r="PWI4" s="155"/>
      <c r="PWJ4" s="155"/>
      <c r="PWK4" s="155"/>
      <c r="PWL4" s="155"/>
      <c r="PWM4" s="155"/>
      <c r="PWN4" s="155"/>
      <c r="PWO4" s="155"/>
      <c r="PWP4" s="155"/>
      <c r="PWQ4" s="155"/>
      <c r="PWR4" s="155"/>
      <c r="PWS4" s="155"/>
      <c r="PWT4" s="155"/>
      <c r="PWU4" s="155"/>
      <c r="PWV4" s="155"/>
      <c r="PWW4" s="155"/>
      <c r="PWX4" s="155"/>
      <c r="PWY4" s="155"/>
      <c r="PWZ4" s="155"/>
      <c r="PXA4" s="155"/>
      <c r="PXB4" s="155"/>
      <c r="PXC4" s="155"/>
      <c r="PXD4" s="155"/>
      <c r="PXE4" s="155"/>
      <c r="PXF4" s="155"/>
      <c r="PXG4" s="155"/>
      <c r="PXH4" s="155"/>
      <c r="PXI4" s="155"/>
      <c r="PXJ4" s="155"/>
      <c r="PXK4" s="155"/>
      <c r="PXL4" s="155"/>
      <c r="PXM4" s="155"/>
      <c r="PXN4" s="155"/>
      <c r="PXO4" s="155"/>
      <c r="PXP4" s="155"/>
      <c r="PXQ4" s="155"/>
      <c r="PXR4" s="155"/>
      <c r="PXS4" s="155"/>
      <c r="PXT4" s="155"/>
      <c r="PXU4" s="155"/>
      <c r="PXV4" s="155"/>
      <c r="PXW4" s="155"/>
      <c r="PXX4" s="155"/>
      <c r="PXY4" s="155"/>
      <c r="PXZ4" s="155"/>
      <c r="PYA4" s="155"/>
      <c r="PYB4" s="155"/>
      <c r="PYC4" s="155"/>
      <c r="PYD4" s="155"/>
      <c r="PYE4" s="155"/>
      <c r="PYF4" s="155"/>
      <c r="PYG4" s="155"/>
      <c r="PYH4" s="155"/>
      <c r="PYI4" s="155"/>
      <c r="PYJ4" s="155"/>
      <c r="PYK4" s="155"/>
      <c r="PYL4" s="155"/>
      <c r="PYM4" s="155"/>
      <c r="PYN4" s="155"/>
      <c r="PYO4" s="155"/>
      <c r="PYP4" s="155"/>
      <c r="PYQ4" s="155"/>
      <c r="PYR4" s="155"/>
      <c r="PYS4" s="155"/>
      <c r="PYT4" s="155"/>
      <c r="PYU4" s="155"/>
      <c r="PYV4" s="155"/>
      <c r="PYW4" s="155"/>
      <c r="PYX4" s="155"/>
      <c r="PYY4" s="155"/>
      <c r="PYZ4" s="155"/>
      <c r="PZA4" s="155"/>
      <c r="PZB4" s="155"/>
      <c r="PZC4" s="155"/>
      <c r="PZD4" s="155"/>
      <c r="PZE4" s="155"/>
      <c r="PZF4" s="155"/>
      <c r="PZG4" s="155"/>
      <c r="PZH4" s="155"/>
      <c r="PZI4" s="155"/>
      <c r="PZJ4" s="155"/>
      <c r="PZK4" s="155"/>
      <c r="PZL4" s="155"/>
      <c r="PZM4" s="155"/>
      <c r="PZN4" s="155"/>
      <c r="PZO4" s="155"/>
      <c r="PZP4" s="155"/>
      <c r="PZQ4" s="155"/>
      <c r="PZR4" s="155"/>
      <c r="PZS4" s="155"/>
      <c r="PZT4" s="155"/>
      <c r="PZU4" s="155"/>
      <c r="PZV4" s="155"/>
      <c r="PZW4" s="155"/>
      <c r="PZX4" s="155"/>
      <c r="PZY4" s="155"/>
      <c r="PZZ4" s="155"/>
      <c r="QAA4" s="155"/>
      <c r="QAB4" s="155"/>
      <c r="QAC4" s="155"/>
      <c r="QAD4" s="155"/>
      <c r="QAE4" s="155"/>
      <c r="QAF4" s="155"/>
      <c r="QAG4" s="155"/>
      <c r="QAH4" s="155"/>
      <c r="QAI4" s="155"/>
      <c r="QAJ4" s="155"/>
      <c r="QAK4" s="155"/>
      <c r="QAL4" s="155"/>
      <c r="QAM4" s="155"/>
      <c r="QAN4" s="155"/>
      <c r="QAO4" s="155"/>
      <c r="QAP4" s="155"/>
      <c r="QAQ4" s="155"/>
      <c r="QAR4" s="155"/>
      <c r="QAS4" s="155"/>
      <c r="QAT4" s="155"/>
      <c r="QAU4" s="155"/>
      <c r="QAV4" s="155"/>
      <c r="QAW4" s="155"/>
      <c r="QAX4" s="155"/>
      <c r="QAY4" s="155"/>
      <c r="QAZ4" s="155"/>
      <c r="QBA4" s="155"/>
      <c r="QBB4" s="155"/>
      <c r="QBC4" s="155"/>
      <c r="QBD4" s="155"/>
      <c r="QBE4" s="155"/>
      <c r="QBF4" s="155"/>
      <c r="QBG4" s="155"/>
      <c r="QBH4" s="155"/>
      <c r="QBI4" s="155"/>
      <c r="QBJ4" s="155"/>
      <c r="QBK4" s="155"/>
      <c r="QBL4" s="155"/>
      <c r="QBM4" s="155"/>
      <c r="QBN4" s="155"/>
      <c r="QBO4" s="155"/>
      <c r="QBP4" s="155"/>
      <c r="QBQ4" s="155"/>
      <c r="QBR4" s="155"/>
      <c r="QBS4" s="155"/>
      <c r="QBT4" s="155"/>
      <c r="QBU4" s="155"/>
      <c r="QBV4" s="155"/>
      <c r="QBW4" s="155"/>
      <c r="QBX4" s="155"/>
      <c r="QBY4" s="155"/>
      <c r="QBZ4" s="155"/>
      <c r="QCA4" s="155"/>
      <c r="QCB4" s="155"/>
      <c r="QCC4" s="155"/>
      <c r="QCD4" s="155"/>
      <c r="QCE4" s="155"/>
      <c r="QCF4" s="155"/>
      <c r="QCG4" s="155"/>
      <c r="QCH4" s="155"/>
      <c r="QCI4" s="155"/>
      <c r="QCJ4" s="155"/>
      <c r="QCK4" s="155"/>
      <c r="QCL4" s="155"/>
      <c r="QCM4" s="155"/>
      <c r="QCN4" s="155"/>
      <c r="QCO4" s="155"/>
      <c r="QCP4" s="155"/>
      <c r="QCQ4" s="155"/>
      <c r="QCR4" s="155"/>
      <c r="QCS4" s="155"/>
      <c r="QCT4" s="155"/>
      <c r="QCU4" s="155"/>
      <c r="QCV4" s="155"/>
      <c r="QCW4" s="155"/>
      <c r="QCX4" s="155"/>
      <c r="QCY4" s="155"/>
      <c r="QCZ4" s="155"/>
      <c r="QDA4" s="155"/>
      <c r="QDB4" s="155"/>
      <c r="QDC4" s="155"/>
      <c r="QDD4" s="155"/>
      <c r="QDE4" s="155"/>
      <c r="QDF4" s="155"/>
      <c r="QDG4" s="155"/>
      <c r="QDH4" s="155"/>
      <c r="QDI4" s="155"/>
      <c r="QDJ4" s="155"/>
      <c r="QDK4" s="155"/>
      <c r="QDL4" s="155"/>
      <c r="QDM4" s="155"/>
      <c r="QDN4" s="155"/>
      <c r="QDO4" s="155"/>
      <c r="QDP4" s="155"/>
      <c r="QDQ4" s="155"/>
      <c r="QDR4" s="155"/>
      <c r="QDS4" s="155"/>
      <c r="QDT4" s="155"/>
      <c r="QDU4" s="155"/>
      <c r="QDV4" s="155"/>
      <c r="QDW4" s="155"/>
      <c r="QDX4" s="155"/>
      <c r="QDY4" s="155"/>
      <c r="QDZ4" s="155"/>
      <c r="QEA4" s="155"/>
      <c r="QEB4" s="155"/>
      <c r="QEC4" s="155"/>
      <c r="QED4" s="155"/>
      <c r="QEE4" s="155"/>
      <c r="QEF4" s="155"/>
      <c r="QEG4" s="155"/>
      <c r="QEH4" s="155"/>
      <c r="QEI4" s="155"/>
      <c r="QEJ4" s="155"/>
      <c r="QEK4" s="155"/>
      <c r="QEL4" s="155"/>
      <c r="QEM4" s="155"/>
      <c r="QEN4" s="155"/>
      <c r="QEO4" s="155"/>
      <c r="QEP4" s="155"/>
      <c r="QEQ4" s="155"/>
      <c r="QER4" s="155"/>
      <c r="QES4" s="155"/>
      <c r="QET4" s="155"/>
      <c r="QEU4" s="155"/>
      <c r="QEV4" s="155"/>
      <c r="QEW4" s="155"/>
      <c r="QEX4" s="155"/>
      <c r="QEY4" s="155"/>
      <c r="QEZ4" s="155"/>
      <c r="QFA4" s="155"/>
      <c r="QFB4" s="155"/>
      <c r="QFC4" s="155"/>
      <c r="QFD4" s="155"/>
      <c r="QFE4" s="155"/>
      <c r="QFF4" s="155"/>
      <c r="QFG4" s="155"/>
      <c r="QFH4" s="155"/>
      <c r="QFI4" s="155"/>
      <c r="QFJ4" s="155"/>
      <c r="QFK4" s="155"/>
      <c r="QFL4" s="155"/>
      <c r="QFM4" s="155"/>
      <c r="QFN4" s="155"/>
      <c r="QFO4" s="155"/>
      <c r="QFP4" s="155"/>
      <c r="QFQ4" s="155"/>
      <c r="QFR4" s="155"/>
      <c r="QFS4" s="155"/>
      <c r="QFT4" s="155"/>
      <c r="QFU4" s="155"/>
      <c r="QFV4" s="155"/>
      <c r="QFW4" s="155"/>
      <c r="QFX4" s="155"/>
      <c r="QFY4" s="155"/>
      <c r="QFZ4" s="155"/>
      <c r="QGA4" s="155"/>
      <c r="QGB4" s="155"/>
      <c r="QGC4" s="155"/>
      <c r="QGD4" s="155"/>
      <c r="QGE4" s="155"/>
      <c r="QGF4" s="155"/>
      <c r="QGG4" s="155"/>
      <c r="QGH4" s="155"/>
      <c r="QGI4" s="155"/>
      <c r="QGJ4" s="155"/>
      <c r="QGK4" s="155"/>
      <c r="QGL4" s="155"/>
      <c r="QGM4" s="155"/>
      <c r="QGN4" s="155"/>
      <c r="QGO4" s="155"/>
      <c r="QGP4" s="155"/>
      <c r="QGQ4" s="155"/>
      <c r="QGR4" s="155"/>
      <c r="QGS4" s="155"/>
      <c r="QGT4" s="155"/>
      <c r="QGU4" s="155"/>
      <c r="QGV4" s="155"/>
      <c r="QGW4" s="155"/>
      <c r="QGX4" s="155"/>
      <c r="QGY4" s="155"/>
      <c r="QGZ4" s="155"/>
      <c r="QHA4" s="155"/>
      <c r="QHB4" s="155"/>
      <c r="QHC4" s="155"/>
      <c r="QHD4" s="155"/>
      <c r="QHE4" s="155"/>
      <c r="QHF4" s="155"/>
      <c r="QHG4" s="155"/>
      <c r="QHH4" s="155"/>
      <c r="QHI4" s="155"/>
      <c r="QHJ4" s="155"/>
      <c r="QHK4" s="155"/>
      <c r="QHL4" s="155"/>
      <c r="QHM4" s="155"/>
      <c r="QHN4" s="155"/>
      <c r="QHO4" s="155"/>
      <c r="QHP4" s="155"/>
      <c r="QHQ4" s="155"/>
      <c r="QHR4" s="155"/>
      <c r="QHS4" s="155"/>
      <c r="QHT4" s="155"/>
      <c r="QHU4" s="155"/>
      <c r="QHV4" s="155"/>
      <c r="QHW4" s="155"/>
      <c r="QHX4" s="155"/>
      <c r="QHY4" s="155"/>
      <c r="QHZ4" s="155"/>
      <c r="QIA4" s="155"/>
      <c r="QIB4" s="155"/>
      <c r="QIC4" s="155"/>
      <c r="QID4" s="155"/>
      <c r="QIE4" s="155"/>
      <c r="QIF4" s="155"/>
      <c r="QIG4" s="155"/>
      <c r="QIH4" s="155"/>
      <c r="QII4" s="155"/>
      <c r="QIJ4" s="155"/>
      <c r="QIK4" s="155"/>
      <c r="QIL4" s="155"/>
      <c r="QIM4" s="155"/>
      <c r="QIN4" s="155"/>
      <c r="QIO4" s="155"/>
      <c r="QIP4" s="155"/>
      <c r="QIQ4" s="155"/>
      <c r="QIR4" s="155"/>
      <c r="QIS4" s="155"/>
      <c r="QIT4" s="155"/>
      <c r="QIU4" s="155"/>
      <c r="QIV4" s="155"/>
      <c r="QIW4" s="155"/>
      <c r="QIX4" s="155"/>
      <c r="QIY4" s="155"/>
      <c r="QIZ4" s="155"/>
      <c r="QJA4" s="155"/>
      <c r="QJB4" s="155"/>
      <c r="QJC4" s="155"/>
      <c r="QJD4" s="155"/>
      <c r="QJE4" s="155"/>
      <c r="QJF4" s="155"/>
      <c r="QJG4" s="155"/>
      <c r="QJH4" s="155"/>
      <c r="QJI4" s="155"/>
      <c r="QJJ4" s="155"/>
      <c r="QJK4" s="155"/>
      <c r="QJL4" s="155"/>
      <c r="QJM4" s="155"/>
      <c r="QJN4" s="155"/>
      <c r="QJO4" s="155"/>
      <c r="QJP4" s="155"/>
      <c r="QJQ4" s="155"/>
      <c r="QJR4" s="155"/>
      <c r="QJS4" s="155"/>
      <c r="QJT4" s="155"/>
      <c r="QJU4" s="155"/>
      <c r="QJV4" s="155"/>
      <c r="QJW4" s="155"/>
      <c r="QJX4" s="155"/>
      <c r="QJY4" s="155"/>
      <c r="QJZ4" s="155"/>
      <c r="QKA4" s="155"/>
      <c r="QKB4" s="155"/>
      <c r="QKC4" s="155"/>
      <c r="QKD4" s="155"/>
      <c r="QKE4" s="155"/>
      <c r="QKF4" s="155"/>
      <c r="QKG4" s="155"/>
      <c r="QKH4" s="155"/>
      <c r="QKI4" s="155"/>
      <c r="QKJ4" s="155"/>
      <c r="QKK4" s="155"/>
      <c r="QKL4" s="155"/>
      <c r="QKM4" s="155"/>
      <c r="QKN4" s="155"/>
      <c r="QKO4" s="155"/>
      <c r="QKP4" s="155"/>
      <c r="QKQ4" s="155"/>
      <c r="QKR4" s="155"/>
      <c r="QKS4" s="155"/>
      <c r="QKT4" s="155"/>
      <c r="QKU4" s="155"/>
      <c r="QKV4" s="155"/>
      <c r="QKW4" s="155"/>
      <c r="QKX4" s="155"/>
      <c r="QKY4" s="155"/>
      <c r="QKZ4" s="155"/>
      <c r="QLA4" s="155"/>
      <c r="QLB4" s="155"/>
      <c r="QLC4" s="155"/>
      <c r="QLD4" s="155"/>
      <c r="QLE4" s="155"/>
      <c r="QLF4" s="155"/>
      <c r="QLG4" s="155"/>
      <c r="QLH4" s="155"/>
      <c r="QLI4" s="155"/>
      <c r="QLJ4" s="155"/>
      <c r="QLK4" s="155"/>
      <c r="QLL4" s="155"/>
      <c r="QLM4" s="155"/>
      <c r="QLN4" s="155"/>
      <c r="QLO4" s="155"/>
      <c r="QLP4" s="155"/>
      <c r="QLQ4" s="155"/>
      <c r="QLR4" s="155"/>
      <c r="QLS4" s="155"/>
      <c r="QLT4" s="155"/>
      <c r="QLU4" s="155"/>
      <c r="QLV4" s="155"/>
      <c r="QLW4" s="155"/>
      <c r="QLX4" s="155"/>
      <c r="QLY4" s="155"/>
      <c r="QLZ4" s="155"/>
      <c r="QMA4" s="155"/>
      <c r="QMB4" s="155"/>
      <c r="QMC4" s="155"/>
      <c r="QMD4" s="155"/>
      <c r="QME4" s="155"/>
      <c r="QMF4" s="155"/>
      <c r="QMG4" s="155"/>
      <c r="QMH4" s="155"/>
      <c r="QMI4" s="155"/>
      <c r="QMJ4" s="155"/>
      <c r="QMK4" s="155"/>
      <c r="QML4" s="155"/>
      <c r="QMM4" s="155"/>
      <c r="QMN4" s="155"/>
      <c r="QMO4" s="155"/>
      <c r="QMP4" s="155"/>
      <c r="QMQ4" s="155"/>
      <c r="QMR4" s="155"/>
      <c r="QMS4" s="155"/>
      <c r="QMT4" s="155"/>
      <c r="QMU4" s="155"/>
      <c r="QMV4" s="155"/>
      <c r="QMW4" s="155"/>
      <c r="QMX4" s="155"/>
      <c r="QMY4" s="155"/>
      <c r="QMZ4" s="155"/>
      <c r="QNA4" s="155"/>
      <c r="QNB4" s="155"/>
      <c r="QNC4" s="155"/>
      <c r="QND4" s="155"/>
      <c r="QNE4" s="155"/>
      <c r="QNF4" s="155"/>
      <c r="QNG4" s="155"/>
      <c r="QNH4" s="155"/>
      <c r="QNI4" s="155"/>
      <c r="QNJ4" s="155"/>
      <c r="QNK4" s="155"/>
      <c r="QNL4" s="155"/>
      <c r="QNM4" s="155"/>
      <c r="QNN4" s="155"/>
      <c r="QNO4" s="155"/>
      <c r="QNP4" s="155"/>
      <c r="QNQ4" s="155"/>
      <c r="QNR4" s="155"/>
      <c r="QNS4" s="155"/>
      <c r="QNT4" s="155"/>
      <c r="QNU4" s="155"/>
      <c r="QNV4" s="155"/>
      <c r="QNW4" s="155"/>
      <c r="QNX4" s="155"/>
      <c r="QNY4" s="155"/>
      <c r="QNZ4" s="155"/>
      <c r="QOA4" s="155"/>
      <c r="QOB4" s="155"/>
      <c r="QOC4" s="155"/>
      <c r="QOD4" s="155"/>
      <c r="QOE4" s="155"/>
      <c r="QOF4" s="155"/>
      <c r="QOG4" s="155"/>
      <c r="QOH4" s="155"/>
      <c r="QOI4" s="155"/>
      <c r="QOJ4" s="155"/>
      <c r="QOK4" s="155"/>
      <c r="QOL4" s="155"/>
      <c r="QOM4" s="155"/>
      <c r="QON4" s="155"/>
      <c r="QOO4" s="155"/>
      <c r="QOP4" s="155"/>
      <c r="QOQ4" s="155"/>
      <c r="QOR4" s="155"/>
      <c r="QOS4" s="155"/>
      <c r="QOT4" s="155"/>
      <c r="QOU4" s="155"/>
      <c r="QOV4" s="155"/>
      <c r="QOW4" s="155"/>
      <c r="QOX4" s="155"/>
      <c r="QOY4" s="155"/>
      <c r="QOZ4" s="155"/>
      <c r="QPA4" s="155"/>
      <c r="QPB4" s="155"/>
      <c r="QPC4" s="155"/>
      <c r="QPD4" s="155"/>
      <c r="QPE4" s="155"/>
      <c r="QPF4" s="155"/>
      <c r="QPG4" s="155"/>
      <c r="QPH4" s="155"/>
      <c r="QPI4" s="155"/>
      <c r="QPJ4" s="155"/>
      <c r="QPK4" s="155"/>
      <c r="QPL4" s="155"/>
      <c r="QPM4" s="155"/>
      <c r="QPN4" s="155"/>
      <c r="QPO4" s="155"/>
      <c r="QPP4" s="155"/>
      <c r="QPQ4" s="155"/>
      <c r="QPR4" s="155"/>
      <c r="QPS4" s="155"/>
      <c r="QPT4" s="155"/>
      <c r="QPU4" s="155"/>
      <c r="QPV4" s="155"/>
      <c r="QPW4" s="155"/>
      <c r="QPX4" s="155"/>
      <c r="QPY4" s="155"/>
      <c r="QPZ4" s="155"/>
      <c r="QQA4" s="155"/>
      <c r="QQB4" s="155"/>
      <c r="QQC4" s="155"/>
      <c r="QQD4" s="155"/>
      <c r="QQE4" s="155"/>
      <c r="QQF4" s="155"/>
      <c r="QQG4" s="155"/>
      <c r="QQH4" s="155"/>
      <c r="QQI4" s="155"/>
      <c r="QQJ4" s="155"/>
      <c r="QQK4" s="155"/>
      <c r="QQL4" s="155"/>
      <c r="QQM4" s="155"/>
      <c r="QQN4" s="155"/>
      <c r="QQO4" s="155"/>
      <c r="QQP4" s="155"/>
      <c r="QQQ4" s="155"/>
      <c r="QQR4" s="155"/>
      <c r="QQS4" s="155"/>
      <c r="QQT4" s="155"/>
      <c r="QQU4" s="155"/>
      <c r="QQV4" s="155"/>
      <c r="QQW4" s="155"/>
      <c r="QQX4" s="155"/>
      <c r="QQY4" s="155"/>
      <c r="QQZ4" s="155"/>
      <c r="QRA4" s="155"/>
      <c r="QRB4" s="155"/>
      <c r="QRC4" s="155"/>
      <c r="QRD4" s="155"/>
      <c r="QRE4" s="155"/>
      <c r="QRF4" s="155"/>
      <c r="QRG4" s="155"/>
      <c r="QRH4" s="155"/>
      <c r="QRI4" s="155"/>
      <c r="QRJ4" s="155"/>
      <c r="QRK4" s="155"/>
      <c r="QRL4" s="155"/>
      <c r="QRM4" s="155"/>
      <c r="QRN4" s="155"/>
      <c r="QRO4" s="155"/>
      <c r="QRP4" s="155"/>
      <c r="QRQ4" s="155"/>
      <c r="QRR4" s="155"/>
      <c r="QRS4" s="155"/>
      <c r="QRT4" s="155"/>
      <c r="QRU4" s="155"/>
      <c r="QRV4" s="155"/>
      <c r="QRW4" s="155"/>
      <c r="QRX4" s="155"/>
      <c r="QRY4" s="155"/>
      <c r="QRZ4" s="155"/>
      <c r="QSA4" s="155"/>
      <c r="QSB4" s="155"/>
      <c r="QSC4" s="155"/>
      <c r="QSD4" s="155"/>
      <c r="QSE4" s="155"/>
      <c r="QSF4" s="155"/>
      <c r="QSG4" s="155"/>
      <c r="QSH4" s="155"/>
      <c r="QSI4" s="155"/>
      <c r="QSJ4" s="155"/>
      <c r="QSK4" s="155"/>
      <c r="QSL4" s="155"/>
      <c r="QSM4" s="155"/>
      <c r="QSN4" s="155"/>
      <c r="QSO4" s="155"/>
      <c r="QSP4" s="155"/>
      <c r="QSQ4" s="155"/>
      <c r="QSR4" s="155"/>
      <c r="QSS4" s="155"/>
      <c r="QST4" s="155"/>
      <c r="QSU4" s="155"/>
      <c r="QSV4" s="155"/>
      <c r="QSW4" s="155"/>
      <c r="QSX4" s="155"/>
      <c r="QSY4" s="155"/>
      <c r="QSZ4" s="155"/>
      <c r="QTA4" s="155"/>
      <c r="QTB4" s="155"/>
      <c r="QTC4" s="155"/>
      <c r="QTD4" s="155"/>
      <c r="QTE4" s="155"/>
      <c r="QTF4" s="155"/>
      <c r="QTG4" s="155"/>
      <c r="QTH4" s="155"/>
      <c r="QTI4" s="155"/>
      <c r="QTJ4" s="155"/>
      <c r="QTK4" s="155"/>
      <c r="QTL4" s="155"/>
      <c r="QTM4" s="155"/>
      <c r="QTN4" s="155"/>
      <c r="QTO4" s="155"/>
      <c r="QTP4" s="155"/>
      <c r="QTQ4" s="155"/>
      <c r="QTR4" s="155"/>
      <c r="QTS4" s="155"/>
      <c r="QTT4" s="155"/>
      <c r="QTU4" s="155"/>
      <c r="QTV4" s="155"/>
      <c r="QTW4" s="155"/>
      <c r="QTX4" s="155"/>
      <c r="QTY4" s="155"/>
      <c r="QTZ4" s="155"/>
      <c r="QUA4" s="155"/>
      <c r="QUB4" s="155"/>
      <c r="QUC4" s="155"/>
      <c r="QUD4" s="155"/>
      <c r="QUE4" s="155"/>
      <c r="QUF4" s="155"/>
      <c r="QUG4" s="155"/>
      <c r="QUH4" s="155"/>
      <c r="QUI4" s="155"/>
      <c r="QUJ4" s="155"/>
      <c r="QUK4" s="155"/>
      <c r="QUL4" s="155"/>
      <c r="QUM4" s="155"/>
      <c r="QUN4" s="155"/>
      <c r="QUO4" s="155"/>
      <c r="QUP4" s="155"/>
      <c r="QUQ4" s="155"/>
      <c r="QUR4" s="155"/>
      <c r="QUS4" s="155"/>
      <c r="QUT4" s="155"/>
      <c r="QUU4" s="155"/>
      <c r="QUV4" s="155"/>
      <c r="QUW4" s="155"/>
      <c r="QUX4" s="155"/>
      <c r="QUY4" s="155"/>
      <c r="QUZ4" s="155"/>
      <c r="QVA4" s="155"/>
      <c r="QVB4" s="155"/>
      <c r="QVC4" s="155"/>
      <c r="QVD4" s="155"/>
      <c r="QVE4" s="155"/>
      <c r="QVF4" s="155"/>
      <c r="QVG4" s="155"/>
      <c r="QVH4" s="155"/>
      <c r="QVI4" s="155"/>
      <c r="QVJ4" s="155"/>
      <c r="QVK4" s="155"/>
      <c r="QVL4" s="155"/>
      <c r="QVM4" s="155"/>
      <c r="QVN4" s="155"/>
      <c r="QVO4" s="155"/>
      <c r="QVP4" s="155"/>
      <c r="QVQ4" s="155"/>
      <c r="QVR4" s="155"/>
      <c r="QVS4" s="155"/>
      <c r="QVT4" s="155"/>
      <c r="QVU4" s="155"/>
      <c r="QVV4" s="155"/>
      <c r="QVW4" s="155"/>
      <c r="QVX4" s="155"/>
      <c r="QVY4" s="155"/>
      <c r="QVZ4" s="155"/>
      <c r="QWA4" s="155"/>
      <c r="QWB4" s="155"/>
      <c r="QWC4" s="155"/>
      <c r="QWD4" s="155"/>
      <c r="QWE4" s="155"/>
      <c r="QWF4" s="155"/>
      <c r="QWG4" s="155"/>
      <c r="QWH4" s="155"/>
      <c r="QWI4" s="155"/>
      <c r="QWJ4" s="155"/>
      <c r="QWK4" s="155"/>
      <c r="QWL4" s="155"/>
      <c r="QWM4" s="155"/>
      <c r="QWN4" s="155"/>
      <c r="QWO4" s="155"/>
      <c r="QWP4" s="155"/>
      <c r="QWQ4" s="155"/>
      <c r="QWR4" s="155"/>
      <c r="QWS4" s="155"/>
      <c r="QWT4" s="155"/>
      <c r="QWU4" s="155"/>
      <c r="QWV4" s="155"/>
      <c r="QWW4" s="155"/>
      <c r="QWX4" s="155"/>
      <c r="QWY4" s="155"/>
      <c r="QWZ4" s="155"/>
      <c r="QXA4" s="155"/>
      <c r="QXB4" s="155"/>
      <c r="QXC4" s="155"/>
      <c r="QXD4" s="155"/>
      <c r="QXE4" s="155"/>
      <c r="QXF4" s="155"/>
      <c r="QXG4" s="155"/>
      <c r="QXH4" s="155"/>
      <c r="QXI4" s="155"/>
      <c r="QXJ4" s="155"/>
      <c r="QXK4" s="155"/>
      <c r="QXL4" s="155"/>
      <c r="QXM4" s="155"/>
      <c r="QXN4" s="155"/>
      <c r="QXO4" s="155"/>
      <c r="QXP4" s="155"/>
      <c r="QXQ4" s="155"/>
      <c r="QXR4" s="155"/>
      <c r="QXS4" s="155"/>
      <c r="QXT4" s="155"/>
      <c r="QXU4" s="155"/>
      <c r="QXV4" s="155"/>
      <c r="QXW4" s="155"/>
      <c r="QXX4" s="155"/>
      <c r="QXY4" s="155"/>
      <c r="QXZ4" s="155"/>
      <c r="QYA4" s="155"/>
      <c r="QYB4" s="155"/>
      <c r="QYC4" s="155"/>
      <c r="QYD4" s="155"/>
      <c r="QYE4" s="155"/>
      <c r="QYF4" s="155"/>
      <c r="QYG4" s="155"/>
      <c r="QYH4" s="155"/>
      <c r="QYI4" s="155"/>
      <c r="QYJ4" s="155"/>
      <c r="QYK4" s="155"/>
      <c r="QYL4" s="155"/>
      <c r="QYM4" s="155"/>
      <c r="QYN4" s="155"/>
      <c r="QYO4" s="155"/>
      <c r="QYP4" s="155"/>
      <c r="QYQ4" s="155"/>
      <c r="QYR4" s="155"/>
      <c r="QYS4" s="155"/>
      <c r="QYT4" s="155"/>
      <c r="QYU4" s="155"/>
      <c r="QYV4" s="155"/>
      <c r="QYW4" s="155"/>
      <c r="QYX4" s="155"/>
      <c r="QYY4" s="155"/>
      <c r="QYZ4" s="155"/>
      <c r="QZA4" s="155"/>
      <c r="QZB4" s="155"/>
      <c r="QZC4" s="155"/>
      <c r="QZD4" s="155"/>
      <c r="QZE4" s="155"/>
      <c r="QZF4" s="155"/>
      <c r="QZG4" s="155"/>
      <c r="QZH4" s="155"/>
      <c r="QZI4" s="155"/>
      <c r="QZJ4" s="155"/>
      <c r="QZK4" s="155"/>
      <c r="QZL4" s="155"/>
      <c r="QZM4" s="155"/>
      <c r="QZN4" s="155"/>
      <c r="QZO4" s="155"/>
      <c r="QZP4" s="155"/>
      <c r="QZQ4" s="155"/>
      <c r="QZR4" s="155"/>
      <c r="QZS4" s="155"/>
      <c r="QZT4" s="155"/>
      <c r="QZU4" s="155"/>
      <c r="QZV4" s="155"/>
      <c r="QZW4" s="155"/>
      <c r="QZX4" s="155"/>
      <c r="QZY4" s="155"/>
      <c r="QZZ4" s="155"/>
      <c r="RAA4" s="155"/>
      <c r="RAB4" s="155"/>
      <c r="RAC4" s="155"/>
      <c r="RAD4" s="155"/>
      <c r="RAE4" s="155"/>
      <c r="RAF4" s="155"/>
      <c r="RAG4" s="155"/>
      <c r="RAH4" s="155"/>
      <c r="RAI4" s="155"/>
      <c r="RAJ4" s="155"/>
      <c r="RAK4" s="155"/>
      <c r="RAL4" s="155"/>
      <c r="RAM4" s="155"/>
      <c r="RAN4" s="155"/>
      <c r="RAO4" s="155"/>
      <c r="RAP4" s="155"/>
      <c r="RAQ4" s="155"/>
      <c r="RAR4" s="155"/>
      <c r="RAS4" s="155"/>
      <c r="RAT4" s="155"/>
      <c r="RAU4" s="155"/>
      <c r="RAV4" s="155"/>
      <c r="RAW4" s="155"/>
      <c r="RAX4" s="155"/>
      <c r="RAY4" s="155"/>
      <c r="RAZ4" s="155"/>
      <c r="RBA4" s="155"/>
      <c r="RBB4" s="155"/>
      <c r="RBC4" s="155"/>
      <c r="RBD4" s="155"/>
      <c r="RBE4" s="155"/>
      <c r="RBF4" s="155"/>
      <c r="RBG4" s="155"/>
      <c r="RBH4" s="155"/>
      <c r="RBI4" s="155"/>
      <c r="RBJ4" s="155"/>
      <c r="RBK4" s="155"/>
      <c r="RBL4" s="155"/>
      <c r="RBM4" s="155"/>
      <c r="RBN4" s="155"/>
      <c r="RBO4" s="155"/>
      <c r="RBP4" s="155"/>
      <c r="RBQ4" s="155"/>
      <c r="RBR4" s="155"/>
      <c r="RBS4" s="155"/>
      <c r="RBT4" s="155"/>
      <c r="RBU4" s="155"/>
      <c r="RBV4" s="155"/>
      <c r="RBW4" s="155"/>
      <c r="RBX4" s="155"/>
      <c r="RBY4" s="155"/>
      <c r="RBZ4" s="155"/>
      <c r="RCA4" s="155"/>
      <c r="RCB4" s="155"/>
      <c r="RCC4" s="155"/>
      <c r="RCD4" s="155"/>
      <c r="RCE4" s="155"/>
      <c r="RCF4" s="155"/>
      <c r="RCG4" s="155"/>
      <c r="RCH4" s="155"/>
      <c r="RCI4" s="155"/>
      <c r="RCJ4" s="155"/>
      <c r="RCK4" s="155"/>
      <c r="RCL4" s="155"/>
      <c r="RCM4" s="155"/>
      <c r="RCN4" s="155"/>
      <c r="RCO4" s="155"/>
      <c r="RCP4" s="155"/>
      <c r="RCQ4" s="155"/>
      <c r="RCR4" s="155"/>
      <c r="RCS4" s="155"/>
      <c r="RCT4" s="155"/>
      <c r="RCU4" s="155"/>
      <c r="RCV4" s="155"/>
      <c r="RCW4" s="155"/>
      <c r="RCX4" s="155"/>
      <c r="RCY4" s="155"/>
      <c r="RCZ4" s="155"/>
      <c r="RDA4" s="155"/>
      <c r="RDB4" s="155"/>
      <c r="RDC4" s="155"/>
      <c r="RDD4" s="155"/>
      <c r="RDE4" s="155"/>
      <c r="RDF4" s="155"/>
      <c r="RDG4" s="155"/>
      <c r="RDH4" s="155"/>
      <c r="RDI4" s="155"/>
      <c r="RDJ4" s="155"/>
      <c r="RDK4" s="155"/>
      <c r="RDL4" s="155"/>
      <c r="RDM4" s="155"/>
      <c r="RDN4" s="155"/>
      <c r="RDO4" s="155"/>
      <c r="RDP4" s="155"/>
      <c r="RDQ4" s="155"/>
      <c r="RDR4" s="155"/>
      <c r="RDS4" s="155"/>
      <c r="RDT4" s="155"/>
      <c r="RDU4" s="155"/>
      <c r="RDV4" s="155"/>
      <c r="RDW4" s="155"/>
      <c r="RDX4" s="155"/>
      <c r="RDY4" s="155"/>
      <c r="RDZ4" s="155"/>
      <c r="REA4" s="155"/>
      <c r="REB4" s="155"/>
      <c r="REC4" s="155"/>
      <c r="RED4" s="155"/>
      <c r="REE4" s="155"/>
      <c r="REF4" s="155"/>
      <c r="REG4" s="155"/>
      <c r="REH4" s="155"/>
      <c r="REI4" s="155"/>
      <c r="REJ4" s="155"/>
      <c r="REK4" s="155"/>
      <c r="REL4" s="155"/>
      <c r="REM4" s="155"/>
      <c r="REN4" s="155"/>
      <c r="REO4" s="155"/>
      <c r="REP4" s="155"/>
      <c r="REQ4" s="155"/>
      <c r="RER4" s="155"/>
      <c r="RES4" s="155"/>
      <c r="RET4" s="155"/>
      <c r="REU4" s="155"/>
      <c r="REV4" s="155"/>
      <c r="REW4" s="155"/>
      <c r="REX4" s="155"/>
      <c r="REY4" s="155"/>
      <c r="REZ4" s="155"/>
      <c r="RFA4" s="155"/>
      <c r="RFB4" s="155"/>
      <c r="RFC4" s="155"/>
      <c r="RFD4" s="155"/>
      <c r="RFE4" s="155"/>
      <c r="RFF4" s="155"/>
      <c r="RFG4" s="155"/>
      <c r="RFH4" s="155"/>
      <c r="RFI4" s="155"/>
      <c r="RFJ4" s="155"/>
      <c r="RFK4" s="155"/>
      <c r="RFL4" s="155"/>
      <c r="RFM4" s="155"/>
      <c r="RFN4" s="155"/>
      <c r="RFO4" s="155"/>
      <c r="RFP4" s="155"/>
      <c r="RFQ4" s="155"/>
      <c r="RFR4" s="155"/>
      <c r="RFS4" s="155"/>
      <c r="RFT4" s="155"/>
      <c r="RFU4" s="155"/>
      <c r="RFV4" s="155"/>
      <c r="RFW4" s="155"/>
      <c r="RFX4" s="155"/>
      <c r="RFY4" s="155"/>
      <c r="RFZ4" s="155"/>
      <c r="RGA4" s="155"/>
      <c r="RGB4" s="155"/>
      <c r="RGC4" s="155"/>
      <c r="RGD4" s="155"/>
      <c r="RGE4" s="155"/>
      <c r="RGF4" s="155"/>
      <c r="RGG4" s="155"/>
      <c r="RGH4" s="155"/>
      <c r="RGI4" s="155"/>
      <c r="RGJ4" s="155"/>
      <c r="RGK4" s="155"/>
      <c r="RGL4" s="155"/>
      <c r="RGM4" s="155"/>
      <c r="RGN4" s="155"/>
      <c r="RGO4" s="155"/>
      <c r="RGP4" s="155"/>
      <c r="RGQ4" s="155"/>
      <c r="RGR4" s="155"/>
      <c r="RGS4" s="155"/>
      <c r="RGT4" s="155"/>
      <c r="RGU4" s="155"/>
      <c r="RGV4" s="155"/>
      <c r="RGW4" s="155"/>
      <c r="RGX4" s="155"/>
      <c r="RGY4" s="155"/>
      <c r="RGZ4" s="155"/>
      <c r="RHA4" s="155"/>
      <c r="RHB4" s="155"/>
      <c r="RHC4" s="155"/>
      <c r="RHD4" s="155"/>
      <c r="RHE4" s="155"/>
      <c r="RHF4" s="155"/>
      <c r="RHG4" s="155"/>
      <c r="RHH4" s="155"/>
      <c r="RHI4" s="155"/>
      <c r="RHJ4" s="155"/>
      <c r="RHK4" s="155"/>
      <c r="RHL4" s="155"/>
      <c r="RHM4" s="155"/>
      <c r="RHN4" s="155"/>
      <c r="RHO4" s="155"/>
      <c r="RHP4" s="155"/>
      <c r="RHQ4" s="155"/>
      <c r="RHR4" s="155"/>
      <c r="RHS4" s="155"/>
      <c r="RHT4" s="155"/>
      <c r="RHU4" s="155"/>
      <c r="RHV4" s="155"/>
      <c r="RHW4" s="155"/>
      <c r="RHX4" s="155"/>
      <c r="RHY4" s="155"/>
      <c r="RHZ4" s="155"/>
      <c r="RIA4" s="155"/>
      <c r="RIB4" s="155"/>
      <c r="RIC4" s="155"/>
      <c r="RID4" s="155"/>
      <c r="RIE4" s="155"/>
      <c r="RIF4" s="155"/>
      <c r="RIG4" s="155"/>
      <c r="RIH4" s="155"/>
      <c r="RII4" s="155"/>
      <c r="RIJ4" s="155"/>
      <c r="RIK4" s="155"/>
      <c r="RIL4" s="155"/>
      <c r="RIM4" s="155"/>
      <c r="RIN4" s="155"/>
      <c r="RIO4" s="155"/>
      <c r="RIP4" s="155"/>
      <c r="RIQ4" s="155"/>
      <c r="RIR4" s="155"/>
      <c r="RIS4" s="155"/>
      <c r="RIT4" s="155"/>
      <c r="RIU4" s="155"/>
      <c r="RIV4" s="155"/>
      <c r="RIW4" s="155"/>
      <c r="RIX4" s="155"/>
      <c r="RIY4" s="155"/>
      <c r="RIZ4" s="155"/>
      <c r="RJA4" s="155"/>
      <c r="RJB4" s="155"/>
      <c r="RJC4" s="155"/>
      <c r="RJD4" s="155"/>
      <c r="RJE4" s="155"/>
      <c r="RJF4" s="155"/>
      <c r="RJG4" s="155"/>
      <c r="RJH4" s="155"/>
      <c r="RJI4" s="155"/>
      <c r="RJJ4" s="155"/>
      <c r="RJK4" s="155"/>
      <c r="RJL4" s="155"/>
      <c r="RJM4" s="155"/>
      <c r="RJN4" s="155"/>
      <c r="RJO4" s="155"/>
      <c r="RJP4" s="155"/>
      <c r="RJQ4" s="155"/>
      <c r="RJR4" s="155"/>
      <c r="RJS4" s="155"/>
      <c r="RJT4" s="155"/>
      <c r="RJU4" s="155"/>
      <c r="RJV4" s="155"/>
      <c r="RJW4" s="155"/>
      <c r="RJX4" s="155"/>
      <c r="RJY4" s="155"/>
      <c r="RJZ4" s="155"/>
      <c r="RKA4" s="155"/>
      <c r="RKB4" s="155"/>
      <c r="RKC4" s="155"/>
      <c r="RKD4" s="155"/>
      <c r="RKE4" s="155"/>
      <c r="RKF4" s="155"/>
      <c r="RKG4" s="155"/>
      <c r="RKH4" s="155"/>
      <c r="RKI4" s="155"/>
      <c r="RKJ4" s="155"/>
      <c r="RKK4" s="155"/>
      <c r="RKL4" s="155"/>
      <c r="RKM4" s="155"/>
      <c r="RKN4" s="155"/>
      <c r="RKO4" s="155"/>
      <c r="RKP4" s="155"/>
      <c r="RKQ4" s="155"/>
      <c r="RKR4" s="155"/>
      <c r="RKS4" s="155"/>
      <c r="RKT4" s="155"/>
      <c r="RKU4" s="155"/>
      <c r="RKV4" s="155"/>
      <c r="RKW4" s="155"/>
      <c r="RKX4" s="155"/>
      <c r="RKY4" s="155"/>
      <c r="RKZ4" s="155"/>
      <c r="RLA4" s="155"/>
      <c r="RLB4" s="155"/>
      <c r="RLC4" s="155"/>
      <c r="RLD4" s="155"/>
      <c r="RLE4" s="155"/>
      <c r="RLF4" s="155"/>
      <c r="RLG4" s="155"/>
      <c r="RLH4" s="155"/>
      <c r="RLI4" s="155"/>
      <c r="RLJ4" s="155"/>
      <c r="RLK4" s="155"/>
      <c r="RLL4" s="155"/>
      <c r="RLM4" s="155"/>
      <c r="RLN4" s="155"/>
      <c r="RLO4" s="155"/>
      <c r="RLP4" s="155"/>
      <c r="RLQ4" s="155"/>
      <c r="RLR4" s="155"/>
      <c r="RLS4" s="155"/>
      <c r="RLT4" s="155"/>
      <c r="RLU4" s="155"/>
      <c r="RLV4" s="155"/>
      <c r="RLW4" s="155"/>
      <c r="RLX4" s="155"/>
      <c r="RLY4" s="155"/>
      <c r="RLZ4" s="155"/>
      <c r="RMA4" s="155"/>
      <c r="RMB4" s="155"/>
      <c r="RMC4" s="155"/>
      <c r="RMD4" s="155"/>
      <c r="RME4" s="155"/>
      <c r="RMF4" s="155"/>
      <c r="RMG4" s="155"/>
      <c r="RMH4" s="155"/>
      <c r="RMI4" s="155"/>
      <c r="RMJ4" s="155"/>
      <c r="RMK4" s="155"/>
      <c r="RML4" s="155"/>
      <c r="RMM4" s="155"/>
      <c r="RMN4" s="155"/>
      <c r="RMO4" s="155"/>
      <c r="RMP4" s="155"/>
      <c r="RMQ4" s="155"/>
      <c r="RMR4" s="155"/>
      <c r="RMS4" s="155"/>
      <c r="RMT4" s="155"/>
      <c r="RMU4" s="155"/>
      <c r="RMV4" s="155"/>
      <c r="RMW4" s="155"/>
      <c r="RMX4" s="155"/>
      <c r="RMY4" s="155"/>
      <c r="RMZ4" s="155"/>
      <c r="RNA4" s="155"/>
      <c r="RNB4" s="155"/>
      <c r="RNC4" s="155"/>
      <c r="RND4" s="155"/>
      <c r="RNE4" s="155"/>
      <c r="RNF4" s="155"/>
      <c r="RNG4" s="155"/>
      <c r="RNH4" s="155"/>
      <c r="RNI4" s="155"/>
      <c r="RNJ4" s="155"/>
      <c r="RNK4" s="155"/>
      <c r="RNL4" s="155"/>
      <c r="RNM4" s="155"/>
      <c r="RNN4" s="155"/>
      <c r="RNO4" s="155"/>
      <c r="RNP4" s="155"/>
      <c r="RNQ4" s="155"/>
      <c r="RNR4" s="155"/>
      <c r="RNS4" s="155"/>
      <c r="RNT4" s="155"/>
      <c r="RNU4" s="155"/>
      <c r="RNV4" s="155"/>
      <c r="RNW4" s="155"/>
      <c r="RNX4" s="155"/>
      <c r="RNY4" s="155"/>
      <c r="RNZ4" s="155"/>
      <c r="ROA4" s="155"/>
      <c r="ROB4" s="155"/>
      <c r="ROC4" s="155"/>
      <c r="ROD4" s="155"/>
      <c r="ROE4" s="155"/>
      <c r="ROF4" s="155"/>
      <c r="ROG4" s="155"/>
      <c r="ROH4" s="155"/>
      <c r="ROI4" s="155"/>
      <c r="ROJ4" s="155"/>
      <c r="ROK4" s="155"/>
      <c r="ROL4" s="155"/>
      <c r="ROM4" s="155"/>
      <c r="RON4" s="155"/>
      <c r="ROO4" s="155"/>
      <c r="ROP4" s="155"/>
      <c r="ROQ4" s="155"/>
      <c r="ROR4" s="155"/>
      <c r="ROS4" s="155"/>
      <c r="ROT4" s="155"/>
      <c r="ROU4" s="155"/>
      <c r="ROV4" s="155"/>
      <c r="ROW4" s="155"/>
      <c r="ROX4" s="155"/>
      <c r="ROY4" s="155"/>
      <c r="ROZ4" s="155"/>
      <c r="RPA4" s="155"/>
      <c r="RPB4" s="155"/>
      <c r="RPC4" s="155"/>
      <c r="RPD4" s="155"/>
      <c r="RPE4" s="155"/>
      <c r="RPF4" s="155"/>
      <c r="RPG4" s="155"/>
      <c r="RPH4" s="155"/>
      <c r="RPI4" s="155"/>
      <c r="RPJ4" s="155"/>
      <c r="RPK4" s="155"/>
      <c r="RPL4" s="155"/>
      <c r="RPM4" s="155"/>
      <c r="RPN4" s="155"/>
      <c r="RPO4" s="155"/>
      <c r="RPP4" s="155"/>
      <c r="RPQ4" s="155"/>
      <c r="RPR4" s="155"/>
      <c r="RPS4" s="155"/>
      <c r="RPT4" s="155"/>
      <c r="RPU4" s="155"/>
      <c r="RPV4" s="155"/>
      <c r="RPW4" s="155"/>
      <c r="RPX4" s="155"/>
      <c r="RPY4" s="155"/>
      <c r="RPZ4" s="155"/>
      <c r="RQA4" s="155"/>
      <c r="RQB4" s="155"/>
      <c r="RQC4" s="155"/>
      <c r="RQD4" s="155"/>
      <c r="RQE4" s="155"/>
      <c r="RQF4" s="155"/>
      <c r="RQG4" s="155"/>
      <c r="RQH4" s="155"/>
      <c r="RQI4" s="155"/>
      <c r="RQJ4" s="155"/>
      <c r="RQK4" s="155"/>
      <c r="RQL4" s="155"/>
      <c r="RQM4" s="155"/>
      <c r="RQN4" s="155"/>
      <c r="RQO4" s="155"/>
      <c r="RQP4" s="155"/>
      <c r="RQQ4" s="155"/>
      <c r="RQR4" s="155"/>
      <c r="RQS4" s="155"/>
      <c r="RQT4" s="155"/>
      <c r="RQU4" s="155"/>
      <c r="RQV4" s="155"/>
      <c r="RQW4" s="155"/>
      <c r="RQX4" s="155"/>
      <c r="RQY4" s="155"/>
      <c r="RQZ4" s="155"/>
      <c r="RRA4" s="155"/>
      <c r="RRB4" s="155"/>
      <c r="RRC4" s="155"/>
      <c r="RRD4" s="155"/>
      <c r="RRE4" s="155"/>
      <c r="RRF4" s="155"/>
      <c r="RRG4" s="155"/>
      <c r="RRH4" s="155"/>
      <c r="RRI4" s="155"/>
      <c r="RRJ4" s="155"/>
      <c r="RRK4" s="155"/>
      <c r="RRL4" s="155"/>
      <c r="RRM4" s="155"/>
      <c r="RRN4" s="155"/>
      <c r="RRO4" s="155"/>
      <c r="RRP4" s="155"/>
      <c r="RRQ4" s="155"/>
      <c r="RRR4" s="155"/>
      <c r="RRS4" s="155"/>
      <c r="RRT4" s="155"/>
      <c r="RRU4" s="155"/>
      <c r="RRV4" s="155"/>
      <c r="RRW4" s="155"/>
      <c r="RRX4" s="155"/>
      <c r="RRY4" s="155"/>
      <c r="RRZ4" s="155"/>
      <c r="RSA4" s="155"/>
      <c r="RSB4" s="155"/>
      <c r="RSC4" s="155"/>
      <c r="RSD4" s="155"/>
      <c r="RSE4" s="155"/>
      <c r="RSF4" s="155"/>
      <c r="RSG4" s="155"/>
      <c r="RSH4" s="155"/>
      <c r="RSI4" s="155"/>
      <c r="RSJ4" s="155"/>
      <c r="RSK4" s="155"/>
      <c r="RSL4" s="155"/>
      <c r="RSM4" s="155"/>
      <c r="RSN4" s="155"/>
      <c r="RSO4" s="155"/>
      <c r="RSP4" s="155"/>
      <c r="RSQ4" s="155"/>
      <c r="RSR4" s="155"/>
      <c r="RSS4" s="155"/>
      <c r="RST4" s="155"/>
      <c r="RSU4" s="155"/>
      <c r="RSV4" s="155"/>
      <c r="RSW4" s="155"/>
      <c r="RSX4" s="155"/>
      <c r="RSY4" s="155"/>
      <c r="RSZ4" s="155"/>
      <c r="RTA4" s="155"/>
      <c r="RTB4" s="155"/>
      <c r="RTC4" s="155"/>
      <c r="RTD4" s="155"/>
      <c r="RTE4" s="155"/>
      <c r="RTF4" s="155"/>
      <c r="RTG4" s="155"/>
      <c r="RTH4" s="155"/>
      <c r="RTI4" s="155"/>
      <c r="RTJ4" s="155"/>
      <c r="RTK4" s="155"/>
      <c r="RTL4" s="155"/>
      <c r="RTM4" s="155"/>
      <c r="RTN4" s="155"/>
      <c r="RTO4" s="155"/>
      <c r="RTP4" s="155"/>
      <c r="RTQ4" s="155"/>
      <c r="RTR4" s="155"/>
      <c r="RTS4" s="155"/>
      <c r="RTT4" s="155"/>
      <c r="RTU4" s="155"/>
      <c r="RTV4" s="155"/>
      <c r="RTW4" s="155"/>
      <c r="RTX4" s="155"/>
      <c r="RTY4" s="155"/>
      <c r="RTZ4" s="155"/>
      <c r="RUA4" s="155"/>
      <c r="RUB4" s="155"/>
      <c r="RUC4" s="155"/>
      <c r="RUD4" s="155"/>
      <c r="RUE4" s="155"/>
      <c r="RUF4" s="155"/>
      <c r="RUG4" s="155"/>
      <c r="RUH4" s="155"/>
      <c r="RUI4" s="155"/>
      <c r="RUJ4" s="155"/>
      <c r="RUK4" s="155"/>
      <c r="RUL4" s="155"/>
      <c r="RUM4" s="155"/>
      <c r="RUN4" s="155"/>
      <c r="RUO4" s="155"/>
      <c r="RUP4" s="155"/>
      <c r="RUQ4" s="155"/>
      <c r="RUR4" s="155"/>
      <c r="RUS4" s="155"/>
      <c r="RUT4" s="155"/>
      <c r="RUU4" s="155"/>
      <c r="RUV4" s="155"/>
      <c r="RUW4" s="155"/>
      <c r="RUX4" s="155"/>
      <c r="RUY4" s="155"/>
      <c r="RUZ4" s="155"/>
      <c r="RVA4" s="155"/>
      <c r="RVB4" s="155"/>
      <c r="RVC4" s="155"/>
      <c r="RVD4" s="155"/>
      <c r="RVE4" s="155"/>
      <c r="RVF4" s="155"/>
      <c r="RVG4" s="155"/>
      <c r="RVH4" s="155"/>
      <c r="RVI4" s="155"/>
      <c r="RVJ4" s="155"/>
      <c r="RVK4" s="155"/>
      <c r="RVL4" s="155"/>
      <c r="RVM4" s="155"/>
      <c r="RVN4" s="155"/>
      <c r="RVO4" s="155"/>
      <c r="RVP4" s="155"/>
      <c r="RVQ4" s="155"/>
      <c r="RVR4" s="155"/>
      <c r="RVS4" s="155"/>
      <c r="RVT4" s="155"/>
      <c r="RVU4" s="155"/>
      <c r="RVV4" s="155"/>
      <c r="RVW4" s="155"/>
      <c r="RVX4" s="155"/>
      <c r="RVY4" s="155"/>
      <c r="RVZ4" s="155"/>
      <c r="RWA4" s="155"/>
      <c r="RWB4" s="155"/>
      <c r="RWC4" s="155"/>
      <c r="RWD4" s="155"/>
      <c r="RWE4" s="155"/>
      <c r="RWF4" s="155"/>
      <c r="RWG4" s="155"/>
      <c r="RWH4" s="155"/>
      <c r="RWI4" s="155"/>
      <c r="RWJ4" s="155"/>
      <c r="RWK4" s="155"/>
      <c r="RWL4" s="155"/>
      <c r="RWM4" s="155"/>
      <c r="RWN4" s="155"/>
      <c r="RWO4" s="155"/>
      <c r="RWP4" s="155"/>
      <c r="RWQ4" s="155"/>
      <c r="RWR4" s="155"/>
      <c r="RWS4" s="155"/>
      <c r="RWT4" s="155"/>
      <c r="RWU4" s="155"/>
      <c r="RWV4" s="155"/>
      <c r="RWW4" s="155"/>
      <c r="RWX4" s="155"/>
      <c r="RWY4" s="155"/>
      <c r="RWZ4" s="155"/>
      <c r="RXA4" s="155"/>
      <c r="RXB4" s="155"/>
      <c r="RXC4" s="155"/>
      <c r="RXD4" s="155"/>
      <c r="RXE4" s="155"/>
      <c r="RXF4" s="155"/>
      <c r="RXG4" s="155"/>
      <c r="RXH4" s="155"/>
      <c r="RXI4" s="155"/>
      <c r="RXJ4" s="155"/>
      <c r="RXK4" s="155"/>
      <c r="RXL4" s="155"/>
      <c r="RXM4" s="155"/>
      <c r="RXN4" s="155"/>
      <c r="RXO4" s="155"/>
      <c r="RXP4" s="155"/>
      <c r="RXQ4" s="155"/>
      <c r="RXR4" s="155"/>
      <c r="RXS4" s="155"/>
      <c r="RXT4" s="155"/>
      <c r="RXU4" s="155"/>
      <c r="RXV4" s="155"/>
      <c r="RXW4" s="155"/>
      <c r="RXX4" s="155"/>
      <c r="RXY4" s="155"/>
      <c r="RXZ4" s="155"/>
      <c r="RYA4" s="155"/>
      <c r="RYB4" s="155"/>
      <c r="RYC4" s="155"/>
      <c r="RYD4" s="155"/>
      <c r="RYE4" s="155"/>
      <c r="RYF4" s="155"/>
      <c r="RYG4" s="155"/>
      <c r="RYH4" s="155"/>
      <c r="RYI4" s="155"/>
      <c r="RYJ4" s="155"/>
      <c r="RYK4" s="155"/>
      <c r="RYL4" s="155"/>
      <c r="RYM4" s="155"/>
      <c r="RYN4" s="155"/>
      <c r="RYO4" s="155"/>
      <c r="RYP4" s="155"/>
      <c r="RYQ4" s="155"/>
      <c r="RYR4" s="155"/>
      <c r="RYS4" s="155"/>
      <c r="RYT4" s="155"/>
      <c r="RYU4" s="155"/>
      <c r="RYV4" s="155"/>
      <c r="RYW4" s="155"/>
      <c r="RYX4" s="155"/>
      <c r="RYY4" s="155"/>
      <c r="RYZ4" s="155"/>
      <c r="RZA4" s="155"/>
      <c r="RZB4" s="155"/>
      <c r="RZC4" s="155"/>
      <c r="RZD4" s="155"/>
      <c r="RZE4" s="155"/>
      <c r="RZF4" s="155"/>
      <c r="RZG4" s="155"/>
      <c r="RZH4" s="155"/>
      <c r="RZI4" s="155"/>
      <c r="RZJ4" s="155"/>
      <c r="RZK4" s="155"/>
      <c r="RZL4" s="155"/>
      <c r="RZM4" s="155"/>
      <c r="RZN4" s="155"/>
      <c r="RZO4" s="155"/>
      <c r="RZP4" s="155"/>
      <c r="RZQ4" s="155"/>
      <c r="RZR4" s="155"/>
      <c r="RZS4" s="155"/>
      <c r="RZT4" s="155"/>
      <c r="RZU4" s="155"/>
      <c r="RZV4" s="155"/>
      <c r="RZW4" s="155"/>
      <c r="RZX4" s="155"/>
      <c r="RZY4" s="155"/>
      <c r="RZZ4" s="155"/>
      <c r="SAA4" s="155"/>
      <c r="SAB4" s="155"/>
      <c r="SAC4" s="155"/>
      <c r="SAD4" s="155"/>
      <c r="SAE4" s="155"/>
      <c r="SAF4" s="155"/>
      <c r="SAG4" s="155"/>
      <c r="SAH4" s="155"/>
      <c r="SAI4" s="155"/>
      <c r="SAJ4" s="155"/>
      <c r="SAK4" s="155"/>
      <c r="SAL4" s="155"/>
      <c r="SAM4" s="155"/>
      <c r="SAN4" s="155"/>
      <c r="SAO4" s="155"/>
      <c r="SAP4" s="155"/>
      <c r="SAQ4" s="155"/>
      <c r="SAR4" s="155"/>
      <c r="SAS4" s="155"/>
      <c r="SAT4" s="155"/>
      <c r="SAU4" s="155"/>
      <c r="SAV4" s="155"/>
      <c r="SAW4" s="155"/>
      <c r="SAX4" s="155"/>
      <c r="SAY4" s="155"/>
      <c r="SAZ4" s="155"/>
      <c r="SBA4" s="155"/>
      <c r="SBB4" s="155"/>
      <c r="SBC4" s="155"/>
      <c r="SBD4" s="155"/>
      <c r="SBE4" s="155"/>
      <c r="SBF4" s="155"/>
      <c r="SBG4" s="155"/>
      <c r="SBH4" s="155"/>
      <c r="SBI4" s="155"/>
      <c r="SBJ4" s="155"/>
      <c r="SBK4" s="155"/>
      <c r="SBL4" s="155"/>
      <c r="SBM4" s="155"/>
      <c r="SBN4" s="155"/>
      <c r="SBO4" s="155"/>
      <c r="SBP4" s="155"/>
      <c r="SBQ4" s="155"/>
      <c r="SBR4" s="155"/>
      <c r="SBS4" s="155"/>
      <c r="SBT4" s="155"/>
      <c r="SBU4" s="155"/>
      <c r="SBV4" s="155"/>
      <c r="SBW4" s="155"/>
      <c r="SBX4" s="155"/>
      <c r="SBY4" s="155"/>
      <c r="SBZ4" s="155"/>
      <c r="SCA4" s="155"/>
      <c r="SCB4" s="155"/>
      <c r="SCC4" s="155"/>
      <c r="SCD4" s="155"/>
      <c r="SCE4" s="155"/>
      <c r="SCF4" s="155"/>
      <c r="SCG4" s="155"/>
      <c r="SCH4" s="155"/>
      <c r="SCI4" s="155"/>
      <c r="SCJ4" s="155"/>
      <c r="SCK4" s="155"/>
      <c r="SCL4" s="155"/>
      <c r="SCM4" s="155"/>
      <c r="SCN4" s="155"/>
      <c r="SCO4" s="155"/>
      <c r="SCP4" s="155"/>
      <c r="SCQ4" s="155"/>
      <c r="SCR4" s="155"/>
      <c r="SCS4" s="155"/>
      <c r="SCT4" s="155"/>
      <c r="SCU4" s="155"/>
      <c r="SCV4" s="155"/>
      <c r="SCW4" s="155"/>
      <c r="SCX4" s="155"/>
      <c r="SCY4" s="155"/>
      <c r="SCZ4" s="155"/>
      <c r="SDA4" s="155"/>
      <c r="SDB4" s="155"/>
      <c r="SDC4" s="155"/>
      <c r="SDD4" s="155"/>
      <c r="SDE4" s="155"/>
      <c r="SDF4" s="155"/>
      <c r="SDG4" s="155"/>
      <c r="SDH4" s="155"/>
      <c r="SDI4" s="155"/>
      <c r="SDJ4" s="155"/>
      <c r="SDK4" s="155"/>
      <c r="SDL4" s="155"/>
      <c r="SDM4" s="155"/>
      <c r="SDN4" s="155"/>
      <c r="SDO4" s="155"/>
      <c r="SDP4" s="155"/>
      <c r="SDQ4" s="155"/>
      <c r="SDR4" s="155"/>
      <c r="SDS4" s="155"/>
      <c r="SDT4" s="155"/>
      <c r="SDU4" s="155"/>
      <c r="SDV4" s="155"/>
      <c r="SDW4" s="155"/>
      <c r="SDX4" s="155"/>
      <c r="SDY4" s="155"/>
      <c r="SDZ4" s="155"/>
      <c r="SEA4" s="155"/>
      <c r="SEB4" s="155"/>
      <c r="SEC4" s="155"/>
      <c r="SED4" s="155"/>
      <c r="SEE4" s="155"/>
      <c r="SEF4" s="155"/>
      <c r="SEG4" s="155"/>
      <c r="SEH4" s="155"/>
      <c r="SEI4" s="155"/>
      <c r="SEJ4" s="155"/>
      <c r="SEK4" s="155"/>
      <c r="SEL4" s="155"/>
      <c r="SEM4" s="155"/>
      <c r="SEN4" s="155"/>
      <c r="SEO4" s="155"/>
      <c r="SEP4" s="155"/>
      <c r="SEQ4" s="155"/>
      <c r="SER4" s="155"/>
      <c r="SES4" s="155"/>
      <c r="SET4" s="155"/>
      <c r="SEU4" s="155"/>
      <c r="SEV4" s="155"/>
      <c r="SEW4" s="155"/>
      <c r="SEX4" s="155"/>
      <c r="SEY4" s="155"/>
      <c r="SEZ4" s="155"/>
      <c r="SFA4" s="155"/>
      <c r="SFB4" s="155"/>
      <c r="SFC4" s="155"/>
      <c r="SFD4" s="155"/>
      <c r="SFE4" s="155"/>
      <c r="SFF4" s="155"/>
      <c r="SFG4" s="155"/>
      <c r="SFH4" s="155"/>
      <c r="SFI4" s="155"/>
      <c r="SFJ4" s="155"/>
      <c r="SFK4" s="155"/>
      <c r="SFL4" s="155"/>
      <c r="SFM4" s="155"/>
      <c r="SFN4" s="155"/>
      <c r="SFO4" s="155"/>
      <c r="SFP4" s="155"/>
      <c r="SFQ4" s="155"/>
      <c r="SFR4" s="155"/>
      <c r="SFS4" s="155"/>
      <c r="SFT4" s="155"/>
      <c r="SFU4" s="155"/>
      <c r="SFV4" s="155"/>
      <c r="SFW4" s="155"/>
      <c r="SFX4" s="155"/>
      <c r="SFY4" s="155"/>
      <c r="SFZ4" s="155"/>
      <c r="SGA4" s="155"/>
      <c r="SGB4" s="155"/>
      <c r="SGC4" s="155"/>
      <c r="SGD4" s="155"/>
      <c r="SGE4" s="155"/>
      <c r="SGF4" s="155"/>
      <c r="SGG4" s="155"/>
      <c r="SGH4" s="155"/>
      <c r="SGI4" s="155"/>
      <c r="SGJ4" s="155"/>
      <c r="SGK4" s="155"/>
      <c r="SGL4" s="155"/>
      <c r="SGM4" s="155"/>
      <c r="SGN4" s="155"/>
      <c r="SGO4" s="155"/>
      <c r="SGP4" s="155"/>
      <c r="SGQ4" s="155"/>
      <c r="SGR4" s="155"/>
      <c r="SGS4" s="155"/>
      <c r="SGT4" s="155"/>
      <c r="SGU4" s="155"/>
      <c r="SGV4" s="155"/>
      <c r="SGW4" s="155"/>
      <c r="SGX4" s="155"/>
      <c r="SGY4" s="155"/>
      <c r="SGZ4" s="155"/>
      <c r="SHA4" s="155"/>
      <c r="SHB4" s="155"/>
      <c r="SHC4" s="155"/>
      <c r="SHD4" s="155"/>
      <c r="SHE4" s="155"/>
      <c r="SHF4" s="155"/>
      <c r="SHG4" s="155"/>
      <c r="SHH4" s="155"/>
      <c r="SHI4" s="155"/>
      <c r="SHJ4" s="155"/>
      <c r="SHK4" s="155"/>
      <c r="SHL4" s="155"/>
      <c r="SHM4" s="155"/>
      <c r="SHN4" s="155"/>
      <c r="SHO4" s="155"/>
      <c r="SHP4" s="155"/>
      <c r="SHQ4" s="155"/>
      <c r="SHR4" s="155"/>
      <c r="SHS4" s="155"/>
      <c r="SHT4" s="155"/>
      <c r="SHU4" s="155"/>
      <c r="SHV4" s="155"/>
      <c r="SHW4" s="155"/>
      <c r="SHX4" s="155"/>
      <c r="SHY4" s="155"/>
      <c r="SHZ4" s="155"/>
      <c r="SIA4" s="155"/>
      <c r="SIB4" s="155"/>
      <c r="SIC4" s="155"/>
      <c r="SID4" s="155"/>
      <c r="SIE4" s="155"/>
      <c r="SIF4" s="155"/>
      <c r="SIG4" s="155"/>
      <c r="SIH4" s="155"/>
      <c r="SII4" s="155"/>
      <c r="SIJ4" s="155"/>
      <c r="SIK4" s="155"/>
      <c r="SIL4" s="155"/>
      <c r="SIM4" s="155"/>
      <c r="SIN4" s="155"/>
      <c r="SIO4" s="155"/>
      <c r="SIP4" s="155"/>
      <c r="SIQ4" s="155"/>
      <c r="SIR4" s="155"/>
      <c r="SIS4" s="155"/>
      <c r="SIT4" s="155"/>
      <c r="SIU4" s="155"/>
      <c r="SIV4" s="155"/>
      <c r="SIW4" s="155"/>
      <c r="SIX4" s="155"/>
      <c r="SIY4" s="155"/>
      <c r="SIZ4" s="155"/>
      <c r="SJA4" s="155"/>
      <c r="SJB4" s="155"/>
      <c r="SJC4" s="155"/>
      <c r="SJD4" s="155"/>
      <c r="SJE4" s="155"/>
      <c r="SJF4" s="155"/>
      <c r="SJG4" s="155"/>
      <c r="SJH4" s="155"/>
      <c r="SJI4" s="155"/>
      <c r="SJJ4" s="155"/>
      <c r="SJK4" s="155"/>
      <c r="SJL4" s="155"/>
      <c r="SJM4" s="155"/>
      <c r="SJN4" s="155"/>
      <c r="SJO4" s="155"/>
      <c r="SJP4" s="155"/>
      <c r="SJQ4" s="155"/>
      <c r="SJR4" s="155"/>
      <c r="SJS4" s="155"/>
      <c r="SJT4" s="155"/>
      <c r="SJU4" s="155"/>
      <c r="SJV4" s="155"/>
      <c r="SJW4" s="155"/>
      <c r="SJX4" s="155"/>
      <c r="SJY4" s="155"/>
      <c r="SJZ4" s="155"/>
      <c r="SKA4" s="155"/>
      <c r="SKB4" s="155"/>
      <c r="SKC4" s="155"/>
      <c r="SKD4" s="155"/>
      <c r="SKE4" s="155"/>
      <c r="SKF4" s="155"/>
      <c r="SKG4" s="155"/>
      <c r="SKH4" s="155"/>
      <c r="SKI4" s="155"/>
      <c r="SKJ4" s="155"/>
      <c r="SKK4" s="155"/>
      <c r="SKL4" s="155"/>
      <c r="SKM4" s="155"/>
      <c r="SKN4" s="155"/>
      <c r="SKO4" s="155"/>
      <c r="SKP4" s="155"/>
      <c r="SKQ4" s="155"/>
      <c r="SKR4" s="155"/>
      <c r="SKS4" s="155"/>
      <c r="SKT4" s="155"/>
      <c r="SKU4" s="155"/>
      <c r="SKV4" s="155"/>
      <c r="SKW4" s="155"/>
      <c r="SKX4" s="155"/>
      <c r="SKY4" s="155"/>
      <c r="SKZ4" s="155"/>
      <c r="SLA4" s="155"/>
      <c r="SLB4" s="155"/>
      <c r="SLC4" s="155"/>
      <c r="SLD4" s="155"/>
      <c r="SLE4" s="155"/>
      <c r="SLF4" s="155"/>
      <c r="SLG4" s="155"/>
      <c r="SLH4" s="155"/>
      <c r="SLI4" s="155"/>
      <c r="SLJ4" s="155"/>
      <c r="SLK4" s="155"/>
      <c r="SLL4" s="155"/>
      <c r="SLM4" s="155"/>
      <c r="SLN4" s="155"/>
      <c r="SLO4" s="155"/>
      <c r="SLP4" s="155"/>
      <c r="SLQ4" s="155"/>
      <c r="SLR4" s="155"/>
      <c r="SLS4" s="155"/>
      <c r="SLT4" s="155"/>
      <c r="SLU4" s="155"/>
      <c r="SLV4" s="155"/>
      <c r="SLW4" s="155"/>
      <c r="SLX4" s="155"/>
      <c r="SLY4" s="155"/>
      <c r="SLZ4" s="155"/>
      <c r="SMA4" s="155"/>
      <c r="SMB4" s="155"/>
      <c r="SMC4" s="155"/>
      <c r="SMD4" s="155"/>
      <c r="SME4" s="155"/>
      <c r="SMF4" s="155"/>
      <c r="SMG4" s="155"/>
      <c r="SMH4" s="155"/>
      <c r="SMI4" s="155"/>
      <c r="SMJ4" s="155"/>
      <c r="SMK4" s="155"/>
      <c r="SML4" s="155"/>
      <c r="SMM4" s="155"/>
      <c r="SMN4" s="155"/>
      <c r="SMO4" s="155"/>
      <c r="SMP4" s="155"/>
      <c r="SMQ4" s="155"/>
      <c r="SMR4" s="155"/>
      <c r="SMS4" s="155"/>
      <c r="SMT4" s="155"/>
      <c r="SMU4" s="155"/>
      <c r="SMV4" s="155"/>
      <c r="SMW4" s="155"/>
      <c r="SMX4" s="155"/>
      <c r="SMY4" s="155"/>
      <c r="SMZ4" s="155"/>
      <c r="SNA4" s="155"/>
      <c r="SNB4" s="155"/>
      <c r="SNC4" s="155"/>
      <c r="SND4" s="155"/>
      <c r="SNE4" s="155"/>
      <c r="SNF4" s="155"/>
      <c r="SNG4" s="155"/>
      <c r="SNH4" s="155"/>
      <c r="SNI4" s="155"/>
      <c r="SNJ4" s="155"/>
      <c r="SNK4" s="155"/>
      <c r="SNL4" s="155"/>
      <c r="SNM4" s="155"/>
      <c r="SNN4" s="155"/>
      <c r="SNO4" s="155"/>
      <c r="SNP4" s="155"/>
      <c r="SNQ4" s="155"/>
      <c r="SNR4" s="155"/>
      <c r="SNS4" s="155"/>
      <c r="SNT4" s="155"/>
      <c r="SNU4" s="155"/>
      <c r="SNV4" s="155"/>
      <c r="SNW4" s="155"/>
      <c r="SNX4" s="155"/>
      <c r="SNY4" s="155"/>
      <c r="SNZ4" s="155"/>
      <c r="SOA4" s="155"/>
      <c r="SOB4" s="155"/>
      <c r="SOC4" s="155"/>
      <c r="SOD4" s="155"/>
      <c r="SOE4" s="155"/>
      <c r="SOF4" s="155"/>
      <c r="SOG4" s="155"/>
      <c r="SOH4" s="155"/>
      <c r="SOI4" s="155"/>
      <c r="SOJ4" s="155"/>
      <c r="SOK4" s="155"/>
      <c r="SOL4" s="155"/>
      <c r="SOM4" s="155"/>
      <c r="SON4" s="155"/>
      <c r="SOO4" s="155"/>
      <c r="SOP4" s="155"/>
      <c r="SOQ4" s="155"/>
      <c r="SOR4" s="155"/>
      <c r="SOS4" s="155"/>
      <c r="SOT4" s="155"/>
      <c r="SOU4" s="155"/>
      <c r="SOV4" s="155"/>
      <c r="SOW4" s="155"/>
      <c r="SOX4" s="155"/>
      <c r="SOY4" s="155"/>
      <c r="SOZ4" s="155"/>
      <c r="SPA4" s="155"/>
      <c r="SPB4" s="155"/>
      <c r="SPC4" s="155"/>
      <c r="SPD4" s="155"/>
      <c r="SPE4" s="155"/>
      <c r="SPF4" s="155"/>
      <c r="SPG4" s="155"/>
      <c r="SPH4" s="155"/>
      <c r="SPI4" s="155"/>
      <c r="SPJ4" s="155"/>
      <c r="SPK4" s="155"/>
      <c r="SPL4" s="155"/>
      <c r="SPM4" s="155"/>
      <c r="SPN4" s="155"/>
      <c r="SPO4" s="155"/>
      <c r="SPP4" s="155"/>
      <c r="SPQ4" s="155"/>
      <c r="SPR4" s="155"/>
      <c r="SPS4" s="155"/>
      <c r="SPT4" s="155"/>
      <c r="SPU4" s="155"/>
      <c r="SPV4" s="155"/>
      <c r="SPW4" s="155"/>
      <c r="SPX4" s="155"/>
      <c r="SPY4" s="155"/>
      <c r="SPZ4" s="155"/>
      <c r="SQA4" s="155"/>
      <c r="SQB4" s="155"/>
      <c r="SQC4" s="155"/>
      <c r="SQD4" s="155"/>
      <c r="SQE4" s="155"/>
      <c r="SQF4" s="155"/>
      <c r="SQG4" s="155"/>
      <c r="SQH4" s="155"/>
      <c r="SQI4" s="155"/>
      <c r="SQJ4" s="155"/>
      <c r="SQK4" s="155"/>
      <c r="SQL4" s="155"/>
      <c r="SQM4" s="155"/>
      <c r="SQN4" s="155"/>
      <c r="SQO4" s="155"/>
      <c r="SQP4" s="155"/>
      <c r="SQQ4" s="155"/>
      <c r="SQR4" s="155"/>
      <c r="SQS4" s="155"/>
      <c r="SQT4" s="155"/>
      <c r="SQU4" s="155"/>
      <c r="SQV4" s="155"/>
      <c r="SQW4" s="155"/>
      <c r="SQX4" s="155"/>
      <c r="SQY4" s="155"/>
      <c r="SQZ4" s="155"/>
      <c r="SRA4" s="155"/>
      <c r="SRB4" s="155"/>
      <c r="SRC4" s="155"/>
      <c r="SRD4" s="155"/>
      <c r="SRE4" s="155"/>
      <c r="SRF4" s="155"/>
      <c r="SRG4" s="155"/>
      <c r="SRH4" s="155"/>
      <c r="SRI4" s="155"/>
      <c r="SRJ4" s="155"/>
      <c r="SRK4" s="155"/>
      <c r="SRL4" s="155"/>
      <c r="SRM4" s="155"/>
      <c r="SRN4" s="155"/>
      <c r="SRO4" s="155"/>
      <c r="SRP4" s="155"/>
      <c r="SRQ4" s="155"/>
      <c r="SRR4" s="155"/>
      <c r="SRS4" s="155"/>
      <c r="SRT4" s="155"/>
      <c r="SRU4" s="155"/>
      <c r="SRV4" s="155"/>
      <c r="SRW4" s="155"/>
      <c r="SRX4" s="155"/>
      <c r="SRY4" s="155"/>
      <c r="SRZ4" s="155"/>
      <c r="SSA4" s="155"/>
      <c r="SSB4" s="155"/>
      <c r="SSC4" s="155"/>
      <c r="SSD4" s="155"/>
      <c r="SSE4" s="155"/>
      <c r="SSF4" s="155"/>
      <c r="SSG4" s="155"/>
      <c r="SSH4" s="155"/>
      <c r="SSI4" s="155"/>
      <c r="SSJ4" s="155"/>
      <c r="SSK4" s="155"/>
      <c r="SSL4" s="155"/>
      <c r="SSM4" s="155"/>
      <c r="SSN4" s="155"/>
      <c r="SSO4" s="155"/>
      <c r="SSP4" s="155"/>
      <c r="SSQ4" s="155"/>
      <c r="SSR4" s="155"/>
      <c r="SSS4" s="155"/>
      <c r="SST4" s="155"/>
      <c r="SSU4" s="155"/>
      <c r="SSV4" s="155"/>
      <c r="SSW4" s="155"/>
      <c r="SSX4" s="155"/>
      <c r="SSY4" s="155"/>
      <c r="SSZ4" s="155"/>
      <c r="STA4" s="155"/>
      <c r="STB4" s="155"/>
      <c r="STC4" s="155"/>
      <c r="STD4" s="155"/>
      <c r="STE4" s="155"/>
      <c r="STF4" s="155"/>
      <c r="STG4" s="155"/>
      <c r="STH4" s="155"/>
      <c r="STI4" s="155"/>
      <c r="STJ4" s="155"/>
      <c r="STK4" s="155"/>
      <c r="STL4" s="155"/>
      <c r="STM4" s="155"/>
      <c r="STN4" s="155"/>
      <c r="STO4" s="155"/>
      <c r="STP4" s="155"/>
      <c r="STQ4" s="155"/>
      <c r="STR4" s="155"/>
      <c r="STS4" s="155"/>
      <c r="STT4" s="155"/>
      <c r="STU4" s="155"/>
      <c r="STV4" s="155"/>
      <c r="STW4" s="155"/>
      <c r="STX4" s="155"/>
      <c r="STY4" s="155"/>
      <c r="STZ4" s="155"/>
      <c r="SUA4" s="155"/>
      <c r="SUB4" s="155"/>
      <c r="SUC4" s="155"/>
      <c r="SUD4" s="155"/>
      <c r="SUE4" s="155"/>
      <c r="SUF4" s="155"/>
      <c r="SUG4" s="155"/>
      <c r="SUH4" s="155"/>
      <c r="SUI4" s="155"/>
      <c r="SUJ4" s="155"/>
      <c r="SUK4" s="155"/>
      <c r="SUL4" s="155"/>
      <c r="SUM4" s="155"/>
      <c r="SUN4" s="155"/>
      <c r="SUO4" s="155"/>
      <c r="SUP4" s="155"/>
      <c r="SUQ4" s="155"/>
      <c r="SUR4" s="155"/>
      <c r="SUS4" s="155"/>
      <c r="SUT4" s="155"/>
      <c r="SUU4" s="155"/>
      <c r="SUV4" s="155"/>
      <c r="SUW4" s="155"/>
      <c r="SUX4" s="155"/>
      <c r="SUY4" s="155"/>
      <c r="SUZ4" s="155"/>
      <c r="SVA4" s="155"/>
      <c r="SVB4" s="155"/>
      <c r="SVC4" s="155"/>
      <c r="SVD4" s="155"/>
      <c r="SVE4" s="155"/>
      <c r="SVF4" s="155"/>
      <c r="SVG4" s="155"/>
      <c r="SVH4" s="155"/>
      <c r="SVI4" s="155"/>
      <c r="SVJ4" s="155"/>
      <c r="SVK4" s="155"/>
      <c r="SVL4" s="155"/>
      <c r="SVM4" s="155"/>
      <c r="SVN4" s="155"/>
      <c r="SVO4" s="155"/>
      <c r="SVP4" s="155"/>
      <c r="SVQ4" s="155"/>
      <c r="SVR4" s="155"/>
      <c r="SVS4" s="155"/>
      <c r="SVT4" s="155"/>
      <c r="SVU4" s="155"/>
      <c r="SVV4" s="155"/>
      <c r="SVW4" s="155"/>
      <c r="SVX4" s="155"/>
      <c r="SVY4" s="155"/>
      <c r="SVZ4" s="155"/>
      <c r="SWA4" s="155"/>
      <c r="SWB4" s="155"/>
      <c r="SWC4" s="155"/>
      <c r="SWD4" s="155"/>
      <c r="SWE4" s="155"/>
      <c r="SWF4" s="155"/>
      <c r="SWG4" s="155"/>
      <c r="SWH4" s="155"/>
      <c r="SWI4" s="155"/>
      <c r="SWJ4" s="155"/>
      <c r="SWK4" s="155"/>
      <c r="SWL4" s="155"/>
      <c r="SWM4" s="155"/>
      <c r="SWN4" s="155"/>
      <c r="SWO4" s="155"/>
      <c r="SWP4" s="155"/>
      <c r="SWQ4" s="155"/>
      <c r="SWR4" s="155"/>
      <c r="SWS4" s="155"/>
      <c r="SWT4" s="155"/>
      <c r="SWU4" s="155"/>
      <c r="SWV4" s="155"/>
      <c r="SWW4" s="155"/>
      <c r="SWX4" s="155"/>
      <c r="SWY4" s="155"/>
      <c r="SWZ4" s="155"/>
      <c r="SXA4" s="155"/>
      <c r="SXB4" s="155"/>
      <c r="SXC4" s="155"/>
      <c r="SXD4" s="155"/>
      <c r="SXE4" s="155"/>
      <c r="SXF4" s="155"/>
      <c r="SXG4" s="155"/>
      <c r="SXH4" s="155"/>
      <c r="SXI4" s="155"/>
      <c r="SXJ4" s="155"/>
      <c r="SXK4" s="155"/>
      <c r="SXL4" s="155"/>
      <c r="SXM4" s="155"/>
      <c r="SXN4" s="155"/>
      <c r="SXO4" s="155"/>
      <c r="SXP4" s="155"/>
      <c r="SXQ4" s="155"/>
      <c r="SXR4" s="155"/>
      <c r="SXS4" s="155"/>
      <c r="SXT4" s="155"/>
      <c r="SXU4" s="155"/>
      <c r="SXV4" s="155"/>
      <c r="SXW4" s="155"/>
      <c r="SXX4" s="155"/>
      <c r="SXY4" s="155"/>
      <c r="SXZ4" s="155"/>
      <c r="SYA4" s="155"/>
      <c r="SYB4" s="155"/>
      <c r="SYC4" s="155"/>
      <c r="SYD4" s="155"/>
      <c r="SYE4" s="155"/>
      <c r="SYF4" s="155"/>
      <c r="SYG4" s="155"/>
      <c r="SYH4" s="155"/>
      <c r="SYI4" s="155"/>
      <c r="SYJ4" s="155"/>
      <c r="SYK4" s="155"/>
      <c r="SYL4" s="155"/>
      <c r="SYM4" s="155"/>
      <c r="SYN4" s="155"/>
      <c r="SYO4" s="155"/>
      <c r="SYP4" s="155"/>
      <c r="SYQ4" s="155"/>
      <c r="SYR4" s="155"/>
      <c r="SYS4" s="155"/>
      <c r="SYT4" s="155"/>
      <c r="SYU4" s="155"/>
      <c r="SYV4" s="155"/>
      <c r="SYW4" s="155"/>
      <c r="SYX4" s="155"/>
      <c r="SYY4" s="155"/>
      <c r="SYZ4" s="155"/>
      <c r="SZA4" s="155"/>
      <c r="SZB4" s="155"/>
      <c r="SZC4" s="155"/>
      <c r="SZD4" s="155"/>
      <c r="SZE4" s="155"/>
      <c r="SZF4" s="155"/>
      <c r="SZG4" s="155"/>
      <c r="SZH4" s="155"/>
      <c r="SZI4" s="155"/>
      <c r="SZJ4" s="155"/>
      <c r="SZK4" s="155"/>
      <c r="SZL4" s="155"/>
      <c r="SZM4" s="155"/>
      <c r="SZN4" s="155"/>
      <c r="SZO4" s="155"/>
      <c r="SZP4" s="155"/>
      <c r="SZQ4" s="155"/>
      <c r="SZR4" s="155"/>
      <c r="SZS4" s="155"/>
      <c r="SZT4" s="155"/>
      <c r="SZU4" s="155"/>
      <c r="SZV4" s="155"/>
      <c r="SZW4" s="155"/>
      <c r="SZX4" s="155"/>
      <c r="SZY4" s="155"/>
      <c r="SZZ4" s="155"/>
      <c r="TAA4" s="155"/>
      <c r="TAB4" s="155"/>
      <c r="TAC4" s="155"/>
      <c r="TAD4" s="155"/>
      <c r="TAE4" s="155"/>
      <c r="TAF4" s="155"/>
      <c r="TAG4" s="155"/>
      <c r="TAH4" s="155"/>
      <c r="TAI4" s="155"/>
      <c r="TAJ4" s="155"/>
      <c r="TAK4" s="155"/>
      <c r="TAL4" s="155"/>
      <c r="TAM4" s="155"/>
      <c r="TAN4" s="155"/>
      <c r="TAO4" s="155"/>
      <c r="TAP4" s="155"/>
      <c r="TAQ4" s="155"/>
      <c r="TAR4" s="155"/>
      <c r="TAS4" s="155"/>
      <c r="TAT4" s="155"/>
      <c r="TAU4" s="155"/>
      <c r="TAV4" s="155"/>
      <c r="TAW4" s="155"/>
      <c r="TAX4" s="155"/>
      <c r="TAY4" s="155"/>
      <c r="TAZ4" s="155"/>
      <c r="TBA4" s="155"/>
      <c r="TBB4" s="155"/>
      <c r="TBC4" s="155"/>
      <c r="TBD4" s="155"/>
      <c r="TBE4" s="155"/>
      <c r="TBF4" s="155"/>
      <c r="TBG4" s="155"/>
      <c r="TBH4" s="155"/>
      <c r="TBI4" s="155"/>
      <c r="TBJ4" s="155"/>
      <c r="TBK4" s="155"/>
      <c r="TBL4" s="155"/>
      <c r="TBM4" s="155"/>
      <c r="TBN4" s="155"/>
      <c r="TBO4" s="155"/>
      <c r="TBP4" s="155"/>
      <c r="TBQ4" s="155"/>
      <c r="TBR4" s="155"/>
      <c r="TBS4" s="155"/>
      <c r="TBT4" s="155"/>
      <c r="TBU4" s="155"/>
      <c r="TBV4" s="155"/>
      <c r="TBW4" s="155"/>
      <c r="TBX4" s="155"/>
      <c r="TBY4" s="155"/>
      <c r="TBZ4" s="155"/>
      <c r="TCA4" s="155"/>
      <c r="TCB4" s="155"/>
      <c r="TCC4" s="155"/>
      <c r="TCD4" s="155"/>
      <c r="TCE4" s="155"/>
      <c r="TCF4" s="155"/>
      <c r="TCG4" s="155"/>
      <c r="TCH4" s="155"/>
      <c r="TCI4" s="155"/>
      <c r="TCJ4" s="155"/>
      <c r="TCK4" s="155"/>
      <c r="TCL4" s="155"/>
      <c r="TCM4" s="155"/>
      <c r="TCN4" s="155"/>
      <c r="TCO4" s="155"/>
      <c r="TCP4" s="155"/>
      <c r="TCQ4" s="155"/>
      <c r="TCR4" s="155"/>
      <c r="TCS4" s="155"/>
      <c r="TCT4" s="155"/>
      <c r="TCU4" s="155"/>
      <c r="TCV4" s="155"/>
      <c r="TCW4" s="155"/>
      <c r="TCX4" s="155"/>
      <c r="TCY4" s="155"/>
      <c r="TCZ4" s="155"/>
      <c r="TDA4" s="155"/>
      <c r="TDB4" s="155"/>
      <c r="TDC4" s="155"/>
      <c r="TDD4" s="155"/>
      <c r="TDE4" s="155"/>
      <c r="TDF4" s="155"/>
      <c r="TDG4" s="155"/>
      <c r="TDH4" s="155"/>
      <c r="TDI4" s="155"/>
      <c r="TDJ4" s="155"/>
      <c r="TDK4" s="155"/>
      <c r="TDL4" s="155"/>
      <c r="TDM4" s="155"/>
      <c r="TDN4" s="155"/>
      <c r="TDO4" s="155"/>
      <c r="TDP4" s="155"/>
      <c r="TDQ4" s="155"/>
      <c r="TDR4" s="155"/>
      <c r="TDS4" s="155"/>
      <c r="TDT4" s="155"/>
      <c r="TDU4" s="155"/>
      <c r="TDV4" s="155"/>
      <c r="TDW4" s="155"/>
      <c r="TDX4" s="155"/>
      <c r="TDY4" s="155"/>
      <c r="TDZ4" s="155"/>
      <c r="TEA4" s="155"/>
      <c r="TEB4" s="155"/>
      <c r="TEC4" s="155"/>
      <c r="TED4" s="155"/>
      <c r="TEE4" s="155"/>
      <c r="TEF4" s="155"/>
      <c r="TEG4" s="155"/>
      <c r="TEH4" s="155"/>
      <c r="TEI4" s="155"/>
      <c r="TEJ4" s="155"/>
      <c r="TEK4" s="155"/>
      <c r="TEL4" s="155"/>
      <c r="TEM4" s="155"/>
      <c r="TEN4" s="155"/>
      <c r="TEO4" s="155"/>
      <c r="TEP4" s="155"/>
      <c r="TEQ4" s="155"/>
      <c r="TER4" s="155"/>
      <c r="TES4" s="155"/>
      <c r="TET4" s="155"/>
      <c r="TEU4" s="155"/>
      <c r="TEV4" s="155"/>
      <c r="TEW4" s="155"/>
      <c r="TEX4" s="155"/>
      <c r="TEY4" s="155"/>
      <c r="TEZ4" s="155"/>
      <c r="TFA4" s="155"/>
      <c r="TFB4" s="155"/>
      <c r="TFC4" s="155"/>
      <c r="TFD4" s="155"/>
      <c r="TFE4" s="155"/>
      <c r="TFF4" s="155"/>
      <c r="TFG4" s="155"/>
      <c r="TFH4" s="155"/>
      <c r="TFI4" s="155"/>
      <c r="TFJ4" s="155"/>
      <c r="TFK4" s="155"/>
      <c r="TFL4" s="155"/>
      <c r="TFM4" s="155"/>
      <c r="TFN4" s="155"/>
      <c r="TFO4" s="155"/>
      <c r="TFP4" s="155"/>
      <c r="TFQ4" s="155"/>
      <c r="TFR4" s="155"/>
      <c r="TFS4" s="155"/>
      <c r="TFT4" s="155"/>
      <c r="TFU4" s="155"/>
      <c r="TFV4" s="155"/>
      <c r="TFW4" s="155"/>
      <c r="TFX4" s="155"/>
      <c r="TFY4" s="155"/>
      <c r="TFZ4" s="155"/>
      <c r="TGA4" s="155"/>
      <c r="TGB4" s="155"/>
      <c r="TGC4" s="155"/>
      <c r="TGD4" s="155"/>
      <c r="TGE4" s="155"/>
      <c r="TGF4" s="155"/>
      <c r="TGG4" s="155"/>
      <c r="TGH4" s="155"/>
      <c r="TGI4" s="155"/>
      <c r="TGJ4" s="155"/>
      <c r="TGK4" s="155"/>
      <c r="TGL4" s="155"/>
      <c r="TGM4" s="155"/>
      <c r="TGN4" s="155"/>
      <c r="TGO4" s="155"/>
      <c r="TGP4" s="155"/>
      <c r="TGQ4" s="155"/>
      <c r="TGR4" s="155"/>
      <c r="TGS4" s="155"/>
      <c r="TGT4" s="155"/>
      <c r="TGU4" s="155"/>
      <c r="TGV4" s="155"/>
      <c r="TGW4" s="155"/>
      <c r="TGX4" s="155"/>
      <c r="TGY4" s="155"/>
      <c r="TGZ4" s="155"/>
      <c r="THA4" s="155"/>
      <c r="THB4" s="155"/>
      <c r="THC4" s="155"/>
      <c r="THD4" s="155"/>
      <c r="THE4" s="155"/>
      <c r="THF4" s="155"/>
      <c r="THG4" s="155"/>
      <c r="THH4" s="155"/>
      <c r="THI4" s="155"/>
      <c r="THJ4" s="155"/>
      <c r="THK4" s="155"/>
      <c r="THL4" s="155"/>
      <c r="THM4" s="155"/>
      <c r="THN4" s="155"/>
      <c r="THO4" s="155"/>
      <c r="THP4" s="155"/>
      <c r="THQ4" s="155"/>
      <c r="THR4" s="155"/>
      <c r="THS4" s="155"/>
      <c r="THT4" s="155"/>
      <c r="THU4" s="155"/>
      <c r="THV4" s="155"/>
      <c r="THW4" s="155"/>
      <c r="THX4" s="155"/>
      <c r="THY4" s="155"/>
      <c r="THZ4" s="155"/>
      <c r="TIA4" s="155"/>
      <c r="TIB4" s="155"/>
      <c r="TIC4" s="155"/>
      <c r="TID4" s="155"/>
      <c r="TIE4" s="155"/>
      <c r="TIF4" s="155"/>
      <c r="TIG4" s="155"/>
      <c r="TIH4" s="155"/>
      <c r="TII4" s="155"/>
      <c r="TIJ4" s="155"/>
      <c r="TIK4" s="155"/>
      <c r="TIL4" s="155"/>
      <c r="TIM4" s="155"/>
      <c r="TIN4" s="155"/>
      <c r="TIO4" s="155"/>
      <c r="TIP4" s="155"/>
      <c r="TIQ4" s="155"/>
      <c r="TIR4" s="155"/>
      <c r="TIS4" s="155"/>
      <c r="TIT4" s="155"/>
      <c r="TIU4" s="155"/>
      <c r="TIV4" s="155"/>
      <c r="TIW4" s="155"/>
      <c r="TIX4" s="155"/>
      <c r="TIY4" s="155"/>
      <c r="TIZ4" s="155"/>
      <c r="TJA4" s="155"/>
      <c r="TJB4" s="155"/>
      <c r="TJC4" s="155"/>
      <c r="TJD4" s="155"/>
      <c r="TJE4" s="155"/>
      <c r="TJF4" s="155"/>
      <c r="TJG4" s="155"/>
      <c r="TJH4" s="155"/>
      <c r="TJI4" s="155"/>
      <c r="TJJ4" s="155"/>
      <c r="TJK4" s="155"/>
      <c r="TJL4" s="155"/>
      <c r="TJM4" s="155"/>
      <c r="TJN4" s="155"/>
      <c r="TJO4" s="155"/>
      <c r="TJP4" s="155"/>
      <c r="TJQ4" s="155"/>
      <c r="TJR4" s="155"/>
      <c r="TJS4" s="155"/>
      <c r="TJT4" s="155"/>
      <c r="TJU4" s="155"/>
      <c r="TJV4" s="155"/>
      <c r="TJW4" s="155"/>
      <c r="TJX4" s="155"/>
      <c r="TJY4" s="155"/>
      <c r="TJZ4" s="155"/>
      <c r="TKA4" s="155"/>
      <c r="TKB4" s="155"/>
      <c r="TKC4" s="155"/>
      <c r="TKD4" s="155"/>
      <c r="TKE4" s="155"/>
      <c r="TKF4" s="155"/>
      <c r="TKG4" s="155"/>
      <c r="TKH4" s="155"/>
      <c r="TKI4" s="155"/>
      <c r="TKJ4" s="155"/>
      <c r="TKK4" s="155"/>
      <c r="TKL4" s="155"/>
      <c r="TKM4" s="155"/>
      <c r="TKN4" s="155"/>
      <c r="TKO4" s="155"/>
      <c r="TKP4" s="155"/>
      <c r="TKQ4" s="155"/>
      <c r="TKR4" s="155"/>
      <c r="TKS4" s="155"/>
      <c r="TKT4" s="155"/>
      <c r="TKU4" s="155"/>
      <c r="TKV4" s="155"/>
      <c r="TKW4" s="155"/>
      <c r="TKX4" s="155"/>
      <c r="TKY4" s="155"/>
      <c r="TKZ4" s="155"/>
      <c r="TLA4" s="155"/>
      <c r="TLB4" s="155"/>
      <c r="TLC4" s="155"/>
      <c r="TLD4" s="155"/>
      <c r="TLE4" s="155"/>
      <c r="TLF4" s="155"/>
      <c r="TLG4" s="155"/>
      <c r="TLH4" s="155"/>
      <c r="TLI4" s="155"/>
      <c r="TLJ4" s="155"/>
      <c r="TLK4" s="155"/>
      <c r="TLL4" s="155"/>
      <c r="TLM4" s="155"/>
      <c r="TLN4" s="155"/>
      <c r="TLO4" s="155"/>
      <c r="TLP4" s="155"/>
      <c r="TLQ4" s="155"/>
      <c r="TLR4" s="155"/>
      <c r="TLS4" s="155"/>
      <c r="TLT4" s="155"/>
      <c r="TLU4" s="155"/>
      <c r="TLV4" s="155"/>
      <c r="TLW4" s="155"/>
      <c r="TLX4" s="155"/>
      <c r="TLY4" s="155"/>
      <c r="TLZ4" s="155"/>
      <c r="TMA4" s="155"/>
      <c r="TMB4" s="155"/>
      <c r="TMC4" s="155"/>
      <c r="TMD4" s="155"/>
      <c r="TME4" s="155"/>
      <c r="TMF4" s="155"/>
      <c r="TMG4" s="155"/>
      <c r="TMH4" s="155"/>
      <c r="TMI4" s="155"/>
      <c r="TMJ4" s="155"/>
      <c r="TMK4" s="155"/>
      <c r="TML4" s="155"/>
      <c r="TMM4" s="155"/>
      <c r="TMN4" s="155"/>
      <c r="TMO4" s="155"/>
      <c r="TMP4" s="155"/>
      <c r="TMQ4" s="155"/>
      <c r="TMR4" s="155"/>
      <c r="TMS4" s="155"/>
      <c r="TMT4" s="155"/>
      <c r="TMU4" s="155"/>
      <c r="TMV4" s="155"/>
      <c r="TMW4" s="155"/>
      <c r="TMX4" s="155"/>
      <c r="TMY4" s="155"/>
      <c r="TMZ4" s="155"/>
      <c r="TNA4" s="155"/>
      <c r="TNB4" s="155"/>
      <c r="TNC4" s="155"/>
      <c r="TND4" s="155"/>
      <c r="TNE4" s="155"/>
      <c r="TNF4" s="155"/>
      <c r="TNG4" s="155"/>
      <c r="TNH4" s="155"/>
      <c r="TNI4" s="155"/>
      <c r="TNJ4" s="155"/>
      <c r="TNK4" s="155"/>
      <c r="TNL4" s="155"/>
      <c r="TNM4" s="155"/>
      <c r="TNN4" s="155"/>
      <c r="TNO4" s="155"/>
      <c r="TNP4" s="155"/>
      <c r="TNQ4" s="155"/>
      <c r="TNR4" s="155"/>
      <c r="TNS4" s="155"/>
      <c r="TNT4" s="155"/>
      <c r="TNU4" s="155"/>
      <c r="TNV4" s="155"/>
      <c r="TNW4" s="155"/>
      <c r="TNX4" s="155"/>
      <c r="TNY4" s="155"/>
      <c r="TNZ4" s="155"/>
      <c r="TOA4" s="155"/>
      <c r="TOB4" s="155"/>
      <c r="TOC4" s="155"/>
      <c r="TOD4" s="155"/>
      <c r="TOE4" s="155"/>
      <c r="TOF4" s="155"/>
      <c r="TOG4" s="155"/>
      <c r="TOH4" s="155"/>
      <c r="TOI4" s="155"/>
      <c r="TOJ4" s="155"/>
      <c r="TOK4" s="155"/>
      <c r="TOL4" s="155"/>
      <c r="TOM4" s="155"/>
      <c r="TON4" s="155"/>
      <c r="TOO4" s="155"/>
      <c r="TOP4" s="155"/>
      <c r="TOQ4" s="155"/>
      <c r="TOR4" s="155"/>
      <c r="TOS4" s="155"/>
      <c r="TOT4" s="155"/>
      <c r="TOU4" s="155"/>
      <c r="TOV4" s="155"/>
      <c r="TOW4" s="155"/>
      <c r="TOX4" s="155"/>
      <c r="TOY4" s="155"/>
      <c r="TOZ4" s="155"/>
      <c r="TPA4" s="155"/>
      <c r="TPB4" s="155"/>
      <c r="TPC4" s="155"/>
      <c r="TPD4" s="155"/>
      <c r="TPE4" s="155"/>
      <c r="TPF4" s="155"/>
      <c r="TPG4" s="155"/>
      <c r="TPH4" s="155"/>
      <c r="TPI4" s="155"/>
      <c r="TPJ4" s="155"/>
      <c r="TPK4" s="155"/>
      <c r="TPL4" s="155"/>
      <c r="TPM4" s="155"/>
      <c r="TPN4" s="155"/>
      <c r="TPO4" s="155"/>
      <c r="TPP4" s="155"/>
      <c r="TPQ4" s="155"/>
      <c r="TPR4" s="155"/>
      <c r="TPS4" s="155"/>
      <c r="TPT4" s="155"/>
      <c r="TPU4" s="155"/>
      <c r="TPV4" s="155"/>
      <c r="TPW4" s="155"/>
      <c r="TPX4" s="155"/>
      <c r="TPY4" s="155"/>
      <c r="TPZ4" s="155"/>
      <c r="TQA4" s="155"/>
      <c r="TQB4" s="155"/>
      <c r="TQC4" s="155"/>
      <c r="TQD4" s="155"/>
      <c r="TQE4" s="155"/>
      <c r="TQF4" s="155"/>
      <c r="TQG4" s="155"/>
      <c r="TQH4" s="155"/>
      <c r="TQI4" s="155"/>
      <c r="TQJ4" s="155"/>
      <c r="TQK4" s="155"/>
      <c r="TQL4" s="155"/>
      <c r="TQM4" s="155"/>
      <c r="TQN4" s="155"/>
      <c r="TQO4" s="155"/>
      <c r="TQP4" s="155"/>
      <c r="TQQ4" s="155"/>
      <c r="TQR4" s="155"/>
      <c r="TQS4" s="155"/>
      <c r="TQT4" s="155"/>
      <c r="TQU4" s="155"/>
      <c r="TQV4" s="155"/>
      <c r="TQW4" s="155"/>
      <c r="TQX4" s="155"/>
      <c r="TQY4" s="155"/>
      <c r="TQZ4" s="155"/>
      <c r="TRA4" s="155"/>
      <c r="TRB4" s="155"/>
      <c r="TRC4" s="155"/>
      <c r="TRD4" s="155"/>
      <c r="TRE4" s="155"/>
      <c r="TRF4" s="155"/>
      <c r="TRG4" s="155"/>
      <c r="TRH4" s="155"/>
      <c r="TRI4" s="155"/>
      <c r="TRJ4" s="155"/>
      <c r="TRK4" s="155"/>
      <c r="TRL4" s="155"/>
      <c r="TRM4" s="155"/>
      <c r="TRN4" s="155"/>
      <c r="TRO4" s="155"/>
      <c r="TRP4" s="155"/>
      <c r="TRQ4" s="155"/>
      <c r="TRR4" s="155"/>
      <c r="TRS4" s="155"/>
      <c r="TRT4" s="155"/>
      <c r="TRU4" s="155"/>
      <c r="TRV4" s="155"/>
      <c r="TRW4" s="155"/>
      <c r="TRX4" s="155"/>
      <c r="TRY4" s="155"/>
      <c r="TRZ4" s="155"/>
      <c r="TSA4" s="155"/>
      <c r="TSB4" s="155"/>
      <c r="TSC4" s="155"/>
      <c r="TSD4" s="155"/>
      <c r="TSE4" s="155"/>
      <c r="TSF4" s="155"/>
      <c r="TSG4" s="155"/>
      <c r="TSH4" s="155"/>
      <c r="TSI4" s="155"/>
      <c r="TSJ4" s="155"/>
      <c r="TSK4" s="155"/>
      <c r="TSL4" s="155"/>
      <c r="TSM4" s="155"/>
      <c r="TSN4" s="155"/>
      <c r="TSO4" s="155"/>
      <c r="TSP4" s="155"/>
      <c r="TSQ4" s="155"/>
      <c r="TSR4" s="155"/>
      <c r="TSS4" s="155"/>
      <c r="TST4" s="155"/>
      <c r="TSU4" s="155"/>
      <c r="TSV4" s="155"/>
      <c r="TSW4" s="155"/>
      <c r="TSX4" s="155"/>
      <c r="TSY4" s="155"/>
      <c r="TSZ4" s="155"/>
      <c r="TTA4" s="155"/>
      <c r="TTB4" s="155"/>
      <c r="TTC4" s="155"/>
      <c r="TTD4" s="155"/>
      <c r="TTE4" s="155"/>
      <c r="TTF4" s="155"/>
      <c r="TTG4" s="155"/>
      <c r="TTH4" s="155"/>
      <c r="TTI4" s="155"/>
      <c r="TTJ4" s="155"/>
      <c r="TTK4" s="155"/>
      <c r="TTL4" s="155"/>
      <c r="TTM4" s="155"/>
      <c r="TTN4" s="155"/>
      <c r="TTO4" s="155"/>
      <c r="TTP4" s="155"/>
      <c r="TTQ4" s="155"/>
      <c r="TTR4" s="155"/>
      <c r="TTS4" s="155"/>
      <c r="TTT4" s="155"/>
      <c r="TTU4" s="155"/>
      <c r="TTV4" s="155"/>
      <c r="TTW4" s="155"/>
      <c r="TTX4" s="155"/>
      <c r="TTY4" s="155"/>
      <c r="TTZ4" s="155"/>
      <c r="TUA4" s="155"/>
      <c r="TUB4" s="155"/>
      <c r="TUC4" s="155"/>
      <c r="TUD4" s="155"/>
      <c r="TUE4" s="155"/>
      <c r="TUF4" s="155"/>
      <c r="TUG4" s="155"/>
      <c r="TUH4" s="155"/>
      <c r="TUI4" s="155"/>
      <c r="TUJ4" s="155"/>
      <c r="TUK4" s="155"/>
      <c r="TUL4" s="155"/>
      <c r="TUM4" s="155"/>
      <c r="TUN4" s="155"/>
      <c r="TUO4" s="155"/>
      <c r="TUP4" s="155"/>
      <c r="TUQ4" s="155"/>
      <c r="TUR4" s="155"/>
      <c r="TUS4" s="155"/>
      <c r="TUT4" s="155"/>
      <c r="TUU4" s="155"/>
      <c r="TUV4" s="155"/>
      <c r="TUW4" s="155"/>
      <c r="TUX4" s="155"/>
      <c r="TUY4" s="155"/>
      <c r="TUZ4" s="155"/>
      <c r="TVA4" s="155"/>
      <c r="TVB4" s="155"/>
      <c r="TVC4" s="155"/>
      <c r="TVD4" s="155"/>
      <c r="TVE4" s="155"/>
      <c r="TVF4" s="155"/>
      <c r="TVG4" s="155"/>
      <c r="TVH4" s="155"/>
      <c r="TVI4" s="155"/>
      <c r="TVJ4" s="155"/>
      <c r="TVK4" s="155"/>
      <c r="TVL4" s="155"/>
      <c r="TVM4" s="155"/>
      <c r="TVN4" s="155"/>
      <c r="TVO4" s="155"/>
      <c r="TVP4" s="155"/>
      <c r="TVQ4" s="155"/>
      <c r="TVR4" s="155"/>
      <c r="TVS4" s="155"/>
      <c r="TVT4" s="155"/>
      <c r="TVU4" s="155"/>
      <c r="TVV4" s="155"/>
      <c r="TVW4" s="155"/>
      <c r="TVX4" s="155"/>
      <c r="TVY4" s="155"/>
      <c r="TVZ4" s="155"/>
      <c r="TWA4" s="155"/>
      <c r="TWB4" s="155"/>
      <c r="TWC4" s="155"/>
      <c r="TWD4" s="155"/>
      <c r="TWE4" s="155"/>
      <c r="TWF4" s="155"/>
      <c r="TWG4" s="155"/>
      <c r="TWH4" s="155"/>
      <c r="TWI4" s="155"/>
      <c r="TWJ4" s="155"/>
      <c r="TWK4" s="155"/>
      <c r="TWL4" s="155"/>
      <c r="TWM4" s="155"/>
      <c r="TWN4" s="155"/>
      <c r="TWO4" s="155"/>
      <c r="TWP4" s="155"/>
      <c r="TWQ4" s="155"/>
      <c r="TWR4" s="155"/>
      <c r="TWS4" s="155"/>
      <c r="TWT4" s="155"/>
      <c r="TWU4" s="155"/>
      <c r="TWV4" s="155"/>
      <c r="TWW4" s="155"/>
      <c r="TWX4" s="155"/>
      <c r="TWY4" s="155"/>
      <c r="TWZ4" s="155"/>
      <c r="TXA4" s="155"/>
      <c r="TXB4" s="155"/>
      <c r="TXC4" s="155"/>
      <c r="TXD4" s="155"/>
      <c r="TXE4" s="155"/>
      <c r="TXF4" s="155"/>
      <c r="TXG4" s="155"/>
      <c r="TXH4" s="155"/>
      <c r="TXI4" s="155"/>
      <c r="TXJ4" s="155"/>
      <c r="TXK4" s="155"/>
      <c r="TXL4" s="155"/>
      <c r="TXM4" s="155"/>
      <c r="TXN4" s="155"/>
      <c r="TXO4" s="155"/>
      <c r="TXP4" s="155"/>
      <c r="TXQ4" s="155"/>
      <c r="TXR4" s="155"/>
      <c r="TXS4" s="155"/>
      <c r="TXT4" s="155"/>
      <c r="TXU4" s="155"/>
      <c r="TXV4" s="155"/>
      <c r="TXW4" s="155"/>
      <c r="TXX4" s="155"/>
      <c r="TXY4" s="155"/>
      <c r="TXZ4" s="155"/>
      <c r="TYA4" s="155"/>
      <c r="TYB4" s="155"/>
      <c r="TYC4" s="155"/>
      <c r="TYD4" s="155"/>
      <c r="TYE4" s="155"/>
      <c r="TYF4" s="155"/>
      <c r="TYG4" s="155"/>
      <c r="TYH4" s="155"/>
      <c r="TYI4" s="155"/>
      <c r="TYJ4" s="155"/>
      <c r="TYK4" s="155"/>
      <c r="TYL4" s="155"/>
      <c r="TYM4" s="155"/>
      <c r="TYN4" s="155"/>
      <c r="TYO4" s="155"/>
      <c r="TYP4" s="155"/>
      <c r="TYQ4" s="155"/>
      <c r="TYR4" s="155"/>
      <c r="TYS4" s="155"/>
      <c r="TYT4" s="155"/>
      <c r="TYU4" s="155"/>
      <c r="TYV4" s="155"/>
      <c r="TYW4" s="155"/>
      <c r="TYX4" s="155"/>
      <c r="TYY4" s="155"/>
      <c r="TYZ4" s="155"/>
      <c r="TZA4" s="155"/>
      <c r="TZB4" s="155"/>
      <c r="TZC4" s="155"/>
      <c r="TZD4" s="155"/>
      <c r="TZE4" s="155"/>
      <c r="TZF4" s="155"/>
      <c r="TZG4" s="155"/>
      <c r="TZH4" s="155"/>
      <c r="TZI4" s="155"/>
      <c r="TZJ4" s="155"/>
      <c r="TZK4" s="155"/>
      <c r="TZL4" s="155"/>
      <c r="TZM4" s="155"/>
      <c r="TZN4" s="155"/>
      <c r="TZO4" s="155"/>
      <c r="TZP4" s="155"/>
      <c r="TZQ4" s="155"/>
      <c r="TZR4" s="155"/>
      <c r="TZS4" s="155"/>
      <c r="TZT4" s="155"/>
      <c r="TZU4" s="155"/>
      <c r="TZV4" s="155"/>
      <c r="TZW4" s="155"/>
      <c r="TZX4" s="155"/>
      <c r="TZY4" s="155"/>
      <c r="TZZ4" s="155"/>
      <c r="UAA4" s="155"/>
      <c r="UAB4" s="155"/>
      <c r="UAC4" s="155"/>
      <c r="UAD4" s="155"/>
      <c r="UAE4" s="155"/>
      <c r="UAF4" s="155"/>
      <c r="UAG4" s="155"/>
      <c r="UAH4" s="155"/>
      <c r="UAI4" s="155"/>
      <c r="UAJ4" s="155"/>
      <c r="UAK4" s="155"/>
      <c r="UAL4" s="155"/>
      <c r="UAM4" s="155"/>
      <c r="UAN4" s="155"/>
      <c r="UAO4" s="155"/>
      <c r="UAP4" s="155"/>
      <c r="UAQ4" s="155"/>
      <c r="UAR4" s="155"/>
      <c r="UAS4" s="155"/>
      <c r="UAT4" s="155"/>
      <c r="UAU4" s="155"/>
      <c r="UAV4" s="155"/>
      <c r="UAW4" s="155"/>
      <c r="UAX4" s="155"/>
      <c r="UAY4" s="155"/>
      <c r="UAZ4" s="155"/>
      <c r="UBA4" s="155"/>
      <c r="UBB4" s="155"/>
      <c r="UBC4" s="155"/>
      <c r="UBD4" s="155"/>
      <c r="UBE4" s="155"/>
      <c r="UBF4" s="155"/>
      <c r="UBG4" s="155"/>
      <c r="UBH4" s="155"/>
      <c r="UBI4" s="155"/>
      <c r="UBJ4" s="155"/>
      <c r="UBK4" s="155"/>
      <c r="UBL4" s="155"/>
      <c r="UBM4" s="155"/>
      <c r="UBN4" s="155"/>
      <c r="UBO4" s="155"/>
      <c r="UBP4" s="155"/>
      <c r="UBQ4" s="155"/>
      <c r="UBR4" s="155"/>
      <c r="UBS4" s="155"/>
      <c r="UBT4" s="155"/>
      <c r="UBU4" s="155"/>
      <c r="UBV4" s="155"/>
      <c r="UBW4" s="155"/>
      <c r="UBX4" s="155"/>
      <c r="UBY4" s="155"/>
      <c r="UBZ4" s="155"/>
      <c r="UCA4" s="155"/>
      <c r="UCB4" s="155"/>
      <c r="UCC4" s="155"/>
      <c r="UCD4" s="155"/>
      <c r="UCE4" s="155"/>
      <c r="UCF4" s="155"/>
      <c r="UCG4" s="155"/>
      <c r="UCH4" s="155"/>
      <c r="UCI4" s="155"/>
      <c r="UCJ4" s="155"/>
      <c r="UCK4" s="155"/>
      <c r="UCL4" s="155"/>
      <c r="UCM4" s="155"/>
      <c r="UCN4" s="155"/>
      <c r="UCO4" s="155"/>
      <c r="UCP4" s="155"/>
      <c r="UCQ4" s="155"/>
      <c r="UCR4" s="155"/>
      <c r="UCS4" s="155"/>
      <c r="UCT4" s="155"/>
      <c r="UCU4" s="155"/>
      <c r="UCV4" s="155"/>
      <c r="UCW4" s="155"/>
      <c r="UCX4" s="155"/>
      <c r="UCY4" s="155"/>
      <c r="UCZ4" s="155"/>
      <c r="UDA4" s="155"/>
      <c r="UDB4" s="155"/>
      <c r="UDC4" s="155"/>
      <c r="UDD4" s="155"/>
      <c r="UDE4" s="155"/>
      <c r="UDF4" s="155"/>
      <c r="UDG4" s="155"/>
      <c r="UDH4" s="155"/>
      <c r="UDI4" s="155"/>
      <c r="UDJ4" s="155"/>
      <c r="UDK4" s="155"/>
      <c r="UDL4" s="155"/>
      <c r="UDM4" s="155"/>
      <c r="UDN4" s="155"/>
      <c r="UDO4" s="155"/>
      <c r="UDP4" s="155"/>
      <c r="UDQ4" s="155"/>
      <c r="UDR4" s="155"/>
      <c r="UDS4" s="155"/>
      <c r="UDT4" s="155"/>
      <c r="UDU4" s="155"/>
      <c r="UDV4" s="155"/>
      <c r="UDW4" s="155"/>
      <c r="UDX4" s="155"/>
      <c r="UDY4" s="155"/>
      <c r="UDZ4" s="155"/>
      <c r="UEA4" s="155"/>
      <c r="UEB4" s="155"/>
      <c r="UEC4" s="155"/>
      <c r="UED4" s="155"/>
      <c r="UEE4" s="155"/>
      <c r="UEF4" s="155"/>
      <c r="UEG4" s="155"/>
      <c r="UEH4" s="155"/>
      <c r="UEI4" s="155"/>
      <c r="UEJ4" s="155"/>
      <c r="UEK4" s="155"/>
      <c r="UEL4" s="155"/>
      <c r="UEM4" s="155"/>
      <c r="UEN4" s="155"/>
      <c r="UEO4" s="155"/>
      <c r="UEP4" s="155"/>
      <c r="UEQ4" s="155"/>
      <c r="UER4" s="155"/>
      <c r="UES4" s="155"/>
      <c r="UET4" s="155"/>
      <c r="UEU4" s="155"/>
      <c r="UEV4" s="155"/>
      <c r="UEW4" s="155"/>
      <c r="UEX4" s="155"/>
      <c r="UEY4" s="155"/>
      <c r="UEZ4" s="155"/>
      <c r="UFA4" s="155"/>
      <c r="UFB4" s="155"/>
      <c r="UFC4" s="155"/>
      <c r="UFD4" s="155"/>
      <c r="UFE4" s="155"/>
      <c r="UFF4" s="155"/>
      <c r="UFG4" s="155"/>
      <c r="UFH4" s="155"/>
      <c r="UFI4" s="155"/>
      <c r="UFJ4" s="155"/>
      <c r="UFK4" s="155"/>
      <c r="UFL4" s="155"/>
      <c r="UFM4" s="155"/>
      <c r="UFN4" s="155"/>
      <c r="UFO4" s="155"/>
      <c r="UFP4" s="155"/>
      <c r="UFQ4" s="155"/>
      <c r="UFR4" s="155"/>
      <c r="UFS4" s="155"/>
      <c r="UFT4" s="155"/>
      <c r="UFU4" s="155"/>
      <c r="UFV4" s="155"/>
      <c r="UFW4" s="155"/>
      <c r="UFX4" s="155"/>
      <c r="UFY4" s="155"/>
      <c r="UFZ4" s="155"/>
      <c r="UGA4" s="155"/>
      <c r="UGB4" s="155"/>
      <c r="UGC4" s="155"/>
      <c r="UGD4" s="155"/>
      <c r="UGE4" s="155"/>
      <c r="UGF4" s="155"/>
      <c r="UGG4" s="155"/>
      <c r="UGH4" s="155"/>
      <c r="UGI4" s="155"/>
      <c r="UGJ4" s="155"/>
      <c r="UGK4" s="155"/>
      <c r="UGL4" s="155"/>
      <c r="UGM4" s="155"/>
      <c r="UGN4" s="155"/>
      <c r="UGO4" s="155"/>
      <c r="UGP4" s="155"/>
      <c r="UGQ4" s="155"/>
      <c r="UGR4" s="155"/>
      <c r="UGS4" s="155"/>
      <c r="UGT4" s="155"/>
      <c r="UGU4" s="155"/>
      <c r="UGV4" s="155"/>
      <c r="UGW4" s="155"/>
      <c r="UGX4" s="155"/>
      <c r="UGY4" s="155"/>
      <c r="UGZ4" s="155"/>
      <c r="UHA4" s="155"/>
      <c r="UHB4" s="155"/>
      <c r="UHC4" s="155"/>
      <c r="UHD4" s="155"/>
      <c r="UHE4" s="155"/>
      <c r="UHF4" s="155"/>
      <c r="UHG4" s="155"/>
      <c r="UHH4" s="155"/>
      <c r="UHI4" s="155"/>
      <c r="UHJ4" s="155"/>
      <c r="UHK4" s="155"/>
      <c r="UHL4" s="155"/>
      <c r="UHM4" s="155"/>
      <c r="UHN4" s="155"/>
      <c r="UHO4" s="155"/>
      <c r="UHP4" s="155"/>
      <c r="UHQ4" s="155"/>
      <c r="UHR4" s="155"/>
      <c r="UHS4" s="155"/>
      <c r="UHT4" s="155"/>
      <c r="UHU4" s="155"/>
      <c r="UHV4" s="155"/>
      <c r="UHW4" s="155"/>
      <c r="UHX4" s="155"/>
      <c r="UHY4" s="155"/>
      <c r="UHZ4" s="155"/>
      <c r="UIA4" s="155"/>
      <c r="UIB4" s="155"/>
      <c r="UIC4" s="155"/>
      <c r="UID4" s="155"/>
      <c r="UIE4" s="155"/>
      <c r="UIF4" s="155"/>
      <c r="UIG4" s="155"/>
      <c r="UIH4" s="155"/>
      <c r="UII4" s="155"/>
      <c r="UIJ4" s="155"/>
      <c r="UIK4" s="155"/>
      <c r="UIL4" s="155"/>
      <c r="UIM4" s="155"/>
      <c r="UIN4" s="155"/>
      <c r="UIO4" s="155"/>
      <c r="UIP4" s="155"/>
      <c r="UIQ4" s="155"/>
      <c r="UIR4" s="155"/>
      <c r="UIS4" s="155"/>
      <c r="UIT4" s="155"/>
      <c r="UIU4" s="155"/>
      <c r="UIV4" s="155"/>
      <c r="UIW4" s="155"/>
      <c r="UIX4" s="155"/>
      <c r="UIY4" s="155"/>
      <c r="UIZ4" s="155"/>
      <c r="UJA4" s="155"/>
      <c r="UJB4" s="155"/>
      <c r="UJC4" s="155"/>
      <c r="UJD4" s="155"/>
      <c r="UJE4" s="155"/>
      <c r="UJF4" s="155"/>
      <c r="UJG4" s="155"/>
      <c r="UJH4" s="155"/>
      <c r="UJI4" s="155"/>
      <c r="UJJ4" s="155"/>
      <c r="UJK4" s="155"/>
      <c r="UJL4" s="155"/>
      <c r="UJM4" s="155"/>
      <c r="UJN4" s="155"/>
      <c r="UJO4" s="155"/>
      <c r="UJP4" s="155"/>
      <c r="UJQ4" s="155"/>
      <c r="UJR4" s="155"/>
      <c r="UJS4" s="155"/>
      <c r="UJT4" s="155"/>
      <c r="UJU4" s="155"/>
      <c r="UJV4" s="155"/>
      <c r="UJW4" s="155"/>
      <c r="UJX4" s="155"/>
      <c r="UJY4" s="155"/>
      <c r="UJZ4" s="155"/>
      <c r="UKA4" s="155"/>
      <c r="UKB4" s="155"/>
      <c r="UKC4" s="155"/>
      <c r="UKD4" s="155"/>
      <c r="UKE4" s="155"/>
      <c r="UKF4" s="155"/>
      <c r="UKG4" s="155"/>
      <c r="UKH4" s="155"/>
      <c r="UKI4" s="155"/>
      <c r="UKJ4" s="155"/>
      <c r="UKK4" s="155"/>
      <c r="UKL4" s="155"/>
      <c r="UKM4" s="155"/>
      <c r="UKN4" s="155"/>
      <c r="UKO4" s="155"/>
      <c r="UKP4" s="155"/>
      <c r="UKQ4" s="155"/>
      <c r="UKR4" s="155"/>
      <c r="UKS4" s="155"/>
      <c r="UKT4" s="155"/>
      <c r="UKU4" s="155"/>
      <c r="UKV4" s="155"/>
      <c r="UKW4" s="155"/>
      <c r="UKX4" s="155"/>
      <c r="UKY4" s="155"/>
      <c r="UKZ4" s="155"/>
      <c r="ULA4" s="155"/>
      <c r="ULB4" s="155"/>
      <c r="ULC4" s="155"/>
      <c r="ULD4" s="155"/>
      <c r="ULE4" s="155"/>
      <c r="ULF4" s="155"/>
      <c r="ULG4" s="155"/>
      <c r="ULH4" s="155"/>
      <c r="ULI4" s="155"/>
      <c r="ULJ4" s="155"/>
      <c r="ULK4" s="155"/>
      <c r="ULL4" s="155"/>
      <c r="ULM4" s="155"/>
      <c r="ULN4" s="155"/>
      <c r="ULO4" s="155"/>
      <c r="ULP4" s="155"/>
      <c r="ULQ4" s="155"/>
      <c r="ULR4" s="155"/>
      <c r="ULS4" s="155"/>
      <c r="ULT4" s="155"/>
      <c r="ULU4" s="155"/>
      <c r="ULV4" s="155"/>
      <c r="ULW4" s="155"/>
      <c r="ULX4" s="155"/>
      <c r="ULY4" s="155"/>
      <c r="ULZ4" s="155"/>
      <c r="UMA4" s="155"/>
      <c r="UMB4" s="155"/>
      <c r="UMC4" s="155"/>
      <c r="UMD4" s="155"/>
      <c r="UME4" s="155"/>
      <c r="UMF4" s="155"/>
      <c r="UMG4" s="155"/>
      <c r="UMH4" s="155"/>
      <c r="UMI4" s="155"/>
      <c r="UMJ4" s="155"/>
      <c r="UMK4" s="155"/>
      <c r="UML4" s="155"/>
      <c r="UMM4" s="155"/>
      <c r="UMN4" s="155"/>
      <c r="UMO4" s="155"/>
      <c r="UMP4" s="155"/>
      <c r="UMQ4" s="155"/>
      <c r="UMR4" s="155"/>
      <c r="UMS4" s="155"/>
      <c r="UMT4" s="155"/>
      <c r="UMU4" s="155"/>
      <c r="UMV4" s="155"/>
      <c r="UMW4" s="155"/>
      <c r="UMX4" s="155"/>
      <c r="UMY4" s="155"/>
      <c r="UMZ4" s="155"/>
      <c r="UNA4" s="155"/>
      <c r="UNB4" s="155"/>
      <c r="UNC4" s="155"/>
      <c r="UND4" s="155"/>
      <c r="UNE4" s="155"/>
      <c r="UNF4" s="155"/>
      <c r="UNG4" s="155"/>
      <c r="UNH4" s="155"/>
      <c r="UNI4" s="155"/>
      <c r="UNJ4" s="155"/>
      <c r="UNK4" s="155"/>
      <c r="UNL4" s="155"/>
      <c r="UNM4" s="155"/>
      <c r="UNN4" s="155"/>
      <c r="UNO4" s="155"/>
      <c r="UNP4" s="155"/>
      <c r="UNQ4" s="155"/>
      <c r="UNR4" s="155"/>
      <c r="UNS4" s="155"/>
      <c r="UNT4" s="155"/>
      <c r="UNU4" s="155"/>
      <c r="UNV4" s="155"/>
      <c r="UNW4" s="155"/>
      <c r="UNX4" s="155"/>
      <c r="UNY4" s="155"/>
      <c r="UNZ4" s="155"/>
      <c r="UOA4" s="155"/>
      <c r="UOB4" s="155"/>
      <c r="UOC4" s="155"/>
      <c r="UOD4" s="155"/>
      <c r="UOE4" s="155"/>
      <c r="UOF4" s="155"/>
      <c r="UOG4" s="155"/>
      <c r="UOH4" s="155"/>
      <c r="UOI4" s="155"/>
      <c r="UOJ4" s="155"/>
      <c r="UOK4" s="155"/>
      <c r="UOL4" s="155"/>
      <c r="UOM4" s="155"/>
      <c r="UON4" s="155"/>
      <c r="UOO4" s="155"/>
      <c r="UOP4" s="155"/>
      <c r="UOQ4" s="155"/>
      <c r="UOR4" s="155"/>
      <c r="UOS4" s="155"/>
      <c r="UOT4" s="155"/>
      <c r="UOU4" s="155"/>
      <c r="UOV4" s="155"/>
      <c r="UOW4" s="155"/>
      <c r="UOX4" s="155"/>
      <c r="UOY4" s="155"/>
      <c r="UOZ4" s="155"/>
      <c r="UPA4" s="155"/>
      <c r="UPB4" s="155"/>
      <c r="UPC4" s="155"/>
      <c r="UPD4" s="155"/>
      <c r="UPE4" s="155"/>
      <c r="UPF4" s="155"/>
      <c r="UPG4" s="155"/>
      <c r="UPH4" s="155"/>
      <c r="UPI4" s="155"/>
      <c r="UPJ4" s="155"/>
      <c r="UPK4" s="155"/>
      <c r="UPL4" s="155"/>
      <c r="UPM4" s="155"/>
      <c r="UPN4" s="155"/>
      <c r="UPO4" s="155"/>
      <c r="UPP4" s="155"/>
      <c r="UPQ4" s="155"/>
      <c r="UPR4" s="155"/>
      <c r="UPS4" s="155"/>
      <c r="UPT4" s="155"/>
      <c r="UPU4" s="155"/>
      <c r="UPV4" s="155"/>
      <c r="UPW4" s="155"/>
      <c r="UPX4" s="155"/>
      <c r="UPY4" s="155"/>
      <c r="UPZ4" s="155"/>
      <c r="UQA4" s="155"/>
      <c r="UQB4" s="155"/>
      <c r="UQC4" s="155"/>
      <c r="UQD4" s="155"/>
      <c r="UQE4" s="155"/>
      <c r="UQF4" s="155"/>
      <c r="UQG4" s="155"/>
      <c r="UQH4" s="155"/>
      <c r="UQI4" s="155"/>
      <c r="UQJ4" s="155"/>
      <c r="UQK4" s="155"/>
      <c r="UQL4" s="155"/>
      <c r="UQM4" s="155"/>
      <c r="UQN4" s="155"/>
      <c r="UQO4" s="155"/>
      <c r="UQP4" s="155"/>
      <c r="UQQ4" s="155"/>
      <c r="UQR4" s="155"/>
      <c r="UQS4" s="155"/>
      <c r="UQT4" s="155"/>
      <c r="UQU4" s="155"/>
      <c r="UQV4" s="155"/>
      <c r="UQW4" s="155"/>
      <c r="UQX4" s="155"/>
      <c r="UQY4" s="155"/>
      <c r="UQZ4" s="155"/>
      <c r="URA4" s="155"/>
      <c r="URB4" s="155"/>
      <c r="URC4" s="155"/>
      <c r="URD4" s="155"/>
      <c r="URE4" s="155"/>
      <c r="URF4" s="155"/>
      <c r="URG4" s="155"/>
      <c r="URH4" s="155"/>
      <c r="URI4" s="155"/>
      <c r="URJ4" s="155"/>
      <c r="URK4" s="155"/>
      <c r="URL4" s="155"/>
      <c r="URM4" s="155"/>
      <c r="URN4" s="155"/>
      <c r="URO4" s="155"/>
      <c r="URP4" s="155"/>
      <c r="URQ4" s="155"/>
      <c r="URR4" s="155"/>
      <c r="URS4" s="155"/>
      <c r="URT4" s="155"/>
      <c r="URU4" s="155"/>
      <c r="URV4" s="155"/>
      <c r="URW4" s="155"/>
      <c r="URX4" s="155"/>
      <c r="URY4" s="155"/>
      <c r="URZ4" s="155"/>
      <c r="USA4" s="155"/>
      <c r="USB4" s="155"/>
      <c r="USC4" s="155"/>
      <c r="USD4" s="155"/>
      <c r="USE4" s="155"/>
      <c r="USF4" s="155"/>
      <c r="USG4" s="155"/>
      <c r="USH4" s="155"/>
      <c r="USI4" s="155"/>
      <c r="USJ4" s="155"/>
      <c r="USK4" s="155"/>
      <c r="USL4" s="155"/>
      <c r="USM4" s="155"/>
      <c r="USN4" s="155"/>
      <c r="USO4" s="155"/>
      <c r="USP4" s="155"/>
      <c r="USQ4" s="155"/>
      <c r="USR4" s="155"/>
      <c r="USS4" s="155"/>
      <c r="UST4" s="155"/>
      <c r="USU4" s="155"/>
      <c r="USV4" s="155"/>
      <c r="USW4" s="155"/>
      <c r="USX4" s="155"/>
      <c r="USY4" s="155"/>
      <c r="USZ4" s="155"/>
      <c r="UTA4" s="155"/>
      <c r="UTB4" s="155"/>
      <c r="UTC4" s="155"/>
      <c r="UTD4" s="155"/>
      <c r="UTE4" s="155"/>
      <c r="UTF4" s="155"/>
      <c r="UTG4" s="155"/>
      <c r="UTH4" s="155"/>
      <c r="UTI4" s="155"/>
      <c r="UTJ4" s="155"/>
      <c r="UTK4" s="155"/>
      <c r="UTL4" s="155"/>
      <c r="UTM4" s="155"/>
      <c r="UTN4" s="155"/>
      <c r="UTO4" s="155"/>
      <c r="UTP4" s="155"/>
      <c r="UTQ4" s="155"/>
      <c r="UTR4" s="155"/>
      <c r="UTS4" s="155"/>
      <c r="UTT4" s="155"/>
      <c r="UTU4" s="155"/>
      <c r="UTV4" s="155"/>
      <c r="UTW4" s="155"/>
      <c r="UTX4" s="155"/>
      <c r="UTY4" s="155"/>
      <c r="UTZ4" s="155"/>
      <c r="UUA4" s="155"/>
      <c r="UUB4" s="155"/>
      <c r="UUC4" s="155"/>
      <c r="UUD4" s="155"/>
      <c r="UUE4" s="155"/>
      <c r="UUF4" s="155"/>
      <c r="UUG4" s="155"/>
      <c r="UUH4" s="155"/>
      <c r="UUI4" s="155"/>
      <c r="UUJ4" s="155"/>
      <c r="UUK4" s="155"/>
      <c r="UUL4" s="155"/>
      <c r="UUM4" s="155"/>
      <c r="UUN4" s="155"/>
      <c r="UUO4" s="155"/>
      <c r="UUP4" s="155"/>
      <c r="UUQ4" s="155"/>
      <c r="UUR4" s="155"/>
      <c r="UUS4" s="155"/>
      <c r="UUT4" s="155"/>
      <c r="UUU4" s="155"/>
      <c r="UUV4" s="155"/>
      <c r="UUW4" s="155"/>
      <c r="UUX4" s="155"/>
      <c r="UUY4" s="155"/>
      <c r="UUZ4" s="155"/>
      <c r="UVA4" s="155"/>
      <c r="UVB4" s="155"/>
      <c r="UVC4" s="155"/>
      <c r="UVD4" s="155"/>
      <c r="UVE4" s="155"/>
      <c r="UVF4" s="155"/>
      <c r="UVG4" s="155"/>
      <c r="UVH4" s="155"/>
      <c r="UVI4" s="155"/>
      <c r="UVJ4" s="155"/>
      <c r="UVK4" s="155"/>
      <c r="UVL4" s="155"/>
      <c r="UVM4" s="155"/>
      <c r="UVN4" s="155"/>
      <c r="UVO4" s="155"/>
      <c r="UVP4" s="155"/>
      <c r="UVQ4" s="155"/>
      <c r="UVR4" s="155"/>
      <c r="UVS4" s="155"/>
      <c r="UVT4" s="155"/>
      <c r="UVU4" s="155"/>
      <c r="UVV4" s="155"/>
      <c r="UVW4" s="155"/>
      <c r="UVX4" s="155"/>
      <c r="UVY4" s="155"/>
      <c r="UVZ4" s="155"/>
      <c r="UWA4" s="155"/>
      <c r="UWB4" s="155"/>
      <c r="UWC4" s="155"/>
      <c r="UWD4" s="155"/>
      <c r="UWE4" s="155"/>
      <c r="UWF4" s="155"/>
      <c r="UWG4" s="155"/>
      <c r="UWH4" s="155"/>
      <c r="UWI4" s="155"/>
      <c r="UWJ4" s="155"/>
      <c r="UWK4" s="155"/>
      <c r="UWL4" s="155"/>
      <c r="UWM4" s="155"/>
      <c r="UWN4" s="155"/>
      <c r="UWO4" s="155"/>
      <c r="UWP4" s="155"/>
      <c r="UWQ4" s="155"/>
      <c r="UWR4" s="155"/>
      <c r="UWS4" s="155"/>
      <c r="UWT4" s="155"/>
      <c r="UWU4" s="155"/>
      <c r="UWV4" s="155"/>
      <c r="UWW4" s="155"/>
      <c r="UWX4" s="155"/>
      <c r="UWY4" s="155"/>
      <c r="UWZ4" s="155"/>
      <c r="UXA4" s="155"/>
      <c r="UXB4" s="155"/>
      <c r="UXC4" s="155"/>
      <c r="UXD4" s="155"/>
      <c r="UXE4" s="155"/>
      <c r="UXF4" s="155"/>
      <c r="UXG4" s="155"/>
      <c r="UXH4" s="155"/>
      <c r="UXI4" s="155"/>
      <c r="UXJ4" s="155"/>
      <c r="UXK4" s="155"/>
      <c r="UXL4" s="155"/>
      <c r="UXM4" s="155"/>
      <c r="UXN4" s="155"/>
      <c r="UXO4" s="155"/>
      <c r="UXP4" s="155"/>
      <c r="UXQ4" s="155"/>
      <c r="UXR4" s="155"/>
      <c r="UXS4" s="155"/>
      <c r="UXT4" s="155"/>
      <c r="UXU4" s="155"/>
      <c r="UXV4" s="155"/>
      <c r="UXW4" s="155"/>
      <c r="UXX4" s="155"/>
      <c r="UXY4" s="155"/>
      <c r="UXZ4" s="155"/>
      <c r="UYA4" s="155"/>
      <c r="UYB4" s="155"/>
      <c r="UYC4" s="155"/>
      <c r="UYD4" s="155"/>
      <c r="UYE4" s="155"/>
      <c r="UYF4" s="155"/>
      <c r="UYG4" s="155"/>
      <c r="UYH4" s="155"/>
      <c r="UYI4" s="155"/>
      <c r="UYJ4" s="155"/>
      <c r="UYK4" s="155"/>
      <c r="UYL4" s="155"/>
      <c r="UYM4" s="155"/>
      <c r="UYN4" s="155"/>
      <c r="UYO4" s="155"/>
      <c r="UYP4" s="155"/>
      <c r="UYQ4" s="155"/>
      <c r="UYR4" s="155"/>
      <c r="UYS4" s="155"/>
      <c r="UYT4" s="155"/>
      <c r="UYU4" s="155"/>
      <c r="UYV4" s="155"/>
      <c r="UYW4" s="155"/>
      <c r="UYX4" s="155"/>
      <c r="UYY4" s="155"/>
      <c r="UYZ4" s="155"/>
      <c r="UZA4" s="155"/>
      <c r="UZB4" s="155"/>
      <c r="UZC4" s="155"/>
      <c r="UZD4" s="155"/>
      <c r="UZE4" s="155"/>
      <c r="UZF4" s="155"/>
      <c r="UZG4" s="155"/>
      <c r="UZH4" s="155"/>
      <c r="UZI4" s="155"/>
      <c r="UZJ4" s="155"/>
      <c r="UZK4" s="155"/>
      <c r="UZL4" s="155"/>
      <c r="UZM4" s="155"/>
      <c r="UZN4" s="155"/>
      <c r="UZO4" s="155"/>
      <c r="UZP4" s="155"/>
      <c r="UZQ4" s="155"/>
      <c r="UZR4" s="155"/>
      <c r="UZS4" s="155"/>
      <c r="UZT4" s="155"/>
      <c r="UZU4" s="155"/>
      <c r="UZV4" s="155"/>
      <c r="UZW4" s="155"/>
      <c r="UZX4" s="155"/>
      <c r="UZY4" s="155"/>
      <c r="UZZ4" s="155"/>
      <c r="VAA4" s="155"/>
      <c r="VAB4" s="155"/>
      <c r="VAC4" s="155"/>
      <c r="VAD4" s="155"/>
      <c r="VAE4" s="155"/>
      <c r="VAF4" s="155"/>
      <c r="VAG4" s="155"/>
      <c r="VAH4" s="155"/>
      <c r="VAI4" s="155"/>
      <c r="VAJ4" s="155"/>
      <c r="VAK4" s="155"/>
      <c r="VAL4" s="155"/>
      <c r="VAM4" s="155"/>
      <c r="VAN4" s="155"/>
      <c r="VAO4" s="155"/>
      <c r="VAP4" s="155"/>
      <c r="VAQ4" s="155"/>
      <c r="VAR4" s="155"/>
      <c r="VAS4" s="155"/>
      <c r="VAT4" s="155"/>
      <c r="VAU4" s="155"/>
      <c r="VAV4" s="155"/>
      <c r="VAW4" s="155"/>
      <c r="VAX4" s="155"/>
      <c r="VAY4" s="155"/>
      <c r="VAZ4" s="155"/>
      <c r="VBA4" s="155"/>
      <c r="VBB4" s="155"/>
      <c r="VBC4" s="155"/>
      <c r="VBD4" s="155"/>
      <c r="VBE4" s="155"/>
      <c r="VBF4" s="155"/>
      <c r="VBG4" s="155"/>
      <c r="VBH4" s="155"/>
      <c r="VBI4" s="155"/>
      <c r="VBJ4" s="155"/>
      <c r="VBK4" s="155"/>
      <c r="VBL4" s="155"/>
      <c r="VBM4" s="155"/>
      <c r="VBN4" s="155"/>
      <c r="VBO4" s="155"/>
      <c r="VBP4" s="155"/>
      <c r="VBQ4" s="155"/>
      <c r="VBR4" s="155"/>
      <c r="VBS4" s="155"/>
      <c r="VBT4" s="155"/>
      <c r="VBU4" s="155"/>
      <c r="VBV4" s="155"/>
      <c r="VBW4" s="155"/>
      <c r="VBX4" s="155"/>
      <c r="VBY4" s="155"/>
      <c r="VBZ4" s="155"/>
      <c r="VCA4" s="155"/>
      <c r="VCB4" s="155"/>
      <c r="VCC4" s="155"/>
      <c r="VCD4" s="155"/>
      <c r="VCE4" s="155"/>
      <c r="VCF4" s="155"/>
      <c r="VCG4" s="155"/>
      <c r="VCH4" s="155"/>
      <c r="VCI4" s="155"/>
      <c r="VCJ4" s="155"/>
      <c r="VCK4" s="155"/>
      <c r="VCL4" s="155"/>
      <c r="VCM4" s="155"/>
      <c r="VCN4" s="155"/>
      <c r="VCO4" s="155"/>
      <c r="VCP4" s="155"/>
      <c r="VCQ4" s="155"/>
      <c r="VCR4" s="155"/>
      <c r="VCS4" s="155"/>
      <c r="VCT4" s="155"/>
      <c r="VCU4" s="155"/>
      <c r="VCV4" s="155"/>
      <c r="VCW4" s="155"/>
      <c r="VCX4" s="155"/>
      <c r="VCY4" s="155"/>
      <c r="VCZ4" s="155"/>
      <c r="VDA4" s="155"/>
      <c r="VDB4" s="155"/>
      <c r="VDC4" s="155"/>
      <c r="VDD4" s="155"/>
      <c r="VDE4" s="155"/>
      <c r="VDF4" s="155"/>
      <c r="VDG4" s="155"/>
      <c r="VDH4" s="155"/>
      <c r="VDI4" s="155"/>
      <c r="VDJ4" s="155"/>
      <c r="VDK4" s="155"/>
      <c r="VDL4" s="155"/>
      <c r="VDM4" s="155"/>
      <c r="VDN4" s="155"/>
      <c r="VDO4" s="155"/>
      <c r="VDP4" s="155"/>
      <c r="VDQ4" s="155"/>
      <c r="VDR4" s="155"/>
      <c r="VDS4" s="155"/>
      <c r="VDT4" s="155"/>
      <c r="VDU4" s="155"/>
      <c r="VDV4" s="155"/>
      <c r="VDW4" s="155"/>
      <c r="VDX4" s="155"/>
      <c r="VDY4" s="155"/>
      <c r="VDZ4" s="155"/>
      <c r="VEA4" s="155"/>
      <c r="VEB4" s="155"/>
      <c r="VEC4" s="155"/>
      <c r="VED4" s="155"/>
      <c r="VEE4" s="155"/>
      <c r="VEF4" s="155"/>
      <c r="VEG4" s="155"/>
      <c r="VEH4" s="155"/>
      <c r="VEI4" s="155"/>
      <c r="VEJ4" s="155"/>
      <c r="VEK4" s="155"/>
      <c r="VEL4" s="155"/>
      <c r="VEM4" s="155"/>
      <c r="VEN4" s="155"/>
      <c r="VEO4" s="155"/>
      <c r="VEP4" s="155"/>
      <c r="VEQ4" s="155"/>
      <c r="VER4" s="155"/>
      <c r="VES4" s="155"/>
      <c r="VET4" s="155"/>
      <c r="VEU4" s="155"/>
      <c r="VEV4" s="155"/>
      <c r="VEW4" s="155"/>
      <c r="VEX4" s="155"/>
      <c r="VEY4" s="155"/>
      <c r="VEZ4" s="155"/>
      <c r="VFA4" s="155"/>
      <c r="VFB4" s="155"/>
      <c r="VFC4" s="155"/>
      <c r="VFD4" s="155"/>
      <c r="VFE4" s="155"/>
      <c r="VFF4" s="155"/>
      <c r="VFG4" s="155"/>
      <c r="VFH4" s="155"/>
      <c r="VFI4" s="155"/>
      <c r="VFJ4" s="155"/>
      <c r="VFK4" s="155"/>
      <c r="VFL4" s="155"/>
      <c r="VFM4" s="155"/>
      <c r="VFN4" s="155"/>
      <c r="VFO4" s="155"/>
      <c r="VFP4" s="155"/>
      <c r="VFQ4" s="155"/>
      <c r="VFR4" s="155"/>
      <c r="VFS4" s="155"/>
      <c r="VFT4" s="155"/>
      <c r="VFU4" s="155"/>
      <c r="VFV4" s="155"/>
      <c r="VFW4" s="155"/>
      <c r="VFX4" s="155"/>
      <c r="VFY4" s="155"/>
      <c r="VFZ4" s="155"/>
      <c r="VGA4" s="155"/>
      <c r="VGB4" s="155"/>
      <c r="VGC4" s="155"/>
      <c r="VGD4" s="155"/>
      <c r="VGE4" s="155"/>
      <c r="VGF4" s="155"/>
      <c r="VGG4" s="155"/>
      <c r="VGH4" s="155"/>
      <c r="VGI4" s="155"/>
      <c r="VGJ4" s="155"/>
      <c r="VGK4" s="155"/>
      <c r="VGL4" s="155"/>
      <c r="VGM4" s="155"/>
      <c r="VGN4" s="155"/>
      <c r="VGO4" s="155"/>
      <c r="VGP4" s="155"/>
      <c r="VGQ4" s="155"/>
      <c r="VGR4" s="155"/>
      <c r="VGS4" s="155"/>
      <c r="VGT4" s="155"/>
      <c r="VGU4" s="155"/>
      <c r="VGV4" s="155"/>
      <c r="VGW4" s="155"/>
      <c r="VGX4" s="155"/>
      <c r="VGY4" s="155"/>
      <c r="VGZ4" s="155"/>
      <c r="VHA4" s="155"/>
      <c r="VHB4" s="155"/>
      <c r="VHC4" s="155"/>
      <c r="VHD4" s="155"/>
      <c r="VHE4" s="155"/>
      <c r="VHF4" s="155"/>
      <c r="VHG4" s="155"/>
      <c r="VHH4" s="155"/>
      <c r="VHI4" s="155"/>
      <c r="VHJ4" s="155"/>
      <c r="VHK4" s="155"/>
      <c r="VHL4" s="155"/>
      <c r="VHM4" s="155"/>
      <c r="VHN4" s="155"/>
      <c r="VHO4" s="155"/>
      <c r="VHP4" s="155"/>
      <c r="VHQ4" s="155"/>
      <c r="VHR4" s="155"/>
      <c r="VHS4" s="155"/>
      <c r="VHT4" s="155"/>
      <c r="VHU4" s="155"/>
      <c r="VHV4" s="155"/>
      <c r="VHW4" s="155"/>
      <c r="VHX4" s="155"/>
      <c r="VHY4" s="155"/>
      <c r="VHZ4" s="155"/>
      <c r="VIA4" s="155"/>
      <c r="VIB4" s="155"/>
      <c r="VIC4" s="155"/>
      <c r="VID4" s="155"/>
      <c r="VIE4" s="155"/>
      <c r="VIF4" s="155"/>
      <c r="VIG4" s="155"/>
      <c r="VIH4" s="155"/>
      <c r="VII4" s="155"/>
      <c r="VIJ4" s="155"/>
      <c r="VIK4" s="155"/>
      <c r="VIL4" s="155"/>
      <c r="VIM4" s="155"/>
      <c r="VIN4" s="155"/>
      <c r="VIO4" s="155"/>
      <c r="VIP4" s="155"/>
      <c r="VIQ4" s="155"/>
      <c r="VIR4" s="155"/>
      <c r="VIS4" s="155"/>
      <c r="VIT4" s="155"/>
      <c r="VIU4" s="155"/>
      <c r="VIV4" s="155"/>
      <c r="VIW4" s="155"/>
      <c r="VIX4" s="155"/>
      <c r="VIY4" s="155"/>
      <c r="VIZ4" s="155"/>
      <c r="VJA4" s="155"/>
      <c r="VJB4" s="155"/>
      <c r="VJC4" s="155"/>
      <c r="VJD4" s="155"/>
      <c r="VJE4" s="155"/>
      <c r="VJF4" s="155"/>
      <c r="VJG4" s="155"/>
      <c r="VJH4" s="155"/>
      <c r="VJI4" s="155"/>
      <c r="VJJ4" s="155"/>
      <c r="VJK4" s="155"/>
      <c r="VJL4" s="155"/>
      <c r="VJM4" s="155"/>
      <c r="VJN4" s="155"/>
      <c r="VJO4" s="155"/>
      <c r="VJP4" s="155"/>
      <c r="VJQ4" s="155"/>
      <c r="VJR4" s="155"/>
      <c r="VJS4" s="155"/>
      <c r="VJT4" s="155"/>
      <c r="VJU4" s="155"/>
      <c r="VJV4" s="155"/>
      <c r="VJW4" s="155"/>
      <c r="VJX4" s="155"/>
      <c r="VJY4" s="155"/>
      <c r="VJZ4" s="155"/>
      <c r="VKA4" s="155"/>
      <c r="VKB4" s="155"/>
      <c r="VKC4" s="155"/>
      <c r="VKD4" s="155"/>
      <c r="VKE4" s="155"/>
      <c r="VKF4" s="155"/>
      <c r="VKG4" s="155"/>
      <c r="VKH4" s="155"/>
      <c r="VKI4" s="155"/>
      <c r="VKJ4" s="155"/>
      <c r="VKK4" s="155"/>
      <c r="VKL4" s="155"/>
      <c r="VKM4" s="155"/>
      <c r="VKN4" s="155"/>
      <c r="VKO4" s="155"/>
      <c r="VKP4" s="155"/>
      <c r="VKQ4" s="155"/>
      <c r="VKR4" s="155"/>
      <c r="VKS4" s="155"/>
      <c r="VKT4" s="155"/>
      <c r="VKU4" s="155"/>
      <c r="VKV4" s="155"/>
      <c r="VKW4" s="155"/>
      <c r="VKX4" s="155"/>
      <c r="VKY4" s="155"/>
      <c r="VKZ4" s="155"/>
      <c r="VLA4" s="155"/>
      <c r="VLB4" s="155"/>
      <c r="VLC4" s="155"/>
      <c r="VLD4" s="155"/>
      <c r="VLE4" s="155"/>
      <c r="VLF4" s="155"/>
      <c r="VLG4" s="155"/>
      <c r="VLH4" s="155"/>
      <c r="VLI4" s="155"/>
      <c r="VLJ4" s="155"/>
      <c r="VLK4" s="155"/>
      <c r="VLL4" s="155"/>
      <c r="VLM4" s="155"/>
      <c r="VLN4" s="155"/>
      <c r="VLO4" s="155"/>
      <c r="VLP4" s="155"/>
      <c r="VLQ4" s="155"/>
      <c r="VLR4" s="155"/>
      <c r="VLS4" s="155"/>
      <c r="VLT4" s="155"/>
      <c r="VLU4" s="155"/>
      <c r="VLV4" s="155"/>
      <c r="VLW4" s="155"/>
      <c r="VLX4" s="155"/>
      <c r="VLY4" s="155"/>
      <c r="VLZ4" s="155"/>
      <c r="VMA4" s="155"/>
      <c r="VMB4" s="155"/>
      <c r="VMC4" s="155"/>
      <c r="VMD4" s="155"/>
      <c r="VME4" s="155"/>
      <c r="VMF4" s="155"/>
      <c r="VMG4" s="155"/>
      <c r="VMH4" s="155"/>
      <c r="VMI4" s="155"/>
      <c r="VMJ4" s="155"/>
      <c r="VMK4" s="155"/>
      <c r="VML4" s="155"/>
      <c r="VMM4" s="155"/>
      <c r="VMN4" s="155"/>
      <c r="VMO4" s="155"/>
      <c r="VMP4" s="155"/>
      <c r="VMQ4" s="155"/>
      <c r="VMR4" s="155"/>
      <c r="VMS4" s="155"/>
      <c r="VMT4" s="155"/>
      <c r="VMU4" s="155"/>
      <c r="VMV4" s="155"/>
      <c r="VMW4" s="155"/>
      <c r="VMX4" s="155"/>
      <c r="VMY4" s="155"/>
      <c r="VMZ4" s="155"/>
      <c r="VNA4" s="155"/>
      <c r="VNB4" s="155"/>
      <c r="VNC4" s="155"/>
      <c r="VND4" s="155"/>
      <c r="VNE4" s="155"/>
      <c r="VNF4" s="155"/>
      <c r="VNG4" s="155"/>
      <c r="VNH4" s="155"/>
      <c r="VNI4" s="155"/>
      <c r="VNJ4" s="155"/>
      <c r="VNK4" s="155"/>
      <c r="VNL4" s="155"/>
      <c r="VNM4" s="155"/>
      <c r="VNN4" s="155"/>
      <c r="VNO4" s="155"/>
      <c r="VNP4" s="155"/>
      <c r="VNQ4" s="155"/>
      <c r="VNR4" s="155"/>
      <c r="VNS4" s="155"/>
      <c r="VNT4" s="155"/>
      <c r="VNU4" s="155"/>
      <c r="VNV4" s="155"/>
      <c r="VNW4" s="155"/>
      <c r="VNX4" s="155"/>
      <c r="VNY4" s="155"/>
      <c r="VNZ4" s="155"/>
      <c r="VOA4" s="155"/>
      <c r="VOB4" s="155"/>
      <c r="VOC4" s="155"/>
      <c r="VOD4" s="155"/>
      <c r="VOE4" s="155"/>
      <c r="VOF4" s="155"/>
      <c r="VOG4" s="155"/>
      <c r="VOH4" s="155"/>
      <c r="VOI4" s="155"/>
      <c r="VOJ4" s="155"/>
      <c r="VOK4" s="155"/>
      <c r="VOL4" s="155"/>
      <c r="VOM4" s="155"/>
      <c r="VON4" s="155"/>
      <c r="VOO4" s="155"/>
      <c r="VOP4" s="155"/>
      <c r="VOQ4" s="155"/>
      <c r="VOR4" s="155"/>
      <c r="VOS4" s="155"/>
      <c r="VOT4" s="155"/>
      <c r="VOU4" s="155"/>
      <c r="VOV4" s="155"/>
      <c r="VOW4" s="155"/>
      <c r="VOX4" s="155"/>
      <c r="VOY4" s="155"/>
      <c r="VOZ4" s="155"/>
      <c r="VPA4" s="155"/>
      <c r="VPB4" s="155"/>
      <c r="VPC4" s="155"/>
      <c r="VPD4" s="155"/>
      <c r="VPE4" s="155"/>
      <c r="VPF4" s="155"/>
      <c r="VPG4" s="155"/>
      <c r="VPH4" s="155"/>
      <c r="VPI4" s="155"/>
      <c r="VPJ4" s="155"/>
      <c r="VPK4" s="155"/>
      <c r="VPL4" s="155"/>
      <c r="VPM4" s="155"/>
      <c r="VPN4" s="155"/>
      <c r="VPO4" s="155"/>
      <c r="VPP4" s="155"/>
      <c r="VPQ4" s="155"/>
      <c r="VPR4" s="155"/>
      <c r="VPS4" s="155"/>
      <c r="VPT4" s="155"/>
      <c r="VPU4" s="155"/>
      <c r="VPV4" s="155"/>
      <c r="VPW4" s="155"/>
      <c r="VPX4" s="155"/>
      <c r="VPY4" s="155"/>
      <c r="VPZ4" s="155"/>
      <c r="VQA4" s="155"/>
      <c r="VQB4" s="155"/>
      <c r="VQC4" s="155"/>
      <c r="VQD4" s="155"/>
      <c r="VQE4" s="155"/>
      <c r="VQF4" s="155"/>
      <c r="VQG4" s="155"/>
      <c r="VQH4" s="155"/>
      <c r="VQI4" s="155"/>
      <c r="VQJ4" s="155"/>
      <c r="VQK4" s="155"/>
      <c r="VQL4" s="155"/>
      <c r="VQM4" s="155"/>
      <c r="VQN4" s="155"/>
      <c r="VQO4" s="155"/>
      <c r="VQP4" s="155"/>
      <c r="VQQ4" s="155"/>
      <c r="VQR4" s="155"/>
      <c r="VQS4" s="155"/>
      <c r="VQT4" s="155"/>
      <c r="VQU4" s="155"/>
      <c r="VQV4" s="155"/>
      <c r="VQW4" s="155"/>
      <c r="VQX4" s="155"/>
      <c r="VQY4" s="155"/>
      <c r="VQZ4" s="155"/>
      <c r="VRA4" s="155"/>
      <c r="VRB4" s="155"/>
      <c r="VRC4" s="155"/>
      <c r="VRD4" s="155"/>
      <c r="VRE4" s="155"/>
      <c r="VRF4" s="155"/>
      <c r="VRG4" s="155"/>
      <c r="VRH4" s="155"/>
      <c r="VRI4" s="155"/>
      <c r="VRJ4" s="155"/>
      <c r="VRK4" s="155"/>
      <c r="VRL4" s="155"/>
      <c r="VRM4" s="155"/>
      <c r="VRN4" s="155"/>
      <c r="VRO4" s="155"/>
      <c r="VRP4" s="155"/>
      <c r="VRQ4" s="155"/>
      <c r="VRR4" s="155"/>
      <c r="VRS4" s="155"/>
      <c r="VRT4" s="155"/>
      <c r="VRU4" s="155"/>
      <c r="VRV4" s="155"/>
      <c r="VRW4" s="155"/>
      <c r="VRX4" s="155"/>
      <c r="VRY4" s="155"/>
      <c r="VRZ4" s="155"/>
      <c r="VSA4" s="155"/>
      <c r="VSB4" s="155"/>
      <c r="VSC4" s="155"/>
      <c r="VSD4" s="155"/>
      <c r="VSE4" s="155"/>
      <c r="VSF4" s="155"/>
      <c r="VSG4" s="155"/>
      <c r="VSH4" s="155"/>
      <c r="VSI4" s="155"/>
      <c r="VSJ4" s="155"/>
      <c r="VSK4" s="155"/>
      <c r="VSL4" s="155"/>
      <c r="VSM4" s="155"/>
      <c r="VSN4" s="155"/>
      <c r="VSO4" s="155"/>
      <c r="VSP4" s="155"/>
      <c r="VSQ4" s="155"/>
      <c r="VSR4" s="155"/>
      <c r="VSS4" s="155"/>
      <c r="VST4" s="155"/>
      <c r="VSU4" s="155"/>
      <c r="VSV4" s="155"/>
      <c r="VSW4" s="155"/>
      <c r="VSX4" s="155"/>
      <c r="VSY4" s="155"/>
      <c r="VSZ4" s="155"/>
      <c r="VTA4" s="155"/>
      <c r="VTB4" s="155"/>
      <c r="VTC4" s="155"/>
      <c r="VTD4" s="155"/>
      <c r="VTE4" s="155"/>
      <c r="VTF4" s="155"/>
      <c r="VTG4" s="155"/>
      <c r="VTH4" s="155"/>
      <c r="VTI4" s="155"/>
      <c r="VTJ4" s="155"/>
      <c r="VTK4" s="155"/>
      <c r="VTL4" s="155"/>
      <c r="VTM4" s="155"/>
      <c r="VTN4" s="155"/>
      <c r="VTO4" s="155"/>
      <c r="VTP4" s="155"/>
      <c r="VTQ4" s="155"/>
      <c r="VTR4" s="155"/>
      <c r="VTS4" s="155"/>
      <c r="VTT4" s="155"/>
      <c r="VTU4" s="155"/>
      <c r="VTV4" s="155"/>
      <c r="VTW4" s="155"/>
      <c r="VTX4" s="155"/>
      <c r="VTY4" s="155"/>
      <c r="VTZ4" s="155"/>
      <c r="VUA4" s="155"/>
      <c r="VUB4" s="155"/>
      <c r="VUC4" s="155"/>
      <c r="VUD4" s="155"/>
      <c r="VUE4" s="155"/>
      <c r="VUF4" s="155"/>
      <c r="VUG4" s="155"/>
      <c r="VUH4" s="155"/>
      <c r="VUI4" s="155"/>
      <c r="VUJ4" s="155"/>
      <c r="VUK4" s="155"/>
      <c r="VUL4" s="155"/>
      <c r="VUM4" s="155"/>
      <c r="VUN4" s="155"/>
      <c r="VUO4" s="155"/>
      <c r="VUP4" s="155"/>
      <c r="VUQ4" s="155"/>
      <c r="VUR4" s="155"/>
      <c r="VUS4" s="155"/>
      <c r="VUT4" s="155"/>
      <c r="VUU4" s="155"/>
      <c r="VUV4" s="155"/>
      <c r="VUW4" s="155"/>
      <c r="VUX4" s="155"/>
      <c r="VUY4" s="155"/>
      <c r="VUZ4" s="155"/>
      <c r="VVA4" s="155"/>
      <c r="VVB4" s="155"/>
      <c r="VVC4" s="155"/>
      <c r="VVD4" s="155"/>
      <c r="VVE4" s="155"/>
      <c r="VVF4" s="155"/>
      <c r="VVG4" s="155"/>
      <c r="VVH4" s="155"/>
      <c r="VVI4" s="155"/>
      <c r="VVJ4" s="155"/>
      <c r="VVK4" s="155"/>
      <c r="VVL4" s="155"/>
      <c r="VVM4" s="155"/>
      <c r="VVN4" s="155"/>
      <c r="VVO4" s="155"/>
      <c r="VVP4" s="155"/>
      <c r="VVQ4" s="155"/>
      <c r="VVR4" s="155"/>
      <c r="VVS4" s="155"/>
      <c r="VVT4" s="155"/>
      <c r="VVU4" s="155"/>
      <c r="VVV4" s="155"/>
      <c r="VVW4" s="155"/>
      <c r="VVX4" s="155"/>
      <c r="VVY4" s="155"/>
      <c r="VVZ4" s="155"/>
      <c r="VWA4" s="155"/>
      <c r="VWB4" s="155"/>
      <c r="VWC4" s="155"/>
      <c r="VWD4" s="155"/>
      <c r="VWE4" s="155"/>
      <c r="VWF4" s="155"/>
      <c r="VWG4" s="155"/>
      <c r="VWH4" s="155"/>
      <c r="VWI4" s="155"/>
      <c r="VWJ4" s="155"/>
      <c r="VWK4" s="155"/>
      <c r="VWL4" s="155"/>
      <c r="VWM4" s="155"/>
      <c r="VWN4" s="155"/>
      <c r="VWO4" s="155"/>
      <c r="VWP4" s="155"/>
      <c r="VWQ4" s="155"/>
      <c r="VWR4" s="155"/>
      <c r="VWS4" s="155"/>
      <c r="VWT4" s="155"/>
      <c r="VWU4" s="155"/>
      <c r="VWV4" s="155"/>
      <c r="VWW4" s="155"/>
      <c r="VWX4" s="155"/>
      <c r="VWY4" s="155"/>
      <c r="VWZ4" s="155"/>
      <c r="VXA4" s="155"/>
      <c r="VXB4" s="155"/>
      <c r="VXC4" s="155"/>
      <c r="VXD4" s="155"/>
      <c r="VXE4" s="155"/>
      <c r="VXF4" s="155"/>
      <c r="VXG4" s="155"/>
      <c r="VXH4" s="155"/>
      <c r="VXI4" s="155"/>
      <c r="VXJ4" s="155"/>
      <c r="VXK4" s="155"/>
      <c r="VXL4" s="155"/>
      <c r="VXM4" s="155"/>
      <c r="VXN4" s="155"/>
      <c r="VXO4" s="155"/>
      <c r="VXP4" s="155"/>
      <c r="VXQ4" s="155"/>
      <c r="VXR4" s="155"/>
      <c r="VXS4" s="155"/>
      <c r="VXT4" s="155"/>
      <c r="VXU4" s="155"/>
      <c r="VXV4" s="155"/>
      <c r="VXW4" s="155"/>
      <c r="VXX4" s="155"/>
      <c r="VXY4" s="155"/>
      <c r="VXZ4" s="155"/>
      <c r="VYA4" s="155"/>
      <c r="VYB4" s="155"/>
      <c r="VYC4" s="155"/>
      <c r="VYD4" s="155"/>
      <c r="VYE4" s="155"/>
      <c r="VYF4" s="155"/>
      <c r="VYG4" s="155"/>
      <c r="VYH4" s="155"/>
      <c r="VYI4" s="155"/>
      <c r="VYJ4" s="155"/>
      <c r="VYK4" s="155"/>
      <c r="VYL4" s="155"/>
      <c r="VYM4" s="155"/>
      <c r="VYN4" s="155"/>
      <c r="VYO4" s="155"/>
      <c r="VYP4" s="155"/>
      <c r="VYQ4" s="155"/>
      <c r="VYR4" s="155"/>
      <c r="VYS4" s="155"/>
      <c r="VYT4" s="155"/>
      <c r="VYU4" s="155"/>
      <c r="VYV4" s="155"/>
      <c r="VYW4" s="155"/>
      <c r="VYX4" s="155"/>
      <c r="VYY4" s="155"/>
      <c r="VYZ4" s="155"/>
      <c r="VZA4" s="155"/>
      <c r="VZB4" s="155"/>
      <c r="VZC4" s="155"/>
      <c r="VZD4" s="155"/>
      <c r="VZE4" s="155"/>
      <c r="VZF4" s="155"/>
      <c r="VZG4" s="155"/>
      <c r="VZH4" s="155"/>
      <c r="VZI4" s="155"/>
      <c r="VZJ4" s="155"/>
      <c r="VZK4" s="155"/>
      <c r="VZL4" s="155"/>
      <c r="VZM4" s="155"/>
      <c r="VZN4" s="155"/>
      <c r="VZO4" s="155"/>
      <c r="VZP4" s="155"/>
      <c r="VZQ4" s="155"/>
      <c r="VZR4" s="155"/>
      <c r="VZS4" s="155"/>
      <c r="VZT4" s="155"/>
      <c r="VZU4" s="155"/>
      <c r="VZV4" s="155"/>
      <c r="VZW4" s="155"/>
      <c r="VZX4" s="155"/>
      <c r="VZY4" s="155"/>
      <c r="VZZ4" s="155"/>
      <c r="WAA4" s="155"/>
      <c r="WAB4" s="155"/>
      <c r="WAC4" s="155"/>
      <c r="WAD4" s="155"/>
      <c r="WAE4" s="155"/>
      <c r="WAF4" s="155"/>
      <c r="WAG4" s="155"/>
      <c r="WAH4" s="155"/>
      <c r="WAI4" s="155"/>
      <c r="WAJ4" s="155"/>
      <c r="WAK4" s="155"/>
      <c r="WAL4" s="155"/>
      <c r="WAM4" s="155"/>
      <c r="WAN4" s="155"/>
      <c r="WAO4" s="155"/>
      <c r="WAP4" s="155"/>
      <c r="WAQ4" s="155"/>
      <c r="WAR4" s="155"/>
      <c r="WAS4" s="155"/>
      <c r="WAT4" s="155"/>
      <c r="WAU4" s="155"/>
      <c r="WAV4" s="155"/>
      <c r="WAW4" s="155"/>
      <c r="WAX4" s="155"/>
      <c r="WAY4" s="155"/>
      <c r="WAZ4" s="155"/>
      <c r="WBA4" s="155"/>
      <c r="WBB4" s="155"/>
      <c r="WBC4" s="155"/>
      <c r="WBD4" s="155"/>
      <c r="WBE4" s="155"/>
      <c r="WBF4" s="155"/>
      <c r="WBG4" s="155"/>
      <c r="WBH4" s="155"/>
      <c r="WBI4" s="155"/>
      <c r="WBJ4" s="155"/>
      <c r="WBK4" s="155"/>
      <c r="WBL4" s="155"/>
      <c r="WBM4" s="155"/>
      <c r="WBN4" s="155"/>
      <c r="WBO4" s="155"/>
      <c r="WBP4" s="155"/>
      <c r="WBQ4" s="155"/>
      <c r="WBR4" s="155"/>
      <c r="WBS4" s="155"/>
      <c r="WBT4" s="155"/>
      <c r="WBU4" s="155"/>
      <c r="WBV4" s="155"/>
      <c r="WBW4" s="155"/>
      <c r="WBX4" s="155"/>
      <c r="WBY4" s="155"/>
      <c r="WBZ4" s="155"/>
      <c r="WCA4" s="155"/>
      <c r="WCB4" s="155"/>
      <c r="WCC4" s="155"/>
      <c r="WCD4" s="155"/>
      <c r="WCE4" s="155"/>
      <c r="WCF4" s="155"/>
      <c r="WCG4" s="155"/>
      <c r="WCH4" s="155"/>
      <c r="WCI4" s="155"/>
      <c r="WCJ4" s="155"/>
      <c r="WCK4" s="155"/>
      <c r="WCL4" s="155"/>
      <c r="WCM4" s="155"/>
      <c r="WCN4" s="155"/>
      <c r="WCO4" s="155"/>
      <c r="WCP4" s="155"/>
      <c r="WCQ4" s="155"/>
      <c r="WCR4" s="155"/>
      <c r="WCS4" s="155"/>
      <c r="WCT4" s="155"/>
      <c r="WCU4" s="155"/>
      <c r="WCV4" s="155"/>
      <c r="WCW4" s="155"/>
      <c r="WCX4" s="155"/>
      <c r="WCY4" s="155"/>
      <c r="WCZ4" s="155"/>
      <c r="WDA4" s="155"/>
      <c r="WDB4" s="155"/>
      <c r="WDC4" s="155"/>
      <c r="WDD4" s="155"/>
      <c r="WDE4" s="155"/>
      <c r="WDF4" s="155"/>
      <c r="WDG4" s="155"/>
      <c r="WDH4" s="155"/>
      <c r="WDI4" s="155"/>
      <c r="WDJ4" s="155"/>
      <c r="WDK4" s="155"/>
      <c r="WDL4" s="155"/>
      <c r="WDM4" s="155"/>
      <c r="WDN4" s="155"/>
      <c r="WDO4" s="155"/>
      <c r="WDP4" s="155"/>
      <c r="WDQ4" s="155"/>
      <c r="WDR4" s="155"/>
      <c r="WDS4" s="155"/>
      <c r="WDT4" s="155"/>
      <c r="WDU4" s="155"/>
      <c r="WDV4" s="155"/>
      <c r="WDW4" s="155"/>
      <c r="WDX4" s="155"/>
      <c r="WDY4" s="155"/>
      <c r="WDZ4" s="155"/>
      <c r="WEA4" s="155"/>
      <c r="WEB4" s="155"/>
      <c r="WEC4" s="155"/>
      <c r="WED4" s="155"/>
      <c r="WEE4" s="155"/>
      <c r="WEF4" s="155"/>
      <c r="WEG4" s="155"/>
      <c r="WEH4" s="155"/>
      <c r="WEI4" s="155"/>
      <c r="WEJ4" s="155"/>
      <c r="WEK4" s="155"/>
      <c r="WEL4" s="155"/>
      <c r="WEM4" s="155"/>
      <c r="WEN4" s="155"/>
      <c r="WEO4" s="155"/>
      <c r="WEP4" s="155"/>
      <c r="WEQ4" s="155"/>
      <c r="WER4" s="155"/>
      <c r="WES4" s="155"/>
      <c r="WET4" s="155"/>
      <c r="WEU4" s="155"/>
      <c r="WEV4" s="155"/>
      <c r="WEW4" s="155"/>
      <c r="WEX4" s="155"/>
      <c r="WEY4" s="155"/>
      <c r="WEZ4" s="155"/>
      <c r="WFA4" s="155"/>
      <c r="WFB4" s="155"/>
      <c r="WFC4" s="155"/>
      <c r="WFD4" s="155"/>
      <c r="WFE4" s="155"/>
      <c r="WFF4" s="155"/>
      <c r="WFG4" s="155"/>
      <c r="WFH4" s="155"/>
      <c r="WFI4" s="155"/>
      <c r="WFJ4" s="155"/>
      <c r="WFK4" s="155"/>
      <c r="WFL4" s="155"/>
      <c r="WFM4" s="155"/>
      <c r="WFN4" s="155"/>
      <c r="WFO4" s="155"/>
      <c r="WFP4" s="155"/>
      <c r="WFQ4" s="155"/>
      <c r="WFR4" s="155"/>
      <c r="WFS4" s="155"/>
      <c r="WFT4" s="155"/>
      <c r="WFU4" s="155"/>
      <c r="WFV4" s="155"/>
      <c r="WFW4" s="155"/>
      <c r="WFX4" s="155"/>
      <c r="WFY4" s="155"/>
      <c r="WFZ4" s="155"/>
      <c r="WGA4" s="155"/>
      <c r="WGB4" s="155"/>
      <c r="WGC4" s="155"/>
      <c r="WGD4" s="155"/>
      <c r="WGE4" s="155"/>
      <c r="WGF4" s="155"/>
      <c r="WGG4" s="155"/>
      <c r="WGH4" s="155"/>
      <c r="WGI4" s="155"/>
      <c r="WGJ4" s="155"/>
      <c r="WGK4" s="155"/>
      <c r="WGL4" s="155"/>
      <c r="WGM4" s="155"/>
      <c r="WGN4" s="155"/>
      <c r="WGO4" s="155"/>
      <c r="WGP4" s="155"/>
      <c r="WGQ4" s="155"/>
      <c r="WGR4" s="155"/>
      <c r="WGS4" s="155"/>
      <c r="WGT4" s="155"/>
      <c r="WGU4" s="155"/>
      <c r="WGV4" s="155"/>
      <c r="WGW4" s="155"/>
      <c r="WGX4" s="155"/>
      <c r="WGY4" s="155"/>
      <c r="WGZ4" s="155"/>
      <c r="WHA4" s="155"/>
      <c r="WHB4" s="155"/>
      <c r="WHC4" s="155"/>
      <c r="WHD4" s="155"/>
      <c r="WHE4" s="155"/>
      <c r="WHF4" s="155"/>
      <c r="WHG4" s="155"/>
      <c r="WHH4" s="155"/>
      <c r="WHI4" s="155"/>
      <c r="WHJ4" s="155"/>
      <c r="WHK4" s="155"/>
      <c r="WHL4" s="155"/>
      <c r="WHM4" s="155"/>
      <c r="WHN4" s="155"/>
      <c r="WHO4" s="155"/>
      <c r="WHP4" s="155"/>
      <c r="WHQ4" s="155"/>
      <c r="WHR4" s="155"/>
      <c r="WHS4" s="155"/>
      <c r="WHT4" s="155"/>
      <c r="WHU4" s="155"/>
      <c r="WHV4" s="155"/>
      <c r="WHW4" s="155"/>
      <c r="WHX4" s="155"/>
      <c r="WHY4" s="155"/>
      <c r="WHZ4" s="155"/>
      <c r="WIA4" s="155"/>
      <c r="WIB4" s="155"/>
      <c r="WIC4" s="155"/>
      <c r="WID4" s="155"/>
      <c r="WIE4" s="155"/>
      <c r="WIF4" s="155"/>
      <c r="WIG4" s="155"/>
      <c r="WIH4" s="155"/>
      <c r="WII4" s="155"/>
      <c r="WIJ4" s="155"/>
      <c r="WIK4" s="155"/>
      <c r="WIL4" s="155"/>
      <c r="WIM4" s="155"/>
      <c r="WIN4" s="155"/>
      <c r="WIO4" s="155"/>
      <c r="WIP4" s="155"/>
      <c r="WIQ4" s="155"/>
      <c r="WIR4" s="155"/>
      <c r="WIS4" s="155"/>
      <c r="WIT4" s="155"/>
      <c r="WIU4" s="155"/>
      <c r="WIV4" s="155"/>
      <c r="WIW4" s="155"/>
      <c r="WIX4" s="155"/>
      <c r="WIY4" s="155"/>
      <c r="WIZ4" s="155"/>
      <c r="WJA4" s="155"/>
      <c r="WJB4" s="155"/>
      <c r="WJC4" s="155"/>
      <c r="WJD4" s="155"/>
      <c r="WJE4" s="155"/>
      <c r="WJF4" s="155"/>
      <c r="WJG4" s="155"/>
      <c r="WJH4" s="155"/>
      <c r="WJI4" s="155"/>
      <c r="WJJ4" s="155"/>
      <c r="WJK4" s="155"/>
      <c r="WJL4" s="155"/>
      <c r="WJM4" s="155"/>
      <c r="WJN4" s="155"/>
      <c r="WJO4" s="155"/>
      <c r="WJP4" s="155"/>
      <c r="WJQ4" s="155"/>
      <c r="WJR4" s="155"/>
      <c r="WJS4" s="155"/>
      <c r="WJT4" s="155"/>
      <c r="WJU4" s="155"/>
      <c r="WJV4" s="155"/>
      <c r="WJW4" s="155"/>
      <c r="WJX4" s="155"/>
      <c r="WJY4" s="155"/>
      <c r="WJZ4" s="155"/>
      <c r="WKA4" s="155"/>
      <c r="WKB4" s="155"/>
      <c r="WKC4" s="155"/>
      <c r="WKD4" s="155"/>
      <c r="WKE4" s="155"/>
      <c r="WKF4" s="155"/>
      <c r="WKG4" s="155"/>
      <c r="WKH4" s="155"/>
      <c r="WKI4" s="155"/>
      <c r="WKJ4" s="155"/>
      <c r="WKK4" s="155"/>
      <c r="WKL4" s="155"/>
      <c r="WKM4" s="155"/>
      <c r="WKN4" s="155"/>
      <c r="WKO4" s="155"/>
      <c r="WKP4" s="155"/>
      <c r="WKQ4" s="155"/>
      <c r="WKR4" s="155"/>
      <c r="WKS4" s="155"/>
      <c r="WKT4" s="155"/>
      <c r="WKU4" s="155"/>
      <c r="WKV4" s="155"/>
      <c r="WKW4" s="155"/>
      <c r="WKX4" s="155"/>
      <c r="WKY4" s="155"/>
      <c r="WKZ4" s="155"/>
      <c r="WLA4" s="155"/>
      <c r="WLB4" s="155"/>
      <c r="WLC4" s="155"/>
      <c r="WLD4" s="155"/>
      <c r="WLE4" s="155"/>
      <c r="WLF4" s="155"/>
      <c r="WLG4" s="155"/>
      <c r="WLH4" s="155"/>
      <c r="WLI4" s="155"/>
      <c r="WLJ4" s="155"/>
      <c r="WLK4" s="155"/>
      <c r="WLL4" s="155"/>
      <c r="WLM4" s="155"/>
      <c r="WLN4" s="155"/>
      <c r="WLO4" s="155"/>
      <c r="WLP4" s="155"/>
      <c r="WLQ4" s="155"/>
      <c r="WLR4" s="155"/>
      <c r="WLS4" s="155"/>
      <c r="WLT4" s="155"/>
      <c r="WLU4" s="155"/>
      <c r="WLV4" s="155"/>
      <c r="WLW4" s="155"/>
      <c r="WLX4" s="155"/>
      <c r="WLY4" s="155"/>
      <c r="WLZ4" s="155"/>
      <c r="WMA4" s="155"/>
      <c r="WMB4" s="155"/>
      <c r="WMC4" s="155"/>
      <c r="WMD4" s="155"/>
      <c r="WME4" s="155"/>
      <c r="WMF4" s="155"/>
      <c r="WMG4" s="155"/>
      <c r="WMH4" s="155"/>
      <c r="WMI4" s="155"/>
      <c r="WMJ4" s="155"/>
      <c r="WMK4" s="155"/>
      <c r="WML4" s="155"/>
      <c r="WMM4" s="155"/>
      <c r="WMN4" s="155"/>
      <c r="WMO4" s="155"/>
      <c r="WMP4" s="155"/>
      <c r="WMQ4" s="155"/>
      <c r="WMR4" s="155"/>
      <c r="WMS4" s="155"/>
      <c r="WMT4" s="155"/>
      <c r="WMU4" s="155"/>
      <c r="WMV4" s="155"/>
      <c r="WMW4" s="155"/>
      <c r="WMX4" s="155"/>
      <c r="WMY4" s="155"/>
      <c r="WMZ4" s="155"/>
      <c r="WNA4" s="155"/>
      <c r="WNB4" s="155"/>
      <c r="WNC4" s="155"/>
      <c r="WND4" s="155"/>
      <c r="WNE4" s="155"/>
      <c r="WNF4" s="155"/>
      <c r="WNG4" s="155"/>
      <c r="WNH4" s="155"/>
      <c r="WNI4" s="155"/>
      <c r="WNJ4" s="155"/>
      <c r="WNK4" s="155"/>
      <c r="WNL4" s="155"/>
      <c r="WNM4" s="155"/>
      <c r="WNN4" s="155"/>
      <c r="WNO4" s="155"/>
      <c r="WNP4" s="155"/>
      <c r="WNQ4" s="155"/>
      <c r="WNR4" s="155"/>
      <c r="WNS4" s="155"/>
      <c r="WNT4" s="155"/>
      <c r="WNU4" s="155"/>
      <c r="WNV4" s="155"/>
      <c r="WNW4" s="155"/>
      <c r="WNX4" s="155"/>
      <c r="WNY4" s="155"/>
      <c r="WNZ4" s="155"/>
      <c r="WOA4" s="155"/>
      <c r="WOB4" s="155"/>
      <c r="WOC4" s="155"/>
      <c r="WOD4" s="155"/>
      <c r="WOE4" s="155"/>
      <c r="WOF4" s="155"/>
      <c r="WOG4" s="155"/>
      <c r="WOH4" s="155"/>
      <c r="WOI4" s="155"/>
      <c r="WOJ4" s="155"/>
      <c r="WOK4" s="155"/>
      <c r="WOL4" s="155"/>
      <c r="WOM4" s="155"/>
      <c r="WON4" s="155"/>
      <c r="WOO4" s="155"/>
      <c r="WOP4" s="155"/>
      <c r="WOQ4" s="155"/>
      <c r="WOR4" s="155"/>
      <c r="WOS4" s="155"/>
      <c r="WOT4" s="155"/>
      <c r="WOU4" s="155"/>
      <c r="WOV4" s="155"/>
      <c r="WOW4" s="155"/>
      <c r="WOX4" s="155"/>
      <c r="WOY4" s="155"/>
      <c r="WOZ4" s="155"/>
      <c r="WPA4" s="155"/>
      <c r="WPB4" s="155"/>
      <c r="WPC4" s="155"/>
      <c r="WPD4" s="155"/>
      <c r="WPE4" s="155"/>
      <c r="WPF4" s="155"/>
      <c r="WPG4" s="155"/>
      <c r="WPH4" s="155"/>
      <c r="WPI4" s="155"/>
      <c r="WPJ4" s="155"/>
      <c r="WPK4" s="155"/>
      <c r="WPL4" s="155"/>
      <c r="WPM4" s="155"/>
      <c r="WPN4" s="155"/>
      <c r="WPO4" s="155"/>
      <c r="WPP4" s="155"/>
      <c r="WPQ4" s="155"/>
      <c r="WPR4" s="155"/>
      <c r="WPS4" s="155"/>
      <c r="WPT4" s="155"/>
      <c r="WPU4" s="155"/>
      <c r="WPV4" s="155"/>
      <c r="WPW4" s="155"/>
      <c r="WPX4" s="155"/>
      <c r="WPY4" s="155"/>
      <c r="WPZ4" s="155"/>
      <c r="WQA4" s="155"/>
      <c r="WQB4" s="155"/>
      <c r="WQC4" s="155"/>
      <c r="WQD4" s="155"/>
      <c r="WQE4" s="155"/>
      <c r="WQF4" s="155"/>
      <c r="WQG4" s="155"/>
      <c r="WQH4" s="155"/>
      <c r="WQI4" s="155"/>
      <c r="WQJ4" s="155"/>
      <c r="WQK4" s="155"/>
      <c r="WQL4" s="155"/>
      <c r="WQM4" s="155"/>
      <c r="WQN4" s="155"/>
      <c r="WQO4" s="155"/>
      <c r="WQP4" s="155"/>
      <c r="WQQ4" s="155"/>
      <c r="WQR4" s="155"/>
      <c r="WQS4" s="155"/>
      <c r="WQT4" s="155"/>
      <c r="WQU4" s="155"/>
      <c r="WQV4" s="155"/>
      <c r="WQW4" s="155"/>
      <c r="WQX4" s="155"/>
      <c r="WQY4" s="155"/>
      <c r="WQZ4" s="155"/>
      <c r="WRA4" s="155"/>
      <c r="WRB4" s="155"/>
      <c r="WRC4" s="155"/>
      <c r="WRD4" s="155"/>
      <c r="WRE4" s="155"/>
      <c r="WRF4" s="155"/>
      <c r="WRG4" s="155"/>
      <c r="WRH4" s="155"/>
      <c r="WRI4" s="155"/>
      <c r="WRJ4" s="155"/>
      <c r="WRK4" s="155"/>
      <c r="WRL4" s="155"/>
      <c r="WRM4" s="155"/>
      <c r="WRN4" s="155"/>
      <c r="WRO4" s="155"/>
      <c r="WRP4" s="155"/>
      <c r="WRQ4" s="155"/>
      <c r="WRR4" s="155"/>
      <c r="WRS4" s="155"/>
      <c r="WRT4" s="155"/>
      <c r="WRU4" s="155"/>
      <c r="WRV4" s="155"/>
      <c r="WRW4" s="155"/>
      <c r="WRX4" s="155"/>
      <c r="WRY4" s="155"/>
      <c r="WRZ4" s="155"/>
      <c r="WSA4" s="155"/>
      <c r="WSB4" s="155"/>
      <c r="WSC4" s="155"/>
      <c r="WSD4" s="155"/>
      <c r="WSE4" s="155"/>
      <c r="WSF4" s="155"/>
      <c r="WSG4" s="155"/>
      <c r="WSH4" s="155"/>
      <c r="WSI4" s="155"/>
      <c r="WSJ4" s="155"/>
      <c r="WSK4" s="155"/>
      <c r="WSL4" s="155"/>
      <c r="WSM4" s="155"/>
      <c r="WSN4" s="155"/>
      <c r="WSO4" s="155"/>
      <c r="WSP4" s="155"/>
      <c r="WSQ4" s="155"/>
      <c r="WSR4" s="155"/>
      <c r="WSS4" s="155"/>
      <c r="WST4" s="155"/>
      <c r="WSU4" s="155"/>
      <c r="WSV4" s="155"/>
      <c r="WSW4" s="155"/>
      <c r="WSX4" s="155"/>
      <c r="WSY4" s="155"/>
      <c r="WSZ4" s="155"/>
      <c r="WTA4" s="155"/>
      <c r="WTB4" s="155"/>
      <c r="WTC4" s="155"/>
      <c r="WTD4" s="155"/>
      <c r="WTE4" s="155"/>
      <c r="WTF4" s="155"/>
      <c r="WTG4" s="155"/>
      <c r="WTH4" s="155"/>
      <c r="WTI4" s="155"/>
      <c r="WTJ4" s="155"/>
      <c r="WTK4" s="155"/>
      <c r="WTL4" s="155"/>
      <c r="WTM4" s="155"/>
      <c r="WTN4" s="155"/>
      <c r="WTO4" s="155"/>
      <c r="WTP4" s="155"/>
      <c r="WTQ4" s="155"/>
      <c r="WTR4" s="155"/>
      <c r="WTS4" s="155"/>
      <c r="WTT4" s="155"/>
      <c r="WTU4" s="155"/>
      <c r="WTV4" s="155"/>
      <c r="WTW4" s="155"/>
      <c r="WTX4" s="155"/>
      <c r="WTY4" s="155"/>
      <c r="WTZ4" s="155"/>
      <c r="WUA4" s="155"/>
      <c r="WUB4" s="155"/>
      <c r="WUC4" s="155"/>
      <c r="WUD4" s="155"/>
      <c r="WUE4" s="155"/>
      <c r="WUF4" s="155"/>
      <c r="WUG4" s="155"/>
      <c r="WUH4" s="155"/>
      <c r="WUI4" s="155"/>
      <c r="WUJ4" s="155"/>
      <c r="WUK4" s="155"/>
      <c r="WUL4" s="155"/>
      <c r="WUM4" s="155"/>
      <c r="WUN4" s="155"/>
      <c r="WUO4" s="155"/>
      <c r="WUP4" s="155"/>
      <c r="WUQ4" s="155"/>
      <c r="WUR4" s="155"/>
      <c r="WUS4" s="155"/>
      <c r="WUT4" s="155"/>
      <c r="WUU4" s="155"/>
      <c r="WUV4" s="155"/>
      <c r="WUW4" s="155"/>
      <c r="WUX4" s="155"/>
      <c r="WUY4" s="155"/>
      <c r="WUZ4" s="155"/>
      <c r="WVA4" s="155"/>
      <c r="WVB4" s="155"/>
      <c r="WVC4" s="155"/>
      <c r="WVD4" s="155"/>
      <c r="WVE4" s="155"/>
      <c r="WVF4" s="155"/>
      <c r="WVG4" s="155"/>
      <c r="WVH4" s="155"/>
      <c r="WVI4" s="155"/>
      <c r="WVJ4" s="155"/>
      <c r="WVK4" s="155"/>
      <c r="WVL4" s="155"/>
      <c r="WVM4" s="155"/>
      <c r="WVN4" s="155"/>
      <c r="WVO4" s="155"/>
      <c r="WVP4" s="155"/>
      <c r="WVQ4" s="155"/>
      <c r="WVR4" s="155"/>
      <c r="WVS4" s="155"/>
      <c r="WVT4" s="155"/>
      <c r="WVU4" s="155"/>
      <c r="WVV4" s="155"/>
      <c r="WVW4" s="155"/>
      <c r="WVX4" s="155"/>
      <c r="WVY4" s="155"/>
      <c r="WVZ4" s="155"/>
      <c r="WWA4" s="155"/>
      <c r="WWB4" s="155"/>
      <c r="WWC4" s="155"/>
      <c r="WWD4" s="155"/>
      <c r="WWE4" s="155"/>
      <c r="WWF4" s="155"/>
      <c r="WWG4" s="155"/>
      <c r="WWH4" s="155"/>
      <c r="WWI4" s="155"/>
      <c r="WWJ4" s="155"/>
      <c r="WWK4" s="155"/>
      <c r="WWL4" s="155"/>
      <c r="WWM4" s="155"/>
      <c r="WWN4" s="155"/>
      <c r="WWO4" s="155"/>
      <c r="WWP4" s="155"/>
      <c r="WWQ4" s="155"/>
      <c r="WWR4" s="155"/>
      <c r="WWS4" s="155"/>
      <c r="WWT4" s="155"/>
      <c r="WWU4" s="155"/>
      <c r="WWV4" s="155"/>
      <c r="WWW4" s="155"/>
      <c r="WWX4" s="155"/>
      <c r="WWY4" s="155"/>
      <c r="WWZ4" s="155"/>
      <c r="WXA4" s="155"/>
      <c r="WXB4" s="155"/>
      <c r="WXC4" s="155"/>
      <c r="WXD4" s="155"/>
      <c r="WXE4" s="155"/>
      <c r="WXF4" s="155"/>
      <c r="WXG4" s="155"/>
      <c r="WXH4" s="155"/>
      <c r="WXI4" s="155"/>
      <c r="WXJ4" s="155"/>
      <c r="WXK4" s="155"/>
      <c r="WXL4" s="155"/>
      <c r="WXM4" s="155"/>
      <c r="WXN4" s="155"/>
      <c r="WXO4" s="155"/>
      <c r="WXP4" s="155"/>
      <c r="WXQ4" s="155"/>
      <c r="WXR4" s="155"/>
      <c r="WXS4" s="155"/>
      <c r="WXT4" s="155"/>
      <c r="WXU4" s="155"/>
      <c r="WXV4" s="155"/>
      <c r="WXW4" s="155"/>
      <c r="WXX4" s="155"/>
      <c r="WXY4" s="155"/>
      <c r="WXZ4" s="155"/>
      <c r="WYA4" s="155"/>
      <c r="WYB4" s="155"/>
      <c r="WYC4" s="155"/>
      <c r="WYD4" s="155"/>
      <c r="WYE4" s="155"/>
      <c r="WYF4" s="155"/>
      <c r="WYG4" s="155"/>
      <c r="WYH4" s="155"/>
      <c r="WYI4" s="155"/>
      <c r="WYJ4" s="155"/>
      <c r="WYK4" s="155"/>
      <c r="WYL4" s="155"/>
      <c r="WYM4" s="155"/>
      <c r="WYN4" s="155"/>
      <c r="WYO4" s="155"/>
      <c r="WYP4" s="155"/>
      <c r="WYQ4" s="155"/>
      <c r="WYR4" s="155"/>
      <c r="WYS4" s="155"/>
      <c r="WYT4" s="155"/>
      <c r="WYU4" s="155"/>
      <c r="WYV4" s="155"/>
      <c r="WYW4" s="155"/>
      <c r="WYX4" s="155"/>
      <c r="WYY4" s="155"/>
      <c r="WYZ4" s="155"/>
      <c r="WZA4" s="155"/>
      <c r="WZB4" s="155"/>
      <c r="WZC4" s="155"/>
      <c r="WZD4" s="155"/>
      <c r="WZE4" s="155"/>
      <c r="WZF4" s="155"/>
      <c r="WZG4" s="155"/>
      <c r="WZH4" s="155"/>
      <c r="WZI4" s="155"/>
      <c r="WZJ4" s="155"/>
      <c r="WZK4" s="155"/>
      <c r="WZL4" s="155"/>
      <c r="WZM4" s="155"/>
      <c r="WZN4" s="155"/>
      <c r="WZO4" s="155"/>
      <c r="WZP4" s="155"/>
      <c r="WZQ4" s="155"/>
      <c r="WZR4" s="155"/>
      <c r="WZS4" s="155"/>
      <c r="WZT4" s="155"/>
      <c r="WZU4" s="155"/>
      <c r="WZV4" s="155"/>
      <c r="WZW4" s="155"/>
      <c r="WZX4" s="155"/>
      <c r="WZY4" s="155"/>
      <c r="WZZ4" s="155"/>
      <c r="XAA4" s="155"/>
      <c r="XAB4" s="155"/>
      <c r="XAC4" s="155"/>
      <c r="XAD4" s="155"/>
      <c r="XAE4" s="155"/>
      <c r="XAF4" s="155"/>
      <c r="XAG4" s="155"/>
      <c r="XAH4" s="155"/>
      <c r="XAI4" s="155"/>
      <c r="XAJ4" s="155"/>
      <c r="XAK4" s="155"/>
      <c r="XAL4" s="155"/>
      <c r="XAM4" s="155"/>
      <c r="XAN4" s="155"/>
      <c r="XAO4" s="155"/>
      <c r="XAP4" s="155"/>
      <c r="XAQ4" s="155"/>
      <c r="XAR4" s="155"/>
      <c r="XAS4" s="155"/>
      <c r="XAT4" s="155"/>
      <c r="XAU4" s="155"/>
      <c r="XAV4" s="155"/>
      <c r="XAW4" s="155"/>
      <c r="XAX4" s="155"/>
      <c r="XAY4" s="155"/>
      <c r="XAZ4" s="155"/>
      <c r="XBA4" s="155"/>
      <c r="XBB4" s="155"/>
      <c r="XBC4" s="155"/>
      <c r="XBD4" s="155"/>
      <c r="XBE4" s="155"/>
      <c r="XBF4" s="155"/>
      <c r="XBG4" s="155"/>
      <c r="XBH4" s="155"/>
      <c r="XBI4" s="155"/>
      <c r="XBJ4" s="155"/>
      <c r="XBK4" s="155"/>
      <c r="XBL4" s="155"/>
      <c r="XBM4" s="155"/>
      <c r="XBN4" s="155"/>
      <c r="XBO4" s="155"/>
      <c r="XBP4" s="155"/>
      <c r="XBQ4" s="155"/>
      <c r="XBR4" s="155"/>
      <c r="XBS4" s="155"/>
      <c r="XBT4" s="155"/>
      <c r="XBU4" s="155"/>
      <c r="XBV4" s="155"/>
      <c r="XBW4" s="155"/>
      <c r="XBX4" s="155"/>
      <c r="XBY4" s="155"/>
      <c r="XBZ4" s="155"/>
      <c r="XCA4" s="155"/>
      <c r="XCB4" s="155"/>
      <c r="XCC4" s="155"/>
      <c r="XCD4" s="155"/>
      <c r="XCE4" s="155"/>
      <c r="XCF4" s="155"/>
      <c r="XCG4" s="155"/>
      <c r="XCH4" s="155"/>
      <c r="XCI4" s="155"/>
      <c r="XCJ4" s="155"/>
      <c r="XCK4" s="155"/>
      <c r="XCL4" s="155"/>
      <c r="XCM4" s="155"/>
      <c r="XCN4" s="155"/>
      <c r="XCO4" s="155"/>
      <c r="XCP4" s="155"/>
      <c r="XCQ4" s="155"/>
      <c r="XCR4" s="155"/>
      <c r="XCS4" s="155"/>
      <c r="XCT4" s="155"/>
      <c r="XCU4" s="155"/>
      <c r="XCV4" s="155"/>
      <c r="XCW4" s="155"/>
      <c r="XCX4" s="155"/>
    </row>
    <row r="5" spans="1:16326" x14ac:dyDescent="0.25">
      <c r="A5" s="160"/>
      <c r="B5" s="145"/>
      <c r="C5" s="246" t="s">
        <v>2399</v>
      </c>
      <c r="D5" s="248">
        <f>+E4*95%</f>
        <v>405091.39999999997</v>
      </c>
      <c r="E5" s="247" t="s">
        <v>2338</v>
      </c>
      <c r="F5" s="161"/>
      <c r="G5" s="148"/>
      <c r="H5" s="149"/>
      <c r="I5" s="149"/>
      <c r="J5" s="158"/>
      <c r="K5" s="159"/>
      <c r="L5" s="150"/>
      <c r="M5" s="151"/>
      <c r="N5" s="148"/>
      <c r="O5" s="152"/>
      <c r="P5" s="153"/>
      <c r="Q5" s="148"/>
      <c r="R5" s="146"/>
      <c r="S5" s="154"/>
      <c r="T5" s="155"/>
      <c r="U5" s="155"/>
      <c r="V5" s="155"/>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c r="BI5" s="155"/>
      <c r="BJ5" s="155"/>
      <c r="BK5" s="155"/>
      <c r="BL5" s="155"/>
      <c r="BM5" s="155"/>
      <c r="BN5" s="155"/>
      <c r="BO5" s="155"/>
      <c r="BP5" s="155"/>
      <c r="BQ5" s="155"/>
      <c r="BR5" s="155"/>
      <c r="BS5" s="155"/>
      <c r="BT5" s="155"/>
      <c r="BU5" s="155"/>
      <c r="BV5" s="155"/>
      <c r="BW5" s="155"/>
      <c r="BX5" s="155"/>
      <c r="BY5" s="155"/>
      <c r="BZ5" s="155"/>
      <c r="CA5" s="155"/>
      <c r="CB5" s="155"/>
      <c r="CC5" s="155"/>
      <c r="CD5" s="155"/>
      <c r="CE5" s="155"/>
      <c r="CF5" s="155"/>
      <c r="CG5" s="155"/>
      <c r="CH5" s="155"/>
      <c r="CI5" s="155"/>
      <c r="CJ5" s="155"/>
      <c r="CK5" s="155"/>
      <c r="CL5" s="155"/>
      <c r="CM5" s="155"/>
      <c r="CN5" s="155"/>
      <c r="CO5" s="155"/>
      <c r="CP5" s="155"/>
      <c r="CQ5" s="155"/>
      <c r="CR5" s="155"/>
      <c r="CS5" s="155"/>
      <c r="CT5" s="155"/>
      <c r="CU5" s="155"/>
      <c r="CV5" s="155"/>
      <c r="CW5" s="155"/>
      <c r="CX5" s="155"/>
      <c r="CY5" s="155"/>
      <c r="CZ5" s="155"/>
      <c r="DA5" s="155"/>
      <c r="DB5" s="155"/>
      <c r="DC5" s="155"/>
      <c r="DD5" s="155"/>
      <c r="DE5" s="155"/>
      <c r="DF5" s="155"/>
      <c r="DG5" s="155"/>
      <c r="DH5" s="155"/>
      <c r="DI5" s="155"/>
      <c r="DJ5" s="155"/>
      <c r="DK5" s="155"/>
      <c r="DL5" s="155"/>
      <c r="DM5" s="155"/>
      <c r="DN5" s="155"/>
      <c r="DO5" s="155"/>
      <c r="DP5" s="155"/>
      <c r="DQ5" s="155"/>
      <c r="DR5" s="155"/>
      <c r="DS5" s="155"/>
      <c r="DT5" s="155"/>
      <c r="DU5" s="155"/>
      <c r="DV5" s="155"/>
      <c r="DW5" s="155"/>
      <c r="DX5" s="155"/>
      <c r="DY5" s="155"/>
      <c r="DZ5" s="155"/>
      <c r="EA5" s="155"/>
      <c r="EB5" s="155"/>
      <c r="EC5" s="155"/>
      <c r="ED5" s="155"/>
      <c r="EE5" s="155"/>
      <c r="EF5" s="155"/>
      <c r="EG5" s="155"/>
      <c r="EH5" s="155"/>
      <c r="EI5" s="155"/>
      <c r="EJ5" s="155"/>
      <c r="EK5" s="155"/>
      <c r="EL5" s="155"/>
      <c r="EM5" s="155"/>
      <c r="EN5" s="155"/>
      <c r="EO5" s="155"/>
      <c r="EP5" s="155"/>
      <c r="EQ5" s="155"/>
      <c r="ER5" s="155"/>
      <c r="ES5" s="155"/>
      <c r="ET5" s="155"/>
      <c r="EU5" s="155"/>
      <c r="EV5" s="155"/>
      <c r="EW5" s="155"/>
      <c r="EX5" s="155"/>
      <c r="EY5" s="155"/>
      <c r="EZ5" s="155"/>
      <c r="FA5" s="155"/>
      <c r="FB5" s="155"/>
      <c r="FC5" s="155"/>
      <c r="FD5" s="155"/>
      <c r="FE5" s="155"/>
      <c r="FF5" s="155"/>
      <c r="FG5" s="155"/>
      <c r="FH5" s="155"/>
      <c r="FI5" s="155"/>
      <c r="FJ5" s="155"/>
      <c r="FK5" s="155"/>
      <c r="FL5" s="155"/>
      <c r="FM5" s="155"/>
      <c r="FN5" s="155"/>
      <c r="FO5" s="155"/>
      <c r="FP5" s="155"/>
      <c r="FQ5" s="155"/>
      <c r="FR5" s="155"/>
      <c r="FS5" s="155"/>
      <c r="FT5" s="155"/>
      <c r="FU5" s="155"/>
      <c r="FV5" s="155"/>
      <c r="FW5" s="155"/>
      <c r="FX5" s="155"/>
      <c r="FY5" s="155"/>
      <c r="FZ5" s="155"/>
      <c r="GA5" s="155"/>
      <c r="GB5" s="155"/>
      <c r="GC5" s="155"/>
      <c r="GD5" s="155"/>
      <c r="GE5" s="155"/>
      <c r="GF5" s="155"/>
      <c r="GG5" s="155"/>
      <c r="GH5" s="155"/>
      <c r="GI5" s="155"/>
      <c r="GJ5" s="155"/>
      <c r="GK5" s="155"/>
      <c r="GL5" s="155"/>
      <c r="GM5" s="155"/>
      <c r="GN5" s="155"/>
      <c r="GO5" s="155"/>
      <c r="GP5" s="155"/>
      <c r="GQ5" s="155"/>
      <c r="GR5" s="155"/>
      <c r="GS5" s="155"/>
      <c r="GT5" s="155"/>
      <c r="GU5" s="155"/>
      <c r="GV5" s="155"/>
      <c r="GW5" s="155"/>
      <c r="GX5" s="155"/>
      <c r="GY5" s="155"/>
      <c r="GZ5" s="155"/>
      <c r="HA5" s="155"/>
      <c r="HB5" s="155"/>
      <c r="HC5" s="155"/>
      <c r="HD5" s="155"/>
      <c r="HE5" s="155"/>
      <c r="HF5" s="155"/>
      <c r="HG5" s="155"/>
      <c r="HH5" s="155"/>
      <c r="HI5" s="155"/>
      <c r="HJ5" s="155"/>
      <c r="HK5" s="155"/>
      <c r="HL5" s="155"/>
      <c r="HM5" s="155"/>
      <c r="HN5" s="155"/>
      <c r="HO5" s="155"/>
      <c r="HP5" s="155"/>
      <c r="HQ5" s="155"/>
      <c r="HR5" s="155"/>
      <c r="HS5" s="155"/>
      <c r="HT5" s="155"/>
      <c r="HU5" s="155"/>
      <c r="HV5" s="155"/>
      <c r="HW5" s="155"/>
      <c r="HX5" s="155"/>
      <c r="HY5" s="155"/>
      <c r="HZ5" s="155"/>
      <c r="IA5" s="155"/>
      <c r="IB5" s="155"/>
      <c r="IC5" s="155"/>
      <c r="ID5" s="155"/>
      <c r="IE5" s="155"/>
      <c r="IF5" s="155"/>
      <c r="IG5" s="155"/>
      <c r="IH5" s="155"/>
      <c r="II5" s="155"/>
      <c r="IJ5" s="155"/>
      <c r="IK5" s="155"/>
      <c r="IL5" s="155"/>
      <c r="IM5" s="155"/>
      <c r="IN5" s="155"/>
      <c r="IO5" s="155"/>
      <c r="IP5" s="155"/>
      <c r="IQ5" s="155"/>
      <c r="IR5" s="155"/>
      <c r="IS5" s="155"/>
      <c r="IT5" s="155"/>
      <c r="IU5" s="155"/>
      <c r="IV5" s="155"/>
      <c r="IW5" s="155"/>
      <c r="IX5" s="155"/>
      <c r="IY5" s="155"/>
      <c r="IZ5" s="155"/>
      <c r="JA5" s="155"/>
      <c r="JB5" s="155"/>
      <c r="JC5" s="155"/>
      <c r="JD5" s="155"/>
      <c r="JE5" s="155"/>
      <c r="JF5" s="155"/>
      <c r="JG5" s="155"/>
      <c r="JH5" s="155"/>
      <c r="JI5" s="155"/>
      <c r="JJ5" s="155"/>
      <c r="JK5" s="155"/>
      <c r="JL5" s="155"/>
      <c r="JM5" s="155"/>
      <c r="JN5" s="155"/>
      <c r="JO5" s="155"/>
      <c r="JP5" s="155"/>
      <c r="JQ5" s="155"/>
      <c r="JR5" s="155"/>
      <c r="JS5" s="155"/>
      <c r="JT5" s="155"/>
      <c r="JU5" s="155"/>
      <c r="JV5" s="155"/>
      <c r="JW5" s="155"/>
      <c r="JX5" s="155"/>
      <c r="JY5" s="155"/>
      <c r="JZ5" s="155"/>
      <c r="KA5" s="155"/>
      <c r="KB5" s="155"/>
      <c r="KC5" s="155"/>
      <c r="KD5" s="155"/>
      <c r="KE5" s="155"/>
      <c r="KF5" s="155"/>
      <c r="KG5" s="155"/>
      <c r="KH5" s="155"/>
      <c r="KI5" s="155"/>
      <c r="KJ5" s="155"/>
      <c r="KK5" s="155"/>
      <c r="KL5" s="155"/>
      <c r="KM5" s="155"/>
      <c r="KN5" s="155"/>
      <c r="KO5" s="155"/>
      <c r="KP5" s="155"/>
      <c r="KQ5" s="155"/>
      <c r="KR5" s="155"/>
      <c r="KS5" s="155"/>
      <c r="KT5" s="155"/>
      <c r="KU5" s="155"/>
      <c r="KV5" s="155"/>
      <c r="KW5" s="155"/>
      <c r="KX5" s="155"/>
      <c r="KY5" s="155"/>
      <c r="KZ5" s="155"/>
      <c r="LA5" s="155"/>
      <c r="LB5" s="155"/>
      <c r="LC5" s="155"/>
      <c r="LD5" s="155"/>
      <c r="LE5" s="155"/>
      <c r="LF5" s="155"/>
      <c r="LG5" s="155"/>
      <c r="LH5" s="155"/>
      <c r="LI5" s="155"/>
      <c r="LJ5" s="155"/>
      <c r="LK5" s="155"/>
      <c r="LL5" s="155"/>
      <c r="LM5" s="155"/>
      <c r="LN5" s="155"/>
      <c r="LO5" s="155"/>
      <c r="LP5" s="155"/>
      <c r="LQ5" s="155"/>
      <c r="LR5" s="155"/>
      <c r="LS5" s="155"/>
      <c r="LT5" s="155"/>
      <c r="LU5" s="155"/>
      <c r="LV5" s="155"/>
      <c r="LW5" s="155"/>
      <c r="LX5" s="155"/>
      <c r="LY5" s="155"/>
      <c r="LZ5" s="155"/>
      <c r="MA5" s="155"/>
      <c r="MB5" s="155"/>
      <c r="MC5" s="155"/>
      <c r="MD5" s="155"/>
      <c r="ME5" s="155"/>
      <c r="MF5" s="155"/>
      <c r="MG5" s="155"/>
      <c r="MH5" s="155"/>
      <c r="MI5" s="155"/>
      <c r="MJ5" s="155"/>
      <c r="MK5" s="155"/>
      <c r="ML5" s="155"/>
      <c r="MM5" s="155"/>
      <c r="MN5" s="155"/>
      <c r="MO5" s="155"/>
      <c r="MP5" s="155"/>
      <c r="MQ5" s="155"/>
      <c r="MR5" s="155"/>
      <c r="MS5" s="155"/>
      <c r="MT5" s="155"/>
      <c r="MU5" s="155"/>
      <c r="MV5" s="155"/>
      <c r="MW5" s="155"/>
      <c r="MX5" s="155"/>
      <c r="MY5" s="155"/>
      <c r="MZ5" s="155"/>
      <c r="NA5" s="155"/>
      <c r="NB5" s="155"/>
      <c r="NC5" s="155"/>
      <c r="ND5" s="155"/>
      <c r="NE5" s="155"/>
      <c r="NF5" s="155"/>
      <c r="NG5" s="155"/>
      <c r="NH5" s="155"/>
      <c r="NI5" s="155"/>
      <c r="NJ5" s="155"/>
      <c r="NK5" s="155"/>
      <c r="NL5" s="155"/>
      <c r="NM5" s="155"/>
      <c r="NN5" s="155"/>
      <c r="NO5" s="155"/>
      <c r="NP5" s="155"/>
      <c r="NQ5" s="155"/>
      <c r="NR5" s="155"/>
      <c r="NS5" s="155"/>
      <c r="NT5" s="155"/>
      <c r="NU5" s="155"/>
      <c r="NV5" s="155"/>
      <c r="NW5" s="155"/>
      <c r="NX5" s="155"/>
      <c r="NY5" s="155"/>
      <c r="NZ5" s="155"/>
      <c r="OA5" s="155"/>
      <c r="OB5" s="155"/>
      <c r="OC5" s="155"/>
      <c r="OD5" s="155"/>
      <c r="OE5" s="155"/>
      <c r="OF5" s="155"/>
      <c r="OG5" s="155"/>
      <c r="OH5" s="155"/>
      <c r="OI5" s="155"/>
      <c r="OJ5" s="155"/>
      <c r="OK5" s="155"/>
      <c r="OL5" s="155"/>
      <c r="OM5" s="155"/>
      <c r="ON5" s="155"/>
      <c r="OO5" s="155"/>
      <c r="OP5" s="155"/>
      <c r="OQ5" s="155"/>
      <c r="OR5" s="155"/>
      <c r="OS5" s="155"/>
      <c r="OT5" s="155"/>
      <c r="OU5" s="155"/>
      <c r="OV5" s="155"/>
      <c r="OW5" s="155"/>
      <c r="OX5" s="155"/>
      <c r="OY5" s="155"/>
      <c r="OZ5" s="155"/>
      <c r="PA5" s="155"/>
      <c r="PB5" s="155"/>
      <c r="PC5" s="155"/>
      <c r="PD5" s="155"/>
      <c r="PE5" s="155"/>
      <c r="PF5" s="155"/>
      <c r="PG5" s="155"/>
      <c r="PH5" s="155"/>
      <c r="PI5" s="155"/>
      <c r="PJ5" s="155"/>
      <c r="PK5" s="155"/>
      <c r="PL5" s="155"/>
      <c r="PM5" s="155"/>
      <c r="PN5" s="155"/>
      <c r="PO5" s="155"/>
      <c r="PP5" s="155"/>
      <c r="PQ5" s="155"/>
      <c r="PR5" s="155"/>
      <c r="PS5" s="155"/>
      <c r="PT5" s="155"/>
      <c r="PU5" s="155"/>
      <c r="PV5" s="155"/>
      <c r="PW5" s="155"/>
      <c r="PX5" s="155"/>
      <c r="PY5" s="155"/>
      <c r="PZ5" s="155"/>
      <c r="QA5" s="155"/>
      <c r="QB5" s="155"/>
      <c r="QC5" s="155"/>
      <c r="QD5" s="155"/>
      <c r="QE5" s="155"/>
      <c r="QF5" s="155"/>
      <c r="QG5" s="155"/>
      <c r="QH5" s="155"/>
      <c r="QI5" s="155"/>
      <c r="QJ5" s="155"/>
      <c r="QK5" s="155"/>
      <c r="QL5" s="155"/>
      <c r="QM5" s="155"/>
      <c r="QN5" s="155"/>
      <c r="QO5" s="155"/>
      <c r="QP5" s="155"/>
      <c r="QQ5" s="155"/>
      <c r="QR5" s="155"/>
      <c r="QS5" s="155"/>
      <c r="QT5" s="155"/>
      <c r="QU5" s="155"/>
      <c r="QV5" s="155"/>
      <c r="QW5" s="155"/>
      <c r="QX5" s="155"/>
      <c r="QY5" s="155"/>
      <c r="QZ5" s="155"/>
      <c r="RA5" s="155"/>
      <c r="RB5" s="155"/>
      <c r="RC5" s="155"/>
      <c r="RD5" s="155"/>
      <c r="RE5" s="155"/>
      <c r="RF5" s="155"/>
      <c r="RG5" s="155"/>
      <c r="RH5" s="155"/>
      <c r="RI5" s="155"/>
      <c r="RJ5" s="155"/>
      <c r="RK5" s="155"/>
      <c r="RL5" s="155"/>
      <c r="RM5" s="155"/>
      <c r="RN5" s="155"/>
      <c r="RO5" s="155"/>
      <c r="RP5" s="155"/>
      <c r="RQ5" s="155"/>
      <c r="RR5" s="155"/>
      <c r="RS5" s="155"/>
      <c r="RT5" s="155"/>
      <c r="RU5" s="155"/>
      <c r="RV5" s="155"/>
      <c r="RW5" s="155"/>
      <c r="RX5" s="155"/>
      <c r="RY5" s="155"/>
      <c r="RZ5" s="155"/>
      <c r="SA5" s="155"/>
      <c r="SB5" s="155"/>
      <c r="SC5" s="155"/>
      <c r="SD5" s="155"/>
      <c r="SE5" s="155"/>
      <c r="SF5" s="155"/>
      <c r="SG5" s="155"/>
      <c r="SH5" s="155"/>
      <c r="SI5" s="155"/>
      <c r="SJ5" s="155"/>
      <c r="SK5" s="155"/>
      <c r="SL5" s="155"/>
      <c r="SM5" s="155"/>
      <c r="SN5" s="155"/>
      <c r="SO5" s="155"/>
      <c r="SP5" s="155"/>
      <c r="SQ5" s="155"/>
      <c r="SR5" s="155"/>
      <c r="SS5" s="155"/>
      <c r="ST5" s="155"/>
      <c r="SU5" s="155"/>
      <c r="SV5" s="155"/>
      <c r="SW5" s="155"/>
      <c r="SX5" s="155"/>
      <c r="SY5" s="155"/>
      <c r="SZ5" s="155"/>
      <c r="TA5" s="155"/>
      <c r="TB5" s="155"/>
      <c r="TC5" s="155"/>
      <c r="TD5" s="155"/>
      <c r="TE5" s="155"/>
      <c r="TF5" s="155"/>
      <c r="TG5" s="155"/>
      <c r="TH5" s="155"/>
      <c r="TI5" s="155"/>
      <c r="TJ5" s="155"/>
      <c r="TK5" s="155"/>
      <c r="TL5" s="155"/>
      <c r="TM5" s="155"/>
      <c r="TN5" s="155"/>
      <c r="TO5" s="155"/>
      <c r="TP5" s="155"/>
      <c r="TQ5" s="155"/>
      <c r="TR5" s="155"/>
      <c r="TS5" s="155"/>
      <c r="TT5" s="155"/>
      <c r="TU5" s="155"/>
      <c r="TV5" s="155"/>
      <c r="TW5" s="155"/>
      <c r="TX5" s="155"/>
      <c r="TY5" s="155"/>
      <c r="TZ5" s="155"/>
      <c r="UA5" s="155"/>
      <c r="UB5" s="155"/>
      <c r="UC5" s="155"/>
      <c r="UD5" s="155"/>
      <c r="UE5" s="155"/>
      <c r="UF5" s="155"/>
      <c r="UG5" s="155"/>
      <c r="UH5" s="155"/>
      <c r="UI5" s="155"/>
      <c r="UJ5" s="155"/>
      <c r="UK5" s="155"/>
      <c r="UL5" s="155"/>
      <c r="UM5" s="155"/>
      <c r="UN5" s="155"/>
      <c r="UO5" s="155"/>
      <c r="UP5" s="155"/>
      <c r="UQ5" s="155"/>
      <c r="UR5" s="155"/>
      <c r="US5" s="155"/>
      <c r="UT5" s="155"/>
      <c r="UU5" s="155"/>
      <c r="UV5" s="155"/>
      <c r="UW5" s="155"/>
      <c r="UX5" s="155"/>
      <c r="UY5" s="155"/>
      <c r="UZ5" s="155"/>
      <c r="VA5" s="155"/>
      <c r="VB5" s="155"/>
      <c r="VC5" s="155"/>
      <c r="VD5" s="155"/>
      <c r="VE5" s="155"/>
      <c r="VF5" s="155"/>
      <c r="VG5" s="155"/>
      <c r="VH5" s="155"/>
      <c r="VI5" s="155"/>
      <c r="VJ5" s="155"/>
      <c r="VK5" s="155"/>
      <c r="VL5" s="155"/>
      <c r="VM5" s="155"/>
      <c r="VN5" s="155"/>
      <c r="VO5" s="155"/>
      <c r="VP5" s="155"/>
      <c r="VQ5" s="155"/>
      <c r="VR5" s="155"/>
      <c r="VS5" s="155"/>
      <c r="VT5" s="155"/>
      <c r="VU5" s="155"/>
      <c r="VV5" s="155"/>
      <c r="VW5" s="155"/>
      <c r="VX5" s="155"/>
      <c r="VY5" s="155"/>
      <c r="VZ5" s="155"/>
      <c r="WA5" s="155"/>
      <c r="WB5" s="155"/>
      <c r="WC5" s="155"/>
      <c r="WD5" s="155"/>
      <c r="WE5" s="155"/>
      <c r="WF5" s="155"/>
      <c r="WG5" s="155"/>
      <c r="WH5" s="155"/>
      <c r="WI5" s="155"/>
      <c r="WJ5" s="155"/>
      <c r="WK5" s="155"/>
      <c r="WL5" s="155"/>
      <c r="WM5" s="155"/>
      <c r="WN5" s="155"/>
      <c r="WO5" s="155"/>
      <c r="WP5" s="155"/>
      <c r="WQ5" s="155"/>
      <c r="WR5" s="155"/>
      <c r="WS5" s="155"/>
      <c r="WT5" s="155"/>
      <c r="WU5" s="155"/>
      <c r="WV5" s="155"/>
      <c r="WW5" s="155"/>
      <c r="WX5" s="155"/>
      <c r="WY5" s="155"/>
      <c r="WZ5" s="155"/>
      <c r="XA5" s="155"/>
      <c r="XB5" s="155"/>
      <c r="XC5" s="155"/>
      <c r="XD5" s="155"/>
      <c r="XE5" s="155"/>
      <c r="XF5" s="155"/>
      <c r="XG5" s="155"/>
      <c r="XH5" s="155"/>
      <c r="XI5" s="155"/>
      <c r="XJ5" s="155"/>
      <c r="XK5" s="155"/>
      <c r="XL5" s="155"/>
      <c r="XM5" s="155"/>
      <c r="XN5" s="155"/>
      <c r="XO5" s="155"/>
      <c r="XP5" s="155"/>
      <c r="XQ5" s="155"/>
      <c r="XR5" s="155"/>
      <c r="XS5" s="155"/>
      <c r="XT5" s="155"/>
      <c r="XU5" s="155"/>
      <c r="XV5" s="155"/>
      <c r="XW5" s="155"/>
      <c r="XX5" s="155"/>
      <c r="XY5" s="155"/>
      <c r="XZ5" s="155"/>
      <c r="YA5" s="155"/>
      <c r="YB5" s="155"/>
      <c r="YC5" s="155"/>
      <c r="YD5" s="155"/>
      <c r="YE5" s="155"/>
      <c r="YF5" s="155"/>
      <c r="YG5" s="155"/>
      <c r="YH5" s="155"/>
      <c r="YI5" s="155"/>
      <c r="YJ5" s="155"/>
      <c r="YK5" s="155"/>
      <c r="YL5" s="155"/>
      <c r="YM5" s="155"/>
      <c r="YN5" s="155"/>
      <c r="YO5" s="155"/>
      <c r="YP5" s="155"/>
      <c r="YQ5" s="155"/>
      <c r="YR5" s="155"/>
      <c r="YS5" s="155"/>
      <c r="YT5" s="155"/>
      <c r="YU5" s="155"/>
      <c r="YV5" s="155"/>
      <c r="YW5" s="155"/>
      <c r="YX5" s="155"/>
      <c r="YY5" s="155"/>
      <c r="YZ5" s="155"/>
      <c r="ZA5" s="155"/>
      <c r="ZB5" s="155"/>
      <c r="ZC5" s="155"/>
      <c r="ZD5" s="155"/>
      <c r="ZE5" s="155"/>
      <c r="ZF5" s="155"/>
      <c r="ZG5" s="155"/>
      <c r="ZH5" s="155"/>
      <c r="ZI5" s="155"/>
      <c r="ZJ5" s="155"/>
      <c r="ZK5" s="155"/>
      <c r="ZL5" s="155"/>
      <c r="ZM5" s="155"/>
      <c r="ZN5" s="155"/>
      <c r="ZO5" s="155"/>
      <c r="ZP5" s="155"/>
      <c r="ZQ5" s="155"/>
      <c r="ZR5" s="155"/>
      <c r="ZS5" s="155"/>
      <c r="ZT5" s="155"/>
      <c r="ZU5" s="155"/>
      <c r="ZV5" s="155"/>
      <c r="ZW5" s="155"/>
      <c r="ZX5" s="155"/>
      <c r="ZY5" s="155"/>
      <c r="ZZ5" s="155"/>
      <c r="AAA5" s="155"/>
      <c r="AAB5" s="155"/>
      <c r="AAC5" s="155"/>
      <c r="AAD5" s="155"/>
      <c r="AAE5" s="155"/>
      <c r="AAF5" s="155"/>
      <c r="AAG5" s="155"/>
      <c r="AAH5" s="155"/>
      <c r="AAI5" s="155"/>
      <c r="AAJ5" s="155"/>
      <c r="AAK5" s="155"/>
      <c r="AAL5" s="155"/>
      <c r="AAM5" s="155"/>
      <c r="AAN5" s="155"/>
      <c r="AAO5" s="155"/>
      <c r="AAP5" s="155"/>
      <c r="AAQ5" s="155"/>
      <c r="AAR5" s="155"/>
      <c r="AAS5" s="155"/>
      <c r="AAT5" s="155"/>
      <c r="AAU5" s="155"/>
      <c r="AAV5" s="155"/>
      <c r="AAW5" s="155"/>
      <c r="AAX5" s="155"/>
      <c r="AAY5" s="155"/>
      <c r="AAZ5" s="155"/>
      <c r="ABA5" s="155"/>
      <c r="ABB5" s="155"/>
      <c r="ABC5" s="155"/>
      <c r="ABD5" s="155"/>
      <c r="ABE5" s="155"/>
      <c r="ABF5" s="155"/>
      <c r="ABG5" s="155"/>
      <c r="ABH5" s="155"/>
      <c r="ABI5" s="155"/>
      <c r="ABJ5" s="155"/>
      <c r="ABK5" s="155"/>
      <c r="ABL5" s="155"/>
      <c r="ABM5" s="155"/>
      <c r="ABN5" s="155"/>
      <c r="ABO5" s="155"/>
      <c r="ABP5" s="155"/>
      <c r="ABQ5" s="155"/>
      <c r="ABR5" s="155"/>
      <c r="ABS5" s="155"/>
      <c r="ABT5" s="155"/>
      <c r="ABU5" s="155"/>
      <c r="ABV5" s="155"/>
      <c r="ABW5" s="155"/>
      <c r="ABX5" s="155"/>
      <c r="ABY5" s="155"/>
      <c r="ABZ5" s="155"/>
      <c r="ACA5" s="155"/>
      <c r="ACB5" s="155"/>
      <c r="ACC5" s="155"/>
      <c r="ACD5" s="155"/>
      <c r="ACE5" s="155"/>
      <c r="ACF5" s="155"/>
      <c r="ACG5" s="155"/>
      <c r="ACH5" s="155"/>
      <c r="ACI5" s="155"/>
      <c r="ACJ5" s="155"/>
      <c r="ACK5" s="155"/>
      <c r="ACL5" s="155"/>
      <c r="ACM5" s="155"/>
      <c r="ACN5" s="155"/>
      <c r="ACO5" s="155"/>
      <c r="ACP5" s="155"/>
      <c r="ACQ5" s="155"/>
      <c r="ACR5" s="155"/>
      <c r="ACS5" s="155"/>
      <c r="ACT5" s="155"/>
      <c r="ACU5" s="155"/>
      <c r="ACV5" s="155"/>
      <c r="ACW5" s="155"/>
      <c r="ACX5" s="155"/>
      <c r="ACY5" s="155"/>
      <c r="ACZ5" s="155"/>
      <c r="ADA5" s="155"/>
      <c r="ADB5" s="155"/>
      <c r="ADC5" s="155"/>
      <c r="ADD5" s="155"/>
      <c r="ADE5" s="155"/>
      <c r="ADF5" s="155"/>
      <c r="ADG5" s="155"/>
      <c r="ADH5" s="155"/>
      <c r="ADI5" s="155"/>
      <c r="ADJ5" s="155"/>
      <c r="ADK5" s="155"/>
      <c r="ADL5" s="155"/>
      <c r="ADM5" s="155"/>
      <c r="ADN5" s="155"/>
      <c r="ADO5" s="155"/>
      <c r="ADP5" s="155"/>
      <c r="ADQ5" s="155"/>
      <c r="ADR5" s="155"/>
      <c r="ADS5" s="155"/>
      <c r="ADT5" s="155"/>
      <c r="ADU5" s="155"/>
      <c r="ADV5" s="155"/>
      <c r="ADW5" s="155"/>
      <c r="ADX5" s="155"/>
      <c r="ADY5" s="155"/>
      <c r="ADZ5" s="155"/>
      <c r="AEA5" s="155"/>
      <c r="AEB5" s="155"/>
      <c r="AEC5" s="155"/>
      <c r="AED5" s="155"/>
      <c r="AEE5" s="155"/>
      <c r="AEF5" s="155"/>
      <c r="AEG5" s="155"/>
      <c r="AEH5" s="155"/>
      <c r="AEI5" s="155"/>
      <c r="AEJ5" s="155"/>
      <c r="AEK5" s="155"/>
      <c r="AEL5" s="155"/>
      <c r="AEM5" s="155"/>
      <c r="AEN5" s="155"/>
      <c r="AEO5" s="155"/>
      <c r="AEP5" s="155"/>
      <c r="AEQ5" s="155"/>
      <c r="AER5" s="155"/>
      <c r="AES5" s="155"/>
      <c r="AET5" s="155"/>
      <c r="AEU5" s="155"/>
      <c r="AEV5" s="155"/>
      <c r="AEW5" s="155"/>
      <c r="AEX5" s="155"/>
      <c r="AEY5" s="155"/>
      <c r="AEZ5" s="155"/>
      <c r="AFA5" s="155"/>
      <c r="AFB5" s="155"/>
      <c r="AFC5" s="155"/>
      <c r="AFD5" s="155"/>
      <c r="AFE5" s="155"/>
      <c r="AFF5" s="155"/>
      <c r="AFG5" s="155"/>
      <c r="AFH5" s="155"/>
      <c r="AFI5" s="155"/>
      <c r="AFJ5" s="155"/>
      <c r="AFK5" s="155"/>
      <c r="AFL5" s="155"/>
      <c r="AFM5" s="155"/>
      <c r="AFN5" s="155"/>
      <c r="AFO5" s="155"/>
      <c r="AFP5" s="155"/>
      <c r="AFQ5" s="155"/>
      <c r="AFR5" s="155"/>
      <c r="AFS5" s="155"/>
      <c r="AFT5" s="155"/>
      <c r="AFU5" s="155"/>
      <c r="AFV5" s="155"/>
      <c r="AFW5" s="155"/>
      <c r="AFX5" s="155"/>
      <c r="AFY5" s="155"/>
      <c r="AFZ5" s="155"/>
      <c r="AGA5" s="155"/>
      <c r="AGB5" s="155"/>
      <c r="AGC5" s="155"/>
      <c r="AGD5" s="155"/>
      <c r="AGE5" s="155"/>
      <c r="AGF5" s="155"/>
      <c r="AGG5" s="155"/>
      <c r="AGH5" s="155"/>
      <c r="AGI5" s="155"/>
      <c r="AGJ5" s="155"/>
      <c r="AGK5" s="155"/>
      <c r="AGL5" s="155"/>
      <c r="AGM5" s="155"/>
      <c r="AGN5" s="155"/>
      <c r="AGO5" s="155"/>
      <c r="AGP5" s="155"/>
      <c r="AGQ5" s="155"/>
      <c r="AGR5" s="155"/>
      <c r="AGS5" s="155"/>
      <c r="AGT5" s="155"/>
      <c r="AGU5" s="155"/>
      <c r="AGV5" s="155"/>
      <c r="AGW5" s="155"/>
      <c r="AGX5" s="155"/>
      <c r="AGY5" s="155"/>
      <c r="AGZ5" s="155"/>
      <c r="AHA5" s="155"/>
      <c r="AHB5" s="155"/>
      <c r="AHC5" s="155"/>
      <c r="AHD5" s="155"/>
      <c r="AHE5" s="155"/>
      <c r="AHF5" s="155"/>
      <c r="AHG5" s="155"/>
      <c r="AHH5" s="155"/>
      <c r="AHI5" s="155"/>
      <c r="AHJ5" s="155"/>
      <c r="AHK5" s="155"/>
      <c r="AHL5" s="155"/>
      <c r="AHM5" s="155"/>
      <c r="AHN5" s="155"/>
      <c r="AHO5" s="155"/>
      <c r="AHP5" s="155"/>
      <c r="AHQ5" s="155"/>
      <c r="AHR5" s="155"/>
      <c r="AHS5" s="155"/>
      <c r="AHT5" s="155"/>
      <c r="AHU5" s="155"/>
      <c r="AHV5" s="155"/>
      <c r="AHW5" s="155"/>
      <c r="AHX5" s="155"/>
      <c r="AHY5" s="155"/>
      <c r="AHZ5" s="155"/>
      <c r="AIA5" s="155"/>
      <c r="AIB5" s="155"/>
      <c r="AIC5" s="155"/>
      <c r="AID5" s="155"/>
      <c r="AIE5" s="155"/>
      <c r="AIF5" s="155"/>
      <c r="AIG5" s="155"/>
      <c r="AIH5" s="155"/>
      <c r="AII5" s="155"/>
      <c r="AIJ5" s="155"/>
      <c r="AIK5" s="155"/>
      <c r="AIL5" s="155"/>
      <c r="AIM5" s="155"/>
      <c r="AIN5" s="155"/>
      <c r="AIO5" s="155"/>
      <c r="AIP5" s="155"/>
      <c r="AIQ5" s="155"/>
      <c r="AIR5" s="155"/>
      <c r="AIS5" s="155"/>
      <c r="AIT5" s="155"/>
      <c r="AIU5" s="155"/>
      <c r="AIV5" s="155"/>
      <c r="AIW5" s="155"/>
      <c r="AIX5" s="155"/>
      <c r="AIY5" s="155"/>
      <c r="AIZ5" s="155"/>
      <c r="AJA5" s="155"/>
      <c r="AJB5" s="155"/>
      <c r="AJC5" s="155"/>
      <c r="AJD5" s="155"/>
      <c r="AJE5" s="155"/>
      <c r="AJF5" s="155"/>
      <c r="AJG5" s="155"/>
      <c r="AJH5" s="155"/>
      <c r="AJI5" s="155"/>
      <c r="AJJ5" s="155"/>
      <c r="AJK5" s="155"/>
      <c r="AJL5" s="155"/>
      <c r="AJM5" s="155"/>
      <c r="AJN5" s="155"/>
      <c r="AJO5" s="155"/>
      <c r="AJP5" s="155"/>
      <c r="AJQ5" s="155"/>
      <c r="AJR5" s="155"/>
      <c r="AJS5" s="155"/>
      <c r="AJT5" s="155"/>
      <c r="AJU5" s="155"/>
      <c r="AJV5" s="155"/>
      <c r="AJW5" s="155"/>
      <c r="AJX5" s="155"/>
      <c r="AJY5" s="155"/>
      <c r="AJZ5" s="155"/>
      <c r="AKA5" s="155"/>
      <c r="AKB5" s="155"/>
      <c r="AKC5" s="155"/>
      <c r="AKD5" s="155"/>
      <c r="AKE5" s="155"/>
      <c r="AKF5" s="155"/>
      <c r="AKG5" s="155"/>
      <c r="AKH5" s="155"/>
      <c r="AKI5" s="155"/>
      <c r="AKJ5" s="155"/>
      <c r="AKK5" s="155"/>
      <c r="AKL5" s="155"/>
      <c r="AKM5" s="155"/>
      <c r="AKN5" s="155"/>
      <c r="AKO5" s="155"/>
      <c r="AKP5" s="155"/>
      <c r="AKQ5" s="155"/>
      <c r="AKR5" s="155"/>
      <c r="AKS5" s="155"/>
      <c r="AKT5" s="155"/>
      <c r="AKU5" s="155"/>
      <c r="AKV5" s="155"/>
      <c r="AKW5" s="155"/>
      <c r="AKX5" s="155"/>
      <c r="AKY5" s="155"/>
      <c r="AKZ5" s="155"/>
      <c r="ALA5" s="155"/>
      <c r="ALB5" s="155"/>
      <c r="ALC5" s="155"/>
      <c r="ALD5" s="155"/>
      <c r="ALE5" s="155"/>
      <c r="ALF5" s="155"/>
      <c r="ALG5" s="155"/>
      <c r="ALH5" s="155"/>
      <c r="ALI5" s="155"/>
      <c r="ALJ5" s="155"/>
      <c r="ALK5" s="155"/>
      <c r="ALL5" s="155"/>
      <c r="ALM5" s="155"/>
      <c r="ALN5" s="155"/>
      <c r="ALO5" s="155"/>
      <c r="ALP5" s="155"/>
      <c r="ALQ5" s="155"/>
      <c r="ALR5" s="155"/>
      <c r="ALS5" s="155"/>
      <c r="ALT5" s="155"/>
      <c r="ALU5" s="155"/>
      <c r="ALV5" s="155"/>
      <c r="ALW5" s="155"/>
      <c r="ALX5" s="155"/>
      <c r="ALY5" s="155"/>
      <c r="ALZ5" s="155"/>
      <c r="AMA5" s="155"/>
      <c r="AMB5" s="155"/>
      <c r="AMC5" s="155"/>
      <c r="AMD5" s="155"/>
      <c r="AME5" s="155"/>
      <c r="AMF5" s="155"/>
      <c r="AMG5" s="155"/>
      <c r="AMH5" s="155"/>
      <c r="AMI5" s="155"/>
      <c r="AMJ5" s="155"/>
      <c r="AMK5" s="155"/>
      <c r="AML5" s="155"/>
      <c r="AMM5" s="155"/>
      <c r="AMN5" s="155"/>
      <c r="AMO5" s="155"/>
      <c r="AMP5" s="155"/>
      <c r="AMQ5" s="155"/>
      <c r="AMR5" s="155"/>
      <c r="AMS5" s="155"/>
      <c r="AMT5" s="155"/>
      <c r="AMU5" s="155"/>
      <c r="AMV5" s="155"/>
      <c r="AMW5" s="155"/>
      <c r="AMX5" s="155"/>
      <c r="AMY5" s="155"/>
      <c r="AMZ5" s="155"/>
      <c r="ANA5" s="155"/>
      <c r="ANB5" s="155"/>
      <c r="ANC5" s="155"/>
      <c r="AND5" s="155"/>
      <c r="ANE5" s="155"/>
      <c r="ANF5" s="155"/>
      <c r="ANG5" s="155"/>
      <c r="ANH5" s="155"/>
      <c r="ANI5" s="155"/>
      <c r="ANJ5" s="155"/>
      <c r="ANK5" s="155"/>
      <c r="ANL5" s="155"/>
      <c r="ANM5" s="155"/>
      <c r="ANN5" s="155"/>
      <c r="ANO5" s="155"/>
      <c r="ANP5" s="155"/>
      <c r="ANQ5" s="155"/>
      <c r="ANR5" s="155"/>
      <c r="ANS5" s="155"/>
      <c r="ANT5" s="155"/>
      <c r="ANU5" s="155"/>
      <c r="ANV5" s="155"/>
      <c r="ANW5" s="155"/>
      <c r="ANX5" s="155"/>
      <c r="ANY5" s="155"/>
      <c r="ANZ5" s="155"/>
      <c r="AOA5" s="155"/>
      <c r="AOB5" s="155"/>
      <c r="AOC5" s="155"/>
      <c r="AOD5" s="155"/>
      <c r="AOE5" s="155"/>
      <c r="AOF5" s="155"/>
      <c r="AOG5" s="155"/>
      <c r="AOH5" s="155"/>
      <c r="AOI5" s="155"/>
      <c r="AOJ5" s="155"/>
      <c r="AOK5" s="155"/>
      <c r="AOL5" s="155"/>
      <c r="AOM5" s="155"/>
      <c r="AON5" s="155"/>
      <c r="AOO5" s="155"/>
      <c r="AOP5" s="155"/>
      <c r="AOQ5" s="155"/>
      <c r="AOR5" s="155"/>
      <c r="AOS5" s="155"/>
      <c r="AOT5" s="155"/>
      <c r="AOU5" s="155"/>
      <c r="AOV5" s="155"/>
      <c r="AOW5" s="155"/>
      <c r="AOX5" s="155"/>
      <c r="AOY5" s="155"/>
      <c r="AOZ5" s="155"/>
      <c r="APA5" s="155"/>
      <c r="APB5" s="155"/>
      <c r="APC5" s="155"/>
      <c r="APD5" s="155"/>
      <c r="APE5" s="155"/>
      <c r="APF5" s="155"/>
      <c r="APG5" s="155"/>
      <c r="APH5" s="155"/>
      <c r="API5" s="155"/>
      <c r="APJ5" s="155"/>
      <c r="APK5" s="155"/>
      <c r="APL5" s="155"/>
      <c r="APM5" s="155"/>
      <c r="APN5" s="155"/>
      <c r="APO5" s="155"/>
      <c r="APP5" s="155"/>
      <c r="APQ5" s="155"/>
      <c r="APR5" s="155"/>
      <c r="APS5" s="155"/>
      <c r="APT5" s="155"/>
      <c r="APU5" s="155"/>
      <c r="APV5" s="155"/>
      <c r="APW5" s="155"/>
      <c r="APX5" s="155"/>
      <c r="APY5" s="155"/>
      <c r="APZ5" s="155"/>
      <c r="AQA5" s="155"/>
      <c r="AQB5" s="155"/>
      <c r="AQC5" s="155"/>
      <c r="AQD5" s="155"/>
      <c r="AQE5" s="155"/>
      <c r="AQF5" s="155"/>
      <c r="AQG5" s="155"/>
      <c r="AQH5" s="155"/>
      <c r="AQI5" s="155"/>
      <c r="AQJ5" s="155"/>
      <c r="AQK5" s="155"/>
      <c r="AQL5" s="155"/>
      <c r="AQM5" s="155"/>
      <c r="AQN5" s="155"/>
      <c r="AQO5" s="155"/>
      <c r="AQP5" s="155"/>
      <c r="AQQ5" s="155"/>
      <c r="AQR5" s="155"/>
      <c r="AQS5" s="155"/>
      <c r="AQT5" s="155"/>
      <c r="AQU5" s="155"/>
      <c r="AQV5" s="155"/>
      <c r="AQW5" s="155"/>
      <c r="AQX5" s="155"/>
      <c r="AQY5" s="155"/>
      <c r="AQZ5" s="155"/>
      <c r="ARA5" s="155"/>
      <c r="ARB5" s="155"/>
      <c r="ARC5" s="155"/>
      <c r="ARD5" s="155"/>
      <c r="ARE5" s="155"/>
      <c r="ARF5" s="155"/>
      <c r="ARG5" s="155"/>
      <c r="ARH5" s="155"/>
      <c r="ARI5" s="155"/>
      <c r="ARJ5" s="155"/>
      <c r="ARK5" s="155"/>
      <c r="ARL5" s="155"/>
      <c r="ARM5" s="155"/>
      <c r="ARN5" s="155"/>
      <c r="ARO5" s="155"/>
      <c r="ARP5" s="155"/>
      <c r="ARQ5" s="155"/>
      <c r="ARR5" s="155"/>
      <c r="ARS5" s="155"/>
      <c r="ART5" s="155"/>
      <c r="ARU5" s="155"/>
      <c r="ARV5" s="155"/>
      <c r="ARW5" s="155"/>
      <c r="ARX5" s="155"/>
      <c r="ARY5" s="155"/>
      <c r="ARZ5" s="155"/>
      <c r="ASA5" s="155"/>
      <c r="ASB5" s="155"/>
      <c r="ASC5" s="155"/>
      <c r="ASD5" s="155"/>
      <c r="ASE5" s="155"/>
      <c r="ASF5" s="155"/>
      <c r="ASG5" s="155"/>
      <c r="ASH5" s="155"/>
      <c r="ASI5" s="155"/>
      <c r="ASJ5" s="155"/>
      <c r="ASK5" s="155"/>
      <c r="ASL5" s="155"/>
      <c r="ASM5" s="155"/>
      <c r="ASN5" s="155"/>
      <c r="ASO5" s="155"/>
      <c r="ASP5" s="155"/>
      <c r="ASQ5" s="155"/>
      <c r="ASR5" s="155"/>
      <c r="ASS5" s="155"/>
      <c r="AST5" s="155"/>
      <c r="ASU5" s="155"/>
      <c r="ASV5" s="155"/>
      <c r="ASW5" s="155"/>
      <c r="ASX5" s="155"/>
      <c r="ASY5" s="155"/>
      <c r="ASZ5" s="155"/>
      <c r="ATA5" s="155"/>
      <c r="ATB5" s="155"/>
      <c r="ATC5" s="155"/>
      <c r="ATD5" s="155"/>
      <c r="ATE5" s="155"/>
      <c r="ATF5" s="155"/>
      <c r="ATG5" s="155"/>
      <c r="ATH5" s="155"/>
      <c r="ATI5" s="155"/>
      <c r="ATJ5" s="155"/>
      <c r="ATK5" s="155"/>
      <c r="ATL5" s="155"/>
      <c r="ATM5" s="155"/>
      <c r="ATN5" s="155"/>
      <c r="ATO5" s="155"/>
      <c r="ATP5" s="155"/>
      <c r="ATQ5" s="155"/>
      <c r="ATR5" s="155"/>
      <c r="ATS5" s="155"/>
      <c r="ATT5" s="155"/>
      <c r="ATU5" s="155"/>
      <c r="ATV5" s="155"/>
      <c r="ATW5" s="155"/>
      <c r="ATX5" s="155"/>
      <c r="ATY5" s="155"/>
      <c r="ATZ5" s="155"/>
      <c r="AUA5" s="155"/>
      <c r="AUB5" s="155"/>
      <c r="AUC5" s="155"/>
      <c r="AUD5" s="155"/>
      <c r="AUE5" s="155"/>
      <c r="AUF5" s="155"/>
      <c r="AUG5" s="155"/>
      <c r="AUH5" s="155"/>
      <c r="AUI5" s="155"/>
      <c r="AUJ5" s="155"/>
      <c r="AUK5" s="155"/>
      <c r="AUL5" s="155"/>
      <c r="AUM5" s="155"/>
      <c r="AUN5" s="155"/>
      <c r="AUO5" s="155"/>
      <c r="AUP5" s="155"/>
      <c r="AUQ5" s="155"/>
      <c r="AUR5" s="155"/>
      <c r="AUS5" s="155"/>
      <c r="AUT5" s="155"/>
      <c r="AUU5" s="155"/>
      <c r="AUV5" s="155"/>
      <c r="AUW5" s="155"/>
      <c r="AUX5" s="155"/>
      <c r="AUY5" s="155"/>
      <c r="AUZ5" s="155"/>
      <c r="AVA5" s="155"/>
      <c r="AVB5" s="155"/>
      <c r="AVC5" s="155"/>
      <c r="AVD5" s="155"/>
      <c r="AVE5" s="155"/>
      <c r="AVF5" s="155"/>
      <c r="AVG5" s="155"/>
      <c r="AVH5" s="155"/>
      <c r="AVI5" s="155"/>
      <c r="AVJ5" s="155"/>
      <c r="AVK5" s="155"/>
      <c r="AVL5" s="155"/>
      <c r="AVM5" s="155"/>
      <c r="AVN5" s="155"/>
      <c r="AVO5" s="155"/>
      <c r="AVP5" s="155"/>
      <c r="AVQ5" s="155"/>
      <c r="AVR5" s="155"/>
      <c r="AVS5" s="155"/>
      <c r="AVT5" s="155"/>
      <c r="AVU5" s="155"/>
      <c r="AVV5" s="155"/>
      <c r="AVW5" s="155"/>
      <c r="AVX5" s="155"/>
      <c r="AVY5" s="155"/>
      <c r="AVZ5" s="155"/>
      <c r="AWA5" s="155"/>
      <c r="AWB5" s="155"/>
      <c r="AWC5" s="155"/>
      <c r="AWD5" s="155"/>
      <c r="AWE5" s="155"/>
      <c r="AWF5" s="155"/>
      <c r="AWG5" s="155"/>
      <c r="AWH5" s="155"/>
      <c r="AWI5" s="155"/>
      <c r="AWJ5" s="155"/>
      <c r="AWK5" s="155"/>
      <c r="AWL5" s="155"/>
      <c r="AWM5" s="155"/>
      <c r="AWN5" s="155"/>
      <c r="AWO5" s="155"/>
      <c r="AWP5" s="155"/>
      <c r="AWQ5" s="155"/>
      <c r="AWR5" s="155"/>
      <c r="AWS5" s="155"/>
      <c r="AWT5" s="155"/>
      <c r="AWU5" s="155"/>
      <c r="AWV5" s="155"/>
      <c r="AWW5" s="155"/>
      <c r="AWX5" s="155"/>
      <c r="AWY5" s="155"/>
      <c r="AWZ5" s="155"/>
      <c r="AXA5" s="155"/>
      <c r="AXB5" s="155"/>
      <c r="AXC5" s="155"/>
      <c r="AXD5" s="155"/>
      <c r="AXE5" s="155"/>
      <c r="AXF5" s="155"/>
      <c r="AXG5" s="155"/>
      <c r="AXH5" s="155"/>
      <c r="AXI5" s="155"/>
      <c r="AXJ5" s="155"/>
      <c r="AXK5" s="155"/>
      <c r="AXL5" s="155"/>
      <c r="AXM5" s="155"/>
      <c r="AXN5" s="155"/>
      <c r="AXO5" s="155"/>
      <c r="AXP5" s="155"/>
      <c r="AXQ5" s="155"/>
      <c r="AXR5" s="155"/>
      <c r="AXS5" s="155"/>
      <c r="AXT5" s="155"/>
      <c r="AXU5" s="155"/>
      <c r="AXV5" s="155"/>
      <c r="AXW5" s="155"/>
      <c r="AXX5" s="155"/>
      <c r="AXY5" s="155"/>
      <c r="AXZ5" s="155"/>
      <c r="AYA5" s="155"/>
      <c r="AYB5" s="155"/>
      <c r="AYC5" s="155"/>
      <c r="AYD5" s="155"/>
      <c r="AYE5" s="155"/>
      <c r="AYF5" s="155"/>
      <c r="AYG5" s="155"/>
      <c r="AYH5" s="155"/>
      <c r="AYI5" s="155"/>
      <c r="AYJ5" s="155"/>
      <c r="AYK5" s="155"/>
      <c r="AYL5" s="155"/>
      <c r="AYM5" s="155"/>
      <c r="AYN5" s="155"/>
      <c r="AYO5" s="155"/>
      <c r="AYP5" s="155"/>
      <c r="AYQ5" s="155"/>
      <c r="AYR5" s="155"/>
      <c r="AYS5" s="155"/>
      <c r="AYT5" s="155"/>
      <c r="AYU5" s="155"/>
      <c r="AYV5" s="155"/>
      <c r="AYW5" s="155"/>
      <c r="AYX5" s="155"/>
      <c r="AYY5" s="155"/>
      <c r="AYZ5" s="155"/>
      <c r="AZA5" s="155"/>
      <c r="AZB5" s="155"/>
      <c r="AZC5" s="155"/>
      <c r="AZD5" s="155"/>
      <c r="AZE5" s="155"/>
      <c r="AZF5" s="155"/>
      <c r="AZG5" s="155"/>
      <c r="AZH5" s="155"/>
      <c r="AZI5" s="155"/>
      <c r="AZJ5" s="155"/>
      <c r="AZK5" s="155"/>
      <c r="AZL5" s="155"/>
      <c r="AZM5" s="155"/>
      <c r="AZN5" s="155"/>
      <c r="AZO5" s="155"/>
      <c r="AZP5" s="155"/>
      <c r="AZQ5" s="155"/>
      <c r="AZR5" s="155"/>
      <c r="AZS5" s="155"/>
      <c r="AZT5" s="155"/>
      <c r="AZU5" s="155"/>
      <c r="AZV5" s="155"/>
      <c r="AZW5" s="155"/>
      <c r="AZX5" s="155"/>
      <c r="AZY5" s="155"/>
      <c r="AZZ5" s="155"/>
      <c r="BAA5" s="155"/>
      <c r="BAB5" s="155"/>
      <c r="BAC5" s="155"/>
      <c r="BAD5" s="155"/>
      <c r="BAE5" s="155"/>
      <c r="BAF5" s="155"/>
      <c r="BAG5" s="155"/>
      <c r="BAH5" s="155"/>
      <c r="BAI5" s="155"/>
      <c r="BAJ5" s="155"/>
      <c r="BAK5" s="155"/>
      <c r="BAL5" s="155"/>
      <c r="BAM5" s="155"/>
      <c r="BAN5" s="155"/>
      <c r="BAO5" s="155"/>
      <c r="BAP5" s="155"/>
      <c r="BAQ5" s="155"/>
      <c r="BAR5" s="155"/>
      <c r="BAS5" s="155"/>
      <c r="BAT5" s="155"/>
      <c r="BAU5" s="155"/>
      <c r="BAV5" s="155"/>
      <c r="BAW5" s="155"/>
      <c r="BAX5" s="155"/>
      <c r="BAY5" s="155"/>
      <c r="BAZ5" s="155"/>
      <c r="BBA5" s="155"/>
      <c r="BBB5" s="155"/>
      <c r="BBC5" s="155"/>
      <c r="BBD5" s="155"/>
      <c r="BBE5" s="155"/>
      <c r="BBF5" s="155"/>
      <c r="BBG5" s="155"/>
      <c r="BBH5" s="155"/>
      <c r="BBI5" s="155"/>
      <c r="BBJ5" s="155"/>
      <c r="BBK5" s="155"/>
      <c r="BBL5" s="155"/>
      <c r="BBM5" s="155"/>
      <c r="BBN5" s="155"/>
      <c r="BBO5" s="155"/>
      <c r="BBP5" s="155"/>
      <c r="BBQ5" s="155"/>
      <c r="BBR5" s="155"/>
      <c r="BBS5" s="155"/>
      <c r="BBT5" s="155"/>
      <c r="BBU5" s="155"/>
      <c r="BBV5" s="155"/>
      <c r="BBW5" s="155"/>
      <c r="BBX5" s="155"/>
      <c r="BBY5" s="155"/>
      <c r="BBZ5" s="155"/>
      <c r="BCA5" s="155"/>
      <c r="BCB5" s="155"/>
      <c r="BCC5" s="155"/>
      <c r="BCD5" s="155"/>
      <c r="BCE5" s="155"/>
      <c r="BCF5" s="155"/>
      <c r="BCG5" s="155"/>
      <c r="BCH5" s="155"/>
      <c r="BCI5" s="155"/>
      <c r="BCJ5" s="155"/>
      <c r="BCK5" s="155"/>
      <c r="BCL5" s="155"/>
      <c r="BCM5" s="155"/>
      <c r="BCN5" s="155"/>
      <c r="BCO5" s="155"/>
      <c r="BCP5" s="155"/>
      <c r="BCQ5" s="155"/>
      <c r="BCR5" s="155"/>
      <c r="BCS5" s="155"/>
      <c r="BCT5" s="155"/>
      <c r="BCU5" s="155"/>
      <c r="BCV5" s="155"/>
      <c r="BCW5" s="155"/>
      <c r="BCX5" s="155"/>
      <c r="BCY5" s="155"/>
      <c r="BCZ5" s="155"/>
      <c r="BDA5" s="155"/>
      <c r="BDB5" s="155"/>
      <c r="BDC5" s="155"/>
      <c r="BDD5" s="155"/>
      <c r="BDE5" s="155"/>
      <c r="BDF5" s="155"/>
      <c r="BDG5" s="155"/>
      <c r="BDH5" s="155"/>
      <c r="BDI5" s="155"/>
      <c r="BDJ5" s="155"/>
      <c r="BDK5" s="155"/>
      <c r="BDL5" s="155"/>
      <c r="BDM5" s="155"/>
      <c r="BDN5" s="155"/>
      <c r="BDO5" s="155"/>
      <c r="BDP5" s="155"/>
      <c r="BDQ5" s="155"/>
      <c r="BDR5" s="155"/>
      <c r="BDS5" s="155"/>
      <c r="BDT5" s="155"/>
      <c r="BDU5" s="155"/>
      <c r="BDV5" s="155"/>
      <c r="BDW5" s="155"/>
      <c r="BDX5" s="155"/>
      <c r="BDY5" s="155"/>
      <c r="BDZ5" s="155"/>
      <c r="BEA5" s="155"/>
      <c r="BEB5" s="155"/>
      <c r="BEC5" s="155"/>
      <c r="BED5" s="155"/>
      <c r="BEE5" s="155"/>
      <c r="BEF5" s="155"/>
      <c r="BEG5" s="155"/>
      <c r="BEH5" s="155"/>
      <c r="BEI5" s="155"/>
      <c r="BEJ5" s="155"/>
      <c r="BEK5" s="155"/>
      <c r="BEL5" s="155"/>
      <c r="BEM5" s="155"/>
      <c r="BEN5" s="155"/>
      <c r="BEO5" s="155"/>
      <c r="BEP5" s="155"/>
      <c r="BEQ5" s="155"/>
      <c r="BER5" s="155"/>
      <c r="BES5" s="155"/>
      <c r="BET5" s="155"/>
      <c r="BEU5" s="155"/>
      <c r="BEV5" s="155"/>
      <c r="BEW5" s="155"/>
      <c r="BEX5" s="155"/>
      <c r="BEY5" s="155"/>
      <c r="BEZ5" s="155"/>
      <c r="BFA5" s="155"/>
      <c r="BFB5" s="155"/>
      <c r="BFC5" s="155"/>
      <c r="BFD5" s="155"/>
      <c r="BFE5" s="155"/>
      <c r="BFF5" s="155"/>
      <c r="BFG5" s="155"/>
      <c r="BFH5" s="155"/>
      <c r="BFI5" s="155"/>
      <c r="BFJ5" s="155"/>
      <c r="BFK5" s="155"/>
      <c r="BFL5" s="155"/>
      <c r="BFM5" s="155"/>
      <c r="BFN5" s="155"/>
      <c r="BFO5" s="155"/>
      <c r="BFP5" s="155"/>
      <c r="BFQ5" s="155"/>
      <c r="BFR5" s="155"/>
      <c r="BFS5" s="155"/>
      <c r="BFT5" s="155"/>
      <c r="BFU5" s="155"/>
      <c r="BFV5" s="155"/>
      <c r="BFW5" s="155"/>
      <c r="BFX5" s="155"/>
      <c r="BFY5" s="155"/>
      <c r="BFZ5" s="155"/>
      <c r="BGA5" s="155"/>
      <c r="BGB5" s="155"/>
      <c r="BGC5" s="155"/>
      <c r="BGD5" s="155"/>
      <c r="BGE5" s="155"/>
      <c r="BGF5" s="155"/>
      <c r="BGG5" s="155"/>
      <c r="BGH5" s="155"/>
      <c r="BGI5" s="155"/>
      <c r="BGJ5" s="155"/>
      <c r="BGK5" s="155"/>
      <c r="BGL5" s="155"/>
      <c r="BGM5" s="155"/>
      <c r="BGN5" s="155"/>
      <c r="BGO5" s="155"/>
      <c r="BGP5" s="155"/>
      <c r="BGQ5" s="155"/>
      <c r="BGR5" s="155"/>
      <c r="BGS5" s="155"/>
      <c r="BGT5" s="155"/>
      <c r="BGU5" s="155"/>
      <c r="BGV5" s="155"/>
      <c r="BGW5" s="155"/>
      <c r="BGX5" s="155"/>
      <c r="BGY5" s="155"/>
      <c r="BGZ5" s="155"/>
      <c r="BHA5" s="155"/>
      <c r="BHB5" s="155"/>
      <c r="BHC5" s="155"/>
      <c r="BHD5" s="155"/>
      <c r="BHE5" s="155"/>
      <c r="BHF5" s="155"/>
      <c r="BHG5" s="155"/>
      <c r="BHH5" s="155"/>
      <c r="BHI5" s="155"/>
      <c r="BHJ5" s="155"/>
      <c r="BHK5" s="155"/>
      <c r="BHL5" s="155"/>
      <c r="BHM5" s="155"/>
      <c r="BHN5" s="155"/>
      <c r="BHO5" s="155"/>
      <c r="BHP5" s="155"/>
      <c r="BHQ5" s="155"/>
      <c r="BHR5" s="155"/>
      <c r="BHS5" s="155"/>
      <c r="BHT5" s="155"/>
      <c r="BHU5" s="155"/>
      <c r="BHV5" s="155"/>
      <c r="BHW5" s="155"/>
      <c r="BHX5" s="155"/>
      <c r="BHY5" s="155"/>
      <c r="BHZ5" s="155"/>
      <c r="BIA5" s="155"/>
      <c r="BIB5" s="155"/>
      <c r="BIC5" s="155"/>
      <c r="BID5" s="155"/>
      <c r="BIE5" s="155"/>
      <c r="BIF5" s="155"/>
      <c r="BIG5" s="155"/>
      <c r="BIH5" s="155"/>
      <c r="BII5" s="155"/>
      <c r="BIJ5" s="155"/>
      <c r="BIK5" s="155"/>
      <c r="BIL5" s="155"/>
      <c r="BIM5" s="155"/>
      <c r="BIN5" s="155"/>
      <c r="BIO5" s="155"/>
      <c r="BIP5" s="155"/>
      <c r="BIQ5" s="155"/>
      <c r="BIR5" s="155"/>
      <c r="BIS5" s="155"/>
      <c r="BIT5" s="155"/>
      <c r="BIU5" s="155"/>
      <c r="BIV5" s="155"/>
      <c r="BIW5" s="155"/>
      <c r="BIX5" s="155"/>
      <c r="BIY5" s="155"/>
      <c r="BIZ5" s="155"/>
      <c r="BJA5" s="155"/>
      <c r="BJB5" s="155"/>
      <c r="BJC5" s="155"/>
      <c r="BJD5" s="155"/>
      <c r="BJE5" s="155"/>
      <c r="BJF5" s="155"/>
      <c r="BJG5" s="155"/>
      <c r="BJH5" s="155"/>
      <c r="BJI5" s="155"/>
      <c r="BJJ5" s="155"/>
      <c r="BJK5" s="155"/>
      <c r="BJL5" s="155"/>
      <c r="BJM5" s="155"/>
      <c r="BJN5" s="155"/>
      <c r="BJO5" s="155"/>
      <c r="BJP5" s="155"/>
      <c r="BJQ5" s="155"/>
      <c r="BJR5" s="155"/>
      <c r="BJS5" s="155"/>
      <c r="BJT5" s="155"/>
      <c r="BJU5" s="155"/>
      <c r="BJV5" s="155"/>
      <c r="BJW5" s="155"/>
      <c r="BJX5" s="155"/>
      <c r="BJY5" s="155"/>
      <c r="BJZ5" s="155"/>
      <c r="BKA5" s="155"/>
      <c r="BKB5" s="155"/>
      <c r="BKC5" s="155"/>
      <c r="BKD5" s="155"/>
      <c r="BKE5" s="155"/>
      <c r="BKF5" s="155"/>
      <c r="BKG5" s="155"/>
      <c r="BKH5" s="155"/>
      <c r="BKI5" s="155"/>
      <c r="BKJ5" s="155"/>
      <c r="BKK5" s="155"/>
      <c r="BKL5" s="155"/>
      <c r="BKM5" s="155"/>
      <c r="BKN5" s="155"/>
      <c r="BKO5" s="155"/>
      <c r="BKP5" s="155"/>
      <c r="BKQ5" s="155"/>
      <c r="BKR5" s="155"/>
      <c r="BKS5" s="155"/>
      <c r="BKT5" s="155"/>
      <c r="BKU5" s="155"/>
      <c r="BKV5" s="155"/>
      <c r="BKW5" s="155"/>
      <c r="BKX5" s="155"/>
      <c r="BKY5" s="155"/>
      <c r="BKZ5" s="155"/>
      <c r="BLA5" s="155"/>
      <c r="BLB5" s="155"/>
      <c r="BLC5" s="155"/>
      <c r="BLD5" s="155"/>
      <c r="BLE5" s="155"/>
      <c r="BLF5" s="155"/>
      <c r="BLG5" s="155"/>
      <c r="BLH5" s="155"/>
      <c r="BLI5" s="155"/>
      <c r="BLJ5" s="155"/>
      <c r="BLK5" s="155"/>
      <c r="BLL5" s="155"/>
      <c r="BLM5" s="155"/>
      <c r="BLN5" s="155"/>
      <c r="BLO5" s="155"/>
      <c r="BLP5" s="155"/>
      <c r="BLQ5" s="155"/>
      <c r="BLR5" s="155"/>
      <c r="BLS5" s="155"/>
      <c r="BLT5" s="155"/>
      <c r="BLU5" s="155"/>
      <c r="BLV5" s="155"/>
      <c r="BLW5" s="155"/>
      <c r="BLX5" s="155"/>
      <c r="BLY5" s="155"/>
      <c r="BLZ5" s="155"/>
      <c r="BMA5" s="155"/>
      <c r="BMB5" s="155"/>
      <c r="BMC5" s="155"/>
      <c r="BMD5" s="155"/>
      <c r="BME5" s="155"/>
      <c r="BMF5" s="155"/>
      <c r="BMG5" s="155"/>
      <c r="BMH5" s="155"/>
      <c r="BMI5" s="155"/>
      <c r="BMJ5" s="155"/>
      <c r="BMK5" s="155"/>
      <c r="BML5" s="155"/>
      <c r="BMM5" s="155"/>
      <c r="BMN5" s="155"/>
      <c r="BMO5" s="155"/>
      <c r="BMP5" s="155"/>
      <c r="BMQ5" s="155"/>
      <c r="BMR5" s="155"/>
      <c r="BMS5" s="155"/>
      <c r="BMT5" s="155"/>
      <c r="BMU5" s="155"/>
      <c r="BMV5" s="155"/>
      <c r="BMW5" s="155"/>
      <c r="BMX5" s="155"/>
      <c r="BMY5" s="155"/>
      <c r="BMZ5" s="155"/>
      <c r="BNA5" s="155"/>
      <c r="BNB5" s="155"/>
      <c r="BNC5" s="155"/>
      <c r="BND5" s="155"/>
      <c r="BNE5" s="155"/>
      <c r="BNF5" s="155"/>
      <c r="BNG5" s="155"/>
      <c r="BNH5" s="155"/>
      <c r="BNI5" s="155"/>
      <c r="BNJ5" s="155"/>
      <c r="BNK5" s="155"/>
      <c r="BNL5" s="155"/>
      <c r="BNM5" s="155"/>
      <c r="BNN5" s="155"/>
      <c r="BNO5" s="155"/>
      <c r="BNP5" s="155"/>
      <c r="BNQ5" s="155"/>
      <c r="BNR5" s="155"/>
      <c r="BNS5" s="155"/>
      <c r="BNT5" s="155"/>
      <c r="BNU5" s="155"/>
      <c r="BNV5" s="155"/>
      <c r="BNW5" s="155"/>
      <c r="BNX5" s="155"/>
      <c r="BNY5" s="155"/>
      <c r="BNZ5" s="155"/>
      <c r="BOA5" s="155"/>
      <c r="BOB5" s="155"/>
      <c r="BOC5" s="155"/>
      <c r="BOD5" s="155"/>
      <c r="BOE5" s="155"/>
      <c r="BOF5" s="155"/>
      <c r="BOG5" s="155"/>
      <c r="BOH5" s="155"/>
      <c r="BOI5" s="155"/>
      <c r="BOJ5" s="155"/>
      <c r="BOK5" s="155"/>
      <c r="BOL5" s="155"/>
      <c r="BOM5" s="155"/>
      <c r="BON5" s="155"/>
      <c r="BOO5" s="155"/>
      <c r="BOP5" s="155"/>
      <c r="BOQ5" s="155"/>
      <c r="BOR5" s="155"/>
      <c r="BOS5" s="155"/>
      <c r="BOT5" s="155"/>
      <c r="BOU5" s="155"/>
      <c r="BOV5" s="155"/>
      <c r="BOW5" s="155"/>
      <c r="BOX5" s="155"/>
      <c r="BOY5" s="155"/>
      <c r="BOZ5" s="155"/>
      <c r="BPA5" s="155"/>
      <c r="BPB5" s="155"/>
      <c r="BPC5" s="155"/>
      <c r="BPD5" s="155"/>
      <c r="BPE5" s="155"/>
      <c r="BPF5" s="155"/>
      <c r="BPG5" s="155"/>
      <c r="BPH5" s="155"/>
      <c r="BPI5" s="155"/>
      <c r="BPJ5" s="155"/>
      <c r="BPK5" s="155"/>
      <c r="BPL5" s="155"/>
      <c r="BPM5" s="155"/>
      <c r="BPN5" s="155"/>
      <c r="BPO5" s="155"/>
      <c r="BPP5" s="155"/>
      <c r="BPQ5" s="155"/>
      <c r="BPR5" s="155"/>
      <c r="BPS5" s="155"/>
      <c r="BPT5" s="155"/>
      <c r="BPU5" s="155"/>
      <c r="BPV5" s="155"/>
      <c r="BPW5" s="155"/>
      <c r="BPX5" s="155"/>
      <c r="BPY5" s="155"/>
      <c r="BPZ5" s="155"/>
      <c r="BQA5" s="155"/>
      <c r="BQB5" s="155"/>
      <c r="BQC5" s="155"/>
      <c r="BQD5" s="155"/>
      <c r="BQE5" s="155"/>
      <c r="BQF5" s="155"/>
      <c r="BQG5" s="155"/>
      <c r="BQH5" s="155"/>
      <c r="BQI5" s="155"/>
      <c r="BQJ5" s="155"/>
      <c r="BQK5" s="155"/>
      <c r="BQL5" s="155"/>
      <c r="BQM5" s="155"/>
      <c r="BQN5" s="155"/>
      <c r="BQO5" s="155"/>
      <c r="BQP5" s="155"/>
      <c r="BQQ5" s="155"/>
      <c r="BQR5" s="155"/>
      <c r="BQS5" s="155"/>
      <c r="BQT5" s="155"/>
      <c r="BQU5" s="155"/>
      <c r="BQV5" s="155"/>
      <c r="BQW5" s="155"/>
      <c r="BQX5" s="155"/>
      <c r="BQY5" s="155"/>
      <c r="BQZ5" s="155"/>
      <c r="BRA5" s="155"/>
      <c r="BRB5" s="155"/>
      <c r="BRC5" s="155"/>
      <c r="BRD5" s="155"/>
      <c r="BRE5" s="155"/>
      <c r="BRF5" s="155"/>
      <c r="BRG5" s="155"/>
      <c r="BRH5" s="155"/>
      <c r="BRI5" s="155"/>
      <c r="BRJ5" s="155"/>
      <c r="BRK5" s="155"/>
      <c r="BRL5" s="155"/>
      <c r="BRM5" s="155"/>
      <c r="BRN5" s="155"/>
      <c r="BRO5" s="155"/>
      <c r="BRP5" s="155"/>
      <c r="BRQ5" s="155"/>
      <c r="BRR5" s="155"/>
      <c r="BRS5" s="155"/>
      <c r="BRT5" s="155"/>
      <c r="BRU5" s="155"/>
      <c r="BRV5" s="155"/>
      <c r="BRW5" s="155"/>
      <c r="BRX5" s="155"/>
      <c r="BRY5" s="155"/>
      <c r="BRZ5" s="155"/>
      <c r="BSA5" s="155"/>
      <c r="BSB5" s="155"/>
      <c r="BSC5" s="155"/>
      <c r="BSD5" s="155"/>
      <c r="BSE5" s="155"/>
      <c r="BSF5" s="155"/>
      <c r="BSG5" s="155"/>
      <c r="BSH5" s="155"/>
      <c r="BSI5" s="155"/>
      <c r="BSJ5" s="155"/>
      <c r="BSK5" s="155"/>
      <c r="BSL5" s="155"/>
      <c r="BSM5" s="155"/>
      <c r="BSN5" s="155"/>
      <c r="BSO5" s="155"/>
      <c r="BSP5" s="155"/>
      <c r="BSQ5" s="155"/>
      <c r="BSR5" s="155"/>
      <c r="BSS5" s="155"/>
      <c r="BST5" s="155"/>
      <c r="BSU5" s="155"/>
      <c r="BSV5" s="155"/>
      <c r="BSW5" s="155"/>
      <c r="BSX5" s="155"/>
      <c r="BSY5" s="155"/>
      <c r="BSZ5" s="155"/>
      <c r="BTA5" s="155"/>
      <c r="BTB5" s="155"/>
      <c r="BTC5" s="155"/>
      <c r="BTD5" s="155"/>
      <c r="BTE5" s="155"/>
      <c r="BTF5" s="155"/>
      <c r="BTG5" s="155"/>
      <c r="BTH5" s="155"/>
      <c r="BTI5" s="155"/>
      <c r="BTJ5" s="155"/>
      <c r="BTK5" s="155"/>
      <c r="BTL5" s="155"/>
      <c r="BTM5" s="155"/>
      <c r="BTN5" s="155"/>
      <c r="BTO5" s="155"/>
      <c r="BTP5" s="155"/>
      <c r="BTQ5" s="155"/>
      <c r="BTR5" s="155"/>
      <c r="BTS5" s="155"/>
      <c r="BTT5" s="155"/>
      <c r="BTU5" s="155"/>
      <c r="BTV5" s="155"/>
      <c r="BTW5" s="155"/>
      <c r="BTX5" s="155"/>
      <c r="BTY5" s="155"/>
      <c r="BTZ5" s="155"/>
      <c r="BUA5" s="155"/>
      <c r="BUB5" s="155"/>
      <c r="BUC5" s="155"/>
      <c r="BUD5" s="155"/>
      <c r="BUE5" s="155"/>
      <c r="BUF5" s="155"/>
      <c r="BUG5" s="155"/>
      <c r="BUH5" s="155"/>
      <c r="BUI5" s="155"/>
      <c r="BUJ5" s="155"/>
      <c r="BUK5" s="155"/>
      <c r="BUL5" s="155"/>
      <c r="BUM5" s="155"/>
      <c r="BUN5" s="155"/>
      <c r="BUO5" s="155"/>
      <c r="BUP5" s="155"/>
      <c r="BUQ5" s="155"/>
      <c r="BUR5" s="155"/>
      <c r="BUS5" s="155"/>
      <c r="BUT5" s="155"/>
      <c r="BUU5" s="155"/>
      <c r="BUV5" s="155"/>
      <c r="BUW5" s="155"/>
      <c r="BUX5" s="155"/>
      <c r="BUY5" s="155"/>
      <c r="BUZ5" s="155"/>
      <c r="BVA5" s="155"/>
      <c r="BVB5" s="155"/>
      <c r="BVC5" s="155"/>
      <c r="BVD5" s="155"/>
      <c r="BVE5" s="155"/>
      <c r="BVF5" s="155"/>
      <c r="BVG5" s="155"/>
      <c r="BVH5" s="155"/>
      <c r="BVI5" s="155"/>
      <c r="BVJ5" s="155"/>
      <c r="BVK5" s="155"/>
      <c r="BVL5" s="155"/>
      <c r="BVM5" s="155"/>
      <c r="BVN5" s="155"/>
      <c r="BVO5" s="155"/>
      <c r="BVP5" s="155"/>
      <c r="BVQ5" s="155"/>
      <c r="BVR5" s="155"/>
      <c r="BVS5" s="155"/>
      <c r="BVT5" s="155"/>
      <c r="BVU5" s="155"/>
      <c r="BVV5" s="155"/>
      <c r="BVW5" s="155"/>
      <c r="BVX5" s="155"/>
      <c r="BVY5" s="155"/>
      <c r="BVZ5" s="155"/>
      <c r="BWA5" s="155"/>
      <c r="BWB5" s="155"/>
      <c r="BWC5" s="155"/>
      <c r="BWD5" s="155"/>
      <c r="BWE5" s="155"/>
      <c r="BWF5" s="155"/>
      <c r="BWG5" s="155"/>
      <c r="BWH5" s="155"/>
      <c r="BWI5" s="155"/>
      <c r="BWJ5" s="155"/>
      <c r="BWK5" s="155"/>
      <c r="BWL5" s="155"/>
      <c r="BWM5" s="155"/>
      <c r="BWN5" s="155"/>
      <c r="BWO5" s="155"/>
      <c r="BWP5" s="155"/>
      <c r="BWQ5" s="155"/>
      <c r="BWR5" s="155"/>
      <c r="BWS5" s="155"/>
      <c r="BWT5" s="155"/>
      <c r="BWU5" s="155"/>
      <c r="BWV5" s="155"/>
      <c r="BWW5" s="155"/>
      <c r="BWX5" s="155"/>
      <c r="BWY5" s="155"/>
      <c r="BWZ5" s="155"/>
      <c r="BXA5" s="155"/>
      <c r="BXB5" s="155"/>
      <c r="BXC5" s="155"/>
      <c r="BXD5" s="155"/>
      <c r="BXE5" s="155"/>
      <c r="BXF5" s="155"/>
      <c r="BXG5" s="155"/>
      <c r="BXH5" s="155"/>
      <c r="BXI5" s="155"/>
      <c r="BXJ5" s="155"/>
      <c r="BXK5" s="155"/>
      <c r="BXL5" s="155"/>
      <c r="BXM5" s="155"/>
      <c r="BXN5" s="155"/>
      <c r="BXO5" s="155"/>
      <c r="BXP5" s="155"/>
      <c r="BXQ5" s="155"/>
      <c r="BXR5" s="155"/>
      <c r="BXS5" s="155"/>
      <c r="BXT5" s="155"/>
      <c r="BXU5" s="155"/>
      <c r="BXV5" s="155"/>
      <c r="BXW5" s="155"/>
      <c r="BXX5" s="155"/>
      <c r="BXY5" s="155"/>
      <c r="BXZ5" s="155"/>
      <c r="BYA5" s="155"/>
      <c r="BYB5" s="155"/>
      <c r="BYC5" s="155"/>
      <c r="BYD5" s="155"/>
      <c r="BYE5" s="155"/>
      <c r="BYF5" s="155"/>
      <c r="BYG5" s="155"/>
      <c r="BYH5" s="155"/>
      <c r="BYI5" s="155"/>
      <c r="BYJ5" s="155"/>
      <c r="BYK5" s="155"/>
      <c r="BYL5" s="155"/>
      <c r="BYM5" s="155"/>
      <c r="BYN5" s="155"/>
      <c r="BYO5" s="155"/>
      <c r="BYP5" s="155"/>
      <c r="BYQ5" s="155"/>
      <c r="BYR5" s="155"/>
      <c r="BYS5" s="155"/>
      <c r="BYT5" s="155"/>
      <c r="BYU5" s="155"/>
      <c r="BYV5" s="155"/>
      <c r="BYW5" s="155"/>
      <c r="BYX5" s="155"/>
      <c r="BYY5" s="155"/>
      <c r="BYZ5" s="155"/>
      <c r="BZA5" s="155"/>
      <c r="BZB5" s="155"/>
      <c r="BZC5" s="155"/>
      <c r="BZD5" s="155"/>
      <c r="BZE5" s="155"/>
      <c r="BZF5" s="155"/>
      <c r="BZG5" s="155"/>
      <c r="BZH5" s="155"/>
      <c r="BZI5" s="155"/>
      <c r="BZJ5" s="155"/>
      <c r="BZK5" s="155"/>
      <c r="BZL5" s="155"/>
      <c r="BZM5" s="155"/>
      <c r="BZN5" s="155"/>
      <c r="BZO5" s="155"/>
      <c r="BZP5" s="155"/>
      <c r="BZQ5" s="155"/>
      <c r="BZR5" s="155"/>
      <c r="BZS5" s="155"/>
      <c r="BZT5" s="155"/>
      <c r="BZU5" s="155"/>
      <c r="BZV5" s="155"/>
      <c r="BZW5" s="155"/>
      <c r="BZX5" s="155"/>
      <c r="BZY5" s="155"/>
      <c r="BZZ5" s="155"/>
      <c r="CAA5" s="155"/>
      <c r="CAB5" s="155"/>
      <c r="CAC5" s="155"/>
      <c r="CAD5" s="155"/>
      <c r="CAE5" s="155"/>
      <c r="CAF5" s="155"/>
      <c r="CAG5" s="155"/>
      <c r="CAH5" s="155"/>
      <c r="CAI5" s="155"/>
      <c r="CAJ5" s="155"/>
      <c r="CAK5" s="155"/>
      <c r="CAL5" s="155"/>
      <c r="CAM5" s="155"/>
      <c r="CAN5" s="155"/>
      <c r="CAO5" s="155"/>
      <c r="CAP5" s="155"/>
      <c r="CAQ5" s="155"/>
      <c r="CAR5" s="155"/>
      <c r="CAS5" s="155"/>
      <c r="CAT5" s="155"/>
      <c r="CAU5" s="155"/>
      <c r="CAV5" s="155"/>
      <c r="CAW5" s="155"/>
      <c r="CAX5" s="155"/>
      <c r="CAY5" s="155"/>
      <c r="CAZ5" s="155"/>
      <c r="CBA5" s="155"/>
      <c r="CBB5" s="155"/>
      <c r="CBC5" s="155"/>
      <c r="CBD5" s="155"/>
      <c r="CBE5" s="155"/>
      <c r="CBF5" s="155"/>
      <c r="CBG5" s="155"/>
      <c r="CBH5" s="155"/>
      <c r="CBI5" s="155"/>
      <c r="CBJ5" s="155"/>
      <c r="CBK5" s="155"/>
      <c r="CBL5" s="155"/>
      <c r="CBM5" s="155"/>
      <c r="CBN5" s="155"/>
      <c r="CBO5" s="155"/>
      <c r="CBP5" s="155"/>
      <c r="CBQ5" s="155"/>
      <c r="CBR5" s="155"/>
      <c r="CBS5" s="155"/>
      <c r="CBT5" s="155"/>
      <c r="CBU5" s="155"/>
      <c r="CBV5" s="155"/>
      <c r="CBW5" s="155"/>
      <c r="CBX5" s="155"/>
      <c r="CBY5" s="155"/>
      <c r="CBZ5" s="155"/>
      <c r="CCA5" s="155"/>
      <c r="CCB5" s="155"/>
      <c r="CCC5" s="155"/>
      <c r="CCD5" s="155"/>
      <c r="CCE5" s="155"/>
      <c r="CCF5" s="155"/>
      <c r="CCG5" s="155"/>
      <c r="CCH5" s="155"/>
      <c r="CCI5" s="155"/>
      <c r="CCJ5" s="155"/>
      <c r="CCK5" s="155"/>
      <c r="CCL5" s="155"/>
      <c r="CCM5" s="155"/>
      <c r="CCN5" s="155"/>
      <c r="CCO5" s="155"/>
      <c r="CCP5" s="155"/>
      <c r="CCQ5" s="155"/>
      <c r="CCR5" s="155"/>
      <c r="CCS5" s="155"/>
      <c r="CCT5" s="155"/>
      <c r="CCU5" s="155"/>
      <c r="CCV5" s="155"/>
      <c r="CCW5" s="155"/>
      <c r="CCX5" s="155"/>
      <c r="CCY5" s="155"/>
      <c r="CCZ5" s="155"/>
      <c r="CDA5" s="155"/>
      <c r="CDB5" s="155"/>
      <c r="CDC5" s="155"/>
      <c r="CDD5" s="155"/>
      <c r="CDE5" s="155"/>
      <c r="CDF5" s="155"/>
      <c r="CDG5" s="155"/>
      <c r="CDH5" s="155"/>
      <c r="CDI5" s="155"/>
      <c r="CDJ5" s="155"/>
      <c r="CDK5" s="155"/>
      <c r="CDL5" s="155"/>
      <c r="CDM5" s="155"/>
      <c r="CDN5" s="155"/>
      <c r="CDO5" s="155"/>
      <c r="CDP5" s="155"/>
      <c r="CDQ5" s="155"/>
      <c r="CDR5" s="155"/>
      <c r="CDS5" s="155"/>
      <c r="CDT5" s="155"/>
      <c r="CDU5" s="155"/>
      <c r="CDV5" s="155"/>
      <c r="CDW5" s="155"/>
      <c r="CDX5" s="155"/>
      <c r="CDY5" s="155"/>
      <c r="CDZ5" s="155"/>
      <c r="CEA5" s="155"/>
      <c r="CEB5" s="155"/>
      <c r="CEC5" s="155"/>
      <c r="CED5" s="155"/>
      <c r="CEE5" s="155"/>
      <c r="CEF5" s="155"/>
      <c r="CEG5" s="155"/>
      <c r="CEH5" s="155"/>
      <c r="CEI5" s="155"/>
      <c r="CEJ5" s="155"/>
      <c r="CEK5" s="155"/>
      <c r="CEL5" s="155"/>
      <c r="CEM5" s="155"/>
      <c r="CEN5" s="155"/>
      <c r="CEO5" s="155"/>
      <c r="CEP5" s="155"/>
      <c r="CEQ5" s="155"/>
      <c r="CER5" s="155"/>
      <c r="CES5" s="155"/>
      <c r="CET5" s="155"/>
      <c r="CEU5" s="155"/>
      <c r="CEV5" s="155"/>
      <c r="CEW5" s="155"/>
      <c r="CEX5" s="155"/>
      <c r="CEY5" s="155"/>
      <c r="CEZ5" s="155"/>
      <c r="CFA5" s="155"/>
      <c r="CFB5" s="155"/>
      <c r="CFC5" s="155"/>
      <c r="CFD5" s="155"/>
      <c r="CFE5" s="155"/>
      <c r="CFF5" s="155"/>
      <c r="CFG5" s="155"/>
      <c r="CFH5" s="155"/>
      <c r="CFI5" s="155"/>
      <c r="CFJ5" s="155"/>
      <c r="CFK5" s="155"/>
      <c r="CFL5" s="155"/>
      <c r="CFM5" s="155"/>
      <c r="CFN5" s="155"/>
      <c r="CFO5" s="155"/>
      <c r="CFP5" s="155"/>
      <c r="CFQ5" s="155"/>
      <c r="CFR5" s="155"/>
      <c r="CFS5" s="155"/>
      <c r="CFT5" s="155"/>
      <c r="CFU5" s="155"/>
      <c r="CFV5" s="155"/>
      <c r="CFW5" s="155"/>
      <c r="CFX5" s="155"/>
      <c r="CFY5" s="155"/>
      <c r="CFZ5" s="155"/>
      <c r="CGA5" s="155"/>
      <c r="CGB5" s="155"/>
      <c r="CGC5" s="155"/>
      <c r="CGD5" s="155"/>
      <c r="CGE5" s="155"/>
      <c r="CGF5" s="155"/>
      <c r="CGG5" s="155"/>
      <c r="CGH5" s="155"/>
      <c r="CGI5" s="155"/>
      <c r="CGJ5" s="155"/>
      <c r="CGK5" s="155"/>
      <c r="CGL5" s="155"/>
      <c r="CGM5" s="155"/>
      <c r="CGN5" s="155"/>
      <c r="CGO5" s="155"/>
      <c r="CGP5" s="155"/>
      <c r="CGQ5" s="155"/>
      <c r="CGR5" s="155"/>
      <c r="CGS5" s="155"/>
      <c r="CGT5" s="155"/>
      <c r="CGU5" s="155"/>
      <c r="CGV5" s="155"/>
      <c r="CGW5" s="155"/>
      <c r="CGX5" s="155"/>
      <c r="CGY5" s="155"/>
      <c r="CGZ5" s="155"/>
      <c r="CHA5" s="155"/>
      <c r="CHB5" s="155"/>
      <c r="CHC5" s="155"/>
      <c r="CHD5" s="155"/>
      <c r="CHE5" s="155"/>
      <c r="CHF5" s="155"/>
      <c r="CHG5" s="155"/>
      <c r="CHH5" s="155"/>
      <c r="CHI5" s="155"/>
      <c r="CHJ5" s="155"/>
      <c r="CHK5" s="155"/>
      <c r="CHL5" s="155"/>
      <c r="CHM5" s="155"/>
      <c r="CHN5" s="155"/>
      <c r="CHO5" s="155"/>
      <c r="CHP5" s="155"/>
      <c r="CHQ5" s="155"/>
      <c r="CHR5" s="155"/>
      <c r="CHS5" s="155"/>
      <c r="CHT5" s="155"/>
      <c r="CHU5" s="155"/>
      <c r="CHV5" s="155"/>
      <c r="CHW5" s="155"/>
      <c r="CHX5" s="155"/>
      <c r="CHY5" s="155"/>
      <c r="CHZ5" s="155"/>
      <c r="CIA5" s="155"/>
      <c r="CIB5" s="155"/>
      <c r="CIC5" s="155"/>
      <c r="CID5" s="155"/>
      <c r="CIE5" s="155"/>
      <c r="CIF5" s="155"/>
      <c r="CIG5" s="155"/>
      <c r="CIH5" s="155"/>
      <c r="CII5" s="155"/>
      <c r="CIJ5" s="155"/>
      <c r="CIK5" s="155"/>
      <c r="CIL5" s="155"/>
      <c r="CIM5" s="155"/>
      <c r="CIN5" s="155"/>
      <c r="CIO5" s="155"/>
      <c r="CIP5" s="155"/>
      <c r="CIQ5" s="155"/>
      <c r="CIR5" s="155"/>
      <c r="CIS5" s="155"/>
      <c r="CIT5" s="155"/>
      <c r="CIU5" s="155"/>
      <c r="CIV5" s="155"/>
      <c r="CIW5" s="155"/>
      <c r="CIX5" s="155"/>
      <c r="CIY5" s="155"/>
      <c r="CIZ5" s="155"/>
      <c r="CJA5" s="155"/>
      <c r="CJB5" s="155"/>
      <c r="CJC5" s="155"/>
      <c r="CJD5" s="155"/>
      <c r="CJE5" s="155"/>
      <c r="CJF5" s="155"/>
      <c r="CJG5" s="155"/>
      <c r="CJH5" s="155"/>
      <c r="CJI5" s="155"/>
      <c r="CJJ5" s="155"/>
      <c r="CJK5" s="155"/>
      <c r="CJL5" s="155"/>
      <c r="CJM5" s="155"/>
      <c r="CJN5" s="155"/>
      <c r="CJO5" s="155"/>
      <c r="CJP5" s="155"/>
      <c r="CJQ5" s="155"/>
      <c r="CJR5" s="155"/>
      <c r="CJS5" s="155"/>
      <c r="CJT5" s="155"/>
      <c r="CJU5" s="155"/>
      <c r="CJV5" s="155"/>
      <c r="CJW5" s="155"/>
      <c r="CJX5" s="155"/>
      <c r="CJY5" s="155"/>
      <c r="CJZ5" s="155"/>
      <c r="CKA5" s="155"/>
      <c r="CKB5" s="155"/>
      <c r="CKC5" s="155"/>
      <c r="CKD5" s="155"/>
      <c r="CKE5" s="155"/>
      <c r="CKF5" s="155"/>
      <c r="CKG5" s="155"/>
      <c r="CKH5" s="155"/>
      <c r="CKI5" s="155"/>
      <c r="CKJ5" s="155"/>
      <c r="CKK5" s="155"/>
      <c r="CKL5" s="155"/>
      <c r="CKM5" s="155"/>
      <c r="CKN5" s="155"/>
      <c r="CKO5" s="155"/>
      <c r="CKP5" s="155"/>
      <c r="CKQ5" s="155"/>
      <c r="CKR5" s="155"/>
      <c r="CKS5" s="155"/>
      <c r="CKT5" s="155"/>
      <c r="CKU5" s="155"/>
      <c r="CKV5" s="155"/>
      <c r="CKW5" s="155"/>
      <c r="CKX5" s="155"/>
      <c r="CKY5" s="155"/>
      <c r="CKZ5" s="155"/>
      <c r="CLA5" s="155"/>
      <c r="CLB5" s="155"/>
      <c r="CLC5" s="155"/>
      <c r="CLD5" s="155"/>
      <c r="CLE5" s="155"/>
      <c r="CLF5" s="155"/>
      <c r="CLG5" s="155"/>
      <c r="CLH5" s="155"/>
      <c r="CLI5" s="155"/>
      <c r="CLJ5" s="155"/>
      <c r="CLK5" s="155"/>
      <c r="CLL5" s="155"/>
      <c r="CLM5" s="155"/>
      <c r="CLN5" s="155"/>
      <c r="CLO5" s="155"/>
      <c r="CLP5" s="155"/>
      <c r="CLQ5" s="155"/>
      <c r="CLR5" s="155"/>
      <c r="CLS5" s="155"/>
      <c r="CLT5" s="155"/>
      <c r="CLU5" s="155"/>
      <c r="CLV5" s="155"/>
      <c r="CLW5" s="155"/>
      <c r="CLX5" s="155"/>
      <c r="CLY5" s="155"/>
      <c r="CLZ5" s="155"/>
      <c r="CMA5" s="155"/>
      <c r="CMB5" s="155"/>
      <c r="CMC5" s="155"/>
      <c r="CMD5" s="155"/>
      <c r="CME5" s="155"/>
      <c r="CMF5" s="155"/>
      <c r="CMG5" s="155"/>
      <c r="CMH5" s="155"/>
      <c r="CMI5" s="155"/>
      <c r="CMJ5" s="155"/>
      <c r="CMK5" s="155"/>
      <c r="CML5" s="155"/>
      <c r="CMM5" s="155"/>
      <c r="CMN5" s="155"/>
      <c r="CMO5" s="155"/>
      <c r="CMP5" s="155"/>
      <c r="CMQ5" s="155"/>
      <c r="CMR5" s="155"/>
      <c r="CMS5" s="155"/>
      <c r="CMT5" s="155"/>
      <c r="CMU5" s="155"/>
      <c r="CMV5" s="155"/>
      <c r="CMW5" s="155"/>
      <c r="CMX5" s="155"/>
      <c r="CMY5" s="155"/>
      <c r="CMZ5" s="155"/>
      <c r="CNA5" s="155"/>
      <c r="CNB5" s="155"/>
      <c r="CNC5" s="155"/>
      <c r="CND5" s="155"/>
      <c r="CNE5" s="155"/>
      <c r="CNF5" s="155"/>
      <c r="CNG5" s="155"/>
      <c r="CNH5" s="155"/>
      <c r="CNI5" s="155"/>
      <c r="CNJ5" s="155"/>
      <c r="CNK5" s="155"/>
      <c r="CNL5" s="155"/>
      <c r="CNM5" s="155"/>
      <c r="CNN5" s="155"/>
      <c r="CNO5" s="155"/>
      <c r="CNP5" s="155"/>
      <c r="CNQ5" s="155"/>
      <c r="CNR5" s="155"/>
      <c r="CNS5" s="155"/>
      <c r="CNT5" s="155"/>
      <c r="CNU5" s="155"/>
      <c r="CNV5" s="155"/>
      <c r="CNW5" s="155"/>
      <c r="CNX5" s="155"/>
      <c r="CNY5" s="155"/>
      <c r="CNZ5" s="155"/>
      <c r="COA5" s="155"/>
      <c r="COB5" s="155"/>
      <c r="COC5" s="155"/>
      <c r="COD5" s="155"/>
      <c r="COE5" s="155"/>
      <c r="COF5" s="155"/>
      <c r="COG5" s="155"/>
      <c r="COH5" s="155"/>
      <c r="COI5" s="155"/>
      <c r="COJ5" s="155"/>
      <c r="COK5" s="155"/>
      <c r="COL5" s="155"/>
      <c r="COM5" s="155"/>
      <c r="CON5" s="155"/>
      <c r="COO5" s="155"/>
      <c r="COP5" s="155"/>
      <c r="COQ5" s="155"/>
      <c r="COR5" s="155"/>
      <c r="COS5" s="155"/>
      <c r="COT5" s="155"/>
      <c r="COU5" s="155"/>
      <c r="COV5" s="155"/>
      <c r="COW5" s="155"/>
      <c r="COX5" s="155"/>
      <c r="COY5" s="155"/>
      <c r="COZ5" s="155"/>
      <c r="CPA5" s="155"/>
      <c r="CPB5" s="155"/>
      <c r="CPC5" s="155"/>
      <c r="CPD5" s="155"/>
      <c r="CPE5" s="155"/>
      <c r="CPF5" s="155"/>
      <c r="CPG5" s="155"/>
      <c r="CPH5" s="155"/>
      <c r="CPI5" s="155"/>
      <c r="CPJ5" s="155"/>
      <c r="CPK5" s="155"/>
      <c r="CPL5" s="155"/>
      <c r="CPM5" s="155"/>
      <c r="CPN5" s="155"/>
      <c r="CPO5" s="155"/>
      <c r="CPP5" s="155"/>
      <c r="CPQ5" s="155"/>
      <c r="CPR5" s="155"/>
      <c r="CPS5" s="155"/>
      <c r="CPT5" s="155"/>
      <c r="CPU5" s="155"/>
      <c r="CPV5" s="155"/>
      <c r="CPW5" s="155"/>
      <c r="CPX5" s="155"/>
      <c r="CPY5" s="155"/>
      <c r="CPZ5" s="155"/>
      <c r="CQA5" s="155"/>
      <c r="CQB5" s="155"/>
      <c r="CQC5" s="155"/>
      <c r="CQD5" s="155"/>
      <c r="CQE5" s="155"/>
      <c r="CQF5" s="155"/>
      <c r="CQG5" s="155"/>
      <c r="CQH5" s="155"/>
      <c r="CQI5" s="155"/>
      <c r="CQJ5" s="155"/>
      <c r="CQK5" s="155"/>
      <c r="CQL5" s="155"/>
      <c r="CQM5" s="155"/>
      <c r="CQN5" s="155"/>
      <c r="CQO5" s="155"/>
      <c r="CQP5" s="155"/>
      <c r="CQQ5" s="155"/>
      <c r="CQR5" s="155"/>
      <c r="CQS5" s="155"/>
      <c r="CQT5" s="155"/>
      <c r="CQU5" s="155"/>
      <c r="CQV5" s="155"/>
      <c r="CQW5" s="155"/>
      <c r="CQX5" s="155"/>
      <c r="CQY5" s="155"/>
      <c r="CQZ5" s="155"/>
      <c r="CRA5" s="155"/>
      <c r="CRB5" s="155"/>
      <c r="CRC5" s="155"/>
      <c r="CRD5" s="155"/>
      <c r="CRE5" s="155"/>
      <c r="CRF5" s="155"/>
      <c r="CRG5" s="155"/>
      <c r="CRH5" s="155"/>
      <c r="CRI5" s="155"/>
      <c r="CRJ5" s="155"/>
      <c r="CRK5" s="155"/>
      <c r="CRL5" s="155"/>
      <c r="CRM5" s="155"/>
      <c r="CRN5" s="155"/>
      <c r="CRO5" s="155"/>
      <c r="CRP5" s="155"/>
      <c r="CRQ5" s="155"/>
      <c r="CRR5" s="155"/>
      <c r="CRS5" s="155"/>
      <c r="CRT5" s="155"/>
      <c r="CRU5" s="155"/>
      <c r="CRV5" s="155"/>
      <c r="CRW5" s="155"/>
      <c r="CRX5" s="155"/>
      <c r="CRY5" s="155"/>
      <c r="CRZ5" s="155"/>
      <c r="CSA5" s="155"/>
      <c r="CSB5" s="155"/>
      <c r="CSC5" s="155"/>
      <c r="CSD5" s="155"/>
      <c r="CSE5" s="155"/>
      <c r="CSF5" s="155"/>
      <c r="CSG5" s="155"/>
      <c r="CSH5" s="155"/>
      <c r="CSI5" s="155"/>
      <c r="CSJ5" s="155"/>
      <c r="CSK5" s="155"/>
      <c r="CSL5" s="155"/>
      <c r="CSM5" s="155"/>
      <c r="CSN5" s="155"/>
      <c r="CSO5" s="155"/>
      <c r="CSP5" s="155"/>
      <c r="CSQ5" s="155"/>
      <c r="CSR5" s="155"/>
      <c r="CSS5" s="155"/>
      <c r="CST5" s="155"/>
      <c r="CSU5" s="155"/>
      <c r="CSV5" s="155"/>
      <c r="CSW5" s="155"/>
      <c r="CSX5" s="155"/>
      <c r="CSY5" s="155"/>
      <c r="CSZ5" s="155"/>
      <c r="CTA5" s="155"/>
      <c r="CTB5" s="155"/>
      <c r="CTC5" s="155"/>
      <c r="CTD5" s="155"/>
      <c r="CTE5" s="155"/>
      <c r="CTF5" s="155"/>
      <c r="CTG5" s="155"/>
      <c r="CTH5" s="155"/>
      <c r="CTI5" s="155"/>
      <c r="CTJ5" s="155"/>
      <c r="CTK5" s="155"/>
      <c r="CTL5" s="155"/>
      <c r="CTM5" s="155"/>
      <c r="CTN5" s="155"/>
      <c r="CTO5" s="155"/>
      <c r="CTP5" s="155"/>
      <c r="CTQ5" s="155"/>
      <c r="CTR5" s="155"/>
      <c r="CTS5" s="155"/>
      <c r="CTT5" s="155"/>
      <c r="CTU5" s="155"/>
      <c r="CTV5" s="155"/>
      <c r="CTW5" s="155"/>
      <c r="CTX5" s="155"/>
      <c r="CTY5" s="155"/>
      <c r="CTZ5" s="155"/>
      <c r="CUA5" s="155"/>
      <c r="CUB5" s="155"/>
      <c r="CUC5" s="155"/>
      <c r="CUD5" s="155"/>
      <c r="CUE5" s="155"/>
      <c r="CUF5" s="155"/>
      <c r="CUG5" s="155"/>
      <c r="CUH5" s="155"/>
      <c r="CUI5" s="155"/>
      <c r="CUJ5" s="155"/>
      <c r="CUK5" s="155"/>
      <c r="CUL5" s="155"/>
      <c r="CUM5" s="155"/>
      <c r="CUN5" s="155"/>
      <c r="CUO5" s="155"/>
      <c r="CUP5" s="155"/>
      <c r="CUQ5" s="155"/>
      <c r="CUR5" s="155"/>
      <c r="CUS5" s="155"/>
      <c r="CUT5" s="155"/>
      <c r="CUU5" s="155"/>
      <c r="CUV5" s="155"/>
      <c r="CUW5" s="155"/>
      <c r="CUX5" s="155"/>
      <c r="CUY5" s="155"/>
      <c r="CUZ5" s="155"/>
      <c r="CVA5" s="155"/>
      <c r="CVB5" s="155"/>
      <c r="CVC5" s="155"/>
      <c r="CVD5" s="155"/>
      <c r="CVE5" s="155"/>
      <c r="CVF5" s="155"/>
      <c r="CVG5" s="155"/>
      <c r="CVH5" s="155"/>
      <c r="CVI5" s="155"/>
      <c r="CVJ5" s="155"/>
      <c r="CVK5" s="155"/>
      <c r="CVL5" s="155"/>
      <c r="CVM5" s="155"/>
      <c r="CVN5" s="155"/>
      <c r="CVO5" s="155"/>
      <c r="CVP5" s="155"/>
      <c r="CVQ5" s="155"/>
      <c r="CVR5" s="155"/>
      <c r="CVS5" s="155"/>
      <c r="CVT5" s="155"/>
      <c r="CVU5" s="155"/>
      <c r="CVV5" s="155"/>
      <c r="CVW5" s="155"/>
      <c r="CVX5" s="155"/>
      <c r="CVY5" s="155"/>
      <c r="CVZ5" s="155"/>
      <c r="CWA5" s="155"/>
      <c r="CWB5" s="155"/>
      <c r="CWC5" s="155"/>
      <c r="CWD5" s="155"/>
      <c r="CWE5" s="155"/>
      <c r="CWF5" s="155"/>
      <c r="CWG5" s="155"/>
      <c r="CWH5" s="155"/>
      <c r="CWI5" s="155"/>
      <c r="CWJ5" s="155"/>
      <c r="CWK5" s="155"/>
      <c r="CWL5" s="155"/>
      <c r="CWM5" s="155"/>
      <c r="CWN5" s="155"/>
      <c r="CWO5" s="155"/>
      <c r="CWP5" s="155"/>
      <c r="CWQ5" s="155"/>
      <c r="CWR5" s="155"/>
      <c r="CWS5" s="155"/>
      <c r="CWT5" s="155"/>
      <c r="CWU5" s="155"/>
      <c r="CWV5" s="155"/>
      <c r="CWW5" s="155"/>
      <c r="CWX5" s="155"/>
      <c r="CWY5" s="155"/>
      <c r="CWZ5" s="155"/>
      <c r="CXA5" s="155"/>
      <c r="CXB5" s="155"/>
      <c r="CXC5" s="155"/>
      <c r="CXD5" s="155"/>
      <c r="CXE5" s="155"/>
      <c r="CXF5" s="155"/>
      <c r="CXG5" s="155"/>
      <c r="CXH5" s="155"/>
      <c r="CXI5" s="155"/>
      <c r="CXJ5" s="155"/>
      <c r="CXK5" s="155"/>
      <c r="CXL5" s="155"/>
      <c r="CXM5" s="155"/>
      <c r="CXN5" s="155"/>
      <c r="CXO5" s="155"/>
      <c r="CXP5" s="155"/>
      <c r="CXQ5" s="155"/>
      <c r="CXR5" s="155"/>
      <c r="CXS5" s="155"/>
      <c r="CXT5" s="155"/>
      <c r="CXU5" s="155"/>
      <c r="CXV5" s="155"/>
      <c r="CXW5" s="155"/>
      <c r="CXX5" s="155"/>
      <c r="CXY5" s="155"/>
      <c r="CXZ5" s="155"/>
      <c r="CYA5" s="155"/>
      <c r="CYB5" s="155"/>
      <c r="CYC5" s="155"/>
      <c r="CYD5" s="155"/>
      <c r="CYE5" s="155"/>
      <c r="CYF5" s="155"/>
      <c r="CYG5" s="155"/>
      <c r="CYH5" s="155"/>
      <c r="CYI5" s="155"/>
      <c r="CYJ5" s="155"/>
      <c r="CYK5" s="155"/>
      <c r="CYL5" s="155"/>
      <c r="CYM5" s="155"/>
      <c r="CYN5" s="155"/>
      <c r="CYO5" s="155"/>
      <c r="CYP5" s="155"/>
      <c r="CYQ5" s="155"/>
      <c r="CYR5" s="155"/>
      <c r="CYS5" s="155"/>
      <c r="CYT5" s="155"/>
      <c r="CYU5" s="155"/>
      <c r="CYV5" s="155"/>
      <c r="CYW5" s="155"/>
      <c r="CYX5" s="155"/>
      <c r="CYY5" s="155"/>
      <c r="CYZ5" s="155"/>
      <c r="CZA5" s="155"/>
      <c r="CZB5" s="155"/>
      <c r="CZC5" s="155"/>
      <c r="CZD5" s="155"/>
      <c r="CZE5" s="155"/>
      <c r="CZF5" s="155"/>
      <c r="CZG5" s="155"/>
      <c r="CZH5" s="155"/>
      <c r="CZI5" s="155"/>
      <c r="CZJ5" s="155"/>
      <c r="CZK5" s="155"/>
      <c r="CZL5" s="155"/>
      <c r="CZM5" s="155"/>
      <c r="CZN5" s="155"/>
      <c r="CZO5" s="155"/>
      <c r="CZP5" s="155"/>
      <c r="CZQ5" s="155"/>
      <c r="CZR5" s="155"/>
      <c r="CZS5" s="155"/>
      <c r="CZT5" s="155"/>
      <c r="CZU5" s="155"/>
      <c r="CZV5" s="155"/>
      <c r="CZW5" s="155"/>
      <c r="CZX5" s="155"/>
      <c r="CZY5" s="155"/>
      <c r="CZZ5" s="155"/>
      <c r="DAA5" s="155"/>
      <c r="DAB5" s="155"/>
      <c r="DAC5" s="155"/>
      <c r="DAD5" s="155"/>
      <c r="DAE5" s="155"/>
      <c r="DAF5" s="155"/>
      <c r="DAG5" s="155"/>
      <c r="DAH5" s="155"/>
      <c r="DAI5" s="155"/>
      <c r="DAJ5" s="155"/>
      <c r="DAK5" s="155"/>
      <c r="DAL5" s="155"/>
      <c r="DAM5" s="155"/>
      <c r="DAN5" s="155"/>
      <c r="DAO5" s="155"/>
      <c r="DAP5" s="155"/>
      <c r="DAQ5" s="155"/>
      <c r="DAR5" s="155"/>
      <c r="DAS5" s="155"/>
      <c r="DAT5" s="155"/>
      <c r="DAU5" s="155"/>
      <c r="DAV5" s="155"/>
      <c r="DAW5" s="155"/>
      <c r="DAX5" s="155"/>
      <c r="DAY5" s="155"/>
      <c r="DAZ5" s="155"/>
      <c r="DBA5" s="155"/>
      <c r="DBB5" s="155"/>
      <c r="DBC5" s="155"/>
      <c r="DBD5" s="155"/>
      <c r="DBE5" s="155"/>
      <c r="DBF5" s="155"/>
      <c r="DBG5" s="155"/>
      <c r="DBH5" s="155"/>
      <c r="DBI5" s="155"/>
      <c r="DBJ5" s="155"/>
      <c r="DBK5" s="155"/>
      <c r="DBL5" s="155"/>
      <c r="DBM5" s="155"/>
      <c r="DBN5" s="155"/>
      <c r="DBO5" s="155"/>
      <c r="DBP5" s="155"/>
      <c r="DBQ5" s="155"/>
      <c r="DBR5" s="155"/>
      <c r="DBS5" s="155"/>
      <c r="DBT5" s="155"/>
      <c r="DBU5" s="155"/>
      <c r="DBV5" s="155"/>
      <c r="DBW5" s="155"/>
      <c r="DBX5" s="155"/>
      <c r="DBY5" s="155"/>
      <c r="DBZ5" s="155"/>
      <c r="DCA5" s="155"/>
      <c r="DCB5" s="155"/>
      <c r="DCC5" s="155"/>
      <c r="DCD5" s="155"/>
      <c r="DCE5" s="155"/>
      <c r="DCF5" s="155"/>
      <c r="DCG5" s="155"/>
      <c r="DCH5" s="155"/>
      <c r="DCI5" s="155"/>
      <c r="DCJ5" s="155"/>
      <c r="DCK5" s="155"/>
      <c r="DCL5" s="155"/>
      <c r="DCM5" s="155"/>
      <c r="DCN5" s="155"/>
      <c r="DCO5" s="155"/>
      <c r="DCP5" s="155"/>
      <c r="DCQ5" s="155"/>
      <c r="DCR5" s="155"/>
      <c r="DCS5" s="155"/>
      <c r="DCT5" s="155"/>
      <c r="DCU5" s="155"/>
      <c r="DCV5" s="155"/>
      <c r="DCW5" s="155"/>
      <c r="DCX5" s="155"/>
      <c r="DCY5" s="155"/>
      <c r="DCZ5" s="155"/>
      <c r="DDA5" s="155"/>
      <c r="DDB5" s="155"/>
      <c r="DDC5" s="155"/>
      <c r="DDD5" s="155"/>
      <c r="DDE5" s="155"/>
      <c r="DDF5" s="155"/>
      <c r="DDG5" s="155"/>
      <c r="DDH5" s="155"/>
      <c r="DDI5" s="155"/>
      <c r="DDJ5" s="155"/>
      <c r="DDK5" s="155"/>
      <c r="DDL5" s="155"/>
      <c r="DDM5" s="155"/>
      <c r="DDN5" s="155"/>
      <c r="DDO5" s="155"/>
      <c r="DDP5" s="155"/>
      <c r="DDQ5" s="155"/>
      <c r="DDR5" s="155"/>
      <c r="DDS5" s="155"/>
      <c r="DDT5" s="155"/>
      <c r="DDU5" s="155"/>
      <c r="DDV5" s="155"/>
      <c r="DDW5" s="155"/>
      <c r="DDX5" s="155"/>
      <c r="DDY5" s="155"/>
      <c r="DDZ5" s="155"/>
      <c r="DEA5" s="155"/>
      <c r="DEB5" s="155"/>
      <c r="DEC5" s="155"/>
      <c r="DED5" s="155"/>
      <c r="DEE5" s="155"/>
      <c r="DEF5" s="155"/>
      <c r="DEG5" s="155"/>
      <c r="DEH5" s="155"/>
      <c r="DEI5" s="155"/>
      <c r="DEJ5" s="155"/>
      <c r="DEK5" s="155"/>
      <c r="DEL5" s="155"/>
      <c r="DEM5" s="155"/>
      <c r="DEN5" s="155"/>
      <c r="DEO5" s="155"/>
      <c r="DEP5" s="155"/>
      <c r="DEQ5" s="155"/>
      <c r="DER5" s="155"/>
      <c r="DES5" s="155"/>
      <c r="DET5" s="155"/>
      <c r="DEU5" s="155"/>
      <c r="DEV5" s="155"/>
      <c r="DEW5" s="155"/>
      <c r="DEX5" s="155"/>
      <c r="DEY5" s="155"/>
      <c r="DEZ5" s="155"/>
      <c r="DFA5" s="155"/>
      <c r="DFB5" s="155"/>
      <c r="DFC5" s="155"/>
      <c r="DFD5" s="155"/>
      <c r="DFE5" s="155"/>
      <c r="DFF5" s="155"/>
      <c r="DFG5" s="155"/>
      <c r="DFH5" s="155"/>
      <c r="DFI5" s="155"/>
      <c r="DFJ5" s="155"/>
      <c r="DFK5" s="155"/>
      <c r="DFL5" s="155"/>
      <c r="DFM5" s="155"/>
      <c r="DFN5" s="155"/>
      <c r="DFO5" s="155"/>
      <c r="DFP5" s="155"/>
      <c r="DFQ5" s="155"/>
      <c r="DFR5" s="155"/>
      <c r="DFS5" s="155"/>
      <c r="DFT5" s="155"/>
      <c r="DFU5" s="155"/>
      <c r="DFV5" s="155"/>
      <c r="DFW5" s="155"/>
      <c r="DFX5" s="155"/>
      <c r="DFY5" s="155"/>
      <c r="DFZ5" s="155"/>
      <c r="DGA5" s="155"/>
      <c r="DGB5" s="155"/>
      <c r="DGC5" s="155"/>
      <c r="DGD5" s="155"/>
      <c r="DGE5" s="155"/>
      <c r="DGF5" s="155"/>
      <c r="DGG5" s="155"/>
      <c r="DGH5" s="155"/>
      <c r="DGI5" s="155"/>
      <c r="DGJ5" s="155"/>
      <c r="DGK5" s="155"/>
      <c r="DGL5" s="155"/>
      <c r="DGM5" s="155"/>
      <c r="DGN5" s="155"/>
      <c r="DGO5" s="155"/>
      <c r="DGP5" s="155"/>
      <c r="DGQ5" s="155"/>
      <c r="DGR5" s="155"/>
      <c r="DGS5" s="155"/>
      <c r="DGT5" s="155"/>
      <c r="DGU5" s="155"/>
      <c r="DGV5" s="155"/>
      <c r="DGW5" s="155"/>
      <c r="DGX5" s="155"/>
      <c r="DGY5" s="155"/>
      <c r="DGZ5" s="155"/>
      <c r="DHA5" s="155"/>
      <c r="DHB5" s="155"/>
      <c r="DHC5" s="155"/>
      <c r="DHD5" s="155"/>
      <c r="DHE5" s="155"/>
      <c r="DHF5" s="155"/>
      <c r="DHG5" s="155"/>
      <c r="DHH5" s="155"/>
      <c r="DHI5" s="155"/>
      <c r="DHJ5" s="155"/>
      <c r="DHK5" s="155"/>
      <c r="DHL5" s="155"/>
      <c r="DHM5" s="155"/>
      <c r="DHN5" s="155"/>
      <c r="DHO5" s="155"/>
      <c r="DHP5" s="155"/>
      <c r="DHQ5" s="155"/>
      <c r="DHR5" s="155"/>
      <c r="DHS5" s="155"/>
      <c r="DHT5" s="155"/>
      <c r="DHU5" s="155"/>
      <c r="DHV5" s="155"/>
      <c r="DHW5" s="155"/>
      <c r="DHX5" s="155"/>
      <c r="DHY5" s="155"/>
      <c r="DHZ5" s="155"/>
      <c r="DIA5" s="155"/>
      <c r="DIB5" s="155"/>
      <c r="DIC5" s="155"/>
      <c r="DID5" s="155"/>
      <c r="DIE5" s="155"/>
      <c r="DIF5" s="155"/>
      <c r="DIG5" s="155"/>
      <c r="DIH5" s="155"/>
      <c r="DII5" s="155"/>
      <c r="DIJ5" s="155"/>
      <c r="DIK5" s="155"/>
      <c r="DIL5" s="155"/>
      <c r="DIM5" s="155"/>
      <c r="DIN5" s="155"/>
      <c r="DIO5" s="155"/>
      <c r="DIP5" s="155"/>
      <c r="DIQ5" s="155"/>
      <c r="DIR5" s="155"/>
      <c r="DIS5" s="155"/>
      <c r="DIT5" s="155"/>
      <c r="DIU5" s="155"/>
      <c r="DIV5" s="155"/>
      <c r="DIW5" s="155"/>
      <c r="DIX5" s="155"/>
      <c r="DIY5" s="155"/>
      <c r="DIZ5" s="155"/>
      <c r="DJA5" s="155"/>
      <c r="DJB5" s="155"/>
      <c r="DJC5" s="155"/>
      <c r="DJD5" s="155"/>
      <c r="DJE5" s="155"/>
      <c r="DJF5" s="155"/>
      <c r="DJG5" s="155"/>
      <c r="DJH5" s="155"/>
      <c r="DJI5" s="155"/>
      <c r="DJJ5" s="155"/>
      <c r="DJK5" s="155"/>
      <c r="DJL5" s="155"/>
      <c r="DJM5" s="155"/>
      <c r="DJN5" s="155"/>
      <c r="DJO5" s="155"/>
      <c r="DJP5" s="155"/>
      <c r="DJQ5" s="155"/>
      <c r="DJR5" s="155"/>
      <c r="DJS5" s="155"/>
      <c r="DJT5" s="155"/>
      <c r="DJU5" s="155"/>
      <c r="DJV5" s="155"/>
      <c r="DJW5" s="155"/>
      <c r="DJX5" s="155"/>
      <c r="DJY5" s="155"/>
      <c r="DJZ5" s="155"/>
      <c r="DKA5" s="155"/>
      <c r="DKB5" s="155"/>
      <c r="DKC5" s="155"/>
      <c r="DKD5" s="155"/>
      <c r="DKE5" s="155"/>
      <c r="DKF5" s="155"/>
      <c r="DKG5" s="155"/>
      <c r="DKH5" s="155"/>
      <c r="DKI5" s="155"/>
      <c r="DKJ5" s="155"/>
      <c r="DKK5" s="155"/>
      <c r="DKL5" s="155"/>
      <c r="DKM5" s="155"/>
      <c r="DKN5" s="155"/>
      <c r="DKO5" s="155"/>
      <c r="DKP5" s="155"/>
      <c r="DKQ5" s="155"/>
      <c r="DKR5" s="155"/>
      <c r="DKS5" s="155"/>
      <c r="DKT5" s="155"/>
      <c r="DKU5" s="155"/>
      <c r="DKV5" s="155"/>
      <c r="DKW5" s="155"/>
      <c r="DKX5" s="155"/>
      <c r="DKY5" s="155"/>
      <c r="DKZ5" s="155"/>
      <c r="DLA5" s="155"/>
      <c r="DLB5" s="155"/>
      <c r="DLC5" s="155"/>
      <c r="DLD5" s="155"/>
      <c r="DLE5" s="155"/>
      <c r="DLF5" s="155"/>
      <c r="DLG5" s="155"/>
      <c r="DLH5" s="155"/>
      <c r="DLI5" s="155"/>
      <c r="DLJ5" s="155"/>
      <c r="DLK5" s="155"/>
      <c r="DLL5" s="155"/>
      <c r="DLM5" s="155"/>
      <c r="DLN5" s="155"/>
      <c r="DLO5" s="155"/>
      <c r="DLP5" s="155"/>
      <c r="DLQ5" s="155"/>
      <c r="DLR5" s="155"/>
      <c r="DLS5" s="155"/>
      <c r="DLT5" s="155"/>
      <c r="DLU5" s="155"/>
      <c r="DLV5" s="155"/>
      <c r="DLW5" s="155"/>
      <c r="DLX5" s="155"/>
      <c r="DLY5" s="155"/>
      <c r="DLZ5" s="155"/>
      <c r="DMA5" s="155"/>
      <c r="DMB5" s="155"/>
      <c r="DMC5" s="155"/>
      <c r="DMD5" s="155"/>
      <c r="DME5" s="155"/>
      <c r="DMF5" s="155"/>
      <c r="DMG5" s="155"/>
      <c r="DMH5" s="155"/>
      <c r="DMI5" s="155"/>
      <c r="DMJ5" s="155"/>
      <c r="DMK5" s="155"/>
      <c r="DML5" s="155"/>
      <c r="DMM5" s="155"/>
      <c r="DMN5" s="155"/>
      <c r="DMO5" s="155"/>
      <c r="DMP5" s="155"/>
      <c r="DMQ5" s="155"/>
      <c r="DMR5" s="155"/>
      <c r="DMS5" s="155"/>
      <c r="DMT5" s="155"/>
      <c r="DMU5" s="155"/>
      <c r="DMV5" s="155"/>
      <c r="DMW5" s="155"/>
      <c r="DMX5" s="155"/>
      <c r="DMY5" s="155"/>
      <c r="DMZ5" s="155"/>
      <c r="DNA5" s="155"/>
      <c r="DNB5" s="155"/>
      <c r="DNC5" s="155"/>
      <c r="DND5" s="155"/>
      <c r="DNE5" s="155"/>
      <c r="DNF5" s="155"/>
      <c r="DNG5" s="155"/>
      <c r="DNH5" s="155"/>
      <c r="DNI5" s="155"/>
      <c r="DNJ5" s="155"/>
      <c r="DNK5" s="155"/>
      <c r="DNL5" s="155"/>
      <c r="DNM5" s="155"/>
      <c r="DNN5" s="155"/>
      <c r="DNO5" s="155"/>
      <c r="DNP5" s="155"/>
      <c r="DNQ5" s="155"/>
      <c r="DNR5" s="155"/>
      <c r="DNS5" s="155"/>
      <c r="DNT5" s="155"/>
      <c r="DNU5" s="155"/>
      <c r="DNV5" s="155"/>
      <c r="DNW5" s="155"/>
      <c r="DNX5" s="155"/>
      <c r="DNY5" s="155"/>
      <c r="DNZ5" s="155"/>
      <c r="DOA5" s="155"/>
      <c r="DOB5" s="155"/>
      <c r="DOC5" s="155"/>
      <c r="DOD5" s="155"/>
      <c r="DOE5" s="155"/>
      <c r="DOF5" s="155"/>
      <c r="DOG5" s="155"/>
      <c r="DOH5" s="155"/>
      <c r="DOI5" s="155"/>
      <c r="DOJ5" s="155"/>
      <c r="DOK5" s="155"/>
      <c r="DOL5" s="155"/>
      <c r="DOM5" s="155"/>
      <c r="DON5" s="155"/>
      <c r="DOO5" s="155"/>
      <c r="DOP5" s="155"/>
      <c r="DOQ5" s="155"/>
      <c r="DOR5" s="155"/>
      <c r="DOS5" s="155"/>
      <c r="DOT5" s="155"/>
      <c r="DOU5" s="155"/>
      <c r="DOV5" s="155"/>
      <c r="DOW5" s="155"/>
      <c r="DOX5" s="155"/>
      <c r="DOY5" s="155"/>
      <c r="DOZ5" s="155"/>
      <c r="DPA5" s="155"/>
      <c r="DPB5" s="155"/>
      <c r="DPC5" s="155"/>
      <c r="DPD5" s="155"/>
      <c r="DPE5" s="155"/>
      <c r="DPF5" s="155"/>
      <c r="DPG5" s="155"/>
      <c r="DPH5" s="155"/>
      <c r="DPI5" s="155"/>
      <c r="DPJ5" s="155"/>
      <c r="DPK5" s="155"/>
      <c r="DPL5" s="155"/>
      <c r="DPM5" s="155"/>
      <c r="DPN5" s="155"/>
      <c r="DPO5" s="155"/>
      <c r="DPP5" s="155"/>
      <c r="DPQ5" s="155"/>
      <c r="DPR5" s="155"/>
      <c r="DPS5" s="155"/>
      <c r="DPT5" s="155"/>
      <c r="DPU5" s="155"/>
      <c r="DPV5" s="155"/>
      <c r="DPW5" s="155"/>
      <c r="DPX5" s="155"/>
      <c r="DPY5" s="155"/>
      <c r="DPZ5" s="155"/>
      <c r="DQA5" s="155"/>
      <c r="DQB5" s="155"/>
      <c r="DQC5" s="155"/>
      <c r="DQD5" s="155"/>
      <c r="DQE5" s="155"/>
      <c r="DQF5" s="155"/>
      <c r="DQG5" s="155"/>
      <c r="DQH5" s="155"/>
      <c r="DQI5" s="155"/>
      <c r="DQJ5" s="155"/>
      <c r="DQK5" s="155"/>
      <c r="DQL5" s="155"/>
      <c r="DQM5" s="155"/>
      <c r="DQN5" s="155"/>
      <c r="DQO5" s="155"/>
      <c r="DQP5" s="155"/>
      <c r="DQQ5" s="155"/>
      <c r="DQR5" s="155"/>
      <c r="DQS5" s="155"/>
      <c r="DQT5" s="155"/>
      <c r="DQU5" s="155"/>
      <c r="DQV5" s="155"/>
      <c r="DQW5" s="155"/>
      <c r="DQX5" s="155"/>
      <c r="DQY5" s="155"/>
      <c r="DQZ5" s="155"/>
      <c r="DRA5" s="155"/>
      <c r="DRB5" s="155"/>
      <c r="DRC5" s="155"/>
      <c r="DRD5" s="155"/>
      <c r="DRE5" s="155"/>
      <c r="DRF5" s="155"/>
      <c r="DRG5" s="155"/>
      <c r="DRH5" s="155"/>
      <c r="DRI5" s="155"/>
      <c r="DRJ5" s="155"/>
      <c r="DRK5" s="155"/>
      <c r="DRL5" s="155"/>
      <c r="DRM5" s="155"/>
      <c r="DRN5" s="155"/>
      <c r="DRO5" s="155"/>
      <c r="DRP5" s="155"/>
      <c r="DRQ5" s="155"/>
      <c r="DRR5" s="155"/>
      <c r="DRS5" s="155"/>
      <c r="DRT5" s="155"/>
      <c r="DRU5" s="155"/>
      <c r="DRV5" s="155"/>
      <c r="DRW5" s="155"/>
      <c r="DRX5" s="155"/>
      <c r="DRY5" s="155"/>
      <c r="DRZ5" s="155"/>
      <c r="DSA5" s="155"/>
      <c r="DSB5" s="155"/>
      <c r="DSC5" s="155"/>
      <c r="DSD5" s="155"/>
      <c r="DSE5" s="155"/>
      <c r="DSF5" s="155"/>
      <c r="DSG5" s="155"/>
      <c r="DSH5" s="155"/>
      <c r="DSI5" s="155"/>
      <c r="DSJ5" s="155"/>
      <c r="DSK5" s="155"/>
      <c r="DSL5" s="155"/>
      <c r="DSM5" s="155"/>
      <c r="DSN5" s="155"/>
      <c r="DSO5" s="155"/>
      <c r="DSP5" s="155"/>
      <c r="DSQ5" s="155"/>
      <c r="DSR5" s="155"/>
      <c r="DSS5" s="155"/>
      <c r="DST5" s="155"/>
      <c r="DSU5" s="155"/>
      <c r="DSV5" s="155"/>
      <c r="DSW5" s="155"/>
      <c r="DSX5" s="155"/>
      <c r="DSY5" s="155"/>
      <c r="DSZ5" s="155"/>
      <c r="DTA5" s="155"/>
      <c r="DTB5" s="155"/>
      <c r="DTC5" s="155"/>
      <c r="DTD5" s="155"/>
      <c r="DTE5" s="155"/>
      <c r="DTF5" s="155"/>
      <c r="DTG5" s="155"/>
      <c r="DTH5" s="155"/>
      <c r="DTI5" s="155"/>
      <c r="DTJ5" s="155"/>
      <c r="DTK5" s="155"/>
      <c r="DTL5" s="155"/>
      <c r="DTM5" s="155"/>
      <c r="DTN5" s="155"/>
      <c r="DTO5" s="155"/>
      <c r="DTP5" s="155"/>
      <c r="DTQ5" s="155"/>
      <c r="DTR5" s="155"/>
      <c r="DTS5" s="155"/>
      <c r="DTT5" s="155"/>
      <c r="DTU5" s="155"/>
      <c r="DTV5" s="155"/>
      <c r="DTW5" s="155"/>
      <c r="DTX5" s="155"/>
      <c r="DTY5" s="155"/>
      <c r="DTZ5" s="155"/>
      <c r="DUA5" s="155"/>
      <c r="DUB5" s="155"/>
      <c r="DUC5" s="155"/>
      <c r="DUD5" s="155"/>
      <c r="DUE5" s="155"/>
      <c r="DUF5" s="155"/>
      <c r="DUG5" s="155"/>
      <c r="DUH5" s="155"/>
      <c r="DUI5" s="155"/>
      <c r="DUJ5" s="155"/>
      <c r="DUK5" s="155"/>
      <c r="DUL5" s="155"/>
      <c r="DUM5" s="155"/>
      <c r="DUN5" s="155"/>
      <c r="DUO5" s="155"/>
      <c r="DUP5" s="155"/>
      <c r="DUQ5" s="155"/>
      <c r="DUR5" s="155"/>
      <c r="DUS5" s="155"/>
      <c r="DUT5" s="155"/>
      <c r="DUU5" s="155"/>
      <c r="DUV5" s="155"/>
      <c r="DUW5" s="155"/>
      <c r="DUX5" s="155"/>
      <c r="DUY5" s="155"/>
      <c r="DUZ5" s="155"/>
      <c r="DVA5" s="155"/>
      <c r="DVB5" s="155"/>
      <c r="DVC5" s="155"/>
      <c r="DVD5" s="155"/>
      <c r="DVE5" s="155"/>
      <c r="DVF5" s="155"/>
      <c r="DVG5" s="155"/>
      <c r="DVH5" s="155"/>
      <c r="DVI5" s="155"/>
      <c r="DVJ5" s="155"/>
      <c r="DVK5" s="155"/>
      <c r="DVL5" s="155"/>
      <c r="DVM5" s="155"/>
      <c r="DVN5" s="155"/>
      <c r="DVO5" s="155"/>
      <c r="DVP5" s="155"/>
      <c r="DVQ5" s="155"/>
      <c r="DVR5" s="155"/>
      <c r="DVS5" s="155"/>
      <c r="DVT5" s="155"/>
      <c r="DVU5" s="155"/>
      <c r="DVV5" s="155"/>
      <c r="DVW5" s="155"/>
      <c r="DVX5" s="155"/>
      <c r="DVY5" s="155"/>
      <c r="DVZ5" s="155"/>
      <c r="DWA5" s="155"/>
      <c r="DWB5" s="155"/>
      <c r="DWC5" s="155"/>
      <c r="DWD5" s="155"/>
      <c r="DWE5" s="155"/>
      <c r="DWF5" s="155"/>
      <c r="DWG5" s="155"/>
      <c r="DWH5" s="155"/>
      <c r="DWI5" s="155"/>
      <c r="DWJ5" s="155"/>
      <c r="DWK5" s="155"/>
      <c r="DWL5" s="155"/>
      <c r="DWM5" s="155"/>
      <c r="DWN5" s="155"/>
      <c r="DWO5" s="155"/>
      <c r="DWP5" s="155"/>
      <c r="DWQ5" s="155"/>
      <c r="DWR5" s="155"/>
      <c r="DWS5" s="155"/>
      <c r="DWT5" s="155"/>
      <c r="DWU5" s="155"/>
      <c r="DWV5" s="155"/>
      <c r="DWW5" s="155"/>
      <c r="DWX5" s="155"/>
      <c r="DWY5" s="155"/>
      <c r="DWZ5" s="155"/>
      <c r="DXA5" s="155"/>
      <c r="DXB5" s="155"/>
      <c r="DXC5" s="155"/>
      <c r="DXD5" s="155"/>
      <c r="DXE5" s="155"/>
      <c r="DXF5" s="155"/>
      <c r="DXG5" s="155"/>
      <c r="DXH5" s="155"/>
      <c r="DXI5" s="155"/>
      <c r="DXJ5" s="155"/>
      <c r="DXK5" s="155"/>
      <c r="DXL5" s="155"/>
      <c r="DXM5" s="155"/>
      <c r="DXN5" s="155"/>
      <c r="DXO5" s="155"/>
      <c r="DXP5" s="155"/>
      <c r="DXQ5" s="155"/>
      <c r="DXR5" s="155"/>
      <c r="DXS5" s="155"/>
      <c r="DXT5" s="155"/>
      <c r="DXU5" s="155"/>
      <c r="DXV5" s="155"/>
      <c r="DXW5" s="155"/>
      <c r="DXX5" s="155"/>
      <c r="DXY5" s="155"/>
      <c r="DXZ5" s="155"/>
      <c r="DYA5" s="155"/>
      <c r="DYB5" s="155"/>
      <c r="DYC5" s="155"/>
      <c r="DYD5" s="155"/>
      <c r="DYE5" s="155"/>
      <c r="DYF5" s="155"/>
      <c r="DYG5" s="155"/>
      <c r="DYH5" s="155"/>
      <c r="DYI5" s="155"/>
      <c r="DYJ5" s="155"/>
      <c r="DYK5" s="155"/>
      <c r="DYL5" s="155"/>
      <c r="DYM5" s="155"/>
      <c r="DYN5" s="155"/>
      <c r="DYO5" s="155"/>
      <c r="DYP5" s="155"/>
      <c r="DYQ5" s="155"/>
      <c r="DYR5" s="155"/>
      <c r="DYS5" s="155"/>
      <c r="DYT5" s="155"/>
      <c r="DYU5" s="155"/>
      <c r="DYV5" s="155"/>
      <c r="DYW5" s="155"/>
      <c r="DYX5" s="155"/>
      <c r="DYY5" s="155"/>
      <c r="DYZ5" s="155"/>
      <c r="DZA5" s="155"/>
      <c r="DZB5" s="155"/>
      <c r="DZC5" s="155"/>
      <c r="DZD5" s="155"/>
      <c r="DZE5" s="155"/>
      <c r="DZF5" s="155"/>
      <c r="DZG5" s="155"/>
      <c r="DZH5" s="155"/>
      <c r="DZI5" s="155"/>
      <c r="DZJ5" s="155"/>
      <c r="DZK5" s="155"/>
      <c r="DZL5" s="155"/>
      <c r="DZM5" s="155"/>
      <c r="DZN5" s="155"/>
      <c r="DZO5" s="155"/>
      <c r="DZP5" s="155"/>
      <c r="DZQ5" s="155"/>
      <c r="DZR5" s="155"/>
      <c r="DZS5" s="155"/>
      <c r="DZT5" s="155"/>
      <c r="DZU5" s="155"/>
      <c r="DZV5" s="155"/>
      <c r="DZW5" s="155"/>
      <c r="DZX5" s="155"/>
      <c r="DZY5" s="155"/>
      <c r="DZZ5" s="155"/>
      <c r="EAA5" s="155"/>
      <c r="EAB5" s="155"/>
      <c r="EAC5" s="155"/>
      <c r="EAD5" s="155"/>
      <c r="EAE5" s="155"/>
      <c r="EAF5" s="155"/>
      <c r="EAG5" s="155"/>
      <c r="EAH5" s="155"/>
      <c r="EAI5" s="155"/>
      <c r="EAJ5" s="155"/>
      <c r="EAK5" s="155"/>
      <c r="EAL5" s="155"/>
      <c r="EAM5" s="155"/>
      <c r="EAN5" s="155"/>
      <c r="EAO5" s="155"/>
      <c r="EAP5" s="155"/>
      <c r="EAQ5" s="155"/>
      <c r="EAR5" s="155"/>
      <c r="EAS5" s="155"/>
      <c r="EAT5" s="155"/>
      <c r="EAU5" s="155"/>
      <c r="EAV5" s="155"/>
      <c r="EAW5" s="155"/>
      <c r="EAX5" s="155"/>
      <c r="EAY5" s="155"/>
      <c r="EAZ5" s="155"/>
      <c r="EBA5" s="155"/>
      <c r="EBB5" s="155"/>
      <c r="EBC5" s="155"/>
      <c r="EBD5" s="155"/>
      <c r="EBE5" s="155"/>
      <c r="EBF5" s="155"/>
      <c r="EBG5" s="155"/>
      <c r="EBH5" s="155"/>
      <c r="EBI5" s="155"/>
      <c r="EBJ5" s="155"/>
      <c r="EBK5" s="155"/>
      <c r="EBL5" s="155"/>
      <c r="EBM5" s="155"/>
      <c r="EBN5" s="155"/>
      <c r="EBO5" s="155"/>
      <c r="EBP5" s="155"/>
      <c r="EBQ5" s="155"/>
      <c r="EBR5" s="155"/>
      <c r="EBS5" s="155"/>
      <c r="EBT5" s="155"/>
      <c r="EBU5" s="155"/>
      <c r="EBV5" s="155"/>
      <c r="EBW5" s="155"/>
      <c r="EBX5" s="155"/>
      <c r="EBY5" s="155"/>
      <c r="EBZ5" s="155"/>
      <c r="ECA5" s="155"/>
      <c r="ECB5" s="155"/>
      <c r="ECC5" s="155"/>
      <c r="ECD5" s="155"/>
      <c r="ECE5" s="155"/>
      <c r="ECF5" s="155"/>
      <c r="ECG5" s="155"/>
      <c r="ECH5" s="155"/>
      <c r="ECI5" s="155"/>
      <c r="ECJ5" s="155"/>
      <c r="ECK5" s="155"/>
      <c r="ECL5" s="155"/>
      <c r="ECM5" s="155"/>
      <c r="ECN5" s="155"/>
      <c r="ECO5" s="155"/>
      <c r="ECP5" s="155"/>
      <c r="ECQ5" s="155"/>
      <c r="ECR5" s="155"/>
      <c r="ECS5" s="155"/>
      <c r="ECT5" s="155"/>
      <c r="ECU5" s="155"/>
      <c r="ECV5" s="155"/>
      <c r="ECW5" s="155"/>
      <c r="ECX5" s="155"/>
      <c r="ECY5" s="155"/>
      <c r="ECZ5" s="155"/>
      <c r="EDA5" s="155"/>
      <c r="EDB5" s="155"/>
      <c r="EDC5" s="155"/>
      <c r="EDD5" s="155"/>
      <c r="EDE5" s="155"/>
      <c r="EDF5" s="155"/>
      <c r="EDG5" s="155"/>
      <c r="EDH5" s="155"/>
      <c r="EDI5" s="155"/>
      <c r="EDJ5" s="155"/>
      <c r="EDK5" s="155"/>
      <c r="EDL5" s="155"/>
      <c r="EDM5" s="155"/>
      <c r="EDN5" s="155"/>
      <c r="EDO5" s="155"/>
      <c r="EDP5" s="155"/>
      <c r="EDQ5" s="155"/>
      <c r="EDR5" s="155"/>
      <c r="EDS5" s="155"/>
      <c r="EDT5" s="155"/>
      <c r="EDU5" s="155"/>
      <c r="EDV5" s="155"/>
      <c r="EDW5" s="155"/>
      <c r="EDX5" s="155"/>
      <c r="EDY5" s="155"/>
      <c r="EDZ5" s="155"/>
      <c r="EEA5" s="155"/>
      <c r="EEB5" s="155"/>
      <c r="EEC5" s="155"/>
      <c r="EED5" s="155"/>
      <c r="EEE5" s="155"/>
      <c r="EEF5" s="155"/>
      <c r="EEG5" s="155"/>
      <c r="EEH5" s="155"/>
      <c r="EEI5" s="155"/>
      <c r="EEJ5" s="155"/>
      <c r="EEK5" s="155"/>
      <c r="EEL5" s="155"/>
      <c r="EEM5" s="155"/>
      <c r="EEN5" s="155"/>
      <c r="EEO5" s="155"/>
      <c r="EEP5" s="155"/>
      <c r="EEQ5" s="155"/>
      <c r="EER5" s="155"/>
      <c r="EES5" s="155"/>
      <c r="EET5" s="155"/>
      <c r="EEU5" s="155"/>
      <c r="EEV5" s="155"/>
      <c r="EEW5" s="155"/>
      <c r="EEX5" s="155"/>
      <c r="EEY5" s="155"/>
      <c r="EEZ5" s="155"/>
      <c r="EFA5" s="155"/>
      <c r="EFB5" s="155"/>
      <c r="EFC5" s="155"/>
      <c r="EFD5" s="155"/>
      <c r="EFE5" s="155"/>
      <c r="EFF5" s="155"/>
      <c r="EFG5" s="155"/>
      <c r="EFH5" s="155"/>
      <c r="EFI5" s="155"/>
      <c r="EFJ5" s="155"/>
      <c r="EFK5" s="155"/>
      <c r="EFL5" s="155"/>
      <c r="EFM5" s="155"/>
      <c r="EFN5" s="155"/>
      <c r="EFO5" s="155"/>
      <c r="EFP5" s="155"/>
      <c r="EFQ5" s="155"/>
      <c r="EFR5" s="155"/>
      <c r="EFS5" s="155"/>
      <c r="EFT5" s="155"/>
      <c r="EFU5" s="155"/>
      <c r="EFV5" s="155"/>
      <c r="EFW5" s="155"/>
      <c r="EFX5" s="155"/>
      <c r="EFY5" s="155"/>
      <c r="EFZ5" s="155"/>
      <c r="EGA5" s="155"/>
      <c r="EGB5" s="155"/>
      <c r="EGC5" s="155"/>
      <c r="EGD5" s="155"/>
      <c r="EGE5" s="155"/>
      <c r="EGF5" s="155"/>
      <c r="EGG5" s="155"/>
      <c r="EGH5" s="155"/>
      <c r="EGI5" s="155"/>
      <c r="EGJ5" s="155"/>
      <c r="EGK5" s="155"/>
      <c r="EGL5" s="155"/>
      <c r="EGM5" s="155"/>
      <c r="EGN5" s="155"/>
      <c r="EGO5" s="155"/>
      <c r="EGP5" s="155"/>
      <c r="EGQ5" s="155"/>
      <c r="EGR5" s="155"/>
      <c r="EGS5" s="155"/>
      <c r="EGT5" s="155"/>
      <c r="EGU5" s="155"/>
      <c r="EGV5" s="155"/>
      <c r="EGW5" s="155"/>
      <c r="EGX5" s="155"/>
      <c r="EGY5" s="155"/>
      <c r="EGZ5" s="155"/>
      <c r="EHA5" s="155"/>
      <c r="EHB5" s="155"/>
      <c r="EHC5" s="155"/>
      <c r="EHD5" s="155"/>
      <c r="EHE5" s="155"/>
      <c r="EHF5" s="155"/>
      <c r="EHG5" s="155"/>
      <c r="EHH5" s="155"/>
      <c r="EHI5" s="155"/>
      <c r="EHJ5" s="155"/>
      <c r="EHK5" s="155"/>
      <c r="EHL5" s="155"/>
      <c r="EHM5" s="155"/>
      <c r="EHN5" s="155"/>
      <c r="EHO5" s="155"/>
      <c r="EHP5" s="155"/>
      <c r="EHQ5" s="155"/>
      <c r="EHR5" s="155"/>
      <c r="EHS5" s="155"/>
      <c r="EHT5" s="155"/>
      <c r="EHU5" s="155"/>
      <c r="EHV5" s="155"/>
      <c r="EHW5" s="155"/>
      <c r="EHX5" s="155"/>
      <c r="EHY5" s="155"/>
      <c r="EHZ5" s="155"/>
      <c r="EIA5" s="155"/>
      <c r="EIB5" s="155"/>
      <c r="EIC5" s="155"/>
      <c r="EID5" s="155"/>
      <c r="EIE5" s="155"/>
      <c r="EIF5" s="155"/>
      <c r="EIG5" s="155"/>
      <c r="EIH5" s="155"/>
      <c r="EII5" s="155"/>
      <c r="EIJ5" s="155"/>
      <c r="EIK5" s="155"/>
      <c r="EIL5" s="155"/>
      <c r="EIM5" s="155"/>
      <c r="EIN5" s="155"/>
      <c r="EIO5" s="155"/>
      <c r="EIP5" s="155"/>
      <c r="EIQ5" s="155"/>
      <c r="EIR5" s="155"/>
      <c r="EIS5" s="155"/>
      <c r="EIT5" s="155"/>
      <c r="EIU5" s="155"/>
      <c r="EIV5" s="155"/>
      <c r="EIW5" s="155"/>
      <c r="EIX5" s="155"/>
      <c r="EIY5" s="155"/>
      <c r="EIZ5" s="155"/>
      <c r="EJA5" s="155"/>
      <c r="EJB5" s="155"/>
      <c r="EJC5" s="155"/>
      <c r="EJD5" s="155"/>
      <c r="EJE5" s="155"/>
      <c r="EJF5" s="155"/>
      <c r="EJG5" s="155"/>
      <c r="EJH5" s="155"/>
      <c r="EJI5" s="155"/>
      <c r="EJJ5" s="155"/>
      <c r="EJK5" s="155"/>
      <c r="EJL5" s="155"/>
      <c r="EJM5" s="155"/>
      <c r="EJN5" s="155"/>
      <c r="EJO5" s="155"/>
      <c r="EJP5" s="155"/>
      <c r="EJQ5" s="155"/>
      <c r="EJR5" s="155"/>
      <c r="EJS5" s="155"/>
      <c r="EJT5" s="155"/>
      <c r="EJU5" s="155"/>
      <c r="EJV5" s="155"/>
      <c r="EJW5" s="155"/>
      <c r="EJX5" s="155"/>
      <c r="EJY5" s="155"/>
      <c r="EJZ5" s="155"/>
      <c r="EKA5" s="155"/>
      <c r="EKB5" s="155"/>
      <c r="EKC5" s="155"/>
      <c r="EKD5" s="155"/>
      <c r="EKE5" s="155"/>
      <c r="EKF5" s="155"/>
      <c r="EKG5" s="155"/>
      <c r="EKH5" s="155"/>
      <c r="EKI5" s="155"/>
      <c r="EKJ5" s="155"/>
      <c r="EKK5" s="155"/>
      <c r="EKL5" s="155"/>
      <c r="EKM5" s="155"/>
      <c r="EKN5" s="155"/>
      <c r="EKO5" s="155"/>
      <c r="EKP5" s="155"/>
      <c r="EKQ5" s="155"/>
      <c r="EKR5" s="155"/>
      <c r="EKS5" s="155"/>
      <c r="EKT5" s="155"/>
      <c r="EKU5" s="155"/>
      <c r="EKV5" s="155"/>
      <c r="EKW5" s="155"/>
      <c r="EKX5" s="155"/>
      <c r="EKY5" s="155"/>
      <c r="EKZ5" s="155"/>
      <c r="ELA5" s="155"/>
      <c r="ELB5" s="155"/>
      <c r="ELC5" s="155"/>
      <c r="ELD5" s="155"/>
      <c r="ELE5" s="155"/>
      <c r="ELF5" s="155"/>
      <c r="ELG5" s="155"/>
      <c r="ELH5" s="155"/>
      <c r="ELI5" s="155"/>
      <c r="ELJ5" s="155"/>
      <c r="ELK5" s="155"/>
      <c r="ELL5" s="155"/>
      <c r="ELM5" s="155"/>
      <c r="ELN5" s="155"/>
      <c r="ELO5" s="155"/>
      <c r="ELP5" s="155"/>
      <c r="ELQ5" s="155"/>
      <c r="ELR5" s="155"/>
      <c r="ELS5" s="155"/>
      <c r="ELT5" s="155"/>
      <c r="ELU5" s="155"/>
      <c r="ELV5" s="155"/>
      <c r="ELW5" s="155"/>
      <c r="ELX5" s="155"/>
      <c r="ELY5" s="155"/>
      <c r="ELZ5" s="155"/>
      <c r="EMA5" s="155"/>
      <c r="EMB5" s="155"/>
      <c r="EMC5" s="155"/>
      <c r="EMD5" s="155"/>
      <c r="EME5" s="155"/>
      <c r="EMF5" s="155"/>
      <c r="EMG5" s="155"/>
      <c r="EMH5" s="155"/>
      <c r="EMI5" s="155"/>
      <c r="EMJ5" s="155"/>
      <c r="EMK5" s="155"/>
      <c r="EML5" s="155"/>
      <c r="EMM5" s="155"/>
      <c r="EMN5" s="155"/>
      <c r="EMO5" s="155"/>
      <c r="EMP5" s="155"/>
      <c r="EMQ5" s="155"/>
      <c r="EMR5" s="155"/>
      <c r="EMS5" s="155"/>
      <c r="EMT5" s="155"/>
      <c r="EMU5" s="155"/>
      <c r="EMV5" s="155"/>
      <c r="EMW5" s="155"/>
      <c r="EMX5" s="155"/>
      <c r="EMY5" s="155"/>
      <c r="EMZ5" s="155"/>
      <c r="ENA5" s="155"/>
      <c r="ENB5" s="155"/>
      <c r="ENC5" s="155"/>
      <c r="END5" s="155"/>
      <c r="ENE5" s="155"/>
      <c r="ENF5" s="155"/>
      <c r="ENG5" s="155"/>
      <c r="ENH5" s="155"/>
      <c r="ENI5" s="155"/>
      <c r="ENJ5" s="155"/>
      <c r="ENK5" s="155"/>
      <c r="ENL5" s="155"/>
      <c r="ENM5" s="155"/>
      <c r="ENN5" s="155"/>
      <c r="ENO5" s="155"/>
      <c r="ENP5" s="155"/>
      <c r="ENQ5" s="155"/>
      <c r="ENR5" s="155"/>
      <c r="ENS5" s="155"/>
      <c r="ENT5" s="155"/>
      <c r="ENU5" s="155"/>
      <c r="ENV5" s="155"/>
      <c r="ENW5" s="155"/>
      <c r="ENX5" s="155"/>
      <c r="ENY5" s="155"/>
      <c r="ENZ5" s="155"/>
      <c r="EOA5" s="155"/>
      <c r="EOB5" s="155"/>
      <c r="EOC5" s="155"/>
      <c r="EOD5" s="155"/>
      <c r="EOE5" s="155"/>
      <c r="EOF5" s="155"/>
      <c r="EOG5" s="155"/>
      <c r="EOH5" s="155"/>
      <c r="EOI5" s="155"/>
      <c r="EOJ5" s="155"/>
      <c r="EOK5" s="155"/>
      <c r="EOL5" s="155"/>
      <c r="EOM5" s="155"/>
      <c r="EON5" s="155"/>
      <c r="EOO5" s="155"/>
      <c r="EOP5" s="155"/>
      <c r="EOQ5" s="155"/>
      <c r="EOR5" s="155"/>
      <c r="EOS5" s="155"/>
      <c r="EOT5" s="155"/>
      <c r="EOU5" s="155"/>
      <c r="EOV5" s="155"/>
      <c r="EOW5" s="155"/>
      <c r="EOX5" s="155"/>
      <c r="EOY5" s="155"/>
      <c r="EOZ5" s="155"/>
      <c r="EPA5" s="155"/>
      <c r="EPB5" s="155"/>
      <c r="EPC5" s="155"/>
      <c r="EPD5" s="155"/>
      <c r="EPE5" s="155"/>
      <c r="EPF5" s="155"/>
      <c r="EPG5" s="155"/>
      <c r="EPH5" s="155"/>
      <c r="EPI5" s="155"/>
      <c r="EPJ5" s="155"/>
      <c r="EPK5" s="155"/>
      <c r="EPL5" s="155"/>
      <c r="EPM5" s="155"/>
      <c r="EPN5" s="155"/>
      <c r="EPO5" s="155"/>
      <c r="EPP5" s="155"/>
      <c r="EPQ5" s="155"/>
      <c r="EPR5" s="155"/>
      <c r="EPS5" s="155"/>
      <c r="EPT5" s="155"/>
      <c r="EPU5" s="155"/>
      <c r="EPV5" s="155"/>
      <c r="EPW5" s="155"/>
      <c r="EPX5" s="155"/>
      <c r="EPY5" s="155"/>
      <c r="EPZ5" s="155"/>
      <c r="EQA5" s="155"/>
      <c r="EQB5" s="155"/>
      <c r="EQC5" s="155"/>
      <c r="EQD5" s="155"/>
      <c r="EQE5" s="155"/>
      <c r="EQF5" s="155"/>
      <c r="EQG5" s="155"/>
      <c r="EQH5" s="155"/>
      <c r="EQI5" s="155"/>
      <c r="EQJ5" s="155"/>
      <c r="EQK5" s="155"/>
      <c r="EQL5" s="155"/>
      <c r="EQM5" s="155"/>
      <c r="EQN5" s="155"/>
      <c r="EQO5" s="155"/>
      <c r="EQP5" s="155"/>
      <c r="EQQ5" s="155"/>
      <c r="EQR5" s="155"/>
      <c r="EQS5" s="155"/>
      <c r="EQT5" s="155"/>
      <c r="EQU5" s="155"/>
      <c r="EQV5" s="155"/>
      <c r="EQW5" s="155"/>
      <c r="EQX5" s="155"/>
      <c r="EQY5" s="155"/>
      <c r="EQZ5" s="155"/>
      <c r="ERA5" s="155"/>
      <c r="ERB5" s="155"/>
      <c r="ERC5" s="155"/>
      <c r="ERD5" s="155"/>
      <c r="ERE5" s="155"/>
      <c r="ERF5" s="155"/>
      <c r="ERG5" s="155"/>
      <c r="ERH5" s="155"/>
      <c r="ERI5" s="155"/>
      <c r="ERJ5" s="155"/>
      <c r="ERK5" s="155"/>
      <c r="ERL5" s="155"/>
      <c r="ERM5" s="155"/>
      <c r="ERN5" s="155"/>
      <c r="ERO5" s="155"/>
      <c r="ERP5" s="155"/>
      <c r="ERQ5" s="155"/>
      <c r="ERR5" s="155"/>
      <c r="ERS5" s="155"/>
      <c r="ERT5" s="155"/>
      <c r="ERU5" s="155"/>
      <c r="ERV5" s="155"/>
      <c r="ERW5" s="155"/>
      <c r="ERX5" s="155"/>
      <c r="ERY5" s="155"/>
      <c r="ERZ5" s="155"/>
      <c r="ESA5" s="155"/>
      <c r="ESB5" s="155"/>
      <c r="ESC5" s="155"/>
      <c r="ESD5" s="155"/>
      <c r="ESE5" s="155"/>
      <c r="ESF5" s="155"/>
      <c r="ESG5" s="155"/>
      <c r="ESH5" s="155"/>
      <c r="ESI5" s="155"/>
      <c r="ESJ5" s="155"/>
      <c r="ESK5" s="155"/>
      <c r="ESL5" s="155"/>
      <c r="ESM5" s="155"/>
      <c r="ESN5" s="155"/>
      <c r="ESO5" s="155"/>
      <c r="ESP5" s="155"/>
      <c r="ESQ5" s="155"/>
      <c r="ESR5" s="155"/>
      <c r="ESS5" s="155"/>
      <c r="EST5" s="155"/>
      <c r="ESU5" s="155"/>
      <c r="ESV5" s="155"/>
      <c r="ESW5" s="155"/>
      <c r="ESX5" s="155"/>
      <c r="ESY5" s="155"/>
      <c r="ESZ5" s="155"/>
      <c r="ETA5" s="155"/>
      <c r="ETB5" s="155"/>
      <c r="ETC5" s="155"/>
      <c r="ETD5" s="155"/>
      <c r="ETE5" s="155"/>
      <c r="ETF5" s="155"/>
      <c r="ETG5" s="155"/>
      <c r="ETH5" s="155"/>
      <c r="ETI5" s="155"/>
      <c r="ETJ5" s="155"/>
      <c r="ETK5" s="155"/>
      <c r="ETL5" s="155"/>
      <c r="ETM5" s="155"/>
      <c r="ETN5" s="155"/>
      <c r="ETO5" s="155"/>
      <c r="ETP5" s="155"/>
      <c r="ETQ5" s="155"/>
      <c r="ETR5" s="155"/>
      <c r="ETS5" s="155"/>
      <c r="ETT5" s="155"/>
      <c r="ETU5" s="155"/>
      <c r="ETV5" s="155"/>
      <c r="ETW5" s="155"/>
      <c r="ETX5" s="155"/>
      <c r="ETY5" s="155"/>
      <c r="ETZ5" s="155"/>
      <c r="EUA5" s="155"/>
      <c r="EUB5" s="155"/>
      <c r="EUC5" s="155"/>
      <c r="EUD5" s="155"/>
      <c r="EUE5" s="155"/>
      <c r="EUF5" s="155"/>
      <c r="EUG5" s="155"/>
      <c r="EUH5" s="155"/>
      <c r="EUI5" s="155"/>
      <c r="EUJ5" s="155"/>
      <c r="EUK5" s="155"/>
      <c r="EUL5" s="155"/>
      <c r="EUM5" s="155"/>
      <c r="EUN5" s="155"/>
      <c r="EUO5" s="155"/>
      <c r="EUP5" s="155"/>
      <c r="EUQ5" s="155"/>
      <c r="EUR5" s="155"/>
      <c r="EUS5" s="155"/>
      <c r="EUT5" s="155"/>
      <c r="EUU5" s="155"/>
      <c r="EUV5" s="155"/>
      <c r="EUW5" s="155"/>
      <c r="EUX5" s="155"/>
      <c r="EUY5" s="155"/>
      <c r="EUZ5" s="155"/>
      <c r="EVA5" s="155"/>
      <c r="EVB5" s="155"/>
      <c r="EVC5" s="155"/>
      <c r="EVD5" s="155"/>
      <c r="EVE5" s="155"/>
      <c r="EVF5" s="155"/>
      <c r="EVG5" s="155"/>
      <c r="EVH5" s="155"/>
      <c r="EVI5" s="155"/>
      <c r="EVJ5" s="155"/>
      <c r="EVK5" s="155"/>
      <c r="EVL5" s="155"/>
      <c r="EVM5" s="155"/>
      <c r="EVN5" s="155"/>
      <c r="EVO5" s="155"/>
      <c r="EVP5" s="155"/>
      <c r="EVQ5" s="155"/>
      <c r="EVR5" s="155"/>
      <c r="EVS5" s="155"/>
      <c r="EVT5" s="155"/>
      <c r="EVU5" s="155"/>
      <c r="EVV5" s="155"/>
      <c r="EVW5" s="155"/>
      <c r="EVX5" s="155"/>
      <c r="EVY5" s="155"/>
      <c r="EVZ5" s="155"/>
      <c r="EWA5" s="155"/>
      <c r="EWB5" s="155"/>
      <c r="EWC5" s="155"/>
      <c r="EWD5" s="155"/>
      <c r="EWE5" s="155"/>
      <c r="EWF5" s="155"/>
      <c r="EWG5" s="155"/>
      <c r="EWH5" s="155"/>
      <c r="EWI5" s="155"/>
      <c r="EWJ5" s="155"/>
      <c r="EWK5" s="155"/>
      <c r="EWL5" s="155"/>
      <c r="EWM5" s="155"/>
      <c r="EWN5" s="155"/>
      <c r="EWO5" s="155"/>
      <c r="EWP5" s="155"/>
      <c r="EWQ5" s="155"/>
      <c r="EWR5" s="155"/>
      <c r="EWS5" s="155"/>
      <c r="EWT5" s="155"/>
      <c r="EWU5" s="155"/>
      <c r="EWV5" s="155"/>
      <c r="EWW5" s="155"/>
      <c r="EWX5" s="155"/>
      <c r="EWY5" s="155"/>
      <c r="EWZ5" s="155"/>
      <c r="EXA5" s="155"/>
      <c r="EXB5" s="155"/>
      <c r="EXC5" s="155"/>
      <c r="EXD5" s="155"/>
      <c r="EXE5" s="155"/>
      <c r="EXF5" s="155"/>
      <c r="EXG5" s="155"/>
      <c r="EXH5" s="155"/>
      <c r="EXI5" s="155"/>
      <c r="EXJ5" s="155"/>
      <c r="EXK5" s="155"/>
      <c r="EXL5" s="155"/>
      <c r="EXM5" s="155"/>
      <c r="EXN5" s="155"/>
      <c r="EXO5" s="155"/>
      <c r="EXP5" s="155"/>
      <c r="EXQ5" s="155"/>
      <c r="EXR5" s="155"/>
      <c r="EXS5" s="155"/>
      <c r="EXT5" s="155"/>
      <c r="EXU5" s="155"/>
      <c r="EXV5" s="155"/>
      <c r="EXW5" s="155"/>
      <c r="EXX5" s="155"/>
      <c r="EXY5" s="155"/>
      <c r="EXZ5" s="155"/>
      <c r="EYA5" s="155"/>
      <c r="EYB5" s="155"/>
      <c r="EYC5" s="155"/>
      <c r="EYD5" s="155"/>
      <c r="EYE5" s="155"/>
      <c r="EYF5" s="155"/>
      <c r="EYG5" s="155"/>
      <c r="EYH5" s="155"/>
      <c r="EYI5" s="155"/>
      <c r="EYJ5" s="155"/>
      <c r="EYK5" s="155"/>
      <c r="EYL5" s="155"/>
      <c r="EYM5" s="155"/>
      <c r="EYN5" s="155"/>
      <c r="EYO5" s="155"/>
      <c r="EYP5" s="155"/>
      <c r="EYQ5" s="155"/>
      <c r="EYR5" s="155"/>
      <c r="EYS5" s="155"/>
      <c r="EYT5" s="155"/>
      <c r="EYU5" s="155"/>
      <c r="EYV5" s="155"/>
      <c r="EYW5" s="155"/>
      <c r="EYX5" s="155"/>
      <c r="EYY5" s="155"/>
      <c r="EYZ5" s="155"/>
      <c r="EZA5" s="155"/>
      <c r="EZB5" s="155"/>
      <c r="EZC5" s="155"/>
      <c r="EZD5" s="155"/>
      <c r="EZE5" s="155"/>
      <c r="EZF5" s="155"/>
      <c r="EZG5" s="155"/>
      <c r="EZH5" s="155"/>
      <c r="EZI5" s="155"/>
      <c r="EZJ5" s="155"/>
      <c r="EZK5" s="155"/>
      <c r="EZL5" s="155"/>
      <c r="EZM5" s="155"/>
      <c r="EZN5" s="155"/>
      <c r="EZO5" s="155"/>
      <c r="EZP5" s="155"/>
      <c r="EZQ5" s="155"/>
      <c r="EZR5" s="155"/>
      <c r="EZS5" s="155"/>
      <c r="EZT5" s="155"/>
      <c r="EZU5" s="155"/>
      <c r="EZV5" s="155"/>
      <c r="EZW5" s="155"/>
      <c r="EZX5" s="155"/>
      <c r="EZY5" s="155"/>
      <c r="EZZ5" s="155"/>
      <c r="FAA5" s="155"/>
      <c r="FAB5" s="155"/>
      <c r="FAC5" s="155"/>
      <c r="FAD5" s="155"/>
      <c r="FAE5" s="155"/>
      <c r="FAF5" s="155"/>
      <c r="FAG5" s="155"/>
      <c r="FAH5" s="155"/>
      <c r="FAI5" s="155"/>
      <c r="FAJ5" s="155"/>
      <c r="FAK5" s="155"/>
      <c r="FAL5" s="155"/>
      <c r="FAM5" s="155"/>
      <c r="FAN5" s="155"/>
      <c r="FAO5" s="155"/>
      <c r="FAP5" s="155"/>
      <c r="FAQ5" s="155"/>
      <c r="FAR5" s="155"/>
      <c r="FAS5" s="155"/>
      <c r="FAT5" s="155"/>
      <c r="FAU5" s="155"/>
      <c r="FAV5" s="155"/>
      <c r="FAW5" s="155"/>
      <c r="FAX5" s="155"/>
      <c r="FAY5" s="155"/>
      <c r="FAZ5" s="155"/>
      <c r="FBA5" s="155"/>
      <c r="FBB5" s="155"/>
      <c r="FBC5" s="155"/>
      <c r="FBD5" s="155"/>
      <c r="FBE5" s="155"/>
      <c r="FBF5" s="155"/>
      <c r="FBG5" s="155"/>
      <c r="FBH5" s="155"/>
      <c r="FBI5" s="155"/>
      <c r="FBJ5" s="155"/>
      <c r="FBK5" s="155"/>
      <c r="FBL5" s="155"/>
      <c r="FBM5" s="155"/>
      <c r="FBN5" s="155"/>
      <c r="FBO5" s="155"/>
      <c r="FBP5" s="155"/>
      <c r="FBQ5" s="155"/>
      <c r="FBR5" s="155"/>
      <c r="FBS5" s="155"/>
      <c r="FBT5" s="155"/>
      <c r="FBU5" s="155"/>
      <c r="FBV5" s="155"/>
      <c r="FBW5" s="155"/>
      <c r="FBX5" s="155"/>
      <c r="FBY5" s="155"/>
      <c r="FBZ5" s="155"/>
      <c r="FCA5" s="155"/>
      <c r="FCB5" s="155"/>
      <c r="FCC5" s="155"/>
      <c r="FCD5" s="155"/>
      <c r="FCE5" s="155"/>
      <c r="FCF5" s="155"/>
      <c r="FCG5" s="155"/>
      <c r="FCH5" s="155"/>
      <c r="FCI5" s="155"/>
      <c r="FCJ5" s="155"/>
      <c r="FCK5" s="155"/>
      <c r="FCL5" s="155"/>
      <c r="FCM5" s="155"/>
      <c r="FCN5" s="155"/>
      <c r="FCO5" s="155"/>
      <c r="FCP5" s="155"/>
      <c r="FCQ5" s="155"/>
      <c r="FCR5" s="155"/>
      <c r="FCS5" s="155"/>
      <c r="FCT5" s="155"/>
      <c r="FCU5" s="155"/>
      <c r="FCV5" s="155"/>
      <c r="FCW5" s="155"/>
      <c r="FCX5" s="155"/>
      <c r="FCY5" s="155"/>
      <c r="FCZ5" s="155"/>
      <c r="FDA5" s="155"/>
      <c r="FDB5" s="155"/>
      <c r="FDC5" s="155"/>
      <c r="FDD5" s="155"/>
      <c r="FDE5" s="155"/>
      <c r="FDF5" s="155"/>
      <c r="FDG5" s="155"/>
      <c r="FDH5" s="155"/>
      <c r="FDI5" s="155"/>
      <c r="FDJ5" s="155"/>
      <c r="FDK5" s="155"/>
      <c r="FDL5" s="155"/>
      <c r="FDM5" s="155"/>
      <c r="FDN5" s="155"/>
      <c r="FDO5" s="155"/>
      <c r="FDP5" s="155"/>
      <c r="FDQ5" s="155"/>
      <c r="FDR5" s="155"/>
      <c r="FDS5" s="155"/>
      <c r="FDT5" s="155"/>
      <c r="FDU5" s="155"/>
      <c r="FDV5" s="155"/>
      <c r="FDW5" s="155"/>
      <c r="FDX5" s="155"/>
      <c r="FDY5" s="155"/>
      <c r="FDZ5" s="155"/>
      <c r="FEA5" s="155"/>
      <c r="FEB5" s="155"/>
      <c r="FEC5" s="155"/>
      <c r="FED5" s="155"/>
      <c r="FEE5" s="155"/>
      <c r="FEF5" s="155"/>
      <c r="FEG5" s="155"/>
      <c r="FEH5" s="155"/>
      <c r="FEI5" s="155"/>
      <c r="FEJ5" s="155"/>
      <c r="FEK5" s="155"/>
      <c r="FEL5" s="155"/>
      <c r="FEM5" s="155"/>
      <c r="FEN5" s="155"/>
      <c r="FEO5" s="155"/>
      <c r="FEP5" s="155"/>
      <c r="FEQ5" s="155"/>
      <c r="FER5" s="155"/>
      <c r="FES5" s="155"/>
      <c r="FET5" s="155"/>
      <c r="FEU5" s="155"/>
      <c r="FEV5" s="155"/>
      <c r="FEW5" s="155"/>
      <c r="FEX5" s="155"/>
      <c r="FEY5" s="155"/>
      <c r="FEZ5" s="155"/>
      <c r="FFA5" s="155"/>
      <c r="FFB5" s="155"/>
      <c r="FFC5" s="155"/>
      <c r="FFD5" s="155"/>
      <c r="FFE5" s="155"/>
      <c r="FFF5" s="155"/>
      <c r="FFG5" s="155"/>
      <c r="FFH5" s="155"/>
      <c r="FFI5" s="155"/>
      <c r="FFJ5" s="155"/>
      <c r="FFK5" s="155"/>
      <c r="FFL5" s="155"/>
      <c r="FFM5" s="155"/>
      <c r="FFN5" s="155"/>
      <c r="FFO5" s="155"/>
      <c r="FFP5" s="155"/>
      <c r="FFQ5" s="155"/>
      <c r="FFR5" s="155"/>
      <c r="FFS5" s="155"/>
      <c r="FFT5" s="155"/>
      <c r="FFU5" s="155"/>
      <c r="FFV5" s="155"/>
      <c r="FFW5" s="155"/>
      <c r="FFX5" s="155"/>
      <c r="FFY5" s="155"/>
      <c r="FFZ5" s="155"/>
      <c r="FGA5" s="155"/>
      <c r="FGB5" s="155"/>
      <c r="FGC5" s="155"/>
      <c r="FGD5" s="155"/>
      <c r="FGE5" s="155"/>
      <c r="FGF5" s="155"/>
      <c r="FGG5" s="155"/>
      <c r="FGH5" s="155"/>
      <c r="FGI5" s="155"/>
      <c r="FGJ5" s="155"/>
      <c r="FGK5" s="155"/>
      <c r="FGL5" s="155"/>
      <c r="FGM5" s="155"/>
      <c r="FGN5" s="155"/>
      <c r="FGO5" s="155"/>
      <c r="FGP5" s="155"/>
      <c r="FGQ5" s="155"/>
      <c r="FGR5" s="155"/>
      <c r="FGS5" s="155"/>
      <c r="FGT5" s="155"/>
      <c r="FGU5" s="155"/>
      <c r="FGV5" s="155"/>
      <c r="FGW5" s="155"/>
      <c r="FGX5" s="155"/>
      <c r="FGY5" s="155"/>
      <c r="FGZ5" s="155"/>
      <c r="FHA5" s="155"/>
      <c r="FHB5" s="155"/>
      <c r="FHC5" s="155"/>
      <c r="FHD5" s="155"/>
      <c r="FHE5" s="155"/>
      <c r="FHF5" s="155"/>
      <c r="FHG5" s="155"/>
      <c r="FHH5" s="155"/>
      <c r="FHI5" s="155"/>
      <c r="FHJ5" s="155"/>
      <c r="FHK5" s="155"/>
      <c r="FHL5" s="155"/>
      <c r="FHM5" s="155"/>
      <c r="FHN5" s="155"/>
      <c r="FHO5" s="155"/>
      <c r="FHP5" s="155"/>
      <c r="FHQ5" s="155"/>
      <c r="FHR5" s="155"/>
      <c r="FHS5" s="155"/>
      <c r="FHT5" s="155"/>
      <c r="FHU5" s="155"/>
      <c r="FHV5" s="155"/>
      <c r="FHW5" s="155"/>
      <c r="FHX5" s="155"/>
      <c r="FHY5" s="155"/>
      <c r="FHZ5" s="155"/>
      <c r="FIA5" s="155"/>
      <c r="FIB5" s="155"/>
      <c r="FIC5" s="155"/>
      <c r="FID5" s="155"/>
      <c r="FIE5" s="155"/>
      <c r="FIF5" s="155"/>
      <c r="FIG5" s="155"/>
      <c r="FIH5" s="155"/>
      <c r="FII5" s="155"/>
      <c r="FIJ5" s="155"/>
      <c r="FIK5" s="155"/>
      <c r="FIL5" s="155"/>
      <c r="FIM5" s="155"/>
      <c r="FIN5" s="155"/>
      <c r="FIO5" s="155"/>
      <c r="FIP5" s="155"/>
      <c r="FIQ5" s="155"/>
      <c r="FIR5" s="155"/>
      <c r="FIS5" s="155"/>
      <c r="FIT5" s="155"/>
      <c r="FIU5" s="155"/>
      <c r="FIV5" s="155"/>
      <c r="FIW5" s="155"/>
      <c r="FIX5" s="155"/>
      <c r="FIY5" s="155"/>
      <c r="FIZ5" s="155"/>
      <c r="FJA5" s="155"/>
      <c r="FJB5" s="155"/>
      <c r="FJC5" s="155"/>
      <c r="FJD5" s="155"/>
      <c r="FJE5" s="155"/>
      <c r="FJF5" s="155"/>
      <c r="FJG5" s="155"/>
      <c r="FJH5" s="155"/>
      <c r="FJI5" s="155"/>
      <c r="FJJ5" s="155"/>
      <c r="FJK5" s="155"/>
      <c r="FJL5" s="155"/>
      <c r="FJM5" s="155"/>
      <c r="FJN5" s="155"/>
      <c r="FJO5" s="155"/>
      <c r="FJP5" s="155"/>
      <c r="FJQ5" s="155"/>
      <c r="FJR5" s="155"/>
      <c r="FJS5" s="155"/>
      <c r="FJT5" s="155"/>
      <c r="FJU5" s="155"/>
      <c r="FJV5" s="155"/>
      <c r="FJW5" s="155"/>
      <c r="FJX5" s="155"/>
      <c r="FJY5" s="155"/>
      <c r="FJZ5" s="155"/>
      <c r="FKA5" s="155"/>
      <c r="FKB5" s="155"/>
      <c r="FKC5" s="155"/>
      <c r="FKD5" s="155"/>
      <c r="FKE5" s="155"/>
      <c r="FKF5" s="155"/>
      <c r="FKG5" s="155"/>
      <c r="FKH5" s="155"/>
      <c r="FKI5" s="155"/>
      <c r="FKJ5" s="155"/>
      <c r="FKK5" s="155"/>
      <c r="FKL5" s="155"/>
      <c r="FKM5" s="155"/>
      <c r="FKN5" s="155"/>
      <c r="FKO5" s="155"/>
      <c r="FKP5" s="155"/>
      <c r="FKQ5" s="155"/>
      <c r="FKR5" s="155"/>
      <c r="FKS5" s="155"/>
      <c r="FKT5" s="155"/>
      <c r="FKU5" s="155"/>
      <c r="FKV5" s="155"/>
      <c r="FKW5" s="155"/>
      <c r="FKX5" s="155"/>
      <c r="FKY5" s="155"/>
      <c r="FKZ5" s="155"/>
      <c r="FLA5" s="155"/>
      <c r="FLB5" s="155"/>
      <c r="FLC5" s="155"/>
      <c r="FLD5" s="155"/>
      <c r="FLE5" s="155"/>
      <c r="FLF5" s="155"/>
      <c r="FLG5" s="155"/>
      <c r="FLH5" s="155"/>
      <c r="FLI5" s="155"/>
      <c r="FLJ5" s="155"/>
      <c r="FLK5" s="155"/>
      <c r="FLL5" s="155"/>
      <c r="FLM5" s="155"/>
      <c r="FLN5" s="155"/>
      <c r="FLO5" s="155"/>
      <c r="FLP5" s="155"/>
      <c r="FLQ5" s="155"/>
      <c r="FLR5" s="155"/>
      <c r="FLS5" s="155"/>
      <c r="FLT5" s="155"/>
      <c r="FLU5" s="155"/>
      <c r="FLV5" s="155"/>
      <c r="FLW5" s="155"/>
      <c r="FLX5" s="155"/>
      <c r="FLY5" s="155"/>
      <c r="FLZ5" s="155"/>
      <c r="FMA5" s="155"/>
      <c r="FMB5" s="155"/>
      <c r="FMC5" s="155"/>
      <c r="FMD5" s="155"/>
      <c r="FME5" s="155"/>
      <c r="FMF5" s="155"/>
      <c r="FMG5" s="155"/>
      <c r="FMH5" s="155"/>
      <c r="FMI5" s="155"/>
      <c r="FMJ5" s="155"/>
      <c r="FMK5" s="155"/>
      <c r="FML5" s="155"/>
      <c r="FMM5" s="155"/>
      <c r="FMN5" s="155"/>
      <c r="FMO5" s="155"/>
      <c r="FMP5" s="155"/>
      <c r="FMQ5" s="155"/>
      <c r="FMR5" s="155"/>
      <c r="FMS5" s="155"/>
      <c r="FMT5" s="155"/>
      <c r="FMU5" s="155"/>
      <c r="FMV5" s="155"/>
      <c r="FMW5" s="155"/>
      <c r="FMX5" s="155"/>
      <c r="FMY5" s="155"/>
      <c r="FMZ5" s="155"/>
      <c r="FNA5" s="155"/>
      <c r="FNB5" s="155"/>
      <c r="FNC5" s="155"/>
      <c r="FND5" s="155"/>
      <c r="FNE5" s="155"/>
      <c r="FNF5" s="155"/>
      <c r="FNG5" s="155"/>
      <c r="FNH5" s="155"/>
      <c r="FNI5" s="155"/>
      <c r="FNJ5" s="155"/>
      <c r="FNK5" s="155"/>
      <c r="FNL5" s="155"/>
      <c r="FNM5" s="155"/>
      <c r="FNN5" s="155"/>
      <c r="FNO5" s="155"/>
      <c r="FNP5" s="155"/>
      <c r="FNQ5" s="155"/>
      <c r="FNR5" s="155"/>
      <c r="FNS5" s="155"/>
      <c r="FNT5" s="155"/>
      <c r="FNU5" s="155"/>
      <c r="FNV5" s="155"/>
      <c r="FNW5" s="155"/>
      <c r="FNX5" s="155"/>
      <c r="FNY5" s="155"/>
      <c r="FNZ5" s="155"/>
      <c r="FOA5" s="155"/>
      <c r="FOB5" s="155"/>
      <c r="FOC5" s="155"/>
      <c r="FOD5" s="155"/>
      <c r="FOE5" s="155"/>
      <c r="FOF5" s="155"/>
      <c r="FOG5" s="155"/>
      <c r="FOH5" s="155"/>
      <c r="FOI5" s="155"/>
      <c r="FOJ5" s="155"/>
      <c r="FOK5" s="155"/>
      <c r="FOL5" s="155"/>
      <c r="FOM5" s="155"/>
      <c r="FON5" s="155"/>
      <c r="FOO5" s="155"/>
      <c r="FOP5" s="155"/>
      <c r="FOQ5" s="155"/>
      <c r="FOR5" s="155"/>
      <c r="FOS5" s="155"/>
      <c r="FOT5" s="155"/>
      <c r="FOU5" s="155"/>
      <c r="FOV5" s="155"/>
      <c r="FOW5" s="155"/>
      <c r="FOX5" s="155"/>
      <c r="FOY5" s="155"/>
      <c r="FOZ5" s="155"/>
      <c r="FPA5" s="155"/>
      <c r="FPB5" s="155"/>
      <c r="FPC5" s="155"/>
      <c r="FPD5" s="155"/>
      <c r="FPE5" s="155"/>
      <c r="FPF5" s="155"/>
      <c r="FPG5" s="155"/>
      <c r="FPH5" s="155"/>
      <c r="FPI5" s="155"/>
      <c r="FPJ5" s="155"/>
      <c r="FPK5" s="155"/>
      <c r="FPL5" s="155"/>
      <c r="FPM5" s="155"/>
      <c r="FPN5" s="155"/>
      <c r="FPO5" s="155"/>
      <c r="FPP5" s="155"/>
      <c r="FPQ5" s="155"/>
      <c r="FPR5" s="155"/>
      <c r="FPS5" s="155"/>
      <c r="FPT5" s="155"/>
      <c r="FPU5" s="155"/>
      <c r="FPV5" s="155"/>
      <c r="FPW5" s="155"/>
      <c r="FPX5" s="155"/>
      <c r="FPY5" s="155"/>
      <c r="FPZ5" s="155"/>
      <c r="FQA5" s="155"/>
      <c r="FQB5" s="155"/>
      <c r="FQC5" s="155"/>
      <c r="FQD5" s="155"/>
      <c r="FQE5" s="155"/>
      <c r="FQF5" s="155"/>
      <c r="FQG5" s="155"/>
      <c r="FQH5" s="155"/>
      <c r="FQI5" s="155"/>
      <c r="FQJ5" s="155"/>
      <c r="FQK5" s="155"/>
      <c r="FQL5" s="155"/>
      <c r="FQM5" s="155"/>
      <c r="FQN5" s="155"/>
      <c r="FQO5" s="155"/>
      <c r="FQP5" s="155"/>
      <c r="FQQ5" s="155"/>
      <c r="FQR5" s="155"/>
      <c r="FQS5" s="155"/>
      <c r="FQT5" s="155"/>
      <c r="FQU5" s="155"/>
      <c r="FQV5" s="155"/>
      <c r="FQW5" s="155"/>
      <c r="FQX5" s="155"/>
      <c r="FQY5" s="155"/>
      <c r="FQZ5" s="155"/>
      <c r="FRA5" s="155"/>
      <c r="FRB5" s="155"/>
      <c r="FRC5" s="155"/>
      <c r="FRD5" s="155"/>
      <c r="FRE5" s="155"/>
      <c r="FRF5" s="155"/>
      <c r="FRG5" s="155"/>
      <c r="FRH5" s="155"/>
      <c r="FRI5" s="155"/>
      <c r="FRJ5" s="155"/>
      <c r="FRK5" s="155"/>
      <c r="FRL5" s="155"/>
      <c r="FRM5" s="155"/>
      <c r="FRN5" s="155"/>
      <c r="FRO5" s="155"/>
      <c r="FRP5" s="155"/>
      <c r="FRQ5" s="155"/>
      <c r="FRR5" s="155"/>
      <c r="FRS5" s="155"/>
      <c r="FRT5" s="155"/>
      <c r="FRU5" s="155"/>
      <c r="FRV5" s="155"/>
      <c r="FRW5" s="155"/>
      <c r="FRX5" s="155"/>
      <c r="FRY5" s="155"/>
      <c r="FRZ5" s="155"/>
      <c r="FSA5" s="155"/>
      <c r="FSB5" s="155"/>
      <c r="FSC5" s="155"/>
      <c r="FSD5" s="155"/>
      <c r="FSE5" s="155"/>
      <c r="FSF5" s="155"/>
      <c r="FSG5" s="155"/>
      <c r="FSH5" s="155"/>
      <c r="FSI5" s="155"/>
      <c r="FSJ5" s="155"/>
      <c r="FSK5" s="155"/>
      <c r="FSL5" s="155"/>
      <c r="FSM5" s="155"/>
      <c r="FSN5" s="155"/>
      <c r="FSO5" s="155"/>
      <c r="FSP5" s="155"/>
      <c r="FSQ5" s="155"/>
      <c r="FSR5" s="155"/>
      <c r="FSS5" s="155"/>
      <c r="FST5" s="155"/>
      <c r="FSU5" s="155"/>
      <c r="FSV5" s="155"/>
      <c r="FSW5" s="155"/>
      <c r="FSX5" s="155"/>
      <c r="FSY5" s="155"/>
      <c r="FSZ5" s="155"/>
      <c r="FTA5" s="155"/>
      <c r="FTB5" s="155"/>
      <c r="FTC5" s="155"/>
      <c r="FTD5" s="155"/>
      <c r="FTE5" s="155"/>
      <c r="FTF5" s="155"/>
      <c r="FTG5" s="155"/>
      <c r="FTH5" s="155"/>
      <c r="FTI5" s="155"/>
      <c r="FTJ5" s="155"/>
      <c r="FTK5" s="155"/>
      <c r="FTL5" s="155"/>
      <c r="FTM5" s="155"/>
      <c r="FTN5" s="155"/>
      <c r="FTO5" s="155"/>
      <c r="FTP5" s="155"/>
      <c r="FTQ5" s="155"/>
      <c r="FTR5" s="155"/>
      <c r="FTS5" s="155"/>
      <c r="FTT5" s="155"/>
      <c r="FTU5" s="155"/>
      <c r="FTV5" s="155"/>
      <c r="FTW5" s="155"/>
      <c r="FTX5" s="155"/>
      <c r="FTY5" s="155"/>
      <c r="FTZ5" s="155"/>
      <c r="FUA5" s="155"/>
      <c r="FUB5" s="155"/>
      <c r="FUC5" s="155"/>
      <c r="FUD5" s="155"/>
      <c r="FUE5" s="155"/>
      <c r="FUF5" s="155"/>
      <c r="FUG5" s="155"/>
      <c r="FUH5" s="155"/>
      <c r="FUI5" s="155"/>
      <c r="FUJ5" s="155"/>
      <c r="FUK5" s="155"/>
      <c r="FUL5" s="155"/>
      <c r="FUM5" s="155"/>
      <c r="FUN5" s="155"/>
      <c r="FUO5" s="155"/>
      <c r="FUP5" s="155"/>
      <c r="FUQ5" s="155"/>
      <c r="FUR5" s="155"/>
      <c r="FUS5" s="155"/>
      <c r="FUT5" s="155"/>
      <c r="FUU5" s="155"/>
      <c r="FUV5" s="155"/>
      <c r="FUW5" s="155"/>
      <c r="FUX5" s="155"/>
      <c r="FUY5" s="155"/>
      <c r="FUZ5" s="155"/>
      <c r="FVA5" s="155"/>
      <c r="FVB5" s="155"/>
      <c r="FVC5" s="155"/>
      <c r="FVD5" s="155"/>
      <c r="FVE5" s="155"/>
      <c r="FVF5" s="155"/>
      <c r="FVG5" s="155"/>
      <c r="FVH5" s="155"/>
      <c r="FVI5" s="155"/>
      <c r="FVJ5" s="155"/>
      <c r="FVK5" s="155"/>
      <c r="FVL5" s="155"/>
      <c r="FVM5" s="155"/>
      <c r="FVN5" s="155"/>
      <c r="FVO5" s="155"/>
      <c r="FVP5" s="155"/>
      <c r="FVQ5" s="155"/>
      <c r="FVR5" s="155"/>
      <c r="FVS5" s="155"/>
      <c r="FVT5" s="155"/>
      <c r="FVU5" s="155"/>
      <c r="FVV5" s="155"/>
      <c r="FVW5" s="155"/>
      <c r="FVX5" s="155"/>
      <c r="FVY5" s="155"/>
      <c r="FVZ5" s="155"/>
      <c r="FWA5" s="155"/>
      <c r="FWB5" s="155"/>
      <c r="FWC5" s="155"/>
      <c r="FWD5" s="155"/>
      <c r="FWE5" s="155"/>
      <c r="FWF5" s="155"/>
      <c r="FWG5" s="155"/>
      <c r="FWH5" s="155"/>
      <c r="FWI5" s="155"/>
      <c r="FWJ5" s="155"/>
      <c r="FWK5" s="155"/>
      <c r="FWL5" s="155"/>
      <c r="FWM5" s="155"/>
      <c r="FWN5" s="155"/>
      <c r="FWO5" s="155"/>
      <c r="FWP5" s="155"/>
      <c r="FWQ5" s="155"/>
      <c r="FWR5" s="155"/>
      <c r="FWS5" s="155"/>
      <c r="FWT5" s="155"/>
      <c r="FWU5" s="155"/>
      <c r="FWV5" s="155"/>
      <c r="FWW5" s="155"/>
      <c r="FWX5" s="155"/>
      <c r="FWY5" s="155"/>
      <c r="FWZ5" s="155"/>
      <c r="FXA5" s="155"/>
      <c r="FXB5" s="155"/>
      <c r="FXC5" s="155"/>
      <c r="FXD5" s="155"/>
      <c r="FXE5" s="155"/>
      <c r="FXF5" s="155"/>
      <c r="FXG5" s="155"/>
      <c r="FXH5" s="155"/>
      <c r="FXI5" s="155"/>
      <c r="FXJ5" s="155"/>
      <c r="FXK5" s="155"/>
      <c r="FXL5" s="155"/>
      <c r="FXM5" s="155"/>
      <c r="FXN5" s="155"/>
      <c r="FXO5" s="155"/>
      <c r="FXP5" s="155"/>
      <c r="FXQ5" s="155"/>
      <c r="FXR5" s="155"/>
      <c r="FXS5" s="155"/>
      <c r="FXT5" s="155"/>
      <c r="FXU5" s="155"/>
      <c r="FXV5" s="155"/>
      <c r="FXW5" s="155"/>
      <c r="FXX5" s="155"/>
      <c r="FXY5" s="155"/>
      <c r="FXZ5" s="155"/>
      <c r="FYA5" s="155"/>
      <c r="FYB5" s="155"/>
      <c r="FYC5" s="155"/>
      <c r="FYD5" s="155"/>
      <c r="FYE5" s="155"/>
      <c r="FYF5" s="155"/>
      <c r="FYG5" s="155"/>
      <c r="FYH5" s="155"/>
      <c r="FYI5" s="155"/>
      <c r="FYJ5" s="155"/>
      <c r="FYK5" s="155"/>
      <c r="FYL5" s="155"/>
      <c r="FYM5" s="155"/>
      <c r="FYN5" s="155"/>
      <c r="FYO5" s="155"/>
      <c r="FYP5" s="155"/>
      <c r="FYQ5" s="155"/>
      <c r="FYR5" s="155"/>
      <c r="FYS5" s="155"/>
      <c r="FYT5" s="155"/>
      <c r="FYU5" s="155"/>
      <c r="FYV5" s="155"/>
      <c r="FYW5" s="155"/>
      <c r="FYX5" s="155"/>
      <c r="FYY5" s="155"/>
      <c r="FYZ5" s="155"/>
      <c r="FZA5" s="155"/>
      <c r="FZB5" s="155"/>
      <c r="FZC5" s="155"/>
      <c r="FZD5" s="155"/>
      <c r="FZE5" s="155"/>
      <c r="FZF5" s="155"/>
      <c r="FZG5" s="155"/>
      <c r="FZH5" s="155"/>
      <c r="FZI5" s="155"/>
      <c r="FZJ5" s="155"/>
      <c r="FZK5" s="155"/>
      <c r="FZL5" s="155"/>
      <c r="FZM5" s="155"/>
      <c r="FZN5" s="155"/>
      <c r="FZO5" s="155"/>
      <c r="FZP5" s="155"/>
      <c r="FZQ5" s="155"/>
      <c r="FZR5" s="155"/>
      <c r="FZS5" s="155"/>
      <c r="FZT5" s="155"/>
      <c r="FZU5" s="155"/>
      <c r="FZV5" s="155"/>
      <c r="FZW5" s="155"/>
      <c r="FZX5" s="155"/>
      <c r="FZY5" s="155"/>
      <c r="FZZ5" s="155"/>
      <c r="GAA5" s="155"/>
      <c r="GAB5" s="155"/>
      <c r="GAC5" s="155"/>
      <c r="GAD5" s="155"/>
      <c r="GAE5" s="155"/>
      <c r="GAF5" s="155"/>
      <c r="GAG5" s="155"/>
      <c r="GAH5" s="155"/>
      <c r="GAI5" s="155"/>
      <c r="GAJ5" s="155"/>
      <c r="GAK5" s="155"/>
      <c r="GAL5" s="155"/>
      <c r="GAM5" s="155"/>
      <c r="GAN5" s="155"/>
      <c r="GAO5" s="155"/>
      <c r="GAP5" s="155"/>
      <c r="GAQ5" s="155"/>
      <c r="GAR5" s="155"/>
      <c r="GAS5" s="155"/>
      <c r="GAT5" s="155"/>
      <c r="GAU5" s="155"/>
      <c r="GAV5" s="155"/>
      <c r="GAW5" s="155"/>
      <c r="GAX5" s="155"/>
      <c r="GAY5" s="155"/>
      <c r="GAZ5" s="155"/>
      <c r="GBA5" s="155"/>
      <c r="GBB5" s="155"/>
      <c r="GBC5" s="155"/>
      <c r="GBD5" s="155"/>
      <c r="GBE5" s="155"/>
      <c r="GBF5" s="155"/>
      <c r="GBG5" s="155"/>
      <c r="GBH5" s="155"/>
      <c r="GBI5" s="155"/>
      <c r="GBJ5" s="155"/>
      <c r="GBK5" s="155"/>
      <c r="GBL5" s="155"/>
      <c r="GBM5" s="155"/>
      <c r="GBN5" s="155"/>
      <c r="GBO5" s="155"/>
      <c r="GBP5" s="155"/>
      <c r="GBQ5" s="155"/>
      <c r="GBR5" s="155"/>
      <c r="GBS5" s="155"/>
      <c r="GBT5" s="155"/>
      <c r="GBU5" s="155"/>
      <c r="GBV5" s="155"/>
      <c r="GBW5" s="155"/>
      <c r="GBX5" s="155"/>
      <c r="GBY5" s="155"/>
      <c r="GBZ5" s="155"/>
      <c r="GCA5" s="155"/>
      <c r="GCB5" s="155"/>
      <c r="GCC5" s="155"/>
      <c r="GCD5" s="155"/>
      <c r="GCE5" s="155"/>
      <c r="GCF5" s="155"/>
      <c r="GCG5" s="155"/>
      <c r="GCH5" s="155"/>
      <c r="GCI5" s="155"/>
      <c r="GCJ5" s="155"/>
      <c r="GCK5" s="155"/>
      <c r="GCL5" s="155"/>
      <c r="GCM5" s="155"/>
      <c r="GCN5" s="155"/>
      <c r="GCO5" s="155"/>
      <c r="GCP5" s="155"/>
      <c r="GCQ5" s="155"/>
      <c r="GCR5" s="155"/>
      <c r="GCS5" s="155"/>
      <c r="GCT5" s="155"/>
      <c r="GCU5" s="155"/>
      <c r="GCV5" s="155"/>
      <c r="GCW5" s="155"/>
      <c r="GCX5" s="155"/>
      <c r="GCY5" s="155"/>
      <c r="GCZ5" s="155"/>
      <c r="GDA5" s="155"/>
      <c r="GDB5" s="155"/>
      <c r="GDC5" s="155"/>
      <c r="GDD5" s="155"/>
      <c r="GDE5" s="155"/>
      <c r="GDF5" s="155"/>
      <c r="GDG5" s="155"/>
      <c r="GDH5" s="155"/>
      <c r="GDI5" s="155"/>
      <c r="GDJ5" s="155"/>
      <c r="GDK5" s="155"/>
      <c r="GDL5" s="155"/>
      <c r="GDM5" s="155"/>
      <c r="GDN5" s="155"/>
      <c r="GDO5" s="155"/>
      <c r="GDP5" s="155"/>
      <c r="GDQ5" s="155"/>
      <c r="GDR5" s="155"/>
      <c r="GDS5" s="155"/>
      <c r="GDT5" s="155"/>
      <c r="GDU5" s="155"/>
      <c r="GDV5" s="155"/>
      <c r="GDW5" s="155"/>
      <c r="GDX5" s="155"/>
      <c r="GDY5" s="155"/>
      <c r="GDZ5" s="155"/>
      <c r="GEA5" s="155"/>
      <c r="GEB5" s="155"/>
      <c r="GEC5" s="155"/>
      <c r="GED5" s="155"/>
      <c r="GEE5" s="155"/>
      <c r="GEF5" s="155"/>
      <c r="GEG5" s="155"/>
      <c r="GEH5" s="155"/>
      <c r="GEI5" s="155"/>
      <c r="GEJ5" s="155"/>
      <c r="GEK5" s="155"/>
      <c r="GEL5" s="155"/>
      <c r="GEM5" s="155"/>
      <c r="GEN5" s="155"/>
      <c r="GEO5" s="155"/>
      <c r="GEP5" s="155"/>
      <c r="GEQ5" s="155"/>
      <c r="GER5" s="155"/>
      <c r="GES5" s="155"/>
      <c r="GET5" s="155"/>
      <c r="GEU5" s="155"/>
      <c r="GEV5" s="155"/>
      <c r="GEW5" s="155"/>
      <c r="GEX5" s="155"/>
      <c r="GEY5" s="155"/>
      <c r="GEZ5" s="155"/>
      <c r="GFA5" s="155"/>
      <c r="GFB5" s="155"/>
      <c r="GFC5" s="155"/>
      <c r="GFD5" s="155"/>
      <c r="GFE5" s="155"/>
      <c r="GFF5" s="155"/>
      <c r="GFG5" s="155"/>
      <c r="GFH5" s="155"/>
      <c r="GFI5" s="155"/>
      <c r="GFJ5" s="155"/>
      <c r="GFK5" s="155"/>
      <c r="GFL5" s="155"/>
      <c r="GFM5" s="155"/>
      <c r="GFN5" s="155"/>
      <c r="GFO5" s="155"/>
      <c r="GFP5" s="155"/>
      <c r="GFQ5" s="155"/>
      <c r="GFR5" s="155"/>
      <c r="GFS5" s="155"/>
      <c r="GFT5" s="155"/>
      <c r="GFU5" s="155"/>
      <c r="GFV5" s="155"/>
      <c r="GFW5" s="155"/>
      <c r="GFX5" s="155"/>
      <c r="GFY5" s="155"/>
      <c r="GFZ5" s="155"/>
      <c r="GGA5" s="155"/>
      <c r="GGB5" s="155"/>
      <c r="GGC5" s="155"/>
      <c r="GGD5" s="155"/>
      <c r="GGE5" s="155"/>
      <c r="GGF5" s="155"/>
      <c r="GGG5" s="155"/>
      <c r="GGH5" s="155"/>
      <c r="GGI5" s="155"/>
      <c r="GGJ5" s="155"/>
      <c r="GGK5" s="155"/>
      <c r="GGL5" s="155"/>
      <c r="GGM5" s="155"/>
      <c r="GGN5" s="155"/>
      <c r="GGO5" s="155"/>
      <c r="GGP5" s="155"/>
      <c r="GGQ5" s="155"/>
      <c r="GGR5" s="155"/>
      <c r="GGS5" s="155"/>
      <c r="GGT5" s="155"/>
      <c r="GGU5" s="155"/>
      <c r="GGV5" s="155"/>
      <c r="GGW5" s="155"/>
      <c r="GGX5" s="155"/>
      <c r="GGY5" s="155"/>
      <c r="GGZ5" s="155"/>
      <c r="GHA5" s="155"/>
      <c r="GHB5" s="155"/>
      <c r="GHC5" s="155"/>
      <c r="GHD5" s="155"/>
      <c r="GHE5" s="155"/>
      <c r="GHF5" s="155"/>
      <c r="GHG5" s="155"/>
      <c r="GHH5" s="155"/>
      <c r="GHI5" s="155"/>
      <c r="GHJ5" s="155"/>
      <c r="GHK5" s="155"/>
      <c r="GHL5" s="155"/>
      <c r="GHM5" s="155"/>
      <c r="GHN5" s="155"/>
      <c r="GHO5" s="155"/>
      <c r="GHP5" s="155"/>
      <c r="GHQ5" s="155"/>
      <c r="GHR5" s="155"/>
      <c r="GHS5" s="155"/>
      <c r="GHT5" s="155"/>
      <c r="GHU5" s="155"/>
      <c r="GHV5" s="155"/>
      <c r="GHW5" s="155"/>
      <c r="GHX5" s="155"/>
      <c r="GHY5" s="155"/>
      <c r="GHZ5" s="155"/>
      <c r="GIA5" s="155"/>
      <c r="GIB5" s="155"/>
      <c r="GIC5" s="155"/>
      <c r="GID5" s="155"/>
      <c r="GIE5" s="155"/>
      <c r="GIF5" s="155"/>
      <c r="GIG5" s="155"/>
      <c r="GIH5" s="155"/>
      <c r="GII5" s="155"/>
      <c r="GIJ5" s="155"/>
      <c r="GIK5" s="155"/>
      <c r="GIL5" s="155"/>
      <c r="GIM5" s="155"/>
      <c r="GIN5" s="155"/>
      <c r="GIO5" s="155"/>
      <c r="GIP5" s="155"/>
      <c r="GIQ5" s="155"/>
      <c r="GIR5" s="155"/>
      <c r="GIS5" s="155"/>
      <c r="GIT5" s="155"/>
      <c r="GIU5" s="155"/>
      <c r="GIV5" s="155"/>
      <c r="GIW5" s="155"/>
      <c r="GIX5" s="155"/>
      <c r="GIY5" s="155"/>
      <c r="GIZ5" s="155"/>
      <c r="GJA5" s="155"/>
      <c r="GJB5" s="155"/>
      <c r="GJC5" s="155"/>
      <c r="GJD5" s="155"/>
      <c r="GJE5" s="155"/>
      <c r="GJF5" s="155"/>
      <c r="GJG5" s="155"/>
      <c r="GJH5" s="155"/>
      <c r="GJI5" s="155"/>
      <c r="GJJ5" s="155"/>
      <c r="GJK5" s="155"/>
      <c r="GJL5" s="155"/>
      <c r="GJM5" s="155"/>
      <c r="GJN5" s="155"/>
      <c r="GJO5" s="155"/>
      <c r="GJP5" s="155"/>
      <c r="GJQ5" s="155"/>
      <c r="GJR5" s="155"/>
      <c r="GJS5" s="155"/>
      <c r="GJT5" s="155"/>
      <c r="GJU5" s="155"/>
      <c r="GJV5" s="155"/>
      <c r="GJW5" s="155"/>
      <c r="GJX5" s="155"/>
      <c r="GJY5" s="155"/>
      <c r="GJZ5" s="155"/>
      <c r="GKA5" s="155"/>
      <c r="GKB5" s="155"/>
      <c r="GKC5" s="155"/>
      <c r="GKD5" s="155"/>
      <c r="GKE5" s="155"/>
      <c r="GKF5" s="155"/>
      <c r="GKG5" s="155"/>
      <c r="GKH5" s="155"/>
      <c r="GKI5" s="155"/>
      <c r="GKJ5" s="155"/>
      <c r="GKK5" s="155"/>
      <c r="GKL5" s="155"/>
      <c r="GKM5" s="155"/>
      <c r="GKN5" s="155"/>
      <c r="GKO5" s="155"/>
      <c r="GKP5" s="155"/>
      <c r="GKQ5" s="155"/>
      <c r="GKR5" s="155"/>
      <c r="GKS5" s="155"/>
      <c r="GKT5" s="155"/>
      <c r="GKU5" s="155"/>
      <c r="GKV5" s="155"/>
      <c r="GKW5" s="155"/>
      <c r="GKX5" s="155"/>
      <c r="GKY5" s="155"/>
      <c r="GKZ5" s="155"/>
      <c r="GLA5" s="155"/>
      <c r="GLB5" s="155"/>
      <c r="GLC5" s="155"/>
      <c r="GLD5" s="155"/>
      <c r="GLE5" s="155"/>
      <c r="GLF5" s="155"/>
      <c r="GLG5" s="155"/>
      <c r="GLH5" s="155"/>
      <c r="GLI5" s="155"/>
      <c r="GLJ5" s="155"/>
      <c r="GLK5" s="155"/>
      <c r="GLL5" s="155"/>
      <c r="GLM5" s="155"/>
      <c r="GLN5" s="155"/>
      <c r="GLO5" s="155"/>
      <c r="GLP5" s="155"/>
      <c r="GLQ5" s="155"/>
      <c r="GLR5" s="155"/>
      <c r="GLS5" s="155"/>
      <c r="GLT5" s="155"/>
      <c r="GLU5" s="155"/>
      <c r="GLV5" s="155"/>
      <c r="GLW5" s="155"/>
      <c r="GLX5" s="155"/>
      <c r="GLY5" s="155"/>
      <c r="GLZ5" s="155"/>
      <c r="GMA5" s="155"/>
      <c r="GMB5" s="155"/>
      <c r="GMC5" s="155"/>
      <c r="GMD5" s="155"/>
      <c r="GME5" s="155"/>
      <c r="GMF5" s="155"/>
      <c r="GMG5" s="155"/>
      <c r="GMH5" s="155"/>
      <c r="GMI5" s="155"/>
      <c r="GMJ5" s="155"/>
      <c r="GMK5" s="155"/>
      <c r="GML5" s="155"/>
      <c r="GMM5" s="155"/>
      <c r="GMN5" s="155"/>
      <c r="GMO5" s="155"/>
      <c r="GMP5" s="155"/>
      <c r="GMQ5" s="155"/>
      <c r="GMR5" s="155"/>
      <c r="GMS5" s="155"/>
      <c r="GMT5" s="155"/>
      <c r="GMU5" s="155"/>
      <c r="GMV5" s="155"/>
      <c r="GMW5" s="155"/>
      <c r="GMX5" s="155"/>
      <c r="GMY5" s="155"/>
      <c r="GMZ5" s="155"/>
      <c r="GNA5" s="155"/>
      <c r="GNB5" s="155"/>
      <c r="GNC5" s="155"/>
      <c r="GND5" s="155"/>
      <c r="GNE5" s="155"/>
      <c r="GNF5" s="155"/>
      <c r="GNG5" s="155"/>
      <c r="GNH5" s="155"/>
      <c r="GNI5" s="155"/>
      <c r="GNJ5" s="155"/>
      <c r="GNK5" s="155"/>
      <c r="GNL5" s="155"/>
      <c r="GNM5" s="155"/>
      <c r="GNN5" s="155"/>
      <c r="GNO5" s="155"/>
      <c r="GNP5" s="155"/>
      <c r="GNQ5" s="155"/>
      <c r="GNR5" s="155"/>
      <c r="GNS5" s="155"/>
      <c r="GNT5" s="155"/>
      <c r="GNU5" s="155"/>
      <c r="GNV5" s="155"/>
      <c r="GNW5" s="155"/>
      <c r="GNX5" s="155"/>
      <c r="GNY5" s="155"/>
      <c r="GNZ5" s="155"/>
      <c r="GOA5" s="155"/>
      <c r="GOB5" s="155"/>
      <c r="GOC5" s="155"/>
      <c r="GOD5" s="155"/>
      <c r="GOE5" s="155"/>
      <c r="GOF5" s="155"/>
      <c r="GOG5" s="155"/>
      <c r="GOH5" s="155"/>
      <c r="GOI5" s="155"/>
      <c r="GOJ5" s="155"/>
      <c r="GOK5" s="155"/>
      <c r="GOL5" s="155"/>
      <c r="GOM5" s="155"/>
      <c r="GON5" s="155"/>
      <c r="GOO5" s="155"/>
      <c r="GOP5" s="155"/>
      <c r="GOQ5" s="155"/>
      <c r="GOR5" s="155"/>
      <c r="GOS5" s="155"/>
      <c r="GOT5" s="155"/>
      <c r="GOU5" s="155"/>
      <c r="GOV5" s="155"/>
      <c r="GOW5" s="155"/>
      <c r="GOX5" s="155"/>
      <c r="GOY5" s="155"/>
      <c r="GOZ5" s="155"/>
      <c r="GPA5" s="155"/>
      <c r="GPB5" s="155"/>
      <c r="GPC5" s="155"/>
      <c r="GPD5" s="155"/>
      <c r="GPE5" s="155"/>
      <c r="GPF5" s="155"/>
      <c r="GPG5" s="155"/>
      <c r="GPH5" s="155"/>
      <c r="GPI5" s="155"/>
      <c r="GPJ5" s="155"/>
      <c r="GPK5" s="155"/>
      <c r="GPL5" s="155"/>
      <c r="GPM5" s="155"/>
      <c r="GPN5" s="155"/>
      <c r="GPO5" s="155"/>
      <c r="GPP5" s="155"/>
      <c r="GPQ5" s="155"/>
      <c r="GPR5" s="155"/>
      <c r="GPS5" s="155"/>
      <c r="GPT5" s="155"/>
      <c r="GPU5" s="155"/>
      <c r="GPV5" s="155"/>
      <c r="GPW5" s="155"/>
      <c r="GPX5" s="155"/>
      <c r="GPY5" s="155"/>
      <c r="GPZ5" s="155"/>
      <c r="GQA5" s="155"/>
      <c r="GQB5" s="155"/>
      <c r="GQC5" s="155"/>
      <c r="GQD5" s="155"/>
      <c r="GQE5" s="155"/>
      <c r="GQF5" s="155"/>
      <c r="GQG5" s="155"/>
      <c r="GQH5" s="155"/>
      <c r="GQI5" s="155"/>
      <c r="GQJ5" s="155"/>
      <c r="GQK5" s="155"/>
      <c r="GQL5" s="155"/>
      <c r="GQM5" s="155"/>
      <c r="GQN5" s="155"/>
      <c r="GQO5" s="155"/>
      <c r="GQP5" s="155"/>
      <c r="GQQ5" s="155"/>
      <c r="GQR5" s="155"/>
      <c r="GQS5" s="155"/>
      <c r="GQT5" s="155"/>
      <c r="GQU5" s="155"/>
      <c r="GQV5" s="155"/>
      <c r="GQW5" s="155"/>
      <c r="GQX5" s="155"/>
      <c r="GQY5" s="155"/>
      <c r="GQZ5" s="155"/>
      <c r="GRA5" s="155"/>
      <c r="GRB5" s="155"/>
      <c r="GRC5" s="155"/>
      <c r="GRD5" s="155"/>
      <c r="GRE5" s="155"/>
      <c r="GRF5" s="155"/>
      <c r="GRG5" s="155"/>
      <c r="GRH5" s="155"/>
      <c r="GRI5" s="155"/>
      <c r="GRJ5" s="155"/>
      <c r="GRK5" s="155"/>
      <c r="GRL5" s="155"/>
      <c r="GRM5" s="155"/>
      <c r="GRN5" s="155"/>
      <c r="GRO5" s="155"/>
      <c r="GRP5" s="155"/>
      <c r="GRQ5" s="155"/>
      <c r="GRR5" s="155"/>
      <c r="GRS5" s="155"/>
      <c r="GRT5" s="155"/>
      <c r="GRU5" s="155"/>
      <c r="GRV5" s="155"/>
      <c r="GRW5" s="155"/>
      <c r="GRX5" s="155"/>
      <c r="GRY5" s="155"/>
      <c r="GRZ5" s="155"/>
      <c r="GSA5" s="155"/>
      <c r="GSB5" s="155"/>
      <c r="GSC5" s="155"/>
      <c r="GSD5" s="155"/>
      <c r="GSE5" s="155"/>
      <c r="GSF5" s="155"/>
      <c r="GSG5" s="155"/>
      <c r="GSH5" s="155"/>
      <c r="GSI5" s="155"/>
      <c r="GSJ5" s="155"/>
      <c r="GSK5" s="155"/>
      <c r="GSL5" s="155"/>
      <c r="GSM5" s="155"/>
      <c r="GSN5" s="155"/>
      <c r="GSO5" s="155"/>
      <c r="GSP5" s="155"/>
      <c r="GSQ5" s="155"/>
      <c r="GSR5" s="155"/>
      <c r="GSS5" s="155"/>
      <c r="GST5" s="155"/>
      <c r="GSU5" s="155"/>
      <c r="GSV5" s="155"/>
      <c r="GSW5" s="155"/>
      <c r="GSX5" s="155"/>
      <c r="GSY5" s="155"/>
      <c r="GSZ5" s="155"/>
      <c r="GTA5" s="155"/>
      <c r="GTB5" s="155"/>
      <c r="GTC5" s="155"/>
      <c r="GTD5" s="155"/>
      <c r="GTE5" s="155"/>
      <c r="GTF5" s="155"/>
      <c r="GTG5" s="155"/>
      <c r="GTH5" s="155"/>
      <c r="GTI5" s="155"/>
      <c r="GTJ5" s="155"/>
      <c r="GTK5" s="155"/>
      <c r="GTL5" s="155"/>
      <c r="GTM5" s="155"/>
      <c r="GTN5" s="155"/>
      <c r="GTO5" s="155"/>
      <c r="GTP5" s="155"/>
      <c r="GTQ5" s="155"/>
      <c r="GTR5" s="155"/>
      <c r="GTS5" s="155"/>
      <c r="GTT5" s="155"/>
      <c r="GTU5" s="155"/>
      <c r="GTV5" s="155"/>
      <c r="GTW5" s="155"/>
      <c r="GTX5" s="155"/>
      <c r="GTY5" s="155"/>
      <c r="GTZ5" s="155"/>
      <c r="GUA5" s="155"/>
      <c r="GUB5" s="155"/>
      <c r="GUC5" s="155"/>
      <c r="GUD5" s="155"/>
      <c r="GUE5" s="155"/>
      <c r="GUF5" s="155"/>
      <c r="GUG5" s="155"/>
      <c r="GUH5" s="155"/>
      <c r="GUI5" s="155"/>
      <c r="GUJ5" s="155"/>
      <c r="GUK5" s="155"/>
      <c r="GUL5" s="155"/>
      <c r="GUM5" s="155"/>
      <c r="GUN5" s="155"/>
      <c r="GUO5" s="155"/>
      <c r="GUP5" s="155"/>
      <c r="GUQ5" s="155"/>
      <c r="GUR5" s="155"/>
      <c r="GUS5" s="155"/>
      <c r="GUT5" s="155"/>
      <c r="GUU5" s="155"/>
      <c r="GUV5" s="155"/>
      <c r="GUW5" s="155"/>
      <c r="GUX5" s="155"/>
      <c r="GUY5" s="155"/>
      <c r="GUZ5" s="155"/>
      <c r="GVA5" s="155"/>
      <c r="GVB5" s="155"/>
      <c r="GVC5" s="155"/>
      <c r="GVD5" s="155"/>
      <c r="GVE5" s="155"/>
      <c r="GVF5" s="155"/>
      <c r="GVG5" s="155"/>
      <c r="GVH5" s="155"/>
      <c r="GVI5" s="155"/>
      <c r="GVJ5" s="155"/>
      <c r="GVK5" s="155"/>
      <c r="GVL5" s="155"/>
      <c r="GVM5" s="155"/>
      <c r="GVN5" s="155"/>
      <c r="GVO5" s="155"/>
      <c r="GVP5" s="155"/>
      <c r="GVQ5" s="155"/>
      <c r="GVR5" s="155"/>
      <c r="GVS5" s="155"/>
      <c r="GVT5" s="155"/>
      <c r="GVU5" s="155"/>
      <c r="GVV5" s="155"/>
      <c r="GVW5" s="155"/>
      <c r="GVX5" s="155"/>
      <c r="GVY5" s="155"/>
      <c r="GVZ5" s="155"/>
      <c r="GWA5" s="155"/>
      <c r="GWB5" s="155"/>
      <c r="GWC5" s="155"/>
      <c r="GWD5" s="155"/>
      <c r="GWE5" s="155"/>
      <c r="GWF5" s="155"/>
      <c r="GWG5" s="155"/>
      <c r="GWH5" s="155"/>
      <c r="GWI5" s="155"/>
      <c r="GWJ5" s="155"/>
      <c r="GWK5" s="155"/>
      <c r="GWL5" s="155"/>
      <c r="GWM5" s="155"/>
      <c r="GWN5" s="155"/>
      <c r="GWO5" s="155"/>
      <c r="GWP5" s="155"/>
      <c r="GWQ5" s="155"/>
      <c r="GWR5" s="155"/>
      <c r="GWS5" s="155"/>
      <c r="GWT5" s="155"/>
      <c r="GWU5" s="155"/>
      <c r="GWV5" s="155"/>
      <c r="GWW5" s="155"/>
      <c r="GWX5" s="155"/>
      <c r="GWY5" s="155"/>
      <c r="GWZ5" s="155"/>
      <c r="GXA5" s="155"/>
      <c r="GXB5" s="155"/>
      <c r="GXC5" s="155"/>
      <c r="GXD5" s="155"/>
      <c r="GXE5" s="155"/>
      <c r="GXF5" s="155"/>
      <c r="GXG5" s="155"/>
      <c r="GXH5" s="155"/>
      <c r="GXI5" s="155"/>
      <c r="GXJ5" s="155"/>
      <c r="GXK5" s="155"/>
      <c r="GXL5" s="155"/>
      <c r="GXM5" s="155"/>
      <c r="GXN5" s="155"/>
      <c r="GXO5" s="155"/>
      <c r="GXP5" s="155"/>
      <c r="GXQ5" s="155"/>
      <c r="GXR5" s="155"/>
      <c r="GXS5" s="155"/>
      <c r="GXT5" s="155"/>
      <c r="GXU5" s="155"/>
      <c r="GXV5" s="155"/>
      <c r="GXW5" s="155"/>
      <c r="GXX5" s="155"/>
      <c r="GXY5" s="155"/>
      <c r="GXZ5" s="155"/>
      <c r="GYA5" s="155"/>
      <c r="GYB5" s="155"/>
      <c r="GYC5" s="155"/>
      <c r="GYD5" s="155"/>
      <c r="GYE5" s="155"/>
      <c r="GYF5" s="155"/>
      <c r="GYG5" s="155"/>
      <c r="GYH5" s="155"/>
      <c r="GYI5" s="155"/>
      <c r="GYJ5" s="155"/>
      <c r="GYK5" s="155"/>
      <c r="GYL5" s="155"/>
      <c r="GYM5" s="155"/>
      <c r="GYN5" s="155"/>
      <c r="GYO5" s="155"/>
      <c r="GYP5" s="155"/>
      <c r="GYQ5" s="155"/>
      <c r="GYR5" s="155"/>
      <c r="GYS5" s="155"/>
      <c r="GYT5" s="155"/>
      <c r="GYU5" s="155"/>
      <c r="GYV5" s="155"/>
      <c r="GYW5" s="155"/>
      <c r="GYX5" s="155"/>
      <c r="GYY5" s="155"/>
      <c r="GYZ5" s="155"/>
      <c r="GZA5" s="155"/>
      <c r="GZB5" s="155"/>
      <c r="GZC5" s="155"/>
      <c r="GZD5" s="155"/>
      <c r="GZE5" s="155"/>
      <c r="GZF5" s="155"/>
      <c r="GZG5" s="155"/>
      <c r="GZH5" s="155"/>
      <c r="GZI5" s="155"/>
      <c r="GZJ5" s="155"/>
      <c r="GZK5" s="155"/>
      <c r="GZL5" s="155"/>
      <c r="GZM5" s="155"/>
      <c r="GZN5" s="155"/>
      <c r="GZO5" s="155"/>
      <c r="GZP5" s="155"/>
      <c r="GZQ5" s="155"/>
      <c r="GZR5" s="155"/>
      <c r="GZS5" s="155"/>
      <c r="GZT5" s="155"/>
      <c r="GZU5" s="155"/>
      <c r="GZV5" s="155"/>
      <c r="GZW5" s="155"/>
      <c r="GZX5" s="155"/>
      <c r="GZY5" s="155"/>
      <c r="GZZ5" s="155"/>
      <c r="HAA5" s="155"/>
      <c r="HAB5" s="155"/>
      <c r="HAC5" s="155"/>
      <c r="HAD5" s="155"/>
      <c r="HAE5" s="155"/>
      <c r="HAF5" s="155"/>
      <c r="HAG5" s="155"/>
      <c r="HAH5" s="155"/>
      <c r="HAI5" s="155"/>
      <c r="HAJ5" s="155"/>
      <c r="HAK5" s="155"/>
      <c r="HAL5" s="155"/>
      <c r="HAM5" s="155"/>
      <c r="HAN5" s="155"/>
      <c r="HAO5" s="155"/>
      <c r="HAP5" s="155"/>
      <c r="HAQ5" s="155"/>
      <c r="HAR5" s="155"/>
      <c r="HAS5" s="155"/>
      <c r="HAT5" s="155"/>
      <c r="HAU5" s="155"/>
      <c r="HAV5" s="155"/>
      <c r="HAW5" s="155"/>
      <c r="HAX5" s="155"/>
      <c r="HAY5" s="155"/>
      <c r="HAZ5" s="155"/>
      <c r="HBA5" s="155"/>
      <c r="HBB5" s="155"/>
      <c r="HBC5" s="155"/>
      <c r="HBD5" s="155"/>
      <c r="HBE5" s="155"/>
      <c r="HBF5" s="155"/>
      <c r="HBG5" s="155"/>
      <c r="HBH5" s="155"/>
      <c r="HBI5" s="155"/>
      <c r="HBJ5" s="155"/>
      <c r="HBK5" s="155"/>
      <c r="HBL5" s="155"/>
      <c r="HBM5" s="155"/>
      <c r="HBN5" s="155"/>
      <c r="HBO5" s="155"/>
      <c r="HBP5" s="155"/>
      <c r="HBQ5" s="155"/>
      <c r="HBR5" s="155"/>
      <c r="HBS5" s="155"/>
      <c r="HBT5" s="155"/>
      <c r="HBU5" s="155"/>
      <c r="HBV5" s="155"/>
      <c r="HBW5" s="155"/>
      <c r="HBX5" s="155"/>
      <c r="HBY5" s="155"/>
      <c r="HBZ5" s="155"/>
      <c r="HCA5" s="155"/>
      <c r="HCB5" s="155"/>
      <c r="HCC5" s="155"/>
      <c r="HCD5" s="155"/>
      <c r="HCE5" s="155"/>
      <c r="HCF5" s="155"/>
      <c r="HCG5" s="155"/>
      <c r="HCH5" s="155"/>
      <c r="HCI5" s="155"/>
      <c r="HCJ5" s="155"/>
      <c r="HCK5" s="155"/>
      <c r="HCL5" s="155"/>
      <c r="HCM5" s="155"/>
      <c r="HCN5" s="155"/>
      <c r="HCO5" s="155"/>
      <c r="HCP5" s="155"/>
      <c r="HCQ5" s="155"/>
      <c r="HCR5" s="155"/>
      <c r="HCS5" s="155"/>
      <c r="HCT5" s="155"/>
      <c r="HCU5" s="155"/>
      <c r="HCV5" s="155"/>
      <c r="HCW5" s="155"/>
      <c r="HCX5" s="155"/>
      <c r="HCY5" s="155"/>
      <c r="HCZ5" s="155"/>
      <c r="HDA5" s="155"/>
      <c r="HDB5" s="155"/>
      <c r="HDC5" s="155"/>
      <c r="HDD5" s="155"/>
      <c r="HDE5" s="155"/>
      <c r="HDF5" s="155"/>
      <c r="HDG5" s="155"/>
      <c r="HDH5" s="155"/>
      <c r="HDI5" s="155"/>
      <c r="HDJ5" s="155"/>
      <c r="HDK5" s="155"/>
      <c r="HDL5" s="155"/>
      <c r="HDM5" s="155"/>
      <c r="HDN5" s="155"/>
      <c r="HDO5" s="155"/>
      <c r="HDP5" s="155"/>
      <c r="HDQ5" s="155"/>
      <c r="HDR5" s="155"/>
      <c r="HDS5" s="155"/>
      <c r="HDT5" s="155"/>
      <c r="HDU5" s="155"/>
      <c r="HDV5" s="155"/>
      <c r="HDW5" s="155"/>
      <c r="HDX5" s="155"/>
      <c r="HDY5" s="155"/>
      <c r="HDZ5" s="155"/>
      <c r="HEA5" s="155"/>
      <c r="HEB5" s="155"/>
      <c r="HEC5" s="155"/>
      <c r="HED5" s="155"/>
      <c r="HEE5" s="155"/>
      <c r="HEF5" s="155"/>
      <c r="HEG5" s="155"/>
      <c r="HEH5" s="155"/>
      <c r="HEI5" s="155"/>
      <c r="HEJ5" s="155"/>
      <c r="HEK5" s="155"/>
      <c r="HEL5" s="155"/>
      <c r="HEM5" s="155"/>
      <c r="HEN5" s="155"/>
      <c r="HEO5" s="155"/>
      <c r="HEP5" s="155"/>
      <c r="HEQ5" s="155"/>
      <c r="HER5" s="155"/>
      <c r="HES5" s="155"/>
      <c r="HET5" s="155"/>
      <c r="HEU5" s="155"/>
      <c r="HEV5" s="155"/>
      <c r="HEW5" s="155"/>
      <c r="HEX5" s="155"/>
      <c r="HEY5" s="155"/>
      <c r="HEZ5" s="155"/>
      <c r="HFA5" s="155"/>
      <c r="HFB5" s="155"/>
      <c r="HFC5" s="155"/>
      <c r="HFD5" s="155"/>
      <c r="HFE5" s="155"/>
      <c r="HFF5" s="155"/>
      <c r="HFG5" s="155"/>
      <c r="HFH5" s="155"/>
      <c r="HFI5" s="155"/>
      <c r="HFJ5" s="155"/>
      <c r="HFK5" s="155"/>
      <c r="HFL5" s="155"/>
      <c r="HFM5" s="155"/>
      <c r="HFN5" s="155"/>
      <c r="HFO5" s="155"/>
      <c r="HFP5" s="155"/>
      <c r="HFQ5" s="155"/>
      <c r="HFR5" s="155"/>
      <c r="HFS5" s="155"/>
      <c r="HFT5" s="155"/>
      <c r="HFU5" s="155"/>
      <c r="HFV5" s="155"/>
      <c r="HFW5" s="155"/>
      <c r="HFX5" s="155"/>
      <c r="HFY5" s="155"/>
      <c r="HFZ5" s="155"/>
      <c r="HGA5" s="155"/>
      <c r="HGB5" s="155"/>
      <c r="HGC5" s="155"/>
      <c r="HGD5" s="155"/>
      <c r="HGE5" s="155"/>
      <c r="HGF5" s="155"/>
      <c r="HGG5" s="155"/>
      <c r="HGH5" s="155"/>
      <c r="HGI5" s="155"/>
      <c r="HGJ5" s="155"/>
      <c r="HGK5" s="155"/>
      <c r="HGL5" s="155"/>
      <c r="HGM5" s="155"/>
      <c r="HGN5" s="155"/>
      <c r="HGO5" s="155"/>
      <c r="HGP5" s="155"/>
      <c r="HGQ5" s="155"/>
      <c r="HGR5" s="155"/>
      <c r="HGS5" s="155"/>
      <c r="HGT5" s="155"/>
      <c r="HGU5" s="155"/>
      <c r="HGV5" s="155"/>
      <c r="HGW5" s="155"/>
      <c r="HGX5" s="155"/>
      <c r="HGY5" s="155"/>
      <c r="HGZ5" s="155"/>
      <c r="HHA5" s="155"/>
      <c r="HHB5" s="155"/>
      <c r="HHC5" s="155"/>
      <c r="HHD5" s="155"/>
      <c r="HHE5" s="155"/>
      <c r="HHF5" s="155"/>
      <c r="HHG5" s="155"/>
      <c r="HHH5" s="155"/>
      <c r="HHI5" s="155"/>
      <c r="HHJ5" s="155"/>
      <c r="HHK5" s="155"/>
      <c r="HHL5" s="155"/>
      <c r="HHM5" s="155"/>
      <c r="HHN5" s="155"/>
      <c r="HHO5" s="155"/>
      <c r="HHP5" s="155"/>
      <c r="HHQ5" s="155"/>
      <c r="HHR5" s="155"/>
      <c r="HHS5" s="155"/>
      <c r="HHT5" s="155"/>
      <c r="HHU5" s="155"/>
      <c r="HHV5" s="155"/>
      <c r="HHW5" s="155"/>
      <c r="HHX5" s="155"/>
      <c r="HHY5" s="155"/>
      <c r="HHZ5" s="155"/>
      <c r="HIA5" s="155"/>
      <c r="HIB5" s="155"/>
      <c r="HIC5" s="155"/>
      <c r="HID5" s="155"/>
      <c r="HIE5" s="155"/>
      <c r="HIF5" s="155"/>
      <c r="HIG5" s="155"/>
      <c r="HIH5" s="155"/>
      <c r="HII5" s="155"/>
      <c r="HIJ5" s="155"/>
      <c r="HIK5" s="155"/>
      <c r="HIL5" s="155"/>
      <c r="HIM5" s="155"/>
      <c r="HIN5" s="155"/>
      <c r="HIO5" s="155"/>
      <c r="HIP5" s="155"/>
      <c r="HIQ5" s="155"/>
      <c r="HIR5" s="155"/>
      <c r="HIS5" s="155"/>
      <c r="HIT5" s="155"/>
      <c r="HIU5" s="155"/>
      <c r="HIV5" s="155"/>
      <c r="HIW5" s="155"/>
      <c r="HIX5" s="155"/>
      <c r="HIY5" s="155"/>
      <c r="HIZ5" s="155"/>
      <c r="HJA5" s="155"/>
      <c r="HJB5" s="155"/>
      <c r="HJC5" s="155"/>
      <c r="HJD5" s="155"/>
      <c r="HJE5" s="155"/>
      <c r="HJF5" s="155"/>
      <c r="HJG5" s="155"/>
      <c r="HJH5" s="155"/>
      <c r="HJI5" s="155"/>
      <c r="HJJ5" s="155"/>
      <c r="HJK5" s="155"/>
      <c r="HJL5" s="155"/>
      <c r="HJM5" s="155"/>
      <c r="HJN5" s="155"/>
      <c r="HJO5" s="155"/>
      <c r="HJP5" s="155"/>
      <c r="HJQ5" s="155"/>
      <c r="HJR5" s="155"/>
      <c r="HJS5" s="155"/>
      <c r="HJT5" s="155"/>
      <c r="HJU5" s="155"/>
      <c r="HJV5" s="155"/>
      <c r="HJW5" s="155"/>
      <c r="HJX5" s="155"/>
      <c r="HJY5" s="155"/>
      <c r="HJZ5" s="155"/>
      <c r="HKA5" s="155"/>
      <c r="HKB5" s="155"/>
      <c r="HKC5" s="155"/>
      <c r="HKD5" s="155"/>
      <c r="HKE5" s="155"/>
      <c r="HKF5" s="155"/>
      <c r="HKG5" s="155"/>
      <c r="HKH5" s="155"/>
      <c r="HKI5" s="155"/>
      <c r="HKJ5" s="155"/>
      <c r="HKK5" s="155"/>
      <c r="HKL5" s="155"/>
      <c r="HKM5" s="155"/>
      <c r="HKN5" s="155"/>
      <c r="HKO5" s="155"/>
      <c r="HKP5" s="155"/>
      <c r="HKQ5" s="155"/>
      <c r="HKR5" s="155"/>
      <c r="HKS5" s="155"/>
      <c r="HKT5" s="155"/>
      <c r="HKU5" s="155"/>
      <c r="HKV5" s="155"/>
      <c r="HKW5" s="155"/>
      <c r="HKX5" s="155"/>
      <c r="HKY5" s="155"/>
      <c r="HKZ5" s="155"/>
      <c r="HLA5" s="155"/>
      <c r="HLB5" s="155"/>
      <c r="HLC5" s="155"/>
      <c r="HLD5" s="155"/>
      <c r="HLE5" s="155"/>
      <c r="HLF5" s="155"/>
      <c r="HLG5" s="155"/>
      <c r="HLH5" s="155"/>
      <c r="HLI5" s="155"/>
      <c r="HLJ5" s="155"/>
      <c r="HLK5" s="155"/>
      <c r="HLL5" s="155"/>
      <c r="HLM5" s="155"/>
      <c r="HLN5" s="155"/>
      <c r="HLO5" s="155"/>
      <c r="HLP5" s="155"/>
      <c r="HLQ5" s="155"/>
      <c r="HLR5" s="155"/>
      <c r="HLS5" s="155"/>
      <c r="HLT5" s="155"/>
      <c r="HLU5" s="155"/>
      <c r="HLV5" s="155"/>
      <c r="HLW5" s="155"/>
      <c r="HLX5" s="155"/>
      <c r="HLY5" s="155"/>
      <c r="HLZ5" s="155"/>
      <c r="HMA5" s="155"/>
      <c r="HMB5" s="155"/>
      <c r="HMC5" s="155"/>
      <c r="HMD5" s="155"/>
      <c r="HME5" s="155"/>
      <c r="HMF5" s="155"/>
      <c r="HMG5" s="155"/>
      <c r="HMH5" s="155"/>
      <c r="HMI5" s="155"/>
      <c r="HMJ5" s="155"/>
      <c r="HMK5" s="155"/>
      <c r="HML5" s="155"/>
      <c r="HMM5" s="155"/>
      <c r="HMN5" s="155"/>
      <c r="HMO5" s="155"/>
      <c r="HMP5" s="155"/>
      <c r="HMQ5" s="155"/>
      <c r="HMR5" s="155"/>
      <c r="HMS5" s="155"/>
      <c r="HMT5" s="155"/>
      <c r="HMU5" s="155"/>
      <c r="HMV5" s="155"/>
      <c r="HMW5" s="155"/>
      <c r="HMX5" s="155"/>
      <c r="HMY5" s="155"/>
      <c r="HMZ5" s="155"/>
      <c r="HNA5" s="155"/>
      <c r="HNB5" s="155"/>
      <c r="HNC5" s="155"/>
      <c r="HND5" s="155"/>
      <c r="HNE5" s="155"/>
      <c r="HNF5" s="155"/>
      <c r="HNG5" s="155"/>
      <c r="HNH5" s="155"/>
      <c r="HNI5" s="155"/>
      <c r="HNJ5" s="155"/>
      <c r="HNK5" s="155"/>
      <c r="HNL5" s="155"/>
      <c r="HNM5" s="155"/>
      <c r="HNN5" s="155"/>
      <c r="HNO5" s="155"/>
      <c r="HNP5" s="155"/>
      <c r="HNQ5" s="155"/>
      <c r="HNR5" s="155"/>
      <c r="HNS5" s="155"/>
      <c r="HNT5" s="155"/>
      <c r="HNU5" s="155"/>
      <c r="HNV5" s="155"/>
      <c r="HNW5" s="155"/>
      <c r="HNX5" s="155"/>
      <c r="HNY5" s="155"/>
      <c r="HNZ5" s="155"/>
      <c r="HOA5" s="155"/>
      <c r="HOB5" s="155"/>
      <c r="HOC5" s="155"/>
      <c r="HOD5" s="155"/>
      <c r="HOE5" s="155"/>
      <c r="HOF5" s="155"/>
      <c r="HOG5" s="155"/>
      <c r="HOH5" s="155"/>
      <c r="HOI5" s="155"/>
      <c r="HOJ5" s="155"/>
      <c r="HOK5" s="155"/>
      <c r="HOL5" s="155"/>
      <c r="HOM5" s="155"/>
      <c r="HON5" s="155"/>
      <c r="HOO5" s="155"/>
      <c r="HOP5" s="155"/>
      <c r="HOQ5" s="155"/>
      <c r="HOR5" s="155"/>
      <c r="HOS5" s="155"/>
      <c r="HOT5" s="155"/>
      <c r="HOU5" s="155"/>
      <c r="HOV5" s="155"/>
      <c r="HOW5" s="155"/>
      <c r="HOX5" s="155"/>
      <c r="HOY5" s="155"/>
      <c r="HOZ5" s="155"/>
      <c r="HPA5" s="155"/>
      <c r="HPB5" s="155"/>
      <c r="HPC5" s="155"/>
      <c r="HPD5" s="155"/>
      <c r="HPE5" s="155"/>
      <c r="HPF5" s="155"/>
      <c r="HPG5" s="155"/>
      <c r="HPH5" s="155"/>
      <c r="HPI5" s="155"/>
      <c r="HPJ5" s="155"/>
      <c r="HPK5" s="155"/>
      <c r="HPL5" s="155"/>
      <c r="HPM5" s="155"/>
      <c r="HPN5" s="155"/>
      <c r="HPO5" s="155"/>
      <c r="HPP5" s="155"/>
      <c r="HPQ5" s="155"/>
      <c r="HPR5" s="155"/>
      <c r="HPS5" s="155"/>
      <c r="HPT5" s="155"/>
      <c r="HPU5" s="155"/>
      <c r="HPV5" s="155"/>
      <c r="HPW5" s="155"/>
      <c r="HPX5" s="155"/>
      <c r="HPY5" s="155"/>
      <c r="HPZ5" s="155"/>
      <c r="HQA5" s="155"/>
      <c r="HQB5" s="155"/>
      <c r="HQC5" s="155"/>
      <c r="HQD5" s="155"/>
      <c r="HQE5" s="155"/>
      <c r="HQF5" s="155"/>
      <c r="HQG5" s="155"/>
      <c r="HQH5" s="155"/>
      <c r="HQI5" s="155"/>
      <c r="HQJ5" s="155"/>
      <c r="HQK5" s="155"/>
      <c r="HQL5" s="155"/>
      <c r="HQM5" s="155"/>
      <c r="HQN5" s="155"/>
      <c r="HQO5" s="155"/>
      <c r="HQP5" s="155"/>
      <c r="HQQ5" s="155"/>
      <c r="HQR5" s="155"/>
      <c r="HQS5" s="155"/>
      <c r="HQT5" s="155"/>
      <c r="HQU5" s="155"/>
      <c r="HQV5" s="155"/>
      <c r="HQW5" s="155"/>
      <c r="HQX5" s="155"/>
      <c r="HQY5" s="155"/>
      <c r="HQZ5" s="155"/>
      <c r="HRA5" s="155"/>
      <c r="HRB5" s="155"/>
      <c r="HRC5" s="155"/>
      <c r="HRD5" s="155"/>
      <c r="HRE5" s="155"/>
      <c r="HRF5" s="155"/>
      <c r="HRG5" s="155"/>
      <c r="HRH5" s="155"/>
      <c r="HRI5" s="155"/>
      <c r="HRJ5" s="155"/>
      <c r="HRK5" s="155"/>
      <c r="HRL5" s="155"/>
      <c r="HRM5" s="155"/>
      <c r="HRN5" s="155"/>
      <c r="HRO5" s="155"/>
      <c r="HRP5" s="155"/>
      <c r="HRQ5" s="155"/>
      <c r="HRR5" s="155"/>
      <c r="HRS5" s="155"/>
      <c r="HRT5" s="155"/>
      <c r="HRU5" s="155"/>
      <c r="HRV5" s="155"/>
      <c r="HRW5" s="155"/>
      <c r="HRX5" s="155"/>
      <c r="HRY5" s="155"/>
      <c r="HRZ5" s="155"/>
      <c r="HSA5" s="155"/>
      <c r="HSB5" s="155"/>
      <c r="HSC5" s="155"/>
      <c r="HSD5" s="155"/>
      <c r="HSE5" s="155"/>
      <c r="HSF5" s="155"/>
      <c r="HSG5" s="155"/>
      <c r="HSH5" s="155"/>
      <c r="HSI5" s="155"/>
      <c r="HSJ5" s="155"/>
      <c r="HSK5" s="155"/>
      <c r="HSL5" s="155"/>
      <c r="HSM5" s="155"/>
      <c r="HSN5" s="155"/>
      <c r="HSO5" s="155"/>
      <c r="HSP5" s="155"/>
      <c r="HSQ5" s="155"/>
      <c r="HSR5" s="155"/>
      <c r="HSS5" s="155"/>
      <c r="HST5" s="155"/>
      <c r="HSU5" s="155"/>
      <c r="HSV5" s="155"/>
      <c r="HSW5" s="155"/>
      <c r="HSX5" s="155"/>
      <c r="HSY5" s="155"/>
      <c r="HSZ5" s="155"/>
      <c r="HTA5" s="155"/>
      <c r="HTB5" s="155"/>
      <c r="HTC5" s="155"/>
      <c r="HTD5" s="155"/>
      <c r="HTE5" s="155"/>
      <c r="HTF5" s="155"/>
      <c r="HTG5" s="155"/>
      <c r="HTH5" s="155"/>
      <c r="HTI5" s="155"/>
      <c r="HTJ5" s="155"/>
      <c r="HTK5" s="155"/>
      <c r="HTL5" s="155"/>
      <c r="HTM5" s="155"/>
      <c r="HTN5" s="155"/>
      <c r="HTO5" s="155"/>
      <c r="HTP5" s="155"/>
      <c r="HTQ5" s="155"/>
      <c r="HTR5" s="155"/>
      <c r="HTS5" s="155"/>
      <c r="HTT5" s="155"/>
      <c r="HTU5" s="155"/>
      <c r="HTV5" s="155"/>
      <c r="HTW5" s="155"/>
      <c r="HTX5" s="155"/>
      <c r="HTY5" s="155"/>
      <c r="HTZ5" s="155"/>
      <c r="HUA5" s="155"/>
      <c r="HUB5" s="155"/>
      <c r="HUC5" s="155"/>
      <c r="HUD5" s="155"/>
      <c r="HUE5" s="155"/>
      <c r="HUF5" s="155"/>
      <c r="HUG5" s="155"/>
      <c r="HUH5" s="155"/>
      <c r="HUI5" s="155"/>
      <c r="HUJ5" s="155"/>
      <c r="HUK5" s="155"/>
      <c r="HUL5" s="155"/>
      <c r="HUM5" s="155"/>
      <c r="HUN5" s="155"/>
      <c r="HUO5" s="155"/>
      <c r="HUP5" s="155"/>
      <c r="HUQ5" s="155"/>
      <c r="HUR5" s="155"/>
      <c r="HUS5" s="155"/>
      <c r="HUT5" s="155"/>
      <c r="HUU5" s="155"/>
      <c r="HUV5" s="155"/>
      <c r="HUW5" s="155"/>
      <c r="HUX5" s="155"/>
      <c r="HUY5" s="155"/>
      <c r="HUZ5" s="155"/>
      <c r="HVA5" s="155"/>
      <c r="HVB5" s="155"/>
      <c r="HVC5" s="155"/>
      <c r="HVD5" s="155"/>
      <c r="HVE5" s="155"/>
      <c r="HVF5" s="155"/>
      <c r="HVG5" s="155"/>
      <c r="HVH5" s="155"/>
      <c r="HVI5" s="155"/>
      <c r="HVJ5" s="155"/>
      <c r="HVK5" s="155"/>
      <c r="HVL5" s="155"/>
      <c r="HVM5" s="155"/>
      <c r="HVN5" s="155"/>
      <c r="HVO5" s="155"/>
      <c r="HVP5" s="155"/>
      <c r="HVQ5" s="155"/>
      <c r="HVR5" s="155"/>
      <c r="HVS5" s="155"/>
      <c r="HVT5" s="155"/>
      <c r="HVU5" s="155"/>
      <c r="HVV5" s="155"/>
      <c r="HVW5" s="155"/>
      <c r="HVX5" s="155"/>
      <c r="HVY5" s="155"/>
      <c r="HVZ5" s="155"/>
      <c r="HWA5" s="155"/>
      <c r="HWB5" s="155"/>
      <c r="HWC5" s="155"/>
      <c r="HWD5" s="155"/>
      <c r="HWE5" s="155"/>
      <c r="HWF5" s="155"/>
      <c r="HWG5" s="155"/>
      <c r="HWH5" s="155"/>
      <c r="HWI5" s="155"/>
      <c r="HWJ5" s="155"/>
      <c r="HWK5" s="155"/>
      <c r="HWL5" s="155"/>
      <c r="HWM5" s="155"/>
      <c r="HWN5" s="155"/>
      <c r="HWO5" s="155"/>
      <c r="HWP5" s="155"/>
      <c r="HWQ5" s="155"/>
      <c r="HWR5" s="155"/>
      <c r="HWS5" s="155"/>
      <c r="HWT5" s="155"/>
      <c r="HWU5" s="155"/>
      <c r="HWV5" s="155"/>
      <c r="HWW5" s="155"/>
      <c r="HWX5" s="155"/>
      <c r="HWY5" s="155"/>
      <c r="HWZ5" s="155"/>
      <c r="HXA5" s="155"/>
      <c r="HXB5" s="155"/>
      <c r="HXC5" s="155"/>
      <c r="HXD5" s="155"/>
      <c r="HXE5" s="155"/>
      <c r="HXF5" s="155"/>
      <c r="HXG5" s="155"/>
      <c r="HXH5" s="155"/>
      <c r="HXI5" s="155"/>
      <c r="HXJ5" s="155"/>
      <c r="HXK5" s="155"/>
      <c r="HXL5" s="155"/>
      <c r="HXM5" s="155"/>
      <c r="HXN5" s="155"/>
      <c r="HXO5" s="155"/>
      <c r="HXP5" s="155"/>
      <c r="HXQ5" s="155"/>
      <c r="HXR5" s="155"/>
      <c r="HXS5" s="155"/>
      <c r="HXT5" s="155"/>
      <c r="HXU5" s="155"/>
      <c r="HXV5" s="155"/>
      <c r="HXW5" s="155"/>
      <c r="HXX5" s="155"/>
      <c r="HXY5" s="155"/>
      <c r="HXZ5" s="155"/>
      <c r="HYA5" s="155"/>
      <c r="HYB5" s="155"/>
      <c r="HYC5" s="155"/>
      <c r="HYD5" s="155"/>
      <c r="HYE5" s="155"/>
      <c r="HYF5" s="155"/>
      <c r="HYG5" s="155"/>
      <c r="HYH5" s="155"/>
      <c r="HYI5" s="155"/>
      <c r="HYJ5" s="155"/>
      <c r="HYK5" s="155"/>
      <c r="HYL5" s="155"/>
      <c r="HYM5" s="155"/>
      <c r="HYN5" s="155"/>
      <c r="HYO5" s="155"/>
      <c r="HYP5" s="155"/>
      <c r="HYQ5" s="155"/>
      <c r="HYR5" s="155"/>
      <c r="HYS5" s="155"/>
      <c r="HYT5" s="155"/>
      <c r="HYU5" s="155"/>
      <c r="HYV5" s="155"/>
      <c r="HYW5" s="155"/>
      <c r="HYX5" s="155"/>
      <c r="HYY5" s="155"/>
      <c r="HYZ5" s="155"/>
      <c r="HZA5" s="155"/>
      <c r="HZB5" s="155"/>
      <c r="HZC5" s="155"/>
      <c r="HZD5" s="155"/>
      <c r="HZE5" s="155"/>
      <c r="HZF5" s="155"/>
      <c r="HZG5" s="155"/>
      <c r="HZH5" s="155"/>
      <c r="HZI5" s="155"/>
      <c r="HZJ5" s="155"/>
      <c r="HZK5" s="155"/>
      <c r="HZL5" s="155"/>
      <c r="HZM5" s="155"/>
      <c r="HZN5" s="155"/>
      <c r="HZO5" s="155"/>
      <c r="HZP5" s="155"/>
      <c r="HZQ5" s="155"/>
      <c r="HZR5" s="155"/>
      <c r="HZS5" s="155"/>
      <c r="HZT5" s="155"/>
      <c r="HZU5" s="155"/>
      <c r="HZV5" s="155"/>
      <c r="HZW5" s="155"/>
      <c r="HZX5" s="155"/>
      <c r="HZY5" s="155"/>
      <c r="HZZ5" s="155"/>
      <c r="IAA5" s="155"/>
      <c r="IAB5" s="155"/>
      <c r="IAC5" s="155"/>
      <c r="IAD5" s="155"/>
      <c r="IAE5" s="155"/>
      <c r="IAF5" s="155"/>
      <c r="IAG5" s="155"/>
      <c r="IAH5" s="155"/>
      <c r="IAI5" s="155"/>
      <c r="IAJ5" s="155"/>
      <c r="IAK5" s="155"/>
      <c r="IAL5" s="155"/>
      <c r="IAM5" s="155"/>
      <c r="IAN5" s="155"/>
      <c r="IAO5" s="155"/>
      <c r="IAP5" s="155"/>
      <c r="IAQ5" s="155"/>
      <c r="IAR5" s="155"/>
      <c r="IAS5" s="155"/>
      <c r="IAT5" s="155"/>
      <c r="IAU5" s="155"/>
      <c r="IAV5" s="155"/>
      <c r="IAW5" s="155"/>
      <c r="IAX5" s="155"/>
      <c r="IAY5" s="155"/>
      <c r="IAZ5" s="155"/>
      <c r="IBA5" s="155"/>
      <c r="IBB5" s="155"/>
      <c r="IBC5" s="155"/>
      <c r="IBD5" s="155"/>
      <c r="IBE5" s="155"/>
      <c r="IBF5" s="155"/>
      <c r="IBG5" s="155"/>
      <c r="IBH5" s="155"/>
      <c r="IBI5" s="155"/>
      <c r="IBJ5" s="155"/>
      <c r="IBK5" s="155"/>
      <c r="IBL5" s="155"/>
      <c r="IBM5" s="155"/>
      <c r="IBN5" s="155"/>
      <c r="IBO5" s="155"/>
      <c r="IBP5" s="155"/>
      <c r="IBQ5" s="155"/>
      <c r="IBR5" s="155"/>
      <c r="IBS5" s="155"/>
      <c r="IBT5" s="155"/>
      <c r="IBU5" s="155"/>
      <c r="IBV5" s="155"/>
      <c r="IBW5" s="155"/>
      <c r="IBX5" s="155"/>
      <c r="IBY5" s="155"/>
      <c r="IBZ5" s="155"/>
      <c r="ICA5" s="155"/>
      <c r="ICB5" s="155"/>
      <c r="ICC5" s="155"/>
      <c r="ICD5" s="155"/>
      <c r="ICE5" s="155"/>
      <c r="ICF5" s="155"/>
      <c r="ICG5" s="155"/>
      <c r="ICH5" s="155"/>
      <c r="ICI5" s="155"/>
      <c r="ICJ5" s="155"/>
      <c r="ICK5" s="155"/>
      <c r="ICL5" s="155"/>
      <c r="ICM5" s="155"/>
      <c r="ICN5" s="155"/>
      <c r="ICO5" s="155"/>
      <c r="ICP5" s="155"/>
      <c r="ICQ5" s="155"/>
      <c r="ICR5" s="155"/>
      <c r="ICS5" s="155"/>
      <c r="ICT5" s="155"/>
      <c r="ICU5" s="155"/>
      <c r="ICV5" s="155"/>
      <c r="ICW5" s="155"/>
      <c r="ICX5" s="155"/>
      <c r="ICY5" s="155"/>
      <c r="ICZ5" s="155"/>
      <c r="IDA5" s="155"/>
      <c r="IDB5" s="155"/>
      <c r="IDC5" s="155"/>
      <c r="IDD5" s="155"/>
      <c r="IDE5" s="155"/>
      <c r="IDF5" s="155"/>
      <c r="IDG5" s="155"/>
      <c r="IDH5" s="155"/>
      <c r="IDI5" s="155"/>
      <c r="IDJ5" s="155"/>
      <c r="IDK5" s="155"/>
      <c r="IDL5" s="155"/>
      <c r="IDM5" s="155"/>
      <c r="IDN5" s="155"/>
      <c r="IDO5" s="155"/>
      <c r="IDP5" s="155"/>
      <c r="IDQ5" s="155"/>
      <c r="IDR5" s="155"/>
      <c r="IDS5" s="155"/>
      <c r="IDT5" s="155"/>
      <c r="IDU5" s="155"/>
      <c r="IDV5" s="155"/>
      <c r="IDW5" s="155"/>
      <c r="IDX5" s="155"/>
      <c r="IDY5" s="155"/>
      <c r="IDZ5" s="155"/>
      <c r="IEA5" s="155"/>
      <c r="IEB5" s="155"/>
      <c r="IEC5" s="155"/>
      <c r="IED5" s="155"/>
      <c r="IEE5" s="155"/>
      <c r="IEF5" s="155"/>
      <c r="IEG5" s="155"/>
      <c r="IEH5" s="155"/>
      <c r="IEI5" s="155"/>
      <c r="IEJ5" s="155"/>
      <c r="IEK5" s="155"/>
      <c r="IEL5" s="155"/>
      <c r="IEM5" s="155"/>
      <c r="IEN5" s="155"/>
      <c r="IEO5" s="155"/>
      <c r="IEP5" s="155"/>
      <c r="IEQ5" s="155"/>
      <c r="IER5" s="155"/>
      <c r="IES5" s="155"/>
      <c r="IET5" s="155"/>
      <c r="IEU5" s="155"/>
      <c r="IEV5" s="155"/>
      <c r="IEW5" s="155"/>
      <c r="IEX5" s="155"/>
      <c r="IEY5" s="155"/>
      <c r="IEZ5" s="155"/>
      <c r="IFA5" s="155"/>
      <c r="IFB5" s="155"/>
      <c r="IFC5" s="155"/>
      <c r="IFD5" s="155"/>
      <c r="IFE5" s="155"/>
      <c r="IFF5" s="155"/>
      <c r="IFG5" s="155"/>
      <c r="IFH5" s="155"/>
      <c r="IFI5" s="155"/>
      <c r="IFJ5" s="155"/>
      <c r="IFK5" s="155"/>
      <c r="IFL5" s="155"/>
      <c r="IFM5" s="155"/>
      <c r="IFN5" s="155"/>
      <c r="IFO5" s="155"/>
      <c r="IFP5" s="155"/>
      <c r="IFQ5" s="155"/>
      <c r="IFR5" s="155"/>
      <c r="IFS5" s="155"/>
      <c r="IFT5" s="155"/>
      <c r="IFU5" s="155"/>
      <c r="IFV5" s="155"/>
      <c r="IFW5" s="155"/>
      <c r="IFX5" s="155"/>
      <c r="IFY5" s="155"/>
      <c r="IFZ5" s="155"/>
      <c r="IGA5" s="155"/>
      <c r="IGB5" s="155"/>
      <c r="IGC5" s="155"/>
      <c r="IGD5" s="155"/>
      <c r="IGE5" s="155"/>
      <c r="IGF5" s="155"/>
      <c r="IGG5" s="155"/>
      <c r="IGH5" s="155"/>
      <c r="IGI5" s="155"/>
      <c r="IGJ5" s="155"/>
      <c r="IGK5" s="155"/>
      <c r="IGL5" s="155"/>
      <c r="IGM5" s="155"/>
      <c r="IGN5" s="155"/>
      <c r="IGO5" s="155"/>
      <c r="IGP5" s="155"/>
      <c r="IGQ5" s="155"/>
      <c r="IGR5" s="155"/>
      <c r="IGS5" s="155"/>
      <c r="IGT5" s="155"/>
      <c r="IGU5" s="155"/>
      <c r="IGV5" s="155"/>
      <c r="IGW5" s="155"/>
      <c r="IGX5" s="155"/>
      <c r="IGY5" s="155"/>
      <c r="IGZ5" s="155"/>
      <c r="IHA5" s="155"/>
      <c r="IHB5" s="155"/>
      <c r="IHC5" s="155"/>
      <c r="IHD5" s="155"/>
      <c r="IHE5" s="155"/>
      <c r="IHF5" s="155"/>
      <c r="IHG5" s="155"/>
      <c r="IHH5" s="155"/>
      <c r="IHI5" s="155"/>
      <c r="IHJ5" s="155"/>
      <c r="IHK5" s="155"/>
      <c r="IHL5" s="155"/>
      <c r="IHM5" s="155"/>
      <c r="IHN5" s="155"/>
      <c r="IHO5" s="155"/>
      <c r="IHP5" s="155"/>
      <c r="IHQ5" s="155"/>
      <c r="IHR5" s="155"/>
      <c r="IHS5" s="155"/>
      <c r="IHT5" s="155"/>
      <c r="IHU5" s="155"/>
      <c r="IHV5" s="155"/>
      <c r="IHW5" s="155"/>
      <c r="IHX5" s="155"/>
      <c r="IHY5" s="155"/>
      <c r="IHZ5" s="155"/>
      <c r="IIA5" s="155"/>
      <c r="IIB5" s="155"/>
      <c r="IIC5" s="155"/>
      <c r="IID5" s="155"/>
      <c r="IIE5" s="155"/>
      <c r="IIF5" s="155"/>
      <c r="IIG5" s="155"/>
      <c r="IIH5" s="155"/>
      <c r="III5" s="155"/>
      <c r="IIJ5" s="155"/>
      <c r="IIK5" s="155"/>
      <c r="IIL5" s="155"/>
      <c r="IIM5" s="155"/>
      <c r="IIN5" s="155"/>
      <c r="IIO5" s="155"/>
      <c r="IIP5" s="155"/>
      <c r="IIQ5" s="155"/>
      <c r="IIR5" s="155"/>
      <c r="IIS5" s="155"/>
      <c r="IIT5" s="155"/>
      <c r="IIU5" s="155"/>
      <c r="IIV5" s="155"/>
      <c r="IIW5" s="155"/>
      <c r="IIX5" s="155"/>
      <c r="IIY5" s="155"/>
      <c r="IIZ5" s="155"/>
      <c r="IJA5" s="155"/>
      <c r="IJB5" s="155"/>
      <c r="IJC5" s="155"/>
      <c r="IJD5" s="155"/>
      <c r="IJE5" s="155"/>
      <c r="IJF5" s="155"/>
      <c r="IJG5" s="155"/>
      <c r="IJH5" s="155"/>
      <c r="IJI5" s="155"/>
      <c r="IJJ5" s="155"/>
      <c r="IJK5" s="155"/>
      <c r="IJL5" s="155"/>
      <c r="IJM5" s="155"/>
      <c r="IJN5" s="155"/>
      <c r="IJO5" s="155"/>
      <c r="IJP5" s="155"/>
      <c r="IJQ5" s="155"/>
      <c r="IJR5" s="155"/>
      <c r="IJS5" s="155"/>
      <c r="IJT5" s="155"/>
      <c r="IJU5" s="155"/>
      <c r="IJV5" s="155"/>
      <c r="IJW5" s="155"/>
      <c r="IJX5" s="155"/>
      <c r="IJY5" s="155"/>
      <c r="IJZ5" s="155"/>
      <c r="IKA5" s="155"/>
      <c r="IKB5" s="155"/>
      <c r="IKC5" s="155"/>
      <c r="IKD5" s="155"/>
      <c r="IKE5" s="155"/>
      <c r="IKF5" s="155"/>
      <c r="IKG5" s="155"/>
      <c r="IKH5" s="155"/>
      <c r="IKI5" s="155"/>
      <c r="IKJ5" s="155"/>
      <c r="IKK5" s="155"/>
      <c r="IKL5" s="155"/>
      <c r="IKM5" s="155"/>
      <c r="IKN5" s="155"/>
      <c r="IKO5" s="155"/>
      <c r="IKP5" s="155"/>
      <c r="IKQ5" s="155"/>
      <c r="IKR5" s="155"/>
      <c r="IKS5" s="155"/>
      <c r="IKT5" s="155"/>
      <c r="IKU5" s="155"/>
      <c r="IKV5" s="155"/>
      <c r="IKW5" s="155"/>
      <c r="IKX5" s="155"/>
      <c r="IKY5" s="155"/>
      <c r="IKZ5" s="155"/>
      <c r="ILA5" s="155"/>
      <c r="ILB5" s="155"/>
      <c r="ILC5" s="155"/>
      <c r="ILD5" s="155"/>
      <c r="ILE5" s="155"/>
      <c r="ILF5" s="155"/>
      <c r="ILG5" s="155"/>
      <c r="ILH5" s="155"/>
      <c r="ILI5" s="155"/>
      <c r="ILJ5" s="155"/>
      <c r="ILK5" s="155"/>
      <c r="ILL5" s="155"/>
      <c r="ILM5" s="155"/>
      <c r="ILN5" s="155"/>
      <c r="ILO5" s="155"/>
      <c r="ILP5" s="155"/>
      <c r="ILQ5" s="155"/>
      <c r="ILR5" s="155"/>
      <c r="ILS5" s="155"/>
      <c r="ILT5" s="155"/>
      <c r="ILU5" s="155"/>
      <c r="ILV5" s="155"/>
      <c r="ILW5" s="155"/>
      <c r="ILX5" s="155"/>
      <c r="ILY5" s="155"/>
      <c r="ILZ5" s="155"/>
      <c r="IMA5" s="155"/>
      <c r="IMB5" s="155"/>
      <c r="IMC5" s="155"/>
      <c r="IMD5" s="155"/>
      <c r="IME5" s="155"/>
      <c r="IMF5" s="155"/>
      <c r="IMG5" s="155"/>
      <c r="IMH5" s="155"/>
      <c r="IMI5" s="155"/>
      <c r="IMJ5" s="155"/>
      <c r="IMK5" s="155"/>
      <c r="IML5" s="155"/>
      <c r="IMM5" s="155"/>
      <c r="IMN5" s="155"/>
      <c r="IMO5" s="155"/>
      <c r="IMP5" s="155"/>
      <c r="IMQ5" s="155"/>
      <c r="IMR5" s="155"/>
      <c r="IMS5" s="155"/>
      <c r="IMT5" s="155"/>
      <c r="IMU5" s="155"/>
      <c r="IMV5" s="155"/>
      <c r="IMW5" s="155"/>
      <c r="IMX5" s="155"/>
      <c r="IMY5" s="155"/>
      <c r="IMZ5" s="155"/>
      <c r="INA5" s="155"/>
      <c r="INB5" s="155"/>
      <c r="INC5" s="155"/>
      <c r="IND5" s="155"/>
      <c r="INE5" s="155"/>
      <c r="INF5" s="155"/>
      <c r="ING5" s="155"/>
      <c r="INH5" s="155"/>
      <c r="INI5" s="155"/>
      <c r="INJ5" s="155"/>
      <c r="INK5" s="155"/>
      <c r="INL5" s="155"/>
      <c r="INM5" s="155"/>
      <c r="INN5" s="155"/>
      <c r="INO5" s="155"/>
      <c r="INP5" s="155"/>
      <c r="INQ5" s="155"/>
      <c r="INR5" s="155"/>
      <c r="INS5" s="155"/>
      <c r="INT5" s="155"/>
      <c r="INU5" s="155"/>
      <c r="INV5" s="155"/>
      <c r="INW5" s="155"/>
      <c r="INX5" s="155"/>
      <c r="INY5" s="155"/>
      <c r="INZ5" s="155"/>
      <c r="IOA5" s="155"/>
      <c r="IOB5" s="155"/>
      <c r="IOC5" s="155"/>
      <c r="IOD5" s="155"/>
      <c r="IOE5" s="155"/>
      <c r="IOF5" s="155"/>
      <c r="IOG5" s="155"/>
      <c r="IOH5" s="155"/>
      <c r="IOI5" s="155"/>
      <c r="IOJ5" s="155"/>
      <c r="IOK5" s="155"/>
      <c r="IOL5" s="155"/>
      <c r="IOM5" s="155"/>
      <c r="ION5" s="155"/>
      <c r="IOO5" s="155"/>
      <c r="IOP5" s="155"/>
      <c r="IOQ5" s="155"/>
      <c r="IOR5" s="155"/>
      <c r="IOS5" s="155"/>
      <c r="IOT5" s="155"/>
      <c r="IOU5" s="155"/>
      <c r="IOV5" s="155"/>
      <c r="IOW5" s="155"/>
      <c r="IOX5" s="155"/>
      <c r="IOY5" s="155"/>
      <c r="IOZ5" s="155"/>
      <c r="IPA5" s="155"/>
      <c r="IPB5" s="155"/>
      <c r="IPC5" s="155"/>
      <c r="IPD5" s="155"/>
      <c r="IPE5" s="155"/>
      <c r="IPF5" s="155"/>
      <c r="IPG5" s="155"/>
      <c r="IPH5" s="155"/>
      <c r="IPI5" s="155"/>
      <c r="IPJ5" s="155"/>
      <c r="IPK5" s="155"/>
      <c r="IPL5" s="155"/>
      <c r="IPM5" s="155"/>
      <c r="IPN5" s="155"/>
      <c r="IPO5" s="155"/>
      <c r="IPP5" s="155"/>
      <c r="IPQ5" s="155"/>
      <c r="IPR5" s="155"/>
      <c r="IPS5" s="155"/>
      <c r="IPT5" s="155"/>
      <c r="IPU5" s="155"/>
      <c r="IPV5" s="155"/>
      <c r="IPW5" s="155"/>
      <c r="IPX5" s="155"/>
      <c r="IPY5" s="155"/>
      <c r="IPZ5" s="155"/>
      <c r="IQA5" s="155"/>
      <c r="IQB5" s="155"/>
      <c r="IQC5" s="155"/>
      <c r="IQD5" s="155"/>
      <c r="IQE5" s="155"/>
      <c r="IQF5" s="155"/>
      <c r="IQG5" s="155"/>
      <c r="IQH5" s="155"/>
      <c r="IQI5" s="155"/>
      <c r="IQJ5" s="155"/>
      <c r="IQK5" s="155"/>
      <c r="IQL5" s="155"/>
      <c r="IQM5" s="155"/>
      <c r="IQN5" s="155"/>
      <c r="IQO5" s="155"/>
      <c r="IQP5" s="155"/>
      <c r="IQQ5" s="155"/>
      <c r="IQR5" s="155"/>
      <c r="IQS5" s="155"/>
      <c r="IQT5" s="155"/>
      <c r="IQU5" s="155"/>
      <c r="IQV5" s="155"/>
      <c r="IQW5" s="155"/>
      <c r="IQX5" s="155"/>
      <c r="IQY5" s="155"/>
      <c r="IQZ5" s="155"/>
      <c r="IRA5" s="155"/>
      <c r="IRB5" s="155"/>
      <c r="IRC5" s="155"/>
      <c r="IRD5" s="155"/>
      <c r="IRE5" s="155"/>
      <c r="IRF5" s="155"/>
      <c r="IRG5" s="155"/>
      <c r="IRH5" s="155"/>
      <c r="IRI5" s="155"/>
      <c r="IRJ5" s="155"/>
      <c r="IRK5" s="155"/>
      <c r="IRL5" s="155"/>
      <c r="IRM5" s="155"/>
      <c r="IRN5" s="155"/>
      <c r="IRO5" s="155"/>
      <c r="IRP5" s="155"/>
      <c r="IRQ5" s="155"/>
      <c r="IRR5" s="155"/>
      <c r="IRS5" s="155"/>
      <c r="IRT5" s="155"/>
      <c r="IRU5" s="155"/>
      <c r="IRV5" s="155"/>
      <c r="IRW5" s="155"/>
      <c r="IRX5" s="155"/>
      <c r="IRY5" s="155"/>
      <c r="IRZ5" s="155"/>
      <c r="ISA5" s="155"/>
      <c r="ISB5" s="155"/>
      <c r="ISC5" s="155"/>
      <c r="ISD5" s="155"/>
      <c r="ISE5" s="155"/>
      <c r="ISF5" s="155"/>
      <c r="ISG5" s="155"/>
      <c r="ISH5" s="155"/>
      <c r="ISI5" s="155"/>
      <c r="ISJ5" s="155"/>
      <c r="ISK5" s="155"/>
      <c r="ISL5" s="155"/>
      <c r="ISM5" s="155"/>
      <c r="ISN5" s="155"/>
      <c r="ISO5" s="155"/>
      <c r="ISP5" s="155"/>
      <c r="ISQ5" s="155"/>
      <c r="ISR5" s="155"/>
      <c r="ISS5" s="155"/>
      <c r="IST5" s="155"/>
      <c r="ISU5" s="155"/>
      <c r="ISV5" s="155"/>
      <c r="ISW5" s="155"/>
      <c r="ISX5" s="155"/>
      <c r="ISY5" s="155"/>
      <c r="ISZ5" s="155"/>
      <c r="ITA5" s="155"/>
      <c r="ITB5" s="155"/>
      <c r="ITC5" s="155"/>
      <c r="ITD5" s="155"/>
      <c r="ITE5" s="155"/>
      <c r="ITF5" s="155"/>
      <c r="ITG5" s="155"/>
      <c r="ITH5" s="155"/>
      <c r="ITI5" s="155"/>
      <c r="ITJ5" s="155"/>
      <c r="ITK5" s="155"/>
      <c r="ITL5" s="155"/>
      <c r="ITM5" s="155"/>
      <c r="ITN5" s="155"/>
      <c r="ITO5" s="155"/>
      <c r="ITP5" s="155"/>
      <c r="ITQ5" s="155"/>
      <c r="ITR5" s="155"/>
      <c r="ITS5" s="155"/>
      <c r="ITT5" s="155"/>
      <c r="ITU5" s="155"/>
      <c r="ITV5" s="155"/>
      <c r="ITW5" s="155"/>
      <c r="ITX5" s="155"/>
      <c r="ITY5" s="155"/>
      <c r="ITZ5" s="155"/>
      <c r="IUA5" s="155"/>
      <c r="IUB5" s="155"/>
      <c r="IUC5" s="155"/>
      <c r="IUD5" s="155"/>
      <c r="IUE5" s="155"/>
      <c r="IUF5" s="155"/>
      <c r="IUG5" s="155"/>
      <c r="IUH5" s="155"/>
      <c r="IUI5" s="155"/>
      <c r="IUJ5" s="155"/>
      <c r="IUK5" s="155"/>
      <c r="IUL5" s="155"/>
      <c r="IUM5" s="155"/>
      <c r="IUN5" s="155"/>
      <c r="IUO5" s="155"/>
      <c r="IUP5" s="155"/>
      <c r="IUQ5" s="155"/>
      <c r="IUR5" s="155"/>
      <c r="IUS5" s="155"/>
      <c r="IUT5" s="155"/>
      <c r="IUU5" s="155"/>
      <c r="IUV5" s="155"/>
      <c r="IUW5" s="155"/>
      <c r="IUX5" s="155"/>
      <c r="IUY5" s="155"/>
      <c r="IUZ5" s="155"/>
      <c r="IVA5" s="155"/>
      <c r="IVB5" s="155"/>
      <c r="IVC5" s="155"/>
      <c r="IVD5" s="155"/>
      <c r="IVE5" s="155"/>
      <c r="IVF5" s="155"/>
      <c r="IVG5" s="155"/>
      <c r="IVH5" s="155"/>
      <c r="IVI5" s="155"/>
      <c r="IVJ5" s="155"/>
      <c r="IVK5" s="155"/>
      <c r="IVL5" s="155"/>
      <c r="IVM5" s="155"/>
      <c r="IVN5" s="155"/>
      <c r="IVO5" s="155"/>
      <c r="IVP5" s="155"/>
      <c r="IVQ5" s="155"/>
      <c r="IVR5" s="155"/>
      <c r="IVS5" s="155"/>
      <c r="IVT5" s="155"/>
      <c r="IVU5" s="155"/>
      <c r="IVV5" s="155"/>
      <c r="IVW5" s="155"/>
      <c r="IVX5" s="155"/>
      <c r="IVY5" s="155"/>
      <c r="IVZ5" s="155"/>
      <c r="IWA5" s="155"/>
      <c r="IWB5" s="155"/>
      <c r="IWC5" s="155"/>
      <c r="IWD5" s="155"/>
      <c r="IWE5" s="155"/>
      <c r="IWF5" s="155"/>
      <c r="IWG5" s="155"/>
      <c r="IWH5" s="155"/>
      <c r="IWI5" s="155"/>
      <c r="IWJ5" s="155"/>
      <c r="IWK5" s="155"/>
      <c r="IWL5" s="155"/>
      <c r="IWM5" s="155"/>
      <c r="IWN5" s="155"/>
      <c r="IWO5" s="155"/>
      <c r="IWP5" s="155"/>
      <c r="IWQ5" s="155"/>
      <c r="IWR5" s="155"/>
      <c r="IWS5" s="155"/>
      <c r="IWT5" s="155"/>
      <c r="IWU5" s="155"/>
      <c r="IWV5" s="155"/>
      <c r="IWW5" s="155"/>
      <c r="IWX5" s="155"/>
      <c r="IWY5" s="155"/>
      <c r="IWZ5" s="155"/>
      <c r="IXA5" s="155"/>
      <c r="IXB5" s="155"/>
      <c r="IXC5" s="155"/>
      <c r="IXD5" s="155"/>
      <c r="IXE5" s="155"/>
      <c r="IXF5" s="155"/>
      <c r="IXG5" s="155"/>
      <c r="IXH5" s="155"/>
      <c r="IXI5" s="155"/>
      <c r="IXJ5" s="155"/>
      <c r="IXK5" s="155"/>
      <c r="IXL5" s="155"/>
      <c r="IXM5" s="155"/>
      <c r="IXN5" s="155"/>
      <c r="IXO5" s="155"/>
      <c r="IXP5" s="155"/>
      <c r="IXQ5" s="155"/>
      <c r="IXR5" s="155"/>
      <c r="IXS5" s="155"/>
      <c r="IXT5" s="155"/>
      <c r="IXU5" s="155"/>
      <c r="IXV5" s="155"/>
      <c r="IXW5" s="155"/>
      <c r="IXX5" s="155"/>
      <c r="IXY5" s="155"/>
      <c r="IXZ5" s="155"/>
      <c r="IYA5" s="155"/>
      <c r="IYB5" s="155"/>
      <c r="IYC5" s="155"/>
      <c r="IYD5" s="155"/>
      <c r="IYE5" s="155"/>
      <c r="IYF5" s="155"/>
      <c r="IYG5" s="155"/>
      <c r="IYH5" s="155"/>
      <c r="IYI5" s="155"/>
      <c r="IYJ5" s="155"/>
      <c r="IYK5" s="155"/>
      <c r="IYL5" s="155"/>
      <c r="IYM5" s="155"/>
      <c r="IYN5" s="155"/>
      <c r="IYO5" s="155"/>
      <c r="IYP5" s="155"/>
      <c r="IYQ5" s="155"/>
      <c r="IYR5" s="155"/>
      <c r="IYS5" s="155"/>
      <c r="IYT5" s="155"/>
      <c r="IYU5" s="155"/>
      <c r="IYV5" s="155"/>
      <c r="IYW5" s="155"/>
      <c r="IYX5" s="155"/>
      <c r="IYY5" s="155"/>
      <c r="IYZ5" s="155"/>
      <c r="IZA5" s="155"/>
      <c r="IZB5" s="155"/>
      <c r="IZC5" s="155"/>
      <c r="IZD5" s="155"/>
      <c r="IZE5" s="155"/>
      <c r="IZF5" s="155"/>
      <c r="IZG5" s="155"/>
      <c r="IZH5" s="155"/>
      <c r="IZI5" s="155"/>
      <c r="IZJ5" s="155"/>
      <c r="IZK5" s="155"/>
      <c r="IZL5" s="155"/>
      <c r="IZM5" s="155"/>
      <c r="IZN5" s="155"/>
      <c r="IZO5" s="155"/>
      <c r="IZP5" s="155"/>
      <c r="IZQ5" s="155"/>
      <c r="IZR5" s="155"/>
      <c r="IZS5" s="155"/>
      <c r="IZT5" s="155"/>
      <c r="IZU5" s="155"/>
      <c r="IZV5" s="155"/>
      <c r="IZW5" s="155"/>
      <c r="IZX5" s="155"/>
      <c r="IZY5" s="155"/>
      <c r="IZZ5" s="155"/>
      <c r="JAA5" s="155"/>
      <c r="JAB5" s="155"/>
      <c r="JAC5" s="155"/>
      <c r="JAD5" s="155"/>
      <c r="JAE5" s="155"/>
      <c r="JAF5" s="155"/>
      <c r="JAG5" s="155"/>
      <c r="JAH5" s="155"/>
      <c r="JAI5" s="155"/>
      <c r="JAJ5" s="155"/>
      <c r="JAK5" s="155"/>
      <c r="JAL5" s="155"/>
      <c r="JAM5" s="155"/>
      <c r="JAN5" s="155"/>
      <c r="JAO5" s="155"/>
      <c r="JAP5" s="155"/>
      <c r="JAQ5" s="155"/>
      <c r="JAR5" s="155"/>
      <c r="JAS5" s="155"/>
      <c r="JAT5" s="155"/>
      <c r="JAU5" s="155"/>
      <c r="JAV5" s="155"/>
      <c r="JAW5" s="155"/>
      <c r="JAX5" s="155"/>
      <c r="JAY5" s="155"/>
      <c r="JAZ5" s="155"/>
      <c r="JBA5" s="155"/>
      <c r="JBB5" s="155"/>
      <c r="JBC5" s="155"/>
      <c r="JBD5" s="155"/>
      <c r="JBE5" s="155"/>
      <c r="JBF5" s="155"/>
      <c r="JBG5" s="155"/>
      <c r="JBH5" s="155"/>
      <c r="JBI5" s="155"/>
      <c r="JBJ5" s="155"/>
      <c r="JBK5" s="155"/>
      <c r="JBL5" s="155"/>
      <c r="JBM5" s="155"/>
      <c r="JBN5" s="155"/>
      <c r="JBO5" s="155"/>
      <c r="JBP5" s="155"/>
      <c r="JBQ5" s="155"/>
      <c r="JBR5" s="155"/>
      <c r="JBS5" s="155"/>
      <c r="JBT5" s="155"/>
      <c r="JBU5" s="155"/>
      <c r="JBV5" s="155"/>
      <c r="JBW5" s="155"/>
      <c r="JBX5" s="155"/>
      <c r="JBY5" s="155"/>
      <c r="JBZ5" s="155"/>
      <c r="JCA5" s="155"/>
      <c r="JCB5" s="155"/>
      <c r="JCC5" s="155"/>
      <c r="JCD5" s="155"/>
      <c r="JCE5" s="155"/>
      <c r="JCF5" s="155"/>
      <c r="JCG5" s="155"/>
      <c r="JCH5" s="155"/>
      <c r="JCI5" s="155"/>
      <c r="JCJ5" s="155"/>
      <c r="JCK5" s="155"/>
      <c r="JCL5" s="155"/>
      <c r="JCM5" s="155"/>
      <c r="JCN5" s="155"/>
      <c r="JCO5" s="155"/>
      <c r="JCP5" s="155"/>
      <c r="JCQ5" s="155"/>
      <c r="JCR5" s="155"/>
      <c r="JCS5" s="155"/>
      <c r="JCT5" s="155"/>
      <c r="JCU5" s="155"/>
      <c r="JCV5" s="155"/>
      <c r="JCW5" s="155"/>
      <c r="JCX5" s="155"/>
      <c r="JCY5" s="155"/>
      <c r="JCZ5" s="155"/>
      <c r="JDA5" s="155"/>
      <c r="JDB5" s="155"/>
      <c r="JDC5" s="155"/>
      <c r="JDD5" s="155"/>
      <c r="JDE5" s="155"/>
      <c r="JDF5" s="155"/>
      <c r="JDG5" s="155"/>
      <c r="JDH5" s="155"/>
      <c r="JDI5" s="155"/>
      <c r="JDJ5" s="155"/>
      <c r="JDK5" s="155"/>
      <c r="JDL5" s="155"/>
      <c r="JDM5" s="155"/>
      <c r="JDN5" s="155"/>
      <c r="JDO5" s="155"/>
      <c r="JDP5" s="155"/>
      <c r="JDQ5" s="155"/>
      <c r="JDR5" s="155"/>
      <c r="JDS5" s="155"/>
      <c r="JDT5" s="155"/>
      <c r="JDU5" s="155"/>
      <c r="JDV5" s="155"/>
      <c r="JDW5" s="155"/>
      <c r="JDX5" s="155"/>
      <c r="JDY5" s="155"/>
      <c r="JDZ5" s="155"/>
      <c r="JEA5" s="155"/>
      <c r="JEB5" s="155"/>
      <c r="JEC5" s="155"/>
      <c r="JED5" s="155"/>
      <c r="JEE5" s="155"/>
      <c r="JEF5" s="155"/>
      <c r="JEG5" s="155"/>
      <c r="JEH5" s="155"/>
      <c r="JEI5" s="155"/>
      <c r="JEJ5" s="155"/>
      <c r="JEK5" s="155"/>
      <c r="JEL5" s="155"/>
      <c r="JEM5" s="155"/>
      <c r="JEN5" s="155"/>
      <c r="JEO5" s="155"/>
      <c r="JEP5" s="155"/>
      <c r="JEQ5" s="155"/>
      <c r="JER5" s="155"/>
      <c r="JES5" s="155"/>
      <c r="JET5" s="155"/>
      <c r="JEU5" s="155"/>
      <c r="JEV5" s="155"/>
      <c r="JEW5" s="155"/>
      <c r="JEX5" s="155"/>
      <c r="JEY5" s="155"/>
      <c r="JEZ5" s="155"/>
      <c r="JFA5" s="155"/>
      <c r="JFB5" s="155"/>
      <c r="JFC5" s="155"/>
      <c r="JFD5" s="155"/>
      <c r="JFE5" s="155"/>
      <c r="JFF5" s="155"/>
      <c r="JFG5" s="155"/>
      <c r="JFH5" s="155"/>
      <c r="JFI5" s="155"/>
      <c r="JFJ5" s="155"/>
      <c r="JFK5" s="155"/>
      <c r="JFL5" s="155"/>
      <c r="JFM5" s="155"/>
      <c r="JFN5" s="155"/>
      <c r="JFO5" s="155"/>
      <c r="JFP5" s="155"/>
      <c r="JFQ5" s="155"/>
      <c r="JFR5" s="155"/>
      <c r="JFS5" s="155"/>
      <c r="JFT5" s="155"/>
      <c r="JFU5" s="155"/>
      <c r="JFV5" s="155"/>
      <c r="JFW5" s="155"/>
      <c r="JFX5" s="155"/>
      <c r="JFY5" s="155"/>
      <c r="JFZ5" s="155"/>
      <c r="JGA5" s="155"/>
      <c r="JGB5" s="155"/>
      <c r="JGC5" s="155"/>
      <c r="JGD5" s="155"/>
      <c r="JGE5" s="155"/>
      <c r="JGF5" s="155"/>
      <c r="JGG5" s="155"/>
      <c r="JGH5" s="155"/>
      <c r="JGI5" s="155"/>
      <c r="JGJ5" s="155"/>
      <c r="JGK5" s="155"/>
      <c r="JGL5" s="155"/>
      <c r="JGM5" s="155"/>
      <c r="JGN5" s="155"/>
      <c r="JGO5" s="155"/>
      <c r="JGP5" s="155"/>
      <c r="JGQ5" s="155"/>
      <c r="JGR5" s="155"/>
      <c r="JGS5" s="155"/>
      <c r="JGT5" s="155"/>
      <c r="JGU5" s="155"/>
      <c r="JGV5" s="155"/>
      <c r="JGW5" s="155"/>
      <c r="JGX5" s="155"/>
      <c r="JGY5" s="155"/>
      <c r="JGZ5" s="155"/>
      <c r="JHA5" s="155"/>
      <c r="JHB5" s="155"/>
      <c r="JHC5" s="155"/>
      <c r="JHD5" s="155"/>
      <c r="JHE5" s="155"/>
      <c r="JHF5" s="155"/>
      <c r="JHG5" s="155"/>
      <c r="JHH5" s="155"/>
      <c r="JHI5" s="155"/>
      <c r="JHJ5" s="155"/>
      <c r="JHK5" s="155"/>
      <c r="JHL5" s="155"/>
      <c r="JHM5" s="155"/>
      <c r="JHN5" s="155"/>
      <c r="JHO5" s="155"/>
      <c r="JHP5" s="155"/>
      <c r="JHQ5" s="155"/>
      <c r="JHR5" s="155"/>
      <c r="JHS5" s="155"/>
      <c r="JHT5" s="155"/>
      <c r="JHU5" s="155"/>
      <c r="JHV5" s="155"/>
      <c r="JHW5" s="155"/>
      <c r="JHX5" s="155"/>
      <c r="JHY5" s="155"/>
      <c r="JHZ5" s="155"/>
      <c r="JIA5" s="155"/>
      <c r="JIB5" s="155"/>
      <c r="JIC5" s="155"/>
      <c r="JID5" s="155"/>
      <c r="JIE5" s="155"/>
      <c r="JIF5" s="155"/>
      <c r="JIG5" s="155"/>
      <c r="JIH5" s="155"/>
      <c r="JII5" s="155"/>
      <c r="JIJ5" s="155"/>
      <c r="JIK5" s="155"/>
      <c r="JIL5" s="155"/>
      <c r="JIM5" s="155"/>
      <c r="JIN5" s="155"/>
      <c r="JIO5" s="155"/>
      <c r="JIP5" s="155"/>
      <c r="JIQ5" s="155"/>
      <c r="JIR5" s="155"/>
      <c r="JIS5" s="155"/>
      <c r="JIT5" s="155"/>
      <c r="JIU5" s="155"/>
      <c r="JIV5" s="155"/>
      <c r="JIW5" s="155"/>
      <c r="JIX5" s="155"/>
      <c r="JIY5" s="155"/>
      <c r="JIZ5" s="155"/>
      <c r="JJA5" s="155"/>
      <c r="JJB5" s="155"/>
      <c r="JJC5" s="155"/>
      <c r="JJD5" s="155"/>
      <c r="JJE5" s="155"/>
      <c r="JJF5" s="155"/>
      <c r="JJG5" s="155"/>
      <c r="JJH5" s="155"/>
      <c r="JJI5" s="155"/>
      <c r="JJJ5" s="155"/>
      <c r="JJK5" s="155"/>
      <c r="JJL5" s="155"/>
      <c r="JJM5" s="155"/>
      <c r="JJN5" s="155"/>
      <c r="JJO5" s="155"/>
      <c r="JJP5" s="155"/>
      <c r="JJQ5" s="155"/>
      <c r="JJR5" s="155"/>
      <c r="JJS5" s="155"/>
      <c r="JJT5" s="155"/>
      <c r="JJU5" s="155"/>
      <c r="JJV5" s="155"/>
      <c r="JJW5" s="155"/>
      <c r="JJX5" s="155"/>
      <c r="JJY5" s="155"/>
      <c r="JJZ5" s="155"/>
      <c r="JKA5" s="155"/>
      <c r="JKB5" s="155"/>
      <c r="JKC5" s="155"/>
      <c r="JKD5" s="155"/>
      <c r="JKE5" s="155"/>
      <c r="JKF5" s="155"/>
      <c r="JKG5" s="155"/>
      <c r="JKH5" s="155"/>
      <c r="JKI5" s="155"/>
      <c r="JKJ5" s="155"/>
      <c r="JKK5" s="155"/>
      <c r="JKL5" s="155"/>
      <c r="JKM5" s="155"/>
      <c r="JKN5" s="155"/>
      <c r="JKO5" s="155"/>
      <c r="JKP5" s="155"/>
      <c r="JKQ5" s="155"/>
      <c r="JKR5" s="155"/>
      <c r="JKS5" s="155"/>
      <c r="JKT5" s="155"/>
      <c r="JKU5" s="155"/>
      <c r="JKV5" s="155"/>
      <c r="JKW5" s="155"/>
      <c r="JKX5" s="155"/>
      <c r="JKY5" s="155"/>
      <c r="JKZ5" s="155"/>
      <c r="JLA5" s="155"/>
      <c r="JLB5" s="155"/>
      <c r="JLC5" s="155"/>
      <c r="JLD5" s="155"/>
      <c r="JLE5" s="155"/>
      <c r="JLF5" s="155"/>
      <c r="JLG5" s="155"/>
      <c r="JLH5" s="155"/>
      <c r="JLI5" s="155"/>
      <c r="JLJ5" s="155"/>
      <c r="JLK5" s="155"/>
      <c r="JLL5" s="155"/>
      <c r="JLM5" s="155"/>
      <c r="JLN5" s="155"/>
      <c r="JLO5" s="155"/>
      <c r="JLP5" s="155"/>
      <c r="JLQ5" s="155"/>
      <c r="JLR5" s="155"/>
      <c r="JLS5" s="155"/>
      <c r="JLT5" s="155"/>
      <c r="JLU5" s="155"/>
      <c r="JLV5" s="155"/>
      <c r="JLW5" s="155"/>
      <c r="JLX5" s="155"/>
      <c r="JLY5" s="155"/>
      <c r="JLZ5" s="155"/>
      <c r="JMA5" s="155"/>
      <c r="JMB5" s="155"/>
      <c r="JMC5" s="155"/>
      <c r="JMD5" s="155"/>
      <c r="JME5" s="155"/>
      <c r="JMF5" s="155"/>
      <c r="JMG5" s="155"/>
      <c r="JMH5" s="155"/>
      <c r="JMI5" s="155"/>
      <c r="JMJ5" s="155"/>
      <c r="JMK5" s="155"/>
      <c r="JML5" s="155"/>
      <c r="JMM5" s="155"/>
      <c r="JMN5" s="155"/>
      <c r="JMO5" s="155"/>
      <c r="JMP5" s="155"/>
      <c r="JMQ5" s="155"/>
      <c r="JMR5" s="155"/>
      <c r="JMS5" s="155"/>
      <c r="JMT5" s="155"/>
      <c r="JMU5" s="155"/>
      <c r="JMV5" s="155"/>
      <c r="JMW5" s="155"/>
      <c r="JMX5" s="155"/>
      <c r="JMY5" s="155"/>
      <c r="JMZ5" s="155"/>
      <c r="JNA5" s="155"/>
      <c r="JNB5" s="155"/>
      <c r="JNC5" s="155"/>
      <c r="JND5" s="155"/>
      <c r="JNE5" s="155"/>
      <c r="JNF5" s="155"/>
      <c r="JNG5" s="155"/>
      <c r="JNH5" s="155"/>
      <c r="JNI5" s="155"/>
      <c r="JNJ5" s="155"/>
      <c r="JNK5" s="155"/>
      <c r="JNL5" s="155"/>
      <c r="JNM5" s="155"/>
      <c r="JNN5" s="155"/>
      <c r="JNO5" s="155"/>
      <c r="JNP5" s="155"/>
      <c r="JNQ5" s="155"/>
      <c r="JNR5" s="155"/>
      <c r="JNS5" s="155"/>
      <c r="JNT5" s="155"/>
      <c r="JNU5" s="155"/>
      <c r="JNV5" s="155"/>
      <c r="JNW5" s="155"/>
      <c r="JNX5" s="155"/>
      <c r="JNY5" s="155"/>
      <c r="JNZ5" s="155"/>
      <c r="JOA5" s="155"/>
      <c r="JOB5" s="155"/>
      <c r="JOC5" s="155"/>
      <c r="JOD5" s="155"/>
      <c r="JOE5" s="155"/>
      <c r="JOF5" s="155"/>
      <c r="JOG5" s="155"/>
      <c r="JOH5" s="155"/>
      <c r="JOI5" s="155"/>
      <c r="JOJ5" s="155"/>
      <c r="JOK5" s="155"/>
      <c r="JOL5" s="155"/>
      <c r="JOM5" s="155"/>
      <c r="JON5" s="155"/>
      <c r="JOO5" s="155"/>
      <c r="JOP5" s="155"/>
      <c r="JOQ5" s="155"/>
      <c r="JOR5" s="155"/>
      <c r="JOS5" s="155"/>
      <c r="JOT5" s="155"/>
      <c r="JOU5" s="155"/>
      <c r="JOV5" s="155"/>
      <c r="JOW5" s="155"/>
      <c r="JOX5" s="155"/>
      <c r="JOY5" s="155"/>
      <c r="JOZ5" s="155"/>
      <c r="JPA5" s="155"/>
      <c r="JPB5" s="155"/>
      <c r="JPC5" s="155"/>
      <c r="JPD5" s="155"/>
      <c r="JPE5" s="155"/>
      <c r="JPF5" s="155"/>
      <c r="JPG5" s="155"/>
      <c r="JPH5" s="155"/>
      <c r="JPI5" s="155"/>
      <c r="JPJ5" s="155"/>
      <c r="JPK5" s="155"/>
      <c r="JPL5" s="155"/>
      <c r="JPM5" s="155"/>
      <c r="JPN5" s="155"/>
      <c r="JPO5" s="155"/>
      <c r="JPP5" s="155"/>
      <c r="JPQ5" s="155"/>
      <c r="JPR5" s="155"/>
      <c r="JPS5" s="155"/>
      <c r="JPT5" s="155"/>
      <c r="JPU5" s="155"/>
      <c r="JPV5" s="155"/>
      <c r="JPW5" s="155"/>
      <c r="JPX5" s="155"/>
      <c r="JPY5" s="155"/>
      <c r="JPZ5" s="155"/>
      <c r="JQA5" s="155"/>
      <c r="JQB5" s="155"/>
      <c r="JQC5" s="155"/>
      <c r="JQD5" s="155"/>
      <c r="JQE5" s="155"/>
      <c r="JQF5" s="155"/>
      <c r="JQG5" s="155"/>
      <c r="JQH5" s="155"/>
      <c r="JQI5" s="155"/>
      <c r="JQJ5" s="155"/>
      <c r="JQK5" s="155"/>
      <c r="JQL5" s="155"/>
      <c r="JQM5" s="155"/>
      <c r="JQN5" s="155"/>
      <c r="JQO5" s="155"/>
      <c r="JQP5" s="155"/>
      <c r="JQQ5" s="155"/>
      <c r="JQR5" s="155"/>
      <c r="JQS5" s="155"/>
      <c r="JQT5" s="155"/>
      <c r="JQU5" s="155"/>
      <c r="JQV5" s="155"/>
      <c r="JQW5" s="155"/>
      <c r="JQX5" s="155"/>
      <c r="JQY5" s="155"/>
      <c r="JQZ5" s="155"/>
      <c r="JRA5" s="155"/>
      <c r="JRB5" s="155"/>
      <c r="JRC5" s="155"/>
      <c r="JRD5" s="155"/>
      <c r="JRE5" s="155"/>
      <c r="JRF5" s="155"/>
      <c r="JRG5" s="155"/>
      <c r="JRH5" s="155"/>
      <c r="JRI5" s="155"/>
      <c r="JRJ5" s="155"/>
      <c r="JRK5" s="155"/>
      <c r="JRL5" s="155"/>
      <c r="JRM5" s="155"/>
      <c r="JRN5" s="155"/>
      <c r="JRO5" s="155"/>
      <c r="JRP5" s="155"/>
      <c r="JRQ5" s="155"/>
      <c r="JRR5" s="155"/>
      <c r="JRS5" s="155"/>
      <c r="JRT5" s="155"/>
      <c r="JRU5" s="155"/>
      <c r="JRV5" s="155"/>
      <c r="JRW5" s="155"/>
      <c r="JRX5" s="155"/>
      <c r="JRY5" s="155"/>
      <c r="JRZ5" s="155"/>
      <c r="JSA5" s="155"/>
      <c r="JSB5" s="155"/>
      <c r="JSC5" s="155"/>
      <c r="JSD5" s="155"/>
      <c r="JSE5" s="155"/>
      <c r="JSF5" s="155"/>
      <c r="JSG5" s="155"/>
      <c r="JSH5" s="155"/>
      <c r="JSI5" s="155"/>
      <c r="JSJ5" s="155"/>
      <c r="JSK5" s="155"/>
      <c r="JSL5" s="155"/>
      <c r="JSM5" s="155"/>
      <c r="JSN5" s="155"/>
      <c r="JSO5" s="155"/>
      <c r="JSP5" s="155"/>
      <c r="JSQ5" s="155"/>
      <c r="JSR5" s="155"/>
      <c r="JSS5" s="155"/>
      <c r="JST5" s="155"/>
      <c r="JSU5" s="155"/>
      <c r="JSV5" s="155"/>
      <c r="JSW5" s="155"/>
      <c r="JSX5" s="155"/>
      <c r="JSY5" s="155"/>
      <c r="JSZ5" s="155"/>
      <c r="JTA5" s="155"/>
      <c r="JTB5" s="155"/>
      <c r="JTC5" s="155"/>
      <c r="JTD5" s="155"/>
      <c r="JTE5" s="155"/>
      <c r="JTF5" s="155"/>
      <c r="JTG5" s="155"/>
      <c r="JTH5" s="155"/>
      <c r="JTI5" s="155"/>
      <c r="JTJ5" s="155"/>
      <c r="JTK5" s="155"/>
      <c r="JTL5" s="155"/>
      <c r="JTM5" s="155"/>
      <c r="JTN5" s="155"/>
      <c r="JTO5" s="155"/>
      <c r="JTP5" s="155"/>
      <c r="JTQ5" s="155"/>
      <c r="JTR5" s="155"/>
      <c r="JTS5" s="155"/>
      <c r="JTT5" s="155"/>
      <c r="JTU5" s="155"/>
      <c r="JTV5" s="155"/>
      <c r="JTW5" s="155"/>
      <c r="JTX5" s="155"/>
      <c r="JTY5" s="155"/>
      <c r="JTZ5" s="155"/>
      <c r="JUA5" s="155"/>
      <c r="JUB5" s="155"/>
      <c r="JUC5" s="155"/>
      <c r="JUD5" s="155"/>
      <c r="JUE5" s="155"/>
      <c r="JUF5" s="155"/>
      <c r="JUG5" s="155"/>
      <c r="JUH5" s="155"/>
      <c r="JUI5" s="155"/>
      <c r="JUJ5" s="155"/>
      <c r="JUK5" s="155"/>
      <c r="JUL5" s="155"/>
      <c r="JUM5" s="155"/>
      <c r="JUN5" s="155"/>
      <c r="JUO5" s="155"/>
      <c r="JUP5" s="155"/>
      <c r="JUQ5" s="155"/>
      <c r="JUR5" s="155"/>
      <c r="JUS5" s="155"/>
      <c r="JUT5" s="155"/>
      <c r="JUU5" s="155"/>
      <c r="JUV5" s="155"/>
      <c r="JUW5" s="155"/>
      <c r="JUX5" s="155"/>
      <c r="JUY5" s="155"/>
      <c r="JUZ5" s="155"/>
      <c r="JVA5" s="155"/>
      <c r="JVB5" s="155"/>
      <c r="JVC5" s="155"/>
      <c r="JVD5" s="155"/>
      <c r="JVE5" s="155"/>
      <c r="JVF5" s="155"/>
      <c r="JVG5" s="155"/>
      <c r="JVH5" s="155"/>
      <c r="JVI5" s="155"/>
      <c r="JVJ5" s="155"/>
      <c r="JVK5" s="155"/>
      <c r="JVL5" s="155"/>
      <c r="JVM5" s="155"/>
      <c r="JVN5" s="155"/>
      <c r="JVO5" s="155"/>
      <c r="JVP5" s="155"/>
      <c r="JVQ5" s="155"/>
      <c r="JVR5" s="155"/>
      <c r="JVS5" s="155"/>
      <c r="JVT5" s="155"/>
      <c r="JVU5" s="155"/>
      <c r="JVV5" s="155"/>
      <c r="JVW5" s="155"/>
      <c r="JVX5" s="155"/>
      <c r="JVY5" s="155"/>
      <c r="JVZ5" s="155"/>
      <c r="JWA5" s="155"/>
      <c r="JWB5" s="155"/>
      <c r="JWC5" s="155"/>
      <c r="JWD5" s="155"/>
      <c r="JWE5" s="155"/>
      <c r="JWF5" s="155"/>
      <c r="JWG5" s="155"/>
      <c r="JWH5" s="155"/>
      <c r="JWI5" s="155"/>
      <c r="JWJ5" s="155"/>
      <c r="JWK5" s="155"/>
      <c r="JWL5" s="155"/>
      <c r="JWM5" s="155"/>
      <c r="JWN5" s="155"/>
      <c r="JWO5" s="155"/>
      <c r="JWP5" s="155"/>
      <c r="JWQ5" s="155"/>
      <c r="JWR5" s="155"/>
      <c r="JWS5" s="155"/>
      <c r="JWT5" s="155"/>
      <c r="JWU5" s="155"/>
      <c r="JWV5" s="155"/>
      <c r="JWW5" s="155"/>
      <c r="JWX5" s="155"/>
      <c r="JWY5" s="155"/>
      <c r="JWZ5" s="155"/>
      <c r="JXA5" s="155"/>
      <c r="JXB5" s="155"/>
      <c r="JXC5" s="155"/>
      <c r="JXD5" s="155"/>
      <c r="JXE5" s="155"/>
      <c r="JXF5" s="155"/>
      <c r="JXG5" s="155"/>
      <c r="JXH5" s="155"/>
      <c r="JXI5" s="155"/>
      <c r="JXJ5" s="155"/>
      <c r="JXK5" s="155"/>
      <c r="JXL5" s="155"/>
      <c r="JXM5" s="155"/>
      <c r="JXN5" s="155"/>
      <c r="JXO5" s="155"/>
      <c r="JXP5" s="155"/>
      <c r="JXQ5" s="155"/>
      <c r="JXR5" s="155"/>
      <c r="JXS5" s="155"/>
      <c r="JXT5" s="155"/>
      <c r="JXU5" s="155"/>
      <c r="JXV5" s="155"/>
      <c r="JXW5" s="155"/>
      <c r="JXX5" s="155"/>
      <c r="JXY5" s="155"/>
      <c r="JXZ5" s="155"/>
      <c r="JYA5" s="155"/>
      <c r="JYB5" s="155"/>
      <c r="JYC5" s="155"/>
      <c r="JYD5" s="155"/>
      <c r="JYE5" s="155"/>
      <c r="JYF5" s="155"/>
      <c r="JYG5" s="155"/>
      <c r="JYH5" s="155"/>
      <c r="JYI5" s="155"/>
      <c r="JYJ5" s="155"/>
      <c r="JYK5" s="155"/>
      <c r="JYL5" s="155"/>
      <c r="JYM5" s="155"/>
      <c r="JYN5" s="155"/>
      <c r="JYO5" s="155"/>
      <c r="JYP5" s="155"/>
      <c r="JYQ5" s="155"/>
      <c r="JYR5" s="155"/>
      <c r="JYS5" s="155"/>
      <c r="JYT5" s="155"/>
      <c r="JYU5" s="155"/>
      <c r="JYV5" s="155"/>
      <c r="JYW5" s="155"/>
      <c r="JYX5" s="155"/>
      <c r="JYY5" s="155"/>
      <c r="JYZ5" s="155"/>
      <c r="JZA5" s="155"/>
      <c r="JZB5" s="155"/>
      <c r="JZC5" s="155"/>
      <c r="JZD5" s="155"/>
      <c r="JZE5" s="155"/>
      <c r="JZF5" s="155"/>
      <c r="JZG5" s="155"/>
      <c r="JZH5" s="155"/>
      <c r="JZI5" s="155"/>
      <c r="JZJ5" s="155"/>
      <c r="JZK5" s="155"/>
      <c r="JZL5" s="155"/>
      <c r="JZM5" s="155"/>
      <c r="JZN5" s="155"/>
      <c r="JZO5" s="155"/>
      <c r="JZP5" s="155"/>
      <c r="JZQ5" s="155"/>
      <c r="JZR5" s="155"/>
      <c r="JZS5" s="155"/>
      <c r="JZT5" s="155"/>
      <c r="JZU5" s="155"/>
      <c r="JZV5" s="155"/>
      <c r="JZW5" s="155"/>
      <c r="JZX5" s="155"/>
      <c r="JZY5" s="155"/>
      <c r="JZZ5" s="155"/>
      <c r="KAA5" s="155"/>
      <c r="KAB5" s="155"/>
      <c r="KAC5" s="155"/>
      <c r="KAD5" s="155"/>
      <c r="KAE5" s="155"/>
      <c r="KAF5" s="155"/>
      <c r="KAG5" s="155"/>
      <c r="KAH5" s="155"/>
      <c r="KAI5" s="155"/>
      <c r="KAJ5" s="155"/>
      <c r="KAK5" s="155"/>
      <c r="KAL5" s="155"/>
      <c r="KAM5" s="155"/>
      <c r="KAN5" s="155"/>
      <c r="KAO5" s="155"/>
      <c r="KAP5" s="155"/>
      <c r="KAQ5" s="155"/>
      <c r="KAR5" s="155"/>
      <c r="KAS5" s="155"/>
      <c r="KAT5" s="155"/>
      <c r="KAU5" s="155"/>
      <c r="KAV5" s="155"/>
      <c r="KAW5" s="155"/>
      <c r="KAX5" s="155"/>
      <c r="KAY5" s="155"/>
      <c r="KAZ5" s="155"/>
      <c r="KBA5" s="155"/>
      <c r="KBB5" s="155"/>
      <c r="KBC5" s="155"/>
      <c r="KBD5" s="155"/>
      <c r="KBE5" s="155"/>
      <c r="KBF5" s="155"/>
      <c r="KBG5" s="155"/>
      <c r="KBH5" s="155"/>
      <c r="KBI5" s="155"/>
      <c r="KBJ5" s="155"/>
      <c r="KBK5" s="155"/>
      <c r="KBL5" s="155"/>
      <c r="KBM5" s="155"/>
      <c r="KBN5" s="155"/>
      <c r="KBO5" s="155"/>
      <c r="KBP5" s="155"/>
      <c r="KBQ5" s="155"/>
      <c r="KBR5" s="155"/>
      <c r="KBS5" s="155"/>
      <c r="KBT5" s="155"/>
      <c r="KBU5" s="155"/>
      <c r="KBV5" s="155"/>
      <c r="KBW5" s="155"/>
      <c r="KBX5" s="155"/>
      <c r="KBY5" s="155"/>
      <c r="KBZ5" s="155"/>
      <c r="KCA5" s="155"/>
      <c r="KCB5" s="155"/>
      <c r="KCC5" s="155"/>
      <c r="KCD5" s="155"/>
      <c r="KCE5" s="155"/>
      <c r="KCF5" s="155"/>
      <c r="KCG5" s="155"/>
      <c r="KCH5" s="155"/>
      <c r="KCI5" s="155"/>
      <c r="KCJ5" s="155"/>
      <c r="KCK5" s="155"/>
      <c r="KCL5" s="155"/>
      <c r="KCM5" s="155"/>
      <c r="KCN5" s="155"/>
      <c r="KCO5" s="155"/>
      <c r="KCP5" s="155"/>
      <c r="KCQ5" s="155"/>
      <c r="KCR5" s="155"/>
      <c r="KCS5" s="155"/>
      <c r="KCT5" s="155"/>
      <c r="KCU5" s="155"/>
      <c r="KCV5" s="155"/>
      <c r="KCW5" s="155"/>
      <c r="KCX5" s="155"/>
      <c r="KCY5" s="155"/>
      <c r="KCZ5" s="155"/>
      <c r="KDA5" s="155"/>
      <c r="KDB5" s="155"/>
      <c r="KDC5" s="155"/>
      <c r="KDD5" s="155"/>
      <c r="KDE5" s="155"/>
      <c r="KDF5" s="155"/>
      <c r="KDG5" s="155"/>
      <c r="KDH5" s="155"/>
      <c r="KDI5" s="155"/>
      <c r="KDJ5" s="155"/>
      <c r="KDK5" s="155"/>
      <c r="KDL5" s="155"/>
      <c r="KDM5" s="155"/>
      <c r="KDN5" s="155"/>
      <c r="KDO5" s="155"/>
      <c r="KDP5" s="155"/>
      <c r="KDQ5" s="155"/>
      <c r="KDR5" s="155"/>
      <c r="KDS5" s="155"/>
      <c r="KDT5" s="155"/>
      <c r="KDU5" s="155"/>
      <c r="KDV5" s="155"/>
      <c r="KDW5" s="155"/>
      <c r="KDX5" s="155"/>
      <c r="KDY5" s="155"/>
      <c r="KDZ5" s="155"/>
      <c r="KEA5" s="155"/>
      <c r="KEB5" s="155"/>
      <c r="KEC5" s="155"/>
      <c r="KED5" s="155"/>
      <c r="KEE5" s="155"/>
      <c r="KEF5" s="155"/>
      <c r="KEG5" s="155"/>
      <c r="KEH5" s="155"/>
      <c r="KEI5" s="155"/>
      <c r="KEJ5" s="155"/>
      <c r="KEK5" s="155"/>
      <c r="KEL5" s="155"/>
      <c r="KEM5" s="155"/>
      <c r="KEN5" s="155"/>
      <c r="KEO5" s="155"/>
      <c r="KEP5" s="155"/>
      <c r="KEQ5" s="155"/>
      <c r="KER5" s="155"/>
      <c r="KES5" s="155"/>
      <c r="KET5" s="155"/>
      <c r="KEU5" s="155"/>
      <c r="KEV5" s="155"/>
      <c r="KEW5" s="155"/>
      <c r="KEX5" s="155"/>
      <c r="KEY5" s="155"/>
      <c r="KEZ5" s="155"/>
      <c r="KFA5" s="155"/>
      <c r="KFB5" s="155"/>
      <c r="KFC5" s="155"/>
      <c r="KFD5" s="155"/>
      <c r="KFE5" s="155"/>
      <c r="KFF5" s="155"/>
      <c r="KFG5" s="155"/>
      <c r="KFH5" s="155"/>
      <c r="KFI5" s="155"/>
      <c r="KFJ5" s="155"/>
      <c r="KFK5" s="155"/>
      <c r="KFL5" s="155"/>
      <c r="KFM5" s="155"/>
      <c r="KFN5" s="155"/>
      <c r="KFO5" s="155"/>
      <c r="KFP5" s="155"/>
      <c r="KFQ5" s="155"/>
      <c r="KFR5" s="155"/>
      <c r="KFS5" s="155"/>
      <c r="KFT5" s="155"/>
      <c r="KFU5" s="155"/>
      <c r="KFV5" s="155"/>
      <c r="KFW5" s="155"/>
      <c r="KFX5" s="155"/>
      <c r="KFY5" s="155"/>
      <c r="KFZ5" s="155"/>
      <c r="KGA5" s="155"/>
      <c r="KGB5" s="155"/>
      <c r="KGC5" s="155"/>
      <c r="KGD5" s="155"/>
      <c r="KGE5" s="155"/>
      <c r="KGF5" s="155"/>
      <c r="KGG5" s="155"/>
      <c r="KGH5" s="155"/>
      <c r="KGI5" s="155"/>
      <c r="KGJ5" s="155"/>
      <c r="KGK5" s="155"/>
      <c r="KGL5" s="155"/>
      <c r="KGM5" s="155"/>
      <c r="KGN5" s="155"/>
      <c r="KGO5" s="155"/>
      <c r="KGP5" s="155"/>
      <c r="KGQ5" s="155"/>
      <c r="KGR5" s="155"/>
      <c r="KGS5" s="155"/>
      <c r="KGT5" s="155"/>
      <c r="KGU5" s="155"/>
      <c r="KGV5" s="155"/>
      <c r="KGW5" s="155"/>
      <c r="KGX5" s="155"/>
      <c r="KGY5" s="155"/>
      <c r="KGZ5" s="155"/>
      <c r="KHA5" s="155"/>
      <c r="KHB5" s="155"/>
      <c r="KHC5" s="155"/>
      <c r="KHD5" s="155"/>
      <c r="KHE5" s="155"/>
      <c r="KHF5" s="155"/>
      <c r="KHG5" s="155"/>
      <c r="KHH5" s="155"/>
      <c r="KHI5" s="155"/>
      <c r="KHJ5" s="155"/>
      <c r="KHK5" s="155"/>
      <c r="KHL5" s="155"/>
      <c r="KHM5" s="155"/>
      <c r="KHN5" s="155"/>
      <c r="KHO5" s="155"/>
      <c r="KHP5" s="155"/>
      <c r="KHQ5" s="155"/>
      <c r="KHR5" s="155"/>
      <c r="KHS5" s="155"/>
      <c r="KHT5" s="155"/>
      <c r="KHU5" s="155"/>
      <c r="KHV5" s="155"/>
      <c r="KHW5" s="155"/>
      <c r="KHX5" s="155"/>
      <c r="KHY5" s="155"/>
      <c r="KHZ5" s="155"/>
      <c r="KIA5" s="155"/>
      <c r="KIB5" s="155"/>
      <c r="KIC5" s="155"/>
      <c r="KID5" s="155"/>
      <c r="KIE5" s="155"/>
      <c r="KIF5" s="155"/>
      <c r="KIG5" s="155"/>
      <c r="KIH5" s="155"/>
      <c r="KII5" s="155"/>
      <c r="KIJ5" s="155"/>
      <c r="KIK5" s="155"/>
      <c r="KIL5" s="155"/>
      <c r="KIM5" s="155"/>
      <c r="KIN5" s="155"/>
      <c r="KIO5" s="155"/>
      <c r="KIP5" s="155"/>
      <c r="KIQ5" s="155"/>
      <c r="KIR5" s="155"/>
      <c r="KIS5" s="155"/>
      <c r="KIT5" s="155"/>
      <c r="KIU5" s="155"/>
      <c r="KIV5" s="155"/>
      <c r="KIW5" s="155"/>
      <c r="KIX5" s="155"/>
      <c r="KIY5" s="155"/>
      <c r="KIZ5" s="155"/>
      <c r="KJA5" s="155"/>
      <c r="KJB5" s="155"/>
      <c r="KJC5" s="155"/>
      <c r="KJD5" s="155"/>
      <c r="KJE5" s="155"/>
      <c r="KJF5" s="155"/>
      <c r="KJG5" s="155"/>
      <c r="KJH5" s="155"/>
      <c r="KJI5" s="155"/>
      <c r="KJJ5" s="155"/>
      <c r="KJK5" s="155"/>
      <c r="KJL5" s="155"/>
      <c r="KJM5" s="155"/>
      <c r="KJN5" s="155"/>
      <c r="KJO5" s="155"/>
      <c r="KJP5" s="155"/>
      <c r="KJQ5" s="155"/>
      <c r="KJR5" s="155"/>
      <c r="KJS5" s="155"/>
      <c r="KJT5" s="155"/>
      <c r="KJU5" s="155"/>
      <c r="KJV5" s="155"/>
      <c r="KJW5" s="155"/>
      <c r="KJX5" s="155"/>
      <c r="KJY5" s="155"/>
      <c r="KJZ5" s="155"/>
      <c r="KKA5" s="155"/>
      <c r="KKB5" s="155"/>
      <c r="KKC5" s="155"/>
      <c r="KKD5" s="155"/>
      <c r="KKE5" s="155"/>
      <c r="KKF5" s="155"/>
      <c r="KKG5" s="155"/>
      <c r="KKH5" s="155"/>
      <c r="KKI5" s="155"/>
      <c r="KKJ5" s="155"/>
      <c r="KKK5" s="155"/>
      <c r="KKL5" s="155"/>
      <c r="KKM5" s="155"/>
      <c r="KKN5" s="155"/>
      <c r="KKO5" s="155"/>
      <c r="KKP5" s="155"/>
      <c r="KKQ5" s="155"/>
      <c r="KKR5" s="155"/>
      <c r="KKS5" s="155"/>
      <c r="KKT5" s="155"/>
      <c r="KKU5" s="155"/>
      <c r="KKV5" s="155"/>
      <c r="KKW5" s="155"/>
      <c r="KKX5" s="155"/>
      <c r="KKY5" s="155"/>
      <c r="KKZ5" s="155"/>
      <c r="KLA5" s="155"/>
      <c r="KLB5" s="155"/>
      <c r="KLC5" s="155"/>
      <c r="KLD5" s="155"/>
      <c r="KLE5" s="155"/>
      <c r="KLF5" s="155"/>
      <c r="KLG5" s="155"/>
      <c r="KLH5" s="155"/>
      <c r="KLI5" s="155"/>
      <c r="KLJ5" s="155"/>
      <c r="KLK5" s="155"/>
      <c r="KLL5" s="155"/>
      <c r="KLM5" s="155"/>
      <c r="KLN5" s="155"/>
      <c r="KLO5" s="155"/>
      <c r="KLP5" s="155"/>
      <c r="KLQ5" s="155"/>
      <c r="KLR5" s="155"/>
      <c r="KLS5" s="155"/>
      <c r="KLT5" s="155"/>
      <c r="KLU5" s="155"/>
      <c r="KLV5" s="155"/>
      <c r="KLW5" s="155"/>
      <c r="KLX5" s="155"/>
      <c r="KLY5" s="155"/>
      <c r="KLZ5" s="155"/>
      <c r="KMA5" s="155"/>
      <c r="KMB5" s="155"/>
      <c r="KMC5" s="155"/>
      <c r="KMD5" s="155"/>
      <c r="KME5" s="155"/>
      <c r="KMF5" s="155"/>
      <c r="KMG5" s="155"/>
      <c r="KMH5" s="155"/>
      <c r="KMI5" s="155"/>
      <c r="KMJ5" s="155"/>
      <c r="KMK5" s="155"/>
      <c r="KML5" s="155"/>
      <c r="KMM5" s="155"/>
      <c r="KMN5" s="155"/>
      <c r="KMO5" s="155"/>
      <c r="KMP5" s="155"/>
      <c r="KMQ5" s="155"/>
      <c r="KMR5" s="155"/>
      <c r="KMS5" s="155"/>
      <c r="KMT5" s="155"/>
      <c r="KMU5" s="155"/>
      <c r="KMV5" s="155"/>
      <c r="KMW5" s="155"/>
      <c r="KMX5" s="155"/>
      <c r="KMY5" s="155"/>
      <c r="KMZ5" s="155"/>
      <c r="KNA5" s="155"/>
      <c r="KNB5" s="155"/>
      <c r="KNC5" s="155"/>
      <c r="KND5" s="155"/>
      <c r="KNE5" s="155"/>
      <c r="KNF5" s="155"/>
      <c r="KNG5" s="155"/>
      <c r="KNH5" s="155"/>
      <c r="KNI5" s="155"/>
      <c r="KNJ5" s="155"/>
      <c r="KNK5" s="155"/>
      <c r="KNL5" s="155"/>
      <c r="KNM5" s="155"/>
      <c r="KNN5" s="155"/>
      <c r="KNO5" s="155"/>
      <c r="KNP5" s="155"/>
      <c r="KNQ5" s="155"/>
      <c r="KNR5" s="155"/>
      <c r="KNS5" s="155"/>
      <c r="KNT5" s="155"/>
      <c r="KNU5" s="155"/>
      <c r="KNV5" s="155"/>
      <c r="KNW5" s="155"/>
      <c r="KNX5" s="155"/>
      <c r="KNY5" s="155"/>
      <c r="KNZ5" s="155"/>
      <c r="KOA5" s="155"/>
      <c r="KOB5" s="155"/>
      <c r="KOC5" s="155"/>
      <c r="KOD5" s="155"/>
      <c r="KOE5" s="155"/>
      <c r="KOF5" s="155"/>
      <c r="KOG5" s="155"/>
      <c r="KOH5" s="155"/>
      <c r="KOI5" s="155"/>
      <c r="KOJ5" s="155"/>
      <c r="KOK5" s="155"/>
      <c r="KOL5" s="155"/>
      <c r="KOM5" s="155"/>
      <c r="KON5" s="155"/>
      <c r="KOO5" s="155"/>
      <c r="KOP5" s="155"/>
      <c r="KOQ5" s="155"/>
      <c r="KOR5" s="155"/>
      <c r="KOS5" s="155"/>
      <c r="KOT5" s="155"/>
      <c r="KOU5" s="155"/>
      <c r="KOV5" s="155"/>
      <c r="KOW5" s="155"/>
      <c r="KOX5" s="155"/>
      <c r="KOY5" s="155"/>
      <c r="KOZ5" s="155"/>
      <c r="KPA5" s="155"/>
      <c r="KPB5" s="155"/>
      <c r="KPC5" s="155"/>
      <c r="KPD5" s="155"/>
      <c r="KPE5" s="155"/>
      <c r="KPF5" s="155"/>
      <c r="KPG5" s="155"/>
      <c r="KPH5" s="155"/>
      <c r="KPI5" s="155"/>
      <c r="KPJ5" s="155"/>
      <c r="KPK5" s="155"/>
      <c r="KPL5" s="155"/>
      <c r="KPM5" s="155"/>
      <c r="KPN5" s="155"/>
      <c r="KPO5" s="155"/>
      <c r="KPP5" s="155"/>
      <c r="KPQ5" s="155"/>
      <c r="KPR5" s="155"/>
      <c r="KPS5" s="155"/>
      <c r="KPT5" s="155"/>
      <c r="KPU5" s="155"/>
      <c r="KPV5" s="155"/>
      <c r="KPW5" s="155"/>
      <c r="KPX5" s="155"/>
      <c r="KPY5" s="155"/>
      <c r="KPZ5" s="155"/>
      <c r="KQA5" s="155"/>
      <c r="KQB5" s="155"/>
      <c r="KQC5" s="155"/>
      <c r="KQD5" s="155"/>
      <c r="KQE5" s="155"/>
      <c r="KQF5" s="155"/>
      <c r="KQG5" s="155"/>
      <c r="KQH5" s="155"/>
      <c r="KQI5" s="155"/>
      <c r="KQJ5" s="155"/>
      <c r="KQK5" s="155"/>
      <c r="KQL5" s="155"/>
      <c r="KQM5" s="155"/>
      <c r="KQN5" s="155"/>
      <c r="KQO5" s="155"/>
      <c r="KQP5" s="155"/>
      <c r="KQQ5" s="155"/>
      <c r="KQR5" s="155"/>
      <c r="KQS5" s="155"/>
      <c r="KQT5" s="155"/>
      <c r="KQU5" s="155"/>
      <c r="KQV5" s="155"/>
      <c r="KQW5" s="155"/>
      <c r="KQX5" s="155"/>
      <c r="KQY5" s="155"/>
      <c r="KQZ5" s="155"/>
      <c r="KRA5" s="155"/>
      <c r="KRB5" s="155"/>
      <c r="KRC5" s="155"/>
      <c r="KRD5" s="155"/>
      <c r="KRE5" s="155"/>
      <c r="KRF5" s="155"/>
      <c r="KRG5" s="155"/>
      <c r="KRH5" s="155"/>
      <c r="KRI5" s="155"/>
      <c r="KRJ5" s="155"/>
      <c r="KRK5" s="155"/>
      <c r="KRL5" s="155"/>
      <c r="KRM5" s="155"/>
      <c r="KRN5" s="155"/>
      <c r="KRO5" s="155"/>
      <c r="KRP5" s="155"/>
      <c r="KRQ5" s="155"/>
      <c r="KRR5" s="155"/>
      <c r="KRS5" s="155"/>
      <c r="KRT5" s="155"/>
      <c r="KRU5" s="155"/>
      <c r="KRV5" s="155"/>
      <c r="KRW5" s="155"/>
      <c r="KRX5" s="155"/>
      <c r="KRY5" s="155"/>
      <c r="KRZ5" s="155"/>
      <c r="KSA5" s="155"/>
      <c r="KSB5" s="155"/>
      <c r="KSC5" s="155"/>
      <c r="KSD5" s="155"/>
      <c r="KSE5" s="155"/>
      <c r="KSF5" s="155"/>
      <c r="KSG5" s="155"/>
      <c r="KSH5" s="155"/>
      <c r="KSI5" s="155"/>
      <c r="KSJ5" s="155"/>
      <c r="KSK5" s="155"/>
      <c r="KSL5" s="155"/>
      <c r="KSM5" s="155"/>
      <c r="KSN5" s="155"/>
      <c r="KSO5" s="155"/>
      <c r="KSP5" s="155"/>
      <c r="KSQ5" s="155"/>
      <c r="KSR5" s="155"/>
      <c r="KSS5" s="155"/>
      <c r="KST5" s="155"/>
      <c r="KSU5" s="155"/>
      <c r="KSV5" s="155"/>
      <c r="KSW5" s="155"/>
      <c r="KSX5" s="155"/>
      <c r="KSY5" s="155"/>
      <c r="KSZ5" s="155"/>
      <c r="KTA5" s="155"/>
      <c r="KTB5" s="155"/>
      <c r="KTC5" s="155"/>
      <c r="KTD5" s="155"/>
      <c r="KTE5" s="155"/>
      <c r="KTF5" s="155"/>
      <c r="KTG5" s="155"/>
      <c r="KTH5" s="155"/>
      <c r="KTI5" s="155"/>
      <c r="KTJ5" s="155"/>
      <c r="KTK5" s="155"/>
      <c r="KTL5" s="155"/>
      <c r="KTM5" s="155"/>
      <c r="KTN5" s="155"/>
      <c r="KTO5" s="155"/>
      <c r="KTP5" s="155"/>
      <c r="KTQ5" s="155"/>
      <c r="KTR5" s="155"/>
      <c r="KTS5" s="155"/>
      <c r="KTT5" s="155"/>
      <c r="KTU5" s="155"/>
      <c r="KTV5" s="155"/>
      <c r="KTW5" s="155"/>
      <c r="KTX5" s="155"/>
      <c r="KTY5" s="155"/>
      <c r="KTZ5" s="155"/>
      <c r="KUA5" s="155"/>
      <c r="KUB5" s="155"/>
      <c r="KUC5" s="155"/>
      <c r="KUD5" s="155"/>
      <c r="KUE5" s="155"/>
      <c r="KUF5" s="155"/>
      <c r="KUG5" s="155"/>
      <c r="KUH5" s="155"/>
      <c r="KUI5" s="155"/>
      <c r="KUJ5" s="155"/>
      <c r="KUK5" s="155"/>
      <c r="KUL5" s="155"/>
      <c r="KUM5" s="155"/>
      <c r="KUN5" s="155"/>
      <c r="KUO5" s="155"/>
      <c r="KUP5" s="155"/>
      <c r="KUQ5" s="155"/>
      <c r="KUR5" s="155"/>
      <c r="KUS5" s="155"/>
      <c r="KUT5" s="155"/>
      <c r="KUU5" s="155"/>
      <c r="KUV5" s="155"/>
      <c r="KUW5" s="155"/>
      <c r="KUX5" s="155"/>
      <c r="KUY5" s="155"/>
      <c r="KUZ5" s="155"/>
      <c r="KVA5" s="155"/>
      <c r="KVB5" s="155"/>
      <c r="KVC5" s="155"/>
      <c r="KVD5" s="155"/>
      <c r="KVE5" s="155"/>
      <c r="KVF5" s="155"/>
      <c r="KVG5" s="155"/>
      <c r="KVH5" s="155"/>
      <c r="KVI5" s="155"/>
      <c r="KVJ5" s="155"/>
      <c r="KVK5" s="155"/>
      <c r="KVL5" s="155"/>
      <c r="KVM5" s="155"/>
      <c r="KVN5" s="155"/>
      <c r="KVO5" s="155"/>
      <c r="KVP5" s="155"/>
      <c r="KVQ5" s="155"/>
      <c r="KVR5" s="155"/>
      <c r="KVS5" s="155"/>
      <c r="KVT5" s="155"/>
      <c r="KVU5" s="155"/>
      <c r="KVV5" s="155"/>
      <c r="KVW5" s="155"/>
      <c r="KVX5" s="155"/>
      <c r="KVY5" s="155"/>
      <c r="KVZ5" s="155"/>
      <c r="KWA5" s="155"/>
      <c r="KWB5" s="155"/>
      <c r="KWC5" s="155"/>
      <c r="KWD5" s="155"/>
      <c r="KWE5" s="155"/>
      <c r="KWF5" s="155"/>
      <c r="KWG5" s="155"/>
      <c r="KWH5" s="155"/>
      <c r="KWI5" s="155"/>
      <c r="KWJ5" s="155"/>
      <c r="KWK5" s="155"/>
      <c r="KWL5" s="155"/>
      <c r="KWM5" s="155"/>
      <c r="KWN5" s="155"/>
      <c r="KWO5" s="155"/>
      <c r="KWP5" s="155"/>
      <c r="KWQ5" s="155"/>
      <c r="KWR5" s="155"/>
      <c r="KWS5" s="155"/>
      <c r="KWT5" s="155"/>
      <c r="KWU5" s="155"/>
      <c r="KWV5" s="155"/>
      <c r="KWW5" s="155"/>
      <c r="KWX5" s="155"/>
      <c r="KWY5" s="155"/>
      <c r="KWZ5" s="155"/>
      <c r="KXA5" s="155"/>
      <c r="KXB5" s="155"/>
      <c r="KXC5" s="155"/>
      <c r="KXD5" s="155"/>
      <c r="KXE5" s="155"/>
      <c r="KXF5" s="155"/>
      <c r="KXG5" s="155"/>
      <c r="KXH5" s="155"/>
      <c r="KXI5" s="155"/>
      <c r="KXJ5" s="155"/>
      <c r="KXK5" s="155"/>
      <c r="KXL5" s="155"/>
      <c r="KXM5" s="155"/>
      <c r="KXN5" s="155"/>
      <c r="KXO5" s="155"/>
      <c r="KXP5" s="155"/>
      <c r="KXQ5" s="155"/>
      <c r="KXR5" s="155"/>
      <c r="KXS5" s="155"/>
      <c r="KXT5" s="155"/>
      <c r="KXU5" s="155"/>
      <c r="KXV5" s="155"/>
      <c r="KXW5" s="155"/>
      <c r="KXX5" s="155"/>
      <c r="KXY5" s="155"/>
      <c r="KXZ5" s="155"/>
      <c r="KYA5" s="155"/>
      <c r="KYB5" s="155"/>
      <c r="KYC5" s="155"/>
      <c r="KYD5" s="155"/>
      <c r="KYE5" s="155"/>
      <c r="KYF5" s="155"/>
      <c r="KYG5" s="155"/>
      <c r="KYH5" s="155"/>
      <c r="KYI5" s="155"/>
      <c r="KYJ5" s="155"/>
      <c r="KYK5" s="155"/>
      <c r="KYL5" s="155"/>
      <c r="KYM5" s="155"/>
      <c r="KYN5" s="155"/>
      <c r="KYO5" s="155"/>
      <c r="KYP5" s="155"/>
      <c r="KYQ5" s="155"/>
      <c r="KYR5" s="155"/>
      <c r="KYS5" s="155"/>
      <c r="KYT5" s="155"/>
      <c r="KYU5" s="155"/>
      <c r="KYV5" s="155"/>
      <c r="KYW5" s="155"/>
      <c r="KYX5" s="155"/>
      <c r="KYY5" s="155"/>
      <c r="KYZ5" s="155"/>
      <c r="KZA5" s="155"/>
      <c r="KZB5" s="155"/>
      <c r="KZC5" s="155"/>
      <c r="KZD5" s="155"/>
      <c r="KZE5" s="155"/>
      <c r="KZF5" s="155"/>
      <c r="KZG5" s="155"/>
      <c r="KZH5" s="155"/>
      <c r="KZI5" s="155"/>
      <c r="KZJ5" s="155"/>
      <c r="KZK5" s="155"/>
      <c r="KZL5" s="155"/>
      <c r="KZM5" s="155"/>
      <c r="KZN5" s="155"/>
      <c r="KZO5" s="155"/>
      <c r="KZP5" s="155"/>
      <c r="KZQ5" s="155"/>
      <c r="KZR5" s="155"/>
      <c r="KZS5" s="155"/>
      <c r="KZT5" s="155"/>
      <c r="KZU5" s="155"/>
      <c r="KZV5" s="155"/>
      <c r="KZW5" s="155"/>
      <c r="KZX5" s="155"/>
      <c r="KZY5" s="155"/>
      <c r="KZZ5" s="155"/>
      <c r="LAA5" s="155"/>
      <c r="LAB5" s="155"/>
      <c r="LAC5" s="155"/>
      <c r="LAD5" s="155"/>
      <c r="LAE5" s="155"/>
      <c r="LAF5" s="155"/>
      <c r="LAG5" s="155"/>
      <c r="LAH5" s="155"/>
      <c r="LAI5" s="155"/>
      <c r="LAJ5" s="155"/>
      <c r="LAK5" s="155"/>
      <c r="LAL5" s="155"/>
      <c r="LAM5" s="155"/>
      <c r="LAN5" s="155"/>
      <c r="LAO5" s="155"/>
      <c r="LAP5" s="155"/>
      <c r="LAQ5" s="155"/>
      <c r="LAR5" s="155"/>
      <c r="LAS5" s="155"/>
      <c r="LAT5" s="155"/>
      <c r="LAU5" s="155"/>
      <c r="LAV5" s="155"/>
      <c r="LAW5" s="155"/>
      <c r="LAX5" s="155"/>
      <c r="LAY5" s="155"/>
      <c r="LAZ5" s="155"/>
      <c r="LBA5" s="155"/>
      <c r="LBB5" s="155"/>
      <c r="LBC5" s="155"/>
      <c r="LBD5" s="155"/>
      <c r="LBE5" s="155"/>
      <c r="LBF5" s="155"/>
      <c r="LBG5" s="155"/>
      <c r="LBH5" s="155"/>
      <c r="LBI5" s="155"/>
      <c r="LBJ5" s="155"/>
      <c r="LBK5" s="155"/>
      <c r="LBL5" s="155"/>
      <c r="LBM5" s="155"/>
      <c r="LBN5" s="155"/>
      <c r="LBO5" s="155"/>
      <c r="LBP5" s="155"/>
      <c r="LBQ5" s="155"/>
      <c r="LBR5" s="155"/>
      <c r="LBS5" s="155"/>
      <c r="LBT5" s="155"/>
      <c r="LBU5" s="155"/>
      <c r="LBV5" s="155"/>
      <c r="LBW5" s="155"/>
      <c r="LBX5" s="155"/>
      <c r="LBY5" s="155"/>
      <c r="LBZ5" s="155"/>
      <c r="LCA5" s="155"/>
      <c r="LCB5" s="155"/>
      <c r="LCC5" s="155"/>
      <c r="LCD5" s="155"/>
      <c r="LCE5" s="155"/>
      <c r="LCF5" s="155"/>
      <c r="LCG5" s="155"/>
      <c r="LCH5" s="155"/>
      <c r="LCI5" s="155"/>
      <c r="LCJ5" s="155"/>
      <c r="LCK5" s="155"/>
      <c r="LCL5" s="155"/>
      <c r="LCM5" s="155"/>
      <c r="LCN5" s="155"/>
      <c r="LCO5" s="155"/>
      <c r="LCP5" s="155"/>
      <c r="LCQ5" s="155"/>
      <c r="LCR5" s="155"/>
      <c r="LCS5" s="155"/>
      <c r="LCT5" s="155"/>
      <c r="LCU5" s="155"/>
      <c r="LCV5" s="155"/>
      <c r="LCW5" s="155"/>
      <c r="LCX5" s="155"/>
      <c r="LCY5" s="155"/>
      <c r="LCZ5" s="155"/>
      <c r="LDA5" s="155"/>
      <c r="LDB5" s="155"/>
      <c r="LDC5" s="155"/>
      <c r="LDD5" s="155"/>
      <c r="LDE5" s="155"/>
      <c r="LDF5" s="155"/>
      <c r="LDG5" s="155"/>
      <c r="LDH5" s="155"/>
      <c r="LDI5" s="155"/>
      <c r="LDJ5" s="155"/>
      <c r="LDK5" s="155"/>
      <c r="LDL5" s="155"/>
      <c r="LDM5" s="155"/>
      <c r="LDN5" s="155"/>
      <c r="LDO5" s="155"/>
      <c r="LDP5" s="155"/>
      <c r="LDQ5" s="155"/>
      <c r="LDR5" s="155"/>
      <c r="LDS5" s="155"/>
      <c r="LDT5" s="155"/>
      <c r="LDU5" s="155"/>
      <c r="LDV5" s="155"/>
      <c r="LDW5" s="155"/>
      <c r="LDX5" s="155"/>
      <c r="LDY5" s="155"/>
      <c r="LDZ5" s="155"/>
      <c r="LEA5" s="155"/>
      <c r="LEB5" s="155"/>
      <c r="LEC5" s="155"/>
      <c r="LED5" s="155"/>
      <c r="LEE5" s="155"/>
      <c r="LEF5" s="155"/>
      <c r="LEG5" s="155"/>
      <c r="LEH5" s="155"/>
      <c r="LEI5" s="155"/>
      <c r="LEJ5" s="155"/>
      <c r="LEK5" s="155"/>
      <c r="LEL5" s="155"/>
      <c r="LEM5" s="155"/>
      <c r="LEN5" s="155"/>
      <c r="LEO5" s="155"/>
      <c r="LEP5" s="155"/>
      <c r="LEQ5" s="155"/>
      <c r="LER5" s="155"/>
      <c r="LES5" s="155"/>
      <c r="LET5" s="155"/>
      <c r="LEU5" s="155"/>
      <c r="LEV5" s="155"/>
      <c r="LEW5" s="155"/>
      <c r="LEX5" s="155"/>
      <c r="LEY5" s="155"/>
      <c r="LEZ5" s="155"/>
      <c r="LFA5" s="155"/>
      <c r="LFB5" s="155"/>
      <c r="LFC5" s="155"/>
      <c r="LFD5" s="155"/>
      <c r="LFE5" s="155"/>
      <c r="LFF5" s="155"/>
      <c r="LFG5" s="155"/>
      <c r="LFH5" s="155"/>
      <c r="LFI5" s="155"/>
      <c r="LFJ5" s="155"/>
      <c r="LFK5" s="155"/>
      <c r="LFL5" s="155"/>
      <c r="LFM5" s="155"/>
      <c r="LFN5" s="155"/>
      <c r="LFO5" s="155"/>
      <c r="LFP5" s="155"/>
      <c r="LFQ5" s="155"/>
      <c r="LFR5" s="155"/>
      <c r="LFS5" s="155"/>
      <c r="LFT5" s="155"/>
      <c r="LFU5" s="155"/>
      <c r="LFV5" s="155"/>
      <c r="LFW5" s="155"/>
      <c r="LFX5" s="155"/>
      <c r="LFY5" s="155"/>
      <c r="LFZ5" s="155"/>
      <c r="LGA5" s="155"/>
      <c r="LGB5" s="155"/>
      <c r="LGC5" s="155"/>
      <c r="LGD5" s="155"/>
      <c r="LGE5" s="155"/>
      <c r="LGF5" s="155"/>
      <c r="LGG5" s="155"/>
      <c r="LGH5" s="155"/>
      <c r="LGI5" s="155"/>
      <c r="LGJ5" s="155"/>
      <c r="LGK5" s="155"/>
      <c r="LGL5" s="155"/>
      <c r="LGM5" s="155"/>
      <c r="LGN5" s="155"/>
      <c r="LGO5" s="155"/>
      <c r="LGP5" s="155"/>
      <c r="LGQ5" s="155"/>
      <c r="LGR5" s="155"/>
      <c r="LGS5" s="155"/>
      <c r="LGT5" s="155"/>
      <c r="LGU5" s="155"/>
      <c r="LGV5" s="155"/>
      <c r="LGW5" s="155"/>
      <c r="LGX5" s="155"/>
      <c r="LGY5" s="155"/>
      <c r="LGZ5" s="155"/>
      <c r="LHA5" s="155"/>
      <c r="LHB5" s="155"/>
      <c r="LHC5" s="155"/>
      <c r="LHD5" s="155"/>
      <c r="LHE5" s="155"/>
      <c r="LHF5" s="155"/>
      <c r="LHG5" s="155"/>
      <c r="LHH5" s="155"/>
      <c r="LHI5" s="155"/>
      <c r="LHJ5" s="155"/>
      <c r="LHK5" s="155"/>
      <c r="LHL5" s="155"/>
      <c r="LHM5" s="155"/>
      <c r="LHN5" s="155"/>
      <c r="LHO5" s="155"/>
      <c r="LHP5" s="155"/>
      <c r="LHQ5" s="155"/>
      <c r="LHR5" s="155"/>
      <c r="LHS5" s="155"/>
      <c r="LHT5" s="155"/>
      <c r="LHU5" s="155"/>
      <c r="LHV5" s="155"/>
      <c r="LHW5" s="155"/>
      <c r="LHX5" s="155"/>
      <c r="LHY5" s="155"/>
      <c r="LHZ5" s="155"/>
      <c r="LIA5" s="155"/>
      <c r="LIB5" s="155"/>
      <c r="LIC5" s="155"/>
      <c r="LID5" s="155"/>
      <c r="LIE5" s="155"/>
      <c r="LIF5" s="155"/>
      <c r="LIG5" s="155"/>
      <c r="LIH5" s="155"/>
      <c r="LII5" s="155"/>
      <c r="LIJ5" s="155"/>
      <c r="LIK5" s="155"/>
      <c r="LIL5" s="155"/>
      <c r="LIM5" s="155"/>
      <c r="LIN5" s="155"/>
      <c r="LIO5" s="155"/>
      <c r="LIP5" s="155"/>
      <c r="LIQ5" s="155"/>
      <c r="LIR5" s="155"/>
      <c r="LIS5" s="155"/>
      <c r="LIT5" s="155"/>
      <c r="LIU5" s="155"/>
      <c r="LIV5" s="155"/>
      <c r="LIW5" s="155"/>
      <c r="LIX5" s="155"/>
      <c r="LIY5" s="155"/>
      <c r="LIZ5" s="155"/>
      <c r="LJA5" s="155"/>
      <c r="LJB5" s="155"/>
      <c r="LJC5" s="155"/>
      <c r="LJD5" s="155"/>
      <c r="LJE5" s="155"/>
      <c r="LJF5" s="155"/>
      <c r="LJG5" s="155"/>
      <c r="LJH5" s="155"/>
      <c r="LJI5" s="155"/>
      <c r="LJJ5" s="155"/>
      <c r="LJK5" s="155"/>
      <c r="LJL5" s="155"/>
      <c r="LJM5" s="155"/>
      <c r="LJN5" s="155"/>
      <c r="LJO5" s="155"/>
      <c r="LJP5" s="155"/>
      <c r="LJQ5" s="155"/>
      <c r="LJR5" s="155"/>
      <c r="LJS5" s="155"/>
      <c r="LJT5" s="155"/>
      <c r="LJU5" s="155"/>
      <c r="LJV5" s="155"/>
      <c r="LJW5" s="155"/>
      <c r="LJX5" s="155"/>
      <c r="LJY5" s="155"/>
      <c r="LJZ5" s="155"/>
      <c r="LKA5" s="155"/>
      <c r="LKB5" s="155"/>
      <c r="LKC5" s="155"/>
      <c r="LKD5" s="155"/>
      <c r="LKE5" s="155"/>
      <c r="LKF5" s="155"/>
      <c r="LKG5" s="155"/>
      <c r="LKH5" s="155"/>
      <c r="LKI5" s="155"/>
      <c r="LKJ5" s="155"/>
      <c r="LKK5" s="155"/>
      <c r="LKL5" s="155"/>
      <c r="LKM5" s="155"/>
      <c r="LKN5" s="155"/>
      <c r="LKO5" s="155"/>
      <c r="LKP5" s="155"/>
      <c r="LKQ5" s="155"/>
      <c r="LKR5" s="155"/>
      <c r="LKS5" s="155"/>
      <c r="LKT5" s="155"/>
      <c r="LKU5" s="155"/>
      <c r="LKV5" s="155"/>
      <c r="LKW5" s="155"/>
      <c r="LKX5" s="155"/>
      <c r="LKY5" s="155"/>
      <c r="LKZ5" s="155"/>
      <c r="LLA5" s="155"/>
      <c r="LLB5" s="155"/>
      <c r="LLC5" s="155"/>
      <c r="LLD5" s="155"/>
      <c r="LLE5" s="155"/>
      <c r="LLF5" s="155"/>
      <c r="LLG5" s="155"/>
      <c r="LLH5" s="155"/>
      <c r="LLI5" s="155"/>
      <c r="LLJ5" s="155"/>
      <c r="LLK5" s="155"/>
      <c r="LLL5" s="155"/>
      <c r="LLM5" s="155"/>
      <c r="LLN5" s="155"/>
      <c r="LLO5" s="155"/>
      <c r="LLP5" s="155"/>
      <c r="LLQ5" s="155"/>
      <c r="LLR5" s="155"/>
      <c r="LLS5" s="155"/>
      <c r="LLT5" s="155"/>
      <c r="LLU5" s="155"/>
      <c r="LLV5" s="155"/>
      <c r="LLW5" s="155"/>
      <c r="LLX5" s="155"/>
      <c r="LLY5" s="155"/>
      <c r="LLZ5" s="155"/>
      <c r="LMA5" s="155"/>
      <c r="LMB5" s="155"/>
      <c r="LMC5" s="155"/>
      <c r="LMD5" s="155"/>
      <c r="LME5" s="155"/>
      <c r="LMF5" s="155"/>
      <c r="LMG5" s="155"/>
      <c r="LMH5" s="155"/>
      <c r="LMI5" s="155"/>
      <c r="LMJ5" s="155"/>
      <c r="LMK5" s="155"/>
      <c r="LML5" s="155"/>
      <c r="LMM5" s="155"/>
      <c r="LMN5" s="155"/>
      <c r="LMO5" s="155"/>
      <c r="LMP5" s="155"/>
      <c r="LMQ5" s="155"/>
      <c r="LMR5" s="155"/>
      <c r="LMS5" s="155"/>
      <c r="LMT5" s="155"/>
      <c r="LMU5" s="155"/>
      <c r="LMV5" s="155"/>
      <c r="LMW5" s="155"/>
      <c r="LMX5" s="155"/>
      <c r="LMY5" s="155"/>
      <c r="LMZ5" s="155"/>
      <c r="LNA5" s="155"/>
      <c r="LNB5" s="155"/>
      <c r="LNC5" s="155"/>
      <c r="LND5" s="155"/>
      <c r="LNE5" s="155"/>
      <c r="LNF5" s="155"/>
      <c r="LNG5" s="155"/>
      <c r="LNH5" s="155"/>
      <c r="LNI5" s="155"/>
      <c r="LNJ5" s="155"/>
      <c r="LNK5" s="155"/>
      <c r="LNL5" s="155"/>
      <c r="LNM5" s="155"/>
      <c r="LNN5" s="155"/>
      <c r="LNO5" s="155"/>
      <c r="LNP5" s="155"/>
      <c r="LNQ5" s="155"/>
      <c r="LNR5" s="155"/>
      <c r="LNS5" s="155"/>
      <c r="LNT5" s="155"/>
      <c r="LNU5" s="155"/>
      <c r="LNV5" s="155"/>
      <c r="LNW5" s="155"/>
      <c r="LNX5" s="155"/>
      <c r="LNY5" s="155"/>
      <c r="LNZ5" s="155"/>
      <c r="LOA5" s="155"/>
      <c r="LOB5" s="155"/>
      <c r="LOC5" s="155"/>
      <c r="LOD5" s="155"/>
      <c r="LOE5" s="155"/>
      <c r="LOF5" s="155"/>
      <c r="LOG5" s="155"/>
      <c r="LOH5" s="155"/>
      <c r="LOI5" s="155"/>
      <c r="LOJ5" s="155"/>
      <c r="LOK5" s="155"/>
      <c r="LOL5" s="155"/>
      <c r="LOM5" s="155"/>
      <c r="LON5" s="155"/>
      <c r="LOO5" s="155"/>
      <c r="LOP5" s="155"/>
      <c r="LOQ5" s="155"/>
      <c r="LOR5" s="155"/>
      <c r="LOS5" s="155"/>
      <c r="LOT5" s="155"/>
      <c r="LOU5" s="155"/>
      <c r="LOV5" s="155"/>
      <c r="LOW5" s="155"/>
      <c r="LOX5" s="155"/>
      <c r="LOY5" s="155"/>
      <c r="LOZ5" s="155"/>
      <c r="LPA5" s="155"/>
      <c r="LPB5" s="155"/>
      <c r="LPC5" s="155"/>
      <c r="LPD5" s="155"/>
      <c r="LPE5" s="155"/>
      <c r="LPF5" s="155"/>
      <c r="LPG5" s="155"/>
      <c r="LPH5" s="155"/>
      <c r="LPI5" s="155"/>
      <c r="LPJ5" s="155"/>
      <c r="LPK5" s="155"/>
      <c r="LPL5" s="155"/>
      <c r="LPM5" s="155"/>
      <c r="LPN5" s="155"/>
      <c r="LPO5" s="155"/>
      <c r="LPP5" s="155"/>
      <c r="LPQ5" s="155"/>
      <c r="LPR5" s="155"/>
      <c r="LPS5" s="155"/>
      <c r="LPT5" s="155"/>
      <c r="LPU5" s="155"/>
      <c r="LPV5" s="155"/>
      <c r="LPW5" s="155"/>
      <c r="LPX5" s="155"/>
      <c r="LPY5" s="155"/>
      <c r="LPZ5" s="155"/>
      <c r="LQA5" s="155"/>
      <c r="LQB5" s="155"/>
      <c r="LQC5" s="155"/>
      <c r="LQD5" s="155"/>
      <c r="LQE5" s="155"/>
      <c r="LQF5" s="155"/>
      <c r="LQG5" s="155"/>
      <c r="LQH5" s="155"/>
      <c r="LQI5" s="155"/>
      <c r="LQJ5" s="155"/>
      <c r="LQK5" s="155"/>
      <c r="LQL5" s="155"/>
      <c r="LQM5" s="155"/>
      <c r="LQN5" s="155"/>
      <c r="LQO5" s="155"/>
      <c r="LQP5" s="155"/>
      <c r="LQQ5" s="155"/>
      <c r="LQR5" s="155"/>
      <c r="LQS5" s="155"/>
      <c r="LQT5" s="155"/>
      <c r="LQU5" s="155"/>
      <c r="LQV5" s="155"/>
      <c r="LQW5" s="155"/>
      <c r="LQX5" s="155"/>
      <c r="LQY5" s="155"/>
      <c r="LQZ5" s="155"/>
      <c r="LRA5" s="155"/>
      <c r="LRB5" s="155"/>
      <c r="LRC5" s="155"/>
      <c r="LRD5" s="155"/>
      <c r="LRE5" s="155"/>
      <c r="LRF5" s="155"/>
      <c r="LRG5" s="155"/>
      <c r="LRH5" s="155"/>
      <c r="LRI5" s="155"/>
      <c r="LRJ5" s="155"/>
      <c r="LRK5" s="155"/>
      <c r="LRL5" s="155"/>
      <c r="LRM5" s="155"/>
      <c r="LRN5" s="155"/>
      <c r="LRO5" s="155"/>
      <c r="LRP5" s="155"/>
      <c r="LRQ5" s="155"/>
      <c r="LRR5" s="155"/>
      <c r="LRS5" s="155"/>
      <c r="LRT5" s="155"/>
      <c r="LRU5" s="155"/>
      <c r="LRV5" s="155"/>
      <c r="LRW5" s="155"/>
      <c r="LRX5" s="155"/>
      <c r="LRY5" s="155"/>
      <c r="LRZ5" s="155"/>
      <c r="LSA5" s="155"/>
      <c r="LSB5" s="155"/>
      <c r="LSC5" s="155"/>
      <c r="LSD5" s="155"/>
      <c r="LSE5" s="155"/>
      <c r="LSF5" s="155"/>
      <c r="LSG5" s="155"/>
      <c r="LSH5" s="155"/>
      <c r="LSI5" s="155"/>
      <c r="LSJ5" s="155"/>
      <c r="LSK5" s="155"/>
      <c r="LSL5" s="155"/>
      <c r="LSM5" s="155"/>
      <c r="LSN5" s="155"/>
      <c r="LSO5" s="155"/>
      <c r="LSP5" s="155"/>
      <c r="LSQ5" s="155"/>
      <c r="LSR5" s="155"/>
      <c r="LSS5" s="155"/>
      <c r="LST5" s="155"/>
      <c r="LSU5" s="155"/>
      <c r="LSV5" s="155"/>
      <c r="LSW5" s="155"/>
      <c r="LSX5" s="155"/>
      <c r="LSY5" s="155"/>
      <c r="LSZ5" s="155"/>
      <c r="LTA5" s="155"/>
      <c r="LTB5" s="155"/>
      <c r="LTC5" s="155"/>
      <c r="LTD5" s="155"/>
      <c r="LTE5" s="155"/>
      <c r="LTF5" s="155"/>
      <c r="LTG5" s="155"/>
      <c r="LTH5" s="155"/>
      <c r="LTI5" s="155"/>
      <c r="LTJ5" s="155"/>
      <c r="LTK5" s="155"/>
      <c r="LTL5" s="155"/>
      <c r="LTM5" s="155"/>
      <c r="LTN5" s="155"/>
      <c r="LTO5" s="155"/>
      <c r="LTP5" s="155"/>
      <c r="LTQ5" s="155"/>
      <c r="LTR5" s="155"/>
      <c r="LTS5" s="155"/>
      <c r="LTT5" s="155"/>
      <c r="LTU5" s="155"/>
      <c r="LTV5" s="155"/>
      <c r="LTW5" s="155"/>
      <c r="LTX5" s="155"/>
      <c r="LTY5" s="155"/>
      <c r="LTZ5" s="155"/>
      <c r="LUA5" s="155"/>
      <c r="LUB5" s="155"/>
      <c r="LUC5" s="155"/>
      <c r="LUD5" s="155"/>
      <c r="LUE5" s="155"/>
      <c r="LUF5" s="155"/>
      <c r="LUG5" s="155"/>
      <c r="LUH5" s="155"/>
      <c r="LUI5" s="155"/>
      <c r="LUJ5" s="155"/>
      <c r="LUK5" s="155"/>
      <c r="LUL5" s="155"/>
      <c r="LUM5" s="155"/>
      <c r="LUN5" s="155"/>
      <c r="LUO5" s="155"/>
      <c r="LUP5" s="155"/>
      <c r="LUQ5" s="155"/>
      <c r="LUR5" s="155"/>
      <c r="LUS5" s="155"/>
      <c r="LUT5" s="155"/>
      <c r="LUU5" s="155"/>
      <c r="LUV5" s="155"/>
      <c r="LUW5" s="155"/>
      <c r="LUX5" s="155"/>
      <c r="LUY5" s="155"/>
      <c r="LUZ5" s="155"/>
      <c r="LVA5" s="155"/>
      <c r="LVB5" s="155"/>
      <c r="LVC5" s="155"/>
      <c r="LVD5" s="155"/>
      <c r="LVE5" s="155"/>
      <c r="LVF5" s="155"/>
      <c r="LVG5" s="155"/>
      <c r="LVH5" s="155"/>
      <c r="LVI5" s="155"/>
      <c r="LVJ5" s="155"/>
      <c r="LVK5" s="155"/>
      <c r="LVL5" s="155"/>
      <c r="LVM5" s="155"/>
      <c r="LVN5" s="155"/>
      <c r="LVO5" s="155"/>
      <c r="LVP5" s="155"/>
      <c r="LVQ5" s="155"/>
      <c r="LVR5" s="155"/>
      <c r="LVS5" s="155"/>
      <c r="LVT5" s="155"/>
      <c r="LVU5" s="155"/>
      <c r="LVV5" s="155"/>
      <c r="LVW5" s="155"/>
      <c r="LVX5" s="155"/>
      <c r="LVY5" s="155"/>
      <c r="LVZ5" s="155"/>
      <c r="LWA5" s="155"/>
      <c r="LWB5" s="155"/>
      <c r="LWC5" s="155"/>
      <c r="LWD5" s="155"/>
      <c r="LWE5" s="155"/>
      <c r="LWF5" s="155"/>
      <c r="LWG5" s="155"/>
      <c r="LWH5" s="155"/>
      <c r="LWI5" s="155"/>
      <c r="LWJ5" s="155"/>
      <c r="LWK5" s="155"/>
      <c r="LWL5" s="155"/>
      <c r="LWM5" s="155"/>
      <c r="LWN5" s="155"/>
      <c r="LWO5" s="155"/>
      <c r="LWP5" s="155"/>
      <c r="LWQ5" s="155"/>
      <c r="LWR5" s="155"/>
      <c r="LWS5" s="155"/>
      <c r="LWT5" s="155"/>
      <c r="LWU5" s="155"/>
      <c r="LWV5" s="155"/>
      <c r="LWW5" s="155"/>
      <c r="LWX5" s="155"/>
      <c r="LWY5" s="155"/>
      <c r="LWZ5" s="155"/>
      <c r="LXA5" s="155"/>
      <c r="LXB5" s="155"/>
      <c r="LXC5" s="155"/>
      <c r="LXD5" s="155"/>
      <c r="LXE5" s="155"/>
      <c r="LXF5" s="155"/>
      <c r="LXG5" s="155"/>
      <c r="LXH5" s="155"/>
      <c r="LXI5" s="155"/>
      <c r="LXJ5" s="155"/>
      <c r="LXK5" s="155"/>
      <c r="LXL5" s="155"/>
      <c r="LXM5" s="155"/>
      <c r="LXN5" s="155"/>
      <c r="LXO5" s="155"/>
      <c r="LXP5" s="155"/>
      <c r="LXQ5" s="155"/>
      <c r="LXR5" s="155"/>
      <c r="LXS5" s="155"/>
      <c r="LXT5" s="155"/>
      <c r="LXU5" s="155"/>
      <c r="LXV5" s="155"/>
      <c r="LXW5" s="155"/>
      <c r="LXX5" s="155"/>
      <c r="LXY5" s="155"/>
      <c r="LXZ5" s="155"/>
      <c r="LYA5" s="155"/>
      <c r="LYB5" s="155"/>
      <c r="LYC5" s="155"/>
      <c r="LYD5" s="155"/>
      <c r="LYE5" s="155"/>
      <c r="LYF5" s="155"/>
      <c r="LYG5" s="155"/>
      <c r="LYH5" s="155"/>
      <c r="LYI5" s="155"/>
      <c r="LYJ5" s="155"/>
      <c r="LYK5" s="155"/>
      <c r="LYL5" s="155"/>
      <c r="LYM5" s="155"/>
      <c r="LYN5" s="155"/>
      <c r="LYO5" s="155"/>
      <c r="LYP5" s="155"/>
      <c r="LYQ5" s="155"/>
      <c r="LYR5" s="155"/>
      <c r="LYS5" s="155"/>
      <c r="LYT5" s="155"/>
      <c r="LYU5" s="155"/>
      <c r="LYV5" s="155"/>
      <c r="LYW5" s="155"/>
      <c r="LYX5" s="155"/>
      <c r="LYY5" s="155"/>
      <c r="LYZ5" s="155"/>
      <c r="LZA5" s="155"/>
      <c r="LZB5" s="155"/>
      <c r="LZC5" s="155"/>
      <c r="LZD5" s="155"/>
      <c r="LZE5" s="155"/>
      <c r="LZF5" s="155"/>
      <c r="LZG5" s="155"/>
      <c r="LZH5" s="155"/>
      <c r="LZI5" s="155"/>
      <c r="LZJ5" s="155"/>
      <c r="LZK5" s="155"/>
      <c r="LZL5" s="155"/>
      <c r="LZM5" s="155"/>
      <c r="LZN5" s="155"/>
      <c r="LZO5" s="155"/>
      <c r="LZP5" s="155"/>
      <c r="LZQ5" s="155"/>
      <c r="LZR5" s="155"/>
      <c r="LZS5" s="155"/>
      <c r="LZT5" s="155"/>
      <c r="LZU5" s="155"/>
      <c r="LZV5" s="155"/>
      <c r="LZW5" s="155"/>
      <c r="LZX5" s="155"/>
      <c r="LZY5" s="155"/>
      <c r="LZZ5" s="155"/>
      <c r="MAA5" s="155"/>
      <c r="MAB5" s="155"/>
      <c r="MAC5" s="155"/>
      <c r="MAD5" s="155"/>
      <c r="MAE5" s="155"/>
      <c r="MAF5" s="155"/>
      <c r="MAG5" s="155"/>
      <c r="MAH5" s="155"/>
      <c r="MAI5" s="155"/>
      <c r="MAJ5" s="155"/>
      <c r="MAK5" s="155"/>
      <c r="MAL5" s="155"/>
      <c r="MAM5" s="155"/>
      <c r="MAN5" s="155"/>
      <c r="MAO5" s="155"/>
      <c r="MAP5" s="155"/>
      <c r="MAQ5" s="155"/>
      <c r="MAR5" s="155"/>
      <c r="MAS5" s="155"/>
      <c r="MAT5" s="155"/>
      <c r="MAU5" s="155"/>
      <c r="MAV5" s="155"/>
      <c r="MAW5" s="155"/>
      <c r="MAX5" s="155"/>
      <c r="MAY5" s="155"/>
      <c r="MAZ5" s="155"/>
      <c r="MBA5" s="155"/>
      <c r="MBB5" s="155"/>
      <c r="MBC5" s="155"/>
      <c r="MBD5" s="155"/>
      <c r="MBE5" s="155"/>
      <c r="MBF5" s="155"/>
      <c r="MBG5" s="155"/>
      <c r="MBH5" s="155"/>
      <c r="MBI5" s="155"/>
      <c r="MBJ5" s="155"/>
      <c r="MBK5" s="155"/>
      <c r="MBL5" s="155"/>
      <c r="MBM5" s="155"/>
      <c r="MBN5" s="155"/>
      <c r="MBO5" s="155"/>
      <c r="MBP5" s="155"/>
      <c r="MBQ5" s="155"/>
      <c r="MBR5" s="155"/>
      <c r="MBS5" s="155"/>
      <c r="MBT5" s="155"/>
      <c r="MBU5" s="155"/>
      <c r="MBV5" s="155"/>
      <c r="MBW5" s="155"/>
      <c r="MBX5" s="155"/>
      <c r="MBY5" s="155"/>
      <c r="MBZ5" s="155"/>
      <c r="MCA5" s="155"/>
      <c r="MCB5" s="155"/>
      <c r="MCC5" s="155"/>
      <c r="MCD5" s="155"/>
      <c r="MCE5" s="155"/>
      <c r="MCF5" s="155"/>
      <c r="MCG5" s="155"/>
      <c r="MCH5" s="155"/>
      <c r="MCI5" s="155"/>
      <c r="MCJ5" s="155"/>
      <c r="MCK5" s="155"/>
      <c r="MCL5" s="155"/>
      <c r="MCM5" s="155"/>
      <c r="MCN5" s="155"/>
      <c r="MCO5" s="155"/>
      <c r="MCP5" s="155"/>
      <c r="MCQ5" s="155"/>
      <c r="MCR5" s="155"/>
      <c r="MCS5" s="155"/>
      <c r="MCT5" s="155"/>
      <c r="MCU5" s="155"/>
      <c r="MCV5" s="155"/>
      <c r="MCW5" s="155"/>
      <c r="MCX5" s="155"/>
      <c r="MCY5" s="155"/>
      <c r="MCZ5" s="155"/>
      <c r="MDA5" s="155"/>
      <c r="MDB5" s="155"/>
      <c r="MDC5" s="155"/>
      <c r="MDD5" s="155"/>
      <c r="MDE5" s="155"/>
      <c r="MDF5" s="155"/>
      <c r="MDG5" s="155"/>
      <c r="MDH5" s="155"/>
      <c r="MDI5" s="155"/>
      <c r="MDJ5" s="155"/>
      <c r="MDK5" s="155"/>
      <c r="MDL5" s="155"/>
      <c r="MDM5" s="155"/>
      <c r="MDN5" s="155"/>
      <c r="MDO5" s="155"/>
      <c r="MDP5" s="155"/>
      <c r="MDQ5" s="155"/>
      <c r="MDR5" s="155"/>
      <c r="MDS5" s="155"/>
      <c r="MDT5" s="155"/>
      <c r="MDU5" s="155"/>
      <c r="MDV5" s="155"/>
      <c r="MDW5" s="155"/>
      <c r="MDX5" s="155"/>
      <c r="MDY5" s="155"/>
      <c r="MDZ5" s="155"/>
      <c r="MEA5" s="155"/>
      <c r="MEB5" s="155"/>
      <c r="MEC5" s="155"/>
      <c r="MED5" s="155"/>
      <c r="MEE5" s="155"/>
      <c r="MEF5" s="155"/>
      <c r="MEG5" s="155"/>
      <c r="MEH5" s="155"/>
      <c r="MEI5" s="155"/>
      <c r="MEJ5" s="155"/>
      <c r="MEK5" s="155"/>
      <c r="MEL5" s="155"/>
      <c r="MEM5" s="155"/>
      <c r="MEN5" s="155"/>
      <c r="MEO5" s="155"/>
      <c r="MEP5" s="155"/>
      <c r="MEQ5" s="155"/>
      <c r="MER5" s="155"/>
      <c r="MES5" s="155"/>
      <c r="MET5" s="155"/>
      <c r="MEU5" s="155"/>
      <c r="MEV5" s="155"/>
      <c r="MEW5" s="155"/>
      <c r="MEX5" s="155"/>
      <c r="MEY5" s="155"/>
      <c r="MEZ5" s="155"/>
      <c r="MFA5" s="155"/>
      <c r="MFB5" s="155"/>
      <c r="MFC5" s="155"/>
      <c r="MFD5" s="155"/>
      <c r="MFE5" s="155"/>
      <c r="MFF5" s="155"/>
      <c r="MFG5" s="155"/>
      <c r="MFH5" s="155"/>
      <c r="MFI5" s="155"/>
      <c r="MFJ5" s="155"/>
      <c r="MFK5" s="155"/>
      <c r="MFL5" s="155"/>
      <c r="MFM5" s="155"/>
      <c r="MFN5" s="155"/>
      <c r="MFO5" s="155"/>
      <c r="MFP5" s="155"/>
      <c r="MFQ5" s="155"/>
      <c r="MFR5" s="155"/>
      <c r="MFS5" s="155"/>
      <c r="MFT5" s="155"/>
      <c r="MFU5" s="155"/>
      <c r="MFV5" s="155"/>
      <c r="MFW5" s="155"/>
      <c r="MFX5" s="155"/>
      <c r="MFY5" s="155"/>
      <c r="MFZ5" s="155"/>
      <c r="MGA5" s="155"/>
      <c r="MGB5" s="155"/>
      <c r="MGC5" s="155"/>
      <c r="MGD5" s="155"/>
      <c r="MGE5" s="155"/>
      <c r="MGF5" s="155"/>
      <c r="MGG5" s="155"/>
      <c r="MGH5" s="155"/>
      <c r="MGI5" s="155"/>
      <c r="MGJ5" s="155"/>
      <c r="MGK5" s="155"/>
      <c r="MGL5" s="155"/>
      <c r="MGM5" s="155"/>
      <c r="MGN5" s="155"/>
      <c r="MGO5" s="155"/>
      <c r="MGP5" s="155"/>
      <c r="MGQ5" s="155"/>
      <c r="MGR5" s="155"/>
      <c r="MGS5" s="155"/>
      <c r="MGT5" s="155"/>
      <c r="MGU5" s="155"/>
      <c r="MGV5" s="155"/>
      <c r="MGW5" s="155"/>
      <c r="MGX5" s="155"/>
      <c r="MGY5" s="155"/>
      <c r="MGZ5" s="155"/>
      <c r="MHA5" s="155"/>
      <c r="MHB5" s="155"/>
      <c r="MHC5" s="155"/>
      <c r="MHD5" s="155"/>
      <c r="MHE5" s="155"/>
      <c r="MHF5" s="155"/>
      <c r="MHG5" s="155"/>
      <c r="MHH5" s="155"/>
      <c r="MHI5" s="155"/>
      <c r="MHJ5" s="155"/>
      <c r="MHK5" s="155"/>
      <c r="MHL5" s="155"/>
      <c r="MHM5" s="155"/>
      <c r="MHN5" s="155"/>
      <c r="MHO5" s="155"/>
      <c r="MHP5" s="155"/>
      <c r="MHQ5" s="155"/>
      <c r="MHR5" s="155"/>
      <c r="MHS5" s="155"/>
      <c r="MHT5" s="155"/>
      <c r="MHU5" s="155"/>
      <c r="MHV5" s="155"/>
      <c r="MHW5" s="155"/>
      <c r="MHX5" s="155"/>
      <c r="MHY5" s="155"/>
      <c r="MHZ5" s="155"/>
      <c r="MIA5" s="155"/>
      <c r="MIB5" s="155"/>
      <c r="MIC5" s="155"/>
      <c r="MID5" s="155"/>
      <c r="MIE5" s="155"/>
      <c r="MIF5" s="155"/>
      <c r="MIG5" s="155"/>
      <c r="MIH5" s="155"/>
      <c r="MII5" s="155"/>
      <c r="MIJ5" s="155"/>
      <c r="MIK5" s="155"/>
      <c r="MIL5" s="155"/>
      <c r="MIM5" s="155"/>
      <c r="MIN5" s="155"/>
      <c r="MIO5" s="155"/>
      <c r="MIP5" s="155"/>
      <c r="MIQ5" s="155"/>
      <c r="MIR5" s="155"/>
      <c r="MIS5" s="155"/>
      <c r="MIT5" s="155"/>
      <c r="MIU5" s="155"/>
      <c r="MIV5" s="155"/>
      <c r="MIW5" s="155"/>
      <c r="MIX5" s="155"/>
      <c r="MIY5" s="155"/>
      <c r="MIZ5" s="155"/>
      <c r="MJA5" s="155"/>
      <c r="MJB5" s="155"/>
      <c r="MJC5" s="155"/>
      <c r="MJD5" s="155"/>
      <c r="MJE5" s="155"/>
      <c r="MJF5" s="155"/>
      <c r="MJG5" s="155"/>
      <c r="MJH5" s="155"/>
      <c r="MJI5" s="155"/>
      <c r="MJJ5" s="155"/>
      <c r="MJK5" s="155"/>
      <c r="MJL5" s="155"/>
      <c r="MJM5" s="155"/>
      <c r="MJN5" s="155"/>
      <c r="MJO5" s="155"/>
      <c r="MJP5" s="155"/>
      <c r="MJQ5" s="155"/>
      <c r="MJR5" s="155"/>
      <c r="MJS5" s="155"/>
      <c r="MJT5" s="155"/>
      <c r="MJU5" s="155"/>
      <c r="MJV5" s="155"/>
      <c r="MJW5" s="155"/>
      <c r="MJX5" s="155"/>
      <c r="MJY5" s="155"/>
      <c r="MJZ5" s="155"/>
      <c r="MKA5" s="155"/>
      <c r="MKB5" s="155"/>
      <c r="MKC5" s="155"/>
      <c r="MKD5" s="155"/>
      <c r="MKE5" s="155"/>
      <c r="MKF5" s="155"/>
      <c r="MKG5" s="155"/>
      <c r="MKH5" s="155"/>
      <c r="MKI5" s="155"/>
      <c r="MKJ5" s="155"/>
      <c r="MKK5" s="155"/>
      <c r="MKL5" s="155"/>
      <c r="MKM5" s="155"/>
      <c r="MKN5" s="155"/>
      <c r="MKO5" s="155"/>
      <c r="MKP5" s="155"/>
      <c r="MKQ5" s="155"/>
      <c r="MKR5" s="155"/>
      <c r="MKS5" s="155"/>
      <c r="MKT5" s="155"/>
      <c r="MKU5" s="155"/>
      <c r="MKV5" s="155"/>
      <c r="MKW5" s="155"/>
      <c r="MKX5" s="155"/>
      <c r="MKY5" s="155"/>
      <c r="MKZ5" s="155"/>
      <c r="MLA5" s="155"/>
      <c r="MLB5" s="155"/>
      <c r="MLC5" s="155"/>
      <c r="MLD5" s="155"/>
      <c r="MLE5" s="155"/>
      <c r="MLF5" s="155"/>
      <c r="MLG5" s="155"/>
      <c r="MLH5" s="155"/>
      <c r="MLI5" s="155"/>
      <c r="MLJ5" s="155"/>
      <c r="MLK5" s="155"/>
      <c r="MLL5" s="155"/>
      <c r="MLM5" s="155"/>
      <c r="MLN5" s="155"/>
      <c r="MLO5" s="155"/>
      <c r="MLP5" s="155"/>
      <c r="MLQ5" s="155"/>
      <c r="MLR5" s="155"/>
      <c r="MLS5" s="155"/>
      <c r="MLT5" s="155"/>
      <c r="MLU5" s="155"/>
      <c r="MLV5" s="155"/>
      <c r="MLW5" s="155"/>
      <c r="MLX5" s="155"/>
      <c r="MLY5" s="155"/>
      <c r="MLZ5" s="155"/>
      <c r="MMA5" s="155"/>
      <c r="MMB5" s="155"/>
      <c r="MMC5" s="155"/>
      <c r="MMD5" s="155"/>
      <c r="MME5" s="155"/>
      <c r="MMF5" s="155"/>
      <c r="MMG5" s="155"/>
      <c r="MMH5" s="155"/>
      <c r="MMI5" s="155"/>
      <c r="MMJ5" s="155"/>
      <c r="MMK5" s="155"/>
      <c r="MML5" s="155"/>
      <c r="MMM5" s="155"/>
      <c r="MMN5" s="155"/>
      <c r="MMO5" s="155"/>
      <c r="MMP5" s="155"/>
      <c r="MMQ5" s="155"/>
      <c r="MMR5" s="155"/>
      <c r="MMS5" s="155"/>
      <c r="MMT5" s="155"/>
      <c r="MMU5" s="155"/>
      <c r="MMV5" s="155"/>
      <c r="MMW5" s="155"/>
      <c r="MMX5" s="155"/>
      <c r="MMY5" s="155"/>
      <c r="MMZ5" s="155"/>
      <c r="MNA5" s="155"/>
      <c r="MNB5" s="155"/>
      <c r="MNC5" s="155"/>
      <c r="MND5" s="155"/>
      <c r="MNE5" s="155"/>
      <c r="MNF5" s="155"/>
      <c r="MNG5" s="155"/>
      <c r="MNH5" s="155"/>
      <c r="MNI5" s="155"/>
      <c r="MNJ5" s="155"/>
      <c r="MNK5" s="155"/>
      <c r="MNL5" s="155"/>
      <c r="MNM5" s="155"/>
      <c r="MNN5" s="155"/>
      <c r="MNO5" s="155"/>
      <c r="MNP5" s="155"/>
      <c r="MNQ5" s="155"/>
      <c r="MNR5" s="155"/>
      <c r="MNS5" s="155"/>
      <c r="MNT5" s="155"/>
      <c r="MNU5" s="155"/>
      <c r="MNV5" s="155"/>
      <c r="MNW5" s="155"/>
      <c r="MNX5" s="155"/>
      <c r="MNY5" s="155"/>
      <c r="MNZ5" s="155"/>
      <c r="MOA5" s="155"/>
      <c r="MOB5" s="155"/>
      <c r="MOC5" s="155"/>
      <c r="MOD5" s="155"/>
      <c r="MOE5" s="155"/>
      <c r="MOF5" s="155"/>
      <c r="MOG5" s="155"/>
      <c r="MOH5" s="155"/>
      <c r="MOI5" s="155"/>
      <c r="MOJ5" s="155"/>
      <c r="MOK5" s="155"/>
      <c r="MOL5" s="155"/>
      <c r="MOM5" s="155"/>
      <c r="MON5" s="155"/>
      <c r="MOO5" s="155"/>
      <c r="MOP5" s="155"/>
      <c r="MOQ5" s="155"/>
      <c r="MOR5" s="155"/>
      <c r="MOS5" s="155"/>
      <c r="MOT5" s="155"/>
      <c r="MOU5" s="155"/>
      <c r="MOV5" s="155"/>
      <c r="MOW5" s="155"/>
      <c r="MOX5" s="155"/>
      <c r="MOY5" s="155"/>
      <c r="MOZ5" s="155"/>
      <c r="MPA5" s="155"/>
      <c r="MPB5" s="155"/>
      <c r="MPC5" s="155"/>
      <c r="MPD5" s="155"/>
      <c r="MPE5" s="155"/>
      <c r="MPF5" s="155"/>
      <c r="MPG5" s="155"/>
      <c r="MPH5" s="155"/>
      <c r="MPI5" s="155"/>
      <c r="MPJ5" s="155"/>
      <c r="MPK5" s="155"/>
      <c r="MPL5" s="155"/>
      <c r="MPM5" s="155"/>
      <c r="MPN5" s="155"/>
      <c r="MPO5" s="155"/>
      <c r="MPP5" s="155"/>
      <c r="MPQ5" s="155"/>
      <c r="MPR5" s="155"/>
      <c r="MPS5" s="155"/>
      <c r="MPT5" s="155"/>
      <c r="MPU5" s="155"/>
      <c r="MPV5" s="155"/>
      <c r="MPW5" s="155"/>
      <c r="MPX5" s="155"/>
      <c r="MPY5" s="155"/>
      <c r="MPZ5" s="155"/>
      <c r="MQA5" s="155"/>
      <c r="MQB5" s="155"/>
      <c r="MQC5" s="155"/>
      <c r="MQD5" s="155"/>
      <c r="MQE5" s="155"/>
      <c r="MQF5" s="155"/>
      <c r="MQG5" s="155"/>
      <c r="MQH5" s="155"/>
      <c r="MQI5" s="155"/>
      <c r="MQJ5" s="155"/>
      <c r="MQK5" s="155"/>
      <c r="MQL5" s="155"/>
      <c r="MQM5" s="155"/>
      <c r="MQN5" s="155"/>
      <c r="MQO5" s="155"/>
      <c r="MQP5" s="155"/>
      <c r="MQQ5" s="155"/>
      <c r="MQR5" s="155"/>
      <c r="MQS5" s="155"/>
      <c r="MQT5" s="155"/>
      <c r="MQU5" s="155"/>
      <c r="MQV5" s="155"/>
      <c r="MQW5" s="155"/>
      <c r="MQX5" s="155"/>
      <c r="MQY5" s="155"/>
      <c r="MQZ5" s="155"/>
      <c r="MRA5" s="155"/>
      <c r="MRB5" s="155"/>
      <c r="MRC5" s="155"/>
      <c r="MRD5" s="155"/>
      <c r="MRE5" s="155"/>
      <c r="MRF5" s="155"/>
      <c r="MRG5" s="155"/>
      <c r="MRH5" s="155"/>
      <c r="MRI5" s="155"/>
      <c r="MRJ5" s="155"/>
      <c r="MRK5" s="155"/>
      <c r="MRL5" s="155"/>
      <c r="MRM5" s="155"/>
      <c r="MRN5" s="155"/>
      <c r="MRO5" s="155"/>
      <c r="MRP5" s="155"/>
      <c r="MRQ5" s="155"/>
      <c r="MRR5" s="155"/>
      <c r="MRS5" s="155"/>
      <c r="MRT5" s="155"/>
      <c r="MRU5" s="155"/>
      <c r="MRV5" s="155"/>
      <c r="MRW5" s="155"/>
      <c r="MRX5" s="155"/>
      <c r="MRY5" s="155"/>
      <c r="MRZ5" s="155"/>
      <c r="MSA5" s="155"/>
      <c r="MSB5" s="155"/>
      <c r="MSC5" s="155"/>
      <c r="MSD5" s="155"/>
      <c r="MSE5" s="155"/>
      <c r="MSF5" s="155"/>
      <c r="MSG5" s="155"/>
      <c r="MSH5" s="155"/>
      <c r="MSI5" s="155"/>
      <c r="MSJ5" s="155"/>
      <c r="MSK5" s="155"/>
      <c r="MSL5" s="155"/>
      <c r="MSM5" s="155"/>
      <c r="MSN5" s="155"/>
      <c r="MSO5" s="155"/>
      <c r="MSP5" s="155"/>
      <c r="MSQ5" s="155"/>
      <c r="MSR5" s="155"/>
      <c r="MSS5" s="155"/>
      <c r="MST5" s="155"/>
      <c r="MSU5" s="155"/>
      <c r="MSV5" s="155"/>
      <c r="MSW5" s="155"/>
      <c r="MSX5" s="155"/>
      <c r="MSY5" s="155"/>
      <c r="MSZ5" s="155"/>
      <c r="MTA5" s="155"/>
      <c r="MTB5" s="155"/>
      <c r="MTC5" s="155"/>
      <c r="MTD5" s="155"/>
      <c r="MTE5" s="155"/>
      <c r="MTF5" s="155"/>
      <c r="MTG5" s="155"/>
      <c r="MTH5" s="155"/>
      <c r="MTI5" s="155"/>
      <c r="MTJ5" s="155"/>
      <c r="MTK5" s="155"/>
      <c r="MTL5" s="155"/>
      <c r="MTM5" s="155"/>
      <c r="MTN5" s="155"/>
      <c r="MTO5" s="155"/>
      <c r="MTP5" s="155"/>
      <c r="MTQ5" s="155"/>
      <c r="MTR5" s="155"/>
      <c r="MTS5" s="155"/>
      <c r="MTT5" s="155"/>
      <c r="MTU5" s="155"/>
      <c r="MTV5" s="155"/>
      <c r="MTW5" s="155"/>
      <c r="MTX5" s="155"/>
      <c r="MTY5" s="155"/>
      <c r="MTZ5" s="155"/>
      <c r="MUA5" s="155"/>
      <c r="MUB5" s="155"/>
      <c r="MUC5" s="155"/>
      <c r="MUD5" s="155"/>
      <c r="MUE5" s="155"/>
      <c r="MUF5" s="155"/>
      <c r="MUG5" s="155"/>
      <c r="MUH5" s="155"/>
      <c r="MUI5" s="155"/>
      <c r="MUJ5" s="155"/>
      <c r="MUK5" s="155"/>
      <c r="MUL5" s="155"/>
      <c r="MUM5" s="155"/>
      <c r="MUN5" s="155"/>
      <c r="MUO5" s="155"/>
      <c r="MUP5" s="155"/>
      <c r="MUQ5" s="155"/>
      <c r="MUR5" s="155"/>
      <c r="MUS5" s="155"/>
      <c r="MUT5" s="155"/>
      <c r="MUU5" s="155"/>
      <c r="MUV5" s="155"/>
      <c r="MUW5" s="155"/>
      <c r="MUX5" s="155"/>
      <c r="MUY5" s="155"/>
      <c r="MUZ5" s="155"/>
      <c r="MVA5" s="155"/>
      <c r="MVB5" s="155"/>
      <c r="MVC5" s="155"/>
      <c r="MVD5" s="155"/>
      <c r="MVE5" s="155"/>
      <c r="MVF5" s="155"/>
      <c r="MVG5" s="155"/>
      <c r="MVH5" s="155"/>
      <c r="MVI5" s="155"/>
      <c r="MVJ5" s="155"/>
      <c r="MVK5" s="155"/>
      <c r="MVL5" s="155"/>
      <c r="MVM5" s="155"/>
      <c r="MVN5" s="155"/>
      <c r="MVO5" s="155"/>
      <c r="MVP5" s="155"/>
      <c r="MVQ5" s="155"/>
      <c r="MVR5" s="155"/>
      <c r="MVS5" s="155"/>
      <c r="MVT5" s="155"/>
      <c r="MVU5" s="155"/>
      <c r="MVV5" s="155"/>
      <c r="MVW5" s="155"/>
      <c r="MVX5" s="155"/>
      <c r="MVY5" s="155"/>
      <c r="MVZ5" s="155"/>
      <c r="MWA5" s="155"/>
      <c r="MWB5" s="155"/>
      <c r="MWC5" s="155"/>
      <c r="MWD5" s="155"/>
      <c r="MWE5" s="155"/>
      <c r="MWF5" s="155"/>
      <c r="MWG5" s="155"/>
      <c r="MWH5" s="155"/>
      <c r="MWI5" s="155"/>
      <c r="MWJ5" s="155"/>
      <c r="MWK5" s="155"/>
      <c r="MWL5" s="155"/>
      <c r="MWM5" s="155"/>
      <c r="MWN5" s="155"/>
      <c r="MWO5" s="155"/>
      <c r="MWP5" s="155"/>
      <c r="MWQ5" s="155"/>
      <c r="MWR5" s="155"/>
      <c r="MWS5" s="155"/>
      <c r="MWT5" s="155"/>
      <c r="MWU5" s="155"/>
      <c r="MWV5" s="155"/>
      <c r="MWW5" s="155"/>
      <c r="MWX5" s="155"/>
      <c r="MWY5" s="155"/>
      <c r="MWZ5" s="155"/>
      <c r="MXA5" s="155"/>
      <c r="MXB5" s="155"/>
      <c r="MXC5" s="155"/>
      <c r="MXD5" s="155"/>
      <c r="MXE5" s="155"/>
      <c r="MXF5" s="155"/>
      <c r="MXG5" s="155"/>
      <c r="MXH5" s="155"/>
      <c r="MXI5" s="155"/>
      <c r="MXJ5" s="155"/>
      <c r="MXK5" s="155"/>
      <c r="MXL5" s="155"/>
      <c r="MXM5" s="155"/>
      <c r="MXN5" s="155"/>
      <c r="MXO5" s="155"/>
      <c r="MXP5" s="155"/>
      <c r="MXQ5" s="155"/>
      <c r="MXR5" s="155"/>
      <c r="MXS5" s="155"/>
      <c r="MXT5" s="155"/>
      <c r="MXU5" s="155"/>
      <c r="MXV5" s="155"/>
      <c r="MXW5" s="155"/>
      <c r="MXX5" s="155"/>
      <c r="MXY5" s="155"/>
      <c r="MXZ5" s="155"/>
      <c r="MYA5" s="155"/>
      <c r="MYB5" s="155"/>
      <c r="MYC5" s="155"/>
      <c r="MYD5" s="155"/>
      <c r="MYE5" s="155"/>
      <c r="MYF5" s="155"/>
      <c r="MYG5" s="155"/>
      <c r="MYH5" s="155"/>
      <c r="MYI5" s="155"/>
      <c r="MYJ5" s="155"/>
      <c r="MYK5" s="155"/>
      <c r="MYL5" s="155"/>
      <c r="MYM5" s="155"/>
      <c r="MYN5" s="155"/>
      <c r="MYO5" s="155"/>
      <c r="MYP5" s="155"/>
      <c r="MYQ5" s="155"/>
      <c r="MYR5" s="155"/>
      <c r="MYS5" s="155"/>
      <c r="MYT5" s="155"/>
      <c r="MYU5" s="155"/>
      <c r="MYV5" s="155"/>
      <c r="MYW5" s="155"/>
      <c r="MYX5" s="155"/>
      <c r="MYY5" s="155"/>
      <c r="MYZ5" s="155"/>
      <c r="MZA5" s="155"/>
      <c r="MZB5" s="155"/>
      <c r="MZC5" s="155"/>
      <c r="MZD5" s="155"/>
      <c r="MZE5" s="155"/>
      <c r="MZF5" s="155"/>
      <c r="MZG5" s="155"/>
      <c r="MZH5" s="155"/>
      <c r="MZI5" s="155"/>
      <c r="MZJ5" s="155"/>
      <c r="MZK5" s="155"/>
      <c r="MZL5" s="155"/>
      <c r="MZM5" s="155"/>
      <c r="MZN5" s="155"/>
      <c r="MZO5" s="155"/>
      <c r="MZP5" s="155"/>
      <c r="MZQ5" s="155"/>
      <c r="MZR5" s="155"/>
      <c r="MZS5" s="155"/>
      <c r="MZT5" s="155"/>
      <c r="MZU5" s="155"/>
      <c r="MZV5" s="155"/>
      <c r="MZW5" s="155"/>
      <c r="MZX5" s="155"/>
      <c r="MZY5" s="155"/>
      <c r="MZZ5" s="155"/>
      <c r="NAA5" s="155"/>
      <c r="NAB5" s="155"/>
      <c r="NAC5" s="155"/>
      <c r="NAD5" s="155"/>
      <c r="NAE5" s="155"/>
      <c r="NAF5" s="155"/>
      <c r="NAG5" s="155"/>
      <c r="NAH5" s="155"/>
      <c r="NAI5" s="155"/>
      <c r="NAJ5" s="155"/>
      <c r="NAK5" s="155"/>
      <c r="NAL5" s="155"/>
      <c r="NAM5" s="155"/>
      <c r="NAN5" s="155"/>
      <c r="NAO5" s="155"/>
      <c r="NAP5" s="155"/>
      <c r="NAQ5" s="155"/>
      <c r="NAR5" s="155"/>
      <c r="NAS5" s="155"/>
      <c r="NAT5" s="155"/>
      <c r="NAU5" s="155"/>
      <c r="NAV5" s="155"/>
      <c r="NAW5" s="155"/>
      <c r="NAX5" s="155"/>
      <c r="NAY5" s="155"/>
      <c r="NAZ5" s="155"/>
      <c r="NBA5" s="155"/>
      <c r="NBB5" s="155"/>
      <c r="NBC5" s="155"/>
      <c r="NBD5" s="155"/>
      <c r="NBE5" s="155"/>
      <c r="NBF5" s="155"/>
      <c r="NBG5" s="155"/>
      <c r="NBH5" s="155"/>
      <c r="NBI5" s="155"/>
      <c r="NBJ5" s="155"/>
      <c r="NBK5" s="155"/>
      <c r="NBL5" s="155"/>
      <c r="NBM5" s="155"/>
      <c r="NBN5" s="155"/>
      <c r="NBO5" s="155"/>
      <c r="NBP5" s="155"/>
      <c r="NBQ5" s="155"/>
      <c r="NBR5" s="155"/>
      <c r="NBS5" s="155"/>
      <c r="NBT5" s="155"/>
      <c r="NBU5" s="155"/>
      <c r="NBV5" s="155"/>
      <c r="NBW5" s="155"/>
      <c r="NBX5" s="155"/>
      <c r="NBY5" s="155"/>
      <c r="NBZ5" s="155"/>
      <c r="NCA5" s="155"/>
      <c r="NCB5" s="155"/>
      <c r="NCC5" s="155"/>
      <c r="NCD5" s="155"/>
      <c r="NCE5" s="155"/>
      <c r="NCF5" s="155"/>
      <c r="NCG5" s="155"/>
      <c r="NCH5" s="155"/>
      <c r="NCI5" s="155"/>
      <c r="NCJ5" s="155"/>
      <c r="NCK5" s="155"/>
      <c r="NCL5" s="155"/>
      <c r="NCM5" s="155"/>
      <c r="NCN5" s="155"/>
      <c r="NCO5" s="155"/>
      <c r="NCP5" s="155"/>
      <c r="NCQ5" s="155"/>
      <c r="NCR5" s="155"/>
      <c r="NCS5" s="155"/>
      <c r="NCT5" s="155"/>
      <c r="NCU5" s="155"/>
      <c r="NCV5" s="155"/>
      <c r="NCW5" s="155"/>
      <c r="NCX5" s="155"/>
      <c r="NCY5" s="155"/>
      <c r="NCZ5" s="155"/>
      <c r="NDA5" s="155"/>
      <c r="NDB5" s="155"/>
      <c r="NDC5" s="155"/>
      <c r="NDD5" s="155"/>
      <c r="NDE5" s="155"/>
      <c r="NDF5" s="155"/>
      <c r="NDG5" s="155"/>
      <c r="NDH5" s="155"/>
      <c r="NDI5" s="155"/>
      <c r="NDJ5" s="155"/>
      <c r="NDK5" s="155"/>
      <c r="NDL5" s="155"/>
      <c r="NDM5" s="155"/>
      <c r="NDN5" s="155"/>
      <c r="NDO5" s="155"/>
      <c r="NDP5" s="155"/>
      <c r="NDQ5" s="155"/>
      <c r="NDR5" s="155"/>
      <c r="NDS5" s="155"/>
      <c r="NDT5" s="155"/>
      <c r="NDU5" s="155"/>
      <c r="NDV5" s="155"/>
      <c r="NDW5" s="155"/>
      <c r="NDX5" s="155"/>
      <c r="NDY5" s="155"/>
      <c r="NDZ5" s="155"/>
      <c r="NEA5" s="155"/>
      <c r="NEB5" s="155"/>
      <c r="NEC5" s="155"/>
      <c r="NED5" s="155"/>
      <c r="NEE5" s="155"/>
      <c r="NEF5" s="155"/>
      <c r="NEG5" s="155"/>
      <c r="NEH5" s="155"/>
      <c r="NEI5" s="155"/>
      <c r="NEJ5" s="155"/>
      <c r="NEK5" s="155"/>
      <c r="NEL5" s="155"/>
      <c r="NEM5" s="155"/>
      <c r="NEN5" s="155"/>
      <c r="NEO5" s="155"/>
      <c r="NEP5" s="155"/>
      <c r="NEQ5" s="155"/>
      <c r="NER5" s="155"/>
      <c r="NES5" s="155"/>
      <c r="NET5" s="155"/>
      <c r="NEU5" s="155"/>
      <c r="NEV5" s="155"/>
      <c r="NEW5" s="155"/>
      <c r="NEX5" s="155"/>
      <c r="NEY5" s="155"/>
      <c r="NEZ5" s="155"/>
      <c r="NFA5" s="155"/>
      <c r="NFB5" s="155"/>
      <c r="NFC5" s="155"/>
      <c r="NFD5" s="155"/>
      <c r="NFE5" s="155"/>
      <c r="NFF5" s="155"/>
      <c r="NFG5" s="155"/>
      <c r="NFH5" s="155"/>
      <c r="NFI5" s="155"/>
      <c r="NFJ5" s="155"/>
      <c r="NFK5" s="155"/>
      <c r="NFL5" s="155"/>
      <c r="NFM5" s="155"/>
      <c r="NFN5" s="155"/>
      <c r="NFO5" s="155"/>
      <c r="NFP5" s="155"/>
      <c r="NFQ5" s="155"/>
      <c r="NFR5" s="155"/>
      <c r="NFS5" s="155"/>
      <c r="NFT5" s="155"/>
      <c r="NFU5" s="155"/>
      <c r="NFV5" s="155"/>
      <c r="NFW5" s="155"/>
      <c r="NFX5" s="155"/>
      <c r="NFY5" s="155"/>
      <c r="NFZ5" s="155"/>
      <c r="NGA5" s="155"/>
      <c r="NGB5" s="155"/>
      <c r="NGC5" s="155"/>
      <c r="NGD5" s="155"/>
      <c r="NGE5" s="155"/>
      <c r="NGF5" s="155"/>
      <c r="NGG5" s="155"/>
      <c r="NGH5" s="155"/>
      <c r="NGI5" s="155"/>
      <c r="NGJ5" s="155"/>
      <c r="NGK5" s="155"/>
      <c r="NGL5" s="155"/>
      <c r="NGM5" s="155"/>
      <c r="NGN5" s="155"/>
      <c r="NGO5" s="155"/>
      <c r="NGP5" s="155"/>
      <c r="NGQ5" s="155"/>
      <c r="NGR5" s="155"/>
      <c r="NGS5" s="155"/>
      <c r="NGT5" s="155"/>
      <c r="NGU5" s="155"/>
      <c r="NGV5" s="155"/>
      <c r="NGW5" s="155"/>
      <c r="NGX5" s="155"/>
      <c r="NGY5" s="155"/>
      <c r="NGZ5" s="155"/>
      <c r="NHA5" s="155"/>
      <c r="NHB5" s="155"/>
      <c r="NHC5" s="155"/>
      <c r="NHD5" s="155"/>
      <c r="NHE5" s="155"/>
      <c r="NHF5" s="155"/>
      <c r="NHG5" s="155"/>
      <c r="NHH5" s="155"/>
      <c r="NHI5" s="155"/>
      <c r="NHJ5" s="155"/>
      <c r="NHK5" s="155"/>
      <c r="NHL5" s="155"/>
      <c r="NHM5" s="155"/>
      <c r="NHN5" s="155"/>
      <c r="NHO5" s="155"/>
      <c r="NHP5" s="155"/>
      <c r="NHQ5" s="155"/>
      <c r="NHR5" s="155"/>
      <c r="NHS5" s="155"/>
      <c r="NHT5" s="155"/>
      <c r="NHU5" s="155"/>
      <c r="NHV5" s="155"/>
      <c r="NHW5" s="155"/>
      <c r="NHX5" s="155"/>
      <c r="NHY5" s="155"/>
      <c r="NHZ5" s="155"/>
      <c r="NIA5" s="155"/>
      <c r="NIB5" s="155"/>
      <c r="NIC5" s="155"/>
      <c r="NID5" s="155"/>
      <c r="NIE5" s="155"/>
      <c r="NIF5" s="155"/>
      <c r="NIG5" s="155"/>
      <c r="NIH5" s="155"/>
      <c r="NII5" s="155"/>
      <c r="NIJ5" s="155"/>
      <c r="NIK5" s="155"/>
      <c r="NIL5" s="155"/>
      <c r="NIM5" s="155"/>
      <c r="NIN5" s="155"/>
      <c r="NIO5" s="155"/>
      <c r="NIP5" s="155"/>
      <c r="NIQ5" s="155"/>
      <c r="NIR5" s="155"/>
      <c r="NIS5" s="155"/>
      <c r="NIT5" s="155"/>
      <c r="NIU5" s="155"/>
      <c r="NIV5" s="155"/>
      <c r="NIW5" s="155"/>
      <c r="NIX5" s="155"/>
      <c r="NIY5" s="155"/>
      <c r="NIZ5" s="155"/>
      <c r="NJA5" s="155"/>
      <c r="NJB5" s="155"/>
      <c r="NJC5" s="155"/>
      <c r="NJD5" s="155"/>
      <c r="NJE5" s="155"/>
      <c r="NJF5" s="155"/>
      <c r="NJG5" s="155"/>
      <c r="NJH5" s="155"/>
      <c r="NJI5" s="155"/>
      <c r="NJJ5" s="155"/>
      <c r="NJK5" s="155"/>
      <c r="NJL5" s="155"/>
      <c r="NJM5" s="155"/>
      <c r="NJN5" s="155"/>
      <c r="NJO5" s="155"/>
      <c r="NJP5" s="155"/>
      <c r="NJQ5" s="155"/>
      <c r="NJR5" s="155"/>
      <c r="NJS5" s="155"/>
      <c r="NJT5" s="155"/>
      <c r="NJU5" s="155"/>
      <c r="NJV5" s="155"/>
      <c r="NJW5" s="155"/>
      <c r="NJX5" s="155"/>
      <c r="NJY5" s="155"/>
      <c r="NJZ5" s="155"/>
      <c r="NKA5" s="155"/>
      <c r="NKB5" s="155"/>
      <c r="NKC5" s="155"/>
      <c r="NKD5" s="155"/>
      <c r="NKE5" s="155"/>
      <c r="NKF5" s="155"/>
      <c r="NKG5" s="155"/>
      <c r="NKH5" s="155"/>
      <c r="NKI5" s="155"/>
      <c r="NKJ5" s="155"/>
      <c r="NKK5" s="155"/>
      <c r="NKL5" s="155"/>
      <c r="NKM5" s="155"/>
      <c r="NKN5" s="155"/>
      <c r="NKO5" s="155"/>
      <c r="NKP5" s="155"/>
      <c r="NKQ5" s="155"/>
      <c r="NKR5" s="155"/>
      <c r="NKS5" s="155"/>
      <c r="NKT5" s="155"/>
      <c r="NKU5" s="155"/>
      <c r="NKV5" s="155"/>
      <c r="NKW5" s="155"/>
      <c r="NKX5" s="155"/>
      <c r="NKY5" s="155"/>
      <c r="NKZ5" s="155"/>
      <c r="NLA5" s="155"/>
      <c r="NLB5" s="155"/>
      <c r="NLC5" s="155"/>
      <c r="NLD5" s="155"/>
      <c r="NLE5" s="155"/>
      <c r="NLF5" s="155"/>
      <c r="NLG5" s="155"/>
      <c r="NLH5" s="155"/>
      <c r="NLI5" s="155"/>
      <c r="NLJ5" s="155"/>
      <c r="NLK5" s="155"/>
      <c r="NLL5" s="155"/>
      <c r="NLM5" s="155"/>
      <c r="NLN5" s="155"/>
      <c r="NLO5" s="155"/>
      <c r="NLP5" s="155"/>
      <c r="NLQ5" s="155"/>
      <c r="NLR5" s="155"/>
      <c r="NLS5" s="155"/>
      <c r="NLT5" s="155"/>
      <c r="NLU5" s="155"/>
      <c r="NLV5" s="155"/>
      <c r="NLW5" s="155"/>
      <c r="NLX5" s="155"/>
      <c r="NLY5" s="155"/>
      <c r="NLZ5" s="155"/>
      <c r="NMA5" s="155"/>
      <c r="NMB5" s="155"/>
      <c r="NMC5" s="155"/>
      <c r="NMD5" s="155"/>
      <c r="NME5" s="155"/>
      <c r="NMF5" s="155"/>
      <c r="NMG5" s="155"/>
      <c r="NMH5" s="155"/>
      <c r="NMI5" s="155"/>
      <c r="NMJ5" s="155"/>
      <c r="NMK5" s="155"/>
      <c r="NML5" s="155"/>
      <c r="NMM5" s="155"/>
      <c r="NMN5" s="155"/>
      <c r="NMO5" s="155"/>
      <c r="NMP5" s="155"/>
      <c r="NMQ5" s="155"/>
      <c r="NMR5" s="155"/>
      <c r="NMS5" s="155"/>
      <c r="NMT5" s="155"/>
      <c r="NMU5" s="155"/>
      <c r="NMV5" s="155"/>
      <c r="NMW5" s="155"/>
      <c r="NMX5" s="155"/>
      <c r="NMY5" s="155"/>
      <c r="NMZ5" s="155"/>
      <c r="NNA5" s="155"/>
      <c r="NNB5" s="155"/>
      <c r="NNC5" s="155"/>
      <c r="NND5" s="155"/>
      <c r="NNE5" s="155"/>
      <c r="NNF5" s="155"/>
      <c r="NNG5" s="155"/>
      <c r="NNH5" s="155"/>
      <c r="NNI5" s="155"/>
      <c r="NNJ5" s="155"/>
      <c r="NNK5" s="155"/>
      <c r="NNL5" s="155"/>
      <c r="NNM5" s="155"/>
      <c r="NNN5" s="155"/>
      <c r="NNO5" s="155"/>
      <c r="NNP5" s="155"/>
      <c r="NNQ5" s="155"/>
      <c r="NNR5" s="155"/>
      <c r="NNS5" s="155"/>
      <c r="NNT5" s="155"/>
      <c r="NNU5" s="155"/>
      <c r="NNV5" s="155"/>
      <c r="NNW5" s="155"/>
      <c r="NNX5" s="155"/>
      <c r="NNY5" s="155"/>
      <c r="NNZ5" s="155"/>
      <c r="NOA5" s="155"/>
      <c r="NOB5" s="155"/>
      <c r="NOC5" s="155"/>
      <c r="NOD5" s="155"/>
      <c r="NOE5" s="155"/>
      <c r="NOF5" s="155"/>
      <c r="NOG5" s="155"/>
      <c r="NOH5" s="155"/>
      <c r="NOI5" s="155"/>
      <c r="NOJ5" s="155"/>
      <c r="NOK5" s="155"/>
      <c r="NOL5" s="155"/>
      <c r="NOM5" s="155"/>
      <c r="NON5" s="155"/>
      <c r="NOO5" s="155"/>
      <c r="NOP5" s="155"/>
      <c r="NOQ5" s="155"/>
      <c r="NOR5" s="155"/>
      <c r="NOS5" s="155"/>
      <c r="NOT5" s="155"/>
      <c r="NOU5" s="155"/>
      <c r="NOV5" s="155"/>
      <c r="NOW5" s="155"/>
      <c r="NOX5" s="155"/>
      <c r="NOY5" s="155"/>
      <c r="NOZ5" s="155"/>
      <c r="NPA5" s="155"/>
      <c r="NPB5" s="155"/>
      <c r="NPC5" s="155"/>
      <c r="NPD5" s="155"/>
      <c r="NPE5" s="155"/>
      <c r="NPF5" s="155"/>
      <c r="NPG5" s="155"/>
      <c r="NPH5" s="155"/>
      <c r="NPI5" s="155"/>
      <c r="NPJ5" s="155"/>
      <c r="NPK5" s="155"/>
      <c r="NPL5" s="155"/>
      <c r="NPM5" s="155"/>
      <c r="NPN5" s="155"/>
      <c r="NPO5" s="155"/>
      <c r="NPP5" s="155"/>
      <c r="NPQ5" s="155"/>
      <c r="NPR5" s="155"/>
      <c r="NPS5" s="155"/>
      <c r="NPT5" s="155"/>
      <c r="NPU5" s="155"/>
      <c r="NPV5" s="155"/>
      <c r="NPW5" s="155"/>
      <c r="NPX5" s="155"/>
      <c r="NPY5" s="155"/>
      <c r="NPZ5" s="155"/>
      <c r="NQA5" s="155"/>
      <c r="NQB5" s="155"/>
      <c r="NQC5" s="155"/>
      <c r="NQD5" s="155"/>
      <c r="NQE5" s="155"/>
      <c r="NQF5" s="155"/>
      <c r="NQG5" s="155"/>
      <c r="NQH5" s="155"/>
      <c r="NQI5" s="155"/>
      <c r="NQJ5" s="155"/>
      <c r="NQK5" s="155"/>
      <c r="NQL5" s="155"/>
      <c r="NQM5" s="155"/>
      <c r="NQN5" s="155"/>
      <c r="NQO5" s="155"/>
      <c r="NQP5" s="155"/>
      <c r="NQQ5" s="155"/>
      <c r="NQR5" s="155"/>
      <c r="NQS5" s="155"/>
      <c r="NQT5" s="155"/>
      <c r="NQU5" s="155"/>
      <c r="NQV5" s="155"/>
      <c r="NQW5" s="155"/>
      <c r="NQX5" s="155"/>
      <c r="NQY5" s="155"/>
      <c r="NQZ5" s="155"/>
      <c r="NRA5" s="155"/>
      <c r="NRB5" s="155"/>
      <c r="NRC5" s="155"/>
      <c r="NRD5" s="155"/>
      <c r="NRE5" s="155"/>
      <c r="NRF5" s="155"/>
      <c r="NRG5" s="155"/>
      <c r="NRH5" s="155"/>
      <c r="NRI5" s="155"/>
      <c r="NRJ5" s="155"/>
      <c r="NRK5" s="155"/>
      <c r="NRL5" s="155"/>
      <c r="NRM5" s="155"/>
      <c r="NRN5" s="155"/>
      <c r="NRO5" s="155"/>
      <c r="NRP5" s="155"/>
      <c r="NRQ5" s="155"/>
      <c r="NRR5" s="155"/>
      <c r="NRS5" s="155"/>
      <c r="NRT5" s="155"/>
      <c r="NRU5" s="155"/>
      <c r="NRV5" s="155"/>
      <c r="NRW5" s="155"/>
      <c r="NRX5" s="155"/>
      <c r="NRY5" s="155"/>
      <c r="NRZ5" s="155"/>
      <c r="NSA5" s="155"/>
      <c r="NSB5" s="155"/>
      <c r="NSC5" s="155"/>
      <c r="NSD5" s="155"/>
      <c r="NSE5" s="155"/>
      <c r="NSF5" s="155"/>
      <c r="NSG5" s="155"/>
      <c r="NSH5" s="155"/>
      <c r="NSI5" s="155"/>
      <c r="NSJ5" s="155"/>
      <c r="NSK5" s="155"/>
      <c r="NSL5" s="155"/>
      <c r="NSM5" s="155"/>
      <c r="NSN5" s="155"/>
      <c r="NSO5" s="155"/>
      <c r="NSP5" s="155"/>
      <c r="NSQ5" s="155"/>
      <c r="NSR5" s="155"/>
      <c r="NSS5" s="155"/>
      <c r="NST5" s="155"/>
      <c r="NSU5" s="155"/>
      <c r="NSV5" s="155"/>
      <c r="NSW5" s="155"/>
      <c r="NSX5" s="155"/>
      <c r="NSY5" s="155"/>
      <c r="NSZ5" s="155"/>
      <c r="NTA5" s="155"/>
      <c r="NTB5" s="155"/>
      <c r="NTC5" s="155"/>
      <c r="NTD5" s="155"/>
      <c r="NTE5" s="155"/>
      <c r="NTF5" s="155"/>
      <c r="NTG5" s="155"/>
      <c r="NTH5" s="155"/>
      <c r="NTI5" s="155"/>
      <c r="NTJ5" s="155"/>
      <c r="NTK5" s="155"/>
      <c r="NTL5" s="155"/>
      <c r="NTM5" s="155"/>
      <c r="NTN5" s="155"/>
      <c r="NTO5" s="155"/>
      <c r="NTP5" s="155"/>
      <c r="NTQ5" s="155"/>
      <c r="NTR5" s="155"/>
      <c r="NTS5" s="155"/>
      <c r="NTT5" s="155"/>
      <c r="NTU5" s="155"/>
      <c r="NTV5" s="155"/>
      <c r="NTW5" s="155"/>
      <c r="NTX5" s="155"/>
      <c r="NTY5" s="155"/>
      <c r="NTZ5" s="155"/>
      <c r="NUA5" s="155"/>
      <c r="NUB5" s="155"/>
      <c r="NUC5" s="155"/>
      <c r="NUD5" s="155"/>
      <c r="NUE5" s="155"/>
      <c r="NUF5" s="155"/>
      <c r="NUG5" s="155"/>
      <c r="NUH5" s="155"/>
      <c r="NUI5" s="155"/>
      <c r="NUJ5" s="155"/>
      <c r="NUK5" s="155"/>
      <c r="NUL5" s="155"/>
      <c r="NUM5" s="155"/>
      <c r="NUN5" s="155"/>
      <c r="NUO5" s="155"/>
      <c r="NUP5" s="155"/>
      <c r="NUQ5" s="155"/>
      <c r="NUR5" s="155"/>
      <c r="NUS5" s="155"/>
      <c r="NUT5" s="155"/>
      <c r="NUU5" s="155"/>
      <c r="NUV5" s="155"/>
      <c r="NUW5" s="155"/>
      <c r="NUX5" s="155"/>
      <c r="NUY5" s="155"/>
      <c r="NUZ5" s="155"/>
      <c r="NVA5" s="155"/>
      <c r="NVB5" s="155"/>
      <c r="NVC5" s="155"/>
      <c r="NVD5" s="155"/>
      <c r="NVE5" s="155"/>
      <c r="NVF5" s="155"/>
      <c r="NVG5" s="155"/>
      <c r="NVH5" s="155"/>
      <c r="NVI5" s="155"/>
      <c r="NVJ5" s="155"/>
      <c r="NVK5" s="155"/>
      <c r="NVL5" s="155"/>
      <c r="NVM5" s="155"/>
      <c r="NVN5" s="155"/>
      <c r="NVO5" s="155"/>
      <c r="NVP5" s="155"/>
      <c r="NVQ5" s="155"/>
      <c r="NVR5" s="155"/>
      <c r="NVS5" s="155"/>
      <c r="NVT5" s="155"/>
      <c r="NVU5" s="155"/>
      <c r="NVV5" s="155"/>
      <c r="NVW5" s="155"/>
      <c r="NVX5" s="155"/>
      <c r="NVY5" s="155"/>
      <c r="NVZ5" s="155"/>
      <c r="NWA5" s="155"/>
      <c r="NWB5" s="155"/>
      <c r="NWC5" s="155"/>
      <c r="NWD5" s="155"/>
      <c r="NWE5" s="155"/>
      <c r="NWF5" s="155"/>
      <c r="NWG5" s="155"/>
      <c r="NWH5" s="155"/>
      <c r="NWI5" s="155"/>
      <c r="NWJ5" s="155"/>
      <c r="NWK5" s="155"/>
      <c r="NWL5" s="155"/>
      <c r="NWM5" s="155"/>
      <c r="NWN5" s="155"/>
      <c r="NWO5" s="155"/>
      <c r="NWP5" s="155"/>
      <c r="NWQ5" s="155"/>
      <c r="NWR5" s="155"/>
      <c r="NWS5" s="155"/>
      <c r="NWT5" s="155"/>
      <c r="NWU5" s="155"/>
      <c r="NWV5" s="155"/>
      <c r="NWW5" s="155"/>
      <c r="NWX5" s="155"/>
      <c r="NWY5" s="155"/>
      <c r="NWZ5" s="155"/>
      <c r="NXA5" s="155"/>
      <c r="NXB5" s="155"/>
      <c r="NXC5" s="155"/>
      <c r="NXD5" s="155"/>
      <c r="NXE5" s="155"/>
      <c r="NXF5" s="155"/>
      <c r="NXG5" s="155"/>
      <c r="NXH5" s="155"/>
      <c r="NXI5" s="155"/>
      <c r="NXJ5" s="155"/>
      <c r="NXK5" s="155"/>
      <c r="NXL5" s="155"/>
      <c r="NXM5" s="155"/>
      <c r="NXN5" s="155"/>
      <c r="NXO5" s="155"/>
      <c r="NXP5" s="155"/>
      <c r="NXQ5" s="155"/>
      <c r="NXR5" s="155"/>
      <c r="NXS5" s="155"/>
      <c r="NXT5" s="155"/>
      <c r="NXU5" s="155"/>
      <c r="NXV5" s="155"/>
      <c r="NXW5" s="155"/>
      <c r="NXX5" s="155"/>
      <c r="NXY5" s="155"/>
      <c r="NXZ5" s="155"/>
      <c r="NYA5" s="155"/>
      <c r="NYB5" s="155"/>
      <c r="NYC5" s="155"/>
      <c r="NYD5" s="155"/>
      <c r="NYE5" s="155"/>
      <c r="NYF5" s="155"/>
      <c r="NYG5" s="155"/>
      <c r="NYH5" s="155"/>
      <c r="NYI5" s="155"/>
      <c r="NYJ5" s="155"/>
      <c r="NYK5" s="155"/>
      <c r="NYL5" s="155"/>
      <c r="NYM5" s="155"/>
      <c r="NYN5" s="155"/>
      <c r="NYO5" s="155"/>
      <c r="NYP5" s="155"/>
      <c r="NYQ5" s="155"/>
      <c r="NYR5" s="155"/>
      <c r="NYS5" s="155"/>
      <c r="NYT5" s="155"/>
      <c r="NYU5" s="155"/>
      <c r="NYV5" s="155"/>
      <c r="NYW5" s="155"/>
      <c r="NYX5" s="155"/>
      <c r="NYY5" s="155"/>
      <c r="NYZ5" s="155"/>
      <c r="NZA5" s="155"/>
      <c r="NZB5" s="155"/>
      <c r="NZC5" s="155"/>
      <c r="NZD5" s="155"/>
      <c r="NZE5" s="155"/>
      <c r="NZF5" s="155"/>
      <c r="NZG5" s="155"/>
      <c r="NZH5" s="155"/>
      <c r="NZI5" s="155"/>
      <c r="NZJ5" s="155"/>
      <c r="NZK5" s="155"/>
      <c r="NZL5" s="155"/>
      <c r="NZM5" s="155"/>
      <c r="NZN5" s="155"/>
      <c r="NZO5" s="155"/>
      <c r="NZP5" s="155"/>
      <c r="NZQ5" s="155"/>
      <c r="NZR5" s="155"/>
      <c r="NZS5" s="155"/>
      <c r="NZT5" s="155"/>
      <c r="NZU5" s="155"/>
      <c r="NZV5" s="155"/>
      <c r="NZW5" s="155"/>
      <c r="NZX5" s="155"/>
      <c r="NZY5" s="155"/>
      <c r="NZZ5" s="155"/>
      <c r="OAA5" s="155"/>
      <c r="OAB5" s="155"/>
      <c r="OAC5" s="155"/>
      <c r="OAD5" s="155"/>
      <c r="OAE5" s="155"/>
      <c r="OAF5" s="155"/>
      <c r="OAG5" s="155"/>
      <c r="OAH5" s="155"/>
      <c r="OAI5" s="155"/>
      <c r="OAJ5" s="155"/>
      <c r="OAK5" s="155"/>
      <c r="OAL5" s="155"/>
      <c r="OAM5" s="155"/>
      <c r="OAN5" s="155"/>
      <c r="OAO5" s="155"/>
      <c r="OAP5" s="155"/>
      <c r="OAQ5" s="155"/>
      <c r="OAR5" s="155"/>
      <c r="OAS5" s="155"/>
      <c r="OAT5" s="155"/>
      <c r="OAU5" s="155"/>
      <c r="OAV5" s="155"/>
      <c r="OAW5" s="155"/>
      <c r="OAX5" s="155"/>
      <c r="OAY5" s="155"/>
      <c r="OAZ5" s="155"/>
      <c r="OBA5" s="155"/>
      <c r="OBB5" s="155"/>
      <c r="OBC5" s="155"/>
      <c r="OBD5" s="155"/>
      <c r="OBE5" s="155"/>
      <c r="OBF5" s="155"/>
      <c r="OBG5" s="155"/>
      <c r="OBH5" s="155"/>
      <c r="OBI5" s="155"/>
      <c r="OBJ5" s="155"/>
      <c r="OBK5" s="155"/>
      <c r="OBL5" s="155"/>
      <c r="OBM5" s="155"/>
      <c r="OBN5" s="155"/>
      <c r="OBO5" s="155"/>
      <c r="OBP5" s="155"/>
      <c r="OBQ5" s="155"/>
      <c r="OBR5" s="155"/>
      <c r="OBS5" s="155"/>
      <c r="OBT5" s="155"/>
      <c r="OBU5" s="155"/>
      <c r="OBV5" s="155"/>
      <c r="OBW5" s="155"/>
      <c r="OBX5" s="155"/>
      <c r="OBY5" s="155"/>
      <c r="OBZ5" s="155"/>
      <c r="OCA5" s="155"/>
      <c r="OCB5" s="155"/>
      <c r="OCC5" s="155"/>
      <c r="OCD5" s="155"/>
      <c r="OCE5" s="155"/>
      <c r="OCF5" s="155"/>
      <c r="OCG5" s="155"/>
      <c r="OCH5" s="155"/>
      <c r="OCI5" s="155"/>
      <c r="OCJ5" s="155"/>
      <c r="OCK5" s="155"/>
      <c r="OCL5" s="155"/>
      <c r="OCM5" s="155"/>
      <c r="OCN5" s="155"/>
      <c r="OCO5" s="155"/>
      <c r="OCP5" s="155"/>
      <c r="OCQ5" s="155"/>
      <c r="OCR5" s="155"/>
      <c r="OCS5" s="155"/>
      <c r="OCT5" s="155"/>
      <c r="OCU5" s="155"/>
      <c r="OCV5" s="155"/>
      <c r="OCW5" s="155"/>
      <c r="OCX5" s="155"/>
      <c r="OCY5" s="155"/>
      <c r="OCZ5" s="155"/>
      <c r="ODA5" s="155"/>
      <c r="ODB5" s="155"/>
      <c r="ODC5" s="155"/>
      <c r="ODD5" s="155"/>
      <c r="ODE5" s="155"/>
      <c r="ODF5" s="155"/>
      <c r="ODG5" s="155"/>
      <c r="ODH5" s="155"/>
      <c r="ODI5" s="155"/>
      <c r="ODJ5" s="155"/>
      <c r="ODK5" s="155"/>
      <c r="ODL5" s="155"/>
      <c r="ODM5" s="155"/>
      <c r="ODN5" s="155"/>
      <c r="ODO5" s="155"/>
      <c r="ODP5" s="155"/>
      <c r="ODQ5" s="155"/>
      <c r="ODR5" s="155"/>
      <c r="ODS5" s="155"/>
      <c r="ODT5" s="155"/>
      <c r="ODU5" s="155"/>
      <c r="ODV5" s="155"/>
      <c r="ODW5" s="155"/>
      <c r="ODX5" s="155"/>
      <c r="ODY5" s="155"/>
      <c r="ODZ5" s="155"/>
      <c r="OEA5" s="155"/>
      <c r="OEB5" s="155"/>
      <c r="OEC5" s="155"/>
      <c r="OED5" s="155"/>
      <c r="OEE5" s="155"/>
      <c r="OEF5" s="155"/>
      <c r="OEG5" s="155"/>
      <c r="OEH5" s="155"/>
      <c r="OEI5" s="155"/>
      <c r="OEJ5" s="155"/>
      <c r="OEK5" s="155"/>
      <c r="OEL5" s="155"/>
      <c r="OEM5" s="155"/>
      <c r="OEN5" s="155"/>
      <c r="OEO5" s="155"/>
      <c r="OEP5" s="155"/>
      <c r="OEQ5" s="155"/>
      <c r="OER5" s="155"/>
      <c r="OES5" s="155"/>
      <c r="OET5" s="155"/>
      <c r="OEU5" s="155"/>
      <c r="OEV5" s="155"/>
      <c r="OEW5" s="155"/>
      <c r="OEX5" s="155"/>
      <c r="OEY5" s="155"/>
      <c r="OEZ5" s="155"/>
      <c r="OFA5" s="155"/>
      <c r="OFB5" s="155"/>
      <c r="OFC5" s="155"/>
      <c r="OFD5" s="155"/>
      <c r="OFE5" s="155"/>
      <c r="OFF5" s="155"/>
      <c r="OFG5" s="155"/>
      <c r="OFH5" s="155"/>
      <c r="OFI5" s="155"/>
      <c r="OFJ5" s="155"/>
      <c r="OFK5" s="155"/>
      <c r="OFL5" s="155"/>
      <c r="OFM5" s="155"/>
      <c r="OFN5" s="155"/>
      <c r="OFO5" s="155"/>
      <c r="OFP5" s="155"/>
      <c r="OFQ5" s="155"/>
      <c r="OFR5" s="155"/>
      <c r="OFS5" s="155"/>
      <c r="OFT5" s="155"/>
      <c r="OFU5" s="155"/>
      <c r="OFV5" s="155"/>
      <c r="OFW5" s="155"/>
      <c r="OFX5" s="155"/>
      <c r="OFY5" s="155"/>
      <c r="OFZ5" s="155"/>
      <c r="OGA5" s="155"/>
      <c r="OGB5" s="155"/>
      <c r="OGC5" s="155"/>
      <c r="OGD5" s="155"/>
      <c r="OGE5" s="155"/>
      <c r="OGF5" s="155"/>
      <c r="OGG5" s="155"/>
      <c r="OGH5" s="155"/>
      <c r="OGI5" s="155"/>
      <c r="OGJ5" s="155"/>
      <c r="OGK5" s="155"/>
      <c r="OGL5" s="155"/>
      <c r="OGM5" s="155"/>
      <c r="OGN5" s="155"/>
      <c r="OGO5" s="155"/>
      <c r="OGP5" s="155"/>
      <c r="OGQ5" s="155"/>
      <c r="OGR5" s="155"/>
      <c r="OGS5" s="155"/>
      <c r="OGT5" s="155"/>
      <c r="OGU5" s="155"/>
      <c r="OGV5" s="155"/>
      <c r="OGW5" s="155"/>
      <c r="OGX5" s="155"/>
      <c r="OGY5" s="155"/>
      <c r="OGZ5" s="155"/>
      <c r="OHA5" s="155"/>
      <c r="OHB5" s="155"/>
      <c r="OHC5" s="155"/>
      <c r="OHD5" s="155"/>
      <c r="OHE5" s="155"/>
      <c r="OHF5" s="155"/>
      <c r="OHG5" s="155"/>
      <c r="OHH5" s="155"/>
      <c r="OHI5" s="155"/>
      <c r="OHJ5" s="155"/>
      <c r="OHK5" s="155"/>
      <c r="OHL5" s="155"/>
      <c r="OHM5" s="155"/>
      <c r="OHN5" s="155"/>
      <c r="OHO5" s="155"/>
      <c r="OHP5" s="155"/>
      <c r="OHQ5" s="155"/>
      <c r="OHR5" s="155"/>
      <c r="OHS5" s="155"/>
      <c r="OHT5" s="155"/>
      <c r="OHU5" s="155"/>
      <c r="OHV5" s="155"/>
      <c r="OHW5" s="155"/>
      <c r="OHX5" s="155"/>
      <c r="OHY5" s="155"/>
      <c r="OHZ5" s="155"/>
      <c r="OIA5" s="155"/>
      <c r="OIB5" s="155"/>
      <c r="OIC5" s="155"/>
      <c r="OID5" s="155"/>
      <c r="OIE5" s="155"/>
      <c r="OIF5" s="155"/>
      <c r="OIG5" s="155"/>
      <c r="OIH5" s="155"/>
      <c r="OII5" s="155"/>
      <c r="OIJ5" s="155"/>
      <c r="OIK5" s="155"/>
      <c r="OIL5" s="155"/>
      <c r="OIM5" s="155"/>
      <c r="OIN5" s="155"/>
      <c r="OIO5" s="155"/>
      <c r="OIP5" s="155"/>
      <c r="OIQ5" s="155"/>
      <c r="OIR5" s="155"/>
      <c r="OIS5" s="155"/>
      <c r="OIT5" s="155"/>
      <c r="OIU5" s="155"/>
      <c r="OIV5" s="155"/>
      <c r="OIW5" s="155"/>
      <c r="OIX5" s="155"/>
      <c r="OIY5" s="155"/>
      <c r="OIZ5" s="155"/>
      <c r="OJA5" s="155"/>
      <c r="OJB5" s="155"/>
      <c r="OJC5" s="155"/>
      <c r="OJD5" s="155"/>
      <c r="OJE5" s="155"/>
      <c r="OJF5" s="155"/>
      <c r="OJG5" s="155"/>
      <c r="OJH5" s="155"/>
      <c r="OJI5" s="155"/>
      <c r="OJJ5" s="155"/>
      <c r="OJK5" s="155"/>
      <c r="OJL5" s="155"/>
      <c r="OJM5" s="155"/>
      <c r="OJN5" s="155"/>
      <c r="OJO5" s="155"/>
      <c r="OJP5" s="155"/>
      <c r="OJQ5" s="155"/>
      <c r="OJR5" s="155"/>
      <c r="OJS5" s="155"/>
      <c r="OJT5" s="155"/>
      <c r="OJU5" s="155"/>
      <c r="OJV5" s="155"/>
      <c r="OJW5" s="155"/>
      <c r="OJX5" s="155"/>
      <c r="OJY5" s="155"/>
      <c r="OJZ5" s="155"/>
      <c r="OKA5" s="155"/>
      <c r="OKB5" s="155"/>
      <c r="OKC5" s="155"/>
      <c r="OKD5" s="155"/>
      <c r="OKE5" s="155"/>
      <c r="OKF5" s="155"/>
      <c r="OKG5" s="155"/>
      <c r="OKH5" s="155"/>
      <c r="OKI5" s="155"/>
      <c r="OKJ5" s="155"/>
      <c r="OKK5" s="155"/>
      <c r="OKL5" s="155"/>
      <c r="OKM5" s="155"/>
      <c r="OKN5" s="155"/>
      <c r="OKO5" s="155"/>
      <c r="OKP5" s="155"/>
      <c r="OKQ5" s="155"/>
      <c r="OKR5" s="155"/>
      <c r="OKS5" s="155"/>
      <c r="OKT5" s="155"/>
      <c r="OKU5" s="155"/>
      <c r="OKV5" s="155"/>
      <c r="OKW5" s="155"/>
      <c r="OKX5" s="155"/>
      <c r="OKY5" s="155"/>
      <c r="OKZ5" s="155"/>
      <c r="OLA5" s="155"/>
      <c r="OLB5" s="155"/>
      <c r="OLC5" s="155"/>
      <c r="OLD5" s="155"/>
      <c r="OLE5" s="155"/>
      <c r="OLF5" s="155"/>
      <c r="OLG5" s="155"/>
      <c r="OLH5" s="155"/>
      <c r="OLI5" s="155"/>
      <c r="OLJ5" s="155"/>
      <c r="OLK5" s="155"/>
      <c r="OLL5" s="155"/>
      <c r="OLM5" s="155"/>
      <c r="OLN5" s="155"/>
      <c r="OLO5" s="155"/>
      <c r="OLP5" s="155"/>
      <c r="OLQ5" s="155"/>
      <c r="OLR5" s="155"/>
      <c r="OLS5" s="155"/>
      <c r="OLT5" s="155"/>
      <c r="OLU5" s="155"/>
      <c r="OLV5" s="155"/>
      <c r="OLW5" s="155"/>
      <c r="OLX5" s="155"/>
      <c r="OLY5" s="155"/>
      <c r="OLZ5" s="155"/>
      <c r="OMA5" s="155"/>
      <c r="OMB5" s="155"/>
      <c r="OMC5" s="155"/>
      <c r="OMD5" s="155"/>
      <c r="OME5" s="155"/>
      <c r="OMF5" s="155"/>
      <c r="OMG5" s="155"/>
      <c r="OMH5" s="155"/>
      <c r="OMI5" s="155"/>
      <c r="OMJ5" s="155"/>
      <c r="OMK5" s="155"/>
      <c r="OML5" s="155"/>
      <c r="OMM5" s="155"/>
      <c r="OMN5" s="155"/>
      <c r="OMO5" s="155"/>
      <c r="OMP5" s="155"/>
      <c r="OMQ5" s="155"/>
      <c r="OMR5" s="155"/>
      <c r="OMS5" s="155"/>
      <c r="OMT5" s="155"/>
      <c r="OMU5" s="155"/>
      <c r="OMV5" s="155"/>
      <c r="OMW5" s="155"/>
      <c r="OMX5" s="155"/>
      <c r="OMY5" s="155"/>
      <c r="OMZ5" s="155"/>
      <c r="ONA5" s="155"/>
      <c r="ONB5" s="155"/>
      <c r="ONC5" s="155"/>
      <c r="OND5" s="155"/>
      <c r="ONE5" s="155"/>
      <c r="ONF5" s="155"/>
      <c r="ONG5" s="155"/>
      <c r="ONH5" s="155"/>
      <c r="ONI5" s="155"/>
      <c r="ONJ5" s="155"/>
      <c r="ONK5" s="155"/>
      <c r="ONL5" s="155"/>
      <c r="ONM5" s="155"/>
      <c r="ONN5" s="155"/>
      <c r="ONO5" s="155"/>
      <c r="ONP5" s="155"/>
      <c r="ONQ5" s="155"/>
      <c r="ONR5" s="155"/>
      <c r="ONS5" s="155"/>
      <c r="ONT5" s="155"/>
      <c r="ONU5" s="155"/>
      <c r="ONV5" s="155"/>
      <c r="ONW5" s="155"/>
      <c r="ONX5" s="155"/>
      <c r="ONY5" s="155"/>
      <c r="ONZ5" s="155"/>
      <c r="OOA5" s="155"/>
      <c r="OOB5" s="155"/>
      <c r="OOC5" s="155"/>
      <c r="OOD5" s="155"/>
      <c r="OOE5" s="155"/>
      <c r="OOF5" s="155"/>
      <c r="OOG5" s="155"/>
      <c r="OOH5" s="155"/>
      <c r="OOI5" s="155"/>
      <c r="OOJ5" s="155"/>
      <c r="OOK5" s="155"/>
      <c r="OOL5" s="155"/>
      <c r="OOM5" s="155"/>
      <c r="OON5" s="155"/>
      <c r="OOO5" s="155"/>
      <c r="OOP5" s="155"/>
      <c r="OOQ5" s="155"/>
      <c r="OOR5" s="155"/>
      <c r="OOS5" s="155"/>
      <c r="OOT5" s="155"/>
      <c r="OOU5" s="155"/>
      <c r="OOV5" s="155"/>
      <c r="OOW5" s="155"/>
      <c r="OOX5" s="155"/>
      <c r="OOY5" s="155"/>
      <c r="OOZ5" s="155"/>
      <c r="OPA5" s="155"/>
      <c r="OPB5" s="155"/>
      <c r="OPC5" s="155"/>
      <c r="OPD5" s="155"/>
      <c r="OPE5" s="155"/>
      <c r="OPF5" s="155"/>
      <c r="OPG5" s="155"/>
      <c r="OPH5" s="155"/>
      <c r="OPI5" s="155"/>
      <c r="OPJ5" s="155"/>
      <c r="OPK5" s="155"/>
      <c r="OPL5" s="155"/>
      <c r="OPM5" s="155"/>
      <c r="OPN5" s="155"/>
      <c r="OPO5" s="155"/>
      <c r="OPP5" s="155"/>
      <c r="OPQ5" s="155"/>
      <c r="OPR5" s="155"/>
      <c r="OPS5" s="155"/>
      <c r="OPT5" s="155"/>
      <c r="OPU5" s="155"/>
      <c r="OPV5" s="155"/>
      <c r="OPW5" s="155"/>
      <c r="OPX5" s="155"/>
      <c r="OPY5" s="155"/>
      <c r="OPZ5" s="155"/>
      <c r="OQA5" s="155"/>
      <c r="OQB5" s="155"/>
      <c r="OQC5" s="155"/>
      <c r="OQD5" s="155"/>
      <c r="OQE5" s="155"/>
      <c r="OQF5" s="155"/>
      <c r="OQG5" s="155"/>
      <c r="OQH5" s="155"/>
      <c r="OQI5" s="155"/>
      <c r="OQJ5" s="155"/>
      <c r="OQK5" s="155"/>
      <c r="OQL5" s="155"/>
      <c r="OQM5" s="155"/>
      <c r="OQN5" s="155"/>
      <c r="OQO5" s="155"/>
      <c r="OQP5" s="155"/>
      <c r="OQQ5" s="155"/>
      <c r="OQR5" s="155"/>
      <c r="OQS5" s="155"/>
      <c r="OQT5" s="155"/>
      <c r="OQU5" s="155"/>
      <c r="OQV5" s="155"/>
      <c r="OQW5" s="155"/>
      <c r="OQX5" s="155"/>
      <c r="OQY5" s="155"/>
      <c r="OQZ5" s="155"/>
      <c r="ORA5" s="155"/>
      <c r="ORB5" s="155"/>
      <c r="ORC5" s="155"/>
      <c r="ORD5" s="155"/>
      <c r="ORE5" s="155"/>
      <c r="ORF5" s="155"/>
      <c r="ORG5" s="155"/>
      <c r="ORH5" s="155"/>
      <c r="ORI5" s="155"/>
      <c r="ORJ5" s="155"/>
      <c r="ORK5" s="155"/>
      <c r="ORL5" s="155"/>
      <c r="ORM5" s="155"/>
      <c r="ORN5" s="155"/>
      <c r="ORO5" s="155"/>
      <c r="ORP5" s="155"/>
      <c r="ORQ5" s="155"/>
      <c r="ORR5" s="155"/>
      <c r="ORS5" s="155"/>
      <c r="ORT5" s="155"/>
      <c r="ORU5" s="155"/>
      <c r="ORV5" s="155"/>
      <c r="ORW5" s="155"/>
      <c r="ORX5" s="155"/>
      <c r="ORY5" s="155"/>
      <c r="ORZ5" s="155"/>
      <c r="OSA5" s="155"/>
      <c r="OSB5" s="155"/>
      <c r="OSC5" s="155"/>
      <c r="OSD5" s="155"/>
      <c r="OSE5" s="155"/>
      <c r="OSF5" s="155"/>
      <c r="OSG5" s="155"/>
      <c r="OSH5" s="155"/>
      <c r="OSI5" s="155"/>
      <c r="OSJ5" s="155"/>
      <c r="OSK5" s="155"/>
      <c r="OSL5" s="155"/>
      <c r="OSM5" s="155"/>
      <c r="OSN5" s="155"/>
      <c r="OSO5" s="155"/>
      <c r="OSP5" s="155"/>
      <c r="OSQ5" s="155"/>
      <c r="OSR5" s="155"/>
      <c r="OSS5" s="155"/>
      <c r="OST5" s="155"/>
      <c r="OSU5" s="155"/>
      <c r="OSV5" s="155"/>
      <c r="OSW5" s="155"/>
      <c r="OSX5" s="155"/>
      <c r="OSY5" s="155"/>
      <c r="OSZ5" s="155"/>
      <c r="OTA5" s="155"/>
      <c r="OTB5" s="155"/>
      <c r="OTC5" s="155"/>
      <c r="OTD5" s="155"/>
      <c r="OTE5" s="155"/>
      <c r="OTF5" s="155"/>
      <c r="OTG5" s="155"/>
      <c r="OTH5" s="155"/>
      <c r="OTI5" s="155"/>
      <c r="OTJ5" s="155"/>
      <c r="OTK5" s="155"/>
      <c r="OTL5" s="155"/>
      <c r="OTM5" s="155"/>
      <c r="OTN5" s="155"/>
      <c r="OTO5" s="155"/>
      <c r="OTP5" s="155"/>
      <c r="OTQ5" s="155"/>
      <c r="OTR5" s="155"/>
      <c r="OTS5" s="155"/>
      <c r="OTT5" s="155"/>
      <c r="OTU5" s="155"/>
      <c r="OTV5" s="155"/>
      <c r="OTW5" s="155"/>
      <c r="OTX5" s="155"/>
      <c r="OTY5" s="155"/>
      <c r="OTZ5" s="155"/>
      <c r="OUA5" s="155"/>
      <c r="OUB5" s="155"/>
      <c r="OUC5" s="155"/>
      <c r="OUD5" s="155"/>
      <c r="OUE5" s="155"/>
      <c r="OUF5" s="155"/>
      <c r="OUG5" s="155"/>
      <c r="OUH5" s="155"/>
      <c r="OUI5" s="155"/>
      <c r="OUJ5" s="155"/>
      <c r="OUK5" s="155"/>
      <c r="OUL5" s="155"/>
      <c r="OUM5" s="155"/>
      <c r="OUN5" s="155"/>
      <c r="OUO5" s="155"/>
      <c r="OUP5" s="155"/>
      <c r="OUQ5" s="155"/>
      <c r="OUR5" s="155"/>
      <c r="OUS5" s="155"/>
      <c r="OUT5" s="155"/>
      <c r="OUU5" s="155"/>
      <c r="OUV5" s="155"/>
      <c r="OUW5" s="155"/>
      <c r="OUX5" s="155"/>
      <c r="OUY5" s="155"/>
      <c r="OUZ5" s="155"/>
      <c r="OVA5" s="155"/>
      <c r="OVB5" s="155"/>
      <c r="OVC5" s="155"/>
      <c r="OVD5" s="155"/>
      <c r="OVE5" s="155"/>
      <c r="OVF5" s="155"/>
      <c r="OVG5" s="155"/>
      <c r="OVH5" s="155"/>
      <c r="OVI5" s="155"/>
      <c r="OVJ5" s="155"/>
      <c r="OVK5" s="155"/>
      <c r="OVL5" s="155"/>
      <c r="OVM5" s="155"/>
      <c r="OVN5" s="155"/>
      <c r="OVO5" s="155"/>
      <c r="OVP5" s="155"/>
      <c r="OVQ5" s="155"/>
      <c r="OVR5" s="155"/>
      <c r="OVS5" s="155"/>
      <c r="OVT5" s="155"/>
      <c r="OVU5" s="155"/>
      <c r="OVV5" s="155"/>
      <c r="OVW5" s="155"/>
      <c r="OVX5" s="155"/>
      <c r="OVY5" s="155"/>
      <c r="OVZ5" s="155"/>
      <c r="OWA5" s="155"/>
      <c r="OWB5" s="155"/>
      <c r="OWC5" s="155"/>
      <c r="OWD5" s="155"/>
      <c r="OWE5" s="155"/>
      <c r="OWF5" s="155"/>
      <c r="OWG5" s="155"/>
      <c r="OWH5" s="155"/>
      <c r="OWI5" s="155"/>
      <c r="OWJ5" s="155"/>
      <c r="OWK5" s="155"/>
      <c r="OWL5" s="155"/>
      <c r="OWM5" s="155"/>
      <c r="OWN5" s="155"/>
      <c r="OWO5" s="155"/>
      <c r="OWP5" s="155"/>
      <c r="OWQ5" s="155"/>
      <c r="OWR5" s="155"/>
      <c r="OWS5" s="155"/>
      <c r="OWT5" s="155"/>
      <c r="OWU5" s="155"/>
      <c r="OWV5" s="155"/>
      <c r="OWW5" s="155"/>
      <c r="OWX5" s="155"/>
      <c r="OWY5" s="155"/>
      <c r="OWZ5" s="155"/>
      <c r="OXA5" s="155"/>
      <c r="OXB5" s="155"/>
      <c r="OXC5" s="155"/>
      <c r="OXD5" s="155"/>
      <c r="OXE5" s="155"/>
      <c r="OXF5" s="155"/>
      <c r="OXG5" s="155"/>
      <c r="OXH5" s="155"/>
      <c r="OXI5" s="155"/>
      <c r="OXJ5" s="155"/>
      <c r="OXK5" s="155"/>
      <c r="OXL5" s="155"/>
      <c r="OXM5" s="155"/>
      <c r="OXN5" s="155"/>
      <c r="OXO5" s="155"/>
      <c r="OXP5" s="155"/>
      <c r="OXQ5" s="155"/>
      <c r="OXR5" s="155"/>
      <c r="OXS5" s="155"/>
      <c r="OXT5" s="155"/>
      <c r="OXU5" s="155"/>
      <c r="OXV5" s="155"/>
      <c r="OXW5" s="155"/>
      <c r="OXX5" s="155"/>
      <c r="OXY5" s="155"/>
      <c r="OXZ5" s="155"/>
      <c r="OYA5" s="155"/>
      <c r="OYB5" s="155"/>
      <c r="OYC5" s="155"/>
      <c r="OYD5" s="155"/>
      <c r="OYE5" s="155"/>
      <c r="OYF5" s="155"/>
      <c r="OYG5" s="155"/>
      <c r="OYH5" s="155"/>
      <c r="OYI5" s="155"/>
      <c r="OYJ5" s="155"/>
      <c r="OYK5" s="155"/>
      <c r="OYL5" s="155"/>
      <c r="OYM5" s="155"/>
      <c r="OYN5" s="155"/>
      <c r="OYO5" s="155"/>
      <c r="OYP5" s="155"/>
      <c r="OYQ5" s="155"/>
      <c r="OYR5" s="155"/>
      <c r="OYS5" s="155"/>
      <c r="OYT5" s="155"/>
      <c r="OYU5" s="155"/>
      <c r="OYV5" s="155"/>
      <c r="OYW5" s="155"/>
      <c r="OYX5" s="155"/>
      <c r="OYY5" s="155"/>
      <c r="OYZ5" s="155"/>
      <c r="OZA5" s="155"/>
      <c r="OZB5" s="155"/>
      <c r="OZC5" s="155"/>
      <c r="OZD5" s="155"/>
      <c r="OZE5" s="155"/>
      <c r="OZF5" s="155"/>
      <c r="OZG5" s="155"/>
      <c r="OZH5" s="155"/>
      <c r="OZI5" s="155"/>
      <c r="OZJ5" s="155"/>
      <c r="OZK5" s="155"/>
      <c r="OZL5" s="155"/>
      <c r="OZM5" s="155"/>
      <c r="OZN5" s="155"/>
      <c r="OZO5" s="155"/>
      <c r="OZP5" s="155"/>
      <c r="OZQ5" s="155"/>
      <c r="OZR5" s="155"/>
      <c r="OZS5" s="155"/>
      <c r="OZT5" s="155"/>
      <c r="OZU5" s="155"/>
      <c r="OZV5" s="155"/>
      <c r="OZW5" s="155"/>
      <c r="OZX5" s="155"/>
      <c r="OZY5" s="155"/>
      <c r="OZZ5" s="155"/>
      <c r="PAA5" s="155"/>
      <c r="PAB5" s="155"/>
      <c r="PAC5" s="155"/>
      <c r="PAD5" s="155"/>
      <c r="PAE5" s="155"/>
      <c r="PAF5" s="155"/>
      <c r="PAG5" s="155"/>
      <c r="PAH5" s="155"/>
      <c r="PAI5" s="155"/>
      <c r="PAJ5" s="155"/>
      <c r="PAK5" s="155"/>
      <c r="PAL5" s="155"/>
      <c r="PAM5" s="155"/>
      <c r="PAN5" s="155"/>
      <c r="PAO5" s="155"/>
      <c r="PAP5" s="155"/>
      <c r="PAQ5" s="155"/>
      <c r="PAR5" s="155"/>
      <c r="PAS5" s="155"/>
      <c r="PAT5" s="155"/>
      <c r="PAU5" s="155"/>
      <c r="PAV5" s="155"/>
      <c r="PAW5" s="155"/>
      <c r="PAX5" s="155"/>
      <c r="PAY5" s="155"/>
      <c r="PAZ5" s="155"/>
      <c r="PBA5" s="155"/>
      <c r="PBB5" s="155"/>
      <c r="PBC5" s="155"/>
      <c r="PBD5" s="155"/>
      <c r="PBE5" s="155"/>
      <c r="PBF5" s="155"/>
      <c r="PBG5" s="155"/>
      <c r="PBH5" s="155"/>
      <c r="PBI5" s="155"/>
      <c r="PBJ5" s="155"/>
      <c r="PBK5" s="155"/>
      <c r="PBL5" s="155"/>
      <c r="PBM5" s="155"/>
      <c r="PBN5" s="155"/>
      <c r="PBO5" s="155"/>
      <c r="PBP5" s="155"/>
      <c r="PBQ5" s="155"/>
      <c r="PBR5" s="155"/>
      <c r="PBS5" s="155"/>
      <c r="PBT5" s="155"/>
      <c r="PBU5" s="155"/>
      <c r="PBV5" s="155"/>
      <c r="PBW5" s="155"/>
      <c r="PBX5" s="155"/>
      <c r="PBY5" s="155"/>
      <c r="PBZ5" s="155"/>
      <c r="PCA5" s="155"/>
      <c r="PCB5" s="155"/>
      <c r="PCC5" s="155"/>
      <c r="PCD5" s="155"/>
      <c r="PCE5" s="155"/>
      <c r="PCF5" s="155"/>
      <c r="PCG5" s="155"/>
      <c r="PCH5" s="155"/>
      <c r="PCI5" s="155"/>
      <c r="PCJ5" s="155"/>
      <c r="PCK5" s="155"/>
      <c r="PCL5" s="155"/>
      <c r="PCM5" s="155"/>
      <c r="PCN5" s="155"/>
      <c r="PCO5" s="155"/>
      <c r="PCP5" s="155"/>
      <c r="PCQ5" s="155"/>
      <c r="PCR5" s="155"/>
      <c r="PCS5" s="155"/>
      <c r="PCT5" s="155"/>
      <c r="PCU5" s="155"/>
      <c r="PCV5" s="155"/>
      <c r="PCW5" s="155"/>
      <c r="PCX5" s="155"/>
      <c r="PCY5" s="155"/>
      <c r="PCZ5" s="155"/>
      <c r="PDA5" s="155"/>
      <c r="PDB5" s="155"/>
      <c r="PDC5" s="155"/>
      <c r="PDD5" s="155"/>
      <c r="PDE5" s="155"/>
      <c r="PDF5" s="155"/>
      <c r="PDG5" s="155"/>
      <c r="PDH5" s="155"/>
      <c r="PDI5" s="155"/>
      <c r="PDJ5" s="155"/>
      <c r="PDK5" s="155"/>
      <c r="PDL5" s="155"/>
      <c r="PDM5" s="155"/>
      <c r="PDN5" s="155"/>
      <c r="PDO5" s="155"/>
      <c r="PDP5" s="155"/>
      <c r="PDQ5" s="155"/>
      <c r="PDR5" s="155"/>
      <c r="PDS5" s="155"/>
      <c r="PDT5" s="155"/>
      <c r="PDU5" s="155"/>
      <c r="PDV5" s="155"/>
      <c r="PDW5" s="155"/>
      <c r="PDX5" s="155"/>
      <c r="PDY5" s="155"/>
      <c r="PDZ5" s="155"/>
      <c r="PEA5" s="155"/>
      <c r="PEB5" s="155"/>
      <c r="PEC5" s="155"/>
      <c r="PED5" s="155"/>
      <c r="PEE5" s="155"/>
      <c r="PEF5" s="155"/>
      <c r="PEG5" s="155"/>
      <c r="PEH5" s="155"/>
      <c r="PEI5" s="155"/>
      <c r="PEJ5" s="155"/>
      <c r="PEK5" s="155"/>
      <c r="PEL5" s="155"/>
      <c r="PEM5" s="155"/>
      <c r="PEN5" s="155"/>
      <c r="PEO5" s="155"/>
      <c r="PEP5" s="155"/>
      <c r="PEQ5" s="155"/>
      <c r="PER5" s="155"/>
      <c r="PES5" s="155"/>
      <c r="PET5" s="155"/>
      <c r="PEU5" s="155"/>
      <c r="PEV5" s="155"/>
      <c r="PEW5" s="155"/>
      <c r="PEX5" s="155"/>
      <c r="PEY5" s="155"/>
      <c r="PEZ5" s="155"/>
      <c r="PFA5" s="155"/>
      <c r="PFB5" s="155"/>
      <c r="PFC5" s="155"/>
      <c r="PFD5" s="155"/>
      <c r="PFE5" s="155"/>
      <c r="PFF5" s="155"/>
      <c r="PFG5" s="155"/>
      <c r="PFH5" s="155"/>
      <c r="PFI5" s="155"/>
      <c r="PFJ5" s="155"/>
      <c r="PFK5" s="155"/>
      <c r="PFL5" s="155"/>
      <c r="PFM5" s="155"/>
      <c r="PFN5" s="155"/>
      <c r="PFO5" s="155"/>
      <c r="PFP5" s="155"/>
      <c r="PFQ5" s="155"/>
      <c r="PFR5" s="155"/>
      <c r="PFS5" s="155"/>
      <c r="PFT5" s="155"/>
      <c r="PFU5" s="155"/>
      <c r="PFV5" s="155"/>
      <c r="PFW5" s="155"/>
      <c r="PFX5" s="155"/>
      <c r="PFY5" s="155"/>
      <c r="PFZ5" s="155"/>
      <c r="PGA5" s="155"/>
      <c r="PGB5" s="155"/>
      <c r="PGC5" s="155"/>
      <c r="PGD5" s="155"/>
      <c r="PGE5" s="155"/>
      <c r="PGF5" s="155"/>
      <c r="PGG5" s="155"/>
      <c r="PGH5" s="155"/>
      <c r="PGI5" s="155"/>
      <c r="PGJ5" s="155"/>
      <c r="PGK5" s="155"/>
      <c r="PGL5" s="155"/>
      <c r="PGM5" s="155"/>
      <c r="PGN5" s="155"/>
      <c r="PGO5" s="155"/>
      <c r="PGP5" s="155"/>
      <c r="PGQ5" s="155"/>
      <c r="PGR5" s="155"/>
      <c r="PGS5" s="155"/>
      <c r="PGT5" s="155"/>
      <c r="PGU5" s="155"/>
      <c r="PGV5" s="155"/>
      <c r="PGW5" s="155"/>
      <c r="PGX5" s="155"/>
      <c r="PGY5" s="155"/>
      <c r="PGZ5" s="155"/>
      <c r="PHA5" s="155"/>
      <c r="PHB5" s="155"/>
      <c r="PHC5" s="155"/>
      <c r="PHD5" s="155"/>
      <c r="PHE5" s="155"/>
      <c r="PHF5" s="155"/>
      <c r="PHG5" s="155"/>
      <c r="PHH5" s="155"/>
      <c r="PHI5" s="155"/>
      <c r="PHJ5" s="155"/>
      <c r="PHK5" s="155"/>
      <c r="PHL5" s="155"/>
      <c r="PHM5" s="155"/>
      <c r="PHN5" s="155"/>
      <c r="PHO5" s="155"/>
      <c r="PHP5" s="155"/>
      <c r="PHQ5" s="155"/>
      <c r="PHR5" s="155"/>
      <c r="PHS5" s="155"/>
      <c r="PHT5" s="155"/>
      <c r="PHU5" s="155"/>
      <c r="PHV5" s="155"/>
      <c r="PHW5" s="155"/>
      <c r="PHX5" s="155"/>
      <c r="PHY5" s="155"/>
      <c r="PHZ5" s="155"/>
      <c r="PIA5" s="155"/>
      <c r="PIB5" s="155"/>
      <c r="PIC5" s="155"/>
      <c r="PID5" s="155"/>
      <c r="PIE5" s="155"/>
      <c r="PIF5" s="155"/>
      <c r="PIG5" s="155"/>
      <c r="PIH5" s="155"/>
      <c r="PII5" s="155"/>
      <c r="PIJ5" s="155"/>
      <c r="PIK5" s="155"/>
      <c r="PIL5" s="155"/>
      <c r="PIM5" s="155"/>
      <c r="PIN5" s="155"/>
      <c r="PIO5" s="155"/>
      <c r="PIP5" s="155"/>
      <c r="PIQ5" s="155"/>
      <c r="PIR5" s="155"/>
      <c r="PIS5" s="155"/>
      <c r="PIT5" s="155"/>
      <c r="PIU5" s="155"/>
      <c r="PIV5" s="155"/>
      <c r="PIW5" s="155"/>
      <c r="PIX5" s="155"/>
      <c r="PIY5" s="155"/>
      <c r="PIZ5" s="155"/>
      <c r="PJA5" s="155"/>
      <c r="PJB5" s="155"/>
      <c r="PJC5" s="155"/>
      <c r="PJD5" s="155"/>
      <c r="PJE5" s="155"/>
      <c r="PJF5" s="155"/>
      <c r="PJG5" s="155"/>
      <c r="PJH5" s="155"/>
      <c r="PJI5" s="155"/>
      <c r="PJJ5" s="155"/>
      <c r="PJK5" s="155"/>
      <c r="PJL5" s="155"/>
      <c r="PJM5" s="155"/>
      <c r="PJN5" s="155"/>
      <c r="PJO5" s="155"/>
      <c r="PJP5" s="155"/>
      <c r="PJQ5" s="155"/>
      <c r="PJR5" s="155"/>
      <c r="PJS5" s="155"/>
      <c r="PJT5" s="155"/>
      <c r="PJU5" s="155"/>
      <c r="PJV5" s="155"/>
      <c r="PJW5" s="155"/>
      <c r="PJX5" s="155"/>
      <c r="PJY5" s="155"/>
      <c r="PJZ5" s="155"/>
      <c r="PKA5" s="155"/>
      <c r="PKB5" s="155"/>
      <c r="PKC5" s="155"/>
      <c r="PKD5" s="155"/>
      <c r="PKE5" s="155"/>
      <c r="PKF5" s="155"/>
      <c r="PKG5" s="155"/>
      <c r="PKH5" s="155"/>
      <c r="PKI5" s="155"/>
      <c r="PKJ5" s="155"/>
      <c r="PKK5" s="155"/>
      <c r="PKL5" s="155"/>
      <c r="PKM5" s="155"/>
      <c r="PKN5" s="155"/>
      <c r="PKO5" s="155"/>
      <c r="PKP5" s="155"/>
      <c r="PKQ5" s="155"/>
      <c r="PKR5" s="155"/>
      <c r="PKS5" s="155"/>
      <c r="PKT5" s="155"/>
      <c r="PKU5" s="155"/>
      <c r="PKV5" s="155"/>
      <c r="PKW5" s="155"/>
      <c r="PKX5" s="155"/>
      <c r="PKY5" s="155"/>
      <c r="PKZ5" s="155"/>
      <c r="PLA5" s="155"/>
      <c r="PLB5" s="155"/>
      <c r="PLC5" s="155"/>
      <c r="PLD5" s="155"/>
      <c r="PLE5" s="155"/>
      <c r="PLF5" s="155"/>
      <c r="PLG5" s="155"/>
      <c r="PLH5" s="155"/>
      <c r="PLI5" s="155"/>
      <c r="PLJ5" s="155"/>
      <c r="PLK5" s="155"/>
      <c r="PLL5" s="155"/>
      <c r="PLM5" s="155"/>
      <c r="PLN5" s="155"/>
      <c r="PLO5" s="155"/>
      <c r="PLP5" s="155"/>
      <c r="PLQ5" s="155"/>
      <c r="PLR5" s="155"/>
      <c r="PLS5" s="155"/>
      <c r="PLT5" s="155"/>
      <c r="PLU5" s="155"/>
      <c r="PLV5" s="155"/>
      <c r="PLW5" s="155"/>
      <c r="PLX5" s="155"/>
      <c r="PLY5" s="155"/>
      <c r="PLZ5" s="155"/>
      <c r="PMA5" s="155"/>
      <c r="PMB5" s="155"/>
      <c r="PMC5" s="155"/>
      <c r="PMD5" s="155"/>
      <c r="PME5" s="155"/>
      <c r="PMF5" s="155"/>
      <c r="PMG5" s="155"/>
      <c r="PMH5" s="155"/>
      <c r="PMI5" s="155"/>
      <c r="PMJ5" s="155"/>
      <c r="PMK5" s="155"/>
      <c r="PML5" s="155"/>
      <c r="PMM5" s="155"/>
      <c r="PMN5" s="155"/>
      <c r="PMO5" s="155"/>
      <c r="PMP5" s="155"/>
      <c r="PMQ5" s="155"/>
      <c r="PMR5" s="155"/>
      <c r="PMS5" s="155"/>
      <c r="PMT5" s="155"/>
      <c r="PMU5" s="155"/>
      <c r="PMV5" s="155"/>
      <c r="PMW5" s="155"/>
      <c r="PMX5" s="155"/>
      <c r="PMY5" s="155"/>
      <c r="PMZ5" s="155"/>
      <c r="PNA5" s="155"/>
      <c r="PNB5" s="155"/>
      <c r="PNC5" s="155"/>
      <c r="PND5" s="155"/>
      <c r="PNE5" s="155"/>
      <c r="PNF5" s="155"/>
      <c r="PNG5" s="155"/>
      <c r="PNH5" s="155"/>
      <c r="PNI5" s="155"/>
      <c r="PNJ5" s="155"/>
      <c r="PNK5" s="155"/>
      <c r="PNL5" s="155"/>
      <c r="PNM5" s="155"/>
      <c r="PNN5" s="155"/>
      <c r="PNO5" s="155"/>
      <c r="PNP5" s="155"/>
      <c r="PNQ5" s="155"/>
      <c r="PNR5" s="155"/>
      <c r="PNS5" s="155"/>
      <c r="PNT5" s="155"/>
      <c r="PNU5" s="155"/>
      <c r="PNV5" s="155"/>
      <c r="PNW5" s="155"/>
      <c r="PNX5" s="155"/>
      <c r="PNY5" s="155"/>
      <c r="PNZ5" s="155"/>
      <c r="POA5" s="155"/>
      <c r="POB5" s="155"/>
      <c r="POC5" s="155"/>
      <c r="POD5" s="155"/>
      <c r="POE5" s="155"/>
      <c r="POF5" s="155"/>
      <c r="POG5" s="155"/>
      <c r="POH5" s="155"/>
      <c r="POI5" s="155"/>
      <c r="POJ5" s="155"/>
      <c r="POK5" s="155"/>
      <c r="POL5" s="155"/>
      <c r="POM5" s="155"/>
      <c r="PON5" s="155"/>
      <c r="POO5" s="155"/>
      <c r="POP5" s="155"/>
      <c r="POQ5" s="155"/>
      <c r="POR5" s="155"/>
      <c r="POS5" s="155"/>
      <c r="POT5" s="155"/>
      <c r="POU5" s="155"/>
      <c r="POV5" s="155"/>
      <c r="POW5" s="155"/>
      <c r="POX5" s="155"/>
      <c r="POY5" s="155"/>
      <c r="POZ5" s="155"/>
      <c r="PPA5" s="155"/>
      <c r="PPB5" s="155"/>
      <c r="PPC5" s="155"/>
      <c r="PPD5" s="155"/>
      <c r="PPE5" s="155"/>
      <c r="PPF5" s="155"/>
      <c r="PPG5" s="155"/>
      <c r="PPH5" s="155"/>
      <c r="PPI5" s="155"/>
      <c r="PPJ5" s="155"/>
      <c r="PPK5" s="155"/>
      <c r="PPL5" s="155"/>
      <c r="PPM5" s="155"/>
      <c r="PPN5" s="155"/>
      <c r="PPO5" s="155"/>
      <c r="PPP5" s="155"/>
      <c r="PPQ5" s="155"/>
      <c r="PPR5" s="155"/>
      <c r="PPS5" s="155"/>
      <c r="PPT5" s="155"/>
      <c r="PPU5" s="155"/>
      <c r="PPV5" s="155"/>
      <c r="PPW5" s="155"/>
      <c r="PPX5" s="155"/>
      <c r="PPY5" s="155"/>
      <c r="PPZ5" s="155"/>
      <c r="PQA5" s="155"/>
      <c r="PQB5" s="155"/>
      <c r="PQC5" s="155"/>
      <c r="PQD5" s="155"/>
      <c r="PQE5" s="155"/>
      <c r="PQF5" s="155"/>
      <c r="PQG5" s="155"/>
      <c r="PQH5" s="155"/>
      <c r="PQI5" s="155"/>
      <c r="PQJ5" s="155"/>
      <c r="PQK5" s="155"/>
      <c r="PQL5" s="155"/>
      <c r="PQM5" s="155"/>
      <c r="PQN5" s="155"/>
      <c r="PQO5" s="155"/>
      <c r="PQP5" s="155"/>
      <c r="PQQ5" s="155"/>
      <c r="PQR5" s="155"/>
      <c r="PQS5" s="155"/>
      <c r="PQT5" s="155"/>
      <c r="PQU5" s="155"/>
      <c r="PQV5" s="155"/>
      <c r="PQW5" s="155"/>
      <c r="PQX5" s="155"/>
      <c r="PQY5" s="155"/>
      <c r="PQZ5" s="155"/>
      <c r="PRA5" s="155"/>
      <c r="PRB5" s="155"/>
      <c r="PRC5" s="155"/>
      <c r="PRD5" s="155"/>
      <c r="PRE5" s="155"/>
      <c r="PRF5" s="155"/>
      <c r="PRG5" s="155"/>
      <c r="PRH5" s="155"/>
      <c r="PRI5" s="155"/>
      <c r="PRJ5" s="155"/>
      <c r="PRK5" s="155"/>
      <c r="PRL5" s="155"/>
      <c r="PRM5" s="155"/>
      <c r="PRN5" s="155"/>
      <c r="PRO5" s="155"/>
      <c r="PRP5" s="155"/>
      <c r="PRQ5" s="155"/>
      <c r="PRR5" s="155"/>
      <c r="PRS5" s="155"/>
      <c r="PRT5" s="155"/>
      <c r="PRU5" s="155"/>
      <c r="PRV5" s="155"/>
      <c r="PRW5" s="155"/>
      <c r="PRX5" s="155"/>
      <c r="PRY5" s="155"/>
      <c r="PRZ5" s="155"/>
      <c r="PSA5" s="155"/>
      <c r="PSB5" s="155"/>
      <c r="PSC5" s="155"/>
      <c r="PSD5" s="155"/>
      <c r="PSE5" s="155"/>
      <c r="PSF5" s="155"/>
      <c r="PSG5" s="155"/>
      <c r="PSH5" s="155"/>
      <c r="PSI5" s="155"/>
      <c r="PSJ5" s="155"/>
      <c r="PSK5" s="155"/>
      <c r="PSL5" s="155"/>
      <c r="PSM5" s="155"/>
      <c r="PSN5" s="155"/>
      <c r="PSO5" s="155"/>
      <c r="PSP5" s="155"/>
      <c r="PSQ5" s="155"/>
      <c r="PSR5" s="155"/>
      <c r="PSS5" s="155"/>
      <c r="PST5" s="155"/>
      <c r="PSU5" s="155"/>
      <c r="PSV5" s="155"/>
      <c r="PSW5" s="155"/>
      <c r="PSX5" s="155"/>
      <c r="PSY5" s="155"/>
      <c r="PSZ5" s="155"/>
      <c r="PTA5" s="155"/>
      <c r="PTB5" s="155"/>
      <c r="PTC5" s="155"/>
      <c r="PTD5" s="155"/>
      <c r="PTE5" s="155"/>
      <c r="PTF5" s="155"/>
      <c r="PTG5" s="155"/>
      <c r="PTH5" s="155"/>
      <c r="PTI5" s="155"/>
      <c r="PTJ5" s="155"/>
      <c r="PTK5" s="155"/>
      <c r="PTL5" s="155"/>
      <c r="PTM5" s="155"/>
      <c r="PTN5" s="155"/>
      <c r="PTO5" s="155"/>
      <c r="PTP5" s="155"/>
      <c r="PTQ5" s="155"/>
      <c r="PTR5" s="155"/>
      <c r="PTS5" s="155"/>
      <c r="PTT5" s="155"/>
      <c r="PTU5" s="155"/>
      <c r="PTV5" s="155"/>
      <c r="PTW5" s="155"/>
      <c r="PTX5" s="155"/>
      <c r="PTY5" s="155"/>
      <c r="PTZ5" s="155"/>
      <c r="PUA5" s="155"/>
      <c r="PUB5" s="155"/>
      <c r="PUC5" s="155"/>
      <c r="PUD5" s="155"/>
      <c r="PUE5" s="155"/>
      <c r="PUF5" s="155"/>
      <c r="PUG5" s="155"/>
      <c r="PUH5" s="155"/>
      <c r="PUI5" s="155"/>
      <c r="PUJ5" s="155"/>
      <c r="PUK5" s="155"/>
      <c r="PUL5" s="155"/>
      <c r="PUM5" s="155"/>
      <c r="PUN5" s="155"/>
      <c r="PUO5" s="155"/>
      <c r="PUP5" s="155"/>
      <c r="PUQ5" s="155"/>
      <c r="PUR5" s="155"/>
      <c r="PUS5" s="155"/>
      <c r="PUT5" s="155"/>
      <c r="PUU5" s="155"/>
      <c r="PUV5" s="155"/>
      <c r="PUW5" s="155"/>
      <c r="PUX5" s="155"/>
      <c r="PUY5" s="155"/>
      <c r="PUZ5" s="155"/>
      <c r="PVA5" s="155"/>
      <c r="PVB5" s="155"/>
      <c r="PVC5" s="155"/>
      <c r="PVD5" s="155"/>
      <c r="PVE5" s="155"/>
      <c r="PVF5" s="155"/>
      <c r="PVG5" s="155"/>
      <c r="PVH5" s="155"/>
      <c r="PVI5" s="155"/>
      <c r="PVJ5" s="155"/>
      <c r="PVK5" s="155"/>
      <c r="PVL5" s="155"/>
      <c r="PVM5" s="155"/>
      <c r="PVN5" s="155"/>
      <c r="PVO5" s="155"/>
      <c r="PVP5" s="155"/>
      <c r="PVQ5" s="155"/>
      <c r="PVR5" s="155"/>
      <c r="PVS5" s="155"/>
      <c r="PVT5" s="155"/>
      <c r="PVU5" s="155"/>
      <c r="PVV5" s="155"/>
      <c r="PVW5" s="155"/>
      <c r="PVX5" s="155"/>
      <c r="PVY5" s="155"/>
      <c r="PVZ5" s="155"/>
      <c r="PWA5" s="155"/>
      <c r="PWB5" s="155"/>
      <c r="PWC5" s="155"/>
      <c r="PWD5" s="155"/>
      <c r="PWE5" s="155"/>
      <c r="PWF5" s="155"/>
      <c r="PWG5" s="155"/>
      <c r="PWH5" s="155"/>
      <c r="PWI5" s="155"/>
      <c r="PWJ5" s="155"/>
      <c r="PWK5" s="155"/>
      <c r="PWL5" s="155"/>
      <c r="PWM5" s="155"/>
      <c r="PWN5" s="155"/>
      <c r="PWO5" s="155"/>
      <c r="PWP5" s="155"/>
      <c r="PWQ5" s="155"/>
      <c r="PWR5" s="155"/>
      <c r="PWS5" s="155"/>
      <c r="PWT5" s="155"/>
      <c r="PWU5" s="155"/>
      <c r="PWV5" s="155"/>
      <c r="PWW5" s="155"/>
      <c r="PWX5" s="155"/>
      <c r="PWY5" s="155"/>
      <c r="PWZ5" s="155"/>
      <c r="PXA5" s="155"/>
      <c r="PXB5" s="155"/>
      <c r="PXC5" s="155"/>
      <c r="PXD5" s="155"/>
      <c r="PXE5" s="155"/>
      <c r="PXF5" s="155"/>
      <c r="PXG5" s="155"/>
      <c r="PXH5" s="155"/>
      <c r="PXI5" s="155"/>
      <c r="PXJ5" s="155"/>
      <c r="PXK5" s="155"/>
      <c r="PXL5" s="155"/>
      <c r="PXM5" s="155"/>
      <c r="PXN5" s="155"/>
      <c r="PXO5" s="155"/>
      <c r="PXP5" s="155"/>
      <c r="PXQ5" s="155"/>
      <c r="PXR5" s="155"/>
      <c r="PXS5" s="155"/>
      <c r="PXT5" s="155"/>
      <c r="PXU5" s="155"/>
      <c r="PXV5" s="155"/>
      <c r="PXW5" s="155"/>
      <c r="PXX5" s="155"/>
      <c r="PXY5" s="155"/>
      <c r="PXZ5" s="155"/>
      <c r="PYA5" s="155"/>
      <c r="PYB5" s="155"/>
      <c r="PYC5" s="155"/>
      <c r="PYD5" s="155"/>
      <c r="PYE5" s="155"/>
      <c r="PYF5" s="155"/>
      <c r="PYG5" s="155"/>
      <c r="PYH5" s="155"/>
      <c r="PYI5" s="155"/>
      <c r="PYJ5" s="155"/>
      <c r="PYK5" s="155"/>
      <c r="PYL5" s="155"/>
      <c r="PYM5" s="155"/>
      <c r="PYN5" s="155"/>
      <c r="PYO5" s="155"/>
      <c r="PYP5" s="155"/>
      <c r="PYQ5" s="155"/>
      <c r="PYR5" s="155"/>
      <c r="PYS5" s="155"/>
      <c r="PYT5" s="155"/>
      <c r="PYU5" s="155"/>
      <c r="PYV5" s="155"/>
      <c r="PYW5" s="155"/>
      <c r="PYX5" s="155"/>
      <c r="PYY5" s="155"/>
      <c r="PYZ5" s="155"/>
      <c r="PZA5" s="155"/>
      <c r="PZB5" s="155"/>
      <c r="PZC5" s="155"/>
      <c r="PZD5" s="155"/>
      <c r="PZE5" s="155"/>
      <c r="PZF5" s="155"/>
      <c r="PZG5" s="155"/>
      <c r="PZH5" s="155"/>
      <c r="PZI5" s="155"/>
      <c r="PZJ5" s="155"/>
      <c r="PZK5" s="155"/>
      <c r="PZL5" s="155"/>
      <c r="PZM5" s="155"/>
      <c r="PZN5" s="155"/>
      <c r="PZO5" s="155"/>
      <c r="PZP5" s="155"/>
      <c r="PZQ5" s="155"/>
      <c r="PZR5" s="155"/>
      <c r="PZS5" s="155"/>
      <c r="PZT5" s="155"/>
      <c r="PZU5" s="155"/>
      <c r="PZV5" s="155"/>
      <c r="PZW5" s="155"/>
      <c r="PZX5" s="155"/>
      <c r="PZY5" s="155"/>
      <c r="PZZ5" s="155"/>
      <c r="QAA5" s="155"/>
      <c r="QAB5" s="155"/>
      <c r="QAC5" s="155"/>
      <c r="QAD5" s="155"/>
      <c r="QAE5" s="155"/>
      <c r="QAF5" s="155"/>
      <c r="QAG5" s="155"/>
      <c r="QAH5" s="155"/>
      <c r="QAI5" s="155"/>
      <c r="QAJ5" s="155"/>
      <c r="QAK5" s="155"/>
      <c r="QAL5" s="155"/>
      <c r="QAM5" s="155"/>
      <c r="QAN5" s="155"/>
      <c r="QAO5" s="155"/>
      <c r="QAP5" s="155"/>
      <c r="QAQ5" s="155"/>
      <c r="QAR5" s="155"/>
      <c r="QAS5" s="155"/>
      <c r="QAT5" s="155"/>
      <c r="QAU5" s="155"/>
      <c r="QAV5" s="155"/>
      <c r="QAW5" s="155"/>
      <c r="QAX5" s="155"/>
      <c r="QAY5" s="155"/>
      <c r="QAZ5" s="155"/>
      <c r="QBA5" s="155"/>
      <c r="QBB5" s="155"/>
      <c r="QBC5" s="155"/>
      <c r="QBD5" s="155"/>
      <c r="QBE5" s="155"/>
      <c r="QBF5" s="155"/>
      <c r="QBG5" s="155"/>
      <c r="QBH5" s="155"/>
      <c r="QBI5" s="155"/>
      <c r="QBJ5" s="155"/>
      <c r="QBK5" s="155"/>
      <c r="QBL5" s="155"/>
      <c r="QBM5" s="155"/>
      <c r="QBN5" s="155"/>
      <c r="QBO5" s="155"/>
      <c r="QBP5" s="155"/>
      <c r="QBQ5" s="155"/>
      <c r="QBR5" s="155"/>
      <c r="QBS5" s="155"/>
      <c r="QBT5" s="155"/>
      <c r="QBU5" s="155"/>
      <c r="QBV5" s="155"/>
      <c r="QBW5" s="155"/>
      <c r="QBX5" s="155"/>
      <c r="QBY5" s="155"/>
      <c r="QBZ5" s="155"/>
      <c r="QCA5" s="155"/>
      <c r="QCB5" s="155"/>
      <c r="QCC5" s="155"/>
      <c r="QCD5" s="155"/>
      <c r="QCE5" s="155"/>
      <c r="QCF5" s="155"/>
      <c r="QCG5" s="155"/>
      <c r="QCH5" s="155"/>
      <c r="QCI5" s="155"/>
      <c r="QCJ5" s="155"/>
      <c r="QCK5" s="155"/>
      <c r="QCL5" s="155"/>
      <c r="QCM5" s="155"/>
      <c r="QCN5" s="155"/>
      <c r="QCO5" s="155"/>
      <c r="QCP5" s="155"/>
      <c r="QCQ5" s="155"/>
      <c r="QCR5" s="155"/>
      <c r="QCS5" s="155"/>
      <c r="QCT5" s="155"/>
      <c r="QCU5" s="155"/>
      <c r="QCV5" s="155"/>
      <c r="QCW5" s="155"/>
      <c r="QCX5" s="155"/>
      <c r="QCY5" s="155"/>
      <c r="QCZ5" s="155"/>
      <c r="QDA5" s="155"/>
      <c r="QDB5" s="155"/>
      <c r="QDC5" s="155"/>
      <c r="QDD5" s="155"/>
      <c r="QDE5" s="155"/>
      <c r="QDF5" s="155"/>
      <c r="QDG5" s="155"/>
      <c r="QDH5" s="155"/>
      <c r="QDI5" s="155"/>
      <c r="QDJ5" s="155"/>
      <c r="QDK5" s="155"/>
      <c r="QDL5" s="155"/>
      <c r="QDM5" s="155"/>
      <c r="QDN5" s="155"/>
      <c r="QDO5" s="155"/>
      <c r="QDP5" s="155"/>
      <c r="QDQ5" s="155"/>
      <c r="QDR5" s="155"/>
      <c r="QDS5" s="155"/>
      <c r="QDT5" s="155"/>
      <c r="QDU5" s="155"/>
      <c r="QDV5" s="155"/>
      <c r="QDW5" s="155"/>
      <c r="QDX5" s="155"/>
      <c r="QDY5" s="155"/>
      <c r="QDZ5" s="155"/>
      <c r="QEA5" s="155"/>
      <c r="QEB5" s="155"/>
      <c r="QEC5" s="155"/>
      <c r="QED5" s="155"/>
      <c r="QEE5" s="155"/>
      <c r="QEF5" s="155"/>
      <c r="QEG5" s="155"/>
      <c r="QEH5" s="155"/>
      <c r="QEI5" s="155"/>
      <c r="QEJ5" s="155"/>
      <c r="QEK5" s="155"/>
      <c r="QEL5" s="155"/>
      <c r="QEM5" s="155"/>
      <c r="QEN5" s="155"/>
      <c r="QEO5" s="155"/>
      <c r="QEP5" s="155"/>
      <c r="QEQ5" s="155"/>
      <c r="QER5" s="155"/>
      <c r="QES5" s="155"/>
      <c r="QET5" s="155"/>
      <c r="QEU5" s="155"/>
      <c r="QEV5" s="155"/>
      <c r="QEW5" s="155"/>
      <c r="QEX5" s="155"/>
      <c r="QEY5" s="155"/>
      <c r="QEZ5" s="155"/>
      <c r="QFA5" s="155"/>
      <c r="QFB5" s="155"/>
      <c r="QFC5" s="155"/>
      <c r="QFD5" s="155"/>
      <c r="QFE5" s="155"/>
      <c r="QFF5" s="155"/>
      <c r="QFG5" s="155"/>
      <c r="QFH5" s="155"/>
      <c r="QFI5" s="155"/>
      <c r="QFJ5" s="155"/>
      <c r="QFK5" s="155"/>
      <c r="QFL5" s="155"/>
      <c r="QFM5" s="155"/>
      <c r="QFN5" s="155"/>
      <c r="QFO5" s="155"/>
      <c r="QFP5" s="155"/>
      <c r="QFQ5" s="155"/>
      <c r="QFR5" s="155"/>
      <c r="QFS5" s="155"/>
      <c r="QFT5" s="155"/>
      <c r="QFU5" s="155"/>
      <c r="QFV5" s="155"/>
      <c r="QFW5" s="155"/>
      <c r="QFX5" s="155"/>
      <c r="QFY5" s="155"/>
      <c r="QFZ5" s="155"/>
      <c r="QGA5" s="155"/>
      <c r="QGB5" s="155"/>
      <c r="QGC5" s="155"/>
      <c r="QGD5" s="155"/>
      <c r="QGE5" s="155"/>
      <c r="QGF5" s="155"/>
      <c r="QGG5" s="155"/>
      <c r="QGH5" s="155"/>
      <c r="QGI5" s="155"/>
      <c r="QGJ5" s="155"/>
      <c r="QGK5" s="155"/>
      <c r="QGL5" s="155"/>
      <c r="QGM5" s="155"/>
      <c r="QGN5" s="155"/>
      <c r="QGO5" s="155"/>
      <c r="QGP5" s="155"/>
      <c r="QGQ5" s="155"/>
      <c r="QGR5" s="155"/>
      <c r="QGS5" s="155"/>
      <c r="QGT5" s="155"/>
      <c r="QGU5" s="155"/>
      <c r="QGV5" s="155"/>
      <c r="QGW5" s="155"/>
      <c r="QGX5" s="155"/>
      <c r="QGY5" s="155"/>
      <c r="QGZ5" s="155"/>
      <c r="QHA5" s="155"/>
      <c r="QHB5" s="155"/>
      <c r="QHC5" s="155"/>
      <c r="QHD5" s="155"/>
      <c r="QHE5" s="155"/>
      <c r="QHF5" s="155"/>
      <c r="QHG5" s="155"/>
      <c r="QHH5" s="155"/>
      <c r="QHI5" s="155"/>
      <c r="QHJ5" s="155"/>
      <c r="QHK5" s="155"/>
      <c r="QHL5" s="155"/>
      <c r="QHM5" s="155"/>
      <c r="QHN5" s="155"/>
      <c r="QHO5" s="155"/>
      <c r="QHP5" s="155"/>
      <c r="QHQ5" s="155"/>
      <c r="QHR5" s="155"/>
      <c r="QHS5" s="155"/>
      <c r="QHT5" s="155"/>
      <c r="QHU5" s="155"/>
      <c r="QHV5" s="155"/>
      <c r="QHW5" s="155"/>
      <c r="QHX5" s="155"/>
      <c r="QHY5" s="155"/>
      <c r="QHZ5" s="155"/>
      <c r="QIA5" s="155"/>
      <c r="QIB5" s="155"/>
      <c r="QIC5" s="155"/>
      <c r="QID5" s="155"/>
      <c r="QIE5" s="155"/>
      <c r="QIF5" s="155"/>
      <c r="QIG5" s="155"/>
      <c r="QIH5" s="155"/>
      <c r="QII5" s="155"/>
      <c r="QIJ5" s="155"/>
      <c r="QIK5" s="155"/>
      <c r="QIL5" s="155"/>
      <c r="QIM5" s="155"/>
      <c r="QIN5" s="155"/>
      <c r="QIO5" s="155"/>
      <c r="QIP5" s="155"/>
      <c r="QIQ5" s="155"/>
      <c r="QIR5" s="155"/>
      <c r="QIS5" s="155"/>
      <c r="QIT5" s="155"/>
      <c r="QIU5" s="155"/>
      <c r="QIV5" s="155"/>
      <c r="QIW5" s="155"/>
      <c r="QIX5" s="155"/>
      <c r="QIY5" s="155"/>
      <c r="QIZ5" s="155"/>
      <c r="QJA5" s="155"/>
      <c r="QJB5" s="155"/>
      <c r="QJC5" s="155"/>
      <c r="QJD5" s="155"/>
      <c r="QJE5" s="155"/>
      <c r="QJF5" s="155"/>
      <c r="QJG5" s="155"/>
      <c r="QJH5" s="155"/>
      <c r="QJI5" s="155"/>
      <c r="QJJ5" s="155"/>
      <c r="QJK5" s="155"/>
      <c r="QJL5" s="155"/>
      <c r="QJM5" s="155"/>
      <c r="QJN5" s="155"/>
      <c r="QJO5" s="155"/>
      <c r="QJP5" s="155"/>
      <c r="QJQ5" s="155"/>
      <c r="QJR5" s="155"/>
      <c r="QJS5" s="155"/>
      <c r="QJT5" s="155"/>
      <c r="QJU5" s="155"/>
      <c r="QJV5" s="155"/>
      <c r="QJW5" s="155"/>
      <c r="QJX5" s="155"/>
      <c r="QJY5" s="155"/>
      <c r="QJZ5" s="155"/>
      <c r="QKA5" s="155"/>
      <c r="QKB5" s="155"/>
      <c r="QKC5" s="155"/>
      <c r="QKD5" s="155"/>
      <c r="QKE5" s="155"/>
      <c r="QKF5" s="155"/>
      <c r="QKG5" s="155"/>
      <c r="QKH5" s="155"/>
      <c r="QKI5" s="155"/>
      <c r="QKJ5" s="155"/>
      <c r="QKK5" s="155"/>
      <c r="QKL5" s="155"/>
      <c r="QKM5" s="155"/>
      <c r="QKN5" s="155"/>
      <c r="QKO5" s="155"/>
      <c r="QKP5" s="155"/>
      <c r="QKQ5" s="155"/>
      <c r="QKR5" s="155"/>
      <c r="QKS5" s="155"/>
      <c r="QKT5" s="155"/>
      <c r="QKU5" s="155"/>
      <c r="QKV5" s="155"/>
      <c r="QKW5" s="155"/>
      <c r="QKX5" s="155"/>
      <c r="QKY5" s="155"/>
      <c r="QKZ5" s="155"/>
      <c r="QLA5" s="155"/>
      <c r="QLB5" s="155"/>
      <c r="QLC5" s="155"/>
      <c r="QLD5" s="155"/>
      <c r="QLE5" s="155"/>
      <c r="QLF5" s="155"/>
      <c r="QLG5" s="155"/>
      <c r="QLH5" s="155"/>
      <c r="QLI5" s="155"/>
      <c r="QLJ5" s="155"/>
      <c r="QLK5" s="155"/>
      <c r="QLL5" s="155"/>
      <c r="QLM5" s="155"/>
      <c r="QLN5" s="155"/>
      <c r="QLO5" s="155"/>
      <c r="QLP5" s="155"/>
      <c r="QLQ5" s="155"/>
      <c r="QLR5" s="155"/>
      <c r="QLS5" s="155"/>
      <c r="QLT5" s="155"/>
      <c r="QLU5" s="155"/>
      <c r="QLV5" s="155"/>
      <c r="QLW5" s="155"/>
      <c r="QLX5" s="155"/>
      <c r="QLY5" s="155"/>
      <c r="QLZ5" s="155"/>
      <c r="QMA5" s="155"/>
      <c r="QMB5" s="155"/>
      <c r="QMC5" s="155"/>
      <c r="QMD5" s="155"/>
      <c r="QME5" s="155"/>
      <c r="QMF5" s="155"/>
      <c r="QMG5" s="155"/>
      <c r="QMH5" s="155"/>
      <c r="QMI5" s="155"/>
      <c r="QMJ5" s="155"/>
      <c r="QMK5" s="155"/>
      <c r="QML5" s="155"/>
      <c r="QMM5" s="155"/>
      <c r="QMN5" s="155"/>
      <c r="QMO5" s="155"/>
      <c r="QMP5" s="155"/>
      <c r="QMQ5" s="155"/>
      <c r="QMR5" s="155"/>
      <c r="QMS5" s="155"/>
      <c r="QMT5" s="155"/>
      <c r="QMU5" s="155"/>
      <c r="QMV5" s="155"/>
      <c r="QMW5" s="155"/>
      <c r="QMX5" s="155"/>
      <c r="QMY5" s="155"/>
      <c r="QMZ5" s="155"/>
      <c r="QNA5" s="155"/>
      <c r="QNB5" s="155"/>
      <c r="QNC5" s="155"/>
      <c r="QND5" s="155"/>
      <c r="QNE5" s="155"/>
      <c r="QNF5" s="155"/>
      <c r="QNG5" s="155"/>
      <c r="QNH5" s="155"/>
      <c r="QNI5" s="155"/>
      <c r="QNJ5" s="155"/>
      <c r="QNK5" s="155"/>
      <c r="QNL5" s="155"/>
      <c r="QNM5" s="155"/>
      <c r="QNN5" s="155"/>
      <c r="QNO5" s="155"/>
      <c r="QNP5" s="155"/>
      <c r="QNQ5" s="155"/>
      <c r="QNR5" s="155"/>
      <c r="QNS5" s="155"/>
      <c r="QNT5" s="155"/>
      <c r="QNU5" s="155"/>
      <c r="QNV5" s="155"/>
      <c r="QNW5" s="155"/>
      <c r="QNX5" s="155"/>
      <c r="QNY5" s="155"/>
      <c r="QNZ5" s="155"/>
      <c r="QOA5" s="155"/>
      <c r="QOB5" s="155"/>
      <c r="QOC5" s="155"/>
      <c r="QOD5" s="155"/>
      <c r="QOE5" s="155"/>
      <c r="QOF5" s="155"/>
      <c r="QOG5" s="155"/>
      <c r="QOH5" s="155"/>
      <c r="QOI5" s="155"/>
      <c r="QOJ5" s="155"/>
      <c r="QOK5" s="155"/>
      <c r="QOL5" s="155"/>
      <c r="QOM5" s="155"/>
      <c r="QON5" s="155"/>
      <c r="QOO5" s="155"/>
      <c r="QOP5" s="155"/>
      <c r="QOQ5" s="155"/>
      <c r="QOR5" s="155"/>
      <c r="QOS5" s="155"/>
      <c r="QOT5" s="155"/>
      <c r="QOU5" s="155"/>
      <c r="QOV5" s="155"/>
      <c r="QOW5" s="155"/>
      <c r="QOX5" s="155"/>
      <c r="QOY5" s="155"/>
      <c r="QOZ5" s="155"/>
      <c r="QPA5" s="155"/>
      <c r="QPB5" s="155"/>
      <c r="QPC5" s="155"/>
      <c r="QPD5" s="155"/>
      <c r="QPE5" s="155"/>
      <c r="QPF5" s="155"/>
      <c r="QPG5" s="155"/>
      <c r="QPH5" s="155"/>
      <c r="QPI5" s="155"/>
      <c r="QPJ5" s="155"/>
      <c r="QPK5" s="155"/>
      <c r="QPL5" s="155"/>
      <c r="QPM5" s="155"/>
      <c r="QPN5" s="155"/>
      <c r="QPO5" s="155"/>
      <c r="QPP5" s="155"/>
      <c r="QPQ5" s="155"/>
      <c r="QPR5" s="155"/>
      <c r="QPS5" s="155"/>
      <c r="QPT5" s="155"/>
      <c r="QPU5" s="155"/>
      <c r="QPV5" s="155"/>
      <c r="QPW5" s="155"/>
      <c r="QPX5" s="155"/>
      <c r="QPY5" s="155"/>
      <c r="QPZ5" s="155"/>
      <c r="QQA5" s="155"/>
      <c r="QQB5" s="155"/>
      <c r="QQC5" s="155"/>
      <c r="QQD5" s="155"/>
      <c r="QQE5" s="155"/>
      <c r="QQF5" s="155"/>
      <c r="QQG5" s="155"/>
      <c r="QQH5" s="155"/>
      <c r="QQI5" s="155"/>
      <c r="QQJ5" s="155"/>
      <c r="QQK5" s="155"/>
      <c r="QQL5" s="155"/>
      <c r="QQM5" s="155"/>
      <c r="QQN5" s="155"/>
      <c r="QQO5" s="155"/>
      <c r="QQP5" s="155"/>
      <c r="QQQ5" s="155"/>
      <c r="QQR5" s="155"/>
      <c r="QQS5" s="155"/>
      <c r="QQT5" s="155"/>
      <c r="QQU5" s="155"/>
      <c r="QQV5" s="155"/>
      <c r="QQW5" s="155"/>
      <c r="QQX5" s="155"/>
      <c r="QQY5" s="155"/>
      <c r="QQZ5" s="155"/>
      <c r="QRA5" s="155"/>
      <c r="QRB5" s="155"/>
      <c r="QRC5" s="155"/>
      <c r="QRD5" s="155"/>
      <c r="QRE5" s="155"/>
      <c r="QRF5" s="155"/>
      <c r="QRG5" s="155"/>
      <c r="QRH5" s="155"/>
      <c r="QRI5" s="155"/>
      <c r="QRJ5" s="155"/>
      <c r="QRK5" s="155"/>
      <c r="QRL5" s="155"/>
      <c r="QRM5" s="155"/>
      <c r="QRN5" s="155"/>
      <c r="QRO5" s="155"/>
      <c r="QRP5" s="155"/>
      <c r="QRQ5" s="155"/>
      <c r="QRR5" s="155"/>
      <c r="QRS5" s="155"/>
      <c r="QRT5" s="155"/>
      <c r="QRU5" s="155"/>
      <c r="QRV5" s="155"/>
      <c r="QRW5" s="155"/>
      <c r="QRX5" s="155"/>
      <c r="QRY5" s="155"/>
      <c r="QRZ5" s="155"/>
      <c r="QSA5" s="155"/>
      <c r="QSB5" s="155"/>
      <c r="QSC5" s="155"/>
      <c r="QSD5" s="155"/>
      <c r="QSE5" s="155"/>
      <c r="QSF5" s="155"/>
      <c r="QSG5" s="155"/>
      <c r="QSH5" s="155"/>
      <c r="QSI5" s="155"/>
      <c r="QSJ5" s="155"/>
      <c r="QSK5" s="155"/>
      <c r="QSL5" s="155"/>
      <c r="QSM5" s="155"/>
      <c r="QSN5" s="155"/>
      <c r="QSO5" s="155"/>
      <c r="QSP5" s="155"/>
      <c r="QSQ5" s="155"/>
      <c r="QSR5" s="155"/>
      <c r="QSS5" s="155"/>
      <c r="QST5" s="155"/>
      <c r="QSU5" s="155"/>
      <c r="QSV5" s="155"/>
      <c r="QSW5" s="155"/>
      <c r="QSX5" s="155"/>
      <c r="QSY5" s="155"/>
      <c r="QSZ5" s="155"/>
      <c r="QTA5" s="155"/>
      <c r="QTB5" s="155"/>
      <c r="QTC5" s="155"/>
      <c r="QTD5" s="155"/>
      <c r="QTE5" s="155"/>
      <c r="QTF5" s="155"/>
      <c r="QTG5" s="155"/>
      <c r="QTH5" s="155"/>
      <c r="QTI5" s="155"/>
      <c r="QTJ5" s="155"/>
      <c r="QTK5" s="155"/>
      <c r="QTL5" s="155"/>
      <c r="QTM5" s="155"/>
      <c r="QTN5" s="155"/>
      <c r="QTO5" s="155"/>
      <c r="QTP5" s="155"/>
      <c r="QTQ5" s="155"/>
      <c r="QTR5" s="155"/>
      <c r="QTS5" s="155"/>
      <c r="QTT5" s="155"/>
      <c r="QTU5" s="155"/>
      <c r="QTV5" s="155"/>
      <c r="QTW5" s="155"/>
      <c r="QTX5" s="155"/>
      <c r="QTY5" s="155"/>
      <c r="QTZ5" s="155"/>
      <c r="QUA5" s="155"/>
      <c r="QUB5" s="155"/>
      <c r="QUC5" s="155"/>
      <c r="QUD5" s="155"/>
      <c r="QUE5" s="155"/>
      <c r="QUF5" s="155"/>
      <c r="QUG5" s="155"/>
      <c r="QUH5" s="155"/>
      <c r="QUI5" s="155"/>
      <c r="QUJ5" s="155"/>
      <c r="QUK5" s="155"/>
      <c r="QUL5" s="155"/>
      <c r="QUM5" s="155"/>
      <c r="QUN5" s="155"/>
      <c r="QUO5" s="155"/>
      <c r="QUP5" s="155"/>
      <c r="QUQ5" s="155"/>
      <c r="QUR5" s="155"/>
      <c r="QUS5" s="155"/>
      <c r="QUT5" s="155"/>
      <c r="QUU5" s="155"/>
      <c r="QUV5" s="155"/>
      <c r="QUW5" s="155"/>
      <c r="QUX5" s="155"/>
      <c r="QUY5" s="155"/>
      <c r="QUZ5" s="155"/>
      <c r="QVA5" s="155"/>
      <c r="QVB5" s="155"/>
      <c r="QVC5" s="155"/>
      <c r="QVD5" s="155"/>
      <c r="QVE5" s="155"/>
      <c r="QVF5" s="155"/>
      <c r="QVG5" s="155"/>
      <c r="QVH5" s="155"/>
      <c r="QVI5" s="155"/>
      <c r="QVJ5" s="155"/>
      <c r="QVK5" s="155"/>
      <c r="QVL5" s="155"/>
      <c r="QVM5" s="155"/>
      <c r="QVN5" s="155"/>
      <c r="QVO5" s="155"/>
      <c r="QVP5" s="155"/>
      <c r="QVQ5" s="155"/>
      <c r="QVR5" s="155"/>
      <c r="QVS5" s="155"/>
      <c r="QVT5" s="155"/>
      <c r="QVU5" s="155"/>
      <c r="QVV5" s="155"/>
      <c r="QVW5" s="155"/>
      <c r="QVX5" s="155"/>
      <c r="QVY5" s="155"/>
      <c r="QVZ5" s="155"/>
      <c r="QWA5" s="155"/>
      <c r="QWB5" s="155"/>
      <c r="QWC5" s="155"/>
      <c r="QWD5" s="155"/>
      <c r="QWE5" s="155"/>
      <c r="QWF5" s="155"/>
      <c r="QWG5" s="155"/>
      <c r="QWH5" s="155"/>
      <c r="QWI5" s="155"/>
      <c r="QWJ5" s="155"/>
      <c r="QWK5" s="155"/>
      <c r="QWL5" s="155"/>
      <c r="QWM5" s="155"/>
      <c r="QWN5" s="155"/>
      <c r="QWO5" s="155"/>
      <c r="QWP5" s="155"/>
      <c r="QWQ5" s="155"/>
      <c r="QWR5" s="155"/>
      <c r="QWS5" s="155"/>
      <c r="QWT5" s="155"/>
      <c r="QWU5" s="155"/>
      <c r="QWV5" s="155"/>
      <c r="QWW5" s="155"/>
      <c r="QWX5" s="155"/>
      <c r="QWY5" s="155"/>
      <c r="QWZ5" s="155"/>
      <c r="QXA5" s="155"/>
      <c r="QXB5" s="155"/>
      <c r="QXC5" s="155"/>
      <c r="QXD5" s="155"/>
      <c r="QXE5" s="155"/>
      <c r="QXF5" s="155"/>
      <c r="QXG5" s="155"/>
      <c r="QXH5" s="155"/>
      <c r="QXI5" s="155"/>
      <c r="QXJ5" s="155"/>
      <c r="QXK5" s="155"/>
      <c r="QXL5" s="155"/>
      <c r="QXM5" s="155"/>
      <c r="QXN5" s="155"/>
      <c r="QXO5" s="155"/>
      <c r="QXP5" s="155"/>
      <c r="QXQ5" s="155"/>
      <c r="QXR5" s="155"/>
      <c r="QXS5" s="155"/>
      <c r="QXT5" s="155"/>
      <c r="QXU5" s="155"/>
      <c r="QXV5" s="155"/>
      <c r="QXW5" s="155"/>
      <c r="QXX5" s="155"/>
      <c r="QXY5" s="155"/>
      <c r="QXZ5" s="155"/>
      <c r="QYA5" s="155"/>
      <c r="QYB5" s="155"/>
      <c r="QYC5" s="155"/>
      <c r="QYD5" s="155"/>
      <c r="QYE5" s="155"/>
      <c r="QYF5" s="155"/>
      <c r="QYG5" s="155"/>
      <c r="QYH5" s="155"/>
      <c r="QYI5" s="155"/>
      <c r="QYJ5" s="155"/>
      <c r="QYK5" s="155"/>
      <c r="QYL5" s="155"/>
      <c r="QYM5" s="155"/>
      <c r="QYN5" s="155"/>
      <c r="QYO5" s="155"/>
      <c r="QYP5" s="155"/>
      <c r="QYQ5" s="155"/>
      <c r="QYR5" s="155"/>
      <c r="QYS5" s="155"/>
      <c r="QYT5" s="155"/>
      <c r="QYU5" s="155"/>
      <c r="QYV5" s="155"/>
      <c r="QYW5" s="155"/>
      <c r="QYX5" s="155"/>
      <c r="QYY5" s="155"/>
      <c r="QYZ5" s="155"/>
      <c r="QZA5" s="155"/>
      <c r="QZB5" s="155"/>
      <c r="QZC5" s="155"/>
      <c r="QZD5" s="155"/>
      <c r="QZE5" s="155"/>
      <c r="QZF5" s="155"/>
      <c r="QZG5" s="155"/>
      <c r="QZH5" s="155"/>
      <c r="QZI5" s="155"/>
      <c r="QZJ5" s="155"/>
      <c r="QZK5" s="155"/>
      <c r="QZL5" s="155"/>
      <c r="QZM5" s="155"/>
      <c r="QZN5" s="155"/>
      <c r="QZO5" s="155"/>
      <c r="QZP5" s="155"/>
      <c r="QZQ5" s="155"/>
      <c r="QZR5" s="155"/>
      <c r="QZS5" s="155"/>
      <c r="QZT5" s="155"/>
      <c r="QZU5" s="155"/>
      <c r="QZV5" s="155"/>
      <c r="QZW5" s="155"/>
      <c r="QZX5" s="155"/>
      <c r="QZY5" s="155"/>
      <c r="QZZ5" s="155"/>
      <c r="RAA5" s="155"/>
      <c r="RAB5" s="155"/>
      <c r="RAC5" s="155"/>
      <c r="RAD5" s="155"/>
      <c r="RAE5" s="155"/>
      <c r="RAF5" s="155"/>
      <c r="RAG5" s="155"/>
      <c r="RAH5" s="155"/>
      <c r="RAI5" s="155"/>
      <c r="RAJ5" s="155"/>
      <c r="RAK5" s="155"/>
      <c r="RAL5" s="155"/>
      <c r="RAM5" s="155"/>
      <c r="RAN5" s="155"/>
      <c r="RAO5" s="155"/>
      <c r="RAP5" s="155"/>
      <c r="RAQ5" s="155"/>
      <c r="RAR5" s="155"/>
      <c r="RAS5" s="155"/>
      <c r="RAT5" s="155"/>
      <c r="RAU5" s="155"/>
      <c r="RAV5" s="155"/>
      <c r="RAW5" s="155"/>
      <c r="RAX5" s="155"/>
      <c r="RAY5" s="155"/>
      <c r="RAZ5" s="155"/>
      <c r="RBA5" s="155"/>
      <c r="RBB5" s="155"/>
      <c r="RBC5" s="155"/>
      <c r="RBD5" s="155"/>
      <c r="RBE5" s="155"/>
      <c r="RBF5" s="155"/>
      <c r="RBG5" s="155"/>
      <c r="RBH5" s="155"/>
      <c r="RBI5" s="155"/>
      <c r="RBJ5" s="155"/>
      <c r="RBK5" s="155"/>
      <c r="RBL5" s="155"/>
      <c r="RBM5" s="155"/>
      <c r="RBN5" s="155"/>
      <c r="RBO5" s="155"/>
      <c r="RBP5" s="155"/>
      <c r="RBQ5" s="155"/>
      <c r="RBR5" s="155"/>
      <c r="RBS5" s="155"/>
      <c r="RBT5" s="155"/>
      <c r="RBU5" s="155"/>
      <c r="RBV5" s="155"/>
      <c r="RBW5" s="155"/>
      <c r="RBX5" s="155"/>
      <c r="RBY5" s="155"/>
      <c r="RBZ5" s="155"/>
      <c r="RCA5" s="155"/>
      <c r="RCB5" s="155"/>
      <c r="RCC5" s="155"/>
      <c r="RCD5" s="155"/>
      <c r="RCE5" s="155"/>
      <c r="RCF5" s="155"/>
      <c r="RCG5" s="155"/>
      <c r="RCH5" s="155"/>
      <c r="RCI5" s="155"/>
      <c r="RCJ5" s="155"/>
      <c r="RCK5" s="155"/>
      <c r="RCL5" s="155"/>
      <c r="RCM5" s="155"/>
      <c r="RCN5" s="155"/>
      <c r="RCO5" s="155"/>
      <c r="RCP5" s="155"/>
      <c r="RCQ5" s="155"/>
      <c r="RCR5" s="155"/>
      <c r="RCS5" s="155"/>
      <c r="RCT5" s="155"/>
      <c r="RCU5" s="155"/>
      <c r="RCV5" s="155"/>
      <c r="RCW5" s="155"/>
      <c r="RCX5" s="155"/>
      <c r="RCY5" s="155"/>
      <c r="RCZ5" s="155"/>
      <c r="RDA5" s="155"/>
      <c r="RDB5" s="155"/>
      <c r="RDC5" s="155"/>
      <c r="RDD5" s="155"/>
      <c r="RDE5" s="155"/>
      <c r="RDF5" s="155"/>
      <c r="RDG5" s="155"/>
      <c r="RDH5" s="155"/>
      <c r="RDI5" s="155"/>
      <c r="RDJ5" s="155"/>
      <c r="RDK5" s="155"/>
      <c r="RDL5" s="155"/>
      <c r="RDM5" s="155"/>
      <c r="RDN5" s="155"/>
      <c r="RDO5" s="155"/>
      <c r="RDP5" s="155"/>
      <c r="RDQ5" s="155"/>
      <c r="RDR5" s="155"/>
      <c r="RDS5" s="155"/>
      <c r="RDT5" s="155"/>
      <c r="RDU5" s="155"/>
      <c r="RDV5" s="155"/>
      <c r="RDW5" s="155"/>
      <c r="RDX5" s="155"/>
      <c r="RDY5" s="155"/>
      <c r="RDZ5" s="155"/>
      <c r="REA5" s="155"/>
      <c r="REB5" s="155"/>
      <c r="REC5" s="155"/>
      <c r="RED5" s="155"/>
      <c r="REE5" s="155"/>
      <c r="REF5" s="155"/>
      <c r="REG5" s="155"/>
      <c r="REH5" s="155"/>
      <c r="REI5" s="155"/>
      <c r="REJ5" s="155"/>
      <c r="REK5" s="155"/>
      <c r="REL5" s="155"/>
      <c r="REM5" s="155"/>
      <c r="REN5" s="155"/>
      <c r="REO5" s="155"/>
      <c r="REP5" s="155"/>
      <c r="REQ5" s="155"/>
      <c r="RER5" s="155"/>
      <c r="RES5" s="155"/>
      <c r="RET5" s="155"/>
      <c r="REU5" s="155"/>
      <c r="REV5" s="155"/>
      <c r="REW5" s="155"/>
      <c r="REX5" s="155"/>
      <c r="REY5" s="155"/>
      <c r="REZ5" s="155"/>
      <c r="RFA5" s="155"/>
      <c r="RFB5" s="155"/>
      <c r="RFC5" s="155"/>
      <c r="RFD5" s="155"/>
      <c r="RFE5" s="155"/>
      <c r="RFF5" s="155"/>
      <c r="RFG5" s="155"/>
      <c r="RFH5" s="155"/>
      <c r="RFI5" s="155"/>
      <c r="RFJ5" s="155"/>
      <c r="RFK5" s="155"/>
      <c r="RFL5" s="155"/>
      <c r="RFM5" s="155"/>
      <c r="RFN5" s="155"/>
      <c r="RFO5" s="155"/>
      <c r="RFP5" s="155"/>
      <c r="RFQ5" s="155"/>
      <c r="RFR5" s="155"/>
      <c r="RFS5" s="155"/>
      <c r="RFT5" s="155"/>
      <c r="RFU5" s="155"/>
      <c r="RFV5" s="155"/>
      <c r="RFW5" s="155"/>
      <c r="RFX5" s="155"/>
      <c r="RFY5" s="155"/>
      <c r="RFZ5" s="155"/>
      <c r="RGA5" s="155"/>
      <c r="RGB5" s="155"/>
      <c r="RGC5" s="155"/>
      <c r="RGD5" s="155"/>
      <c r="RGE5" s="155"/>
      <c r="RGF5" s="155"/>
      <c r="RGG5" s="155"/>
      <c r="RGH5" s="155"/>
      <c r="RGI5" s="155"/>
      <c r="RGJ5" s="155"/>
      <c r="RGK5" s="155"/>
      <c r="RGL5" s="155"/>
      <c r="RGM5" s="155"/>
      <c r="RGN5" s="155"/>
      <c r="RGO5" s="155"/>
      <c r="RGP5" s="155"/>
      <c r="RGQ5" s="155"/>
      <c r="RGR5" s="155"/>
      <c r="RGS5" s="155"/>
      <c r="RGT5" s="155"/>
      <c r="RGU5" s="155"/>
      <c r="RGV5" s="155"/>
      <c r="RGW5" s="155"/>
      <c r="RGX5" s="155"/>
      <c r="RGY5" s="155"/>
      <c r="RGZ5" s="155"/>
      <c r="RHA5" s="155"/>
      <c r="RHB5" s="155"/>
      <c r="RHC5" s="155"/>
      <c r="RHD5" s="155"/>
      <c r="RHE5" s="155"/>
      <c r="RHF5" s="155"/>
      <c r="RHG5" s="155"/>
      <c r="RHH5" s="155"/>
      <c r="RHI5" s="155"/>
      <c r="RHJ5" s="155"/>
      <c r="RHK5" s="155"/>
      <c r="RHL5" s="155"/>
      <c r="RHM5" s="155"/>
      <c r="RHN5" s="155"/>
      <c r="RHO5" s="155"/>
      <c r="RHP5" s="155"/>
      <c r="RHQ5" s="155"/>
      <c r="RHR5" s="155"/>
      <c r="RHS5" s="155"/>
      <c r="RHT5" s="155"/>
      <c r="RHU5" s="155"/>
      <c r="RHV5" s="155"/>
      <c r="RHW5" s="155"/>
      <c r="RHX5" s="155"/>
      <c r="RHY5" s="155"/>
      <c r="RHZ5" s="155"/>
      <c r="RIA5" s="155"/>
      <c r="RIB5" s="155"/>
      <c r="RIC5" s="155"/>
      <c r="RID5" s="155"/>
      <c r="RIE5" s="155"/>
      <c r="RIF5" s="155"/>
      <c r="RIG5" s="155"/>
      <c r="RIH5" s="155"/>
      <c r="RII5" s="155"/>
      <c r="RIJ5" s="155"/>
      <c r="RIK5" s="155"/>
      <c r="RIL5" s="155"/>
      <c r="RIM5" s="155"/>
      <c r="RIN5" s="155"/>
      <c r="RIO5" s="155"/>
      <c r="RIP5" s="155"/>
      <c r="RIQ5" s="155"/>
      <c r="RIR5" s="155"/>
      <c r="RIS5" s="155"/>
      <c r="RIT5" s="155"/>
      <c r="RIU5" s="155"/>
      <c r="RIV5" s="155"/>
      <c r="RIW5" s="155"/>
      <c r="RIX5" s="155"/>
      <c r="RIY5" s="155"/>
      <c r="RIZ5" s="155"/>
      <c r="RJA5" s="155"/>
      <c r="RJB5" s="155"/>
      <c r="RJC5" s="155"/>
      <c r="RJD5" s="155"/>
      <c r="RJE5" s="155"/>
      <c r="RJF5" s="155"/>
      <c r="RJG5" s="155"/>
      <c r="RJH5" s="155"/>
      <c r="RJI5" s="155"/>
      <c r="RJJ5" s="155"/>
      <c r="RJK5" s="155"/>
      <c r="RJL5" s="155"/>
      <c r="RJM5" s="155"/>
      <c r="RJN5" s="155"/>
      <c r="RJO5" s="155"/>
      <c r="RJP5" s="155"/>
      <c r="RJQ5" s="155"/>
      <c r="RJR5" s="155"/>
      <c r="RJS5" s="155"/>
      <c r="RJT5" s="155"/>
      <c r="RJU5" s="155"/>
      <c r="RJV5" s="155"/>
      <c r="RJW5" s="155"/>
      <c r="RJX5" s="155"/>
      <c r="RJY5" s="155"/>
      <c r="RJZ5" s="155"/>
      <c r="RKA5" s="155"/>
      <c r="RKB5" s="155"/>
      <c r="RKC5" s="155"/>
      <c r="RKD5" s="155"/>
      <c r="RKE5" s="155"/>
      <c r="RKF5" s="155"/>
      <c r="RKG5" s="155"/>
      <c r="RKH5" s="155"/>
      <c r="RKI5" s="155"/>
      <c r="RKJ5" s="155"/>
      <c r="RKK5" s="155"/>
      <c r="RKL5" s="155"/>
      <c r="RKM5" s="155"/>
      <c r="RKN5" s="155"/>
      <c r="RKO5" s="155"/>
      <c r="RKP5" s="155"/>
      <c r="RKQ5" s="155"/>
      <c r="RKR5" s="155"/>
      <c r="RKS5" s="155"/>
      <c r="RKT5" s="155"/>
      <c r="RKU5" s="155"/>
      <c r="RKV5" s="155"/>
      <c r="RKW5" s="155"/>
      <c r="RKX5" s="155"/>
      <c r="RKY5" s="155"/>
      <c r="RKZ5" s="155"/>
      <c r="RLA5" s="155"/>
      <c r="RLB5" s="155"/>
      <c r="RLC5" s="155"/>
      <c r="RLD5" s="155"/>
      <c r="RLE5" s="155"/>
      <c r="RLF5" s="155"/>
      <c r="RLG5" s="155"/>
      <c r="RLH5" s="155"/>
      <c r="RLI5" s="155"/>
      <c r="RLJ5" s="155"/>
      <c r="RLK5" s="155"/>
      <c r="RLL5" s="155"/>
      <c r="RLM5" s="155"/>
      <c r="RLN5" s="155"/>
      <c r="RLO5" s="155"/>
      <c r="RLP5" s="155"/>
      <c r="RLQ5" s="155"/>
      <c r="RLR5" s="155"/>
      <c r="RLS5" s="155"/>
      <c r="RLT5" s="155"/>
      <c r="RLU5" s="155"/>
      <c r="RLV5" s="155"/>
      <c r="RLW5" s="155"/>
      <c r="RLX5" s="155"/>
      <c r="RLY5" s="155"/>
      <c r="RLZ5" s="155"/>
      <c r="RMA5" s="155"/>
      <c r="RMB5" s="155"/>
      <c r="RMC5" s="155"/>
      <c r="RMD5" s="155"/>
      <c r="RME5" s="155"/>
      <c r="RMF5" s="155"/>
      <c r="RMG5" s="155"/>
      <c r="RMH5" s="155"/>
      <c r="RMI5" s="155"/>
      <c r="RMJ5" s="155"/>
      <c r="RMK5" s="155"/>
      <c r="RML5" s="155"/>
      <c r="RMM5" s="155"/>
      <c r="RMN5" s="155"/>
      <c r="RMO5" s="155"/>
      <c r="RMP5" s="155"/>
      <c r="RMQ5" s="155"/>
      <c r="RMR5" s="155"/>
      <c r="RMS5" s="155"/>
      <c r="RMT5" s="155"/>
      <c r="RMU5" s="155"/>
      <c r="RMV5" s="155"/>
      <c r="RMW5" s="155"/>
      <c r="RMX5" s="155"/>
      <c r="RMY5" s="155"/>
      <c r="RMZ5" s="155"/>
      <c r="RNA5" s="155"/>
      <c r="RNB5" s="155"/>
      <c r="RNC5" s="155"/>
      <c r="RND5" s="155"/>
      <c r="RNE5" s="155"/>
      <c r="RNF5" s="155"/>
      <c r="RNG5" s="155"/>
      <c r="RNH5" s="155"/>
      <c r="RNI5" s="155"/>
      <c r="RNJ5" s="155"/>
      <c r="RNK5" s="155"/>
      <c r="RNL5" s="155"/>
      <c r="RNM5" s="155"/>
      <c r="RNN5" s="155"/>
      <c r="RNO5" s="155"/>
      <c r="RNP5" s="155"/>
      <c r="RNQ5" s="155"/>
      <c r="RNR5" s="155"/>
      <c r="RNS5" s="155"/>
      <c r="RNT5" s="155"/>
      <c r="RNU5" s="155"/>
      <c r="RNV5" s="155"/>
      <c r="RNW5" s="155"/>
      <c r="RNX5" s="155"/>
      <c r="RNY5" s="155"/>
      <c r="RNZ5" s="155"/>
      <c r="ROA5" s="155"/>
      <c r="ROB5" s="155"/>
      <c r="ROC5" s="155"/>
      <c r="ROD5" s="155"/>
      <c r="ROE5" s="155"/>
      <c r="ROF5" s="155"/>
      <c r="ROG5" s="155"/>
      <c r="ROH5" s="155"/>
      <c r="ROI5" s="155"/>
      <c r="ROJ5" s="155"/>
      <c r="ROK5" s="155"/>
      <c r="ROL5" s="155"/>
      <c r="ROM5" s="155"/>
      <c r="RON5" s="155"/>
      <c r="ROO5" s="155"/>
      <c r="ROP5" s="155"/>
      <c r="ROQ5" s="155"/>
      <c r="ROR5" s="155"/>
      <c r="ROS5" s="155"/>
      <c r="ROT5" s="155"/>
      <c r="ROU5" s="155"/>
      <c r="ROV5" s="155"/>
      <c r="ROW5" s="155"/>
      <c r="ROX5" s="155"/>
      <c r="ROY5" s="155"/>
      <c r="ROZ5" s="155"/>
      <c r="RPA5" s="155"/>
      <c r="RPB5" s="155"/>
      <c r="RPC5" s="155"/>
      <c r="RPD5" s="155"/>
      <c r="RPE5" s="155"/>
      <c r="RPF5" s="155"/>
      <c r="RPG5" s="155"/>
      <c r="RPH5" s="155"/>
      <c r="RPI5" s="155"/>
      <c r="RPJ5" s="155"/>
      <c r="RPK5" s="155"/>
      <c r="RPL5" s="155"/>
      <c r="RPM5" s="155"/>
      <c r="RPN5" s="155"/>
      <c r="RPO5" s="155"/>
      <c r="RPP5" s="155"/>
      <c r="RPQ5" s="155"/>
      <c r="RPR5" s="155"/>
      <c r="RPS5" s="155"/>
      <c r="RPT5" s="155"/>
      <c r="RPU5" s="155"/>
      <c r="RPV5" s="155"/>
      <c r="RPW5" s="155"/>
      <c r="RPX5" s="155"/>
      <c r="RPY5" s="155"/>
      <c r="RPZ5" s="155"/>
      <c r="RQA5" s="155"/>
      <c r="RQB5" s="155"/>
      <c r="RQC5" s="155"/>
      <c r="RQD5" s="155"/>
      <c r="RQE5" s="155"/>
      <c r="RQF5" s="155"/>
      <c r="RQG5" s="155"/>
      <c r="RQH5" s="155"/>
      <c r="RQI5" s="155"/>
      <c r="RQJ5" s="155"/>
      <c r="RQK5" s="155"/>
      <c r="RQL5" s="155"/>
      <c r="RQM5" s="155"/>
      <c r="RQN5" s="155"/>
      <c r="RQO5" s="155"/>
      <c r="RQP5" s="155"/>
      <c r="RQQ5" s="155"/>
      <c r="RQR5" s="155"/>
      <c r="RQS5" s="155"/>
      <c r="RQT5" s="155"/>
      <c r="RQU5" s="155"/>
      <c r="RQV5" s="155"/>
      <c r="RQW5" s="155"/>
      <c r="RQX5" s="155"/>
      <c r="RQY5" s="155"/>
      <c r="RQZ5" s="155"/>
      <c r="RRA5" s="155"/>
      <c r="RRB5" s="155"/>
      <c r="RRC5" s="155"/>
      <c r="RRD5" s="155"/>
      <c r="RRE5" s="155"/>
      <c r="RRF5" s="155"/>
      <c r="RRG5" s="155"/>
      <c r="RRH5" s="155"/>
      <c r="RRI5" s="155"/>
      <c r="RRJ5" s="155"/>
      <c r="RRK5" s="155"/>
      <c r="RRL5" s="155"/>
      <c r="RRM5" s="155"/>
      <c r="RRN5" s="155"/>
      <c r="RRO5" s="155"/>
      <c r="RRP5" s="155"/>
      <c r="RRQ5" s="155"/>
      <c r="RRR5" s="155"/>
      <c r="RRS5" s="155"/>
      <c r="RRT5" s="155"/>
      <c r="RRU5" s="155"/>
      <c r="RRV5" s="155"/>
      <c r="RRW5" s="155"/>
      <c r="RRX5" s="155"/>
      <c r="RRY5" s="155"/>
      <c r="RRZ5" s="155"/>
      <c r="RSA5" s="155"/>
      <c r="RSB5" s="155"/>
      <c r="RSC5" s="155"/>
      <c r="RSD5" s="155"/>
      <c r="RSE5" s="155"/>
      <c r="RSF5" s="155"/>
      <c r="RSG5" s="155"/>
      <c r="RSH5" s="155"/>
      <c r="RSI5" s="155"/>
      <c r="RSJ5" s="155"/>
      <c r="RSK5" s="155"/>
      <c r="RSL5" s="155"/>
      <c r="RSM5" s="155"/>
      <c r="RSN5" s="155"/>
      <c r="RSO5" s="155"/>
      <c r="RSP5" s="155"/>
      <c r="RSQ5" s="155"/>
      <c r="RSR5" s="155"/>
      <c r="RSS5" s="155"/>
      <c r="RST5" s="155"/>
      <c r="RSU5" s="155"/>
      <c r="RSV5" s="155"/>
      <c r="RSW5" s="155"/>
      <c r="RSX5" s="155"/>
      <c r="RSY5" s="155"/>
      <c r="RSZ5" s="155"/>
      <c r="RTA5" s="155"/>
      <c r="RTB5" s="155"/>
      <c r="RTC5" s="155"/>
      <c r="RTD5" s="155"/>
      <c r="RTE5" s="155"/>
      <c r="RTF5" s="155"/>
      <c r="RTG5" s="155"/>
      <c r="RTH5" s="155"/>
      <c r="RTI5" s="155"/>
      <c r="RTJ5" s="155"/>
      <c r="RTK5" s="155"/>
      <c r="RTL5" s="155"/>
      <c r="RTM5" s="155"/>
      <c r="RTN5" s="155"/>
      <c r="RTO5" s="155"/>
      <c r="RTP5" s="155"/>
      <c r="RTQ5" s="155"/>
      <c r="RTR5" s="155"/>
      <c r="RTS5" s="155"/>
      <c r="RTT5" s="155"/>
      <c r="RTU5" s="155"/>
      <c r="RTV5" s="155"/>
      <c r="RTW5" s="155"/>
      <c r="RTX5" s="155"/>
      <c r="RTY5" s="155"/>
      <c r="RTZ5" s="155"/>
      <c r="RUA5" s="155"/>
      <c r="RUB5" s="155"/>
      <c r="RUC5" s="155"/>
      <c r="RUD5" s="155"/>
      <c r="RUE5" s="155"/>
      <c r="RUF5" s="155"/>
      <c r="RUG5" s="155"/>
      <c r="RUH5" s="155"/>
      <c r="RUI5" s="155"/>
      <c r="RUJ5" s="155"/>
      <c r="RUK5" s="155"/>
      <c r="RUL5" s="155"/>
      <c r="RUM5" s="155"/>
      <c r="RUN5" s="155"/>
      <c r="RUO5" s="155"/>
      <c r="RUP5" s="155"/>
      <c r="RUQ5" s="155"/>
      <c r="RUR5" s="155"/>
      <c r="RUS5" s="155"/>
      <c r="RUT5" s="155"/>
      <c r="RUU5" s="155"/>
      <c r="RUV5" s="155"/>
      <c r="RUW5" s="155"/>
      <c r="RUX5" s="155"/>
      <c r="RUY5" s="155"/>
      <c r="RUZ5" s="155"/>
      <c r="RVA5" s="155"/>
      <c r="RVB5" s="155"/>
      <c r="RVC5" s="155"/>
      <c r="RVD5" s="155"/>
      <c r="RVE5" s="155"/>
      <c r="RVF5" s="155"/>
      <c r="RVG5" s="155"/>
      <c r="RVH5" s="155"/>
      <c r="RVI5" s="155"/>
      <c r="RVJ5" s="155"/>
      <c r="RVK5" s="155"/>
      <c r="RVL5" s="155"/>
      <c r="RVM5" s="155"/>
      <c r="RVN5" s="155"/>
      <c r="RVO5" s="155"/>
      <c r="RVP5" s="155"/>
      <c r="RVQ5" s="155"/>
      <c r="RVR5" s="155"/>
      <c r="RVS5" s="155"/>
      <c r="RVT5" s="155"/>
      <c r="RVU5" s="155"/>
      <c r="RVV5" s="155"/>
      <c r="RVW5" s="155"/>
      <c r="RVX5" s="155"/>
      <c r="RVY5" s="155"/>
      <c r="RVZ5" s="155"/>
      <c r="RWA5" s="155"/>
      <c r="RWB5" s="155"/>
      <c r="RWC5" s="155"/>
      <c r="RWD5" s="155"/>
      <c r="RWE5" s="155"/>
      <c r="RWF5" s="155"/>
      <c r="RWG5" s="155"/>
      <c r="RWH5" s="155"/>
      <c r="RWI5" s="155"/>
      <c r="RWJ5" s="155"/>
      <c r="RWK5" s="155"/>
      <c r="RWL5" s="155"/>
      <c r="RWM5" s="155"/>
      <c r="RWN5" s="155"/>
      <c r="RWO5" s="155"/>
      <c r="RWP5" s="155"/>
      <c r="RWQ5" s="155"/>
      <c r="RWR5" s="155"/>
      <c r="RWS5" s="155"/>
      <c r="RWT5" s="155"/>
      <c r="RWU5" s="155"/>
      <c r="RWV5" s="155"/>
      <c r="RWW5" s="155"/>
      <c r="RWX5" s="155"/>
      <c r="RWY5" s="155"/>
      <c r="RWZ5" s="155"/>
      <c r="RXA5" s="155"/>
      <c r="RXB5" s="155"/>
      <c r="RXC5" s="155"/>
      <c r="RXD5" s="155"/>
      <c r="RXE5" s="155"/>
      <c r="RXF5" s="155"/>
      <c r="RXG5" s="155"/>
      <c r="RXH5" s="155"/>
      <c r="RXI5" s="155"/>
      <c r="RXJ5" s="155"/>
      <c r="RXK5" s="155"/>
      <c r="RXL5" s="155"/>
      <c r="RXM5" s="155"/>
      <c r="RXN5" s="155"/>
      <c r="RXO5" s="155"/>
      <c r="RXP5" s="155"/>
      <c r="RXQ5" s="155"/>
      <c r="RXR5" s="155"/>
      <c r="RXS5" s="155"/>
      <c r="RXT5" s="155"/>
      <c r="RXU5" s="155"/>
      <c r="RXV5" s="155"/>
      <c r="RXW5" s="155"/>
      <c r="RXX5" s="155"/>
      <c r="RXY5" s="155"/>
      <c r="RXZ5" s="155"/>
      <c r="RYA5" s="155"/>
      <c r="RYB5" s="155"/>
      <c r="RYC5" s="155"/>
      <c r="RYD5" s="155"/>
      <c r="RYE5" s="155"/>
      <c r="RYF5" s="155"/>
      <c r="RYG5" s="155"/>
      <c r="RYH5" s="155"/>
      <c r="RYI5" s="155"/>
      <c r="RYJ5" s="155"/>
      <c r="RYK5" s="155"/>
      <c r="RYL5" s="155"/>
      <c r="RYM5" s="155"/>
      <c r="RYN5" s="155"/>
      <c r="RYO5" s="155"/>
      <c r="RYP5" s="155"/>
      <c r="RYQ5" s="155"/>
      <c r="RYR5" s="155"/>
      <c r="RYS5" s="155"/>
      <c r="RYT5" s="155"/>
      <c r="RYU5" s="155"/>
      <c r="RYV5" s="155"/>
      <c r="RYW5" s="155"/>
      <c r="RYX5" s="155"/>
      <c r="RYY5" s="155"/>
      <c r="RYZ5" s="155"/>
      <c r="RZA5" s="155"/>
      <c r="RZB5" s="155"/>
      <c r="RZC5" s="155"/>
      <c r="RZD5" s="155"/>
      <c r="RZE5" s="155"/>
      <c r="RZF5" s="155"/>
      <c r="RZG5" s="155"/>
      <c r="RZH5" s="155"/>
      <c r="RZI5" s="155"/>
      <c r="RZJ5" s="155"/>
      <c r="RZK5" s="155"/>
      <c r="RZL5" s="155"/>
      <c r="RZM5" s="155"/>
      <c r="RZN5" s="155"/>
      <c r="RZO5" s="155"/>
      <c r="RZP5" s="155"/>
      <c r="RZQ5" s="155"/>
      <c r="RZR5" s="155"/>
      <c r="RZS5" s="155"/>
      <c r="RZT5" s="155"/>
      <c r="RZU5" s="155"/>
      <c r="RZV5" s="155"/>
      <c r="RZW5" s="155"/>
      <c r="RZX5" s="155"/>
      <c r="RZY5" s="155"/>
      <c r="RZZ5" s="155"/>
      <c r="SAA5" s="155"/>
      <c r="SAB5" s="155"/>
      <c r="SAC5" s="155"/>
      <c r="SAD5" s="155"/>
      <c r="SAE5" s="155"/>
      <c r="SAF5" s="155"/>
      <c r="SAG5" s="155"/>
      <c r="SAH5" s="155"/>
      <c r="SAI5" s="155"/>
      <c r="SAJ5" s="155"/>
      <c r="SAK5" s="155"/>
      <c r="SAL5" s="155"/>
      <c r="SAM5" s="155"/>
      <c r="SAN5" s="155"/>
      <c r="SAO5" s="155"/>
      <c r="SAP5" s="155"/>
      <c r="SAQ5" s="155"/>
      <c r="SAR5" s="155"/>
      <c r="SAS5" s="155"/>
      <c r="SAT5" s="155"/>
      <c r="SAU5" s="155"/>
      <c r="SAV5" s="155"/>
      <c r="SAW5" s="155"/>
      <c r="SAX5" s="155"/>
      <c r="SAY5" s="155"/>
      <c r="SAZ5" s="155"/>
      <c r="SBA5" s="155"/>
      <c r="SBB5" s="155"/>
      <c r="SBC5" s="155"/>
      <c r="SBD5" s="155"/>
      <c r="SBE5" s="155"/>
      <c r="SBF5" s="155"/>
      <c r="SBG5" s="155"/>
      <c r="SBH5" s="155"/>
      <c r="SBI5" s="155"/>
      <c r="SBJ5" s="155"/>
      <c r="SBK5" s="155"/>
      <c r="SBL5" s="155"/>
      <c r="SBM5" s="155"/>
      <c r="SBN5" s="155"/>
      <c r="SBO5" s="155"/>
      <c r="SBP5" s="155"/>
      <c r="SBQ5" s="155"/>
      <c r="SBR5" s="155"/>
      <c r="SBS5" s="155"/>
      <c r="SBT5" s="155"/>
      <c r="SBU5" s="155"/>
      <c r="SBV5" s="155"/>
      <c r="SBW5" s="155"/>
      <c r="SBX5" s="155"/>
      <c r="SBY5" s="155"/>
      <c r="SBZ5" s="155"/>
      <c r="SCA5" s="155"/>
      <c r="SCB5" s="155"/>
      <c r="SCC5" s="155"/>
      <c r="SCD5" s="155"/>
      <c r="SCE5" s="155"/>
      <c r="SCF5" s="155"/>
      <c r="SCG5" s="155"/>
      <c r="SCH5" s="155"/>
      <c r="SCI5" s="155"/>
      <c r="SCJ5" s="155"/>
      <c r="SCK5" s="155"/>
      <c r="SCL5" s="155"/>
      <c r="SCM5" s="155"/>
      <c r="SCN5" s="155"/>
      <c r="SCO5" s="155"/>
      <c r="SCP5" s="155"/>
      <c r="SCQ5" s="155"/>
      <c r="SCR5" s="155"/>
      <c r="SCS5" s="155"/>
      <c r="SCT5" s="155"/>
      <c r="SCU5" s="155"/>
      <c r="SCV5" s="155"/>
      <c r="SCW5" s="155"/>
      <c r="SCX5" s="155"/>
      <c r="SCY5" s="155"/>
      <c r="SCZ5" s="155"/>
      <c r="SDA5" s="155"/>
      <c r="SDB5" s="155"/>
      <c r="SDC5" s="155"/>
      <c r="SDD5" s="155"/>
      <c r="SDE5" s="155"/>
      <c r="SDF5" s="155"/>
      <c r="SDG5" s="155"/>
      <c r="SDH5" s="155"/>
      <c r="SDI5" s="155"/>
      <c r="SDJ5" s="155"/>
      <c r="SDK5" s="155"/>
      <c r="SDL5" s="155"/>
      <c r="SDM5" s="155"/>
      <c r="SDN5" s="155"/>
      <c r="SDO5" s="155"/>
      <c r="SDP5" s="155"/>
      <c r="SDQ5" s="155"/>
      <c r="SDR5" s="155"/>
      <c r="SDS5" s="155"/>
      <c r="SDT5" s="155"/>
      <c r="SDU5" s="155"/>
      <c r="SDV5" s="155"/>
      <c r="SDW5" s="155"/>
      <c r="SDX5" s="155"/>
      <c r="SDY5" s="155"/>
      <c r="SDZ5" s="155"/>
      <c r="SEA5" s="155"/>
      <c r="SEB5" s="155"/>
      <c r="SEC5" s="155"/>
      <c r="SED5" s="155"/>
      <c r="SEE5" s="155"/>
      <c r="SEF5" s="155"/>
      <c r="SEG5" s="155"/>
      <c r="SEH5" s="155"/>
      <c r="SEI5" s="155"/>
      <c r="SEJ5" s="155"/>
      <c r="SEK5" s="155"/>
      <c r="SEL5" s="155"/>
      <c r="SEM5" s="155"/>
      <c r="SEN5" s="155"/>
      <c r="SEO5" s="155"/>
      <c r="SEP5" s="155"/>
      <c r="SEQ5" s="155"/>
      <c r="SER5" s="155"/>
      <c r="SES5" s="155"/>
      <c r="SET5" s="155"/>
      <c r="SEU5" s="155"/>
      <c r="SEV5" s="155"/>
      <c r="SEW5" s="155"/>
      <c r="SEX5" s="155"/>
      <c r="SEY5" s="155"/>
      <c r="SEZ5" s="155"/>
      <c r="SFA5" s="155"/>
      <c r="SFB5" s="155"/>
      <c r="SFC5" s="155"/>
      <c r="SFD5" s="155"/>
      <c r="SFE5" s="155"/>
      <c r="SFF5" s="155"/>
      <c r="SFG5" s="155"/>
      <c r="SFH5" s="155"/>
      <c r="SFI5" s="155"/>
      <c r="SFJ5" s="155"/>
      <c r="SFK5" s="155"/>
      <c r="SFL5" s="155"/>
      <c r="SFM5" s="155"/>
      <c r="SFN5" s="155"/>
      <c r="SFO5" s="155"/>
      <c r="SFP5" s="155"/>
      <c r="SFQ5" s="155"/>
      <c r="SFR5" s="155"/>
      <c r="SFS5" s="155"/>
      <c r="SFT5" s="155"/>
      <c r="SFU5" s="155"/>
      <c r="SFV5" s="155"/>
      <c r="SFW5" s="155"/>
      <c r="SFX5" s="155"/>
      <c r="SFY5" s="155"/>
      <c r="SFZ5" s="155"/>
      <c r="SGA5" s="155"/>
      <c r="SGB5" s="155"/>
      <c r="SGC5" s="155"/>
      <c r="SGD5" s="155"/>
      <c r="SGE5" s="155"/>
      <c r="SGF5" s="155"/>
      <c r="SGG5" s="155"/>
      <c r="SGH5" s="155"/>
      <c r="SGI5" s="155"/>
      <c r="SGJ5" s="155"/>
      <c r="SGK5" s="155"/>
      <c r="SGL5" s="155"/>
      <c r="SGM5" s="155"/>
      <c r="SGN5" s="155"/>
      <c r="SGO5" s="155"/>
      <c r="SGP5" s="155"/>
      <c r="SGQ5" s="155"/>
      <c r="SGR5" s="155"/>
      <c r="SGS5" s="155"/>
      <c r="SGT5" s="155"/>
      <c r="SGU5" s="155"/>
      <c r="SGV5" s="155"/>
      <c r="SGW5" s="155"/>
      <c r="SGX5" s="155"/>
      <c r="SGY5" s="155"/>
      <c r="SGZ5" s="155"/>
      <c r="SHA5" s="155"/>
      <c r="SHB5" s="155"/>
      <c r="SHC5" s="155"/>
      <c r="SHD5" s="155"/>
      <c r="SHE5" s="155"/>
      <c r="SHF5" s="155"/>
      <c r="SHG5" s="155"/>
      <c r="SHH5" s="155"/>
      <c r="SHI5" s="155"/>
      <c r="SHJ5" s="155"/>
      <c r="SHK5" s="155"/>
      <c r="SHL5" s="155"/>
      <c r="SHM5" s="155"/>
      <c r="SHN5" s="155"/>
      <c r="SHO5" s="155"/>
      <c r="SHP5" s="155"/>
      <c r="SHQ5" s="155"/>
      <c r="SHR5" s="155"/>
      <c r="SHS5" s="155"/>
      <c r="SHT5" s="155"/>
      <c r="SHU5" s="155"/>
      <c r="SHV5" s="155"/>
      <c r="SHW5" s="155"/>
      <c r="SHX5" s="155"/>
      <c r="SHY5" s="155"/>
      <c r="SHZ5" s="155"/>
      <c r="SIA5" s="155"/>
      <c r="SIB5" s="155"/>
      <c r="SIC5" s="155"/>
      <c r="SID5" s="155"/>
      <c r="SIE5" s="155"/>
      <c r="SIF5" s="155"/>
      <c r="SIG5" s="155"/>
      <c r="SIH5" s="155"/>
      <c r="SII5" s="155"/>
      <c r="SIJ5" s="155"/>
      <c r="SIK5" s="155"/>
      <c r="SIL5" s="155"/>
      <c r="SIM5" s="155"/>
      <c r="SIN5" s="155"/>
      <c r="SIO5" s="155"/>
      <c r="SIP5" s="155"/>
      <c r="SIQ5" s="155"/>
      <c r="SIR5" s="155"/>
      <c r="SIS5" s="155"/>
      <c r="SIT5" s="155"/>
      <c r="SIU5" s="155"/>
      <c r="SIV5" s="155"/>
      <c r="SIW5" s="155"/>
      <c r="SIX5" s="155"/>
      <c r="SIY5" s="155"/>
      <c r="SIZ5" s="155"/>
      <c r="SJA5" s="155"/>
      <c r="SJB5" s="155"/>
      <c r="SJC5" s="155"/>
      <c r="SJD5" s="155"/>
      <c r="SJE5" s="155"/>
      <c r="SJF5" s="155"/>
      <c r="SJG5" s="155"/>
      <c r="SJH5" s="155"/>
      <c r="SJI5" s="155"/>
      <c r="SJJ5" s="155"/>
      <c r="SJK5" s="155"/>
      <c r="SJL5" s="155"/>
      <c r="SJM5" s="155"/>
      <c r="SJN5" s="155"/>
      <c r="SJO5" s="155"/>
      <c r="SJP5" s="155"/>
      <c r="SJQ5" s="155"/>
      <c r="SJR5" s="155"/>
      <c r="SJS5" s="155"/>
      <c r="SJT5" s="155"/>
      <c r="SJU5" s="155"/>
      <c r="SJV5" s="155"/>
      <c r="SJW5" s="155"/>
      <c r="SJX5" s="155"/>
      <c r="SJY5" s="155"/>
      <c r="SJZ5" s="155"/>
      <c r="SKA5" s="155"/>
      <c r="SKB5" s="155"/>
      <c r="SKC5" s="155"/>
      <c r="SKD5" s="155"/>
      <c r="SKE5" s="155"/>
      <c r="SKF5" s="155"/>
      <c r="SKG5" s="155"/>
      <c r="SKH5" s="155"/>
      <c r="SKI5" s="155"/>
      <c r="SKJ5" s="155"/>
      <c r="SKK5" s="155"/>
      <c r="SKL5" s="155"/>
      <c r="SKM5" s="155"/>
      <c r="SKN5" s="155"/>
      <c r="SKO5" s="155"/>
      <c r="SKP5" s="155"/>
      <c r="SKQ5" s="155"/>
      <c r="SKR5" s="155"/>
      <c r="SKS5" s="155"/>
      <c r="SKT5" s="155"/>
      <c r="SKU5" s="155"/>
      <c r="SKV5" s="155"/>
      <c r="SKW5" s="155"/>
      <c r="SKX5" s="155"/>
      <c r="SKY5" s="155"/>
      <c r="SKZ5" s="155"/>
      <c r="SLA5" s="155"/>
      <c r="SLB5" s="155"/>
      <c r="SLC5" s="155"/>
      <c r="SLD5" s="155"/>
      <c r="SLE5" s="155"/>
      <c r="SLF5" s="155"/>
      <c r="SLG5" s="155"/>
      <c r="SLH5" s="155"/>
      <c r="SLI5" s="155"/>
      <c r="SLJ5" s="155"/>
      <c r="SLK5" s="155"/>
      <c r="SLL5" s="155"/>
      <c r="SLM5" s="155"/>
      <c r="SLN5" s="155"/>
      <c r="SLO5" s="155"/>
      <c r="SLP5" s="155"/>
      <c r="SLQ5" s="155"/>
      <c r="SLR5" s="155"/>
      <c r="SLS5" s="155"/>
      <c r="SLT5" s="155"/>
      <c r="SLU5" s="155"/>
      <c r="SLV5" s="155"/>
      <c r="SLW5" s="155"/>
      <c r="SLX5" s="155"/>
      <c r="SLY5" s="155"/>
      <c r="SLZ5" s="155"/>
      <c r="SMA5" s="155"/>
      <c r="SMB5" s="155"/>
      <c r="SMC5" s="155"/>
      <c r="SMD5" s="155"/>
      <c r="SME5" s="155"/>
      <c r="SMF5" s="155"/>
      <c r="SMG5" s="155"/>
      <c r="SMH5" s="155"/>
      <c r="SMI5" s="155"/>
      <c r="SMJ5" s="155"/>
      <c r="SMK5" s="155"/>
      <c r="SML5" s="155"/>
      <c r="SMM5" s="155"/>
      <c r="SMN5" s="155"/>
      <c r="SMO5" s="155"/>
      <c r="SMP5" s="155"/>
      <c r="SMQ5" s="155"/>
      <c r="SMR5" s="155"/>
      <c r="SMS5" s="155"/>
      <c r="SMT5" s="155"/>
      <c r="SMU5" s="155"/>
      <c r="SMV5" s="155"/>
      <c r="SMW5" s="155"/>
      <c r="SMX5" s="155"/>
      <c r="SMY5" s="155"/>
      <c r="SMZ5" s="155"/>
      <c r="SNA5" s="155"/>
      <c r="SNB5" s="155"/>
      <c r="SNC5" s="155"/>
      <c r="SND5" s="155"/>
      <c r="SNE5" s="155"/>
      <c r="SNF5" s="155"/>
      <c r="SNG5" s="155"/>
      <c r="SNH5" s="155"/>
      <c r="SNI5" s="155"/>
      <c r="SNJ5" s="155"/>
      <c r="SNK5" s="155"/>
      <c r="SNL5" s="155"/>
      <c r="SNM5" s="155"/>
      <c r="SNN5" s="155"/>
      <c r="SNO5" s="155"/>
      <c r="SNP5" s="155"/>
      <c r="SNQ5" s="155"/>
      <c r="SNR5" s="155"/>
      <c r="SNS5" s="155"/>
      <c r="SNT5" s="155"/>
      <c r="SNU5" s="155"/>
      <c r="SNV5" s="155"/>
      <c r="SNW5" s="155"/>
      <c r="SNX5" s="155"/>
      <c r="SNY5" s="155"/>
      <c r="SNZ5" s="155"/>
      <c r="SOA5" s="155"/>
      <c r="SOB5" s="155"/>
      <c r="SOC5" s="155"/>
      <c r="SOD5" s="155"/>
      <c r="SOE5" s="155"/>
      <c r="SOF5" s="155"/>
      <c r="SOG5" s="155"/>
      <c r="SOH5" s="155"/>
      <c r="SOI5" s="155"/>
      <c r="SOJ5" s="155"/>
      <c r="SOK5" s="155"/>
      <c r="SOL5" s="155"/>
      <c r="SOM5" s="155"/>
      <c r="SON5" s="155"/>
      <c r="SOO5" s="155"/>
      <c r="SOP5" s="155"/>
      <c r="SOQ5" s="155"/>
      <c r="SOR5" s="155"/>
      <c r="SOS5" s="155"/>
      <c r="SOT5" s="155"/>
      <c r="SOU5" s="155"/>
      <c r="SOV5" s="155"/>
      <c r="SOW5" s="155"/>
      <c r="SOX5" s="155"/>
      <c r="SOY5" s="155"/>
      <c r="SOZ5" s="155"/>
      <c r="SPA5" s="155"/>
      <c r="SPB5" s="155"/>
      <c r="SPC5" s="155"/>
      <c r="SPD5" s="155"/>
      <c r="SPE5" s="155"/>
      <c r="SPF5" s="155"/>
      <c r="SPG5" s="155"/>
      <c r="SPH5" s="155"/>
      <c r="SPI5" s="155"/>
      <c r="SPJ5" s="155"/>
      <c r="SPK5" s="155"/>
      <c r="SPL5" s="155"/>
      <c r="SPM5" s="155"/>
      <c r="SPN5" s="155"/>
      <c r="SPO5" s="155"/>
      <c r="SPP5" s="155"/>
      <c r="SPQ5" s="155"/>
      <c r="SPR5" s="155"/>
      <c r="SPS5" s="155"/>
      <c r="SPT5" s="155"/>
      <c r="SPU5" s="155"/>
      <c r="SPV5" s="155"/>
      <c r="SPW5" s="155"/>
      <c r="SPX5" s="155"/>
      <c r="SPY5" s="155"/>
      <c r="SPZ5" s="155"/>
      <c r="SQA5" s="155"/>
      <c r="SQB5" s="155"/>
      <c r="SQC5" s="155"/>
      <c r="SQD5" s="155"/>
      <c r="SQE5" s="155"/>
      <c r="SQF5" s="155"/>
      <c r="SQG5" s="155"/>
      <c r="SQH5" s="155"/>
      <c r="SQI5" s="155"/>
      <c r="SQJ5" s="155"/>
      <c r="SQK5" s="155"/>
      <c r="SQL5" s="155"/>
      <c r="SQM5" s="155"/>
      <c r="SQN5" s="155"/>
      <c r="SQO5" s="155"/>
      <c r="SQP5" s="155"/>
      <c r="SQQ5" s="155"/>
      <c r="SQR5" s="155"/>
      <c r="SQS5" s="155"/>
      <c r="SQT5" s="155"/>
      <c r="SQU5" s="155"/>
      <c r="SQV5" s="155"/>
      <c r="SQW5" s="155"/>
      <c r="SQX5" s="155"/>
      <c r="SQY5" s="155"/>
      <c r="SQZ5" s="155"/>
      <c r="SRA5" s="155"/>
      <c r="SRB5" s="155"/>
      <c r="SRC5" s="155"/>
      <c r="SRD5" s="155"/>
      <c r="SRE5" s="155"/>
      <c r="SRF5" s="155"/>
      <c r="SRG5" s="155"/>
      <c r="SRH5" s="155"/>
      <c r="SRI5" s="155"/>
      <c r="SRJ5" s="155"/>
      <c r="SRK5" s="155"/>
      <c r="SRL5" s="155"/>
      <c r="SRM5" s="155"/>
      <c r="SRN5" s="155"/>
      <c r="SRO5" s="155"/>
      <c r="SRP5" s="155"/>
      <c r="SRQ5" s="155"/>
      <c r="SRR5" s="155"/>
      <c r="SRS5" s="155"/>
      <c r="SRT5" s="155"/>
      <c r="SRU5" s="155"/>
      <c r="SRV5" s="155"/>
      <c r="SRW5" s="155"/>
      <c r="SRX5" s="155"/>
      <c r="SRY5" s="155"/>
      <c r="SRZ5" s="155"/>
      <c r="SSA5" s="155"/>
      <c r="SSB5" s="155"/>
      <c r="SSC5" s="155"/>
      <c r="SSD5" s="155"/>
      <c r="SSE5" s="155"/>
      <c r="SSF5" s="155"/>
      <c r="SSG5" s="155"/>
      <c r="SSH5" s="155"/>
      <c r="SSI5" s="155"/>
      <c r="SSJ5" s="155"/>
      <c r="SSK5" s="155"/>
      <c r="SSL5" s="155"/>
      <c r="SSM5" s="155"/>
      <c r="SSN5" s="155"/>
      <c r="SSO5" s="155"/>
      <c r="SSP5" s="155"/>
      <c r="SSQ5" s="155"/>
      <c r="SSR5" s="155"/>
      <c r="SSS5" s="155"/>
      <c r="SST5" s="155"/>
      <c r="SSU5" s="155"/>
      <c r="SSV5" s="155"/>
      <c r="SSW5" s="155"/>
      <c r="SSX5" s="155"/>
      <c r="SSY5" s="155"/>
      <c r="SSZ5" s="155"/>
      <c r="STA5" s="155"/>
      <c r="STB5" s="155"/>
      <c r="STC5" s="155"/>
      <c r="STD5" s="155"/>
      <c r="STE5" s="155"/>
      <c r="STF5" s="155"/>
      <c r="STG5" s="155"/>
      <c r="STH5" s="155"/>
      <c r="STI5" s="155"/>
      <c r="STJ5" s="155"/>
      <c r="STK5" s="155"/>
      <c r="STL5" s="155"/>
      <c r="STM5" s="155"/>
      <c r="STN5" s="155"/>
      <c r="STO5" s="155"/>
      <c r="STP5" s="155"/>
      <c r="STQ5" s="155"/>
      <c r="STR5" s="155"/>
      <c r="STS5" s="155"/>
      <c r="STT5" s="155"/>
      <c r="STU5" s="155"/>
      <c r="STV5" s="155"/>
      <c r="STW5" s="155"/>
      <c r="STX5" s="155"/>
      <c r="STY5" s="155"/>
      <c r="STZ5" s="155"/>
      <c r="SUA5" s="155"/>
      <c r="SUB5" s="155"/>
      <c r="SUC5" s="155"/>
      <c r="SUD5" s="155"/>
      <c r="SUE5" s="155"/>
      <c r="SUF5" s="155"/>
      <c r="SUG5" s="155"/>
      <c r="SUH5" s="155"/>
      <c r="SUI5" s="155"/>
      <c r="SUJ5" s="155"/>
      <c r="SUK5" s="155"/>
      <c r="SUL5" s="155"/>
      <c r="SUM5" s="155"/>
      <c r="SUN5" s="155"/>
      <c r="SUO5" s="155"/>
      <c r="SUP5" s="155"/>
      <c r="SUQ5" s="155"/>
      <c r="SUR5" s="155"/>
      <c r="SUS5" s="155"/>
      <c r="SUT5" s="155"/>
      <c r="SUU5" s="155"/>
      <c r="SUV5" s="155"/>
      <c r="SUW5" s="155"/>
      <c r="SUX5" s="155"/>
      <c r="SUY5" s="155"/>
      <c r="SUZ5" s="155"/>
      <c r="SVA5" s="155"/>
      <c r="SVB5" s="155"/>
      <c r="SVC5" s="155"/>
      <c r="SVD5" s="155"/>
      <c r="SVE5" s="155"/>
      <c r="SVF5" s="155"/>
      <c r="SVG5" s="155"/>
      <c r="SVH5" s="155"/>
      <c r="SVI5" s="155"/>
      <c r="SVJ5" s="155"/>
      <c r="SVK5" s="155"/>
      <c r="SVL5" s="155"/>
      <c r="SVM5" s="155"/>
      <c r="SVN5" s="155"/>
      <c r="SVO5" s="155"/>
      <c r="SVP5" s="155"/>
      <c r="SVQ5" s="155"/>
      <c r="SVR5" s="155"/>
      <c r="SVS5" s="155"/>
      <c r="SVT5" s="155"/>
      <c r="SVU5" s="155"/>
      <c r="SVV5" s="155"/>
      <c r="SVW5" s="155"/>
      <c r="SVX5" s="155"/>
      <c r="SVY5" s="155"/>
      <c r="SVZ5" s="155"/>
      <c r="SWA5" s="155"/>
      <c r="SWB5" s="155"/>
      <c r="SWC5" s="155"/>
      <c r="SWD5" s="155"/>
      <c r="SWE5" s="155"/>
      <c r="SWF5" s="155"/>
      <c r="SWG5" s="155"/>
      <c r="SWH5" s="155"/>
      <c r="SWI5" s="155"/>
      <c r="SWJ5" s="155"/>
      <c r="SWK5" s="155"/>
      <c r="SWL5" s="155"/>
      <c r="SWM5" s="155"/>
      <c r="SWN5" s="155"/>
      <c r="SWO5" s="155"/>
      <c r="SWP5" s="155"/>
      <c r="SWQ5" s="155"/>
      <c r="SWR5" s="155"/>
      <c r="SWS5" s="155"/>
      <c r="SWT5" s="155"/>
      <c r="SWU5" s="155"/>
      <c r="SWV5" s="155"/>
      <c r="SWW5" s="155"/>
      <c r="SWX5" s="155"/>
      <c r="SWY5" s="155"/>
      <c r="SWZ5" s="155"/>
      <c r="SXA5" s="155"/>
      <c r="SXB5" s="155"/>
      <c r="SXC5" s="155"/>
      <c r="SXD5" s="155"/>
      <c r="SXE5" s="155"/>
      <c r="SXF5" s="155"/>
      <c r="SXG5" s="155"/>
      <c r="SXH5" s="155"/>
      <c r="SXI5" s="155"/>
      <c r="SXJ5" s="155"/>
      <c r="SXK5" s="155"/>
      <c r="SXL5" s="155"/>
      <c r="SXM5" s="155"/>
      <c r="SXN5" s="155"/>
      <c r="SXO5" s="155"/>
      <c r="SXP5" s="155"/>
      <c r="SXQ5" s="155"/>
      <c r="SXR5" s="155"/>
      <c r="SXS5" s="155"/>
      <c r="SXT5" s="155"/>
      <c r="SXU5" s="155"/>
      <c r="SXV5" s="155"/>
      <c r="SXW5" s="155"/>
      <c r="SXX5" s="155"/>
      <c r="SXY5" s="155"/>
      <c r="SXZ5" s="155"/>
      <c r="SYA5" s="155"/>
      <c r="SYB5" s="155"/>
      <c r="SYC5" s="155"/>
      <c r="SYD5" s="155"/>
      <c r="SYE5" s="155"/>
      <c r="SYF5" s="155"/>
      <c r="SYG5" s="155"/>
      <c r="SYH5" s="155"/>
      <c r="SYI5" s="155"/>
      <c r="SYJ5" s="155"/>
      <c r="SYK5" s="155"/>
      <c r="SYL5" s="155"/>
      <c r="SYM5" s="155"/>
      <c r="SYN5" s="155"/>
      <c r="SYO5" s="155"/>
      <c r="SYP5" s="155"/>
      <c r="SYQ5" s="155"/>
      <c r="SYR5" s="155"/>
      <c r="SYS5" s="155"/>
      <c r="SYT5" s="155"/>
      <c r="SYU5" s="155"/>
      <c r="SYV5" s="155"/>
      <c r="SYW5" s="155"/>
      <c r="SYX5" s="155"/>
      <c r="SYY5" s="155"/>
      <c r="SYZ5" s="155"/>
      <c r="SZA5" s="155"/>
      <c r="SZB5" s="155"/>
      <c r="SZC5" s="155"/>
      <c r="SZD5" s="155"/>
      <c r="SZE5" s="155"/>
      <c r="SZF5" s="155"/>
      <c r="SZG5" s="155"/>
      <c r="SZH5" s="155"/>
      <c r="SZI5" s="155"/>
      <c r="SZJ5" s="155"/>
      <c r="SZK5" s="155"/>
      <c r="SZL5" s="155"/>
      <c r="SZM5" s="155"/>
      <c r="SZN5" s="155"/>
      <c r="SZO5" s="155"/>
      <c r="SZP5" s="155"/>
      <c r="SZQ5" s="155"/>
      <c r="SZR5" s="155"/>
      <c r="SZS5" s="155"/>
      <c r="SZT5" s="155"/>
      <c r="SZU5" s="155"/>
      <c r="SZV5" s="155"/>
      <c r="SZW5" s="155"/>
      <c r="SZX5" s="155"/>
      <c r="SZY5" s="155"/>
      <c r="SZZ5" s="155"/>
      <c r="TAA5" s="155"/>
      <c r="TAB5" s="155"/>
      <c r="TAC5" s="155"/>
      <c r="TAD5" s="155"/>
      <c r="TAE5" s="155"/>
      <c r="TAF5" s="155"/>
      <c r="TAG5" s="155"/>
      <c r="TAH5" s="155"/>
      <c r="TAI5" s="155"/>
      <c r="TAJ5" s="155"/>
      <c r="TAK5" s="155"/>
      <c r="TAL5" s="155"/>
      <c r="TAM5" s="155"/>
      <c r="TAN5" s="155"/>
      <c r="TAO5" s="155"/>
      <c r="TAP5" s="155"/>
      <c r="TAQ5" s="155"/>
      <c r="TAR5" s="155"/>
      <c r="TAS5" s="155"/>
      <c r="TAT5" s="155"/>
      <c r="TAU5" s="155"/>
      <c r="TAV5" s="155"/>
      <c r="TAW5" s="155"/>
      <c r="TAX5" s="155"/>
      <c r="TAY5" s="155"/>
      <c r="TAZ5" s="155"/>
      <c r="TBA5" s="155"/>
      <c r="TBB5" s="155"/>
      <c r="TBC5" s="155"/>
      <c r="TBD5" s="155"/>
      <c r="TBE5" s="155"/>
      <c r="TBF5" s="155"/>
      <c r="TBG5" s="155"/>
      <c r="TBH5" s="155"/>
      <c r="TBI5" s="155"/>
      <c r="TBJ5" s="155"/>
      <c r="TBK5" s="155"/>
      <c r="TBL5" s="155"/>
      <c r="TBM5" s="155"/>
      <c r="TBN5" s="155"/>
      <c r="TBO5" s="155"/>
      <c r="TBP5" s="155"/>
      <c r="TBQ5" s="155"/>
      <c r="TBR5" s="155"/>
      <c r="TBS5" s="155"/>
      <c r="TBT5" s="155"/>
      <c r="TBU5" s="155"/>
      <c r="TBV5" s="155"/>
      <c r="TBW5" s="155"/>
      <c r="TBX5" s="155"/>
      <c r="TBY5" s="155"/>
      <c r="TBZ5" s="155"/>
      <c r="TCA5" s="155"/>
      <c r="TCB5" s="155"/>
      <c r="TCC5" s="155"/>
      <c r="TCD5" s="155"/>
      <c r="TCE5" s="155"/>
      <c r="TCF5" s="155"/>
      <c r="TCG5" s="155"/>
      <c r="TCH5" s="155"/>
      <c r="TCI5" s="155"/>
      <c r="TCJ5" s="155"/>
      <c r="TCK5" s="155"/>
      <c r="TCL5" s="155"/>
      <c r="TCM5" s="155"/>
      <c r="TCN5" s="155"/>
      <c r="TCO5" s="155"/>
      <c r="TCP5" s="155"/>
      <c r="TCQ5" s="155"/>
      <c r="TCR5" s="155"/>
      <c r="TCS5" s="155"/>
      <c r="TCT5" s="155"/>
      <c r="TCU5" s="155"/>
      <c r="TCV5" s="155"/>
      <c r="TCW5" s="155"/>
      <c r="TCX5" s="155"/>
      <c r="TCY5" s="155"/>
      <c r="TCZ5" s="155"/>
      <c r="TDA5" s="155"/>
      <c r="TDB5" s="155"/>
      <c r="TDC5" s="155"/>
      <c r="TDD5" s="155"/>
      <c r="TDE5" s="155"/>
      <c r="TDF5" s="155"/>
      <c r="TDG5" s="155"/>
      <c r="TDH5" s="155"/>
      <c r="TDI5" s="155"/>
      <c r="TDJ5" s="155"/>
      <c r="TDK5" s="155"/>
      <c r="TDL5" s="155"/>
      <c r="TDM5" s="155"/>
      <c r="TDN5" s="155"/>
      <c r="TDO5" s="155"/>
      <c r="TDP5" s="155"/>
      <c r="TDQ5" s="155"/>
      <c r="TDR5" s="155"/>
      <c r="TDS5" s="155"/>
      <c r="TDT5" s="155"/>
      <c r="TDU5" s="155"/>
      <c r="TDV5" s="155"/>
      <c r="TDW5" s="155"/>
      <c r="TDX5" s="155"/>
      <c r="TDY5" s="155"/>
      <c r="TDZ5" s="155"/>
      <c r="TEA5" s="155"/>
      <c r="TEB5" s="155"/>
      <c r="TEC5" s="155"/>
      <c r="TED5" s="155"/>
      <c r="TEE5" s="155"/>
      <c r="TEF5" s="155"/>
      <c r="TEG5" s="155"/>
      <c r="TEH5" s="155"/>
      <c r="TEI5" s="155"/>
      <c r="TEJ5" s="155"/>
      <c r="TEK5" s="155"/>
      <c r="TEL5" s="155"/>
      <c r="TEM5" s="155"/>
      <c r="TEN5" s="155"/>
      <c r="TEO5" s="155"/>
      <c r="TEP5" s="155"/>
      <c r="TEQ5" s="155"/>
      <c r="TER5" s="155"/>
      <c r="TES5" s="155"/>
      <c r="TET5" s="155"/>
      <c r="TEU5" s="155"/>
      <c r="TEV5" s="155"/>
      <c r="TEW5" s="155"/>
      <c r="TEX5" s="155"/>
      <c r="TEY5" s="155"/>
      <c r="TEZ5" s="155"/>
      <c r="TFA5" s="155"/>
      <c r="TFB5" s="155"/>
      <c r="TFC5" s="155"/>
      <c r="TFD5" s="155"/>
      <c r="TFE5" s="155"/>
      <c r="TFF5" s="155"/>
      <c r="TFG5" s="155"/>
      <c r="TFH5" s="155"/>
      <c r="TFI5" s="155"/>
      <c r="TFJ5" s="155"/>
      <c r="TFK5" s="155"/>
      <c r="TFL5" s="155"/>
      <c r="TFM5" s="155"/>
      <c r="TFN5" s="155"/>
      <c r="TFO5" s="155"/>
      <c r="TFP5" s="155"/>
      <c r="TFQ5" s="155"/>
      <c r="TFR5" s="155"/>
      <c r="TFS5" s="155"/>
      <c r="TFT5" s="155"/>
      <c r="TFU5" s="155"/>
      <c r="TFV5" s="155"/>
      <c r="TFW5" s="155"/>
      <c r="TFX5" s="155"/>
      <c r="TFY5" s="155"/>
      <c r="TFZ5" s="155"/>
      <c r="TGA5" s="155"/>
      <c r="TGB5" s="155"/>
      <c r="TGC5" s="155"/>
      <c r="TGD5" s="155"/>
      <c r="TGE5" s="155"/>
      <c r="TGF5" s="155"/>
      <c r="TGG5" s="155"/>
      <c r="TGH5" s="155"/>
      <c r="TGI5" s="155"/>
      <c r="TGJ5" s="155"/>
      <c r="TGK5" s="155"/>
      <c r="TGL5" s="155"/>
      <c r="TGM5" s="155"/>
      <c r="TGN5" s="155"/>
      <c r="TGO5" s="155"/>
      <c r="TGP5" s="155"/>
      <c r="TGQ5" s="155"/>
      <c r="TGR5" s="155"/>
      <c r="TGS5" s="155"/>
      <c r="TGT5" s="155"/>
      <c r="TGU5" s="155"/>
      <c r="TGV5" s="155"/>
      <c r="TGW5" s="155"/>
      <c r="TGX5" s="155"/>
      <c r="TGY5" s="155"/>
      <c r="TGZ5" s="155"/>
      <c r="THA5" s="155"/>
      <c r="THB5" s="155"/>
      <c r="THC5" s="155"/>
      <c r="THD5" s="155"/>
      <c r="THE5" s="155"/>
      <c r="THF5" s="155"/>
      <c r="THG5" s="155"/>
      <c r="THH5" s="155"/>
      <c r="THI5" s="155"/>
      <c r="THJ5" s="155"/>
      <c r="THK5" s="155"/>
      <c r="THL5" s="155"/>
      <c r="THM5" s="155"/>
      <c r="THN5" s="155"/>
      <c r="THO5" s="155"/>
      <c r="THP5" s="155"/>
      <c r="THQ5" s="155"/>
      <c r="THR5" s="155"/>
      <c r="THS5" s="155"/>
      <c r="THT5" s="155"/>
      <c r="THU5" s="155"/>
      <c r="THV5" s="155"/>
      <c r="THW5" s="155"/>
      <c r="THX5" s="155"/>
      <c r="THY5" s="155"/>
      <c r="THZ5" s="155"/>
      <c r="TIA5" s="155"/>
      <c r="TIB5" s="155"/>
      <c r="TIC5" s="155"/>
      <c r="TID5" s="155"/>
      <c r="TIE5" s="155"/>
      <c r="TIF5" s="155"/>
      <c r="TIG5" s="155"/>
      <c r="TIH5" s="155"/>
      <c r="TII5" s="155"/>
      <c r="TIJ5" s="155"/>
      <c r="TIK5" s="155"/>
      <c r="TIL5" s="155"/>
      <c r="TIM5" s="155"/>
      <c r="TIN5" s="155"/>
      <c r="TIO5" s="155"/>
      <c r="TIP5" s="155"/>
      <c r="TIQ5" s="155"/>
      <c r="TIR5" s="155"/>
      <c r="TIS5" s="155"/>
      <c r="TIT5" s="155"/>
      <c r="TIU5" s="155"/>
      <c r="TIV5" s="155"/>
      <c r="TIW5" s="155"/>
      <c r="TIX5" s="155"/>
      <c r="TIY5" s="155"/>
      <c r="TIZ5" s="155"/>
      <c r="TJA5" s="155"/>
      <c r="TJB5" s="155"/>
      <c r="TJC5" s="155"/>
      <c r="TJD5" s="155"/>
      <c r="TJE5" s="155"/>
      <c r="TJF5" s="155"/>
      <c r="TJG5" s="155"/>
      <c r="TJH5" s="155"/>
      <c r="TJI5" s="155"/>
      <c r="TJJ5" s="155"/>
      <c r="TJK5" s="155"/>
      <c r="TJL5" s="155"/>
      <c r="TJM5" s="155"/>
      <c r="TJN5" s="155"/>
      <c r="TJO5" s="155"/>
      <c r="TJP5" s="155"/>
      <c r="TJQ5" s="155"/>
      <c r="TJR5" s="155"/>
      <c r="TJS5" s="155"/>
      <c r="TJT5" s="155"/>
      <c r="TJU5" s="155"/>
      <c r="TJV5" s="155"/>
      <c r="TJW5" s="155"/>
      <c r="TJX5" s="155"/>
      <c r="TJY5" s="155"/>
      <c r="TJZ5" s="155"/>
      <c r="TKA5" s="155"/>
      <c r="TKB5" s="155"/>
      <c r="TKC5" s="155"/>
      <c r="TKD5" s="155"/>
      <c r="TKE5" s="155"/>
      <c r="TKF5" s="155"/>
      <c r="TKG5" s="155"/>
      <c r="TKH5" s="155"/>
      <c r="TKI5" s="155"/>
      <c r="TKJ5" s="155"/>
      <c r="TKK5" s="155"/>
      <c r="TKL5" s="155"/>
      <c r="TKM5" s="155"/>
      <c r="TKN5" s="155"/>
      <c r="TKO5" s="155"/>
      <c r="TKP5" s="155"/>
      <c r="TKQ5" s="155"/>
      <c r="TKR5" s="155"/>
      <c r="TKS5" s="155"/>
      <c r="TKT5" s="155"/>
      <c r="TKU5" s="155"/>
      <c r="TKV5" s="155"/>
      <c r="TKW5" s="155"/>
      <c r="TKX5" s="155"/>
      <c r="TKY5" s="155"/>
      <c r="TKZ5" s="155"/>
      <c r="TLA5" s="155"/>
      <c r="TLB5" s="155"/>
      <c r="TLC5" s="155"/>
      <c r="TLD5" s="155"/>
      <c r="TLE5" s="155"/>
      <c r="TLF5" s="155"/>
      <c r="TLG5" s="155"/>
      <c r="TLH5" s="155"/>
      <c r="TLI5" s="155"/>
      <c r="TLJ5" s="155"/>
      <c r="TLK5" s="155"/>
      <c r="TLL5" s="155"/>
      <c r="TLM5" s="155"/>
      <c r="TLN5" s="155"/>
      <c r="TLO5" s="155"/>
      <c r="TLP5" s="155"/>
      <c r="TLQ5" s="155"/>
      <c r="TLR5" s="155"/>
      <c r="TLS5" s="155"/>
      <c r="TLT5" s="155"/>
      <c r="TLU5" s="155"/>
      <c r="TLV5" s="155"/>
      <c r="TLW5" s="155"/>
      <c r="TLX5" s="155"/>
      <c r="TLY5" s="155"/>
      <c r="TLZ5" s="155"/>
      <c r="TMA5" s="155"/>
      <c r="TMB5" s="155"/>
      <c r="TMC5" s="155"/>
      <c r="TMD5" s="155"/>
      <c r="TME5" s="155"/>
      <c r="TMF5" s="155"/>
      <c r="TMG5" s="155"/>
      <c r="TMH5" s="155"/>
      <c r="TMI5" s="155"/>
      <c r="TMJ5" s="155"/>
      <c r="TMK5" s="155"/>
      <c r="TML5" s="155"/>
      <c r="TMM5" s="155"/>
      <c r="TMN5" s="155"/>
      <c r="TMO5" s="155"/>
      <c r="TMP5" s="155"/>
      <c r="TMQ5" s="155"/>
      <c r="TMR5" s="155"/>
      <c r="TMS5" s="155"/>
      <c r="TMT5" s="155"/>
      <c r="TMU5" s="155"/>
      <c r="TMV5" s="155"/>
      <c r="TMW5" s="155"/>
      <c r="TMX5" s="155"/>
      <c r="TMY5" s="155"/>
      <c r="TMZ5" s="155"/>
      <c r="TNA5" s="155"/>
      <c r="TNB5" s="155"/>
      <c r="TNC5" s="155"/>
      <c r="TND5" s="155"/>
      <c r="TNE5" s="155"/>
      <c r="TNF5" s="155"/>
      <c r="TNG5" s="155"/>
      <c r="TNH5" s="155"/>
      <c r="TNI5" s="155"/>
      <c r="TNJ5" s="155"/>
      <c r="TNK5" s="155"/>
      <c r="TNL5" s="155"/>
      <c r="TNM5" s="155"/>
      <c r="TNN5" s="155"/>
      <c r="TNO5" s="155"/>
      <c r="TNP5" s="155"/>
      <c r="TNQ5" s="155"/>
      <c r="TNR5" s="155"/>
      <c r="TNS5" s="155"/>
      <c r="TNT5" s="155"/>
      <c r="TNU5" s="155"/>
      <c r="TNV5" s="155"/>
      <c r="TNW5" s="155"/>
      <c r="TNX5" s="155"/>
      <c r="TNY5" s="155"/>
      <c r="TNZ5" s="155"/>
      <c r="TOA5" s="155"/>
      <c r="TOB5" s="155"/>
      <c r="TOC5" s="155"/>
      <c r="TOD5" s="155"/>
      <c r="TOE5" s="155"/>
      <c r="TOF5" s="155"/>
      <c r="TOG5" s="155"/>
      <c r="TOH5" s="155"/>
      <c r="TOI5" s="155"/>
      <c r="TOJ5" s="155"/>
      <c r="TOK5" s="155"/>
      <c r="TOL5" s="155"/>
      <c r="TOM5" s="155"/>
      <c r="TON5" s="155"/>
      <c r="TOO5" s="155"/>
      <c r="TOP5" s="155"/>
      <c r="TOQ5" s="155"/>
      <c r="TOR5" s="155"/>
      <c r="TOS5" s="155"/>
      <c r="TOT5" s="155"/>
      <c r="TOU5" s="155"/>
      <c r="TOV5" s="155"/>
      <c r="TOW5" s="155"/>
      <c r="TOX5" s="155"/>
      <c r="TOY5" s="155"/>
      <c r="TOZ5" s="155"/>
      <c r="TPA5" s="155"/>
      <c r="TPB5" s="155"/>
      <c r="TPC5" s="155"/>
      <c r="TPD5" s="155"/>
      <c r="TPE5" s="155"/>
      <c r="TPF5" s="155"/>
      <c r="TPG5" s="155"/>
      <c r="TPH5" s="155"/>
      <c r="TPI5" s="155"/>
      <c r="TPJ5" s="155"/>
      <c r="TPK5" s="155"/>
      <c r="TPL5" s="155"/>
      <c r="TPM5" s="155"/>
      <c r="TPN5" s="155"/>
      <c r="TPO5" s="155"/>
      <c r="TPP5" s="155"/>
      <c r="TPQ5" s="155"/>
      <c r="TPR5" s="155"/>
      <c r="TPS5" s="155"/>
      <c r="TPT5" s="155"/>
      <c r="TPU5" s="155"/>
      <c r="TPV5" s="155"/>
      <c r="TPW5" s="155"/>
      <c r="TPX5" s="155"/>
      <c r="TPY5" s="155"/>
      <c r="TPZ5" s="155"/>
      <c r="TQA5" s="155"/>
      <c r="TQB5" s="155"/>
      <c r="TQC5" s="155"/>
      <c r="TQD5" s="155"/>
      <c r="TQE5" s="155"/>
      <c r="TQF5" s="155"/>
      <c r="TQG5" s="155"/>
      <c r="TQH5" s="155"/>
      <c r="TQI5" s="155"/>
      <c r="TQJ5" s="155"/>
      <c r="TQK5" s="155"/>
      <c r="TQL5" s="155"/>
      <c r="TQM5" s="155"/>
      <c r="TQN5" s="155"/>
      <c r="TQO5" s="155"/>
      <c r="TQP5" s="155"/>
      <c r="TQQ5" s="155"/>
      <c r="TQR5" s="155"/>
      <c r="TQS5" s="155"/>
      <c r="TQT5" s="155"/>
      <c r="TQU5" s="155"/>
      <c r="TQV5" s="155"/>
      <c r="TQW5" s="155"/>
      <c r="TQX5" s="155"/>
      <c r="TQY5" s="155"/>
      <c r="TQZ5" s="155"/>
      <c r="TRA5" s="155"/>
      <c r="TRB5" s="155"/>
      <c r="TRC5" s="155"/>
      <c r="TRD5" s="155"/>
      <c r="TRE5" s="155"/>
      <c r="TRF5" s="155"/>
      <c r="TRG5" s="155"/>
      <c r="TRH5" s="155"/>
      <c r="TRI5" s="155"/>
      <c r="TRJ5" s="155"/>
      <c r="TRK5" s="155"/>
      <c r="TRL5" s="155"/>
      <c r="TRM5" s="155"/>
      <c r="TRN5" s="155"/>
      <c r="TRO5" s="155"/>
      <c r="TRP5" s="155"/>
      <c r="TRQ5" s="155"/>
      <c r="TRR5" s="155"/>
      <c r="TRS5" s="155"/>
      <c r="TRT5" s="155"/>
      <c r="TRU5" s="155"/>
      <c r="TRV5" s="155"/>
      <c r="TRW5" s="155"/>
      <c r="TRX5" s="155"/>
      <c r="TRY5" s="155"/>
      <c r="TRZ5" s="155"/>
      <c r="TSA5" s="155"/>
      <c r="TSB5" s="155"/>
      <c r="TSC5" s="155"/>
      <c r="TSD5" s="155"/>
      <c r="TSE5" s="155"/>
      <c r="TSF5" s="155"/>
      <c r="TSG5" s="155"/>
      <c r="TSH5" s="155"/>
      <c r="TSI5" s="155"/>
      <c r="TSJ5" s="155"/>
      <c r="TSK5" s="155"/>
      <c r="TSL5" s="155"/>
      <c r="TSM5" s="155"/>
      <c r="TSN5" s="155"/>
      <c r="TSO5" s="155"/>
      <c r="TSP5" s="155"/>
      <c r="TSQ5" s="155"/>
      <c r="TSR5" s="155"/>
      <c r="TSS5" s="155"/>
      <c r="TST5" s="155"/>
      <c r="TSU5" s="155"/>
      <c r="TSV5" s="155"/>
      <c r="TSW5" s="155"/>
      <c r="TSX5" s="155"/>
      <c r="TSY5" s="155"/>
      <c r="TSZ5" s="155"/>
      <c r="TTA5" s="155"/>
      <c r="TTB5" s="155"/>
      <c r="TTC5" s="155"/>
      <c r="TTD5" s="155"/>
      <c r="TTE5" s="155"/>
      <c r="TTF5" s="155"/>
      <c r="TTG5" s="155"/>
      <c r="TTH5" s="155"/>
      <c r="TTI5" s="155"/>
      <c r="TTJ5" s="155"/>
      <c r="TTK5" s="155"/>
      <c r="TTL5" s="155"/>
      <c r="TTM5" s="155"/>
      <c r="TTN5" s="155"/>
      <c r="TTO5" s="155"/>
      <c r="TTP5" s="155"/>
      <c r="TTQ5" s="155"/>
      <c r="TTR5" s="155"/>
      <c r="TTS5" s="155"/>
      <c r="TTT5" s="155"/>
      <c r="TTU5" s="155"/>
      <c r="TTV5" s="155"/>
      <c r="TTW5" s="155"/>
      <c r="TTX5" s="155"/>
      <c r="TTY5" s="155"/>
      <c r="TTZ5" s="155"/>
      <c r="TUA5" s="155"/>
      <c r="TUB5" s="155"/>
      <c r="TUC5" s="155"/>
      <c r="TUD5" s="155"/>
      <c r="TUE5" s="155"/>
      <c r="TUF5" s="155"/>
      <c r="TUG5" s="155"/>
      <c r="TUH5" s="155"/>
      <c r="TUI5" s="155"/>
      <c r="TUJ5" s="155"/>
      <c r="TUK5" s="155"/>
      <c r="TUL5" s="155"/>
      <c r="TUM5" s="155"/>
      <c r="TUN5" s="155"/>
      <c r="TUO5" s="155"/>
      <c r="TUP5" s="155"/>
      <c r="TUQ5" s="155"/>
      <c r="TUR5" s="155"/>
      <c r="TUS5" s="155"/>
      <c r="TUT5" s="155"/>
      <c r="TUU5" s="155"/>
      <c r="TUV5" s="155"/>
      <c r="TUW5" s="155"/>
      <c r="TUX5" s="155"/>
      <c r="TUY5" s="155"/>
      <c r="TUZ5" s="155"/>
      <c r="TVA5" s="155"/>
      <c r="TVB5" s="155"/>
      <c r="TVC5" s="155"/>
      <c r="TVD5" s="155"/>
      <c r="TVE5" s="155"/>
      <c r="TVF5" s="155"/>
      <c r="TVG5" s="155"/>
      <c r="TVH5" s="155"/>
      <c r="TVI5" s="155"/>
      <c r="TVJ5" s="155"/>
      <c r="TVK5" s="155"/>
      <c r="TVL5" s="155"/>
      <c r="TVM5" s="155"/>
      <c r="TVN5" s="155"/>
      <c r="TVO5" s="155"/>
      <c r="TVP5" s="155"/>
      <c r="TVQ5" s="155"/>
      <c r="TVR5" s="155"/>
      <c r="TVS5" s="155"/>
      <c r="TVT5" s="155"/>
      <c r="TVU5" s="155"/>
      <c r="TVV5" s="155"/>
      <c r="TVW5" s="155"/>
      <c r="TVX5" s="155"/>
      <c r="TVY5" s="155"/>
      <c r="TVZ5" s="155"/>
      <c r="TWA5" s="155"/>
      <c r="TWB5" s="155"/>
      <c r="TWC5" s="155"/>
      <c r="TWD5" s="155"/>
      <c r="TWE5" s="155"/>
      <c r="TWF5" s="155"/>
      <c r="TWG5" s="155"/>
      <c r="TWH5" s="155"/>
      <c r="TWI5" s="155"/>
      <c r="TWJ5" s="155"/>
      <c r="TWK5" s="155"/>
      <c r="TWL5" s="155"/>
      <c r="TWM5" s="155"/>
      <c r="TWN5" s="155"/>
      <c r="TWO5" s="155"/>
      <c r="TWP5" s="155"/>
      <c r="TWQ5" s="155"/>
      <c r="TWR5" s="155"/>
      <c r="TWS5" s="155"/>
      <c r="TWT5" s="155"/>
      <c r="TWU5" s="155"/>
      <c r="TWV5" s="155"/>
      <c r="TWW5" s="155"/>
      <c r="TWX5" s="155"/>
      <c r="TWY5" s="155"/>
      <c r="TWZ5" s="155"/>
      <c r="TXA5" s="155"/>
      <c r="TXB5" s="155"/>
      <c r="TXC5" s="155"/>
      <c r="TXD5" s="155"/>
      <c r="TXE5" s="155"/>
      <c r="TXF5" s="155"/>
      <c r="TXG5" s="155"/>
      <c r="TXH5" s="155"/>
      <c r="TXI5" s="155"/>
      <c r="TXJ5" s="155"/>
      <c r="TXK5" s="155"/>
      <c r="TXL5" s="155"/>
      <c r="TXM5" s="155"/>
      <c r="TXN5" s="155"/>
      <c r="TXO5" s="155"/>
      <c r="TXP5" s="155"/>
      <c r="TXQ5" s="155"/>
      <c r="TXR5" s="155"/>
      <c r="TXS5" s="155"/>
      <c r="TXT5" s="155"/>
      <c r="TXU5" s="155"/>
      <c r="TXV5" s="155"/>
      <c r="TXW5" s="155"/>
      <c r="TXX5" s="155"/>
      <c r="TXY5" s="155"/>
      <c r="TXZ5" s="155"/>
      <c r="TYA5" s="155"/>
      <c r="TYB5" s="155"/>
      <c r="TYC5" s="155"/>
      <c r="TYD5" s="155"/>
      <c r="TYE5" s="155"/>
      <c r="TYF5" s="155"/>
      <c r="TYG5" s="155"/>
      <c r="TYH5" s="155"/>
      <c r="TYI5" s="155"/>
      <c r="TYJ5" s="155"/>
      <c r="TYK5" s="155"/>
      <c r="TYL5" s="155"/>
      <c r="TYM5" s="155"/>
      <c r="TYN5" s="155"/>
      <c r="TYO5" s="155"/>
      <c r="TYP5" s="155"/>
      <c r="TYQ5" s="155"/>
      <c r="TYR5" s="155"/>
      <c r="TYS5" s="155"/>
      <c r="TYT5" s="155"/>
      <c r="TYU5" s="155"/>
      <c r="TYV5" s="155"/>
      <c r="TYW5" s="155"/>
      <c r="TYX5" s="155"/>
      <c r="TYY5" s="155"/>
      <c r="TYZ5" s="155"/>
      <c r="TZA5" s="155"/>
      <c r="TZB5" s="155"/>
      <c r="TZC5" s="155"/>
      <c r="TZD5" s="155"/>
      <c r="TZE5" s="155"/>
      <c r="TZF5" s="155"/>
      <c r="TZG5" s="155"/>
      <c r="TZH5" s="155"/>
      <c r="TZI5" s="155"/>
      <c r="TZJ5" s="155"/>
      <c r="TZK5" s="155"/>
      <c r="TZL5" s="155"/>
      <c r="TZM5" s="155"/>
      <c r="TZN5" s="155"/>
      <c r="TZO5" s="155"/>
      <c r="TZP5" s="155"/>
      <c r="TZQ5" s="155"/>
      <c r="TZR5" s="155"/>
      <c r="TZS5" s="155"/>
      <c r="TZT5" s="155"/>
      <c r="TZU5" s="155"/>
      <c r="TZV5" s="155"/>
      <c r="TZW5" s="155"/>
      <c r="TZX5" s="155"/>
      <c r="TZY5" s="155"/>
      <c r="TZZ5" s="155"/>
      <c r="UAA5" s="155"/>
      <c r="UAB5" s="155"/>
      <c r="UAC5" s="155"/>
      <c r="UAD5" s="155"/>
      <c r="UAE5" s="155"/>
      <c r="UAF5" s="155"/>
      <c r="UAG5" s="155"/>
      <c r="UAH5" s="155"/>
      <c r="UAI5" s="155"/>
      <c r="UAJ5" s="155"/>
      <c r="UAK5" s="155"/>
      <c r="UAL5" s="155"/>
      <c r="UAM5" s="155"/>
      <c r="UAN5" s="155"/>
      <c r="UAO5" s="155"/>
      <c r="UAP5" s="155"/>
      <c r="UAQ5" s="155"/>
      <c r="UAR5" s="155"/>
      <c r="UAS5" s="155"/>
      <c r="UAT5" s="155"/>
      <c r="UAU5" s="155"/>
      <c r="UAV5" s="155"/>
      <c r="UAW5" s="155"/>
      <c r="UAX5" s="155"/>
      <c r="UAY5" s="155"/>
      <c r="UAZ5" s="155"/>
      <c r="UBA5" s="155"/>
      <c r="UBB5" s="155"/>
      <c r="UBC5" s="155"/>
      <c r="UBD5" s="155"/>
      <c r="UBE5" s="155"/>
      <c r="UBF5" s="155"/>
      <c r="UBG5" s="155"/>
      <c r="UBH5" s="155"/>
      <c r="UBI5" s="155"/>
      <c r="UBJ5" s="155"/>
      <c r="UBK5" s="155"/>
      <c r="UBL5" s="155"/>
      <c r="UBM5" s="155"/>
      <c r="UBN5" s="155"/>
      <c r="UBO5" s="155"/>
      <c r="UBP5" s="155"/>
      <c r="UBQ5" s="155"/>
      <c r="UBR5" s="155"/>
      <c r="UBS5" s="155"/>
      <c r="UBT5" s="155"/>
      <c r="UBU5" s="155"/>
      <c r="UBV5" s="155"/>
      <c r="UBW5" s="155"/>
      <c r="UBX5" s="155"/>
      <c r="UBY5" s="155"/>
      <c r="UBZ5" s="155"/>
      <c r="UCA5" s="155"/>
      <c r="UCB5" s="155"/>
      <c r="UCC5" s="155"/>
      <c r="UCD5" s="155"/>
      <c r="UCE5" s="155"/>
      <c r="UCF5" s="155"/>
      <c r="UCG5" s="155"/>
      <c r="UCH5" s="155"/>
      <c r="UCI5" s="155"/>
      <c r="UCJ5" s="155"/>
      <c r="UCK5" s="155"/>
      <c r="UCL5" s="155"/>
      <c r="UCM5" s="155"/>
      <c r="UCN5" s="155"/>
      <c r="UCO5" s="155"/>
      <c r="UCP5" s="155"/>
      <c r="UCQ5" s="155"/>
      <c r="UCR5" s="155"/>
      <c r="UCS5" s="155"/>
      <c r="UCT5" s="155"/>
      <c r="UCU5" s="155"/>
      <c r="UCV5" s="155"/>
      <c r="UCW5" s="155"/>
      <c r="UCX5" s="155"/>
      <c r="UCY5" s="155"/>
      <c r="UCZ5" s="155"/>
      <c r="UDA5" s="155"/>
      <c r="UDB5" s="155"/>
      <c r="UDC5" s="155"/>
      <c r="UDD5" s="155"/>
      <c r="UDE5" s="155"/>
      <c r="UDF5" s="155"/>
      <c r="UDG5" s="155"/>
      <c r="UDH5" s="155"/>
      <c r="UDI5" s="155"/>
      <c r="UDJ5" s="155"/>
      <c r="UDK5" s="155"/>
      <c r="UDL5" s="155"/>
      <c r="UDM5" s="155"/>
      <c r="UDN5" s="155"/>
      <c r="UDO5" s="155"/>
      <c r="UDP5" s="155"/>
      <c r="UDQ5" s="155"/>
      <c r="UDR5" s="155"/>
      <c r="UDS5" s="155"/>
      <c r="UDT5" s="155"/>
      <c r="UDU5" s="155"/>
      <c r="UDV5" s="155"/>
      <c r="UDW5" s="155"/>
      <c r="UDX5" s="155"/>
      <c r="UDY5" s="155"/>
      <c r="UDZ5" s="155"/>
      <c r="UEA5" s="155"/>
      <c r="UEB5" s="155"/>
      <c r="UEC5" s="155"/>
      <c r="UED5" s="155"/>
      <c r="UEE5" s="155"/>
      <c r="UEF5" s="155"/>
      <c r="UEG5" s="155"/>
      <c r="UEH5" s="155"/>
      <c r="UEI5" s="155"/>
      <c r="UEJ5" s="155"/>
      <c r="UEK5" s="155"/>
      <c r="UEL5" s="155"/>
      <c r="UEM5" s="155"/>
      <c r="UEN5" s="155"/>
      <c r="UEO5" s="155"/>
      <c r="UEP5" s="155"/>
      <c r="UEQ5" s="155"/>
      <c r="UER5" s="155"/>
      <c r="UES5" s="155"/>
      <c r="UET5" s="155"/>
      <c r="UEU5" s="155"/>
      <c r="UEV5" s="155"/>
      <c r="UEW5" s="155"/>
      <c r="UEX5" s="155"/>
      <c r="UEY5" s="155"/>
      <c r="UEZ5" s="155"/>
      <c r="UFA5" s="155"/>
      <c r="UFB5" s="155"/>
      <c r="UFC5" s="155"/>
      <c r="UFD5" s="155"/>
      <c r="UFE5" s="155"/>
      <c r="UFF5" s="155"/>
      <c r="UFG5" s="155"/>
      <c r="UFH5" s="155"/>
      <c r="UFI5" s="155"/>
      <c r="UFJ5" s="155"/>
      <c r="UFK5" s="155"/>
      <c r="UFL5" s="155"/>
      <c r="UFM5" s="155"/>
      <c r="UFN5" s="155"/>
      <c r="UFO5" s="155"/>
      <c r="UFP5" s="155"/>
      <c r="UFQ5" s="155"/>
      <c r="UFR5" s="155"/>
      <c r="UFS5" s="155"/>
      <c r="UFT5" s="155"/>
      <c r="UFU5" s="155"/>
      <c r="UFV5" s="155"/>
      <c r="UFW5" s="155"/>
      <c r="UFX5" s="155"/>
      <c r="UFY5" s="155"/>
      <c r="UFZ5" s="155"/>
      <c r="UGA5" s="155"/>
      <c r="UGB5" s="155"/>
      <c r="UGC5" s="155"/>
      <c r="UGD5" s="155"/>
      <c r="UGE5" s="155"/>
      <c r="UGF5" s="155"/>
      <c r="UGG5" s="155"/>
      <c r="UGH5" s="155"/>
      <c r="UGI5" s="155"/>
      <c r="UGJ5" s="155"/>
      <c r="UGK5" s="155"/>
      <c r="UGL5" s="155"/>
      <c r="UGM5" s="155"/>
      <c r="UGN5" s="155"/>
      <c r="UGO5" s="155"/>
      <c r="UGP5" s="155"/>
      <c r="UGQ5" s="155"/>
      <c r="UGR5" s="155"/>
      <c r="UGS5" s="155"/>
      <c r="UGT5" s="155"/>
      <c r="UGU5" s="155"/>
      <c r="UGV5" s="155"/>
      <c r="UGW5" s="155"/>
      <c r="UGX5" s="155"/>
      <c r="UGY5" s="155"/>
      <c r="UGZ5" s="155"/>
      <c r="UHA5" s="155"/>
      <c r="UHB5" s="155"/>
      <c r="UHC5" s="155"/>
      <c r="UHD5" s="155"/>
      <c r="UHE5" s="155"/>
      <c r="UHF5" s="155"/>
      <c r="UHG5" s="155"/>
      <c r="UHH5" s="155"/>
      <c r="UHI5" s="155"/>
      <c r="UHJ5" s="155"/>
      <c r="UHK5" s="155"/>
      <c r="UHL5" s="155"/>
      <c r="UHM5" s="155"/>
      <c r="UHN5" s="155"/>
      <c r="UHO5" s="155"/>
      <c r="UHP5" s="155"/>
      <c r="UHQ5" s="155"/>
      <c r="UHR5" s="155"/>
      <c r="UHS5" s="155"/>
      <c r="UHT5" s="155"/>
      <c r="UHU5" s="155"/>
      <c r="UHV5" s="155"/>
      <c r="UHW5" s="155"/>
      <c r="UHX5" s="155"/>
      <c r="UHY5" s="155"/>
      <c r="UHZ5" s="155"/>
      <c r="UIA5" s="155"/>
      <c r="UIB5" s="155"/>
      <c r="UIC5" s="155"/>
      <c r="UID5" s="155"/>
      <c r="UIE5" s="155"/>
      <c r="UIF5" s="155"/>
      <c r="UIG5" s="155"/>
      <c r="UIH5" s="155"/>
      <c r="UII5" s="155"/>
      <c r="UIJ5" s="155"/>
      <c r="UIK5" s="155"/>
      <c r="UIL5" s="155"/>
      <c r="UIM5" s="155"/>
      <c r="UIN5" s="155"/>
      <c r="UIO5" s="155"/>
      <c r="UIP5" s="155"/>
      <c r="UIQ5" s="155"/>
      <c r="UIR5" s="155"/>
      <c r="UIS5" s="155"/>
      <c r="UIT5" s="155"/>
      <c r="UIU5" s="155"/>
      <c r="UIV5" s="155"/>
      <c r="UIW5" s="155"/>
      <c r="UIX5" s="155"/>
      <c r="UIY5" s="155"/>
      <c r="UIZ5" s="155"/>
      <c r="UJA5" s="155"/>
      <c r="UJB5" s="155"/>
      <c r="UJC5" s="155"/>
      <c r="UJD5" s="155"/>
      <c r="UJE5" s="155"/>
      <c r="UJF5" s="155"/>
      <c r="UJG5" s="155"/>
      <c r="UJH5" s="155"/>
      <c r="UJI5" s="155"/>
      <c r="UJJ5" s="155"/>
      <c r="UJK5" s="155"/>
      <c r="UJL5" s="155"/>
      <c r="UJM5" s="155"/>
      <c r="UJN5" s="155"/>
      <c r="UJO5" s="155"/>
      <c r="UJP5" s="155"/>
      <c r="UJQ5" s="155"/>
      <c r="UJR5" s="155"/>
      <c r="UJS5" s="155"/>
      <c r="UJT5" s="155"/>
      <c r="UJU5" s="155"/>
      <c r="UJV5" s="155"/>
      <c r="UJW5" s="155"/>
      <c r="UJX5" s="155"/>
      <c r="UJY5" s="155"/>
      <c r="UJZ5" s="155"/>
      <c r="UKA5" s="155"/>
      <c r="UKB5" s="155"/>
      <c r="UKC5" s="155"/>
      <c r="UKD5" s="155"/>
      <c r="UKE5" s="155"/>
      <c r="UKF5" s="155"/>
      <c r="UKG5" s="155"/>
      <c r="UKH5" s="155"/>
      <c r="UKI5" s="155"/>
      <c r="UKJ5" s="155"/>
      <c r="UKK5" s="155"/>
      <c r="UKL5" s="155"/>
      <c r="UKM5" s="155"/>
      <c r="UKN5" s="155"/>
      <c r="UKO5" s="155"/>
      <c r="UKP5" s="155"/>
      <c r="UKQ5" s="155"/>
      <c r="UKR5" s="155"/>
      <c r="UKS5" s="155"/>
      <c r="UKT5" s="155"/>
      <c r="UKU5" s="155"/>
      <c r="UKV5" s="155"/>
      <c r="UKW5" s="155"/>
      <c r="UKX5" s="155"/>
      <c r="UKY5" s="155"/>
      <c r="UKZ5" s="155"/>
      <c r="ULA5" s="155"/>
      <c r="ULB5" s="155"/>
      <c r="ULC5" s="155"/>
      <c r="ULD5" s="155"/>
      <c r="ULE5" s="155"/>
      <c r="ULF5" s="155"/>
      <c r="ULG5" s="155"/>
      <c r="ULH5" s="155"/>
      <c r="ULI5" s="155"/>
      <c r="ULJ5" s="155"/>
      <c r="ULK5" s="155"/>
      <c r="ULL5" s="155"/>
      <c r="ULM5" s="155"/>
      <c r="ULN5" s="155"/>
      <c r="ULO5" s="155"/>
      <c r="ULP5" s="155"/>
      <c r="ULQ5" s="155"/>
      <c r="ULR5" s="155"/>
      <c r="ULS5" s="155"/>
      <c r="ULT5" s="155"/>
      <c r="ULU5" s="155"/>
      <c r="ULV5" s="155"/>
      <c r="ULW5" s="155"/>
      <c r="ULX5" s="155"/>
      <c r="ULY5" s="155"/>
      <c r="ULZ5" s="155"/>
      <c r="UMA5" s="155"/>
      <c r="UMB5" s="155"/>
      <c r="UMC5" s="155"/>
      <c r="UMD5" s="155"/>
      <c r="UME5" s="155"/>
      <c r="UMF5" s="155"/>
      <c r="UMG5" s="155"/>
      <c r="UMH5" s="155"/>
      <c r="UMI5" s="155"/>
      <c r="UMJ5" s="155"/>
      <c r="UMK5" s="155"/>
      <c r="UML5" s="155"/>
      <c r="UMM5" s="155"/>
      <c r="UMN5" s="155"/>
      <c r="UMO5" s="155"/>
      <c r="UMP5" s="155"/>
      <c r="UMQ5" s="155"/>
      <c r="UMR5" s="155"/>
      <c r="UMS5" s="155"/>
      <c r="UMT5" s="155"/>
      <c r="UMU5" s="155"/>
      <c r="UMV5" s="155"/>
      <c r="UMW5" s="155"/>
      <c r="UMX5" s="155"/>
      <c r="UMY5" s="155"/>
      <c r="UMZ5" s="155"/>
      <c r="UNA5" s="155"/>
      <c r="UNB5" s="155"/>
      <c r="UNC5" s="155"/>
      <c r="UND5" s="155"/>
      <c r="UNE5" s="155"/>
      <c r="UNF5" s="155"/>
      <c r="UNG5" s="155"/>
      <c r="UNH5" s="155"/>
      <c r="UNI5" s="155"/>
      <c r="UNJ5" s="155"/>
      <c r="UNK5" s="155"/>
      <c r="UNL5" s="155"/>
      <c r="UNM5" s="155"/>
      <c r="UNN5" s="155"/>
      <c r="UNO5" s="155"/>
      <c r="UNP5" s="155"/>
      <c r="UNQ5" s="155"/>
      <c r="UNR5" s="155"/>
      <c r="UNS5" s="155"/>
      <c r="UNT5" s="155"/>
      <c r="UNU5" s="155"/>
      <c r="UNV5" s="155"/>
      <c r="UNW5" s="155"/>
      <c r="UNX5" s="155"/>
      <c r="UNY5" s="155"/>
      <c r="UNZ5" s="155"/>
      <c r="UOA5" s="155"/>
      <c r="UOB5" s="155"/>
      <c r="UOC5" s="155"/>
      <c r="UOD5" s="155"/>
      <c r="UOE5" s="155"/>
      <c r="UOF5" s="155"/>
      <c r="UOG5" s="155"/>
      <c r="UOH5" s="155"/>
      <c r="UOI5" s="155"/>
      <c r="UOJ5" s="155"/>
      <c r="UOK5" s="155"/>
      <c r="UOL5" s="155"/>
      <c r="UOM5" s="155"/>
      <c r="UON5" s="155"/>
      <c r="UOO5" s="155"/>
      <c r="UOP5" s="155"/>
      <c r="UOQ5" s="155"/>
      <c r="UOR5" s="155"/>
      <c r="UOS5" s="155"/>
      <c r="UOT5" s="155"/>
      <c r="UOU5" s="155"/>
      <c r="UOV5" s="155"/>
      <c r="UOW5" s="155"/>
      <c r="UOX5" s="155"/>
      <c r="UOY5" s="155"/>
      <c r="UOZ5" s="155"/>
      <c r="UPA5" s="155"/>
      <c r="UPB5" s="155"/>
      <c r="UPC5" s="155"/>
      <c r="UPD5" s="155"/>
      <c r="UPE5" s="155"/>
      <c r="UPF5" s="155"/>
      <c r="UPG5" s="155"/>
      <c r="UPH5" s="155"/>
      <c r="UPI5" s="155"/>
      <c r="UPJ5" s="155"/>
      <c r="UPK5" s="155"/>
      <c r="UPL5" s="155"/>
      <c r="UPM5" s="155"/>
      <c r="UPN5" s="155"/>
      <c r="UPO5" s="155"/>
      <c r="UPP5" s="155"/>
      <c r="UPQ5" s="155"/>
      <c r="UPR5" s="155"/>
      <c r="UPS5" s="155"/>
      <c r="UPT5" s="155"/>
      <c r="UPU5" s="155"/>
      <c r="UPV5" s="155"/>
      <c r="UPW5" s="155"/>
      <c r="UPX5" s="155"/>
      <c r="UPY5" s="155"/>
      <c r="UPZ5" s="155"/>
      <c r="UQA5" s="155"/>
      <c r="UQB5" s="155"/>
      <c r="UQC5" s="155"/>
      <c r="UQD5" s="155"/>
      <c r="UQE5" s="155"/>
      <c r="UQF5" s="155"/>
      <c r="UQG5" s="155"/>
      <c r="UQH5" s="155"/>
      <c r="UQI5" s="155"/>
      <c r="UQJ5" s="155"/>
      <c r="UQK5" s="155"/>
      <c r="UQL5" s="155"/>
      <c r="UQM5" s="155"/>
      <c r="UQN5" s="155"/>
      <c r="UQO5" s="155"/>
      <c r="UQP5" s="155"/>
      <c r="UQQ5" s="155"/>
      <c r="UQR5" s="155"/>
      <c r="UQS5" s="155"/>
      <c r="UQT5" s="155"/>
      <c r="UQU5" s="155"/>
      <c r="UQV5" s="155"/>
      <c r="UQW5" s="155"/>
      <c r="UQX5" s="155"/>
      <c r="UQY5" s="155"/>
      <c r="UQZ5" s="155"/>
      <c r="URA5" s="155"/>
      <c r="URB5" s="155"/>
      <c r="URC5" s="155"/>
      <c r="URD5" s="155"/>
      <c r="URE5" s="155"/>
      <c r="URF5" s="155"/>
      <c r="URG5" s="155"/>
      <c r="URH5" s="155"/>
      <c r="URI5" s="155"/>
      <c r="URJ5" s="155"/>
      <c r="URK5" s="155"/>
      <c r="URL5" s="155"/>
      <c r="URM5" s="155"/>
      <c r="URN5" s="155"/>
      <c r="URO5" s="155"/>
      <c r="URP5" s="155"/>
      <c r="URQ5" s="155"/>
      <c r="URR5" s="155"/>
      <c r="URS5" s="155"/>
      <c r="URT5" s="155"/>
      <c r="URU5" s="155"/>
      <c r="URV5" s="155"/>
      <c r="URW5" s="155"/>
      <c r="URX5" s="155"/>
      <c r="URY5" s="155"/>
      <c r="URZ5" s="155"/>
      <c r="USA5" s="155"/>
      <c r="USB5" s="155"/>
      <c r="USC5" s="155"/>
      <c r="USD5" s="155"/>
      <c r="USE5" s="155"/>
      <c r="USF5" s="155"/>
      <c r="USG5" s="155"/>
      <c r="USH5" s="155"/>
      <c r="USI5" s="155"/>
      <c r="USJ5" s="155"/>
      <c r="USK5" s="155"/>
      <c r="USL5" s="155"/>
      <c r="USM5" s="155"/>
      <c r="USN5" s="155"/>
      <c r="USO5" s="155"/>
      <c r="USP5" s="155"/>
      <c r="USQ5" s="155"/>
      <c r="USR5" s="155"/>
      <c r="USS5" s="155"/>
      <c r="UST5" s="155"/>
      <c r="USU5" s="155"/>
      <c r="USV5" s="155"/>
      <c r="USW5" s="155"/>
      <c r="USX5" s="155"/>
      <c r="USY5" s="155"/>
      <c r="USZ5" s="155"/>
      <c r="UTA5" s="155"/>
      <c r="UTB5" s="155"/>
      <c r="UTC5" s="155"/>
      <c r="UTD5" s="155"/>
      <c r="UTE5" s="155"/>
      <c r="UTF5" s="155"/>
      <c r="UTG5" s="155"/>
      <c r="UTH5" s="155"/>
      <c r="UTI5" s="155"/>
      <c r="UTJ5" s="155"/>
      <c r="UTK5" s="155"/>
      <c r="UTL5" s="155"/>
      <c r="UTM5" s="155"/>
      <c r="UTN5" s="155"/>
      <c r="UTO5" s="155"/>
      <c r="UTP5" s="155"/>
      <c r="UTQ5" s="155"/>
      <c r="UTR5" s="155"/>
      <c r="UTS5" s="155"/>
      <c r="UTT5" s="155"/>
      <c r="UTU5" s="155"/>
      <c r="UTV5" s="155"/>
      <c r="UTW5" s="155"/>
      <c r="UTX5" s="155"/>
      <c r="UTY5" s="155"/>
      <c r="UTZ5" s="155"/>
      <c r="UUA5" s="155"/>
      <c r="UUB5" s="155"/>
      <c r="UUC5" s="155"/>
      <c r="UUD5" s="155"/>
      <c r="UUE5" s="155"/>
      <c r="UUF5" s="155"/>
      <c r="UUG5" s="155"/>
      <c r="UUH5" s="155"/>
      <c r="UUI5" s="155"/>
      <c r="UUJ5" s="155"/>
      <c r="UUK5" s="155"/>
      <c r="UUL5" s="155"/>
      <c r="UUM5" s="155"/>
      <c r="UUN5" s="155"/>
      <c r="UUO5" s="155"/>
      <c r="UUP5" s="155"/>
      <c r="UUQ5" s="155"/>
      <c r="UUR5" s="155"/>
      <c r="UUS5" s="155"/>
      <c r="UUT5" s="155"/>
      <c r="UUU5" s="155"/>
      <c r="UUV5" s="155"/>
      <c r="UUW5" s="155"/>
      <c r="UUX5" s="155"/>
      <c r="UUY5" s="155"/>
      <c r="UUZ5" s="155"/>
      <c r="UVA5" s="155"/>
      <c r="UVB5" s="155"/>
      <c r="UVC5" s="155"/>
      <c r="UVD5" s="155"/>
      <c r="UVE5" s="155"/>
      <c r="UVF5" s="155"/>
      <c r="UVG5" s="155"/>
      <c r="UVH5" s="155"/>
      <c r="UVI5" s="155"/>
      <c r="UVJ5" s="155"/>
      <c r="UVK5" s="155"/>
      <c r="UVL5" s="155"/>
      <c r="UVM5" s="155"/>
      <c r="UVN5" s="155"/>
      <c r="UVO5" s="155"/>
      <c r="UVP5" s="155"/>
      <c r="UVQ5" s="155"/>
      <c r="UVR5" s="155"/>
      <c r="UVS5" s="155"/>
      <c r="UVT5" s="155"/>
      <c r="UVU5" s="155"/>
      <c r="UVV5" s="155"/>
      <c r="UVW5" s="155"/>
      <c r="UVX5" s="155"/>
      <c r="UVY5" s="155"/>
      <c r="UVZ5" s="155"/>
      <c r="UWA5" s="155"/>
      <c r="UWB5" s="155"/>
      <c r="UWC5" s="155"/>
      <c r="UWD5" s="155"/>
      <c r="UWE5" s="155"/>
      <c r="UWF5" s="155"/>
      <c r="UWG5" s="155"/>
      <c r="UWH5" s="155"/>
      <c r="UWI5" s="155"/>
      <c r="UWJ5" s="155"/>
      <c r="UWK5" s="155"/>
      <c r="UWL5" s="155"/>
      <c r="UWM5" s="155"/>
      <c r="UWN5" s="155"/>
      <c r="UWO5" s="155"/>
      <c r="UWP5" s="155"/>
      <c r="UWQ5" s="155"/>
      <c r="UWR5" s="155"/>
      <c r="UWS5" s="155"/>
      <c r="UWT5" s="155"/>
      <c r="UWU5" s="155"/>
      <c r="UWV5" s="155"/>
      <c r="UWW5" s="155"/>
      <c r="UWX5" s="155"/>
      <c r="UWY5" s="155"/>
      <c r="UWZ5" s="155"/>
      <c r="UXA5" s="155"/>
      <c r="UXB5" s="155"/>
      <c r="UXC5" s="155"/>
      <c r="UXD5" s="155"/>
      <c r="UXE5" s="155"/>
      <c r="UXF5" s="155"/>
      <c r="UXG5" s="155"/>
      <c r="UXH5" s="155"/>
      <c r="UXI5" s="155"/>
      <c r="UXJ5" s="155"/>
      <c r="UXK5" s="155"/>
      <c r="UXL5" s="155"/>
      <c r="UXM5" s="155"/>
      <c r="UXN5" s="155"/>
      <c r="UXO5" s="155"/>
      <c r="UXP5" s="155"/>
      <c r="UXQ5" s="155"/>
      <c r="UXR5" s="155"/>
      <c r="UXS5" s="155"/>
      <c r="UXT5" s="155"/>
      <c r="UXU5" s="155"/>
      <c r="UXV5" s="155"/>
      <c r="UXW5" s="155"/>
      <c r="UXX5" s="155"/>
      <c r="UXY5" s="155"/>
      <c r="UXZ5" s="155"/>
      <c r="UYA5" s="155"/>
      <c r="UYB5" s="155"/>
      <c r="UYC5" s="155"/>
      <c r="UYD5" s="155"/>
      <c r="UYE5" s="155"/>
      <c r="UYF5" s="155"/>
      <c r="UYG5" s="155"/>
      <c r="UYH5" s="155"/>
      <c r="UYI5" s="155"/>
      <c r="UYJ5" s="155"/>
      <c r="UYK5" s="155"/>
      <c r="UYL5" s="155"/>
      <c r="UYM5" s="155"/>
      <c r="UYN5" s="155"/>
      <c r="UYO5" s="155"/>
      <c r="UYP5" s="155"/>
      <c r="UYQ5" s="155"/>
      <c r="UYR5" s="155"/>
      <c r="UYS5" s="155"/>
      <c r="UYT5" s="155"/>
      <c r="UYU5" s="155"/>
      <c r="UYV5" s="155"/>
      <c r="UYW5" s="155"/>
      <c r="UYX5" s="155"/>
      <c r="UYY5" s="155"/>
      <c r="UYZ5" s="155"/>
      <c r="UZA5" s="155"/>
      <c r="UZB5" s="155"/>
      <c r="UZC5" s="155"/>
      <c r="UZD5" s="155"/>
      <c r="UZE5" s="155"/>
      <c r="UZF5" s="155"/>
      <c r="UZG5" s="155"/>
      <c r="UZH5" s="155"/>
      <c r="UZI5" s="155"/>
      <c r="UZJ5" s="155"/>
      <c r="UZK5" s="155"/>
      <c r="UZL5" s="155"/>
      <c r="UZM5" s="155"/>
      <c r="UZN5" s="155"/>
      <c r="UZO5" s="155"/>
      <c r="UZP5" s="155"/>
      <c r="UZQ5" s="155"/>
      <c r="UZR5" s="155"/>
      <c r="UZS5" s="155"/>
      <c r="UZT5" s="155"/>
      <c r="UZU5" s="155"/>
      <c r="UZV5" s="155"/>
      <c r="UZW5" s="155"/>
      <c r="UZX5" s="155"/>
      <c r="UZY5" s="155"/>
      <c r="UZZ5" s="155"/>
      <c r="VAA5" s="155"/>
      <c r="VAB5" s="155"/>
      <c r="VAC5" s="155"/>
      <c r="VAD5" s="155"/>
      <c r="VAE5" s="155"/>
      <c r="VAF5" s="155"/>
      <c r="VAG5" s="155"/>
      <c r="VAH5" s="155"/>
      <c r="VAI5" s="155"/>
      <c r="VAJ5" s="155"/>
      <c r="VAK5" s="155"/>
      <c r="VAL5" s="155"/>
      <c r="VAM5" s="155"/>
      <c r="VAN5" s="155"/>
      <c r="VAO5" s="155"/>
      <c r="VAP5" s="155"/>
      <c r="VAQ5" s="155"/>
      <c r="VAR5" s="155"/>
      <c r="VAS5" s="155"/>
      <c r="VAT5" s="155"/>
      <c r="VAU5" s="155"/>
      <c r="VAV5" s="155"/>
      <c r="VAW5" s="155"/>
      <c r="VAX5" s="155"/>
      <c r="VAY5" s="155"/>
      <c r="VAZ5" s="155"/>
      <c r="VBA5" s="155"/>
      <c r="VBB5" s="155"/>
      <c r="VBC5" s="155"/>
      <c r="VBD5" s="155"/>
      <c r="VBE5" s="155"/>
      <c r="VBF5" s="155"/>
      <c r="VBG5" s="155"/>
      <c r="VBH5" s="155"/>
      <c r="VBI5" s="155"/>
      <c r="VBJ5" s="155"/>
      <c r="VBK5" s="155"/>
      <c r="VBL5" s="155"/>
      <c r="VBM5" s="155"/>
      <c r="VBN5" s="155"/>
      <c r="VBO5" s="155"/>
      <c r="VBP5" s="155"/>
      <c r="VBQ5" s="155"/>
      <c r="VBR5" s="155"/>
      <c r="VBS5" s="155"/>
      <c r="VBT5" s="155"/>
      <c r="VBU5" s="155"/>
      <c r="VBV5" s="155"/>
      <c r="VBW5" s="155"/>
      <c r="VBX5" s="155"/>
      <c r="VBY5" s="155"/>
      <c r="VBZ5" s="155"/>
      <c r="VCA5" s="155"/>
      <c r="VCB5" s="155"/>
      <c r="VCC5" s="155"/>
      <c r="VCD5" s="155"/>
      <c r="VCE5" s="155"/>
      <c r="VCF5" s="155"/>
      <c r="VCG5" s="155"/>
      <c r="VCH5" s="155"/>
      <c r="VCI5" s="155"/>
      <c r="VCJ5" s="155"/>
      <c r="VCK5" s="155"/>
      <c r="VCL5" s="155"/>
      <c r="VCM5" s="155"/>
      <c r="VCN5" s="155"/>
      <c r="VCO5" s="155"/>
      <c r="VCP5" s="155"/>
      <c r="VCQ5" s="155"/>
      <c r="VCR5" s="155"/>
      <c r="VCS5" s="155"/>
      <c r="VCT5" s="155"/>
      <c r="VCU5" s="155"/>
      <c r="VCV5" s="155"/>
      <c r="VCW5" s="155"/>
      <c r="VCX5" s="155"/>
      <c r="VCY5" s="155"/>
      <c r="VCZ5" s="155"/>
      <c r="VDA5" s="155"/>
      <c r="VDB5" s="155"/>
      <c r="VDC5" s="155"/>
      <c r="VDD5" s="155"/>
      <c r="VDE5" s="155"/>
      <c r="VDF5" s="155"/>
      <c r="VDG5" s="155"/>
      <c r="VDH5" s="155"/>
      <c r="VDI5" s="155"/>
      <c r="VDJ5" s="155"/>
      <c r="VDK5" s="155"/>
      <c r="VDL5" s="155"/>
      <c r="VDM5" s="155"/>
      <c r="VDN5" s="155"/>
      <c r="VDO5" s="155"/>
      <c r="VDP5" s="155"/>
      <c r="VDQ5" s="155"/>
      <c r="VDR5" s="155"/>
      <c r="VDS5" s="155"/>
      <c r="VDT5" s="155"/>
      <c r="VDU5" s="155"/>
      <c r="VDV5" s="155"/>
      <c r="VDW5" s="155"/>
      <c r="VDX5" s="155"/>
      <c r="VDY5" s="155"/>
      <c r="VDZ5" s="155"/>
      <c r="VEA5" s="155"/>
      <c r="VEB5" s="155"/>
      <c r="VEC5" s="155"/>
      <c r="VED5" s="155"/>
      <c r="VEE5" s="155"/>
      <c r="VEF5" s="155"/>
      <c r="VEG5" s="155"/>
      <c r="VEH5" s="155"/>
      <c r="VEI5" s="155"/>
      <c r="VEJ5" s="155"/>
      <c r="VEK5" s="155"/>
      <c r="VEL5" s="155"/>
      <c r="VEM5" s="155"/>
      <c r="VEN5" s="155"/>
      <c r="VEO5" s="155"/>
      <c r="VEP5" s="155"/>
      <c r="VEQ5" s="155"/>
      <c r="VER5" s="155"/>
      <c r="VES5" s="155"/>
      <c r="VET5" s="155"/>
      <c r="VEU5" s="155"/>
      <c r="VEV5" s="155"/>
      <c r="VEW5" s="155"/>
      <c r="VEX5" s="155"/>
      <c r="VEY5" s="155"/>
      <c r="VEZ5" s="155"/>
      <c r="VFA5" s="155"/>
      <c r="VFB5" s="155"/>
      <c r="VFC5" s="155"/>
      <c r="VFD5" s="155"/>
      <c r="VFE5" s="155"/>
      <c r="VFF5" s="155"/>
      <c r="VFG5" s="155"/>
      <c r="VFH5" s="155"/>
      <c r="VFI5" s="155"/>
      <c r="VFJ5" s="155"/>
      <c r="VFK5" s="155"/>
      <c r="VFL5" s="155"/>
      <c r="VFM5" s="155"/>
      <c r="VFN5" s="155"/>
      <c r="VFO5" s="155"/>
      <c r="VFP5" s="155"/>
      <c r="VFQ5" s="155"/>
      <c r="VFR5" s="155"/>
      <c r="VFS5" s="155"/>
      <c r="VFT5" s="155"/>
      <c r="VFU5" s="155"/>
      <c r="VFV5" s="155"/>
      <c r="VFW5" s="155"/>
      <c r="VFX5" s="155"/>
      <c r="VFY5" s="155"/>
      <c r="VFZ5" s="155"/>
      <c r="VGA5" s="155"/>
      <c r="VGB5" s="155"/>
      <c r="VGC5" s="155"/>
      <c r="VGD5" s="155"/>
      <c r="VGE5" s="155"/>
      <c r="VGF5" s="155"/>
      <c r="VGG5" s="155"/>
      <c r="VGH5" s="155"/>
      <c r="VGI5" s="155"/>
      <c r="VGJ5" s="155"/>
      <c r="VGK5" s="155"/>
      <c r="VGL5" s="155"/>
      <c r="VGM5" s="155"/>
      <c r="VGN5" s="155"/>
      <c r="VGO5" s="155"/>
      <c r="VGP5" s="155"/>
      <c r="VGQ5" s="155"/>
      <c r="VGR5" s="155"/>
      <c r="VGS5" s="155"/>
      <c r="VGT5" s="155"/>
      <c r="VGU5" s="155"/>
      <c r="VGV5" s="155"/>
      <c r="VGW5" s="155"/>
      <c r="VGX5" s="155"/>
      <c r="VGY5" s="155"/>
      <c r="VGZ5" s="155"/>
      <c r="VHA5" s="155"/>
      <c r="VHB5" s="155"/>
      <c r="VHC5" s="155"/>
      <c r="VHD5" s="155"/>
      <c r="VHE5" s="155"/>
      <c r="VHF5" s="155"/>
      <c r="VHG5" s="155"/>
      <c r="VHH5" s="155"/>
      <c r="VHI5" s="155"/>
      <c r="VHJ5" s="155"/>
      <c r="VHK5" s="155"/>
      <c r="VHL5" s="155"/>
      <c r="VHM5" s="155"/>
      <c r="VHN5" s="155"/>
      <c r="VHO5" s="155"/>
      <c r="VHP5" s="155"/>
      <c r="VHQ5" s="155"/>
      <c r="VHR5" s="155"/>
      <c r="VHS5" s="155"/>
      <c r="VHT5" s="155"/>
      <c r="VHU5" s="155"/>
      <c r="VHV5" s="155"/>
      <c r="VHW5" s="155"/>
      <c r="VHX5" s="155"/>
      <c r="VHY5" s="155"/>
      <c r="VHZ5" s="155"/>
      <c r="VIA5" s="155"/>
      <c r="VIB5" s="155"/>
      <c r="VIC5" s="155"/>
      <c r="VID5" s="155"/>
      <c r="VIE5" s="155"/>
      <c r="VIF5" s="155"/>
      <c r="VIG5" s="155"/>
      <c r="VIH5" s="155"/>
      <c r="VII5" s="155"/>
      <c r="VIJ5" s="155"/>
      <c r="VIK5" s="155"/>
      <c r="VIL5" s="155"/>
      <c r="VIM5" s="155"/>
      <c r="VIN5" s="155"/>
      <c r="VIO5" s="155"/>
      <c r="VIP5" s="155"/>
      <c r="VIQ5" s="155"/>
      <c r="VIR5" s="155"/>
      <c r="VIS5" s="155"/>
      <c r="VIT5" s="155"/>
      <c r="VIU5" s="155"/>
      <c r="VIV5" s="155"/>
      <c r="VIW5" s="155"/>
      <c r="VIX5" s="155"/>
      <c r="VIY5" s="155"/>
      <c r="VIZ5" s="155"/>
      <c r="VJA5" s="155"/>
      <c r="VJB5" s="155"/>
      <c r="VJC5" s="155"/>
      <c r="VJD5" s="155"/>
      <c r="VJE5" s="155"/>
      <c r="VJF5" s="155"/>
      <c r="VJG5" s="155"/>
      <c r="VJH5" s="155"/>
      <c r="VJI5" s="155"/>
      <c r="VJJ5" s="155"/>
      <c r="VJK5" s="155"/>
      <c r="VJL5" s="155"/>
      <c r="VJM5" s="155"/>
      <c r="VJN5" s="155"/>
      <c r="VJO5" s="155"/>
      <c r="VJP5" s="155"/>
      <c r="VJQ5" s="155"/>
      <c r="VJR5" s="155"/>
      <c r="VJS5" s="155"/>
      <c r="VJT5" s="155"/>
      <c r="VJU5" s="155"/>
      <c r="VJV5" s="155"/>
      <c r="VJW5" s="155"/>
      <c r="VJX5" s="155"/>
      <c r="VJY5" s="155"/>
      <c r="VJZ5" s="155"/>
      <c r="VKA5" s="155"/>
      <c r="VKB5" s="155"/>
      <c r="VKC5" s="155"/>
      <c r="VKD5" s="155"/>
      <c r="VKE5" s="155"/>
      <c r="VKF5" s="155"/>
      <c r="VKG5" s="155"/>
      <c r="VKH5" s="155"/>
      <c r="VKI5" s="155"/>
      <c r="VKJ5" s="155"/>
      <c r="VKK5" s="155"/>
      <c r="VKL5" s="155"/>
      <c r="VKM5" s="155"/>
      <c r="VKN5" s="155"/>
      <c r="VKO5" s="155"/>
      <c r="VKP5" s="155"/>
      <c r="VKQ5" s="155"/>
      <c r="VKR5" s="155"/>
      <c r="VKS5" s="155"/>
      <c r="VKT5" s="155"/>
      <c r="VKU5" s="155"/>
      <c r="VKV5" s="155"/>
      <c r="VKW5" s="155"/>
      <c r="VKX5" s="155"/>
      <c r="VKY5" s="155"/>
      <c r="VKZ5" s="155"/>
      <c r="VLA5" s="155"/>
      <c r="VLB5" s="155"/>
      <c r="VLC5" s="155"/>
      <c r="VLD5" s="155"/>
      <c r="VLE5" s="155"/>
      <c r="VLF5" s="155"/>
      <c r="VLG5" s="155"/>
      <c r="VLH5" s="155"/>
      <c r="VLI5" s="155"/>
      <c r="VLJ5" s="155"/>
      <c r="VLK5" s="155"/>
      <c r="VLL5" s="155"/>
      <c r="VLM5" s="155"/>
      <c r="VLN5" s="155"/>
      <c r="VLO5" s="155"/>
      <c r="VLP5" s="155"/>
      <c r="VLQ5" s="155"/>
      <c r="VLR5" s="155"/>
      <c r="VLS5" s="155"/>
      <c r="VLT5" s="155"/>
      <c r="VLU5" s="155"/>
      <c r="VLV5" s="155"/>
      <c r="VLW5" s="155"/>
      <c r="VLX5" s="155"/>
      <c r="VLY5" s="155"/>
      <c r="VLZ5" s="155"/>
      <c r="VMA5" s="155"/>
      <c r="VMB5" s="155"/>
      <c r="VMC5" s="155"/>
      <c r="VMD5" s="155"/>
      <c r="VME5" s="155"/>
      <c r="VMF5" s="155"/>
      <c r="VMG5" s="155"/>
      <c r="VMH5" s="155"/>
      <c r="VMI5" s="155"/>
      <c r="VMJ5" s="155"/>
      <c r="VMK5" s="155"/>
      <c r="VML5" s="155"/>
      <c r="VMM5" s="155"/>
      <c r="VMN5" s="155"/>
      <c r="VMO5" s="155"/>
      <c r="VMP5" s="155"/>
      <c r="VMQ5" s="155"/>
      <c r="VMR5" s="155"/>
      <c r="VMS5" s="155"/>
      <c r="VMT5" s="155"/>
      <c r="VMU5" s="155"/>
      <c r="VMV5" s="155"/>
      <c r="VMW5" s="155"/>
      <c r="VMX5" s="155"/>
      <c r="VMY5" s="155"/>
      <c r="VMZ5" s="155"/>
      <c r="VNA5" s="155"/>
      <c r="VNB5" s="155"/>
      <c r="VNC5" s="155"/>
      <c r="VND5" s="155"/>
      <c r="VNE5" s="155"/>
      <c r="VNF5" s="155"/>
      <c r="VNG5" s="155"/>
      <c r="VNH5" s="155"/>
      <c r="VNI5" s="155"/>
      <c r="VNJ5" s="155"/>
      <c r="VNK5" s="155"/>
      <c r="VNL5" s="155"/>
      <c r="VNM5" s="155"/>
      <c r="VNN5" s="155"/>
      <c r="VNO5" s="155"/>
      <c r="VNP5" s="155"/>
      <c r="VNQ5" s="155"/>
      <c r="VNR5" s="155"/>
      <c r="VNS5" s="155"/>
      <c r="VNT5" s="155"/>
      <c r="VNU5" s="155"/>
      <c r="VNV5" s="155"/>
      <c r="VNW5" s="155"/>
      <c r="VNX5" s="155"/>
      <c r="VNY5" s="155"/>
      <c r="VNZ5" s="155"/>
      <c r="VOA5" s="155"/>
      <c r="VOB5" s="155"/>
      <c r="VOC5" s="155"/>
      <c r="VOD5" s="155"/>
      <c r="VOE5" s="155"/>
      <c r="VOF5" s="155"/>
      <c r="VOG5" s="155"/>
      <c r="VOH5" s="155"/>
      <c r="VOI5" s="155"/>
      <c r="VOJ5" s="155"/>
      <c r="VOK5" s="155"/>
      <c r="VOL5" s="155"/>
      <c r="VOM5" s="155"/>
      <c r="VON5" s="155"/>
      <c r="VOO5" s="155"/>
      <c r="VOP5" s="155"/>
      <c r="VOQ5" s="155"/>
      <c r="VOR5" s="155"/>
      <c r="VOS5" s="155"/>
      <c r="VOT5" s="155"/>
      <c r="VOU5" s="155"/>
      <c r="VOV5" s="155"/>
      <c r="VOW5" s="155"/>
      <c r="VOX5" s="155"/>
      <c r="VOY5" s="155"/>
      <c r="VOZ5" s="155"/>
      <c r="VPA5" s="155"/>
      <c r="VPB5" s="155"/>
      <c r="VPC5" s="155"/>
      <c r="VPD5" s="155"/>
      <c r="VPE5" s="155"/>
      <c r="VPF5" s="155"/>
      <c r="VPG5" s="155"/>
      <c r="VPH5" s="155"/>
      <c r="VPI5" s="155"/>
      <c r="VPJ5" s="155"/>
      <c r="VPK5" s="155"/>
      <c r="VPL5" s="155"/>
      <c r="VPM5" s="155"/>
      <c r="VPN5" s="155"/>
      <c r="VPO5" s="155"/>
      <c r="VPP5" s="155"/>
      <c r="VPQ5" s="155"/>
      <c r="VPR5" s="155"/>
      <c r="VPS5" s="155"/>
      <c r="VPT5" s="155"/>
      <c r="VPU5" s="155"/>
      <c r="VPV5" s="155"/>
      <c r="VPW5" s="155"/>
      <c r="VPX5" s="155"/>
      <c r="VPY5" s="155"/>
      <c r="VPZ5" s="155"/>
      <c r="VQA5" s="155"/>
      <c r="VQB5" s="155"/>
      <c r="VQC5" s="155"/>
      <c r="VQD5" s="155"/>
      <c r="VQE5" s="155"/>
      <c r="VQF5" s="155"/>
      <c r="VQG5" s="155"/>
      <c r="VQH5" s="155"/>
      <c r="VQI5" s="155"/>
      <c r="VQJ5" s="155"/>
      <c r="VQK5" s="155"/>
      <c r="VQL5" s="155"/>
      <c r="VQM5" s="155"/>
      <c r="VQN5" s="155"/>
      <c r="VQO5" s="155"/>
      <c r="VQP5" s="155"/>
      <c r="VQQ5" s="155"/>
      <c r="VQR5" s="155"/>
      <c r="VQS5" s="155"/>
      <c r="VQT5" s="155"/>
      <c r="VQU5" s="155"/>
      <c r="VQV5" s="155"/>
      <c r="VQW5" s="155"/>
      <c r="VQX5" s="155"/>
      <c r="VQY5" s="155"/>
      <c r="VQZ5" s="155"/>
      <c r="VRA5" s="155"/>
      <c r="VRB5" s="155"/>
      <c r="VRC5" s="155"/>
      <c r="VRD5" s="155"/>
      <c r="VRE5" s="155"/>
      <c r="VRF5" s="155"/>
      <c r="VRG5" s="155"/>
      <c r="VRH5" s="155"/>
      <c r="VRI5" s="155"/>
      <c r="VRJ5" s="155"/>
      <c r="VRK5" s="155"/>
      <c r="VRL5" s="155"/>
      <c r="VRM5" s="155"/>
      <c r="VRN5" s="155"/>
      <c r="VRO5" s="155"/>
      <c r="VRP5" s="155"/>
      <c r="VRQ5" s="155"/>
      <c r="VRR5" s="155"/>
      <c r="VRS5" s="155"/>
      <c r="VRT5" s="155"/>
      <c r="VRU5" s="155"/>
      <c r="VRV5" s="155"/>
      <c r="VRW5" s="155"/>
      <c r="VRX5" s="155"/>
      <c r="VRY5" s="155"/>
      <c r="VRZ5" s="155"/>
      <c r="VSA5" s="155"/>
      <c r="VSB5" s="155"/>
      <c r="VSC5" s="155"/>
      <c r="VSD5" s="155"/>
      <c r="VSE5" s="155"/>
      <c r="VSF5" s="155"/>
      <c r="VSG5" s="155"/>
      <c r="VSH5" s="155"/>
      <c r="VSI5" s="155"/>
      <c r="VSJ5" s="155"/>
      <c r="VSK5" s="155"/>
      <c r="VSL5" s="155"/>
      <c r="VSM5" s="155"/>
      <c r="VSN5" s="155"/>
      <c r="VSO5" s="155"/>
      <c r="VSP5" s="155"/>
      <c r="VSQ5" s="155"/>
      <c r="VSR5" s="155"/>
      <c r="VSS5" s="155"/>
      <c r="VST5" s="155"/>
      <c r="VSU5" s="155"/>
      <c r="VSV5" s="155"/>
      <c r="VSW5" s="155"/>
      <c r="VSX5" s="155"/>
      <c r="VSY5" s="155"/>
      <c r="VSZ5" s="155"/>
      <c r="VTA5" s="155"/>
      <c r="VTB5" s="155"/>
      <c r="VTC5" s="155"/>
      <c r="VTD5" s="155"/>
      <c r="VTE5" s="155"/>
      <c r="VTF5" s="155"/>
      <c r="VTG5" s="155"/>
      <c r="VTH5" s="155"/>
      <c r="VTI5" s="155"/>
      <c r="VTJ5" s="155"/>
      <c r="VTK5" s="155"/>
      <c r="VTL5" s="155"/>
      <c r="VTM5" s="155"/>
      <c r="VTN5" s="155"/>
      <c r="VTO5" s="155"/>
      <c r="VTP5" s="155"/>
      <c r="VTQ5" s="155"/>
      <c r="VTR5" s="155"/>
      <c r="VTS5" s="155"/>
      <c r="VTT5" s="155"/>
      <c r="VTU5" s="155"/>
      <c r="VTV5" s="155"/>
      <c r="VTW5" s="155"/>
      <c r="VTX5" s="155"/>
      <c r="VTY5" s="155"/>
      <c r="VTZ5" s="155"/>
      <c r="VUA5" s="155"/>
      <c r="VUB5" s="155"/>
      <c r="VUC5" s="155"/>
      <c r="VUD5" s="155"/>
      <c r="VUE5" s="155"/>
      <c r="VUF5" s="155"/>
      <c r="VUG5" s="155"/>
      <c r="VUH5" s="155"/>
      <c r="VUI5" s="155"/>
      <c r="VUJ5" s="155"/>
      <c r="VUK5" s="155"/>
      <c r="VUL5" s="155"/>
      <c r="VUM5" s="155"/>
      <c r="VUN5" s="155"/>
      <c r="VUO5" s="155"/>
      <c r="VUP5" s="155"/>
      <c r="VUQ5" s="155"/>
      <c r="VUR5" s="155"/>
      <c r="VUS5" s="155"/>
      <c r="VUT5" s="155"/>
      <c r="VUU5" s="155"/>
      <c r="VUV5" s="155"/>
      <c r="VUW5" s="155"/>
      <c r="VUX5" s="155"/>
      <c r="VUY5" s="155"/>
      <c r="VUZ5" s="155"/>
      <c r="VVA5" s="155"/>
      <c r="VVB5" s="155"/>
      <c r="VVC5" s="155"/>
      <c r="VVD5" s="155"/>
      <c r="VVE5" s="155"/>
      <c r="VVF5" s="155"/>
      <c r="VVG5" s="155"/>
      <c r="VVH5" s="155"/>
      <c r="VVI5" s="155"/>
      <c r="VVJ5" s="155"/>
      <c r="VVK5" s="155"/>
      <c r="VVL5" s="155"/>
      <c r="VVM5" s="155"/>
      <c r="VVN5" s="155"/>
      <c r="VVO5" s="155"/>
      <c r="VVP5" s="155"/>
      <c r="VVQ5" s="155"/>
      <c r="VVR5" s="155"/>
      <c r="VVS5" s="155"/>
      <c r="VVT5" s="155"/>
      <c r="VVU5" s="155"/>
      <c r="VVV5" s="155"/>
      <c r="VVW5" s="155"/>
      <c r="VVX5" s="155"/>
      <c r="VVY5" s="155"/>
      <c r="VVZ5" s="155"/>
      <c r="VWA5" s="155"/>
      <c r="VWB5" s="155"/>
      <c r="VWC5" s="155"/>
      <c r="VWD5" s="155"/>
      <c r="VWE5" s="155"/>
      <c r="VWF5" s="155"/>
      <c r="VWG5" s="155"/>
      <c r="VWH5" s="155"/>
      <c r="VWI5" s="155"/>
      <c r="VWJ5" s="155"/>
      <c r="VWK5" s="155"/>
      <c r="VWL5" s="155"/>
      <c r="VWM5" s="155"/>
      <c r="VWN5" s="155"/>
      <c r="VWO5" s="155"/>
      <c r="VWP5" s="155"/>
      <c r="VWQ5" s="155"/>
      <c r="VWR5" s="155"/>
      <c r="VWS5" s="155"/>
      <c r="VWT5" s="155"/>
      <c r="VWU5" s="155"/>
      <c r="VWV5" s="155"/>
      <c r="VWW5" s="155"/>
      <c r="VWX5" s="155"/>
      <c r="VWY5" s="155"/>
      <c r="VWZ5" s="155"/>
      <c r="VXA5" s="155"/>
      <c r="VXB5" s="155"/>
      <c r="VXC5" s="155"/>
      <c r="VXD5" s="155"/>
      <c r="VXE5" s="155"/>
      <c r="VXF5" s="155"/>
      <c r="VXG5" s="155"/>
      <c r="VXH5" s="155"/>
      <c r="VXI5" s="155"/>
      <c r="VXJ5" s="155"/>
      <c r="VXK5" s="155"/>
      <c r="VXL5" s="155"/>
      <c r="VXM5" s="155"/>
      <c r="VXN5" s="155"/>
      <c r="VXO5" s="155"/>
      <c r="VXP5" s="155"/>
      <c r="VXQ5" s="155"/>
      <c r="VXR5" s="155"/>
      <c r="VXS5" s="155"/>
      <c r="VXT5" s="155"/>
      <c r="VXU5" s="155"/>
      <c r="VXV5" s="155"/>
      <c r="VXW5" s="155"/>
      <c r="VXX5" s="155"/>
      <c r="VXY5" s="155"/>
      <c r="VXZ5" s="155"/>
      <c r="VYA5" s="155"/>
      <c r="VYB5" s="155"/>
      <c r="VYC5" s="155"/>
      <c r="VYD5" s="155"/>
      <c r="VYE5" s="155"/>
      <c r="VYF5" s="155"/>
      <c r="VYG5" s="155"/>
      <c r="VYH5" s="155"/>
      <c r="VYI5" s="155"/>
      <c r="VYJ5" s="155"/>
      <c r="VYK5" s="155"/>
      <c r="VYL5" s="155"/>
      <c r="VYM5" s="155"/>
      <c r="VYN5" s="155"/>
      <c r="VYO5" s="155"/>
      <c r="VYP5" s="155"/>
      <c r="VYQ5" s="155"/>
      <c r="VYR5" s="155"/>
      <c r="VYS5" s="155"/>
      <c r="VYT5" s="155"/>
      <c r="VYU5" s="155"/>
      <c r="VYV5" s="155"/>
      <c r="VYW5" s="155"/>
      <c r="VYX5" s="155"/>
      <c r="VYY5" s="155"/>
      <c r="VYZ5" s="155"/>
      <c r="VZA5" s="155"/>
      <c r="VZB5" s="155"/>
      <c r="VZC5" s="155"/>
      <c r="VZD5" s="155"/>
      <c r="VZE5" s="155"/>
      <c r="VZF5" s="155"/>
      <c r="VZG5" s="155"/>
      <c r="VZH5" s="155"/>
      <c r="VZI5" s="155"/>
      <c r="VZJ5" s="155"/>
      <c r="VZK5" s="155"/>
      <c r="VZL5" s="155"/>
      <c r="VZM5" s="155"/>
      <c r="VZN5" s="155"/>
      <c r="VZO5" s="155"/>
      <c r="VZP5" s="155"/>
      <c r="VZQ5" s="155"/>
      <c r="VZR5" s="155"/>
      <c r="VZS5" s="155"/>
      <c r="VZT5" s="155"/>
      <c r="VZU5" s="155"/>
      <c r="VZV5" s="155"/>
      <c r="VZW5" s="155"/>
      <c r="VZX5" s="155"/>
      <c r="VZY5" s="155"/>
      <c r="VZZ5" s="155"/>
      <c r="WAA5" s="155"/>
      <c r="WAB5" s="155"/>
      <c r="WAC5" s="155"/>
      <c r="WAD5" s="155"/>
      <c r="WAE5" s="155"/>
      <c r="WAF5" s="155"/>
      <c r="WAG5" s="155"/>
      <c r="WAH5" s="155"/>
      <c r="WAI5" s="155"/>
      <c r="WAJ5" s="155"/>
      <c r="WAK5" s="155"/>
      <c r="WAL5" s="155"/>
      <c r="WAM5" s="155"/>
      <c r="WAN5" s="155"/>
      <c r="WAO5" s="155"/>
      <c r="WAP5" s="155"/>
      <c r="WAQ5" s="155"/>
      <c r="WAR5" s="155"/>
      <c r="WAS5" s="155"/>
      <c r="WAT5" s="155"/>
      <c r="WAU5" s="155"/>
      <c r="WAV5" s="155"/>
      <c r="WAW5" s="155"/>
      <c r="WAX5" s="155"/>
      <c r="WAY5" s="155"/>
      <c r="WAZ5" s="155"/>
      <c r="WBA5" s="155"/>
      <c r="WBB5" s="155"/>
      <c r="WBC5" s="155"/>
      <c r="WBD5" s="155"/>
      <c r="WBE5" s="155"/>
      <c r="WBF5" s="155"/>
      <c r="WBG5" s="155"/>
      <c r="WBH5" s="155"/>
      <c r="WBI5" s="155"/>
      <c r="WBJ5" s="155"/>
      <c r="WBK5" s="155"/>
      <c r="WBL5" s="155"/>
      <c r="WBM5" s="155"/>
      <c r="WBN5" s="155"/>
      <c r="WBO5" s="155"/>
      <c r="WBP5" s="155"/>
      <c r="WBQ5" s="155"/>
      <c r="WBR5" s="155"/>
      <c r="WBS5" s="155"/>
      <c r="WBT5" s="155"/>
      <c r="WBU5" s="155"/>
      <c r="WBV5" s="155"/>
      <c r="WBW5" s="155"/>
      <c r="WBX5" s="155"/>
      <c r="WBY5" s="155"/>
      <c r="WBZ5" s="155"/>
      <c r="WCA5" s="155"/>
      <c r="WCB5" s="155"/>
      <c r="WCC5" s="155"/>
      <c r="WCD5" s="155"/>
      <c r="WCE5" s="155"/>
      <c r="WCF5" s="155"/>
      <c r="WCG5" s="155"/>
      <c r="WCH5" s="155"/>
      <c r="WCI5" s="155"/>
      <c r="WCJ5" s="155"/>
      <c r="WCK5" s="155"/>
      <c r="WCL5" s="155"/>
      <c r="WCM5" s="155"/>
      <c r="WCN5" s="155"/>
      <c r="WCO5" s="155"/>
      <c r="WCP5" s="155"/>
      <c r="WCQ5" s="155"/>
      <c r="WCR5" s="155"/>
      <c r="WCS5" s="155"/>
      <c r="WCT5" s="155"/>
      <c r="WCU5" s="155"/>
      <c r="WCV5" s="155"/>
      <c r="WCW5" s="155"/>
      <c r="WCX5" s="155"/>
      <c r="WCY5" s="155"/>
      <c r="WCZ5" s="155"/>
      <c r="WDA5" s="155"/>
      <c r="WDB5" s="155"/>
      <c r="WDC5" s="155"/>
      <c r="WDD5" s="155"/>
      <c r="WDE5" s="155"/>
      <c r="WDF5" s="155"/>
      <c r="WDG5" s="155"/>
      <c r="WDH5" s="155"/>
      <c r="WDI5" s="155"/>
      <c r="WDJ5" s="155"/>
      <c r="WDK5" s="155"/>
      <c r="WDL5" s="155"/>
      <c r="WDM5" s="155"/>
      <c r="WDN5" s="155"/>
      <c r="WDO5" s="155"/>
      <c r="WDP5" s="155"/>
      <c r="WDQ5" s="155"/>
      <c r="WDR5" s="155"/>
      <c r="WDS5" s="155"/>
      <c r="WDT5" s="155"/>
      <c r="WDU5" s="155"/>
      <c r="WDV5" s="155"/>
      <c r="WDW5" s="155"/>
      <c r="WDX5" s="155"/>
      <c r="WDY5" s="155"/>
      <c r="WDZ5" s="155"/>
      <c r="WEA5" s="155"/>
      <c r="WEB5" s="155"/>
      <c r="WEC5" s="155"/>
      <c r="WED5" s="155"/>
      <c r="WEE5" s="155"/>
      <c r="WEF5" s="155"/>
      <c r="WEG5" s="155"/>
      <c r="WEH5" s="155"/>
      <c r="WEI5" s="155"/>
      <c r="WEJ5" s="155"/>
      <c r="WEK5" s="155"/>
      <c r="WEL5" s="155"/>
      <c r="WEM5" s="155"/>
      <c r="WEN5" s="155"/>
      <c r="WEO5" s="155"/>
      <c r="WEP5" s="155"/>
      <c r="WEQ5" s="155"/>
      <c r="WER5" s="155"/>
      <c r="WES5" s="155"/>
      <c r="WET5" s="155"/>
      <c r="WEU5" s="155"/>
      <c r="WEV5" s="155"/>
      <c r="WEW5" s="155"/>
      <c r="WEX5" s="155"/>
      <c r="WEY5" s="155"/>
      <c r="WEZ5" s="155"/>
      <c r="WFA5" s="155"/>
      <c r="WFB5" s="155"/>
      <c r="WFC5" s="155"/>
      <c r="WFD5" s="155"/>
      <c r="WFE5" s="155"/>
      <c r="WFF5" s="155"/>
      <c r="WFG5" s="155"/>
      <c r="WFH5" s="155"/>
      <c r="WFI5" s="155"/>
      <c r="WFJ5" s="155"/>
      <c r="WFK5" s="155"/>
      <c r="WFL5" s="155"/>
      <c r="WFM5" s="155"/>
      <c r="WFN5" s="155"/>
      <c r="WFO5" s="155"/>
      <c r="WFP5" s="155"/>
      <c r="WFQ5" s="155"/>
      <c r="WFR5" s="155"/>
      <c r="WFS5" s="155"/>
      <c r="WFT5" s="155"/>
      <c r="WFU5" s="155"/>
      <c r="WFV5" s="155"/>
      <c r="WFW5" s="155"/>
      <c r="WFX5" s="155"/>
      <c r="WFY5" s="155"/>
      <c r="WFZ5" s="155"/>
      <c r="WGA5" s="155"/>
      <c r="WGB5" s="155"/>
      <c r="WGC5" s="155"/>
      <c r="WGD5" s="155"/>
      <c r="WGE5" s="155"/>
      <c r="WGF5" s="155"/>
      <c r="WGG5" s="155"/>
      <c r="WGH5" s="155"/>
      <c r="WGI5" s="155"/>
      <c r="WGJ5" s="155"/>
      <c r="WGK5" s="155"/>
      <c r="WGL5" s="155"/>
      <c r="WGM5" s="155"/>
      <c r="WGN5" s="155"/>
      <c r="WGO5" s="155"/>
      <c r="WGP5" s="155"/>
      <c r="WGQ5" s="155"/>
      <c r="WGR5" s="155"/>
      <c r="WGS5" s="155"/>
      <c r="WGT5" s="155"/>
      <c r="WGU5" s="155"/>
      <c r="WGV5" s="155"/>
      <c r="WGW5" s="155"/>
      <c r="WGX5" s="155"/>
      <c r="WGY5" s="155"/>
      <c r="WGZ5" s="155"/>
      <c r="WHA5" s="155"/>
      <c r="WHB5" s="155"/>
      <c r="WHC5" s="155"/>
      <c r="WHD5" s="155"/>
      <c r="WHE5" s="155"/>
      <c r="WHF5" s="155"/>
      <c r="WHG5" s="155"/>
      <c r="WHH5" s="155"/>
      <c r="WHI5" s="155"/>
      <c r="WHJ5" s="155"/>
      <c r="WHK5" s="155"/>
      <c r="WHL5" s="155"/>
      <c r="WHM5" s="155"/>
      <c r="WHN5" s="155"/>
      <c r="WHO5" s="155"/>
      <c r="WHP5" s="155"/>
      <c r="WHQ5" s="155"/>
      <c r="WHR5" s="155"/>
      <c r="WHS5" s="155"/>
      <c r="WHT5" s="155"/>
      <c r="WHU5" s="155"/>
      <c r="WHV5" s="155"/>
      <c r="WHW5" s="155"/>
      <c r="WHX5" s="155"/>
      <c r="WHY5" s="155"/>
      <c r="WHZ5" s="155"/>
      <c r="WIA5" s="155"/>
      <c r="WIB5" s="155"/>
      <c r="WIC5" s="155"/>
      <c r="WID5" s="155"/>
      <c r="WIE5" s="155"/>
      <c r="WIF5" s="155"/>
      <c r="WIG5" s="155"/>
      <c r="WIH5" s="155"/>
      <c r="WII5" s="155"/>
      <c r="WIJ5" s="155"/>
      <c r="WIK5" s="155"/>
      <c r="WIL5" s="155"/>
      <c r="WIM5" s="155"/>
      <c r="WIN5" s="155"/>
      <c r="WIO5" s="155"/>
      <c r="WIP5" s="155"/>
      <c r="WIQ5" s="155"/>
      <c r="WIR5" s="155"/>
      <c r="WIS5" s="155"/>
      <c r="WIT5" s="155"/>
      <c r="WIU5" s="155"/>
      <c r="WIV5" s="155"/>
      <c r="WIW5" s="155"/>
      <c r="WIX5" s="155"/>
      <c r="WIY5" s="155"/>
      <c r="WIZ5" s="155"/>
      <c r="WJA5" s="155"/>
      <c r="WJB5" s="155"/>
      <c r="WJC5" s="155"/>
      <c r="WJD5" s="155"/>
      <c r="WJE5" s="155"/>
      <c r="WJF5" s="155"/>
      <c r="WJG5" s="155"/>
      <c r="WJH5" s="155"/>
      <c r="WJI5" s="155"/>
      <c r="WJJ5" s="155"/>
      <c r="WJK5" s="155"/>
      <c r="WJL5" s="155"/>
      <c r="WJM5" s="155"/>
      <c r="WJN5" s="155"/>
      <c r="WJO5" s="155"/>
      <c r="WJP5" s="155"/>
      <c r="WJQ5" s="155"/>
      <c r="WJR5" s="155"/>
      <c r="WJS5" s="155"/>
      <c r="WJT5" s="155"/>
      <c r="WJU5" s="155"/>
      <c r="WJV5" s="155"/>
      <c r="WJW5" s="155"/>
      <c r="WJX5" s="155"/>
      <c r="WJY5" s="155"/>
      <c r="WJZ5" s="155"/>
      <c r="WKA5" s="155"/>
      <c r="WKB5" s="155"/>
      <c r="WKC5" s="155"/>
      <c r="WKD5" s="155"/>
      <c r="WKE5" s="155"/>
      <c r="WKF5" s="155"/>
      <c r="WKG5" s="155"/>
      <c r="WKH5" s="155"/>
      <c r="WKI5" s="155"/>
      <c r="WKJ5" s="155"/>
      <c r="WKK5" s="155"/>
      <c r="WKL5" s="155"/>
      <c r="WKM5" s="155"/>
      <c r="WKN5" s="155"/>
      <c r="WKO5" s="155"/>
      <c r="WKP5" s="155"/>
      <c r="WKQ5" s="155"/>
      <c r="WKR5" s="155"/>
      <c r="WKS5" s="155"/>
      <c r="WKT5" s="155"/>
      <c r="WKU5" s="155"/>
      <c r="WKV5" s="155"/>
      <c r="WKW5" s="155"/>
      <c r="WKX5" s="155"/>
      <c r="WKY5" s="155"/>
      <c r="WKZ5" s="155"/>
      <c r="WLA5" s="155"/>
      <c r="WLB5" s="155"/>
      <c r="WLC5" s="155"/>
      <c r="WLD5" s="155"/>
      <c r="WLE5" s="155"/>
      <c r="WLF5" s="155"/>
      <c r="WLG5" s="155"/>
      <c r="WLH5" s="155"/>
      <c r="WLI5" s="155"/>
      <c r="WLJ5" s="155"/>
      <c r="WLK5" s="155"/>
      <c r="WLL5" s="155"/>
      <c r="WLM5" s="155"/>
      <c r="WLN5" s="155"/>
      <c r="WLO5" s="155"/>
      <c r="WLP5" s="155"/>
      <c r="WLQ5" s="155"/>
      <c r="WLR5" s="155"/>
      <c r="WLS5" s="155"/>
      <c r="WLT5" s="155"/>
      <c r="WLU5" s="155"/>
      <c r="WLV5" s="155"/>
      <c r="WLW5" s="155"/>
      <c r="WLX5" s="155"/>
      <c r="WLY5" s="155"/>
      <c r="WLZ5" s="155"/>
      <c r="WMA5" s="155"/>
      <c r="WMB5" s="155"/>
      <c r="WMC5" s="155"/>
      <c r="WMD5" s="155"/>
      <c r="WME5" s="155"/>
      <c r="WMF5" s="155"/>
      <c r="WMG5" s="155"/>
      <c r="WMH5" s="155"/>
      <c r="WMI5" s="155"/>
      <c r="WMJ5" s="155"/>
      <c r="WMK5" s="155"/>
      <c r="WML5" s="155"/>
      <c r="WMM5" s="155"/>
      <c r="WMN5" s="155"/>
      <c r="WMO5" s="155"/>
      <c r="WMP5" s="155"/>
      <c r="WMQ5" s="155"/>
      <c r="WMR5" s="155"/>
      <c r="WMS5" s="155"/>
      <c r="WMT5" s="155"/>
      <c r="WMU5" s="155"/>
      <c r="WMV5" s="155"/>
      <c r="WMW5" s="155"/>
      <c r="WMX5" s="155"/>
      <c r="WMY5" s="155"/>
      <c r="WMZ5" s="155"/>
      <c r="WNA5" s="155"/>
      <c r="WNB5" s="155"/>
      <c r="WNC5" s="155"/>
      <c r="WND5" s="155"/>
      <c r="WNE5" s="155"/>
      <c r="WNF5" s="155"/>
      <c r="WNG5" s="155"/>
      <c r="WNH5" s="155"/>
      <c r="WNI5" s="155"/>
      <c r="WNJ5" s="155"/>
      <c r="WNK5" s="155"/>
      <c r="WNL5" s="155"/>
      <c r="WNM5" s="155"/>
      <c r="WNN5" s="155"/>
      <c r="WNO5" s="155"/>
      <c r="WNP5" s="155"/>
      <c r="WNQ5" s="155"/>
      <c r="WNR5" s="155"/>
      <c r="WNS5" s="155"/>
      <c r="WNT5" s="155"/>
      <c r="WNU5" s="155"/>
      <c r="WNV5" s="155"/>
      <c r="WNW5" s="155"/>
      <c r="WNX5" s="155"/>
      <c r="WNY5" s="155"/>
      <c r="WNZ5" s="155"/>
      <c r="WOA5" s="155"/>
      <c r="WOB5" s="155"/>
      <c r="WOC5" s="155"/>
      <c r="WOD5" s="155"/>
      <c r="WOE5" s="155"/>
      <c r="WOF5" s="155"/>
      <c r="WOG5" s="155"/>
      <c r="WOH5" s="155"/>
      <c r="WOI5" s="155"/>
      <c r="WOJ5" s="155"/>
      <c r="WOK5" s="155"/>
      <c r="WOL5" s="155"/>
      <c r="WOM5" s="155"/>
      <c r="WON5" s="155"/>
      <c r="WOO5" s="155"/>
      <c r="WOP5" s="155"/>
      <c r="WOQ5" s="155"/>
      <c r="WOR5" s="155"/>
      <c r="WOS5" s="155"/>
      <c r="WOT5" s="155"/>
      <c r="WOU5" s="155"/>
      <c r="WOV5" s="155"/>
      <c r="WOW5" s="155"/>
      <c r="WOX5" s="155"/>
      <c r="WOY5" s="155"/>
      <c r="WOZ5" s="155"/>
      <c r="WPA5" s="155"/>
      <c r="WPB5" s="155"/>
      <c r="WPC5" s="155"/>
      <c r="WPD5" s="155"/>
      <c r="WPE5" s="155"/>
      <c r="WPF5" s="155"/>
      <c r="WPG5" s="155"/>
      <c r="WPH5" s="155"/>
      <c r="WPI5" s="155"/>
      <c r="WPJ5" s="155"/>
      <c r="WPK5" s="155"/>
      <c r="WPL5" s="155"/>
      <c r="WPM5" s="155"/>
      <c r="WPN5" s="155"/>
      <c r="WPO5" s="155"/>
      <c r="WPP5" s="155"/>
      <c r="WPQ5" s="155"/>
      <c r="WPR5" s="155"/>
      <c r="WPS5" s="155"/>
      <c r="WPT5" s="155"/>
      <c r="WPU5" s="155"/>
      <c r="WPV5" s="155"/>
      <c r="WPW5" s="155"/>
      <c r="WPX5" s="155"/>
      <c r="WPY5" s="155"/>
      <c r="WPZ5" s="155"/>
      <c r="WQA5" s="155"/>
      <c r="WQB5" s="155"/>
      <c r="WQC5" s="155"/>
      <c r="WQD5" s="155"/>
      <c r="WQE5" s="155"/>
      <c r="WQF5" s="155"/>
      <c r="WQG5" s="155"/>
      <c r="WQH5" s="155"/>
      <c r="WQI5" s="155"/>
      <c r="WQJ5" s="155"/>
      <c r="WQK5" s="155"/>
      <c r="WQL5" s="155"/>
      <c r="WQM5" s="155"/>
      <c r="WQN5" s="155"/>
      <c r="WQO5" s="155"/>
      <c r="WQP5" s="155"/>
      <c r="WQQ5" s="155"/>
      <c r="WQR5" s="155"/>
      <c r="WQS5" s="155"/>
      <c r="WQT5" s="155"/>
      <c r="WQU5" s="155"/>
      <c r="WQV5" s="155"/>
      <c r="WQW5" s="155"/>
      <c r="WQX5" s="155"/>
      <c r="WQY5" s="155"/>
      <c r="WQZ5" s="155"/>
      <c r="WRA5" s="155"/>
      <c r="WRB5" s="155"/>
      <c r="WRC5" s="155"/>
      <c r="WRD5" s="155"/>
      <c r="WRE5" s="155"/>
      <c r="WRF5" s="155"/>
      <c r="WRG5" s="155"/>
      <c r="WRH5" s="155"/>
      <c r="WRI5" s="155"/>
      <c r="WRJ5" s="155"/>
      <c r="WRK5" s="155"/>
      <c r="WRL5" s="155"/>
      <c r="WRM5" s="155"/>
      <c r="WRN5" s="155"/>
      <c r="WRO5" s="155"/>
      <c r="WRP5" s="155"/>
      <c r="WRQ5" s="155"/>
      <c r="WRR5" s="155"/>
      <c r="WRS5" s="155"/>
      <c r="WRT5" s="155"/>
      <c r="WRU5" s="155"/>
      <c r="WRV5" s="155"/>
      <c r="WRW5" s="155"/>
      <c r="WRX5" s="155"/>
      <c r="WRY5" s="155"/>
      <c r="WRZ5" s="155"/>
      <c r="WSA5" s="155"/>
      <c r="WSB5" s="155"/>
      <c r="WSC5" s="155"/>
      <c r="WSD5" s="155"/>
      <c r="WSE5" s="155"/>
      <c r="WSF5" s="155"/>
      <c r="WSG5" s="155"/>
      <c r="WSH5" s="155"/>
      <c r="WSI5" s="155"/>
      <c r="WSJ5" s="155"/>
      <c r="WSK5" s="155"/>
      <c r="WSL5" s="155"/>
      <c r="WSM5" s="155"/>
      <c r="WSN5" s="155"/>
      <c r="WSO5" s="155"/>
      <c r="WSP5" s="155"/>
      <c r="WSQ5" s="155"/>
      <c r="WSR5" s="155"/>
      <c r="WSS5" s="155"/>
      <c r="WST5" s="155"/>
      <c r="WSU5" s="155"/>
      <c r="WSV5" s="155"/>
      <c r="WSW5" s="155"/>
      <c r="WSX5" s="155"/>
      <c r="WSY5" s="155"/>
      <c r="WSZ5" s="155"/>
      <c r="WTA5" s="155"/>
      <c r="WTB5" s="155"/>
      <c r="WTC5" s="155"/>
      <c r="WTD5" s="155"/>
      <c r="WTE5" s="155"/>
      <c r="WTF5" s="155"/>
      <c r="WTG5" s="155"/>
      <c r="WTH5" s="155"/>
      <c r="WTI5" s="155"/>
      <c r="WTJ5" s="155"/>
      <c r="WTK5" s="155"/>
      <c r="WTL5" s="155"/>
      <c r="WTM5" s="155"/>
      <c r="WTN5" s="155"/>
      <c r="WTO5" s="155"/>
      <c r="WTP5" s="155"/>
      <c r="WTQ5" s="155"/>
      <c r="WTR5" s="155"/>
      <c r="WTS5" s="155"/>
      <c r="WTT5" s="155"/>
      <c r="WTU5" s="155"/>
      <c r="WTV5" s="155"/>
      <c r="WTW5" s="155"/>
      <c r="WTX5" s="155"/>
      <c r="WTY5" s="155"/>
      <c r="WTZ5" s="155"/>
      <c r="WUA5" s="155"/>
      <c r="WUB5" s="155"/>
      <c r="WUC5" s="155"/>
      <c r="WUD5" s="155"/>
      <c r="WUE5" s="155"/>
      <c r="WUF5" s="155"/>
      <c r="WUG5" s="155"/>
      <c r="WUH5" s="155"/>
      <c r="WUI5" s="155"/>
      <c r="WUJ5" s="155"/>
      <c r="WUK5" s="155"/>
      <c r="WUL5" s="155"/>
      <c r="WUM5" s="155"/>
      <c r="WUN5" s="155"/>
      <c r="WUO5" s="155"/>
      <c r="WUP5" s="155"/>
      <c r="WUQ5" s="155"/>
      <c r="WUR5" s="155"/>
      <c r="WUS5" s="155"/>
      <c r="WUT5" s="155"/>
      <c r="WUU5" s="155"/>
      <c r="WUV5" s="155"/>
      <c r="WUW5" s="155"/>
      <c r="WUX5" s="155"/>
      <c r="WUY5" s="155"/>
      <c r="WUZ5" s="155"/>
      <c r="WVA5" s="155"/>
      <c r="WVB5" s="155"/>
      <c r="WVC5" s="155"/>
      <c r="WVD5" s="155"/>
      <c r="WVE5" s="155"/>
      <c r="WVF5" s="155"/>
      <c r="WVG5" s="155"/>
      <c r="WVH5" s="155"/>
      <c r="WVI5" s="155"/>
      <c r="WVJ5" s="155"/>
      <c r="WVK5" s="155"/>
      <c r="WVL5" s="155"/>
      <c r="WVM5" s="155"/>
      <c r="WVN5" s="155"/>
      <c r="WVO5" s="155"/>
      <c r="WVP5" s="155"/>
      <c r="WVQ5" s="155"/>
      <c r="WVR5" s="155"/>
      <c r="WVS5" s="155"/>
      <c r="WVT5" s="155"/>
      <c r="WVU5" s="155"/>
      <c r="WVV5" s="155"/>
      <c r="WVW5" s="155"/>
      <c r="WVX5" s="155"/>
      <c r="WVY5" s="155"/>
      <c r="WVZ5" s="155"/>
      <c r="WWA5" s="155"/>
      <c r="WWB5" s="155"/>
      <c r="WWC5" s="155"/>
      <c r="WWD5" s="155"/>
      <c r="WWE5" s="155"/>
      <c r="WWF5" s="155"/>
      <c r="WWG5" s="155"/>
      <c r="WWH5" s="155"/>
      <c r="WWI5" s="155"/>
      <c r="WWJ5" s="155"/>
      <c r="WWK5" s="155"/>
      <c r="WWL5" s="155"/>
      <c r="WWM5" s="155"/>
      <c r="WWN5" s="155"/>
      <c r="WWO5" s="155"/>
      <c r="WWP5" s="155"/>
      <c r="WWQ5" s="155"/>
      <c r="WWR5" s="155"/>
      <c r="WWS5" s="155"/>
      <c r="WWT5" s="155"/>
      <c r="WWU5" s="155"/>
      <c r="WWV5" s="155"/>
      <c r="WWW5" s="155"/>
      <c r="WWX5" s="155"/>
      <c r="WWY5" s="155"/>
      <c r="WWZ5" s="155"/>
      <c r="WXA5" s="155"/>
      <c r="WXB5" s="155"/>
      <c r="WXC5" s="155"/>
      <c r="WXD5" s="155"/>
      <c r="WXE5" s="155"/>
      <c r="WXF5" s="155"/>
      <c r="WXG5" s="155"/>
      <c r="WXH5" s="155"/>
      <c r="WXI5" s="155"/>
      <c r="WXJ5" s="155"/>
      <c r="WXK5" s="155"/>
      <c r="WXL5" s="155"/>
      <c r="WXM5" s="155"/>
      <c r="WXN5" s="155"/>
      <c r="WXO5" s="155"/>
      <c r="WXP5" s="155"/>
      <c r="WXQ5" s="155"/>
      <c r="WXR5" s="155"/>
      <c r="WXS5" s="155"/>
      <c r="WXT5" s="155"/>
      <c r="WXU5" s="155"/>
      <c r="WXV5" s="155"/>
      <c r="WXW5" s="155"/>
      <c r="WXX5" s="155"/>
      <c r="WXY5" s="155"/>
      <c r="WXZ5" s="155"/>
      <c r="WYA5" s="155"/>
      <c r="WYB5" s="155"/>
      <c r="WYC5" s="155"/>
      <c r="WYD5" s="155"/>
      <c r="WYE5" s="155"/>
      <c r="WYF5" s="155"/>
      <c r="WYG5" s="155"/>
      <c r="WYH5" s="155"/>
      <c r="WYI5" s="155"/>
      <c r="WYJ5" s="155"/>
      <c r="WYK5" s="155"/>
      <c r="WYL5" s="155"/>
      <c r="WYM5" s="155"/>
      <c r="WYN5" s="155"/>
      <c r="WYO5" s="155"/>
      <c r="WYP5" s="155"/>
      <c r="WYQ5" s="155"/>
      <c r="WYR5" s="155"/>
      <c r="WYS5" s="155"/>
      <c r="WYT5" s="155"/>
      <c r="WYU5" s="155"/>
      <c r="WYV5" s="155"/>
      <c r="WYW5" s="155"/>
      <c r="WYX5" s="155"/>
      <c r="WYY5" s="155"/>
      <c r="WYZ5" s="155"/>
      <c r="WZA5" s="155"/>
      <c r="WZB5" s="155"/>
      <c r="WZC5" s="155"/>
      <c r="WZD5" s="155"/>
      <c r="WZE5" s="155"/>
      <c r="WZF5" s="155"/>
      <c r="WZG5" s="155"/>
      <c r="WZH5" s="155"/>
      <c r="WZI5" s="155"/>
      <c r="WZJ5" s="155"/>
      <c r="WZK5" s="155"/>
      <c r="WZL5" s="155"/>
      <c r="WZM5" s="155"/>
      <c r="WZN5" s="155"/>
      <c r="WZO5" s="155"/>
      <c r="WZP5" s="155"/>
      <c r="WZQ5" s="155"/>
      <c r="WZR5" s="155"/>
      <c r="WZS5" s="155"/>
      <c r="WZT5" s="155"/>
      <c r="WZU5" s="155"/>
      <c r="WZV5" s="155"/>
      <c r="WZW5" s="155"/>
      <c r="WZX5" s="155"/>
      <c r="WZY5" s="155"/>
      <c r="WZZ5" s="155"/>
      <c r="XAA5" s="155"/>
      <c r="XAB5" s="155"/>
      <c r="XAC5" s="155"/>
      <c r="XAD5" s="155"/>
      <c r="XAE5" s="155"/>
      <c r="XAF5" s="155"/>
      <c r="XAG5" s="155"/>
      <c r="XAH5" s="155"/>
      <c r="XAI5" s="155"/>
      <c r="XAJ5" s="155"/>
      <c r="XAK5" s="155"/>
      <c r="XAL5" s="155"/>
      <c r="XAM5" s="155"/>
      <c r="XAN5" s="155"/>
      <c r="XAO5" s="155"/>
      <c r="XAP5" s="155"/>
      <c r="XAQ5" s="155"/>
      <c r="XAR5" s="155"/>
      <c r="XAS5" s="155"/>
      <c r="XAT5" s="155"/>
      <c r="XAU5" s="155"/>
      <c r="XAV5" s="155"/>
      <c r="XAW5" s="155"/>
      <c r="XAX5" s="155"/>
      <c r="XAY5" s="155"/>
      <c r="XAZ5" s="155"/>
      <c r="XBA5" s="155"/>
      <c r="XBB5" s="155"/>
      <c r="XBC5" s="155"/>
      <c r="XBD5" s="155"/>
      <c r="XBE5" s="155"/>
      <c r="XBF5" s="155"/>
      <c r="XBG5" s="155"/>
      <c r="XBH5" s="155"/>
      <c r="XBI5" s="155"/>
      <c r="XBJ5" s="155"/>
      <c r="XBK5" s="155"/>
      <c r="XBL5" s="155"/>
      <c r="XBM5" s="155"/>
      <c r="XBN5" s="155"/>
      <c r="XBO5" s="155"/>
      <c r="XBP5" s="155"/>
      <c r="XBQ5" s="155"/>
      <c r="XBR5" s="155"/>
      <c r="XBS5" s="155"/>
      <c r="XBT5" s="155"/>
      <c r="XBU5" s="155"/>
      <c r="XBV5" s="155"/>
      <c r="XBW5" s="155"/>
      <c r="XBX5" s="155"/>
      <c r="XBY5" s="155"/>
      <c r="XBZ5" s="155"/>
      <c r="XCA5" s="155"/>
      <c r="XCB5" s="155"/>
      <c r="XCC5" s="155"/>
      <c r="XCD5" s="155"/>
      <c r="XCE5" s="155"/>
      <c r="XCF5" s="155"/>
      <c r="XCG5" s="155"/>
      <c r="XCH5" s="155"/>
      <c r="XCI5" s="155"/>
      <c r="XCJ5" s="155"/>
      <c r="XCK5" s="155"/>
      <c r="XCL5" s="155"/>
      <c r="XCM5" s="155"/>
      <c r="XCN5" s="155"/>
      <c r="XCO5" s="155"/>
      <c r="XCP5" s="155"/>
      <c r="XCQ5" s="155"/>
      <c r="XCR5" s="155"/>
      <c r="XCS5" s="155"/>
      <c r="XCT5" s="155"/>
      <c r="XCU5" s="155"/>
      <c r="XCV5" s="155"/>
      <c r="XCW5" s="155"/>
      <c r="XCX5" s="155"/>
    </row>
    <row r="6" spans="1:16326" x14ac:dyDescent="0.25">
      <c r="A6" s="160"/>
      <c r="B6" s="145"/>
      <c r="C6" s="246" t="s">
        <v>2340</v>
      </c>
      <c r="D6" s="249">
        <f>SUM(D5:D5)</f>
        <v>405091.39999999997</v>
      </c>
      <c r="E6" s="250">
        <f>+E4-D6</f>
        <v>21320.600000000035</v>
      </c>
      <c r="F6" s="161"/>
      <c r="G6" s="148"/>
      <c r="H6" s="149"/>
      <c r="I6" s="149"/>
      <c r="J6" s="158"/>
      <c r="K6" s="159"/>
      <c r="L6" s="150"/>
      <c r="M6" s="151"/>
      <c r="N6" s="148"/>
      <c r="O6" s="152"/>
      <c r="P6" s="153"/>
      <c r="Q6" s="148"/>
      <c r="R6" s="146"/>
      <c r="S6" s="154"/>
      <c r="T6" s="155"/>
      <c r="U6" s="155"/>
      <c r="V6" s="155"/>
      <c r="W6" s="155"/>
      <c r="X6" s="155"/>
      <c r="Y6" s="155"/>
      <c r="Z6" s="155"/>
      <c r="AA6" s="155"/>
      <c r="AB6" s="155"/>
      <c r="AC6" s="155"/>
      <c r="AD6" s="155"/>
      <c r="AE6" s="155"/>
      <c r="AF6" s="155"/>
      <c r="AG6" s="155"/>
      <c r="AH6" s="155"/>
      <c r="AI6" s="155"/>
      <c r="AJ6" s="155"/>
      <c r="AK6" s="155"/>
      <c r="AL6" s="155"/>
      <c r="AM6" s="155"/>
      <c r="AN6" s="155"/>
      <c r="AO6" s="155"/>
      <c r="AP6" s="155"/>
      <c r="AQ6" s="155"/>
      <c r="AR6" s="155"/>
      <c r="AS6" s="155"/>
      <c r="AT6" s="155"/>
      <c r="AU6" s="155"/>
      <c r="AV6" s="155"/>
      <c r="AW6" s="155"/>
      <c r="AX6" s="155"/>
      <c r="AY6" s="155"/>
      <c r="AZ6" s="155"/>
      <c r="BA6" s="155"/>
      <c r="BB6" s="155"/>
      <c r="BC6" s="155"/>
      <c r="BD6" s="155"/>
      <c r="BE6" s="155"/>
      <c r="BF6" s="155"/>
      <c r="BG6" s="155"/>
      <c r="BH6" s="155"/>
      <c r="BI6" s="155"/>
      <c r="BJ6" s="155"/>
      <c r="BK6" s="155"/>
      <c r="BL6" s="155"/>
      <c r="BM6" s="155"/>
      <c r="BN6" s="155"/>
      <c r="BO6" s="155"/>
      <c r="BP6" s="155"/>
      <c r="BQ6" s="155"/>
      <c r="BR6" s="155"/>
      <c r="BS6" s="155"/>
      <c r="BT6" s="155"/>
      <c r="BU6" s="155"/>
      <c r="BV6" s="155"/>
      <c r="BW6" s="155"/>
      <c r="BX6" s="155"/>
      <c r="BY6" s="155"/>
      <c r="BZ6" s="155"/>
      <c r="CA6" s="155"/>
      <c r="CB6" s="155"/>
      <c r="CC6" s="155"/>
      <c r="CD6" s="155"/>
      <c r="CE6" s="155"/>
      <c r="CF6" s="155"/>
      <c r="CG6" s="155"/>
      <c r="CH6" s="155"/>
      <c r="CI6" s="155"/>
      <c r="CJ6" s="155"/>
      <c r="CK6" s="155"/>
      <c r="CL6" s="155"/>
      <c r="CM6" s="155"/>
      <c r="CN6" s="155"/>
      <c r="CO6" s="155"/>
      <c r="CP6" s="155"/>
      <c r="CQ6" s="155"/>
      <c r="CR6" s="155"/>
      <c r="CS6" s="155"/>
      <c r="CT6" s="155"/>
      <c r="CU6" s="155"/>
      <c r="CV6" s="155"/>
      <c r="CW6" s="155"/>
      <c r="CX6" s="155"/>
      <c r="CY6" s="155"/>
      <c r="CZ6" s="155"/>
      <c r="DA6" s="155"/>
      <c r="DB6" s="155"/>
      <c r="DC6" s="155"/>
      <c r="DD6" s="155"/>
      <c r="DE6" s="155"/>
      <c r="DF6" s="155"/>
      <c r="DG6" s="155"/>
      <c r="DH6" s="155"/>
      <c r="DI6" s="155"/>
      <c r="DJ6" s="155"/>
      <c r="DK6" s="155"/>
      <c r="DL6" s="155"/>
      <c r="DM6" s="155"/>
      <c r="DN6" s="155"/>
      <c r="DO6" s="155"/>
      <c r="DP6" s="155"/>
      <c r="DQ6" s="155"/>
      <c r="DR6" s="155"/>
      <c r="DS6" s="155"/>
      <c r="DT6" s="155"/>
      <c r="DU6" s="155"/>
      <c r="DV6" s="155"/>
      <c r="DW6" s="155"/>
      <c r="DX6" s="155"/>
      <c r="DY6" s="155"/>
      <c r="DZ6" s="155"/>
      <c r="EA6" s="155"/>
      <c r="EB6" s="155"/>
      <c r="EC6" s="155"/>
      <c r="ED6" s="155"/>
      <c r="EE6" s="155"/>
      <c r="EF6" s="155"/>
      <c r="EG6" s="155"/>
      <c r="EH6" s="155"/>
      <c r="EI6" s="155"/>
      <c r="EJ6" s="155"/>
      <c r="EK6" s="155"/>
      <c r="EL6" s="155"/>
      <c r="EM6" s="155"/>
      <c r="EN6" s="155"/>
      <c r="EO6" s="155"/>
      <c r="EP6" s="155"/>
      <c r="EQ6" s="155"/>
      <c r="ER6" s="155"/>
      <c r="ES6" s="155"/>
      <c r="ET6" s="155"/>
      <c r="EU6" s="155"/>
      <c r="EV6" s="155"/>
      <c r="EW6" s="155"/>
      <c r="EX6" s="155"/>
      <c r="EY6" s="155"/>
      <c r="EZ6" s="155"/>
      <c r="FA6" s="155"/>
      <c r="FB6" s="155"/>
      <c r="FC6" s="155"/>
      <c r="FD6" s="155"/>
      <c r="FE6" s="155"/>
      <c r="FF6" s="155"/>
      <c r="FG6" s="155"/>
      <c r="FH6" s="155"/>
      <c r="FI6" s="155"/>
      <c r="FJ6" s="155"/>
      <c r="FK6" s="155"/>
      <c r="FL6" s="155"/>
      <c r="FM6" s="155"/>
      <c r="FN6" s="155"/>
      <c r="FO6" s="155"/>
      <c r="FP6" s="155"/>
      <c r="FQ6" s="155"/>
      <c r="FR6" s="155"/>
      <c r="FS6" s="155"/>
      <c r="FT6" s="155"/>
      <c r="FU6" s="155"/>
      <c r="FV6" s="155"/>
      <c r="FW6" s="155"/>
      <c r="FX6" s="155"/>
      <c r="FY6" s="155"/>
      <c r="FZ6" s="155"/>
      <c r="GA6" s="155"/>
      <c r="GB6" s="155"/>
      <c r="GC6" s="155"/>
      <c r="GD6" s="155"/>
      <c r="GE6" s="155"/>
      <c r="GF6" s="155"/>
      <c r="GG6" s="155"/>
      <c r="GH6" s="155"/>
      <c r="GI6" s="155"/>
      <c r="GJ6" s="155"/>
      <c r="GK6" s="155"/>
      <c r="GL6" s="155"/>
      <c r="GM6" s="155"/>
      <c r="GN6" s="155"/>
      <c r="GO6" s="155"/>
      <c r="GP6" s="155"/>
      <c r="GQ6" s="155"/>
      <c r="GR6" s="155"/>
      <c r="GS6" s="155"/>
      <c r="GT6" s="155"/>
      <c r="GU6" s="155"/>
      <c r="GV6" s="155"/>
      <c r="GW6" s="155"/>
      <c r="GX6" s="155"/>
      <c r="GY6" s="155"/>
      <c r="GZ6" s="155"/>
      <c r="HA6" s="155"/>
      <c r="HB6" s="155"/>
      <c r="HC6" s="155"/>
      <c r="HD6" s="155"/>
      <c r="HE6" s="155"/>
      <c r="HF6" s="155"/>
      <c r="HG6" s="155"/>
      <c r="HH6" s="155"/>
      <c r="HI6" s="155"/>
      <c r="HJ6" s="155"/>
      <c r="HK6" s="155"/>
      <c r="HL6" s="155"/>
      <c r="HM6" s="155"/>
      <c r="HN6" s="155"/>
      <c r="HO6" s="155"/>
      <c r="HP6" s="155"/>
      <c r="HQ6" s="155"/>
      <c r="HR6" s="155"/>
      <c r="HS6" s="155"/>
      <c r="HT6" s="155"/>
      <c r="HU6" s="155"/>
      <c r="HV6" s="155"/>
      <c r="HW6" s="155"/>
      <c r="HX6" s="155"/>
      <c r="HY6" s="155"/>
      <c r="HZ6" s="155"/>
      <c r="IA6" s="155"/>
      <c r="IB6" s="155"/>
      <c r="IC6" s="155"/>
      <c r="ID6" s="155"/>
      <c r="IE6" s="155"/>
      <c r="IF6" s="155"/>
      <c r="IG6" s="155"/>
      <c r="IH6" s="155"/>
      <c r="II6" s="155"/>
      <c r="IJ6" s="155"/>
      <c r="IK6" s="155"/>
      <c r="IL6" s="155"/>
      <c r="IM6" s="155"/>
      <c r="IN6" s="155"/>
      <c r="IO6" s="155"/>
      <c r="IP6" s="155"/>
      <c r="IQ6" s="155"/>
      <c r="IR6" s="155"/>
      <c r="IS6" s="155"/>
      <c r="IT6" s="155"/>
      <c r="IU6" s="155"/>
      <c r="IV6" s="155"/>
      <c r="IW6" s="155"/>
      <c r="IX6" s="155"/>
      <c r="IY6" s="155"/>
      <c r="IZ6" s="155"/>
      <c r="JA6" s="155"/>
      <c r="JB6" s="155"/>
      <c r="JC6" s="155"/>
      <c r="JD6" s="155"/>
      <c r="JE6" s="155"/>
      <c r="JF6" s="155"/>
      <c r="JG6" s="155"/>
      <c r="JH6" s="155"/>
      <c r="JI6" s="155"/>
      <c r="JJ6" s="155"/>
      <c r="JK6" s="155"/>
      <c r="JL6" s="155"/>
      <c r="JM6" s="155"/>
      <c r="JN6" s="155"/>
      <c r="JO6" s="155"/>
      <c r="JP6" s="155"/>
      <c r="JQ6" s="155"/>
      <c r="JR6" s="155"/>
      <c r="JS6" s="155"/>
      <c r="JT6" s="155"/>
      <c r="JU6" s="155"/>
      <c r="JV6" s="155"/>
      <c r="JW6" s="155"/>
      <c r="JX6" s="155"/>
      <c r="JY6" s="155"/>
      <c r="JZ6" s="155"/>
      <c r="KA6" s="155"/>
      <c r="KB6" s="155"/>
      <c r="KC6" s="155"/>
      <c r="KD6" s="155"/>
      <c r="KE6" s="155"/>
      <c r="KF6" s="155"/>
      <c r="KG6" s="155"/>
      <c r="KH6" s="155"/>
      <c r="KI6" s="155"/>
      <c r="KJ6" s="155"/>
      <c r="KK6" s="155"/>
      <c r="KL6" s="155"/>
      <c r="KM6" s="155"/>
      <c r="KN6" s="155"/>
      <c r="KO6" s="155"/>
      <c r="KP6" s="155"/>
      <c r="KQ6" s="155"/>
      <c r="KR6" s="155"/>
      <c r="KS6" s="155"/>
      <c r="KT6" s="155"/>
      <c r="KU6" s="155"/>
      <c r="KV6" s="155"/>
      <c r="KW6" s="155"/>
      <c r="KX6" s="155"/>
      <c r="KY6" s="155"/>
      <c r="KZ6" s="155"/>
      <c r="LA6" s="155"/>
      <c r="LB6" s="155"/>
      <c r="LC6" s="155"/>
      <c r="LD6" s="155"/>
      <c r="LE6" s="155"/>
      <c r="LF6" s="155"/>
      <c r="LG6" s="155"/>
      <c r="LH6" s="155"/>
      <c r="LI6" s="155"/>
      <c r="LJ6" s="155"/>
      <c r="LK6" s="155"/>
      <c r="LL6" s="155"/>
      <c r="LM6" s="155"/>
      <c r="LN6" s="155"/>
      <c r="LO6" s="155"/>
      <c r="LP6" s="155"/>
      <c r="LQ6" s="155"/>
      <c r="LR6" s="155"/>
      <c r="LS6" s="155"/>
      <c r="LT6" s="155"/>
      <c r="LU6" s="155"/>
      <c r="LV6" s="155"/>
      <c r="LW6" s="155"/>
      <c r="LX6" s="155"/>
      <c r="LY6" s="155"/>
      <c r="LZ6" s="155"/>
      <c r="MA6" s="155"/>
      <c r="MB6" s="155"/>
      <c r="MC6" s="155"/>
      <c r="MD6" s="155"/>
      <c r="ME6" s="155"/>
      <c r="MF6" s="155"/>
      <c r="MG6" s="155"/>
      <c r="MH6" s="155"/>
      <c r="MI6" s="155"/>
      <c r="MJ6" s="155"/>
      <c r="MK6" s="155"/>
      <c r="ML6" s="155"/>
      <c r="MM6" s="155"/>
      <c r="MN6" s="155"/>
      <c r="MO6" s="155"/>
      <c r="MP6" s="155"/>
      <c r="MQ6" s="155"/>
      <c r="MR6" s="155"/>
      <c r="MS6" s="155"/>
      <c r="MT6" s="155"/>
      <c r="MU6" s="155"/>
      <c r="MV6" s="155"/>
      <c r="MW6" s="155"/>
      <c r="MX6" s="155"/>
      <c r="MY6" s="155"/>
      <c r="MZ6" s="155"/>
      <c r="NA6" s="155"/>
      <c r="NB6" s="155"/>
      <c r="NC6" s="155"/>
      <c r="ND6" s="155"/>
      <c r="NE6" s="155"/>
      <c r="NF6" s="155"/>
      <c r="NG6" s="155"/>
      <c r="NH6" s="155"/>
      <c r="NI6" s="155"/>
      <c r="NJ6" s="155"/>
      <c r="NK6" s="155"/>
      <c r="NL6" s="155"/>
      <c r="NM6" s="155"/>
      <c r="NN6" s="155"/>
      <c r="NO6" s="155"/>
      <c r="NP6" s="155"/>
      <c r="NQ6" s="155"/>
      <c r="NR6" s="155"/>
      <c r="NS6" s="155"/>
      <c r="NT6" s="155"/>
      <c r="NU6" s="155"/>
      <c r="NV6" s="155"/>
      <c r="NW6" s="155"/>
      <c r="NX6" s="155"/>
      <c r="NY6" s="155"/>
      <c r="NZ6" s="155"/>
      <c r="OA6" s="155"/>
      <c r="OB6" s="155"/>
      <c r="OC6" s="155"/>
      <c r="OD6" s="155"/>
      <c r="OE6" s="155"/>
      <c r="OF6" s="155"/>
      <c r="OG6" s="155"/>
      <c r="OH6" s="155"/>
      <c r="OI6" s="155"/>
      <c r="OJ6" s="155"/>
      <c r="OK6" s="155"/>
      <c r="OL6" s="155"/>
      <c r="OM6" s="155"/>
      <c r="ON6" s="155"/>
      <c r="OO6" s="155"/>
      <c r="OP6" s="155"/>
      <c r="OQ6" s="155"/>
      <c r="OR6" s="155"/>
      <c r="OS6" s="155"/>
      <c r="OT6" s="155"/>
      <c r="OU6" s="155"/>
      <c r="OV6" s="155"/>
      <c r="OW6" s="155"/>
      <c r="OX6" s="155"/>
      <c r="OY6" s="155"/>
      <c r="OZ6" s="155"/>
      <c r="PA6" s="155"/>
      <c r="PB6" s="155"/>
      <c r="PC6" s="155"/>
      <c r="PD6" s="155"/>
      <c r="PE6" s="155"/>
      <c r="PF6" s="155"/>
      <c r="PG6" s="155"/>
      <c r="PH6" s="155"/>
      <c r="PI6" s="155"/>
      <c r="PJ6" s="155"/>
      <c r="PK6" s="155"/>
      <c r="PL6" s="155"/>
      <c r="PM6" s="155"/>
      <c r="PN6" s="155"/>
      <c r="PO6" s="155"/>
      <c r="PP6" s="155"/>
      <c r="PQ6" s="155"/>
      <c r="PR6" s="155"/>
      <c r="PS6" s="155"/>
      <c r="PT6" s="155"/>
      <c r="PU6" s="155"/>
      <c r="PV6" s="155"/>
      <c r="PW6" s="155"/>
      <c r="PX6" s="155"/>
      <c r="PY6" s="155"/>
      <c r="PZ6" s="155"/>
      <c r="QA6" s="155"/>
      <c r="QB6" s="155"/>
      <c r="QC6" s="155"/>
      <c r="QD6" s="155"/>
      <c r="QE6" s="155"/>
      <c r="QF6" s="155"/>
      <c r="QG6" s="155"/>
      <c r="QH6" s="155"/>
      <c r="QI6" s="155"/>
      <c r="QJ6" s="155"/>
      <c r="QK6" s="155"/>
      <c r="QL6" s="155"/>
      <c r="QM6" s="155"/>
      <c r="QN6" s="155"/>
      <c r="QO6" s="155"/>
      <c r="QP6" s="155"/>
      <c r="QQ6" s="155"/>
      <c r="QR6" s="155"/>
      <c r="QS6" s="155"/>
      <c r="QT6" s="155"/>
      <c r="QU6" s="155"/>
      <c r="QV6" s="155"/>
      <c r="QW6" s="155"/>
      <c r="QX6" s="155"/>
      <c r="QY6" s="155"/>
      <c r="QZ6" s="155"/>
      <c r="RA6" s="155"/>
      <c r="RB6" s="155"/>
      <c r="RC6" s="155"/>
      <c r="RD6" s="155"/>
      <c r="RE6" s="155"/>
      <c r="RF6" s="155"/>
      <c r="RG6" s="155"/>
      <c r="RH6" s="155"/>
      <c r="RI6" s="155"/>
      <c r="RJ6" s="155"/>
      <c r="RK6" s="155"/>
      <c r="RL6" s="155"/>
      <c r="RM6" s="155"/>
      <c r="RN6" s="155"/>
      <c r="RO6" s="155"/>
      <c r="RP6" s="155"/>
      <c r="RQ6" s="155"/>
      <c r="RR6" s="155"/>
      <c r="RS6" s="155"/>
      <c r="RT6" s="155"/>
      <c r="RU6" s="155"/>
      <c r="RV6" s="155"/>
      <c r="RW6" s="155"/>
      <c r="RX6" s="155"/>
      <c r="RY6" s="155"/>
      <c r="RZ6" s="155"/>
      <c r="SA6" s="155"/>
      <c r="SB6" s="155"/>
      <c r="SC6" s="155"/>
      <c r="SD6" s="155"/>
      <c r="SE6" s="155"/>
      <c r="SF6" s="155"/>
      <c r="SG6" s="155"/>
      <c r="SH6" s="155"/>
      <c r="SI6" s="155"/>
      <c r="SJ6" s="155"/>
      <c r="SK6" s="155"/>
      <c r="SL6" s="155"/>
      <c r="SM6" s="155"/>
      <c r="SN6" s="155"/>
      <c r="SO6" s="155"/>
      <c r="SP6" s="155"/>
      <c r="SQ6" s="155"/>
      <c r="SR6" s="155"/>
      <c r="SS6" s="155"/>
      <c r="ST6" s="155"/>
      <c r="SU6" s="155"/>
      <c r="SV6" s="155"/>
      <c r="SW6" s="155"/>
      <c r="SX6" s="155"/>
      <c r="SY6" s="155"/>
      <c r="SZ6" s="155"/>
      <c r="TA6" s="155"/>
      <c r="TB6" s="155"/>
      <c r="TC6" s="155"/>
      <c r="TD6" s="155"/>
      <c r="TE6" s="155"/>
      <c r="TF6" s="155"/>
      <c r="TG6" s="155"/>
      <c r="TH6" s="155"/>
      <c r="TI6" s="155"/>
      <c r="TJ6" s="155"/>
      <c r="TK6" s="155"/>
      <c r="TL6" s="155"/>
      <c r="TM6" s="155"/>
      <c r="TN6" s="155"/>
      <c r="TO6" s="155"/>
      <c r="TP6" s="155"/>
      <c r="TQ6" s="155"/>
      <c r="TR6" s="155"/>
      <c r="TS6" s="155"/>
      <c r="TT6" s="155"/>
      <c r="TU6" s="155"/>
      <c r="TV6" s="155"/>
      <c r="TW6" s="155"/>
      <c r="TX6" s="155"/>
      <c r="TY6" s="155"/>
      <c r="TZ6" s="155"/>
      <c r="UA6" s="155"/>
      <c r="UB6" s="155"/>
      <c r="UC6" s="155"/>
      <c r="UD6" s="155"/>
      <c r="UE6" s="155"/>
      <c r="UF6" s="155"/>
      <c r="UG6" s="155"/>
      <c r="UH6" s="155"/>
      <c r="UI6" s="155"/>
      <c r="UJ6" s="155"/>
      <c r="UK6" s="155"/>
      <c r="UL6" s="155"/>
      <c r="UM6" s="155"/>
      <c r="UN6" s="155"/>
      <c r="UO6" s="155"/>
      <c r="UP6" s="155"/>
      <c r="UQ6" s="155"/>
      <c r="UR6" s="155"/>
      <c r="US6" s="155"/>
      <c r="UT6" s="155"/>
      <c r="UU6" s="155"/>
      <c r="UV6" s="155"/>
      <c r="UW6" s="155"/>
      <c r="UX6" s="155"/>
      <c r="UY6" s="155"/>
      <c r="UZ6" s="155"/>
      <c r="VA6" s="155"/>
      <c r="VB6" s="155"/>
      <c r="VC6" s="155"/>
      <c r="VD6" s="155"/>
      <c r="VE6" s="155"/>
      <c r="VF6" s="155"/>
      <c r="VG6" s="155"/>
      <c r="VH6" s="155"/>
      <c r="VI6" s="155"/>
      <c r="VJ6" s="155"/>
      <c r="VK6" s="155"/>
      <c r="VL6" s="155"/>
      <c r="VM6" s="155"/>
      <c r="VN6" s="155"/>
      <c r="VO6" s="155"/>
      <c r="VP6" s="155"/>
      <c r="VQ6" s="155"/>
      <c r="VR6" s="155"/>
      <c r="VS6" s="155"/>
      <c r="VT6" s="155"/>
      <c r="VU6" s="155"/>
      <c r="VV6" s="155"/>
      <c r="VW6" s="155"/>
      <c r="VX6" s="155"/>
      <c r="VY6" s="155"/>
      <c r="VZ6" s="155"/>
      <c r="WA6" s="155"/>
      <c r="WB6" s="155"/>
      <c r="WC6" s="155"/>
      <c r="WD6" s="155"/>
      <c r="WE6" s="155"/>
      <c r="WF6" s="155"/>
      <c r="WG6" s="155"/>
      <c r="WH6" s="155"/>
      <c r="WI6" s="155"/>
      <c r="WJ6" s="155"/>
      <c r="WK6" s="155"/>
      <c r="WL6" s="155"/>
      <c r="WM6" s="155"/>
      <c r="WN6" s="155"/>
      <c r="WO6" s="155"/>
      <c r="WP6" s="155"/>
      <c r="WQ6" s="155"/>
      <c r="WR6" s="155"/>
      <c r="WS6" s="155"/>
      <c r="WT6" s="155"/>
      <c r="WU6" s="155"/>
      <c r="WV6" s="155"/>
      <c r="WW6" s="155"/>
      <c r="WX6" s="155"/>
      <c r="WY6" s="155"/>
      <c r="WZ6" s="155"/>
      <c r="XA6" s="155"/>
      <c r="XB6" s="155"/>
      <c r="XC6" s="155"/>
      <c r="XD6" s="155"/>
      <c r="XE6" s="155"/>
      <c r="XF6" s="155"/>
      <c r="XG6" s="155"/>
      <c r="XH6" s="155"/>
      <c r="XI6" s="155"/>
      <c r="XJ6" s="155"/>
      <c r="XK6" s="155"/>
      <c r="XL6" s="155"/>
      <c r="XM6" s="155"/>
      <c r="XN6" s="155"/>
      <c r="XO6" s="155"/>
      <c r="XP6" s="155"/>
      <c r="XQ6" s="155"/>
      <c r="XR6" s="155"/>
      <c r="XS6" s="155"/>
      <c r="XT6" s="155"/>
      <c r="XU6" s="155"/>
      <c r="XV6" s="155"/>
      <c r="XW6" s="155"/>
      <c r="XX6" s="155"/>
      <c r="XY6" s="155"/>
      <c r="XZ6" s="155"/>
      <c r="YA6" s="155"/>
      <c r="YB6" s="155"/>
      <c r="YC6" s="155"/>
      <c r="YD6" s="155"/>
      <c r="YE6" s="155"/>
      <c r="YF6" s="155"/>
      <c r="YG6" s="155"/>
      <c r="YH6" s="155"/>
      <c r="YI6" s="155"/>
      <c r="YJ6" s="155"/>
      <c r="YK6" s="155"/>
      <c r="YL6" s="155"/>
      <c r="YM6" s="155"/>
      <c r="YN6" s="155"/>
      <c r="YO6" s="155"/>
      <c r="YP6" s="155"/>
      <c r="YQ6" s="155"/>
      <c r="YR6" s="155"/>
      <c r="YS6" s="155"/>
      <c r="YT6" s="155"/>
      <c r="YU6" s="155"/>
      <c r="YV6" s="155"/>
      <c r="YW6" s="155"/>
      <c r="YX6" s="155"/>
      <c r="YY6" s="155"/>
      <c r="YZ6" s="155"/>
      <c r="ZA6" s="155"/>
      <c r="ZB6" s="155"/>
      <c r="ZC6" s="155"/>
      <c r="ZD6" s="155"/>
      <c r="ZE6" s="155"/>
      <c r="ZF6" s="155"/>
      <c r="ZG6" s="155"/>
      <c r="ZH6" s="155"/>
      <c r="ZI6" s="155"/>
      <c r="ZJ6" s="155"/>
      <c r="ZK6" s="155"/>
      <c r="ZL6" s="155"/>
      <c r="ZM6" s="155"/>
      <c r="ZN6" s="155"/>
      <c r="ZO6" s="155"/>
      <c r="ZP6" s="155"/>
      <c r="ZQ6" s="155"/>
      <c r="ZR6" s="155"/>
      <c r="ZS6" s="155"/>
      <c r="ZT6" s="155"/>
      <c r="ZU6" s="155"/>
      <c r="ZV6" s="155"/>
      <c r="ZW6" s="155"/>
      <c r="ZX6" s="155"/>
      <c r="ZY6" s="155"/>
      <c r="ZZ6" s="155"/>
      <c r="AAA6" s="155"/>
      <c r="AAB6" s="155"/>
      <c r="AAC6" s="155"/>
      <c r="AAD6" s="155"/>
      <c r="AAE6" s="155"/>
      <c r="AAF6" s="155"/>
      <c r="AAG6" s="155"/>
      <c r="AAH6" s="155"/>
      <c r="AAI6" s="155"/>
      <c r="AAJ6" s="155"/>
      <c r="AAK6" s="155"/>
      <c r="AAL6" s="155"/>
      <c r="AAM6" s="155"/>
      <c r="AAN6" s="155"/>
      <c r="AAO6" s="155"/>
      <c r="AAP6" s="155"/>
      <c r="AAQ6" s="155"/>
      <c r="AAR6" s="155"/>
      <c r="AAS6" s="155"/>
      <c r="AAT6" s="155"/>
      <c r="AAU6" s="155"/>
      <c r="AAV6" s="155"/>
      <c r="AAW6" s="155"/>
      <c r="AAX6" s="155"/>
      <c r="AAY6" s="155"/>
      <c r="AAZ6" s="155"/>
      <c r="ABA6" s="155"/>
      <c r="ABB6" s="155"/>
      <c r="ABC6" s="155"/>
      <c r="ABD6" s="155"/>
      <c r="ABE6" s="155"/>
      <c r="ABF6" s="155"/>
      <c r="ABG6" s="155"/>
      <c r="ABH6" s="155"/>
      <c r="ABI6" s="155"/>
      <c r="ABJ6" s="155"/>
      <c r="ABK6" s="155"/>
      <c r="ABL6" s="155"/>
      <c r="ABM6" s="155"/>
      <c r="ABN6" s="155"/>
      <c r="ABO6" s="155"/>
      <c r="ABP6" s="155"/>
      <c r="ABQ6" s="155"/>
      <c r="ABR6" s="155"/>
      <c r="ABS6" s="155"/>
      <c r="ABT6" s="155"/>
      <c r="ABU6" s="155"/>
      <c r="ABV6" s="155"/>
      <c r="ABW6" s="155"/>
      <c r="ABX6" s="155"/>
      <c r="ABY6" s="155"/>
      <c r="ABZ6" s="155"/>
      <c r="ACA6" s="155"/>
      <c r="ACB6" s="155"/>
      <c r="ACC6" s="155"/>
      <c r="ACD6" s="155"/>
      <c r="ACE6" s="155"/>
      <c r="ACF6" s="155"/>
      <c r="ACG6" s="155"/>
      <c r="ACH6" s="155"/>
      <c r="ACI6" s="155"/>
      <c r="ACJ6" s="155"/>
      <c r="ACK6" s="155"/>
      <c r="ACL6" s="155"/>
      <c r="ACM6" s="155"/>
      <c r="ACN6" s="155"/>
      <c r="ACO6" s="155"/>
      <c r="ACP6" s="155"/>
      <c r="ACQ6" s="155"/>
      <c r="ACR6" s="155"/>
      <c r="ACS6" s="155"/>
      <c r="ACT6" s="155"/>
      <c r="ACU6" s="155"/>
      <c r="ACV6" s="155"/>
      <c r="ACW6" s="155"/>
      <c r="ACX6" s="155"/>
      <c r="ACY6" s="155"/>
      <c r="ACZ6" s="155"/>
      <c r="ADA6" s="155"/>
      <c r="ADB6" s="155"/>
      <c r="ADC6" s="155"/>
      <c r="ADD6" s="155"/>
      <c r="ADE6" s="155"/>
      <c r="ADF6" s="155"/>
      <c r="ADG6" s="155"/>
      <c r="ADH6" s="155"/>
      <c r="ADI6" s="155"/>
      <c r="ADJ6" s="155"/>
      <c r="ADK6" s="155"/>
      <c r="ADL6" s="155"/>
      <c r="ADM6" s="155"/>
      <c r="ADN6" s="155"/>
      <c r="ADO6" s="155"/>
      <c r="ADP6" s="155"/>
      <c r="ADQ6" s="155"/>
      <c r="ADR6" s="155"/>
      <c r="ADS6" s="155"/>
      <c r="ADT6" s="155"/>
      <c r="ADU6" s="155"/>
      <c r="ADV6" s="155"/>
      <c r="ADW6" s="155"/>
      <c r="ADX6" s="155"/>
      <c r="ADY6" s="155"/>
      <c r="ADZ6" s="155"/>
      <c r="AEA6" s="155"/>
      <c r="AEB6" s="155"/>
      <c r="AEC6" s="155"/>
      <c r="AED6" s="155"/>
      <c r="AEE6" s="155"/>
      <c r="AEF6" s="155"/>
      <c r="AEG6" s="155"/>
      <c r="AEH6" s="155"/>
      <c r="AEI6" s="155"/>
      <c r="AEJ6" s="155"/>
      <c r="AEK6" s="155"/>
      <c r="AEL6" s="155"/>
      <c r="AEM6" s="155"/>
      <c r="AEN6" s="155"/>
      <c r="AEO6" s="155"/>
      <c r="AEP6" s="155"/>
      <c r="AEQ6" s="155"/>
      <c r="AER6" s="155"/>
      <c r="AES6" s="155"/>
      <c r="AET6" s="155"/>
      <c r="AEU6" s="155"/>
      <c r="AEV6" s="155"/>
      <c r="AEW6" s="155"/>
      <c r="AEX6" s="155"/>
      <c r="AEY6" s="155"/>
      <c r="AEZ6" s="155"/>
      <c r="AFA6" s="155"/>
      <c r="AFB6" s="155"/>
      <c r="AFC6" s="155"/>
      <c r="AFD6" s="155"/>
      <c r="AFE6" s="155"/>
      <c r="AFF6" s="155"/>
      <c r="AFG6" s="155"/>
      <c r="AFH6" s="155"/>
      <c r="AFI6" s="155"/>
      <c r="AFJ6" s="155"/>
      <c r="AFK6" s="155"/>
      <c r="AFL6" s="155"/>
      <c r="AFM6" s="155"/>
      <c r="AFN6" s="155"/>
      <c r="AFO6" s="155"/>
      <c r="AFP6" s="155"/>
      <c r="AFQ6" s="155"/>
      <c r="AFR6" s="155"/>
      <c r="AFS6" s="155"/>
      <c r="AFT6" s="155"/>
      <c r="AFU6" s="155"/>
      <c r="AFV6" s="155"/>
      <c r="AFW6" s="155"/>
      <c r="AFX6" s="155"/>
      <c r="AFY6" s="155"/>
      <c r="AFZ6" s="155"/>
      <c r="AGA6" s="155"/>
      <c r="AGB6" s="155"/>
      <c r="AGC6" s="155"/>
      <c r="AGD6" s="155"/>
      <c r="AGE6" s="155"/>
      <c r="AGF6" s="155"/>
      <c r="AGG6" s="155"/>
      <c r="AGH6" s="155"/>
      <c r="AGI6" s="155"/>
      <c r="AGJ6" s="155"/>
      <c r="AGK6" s="155"/>
      <c r="AGL6" s="155"/>
      <c r="AGM6" s="155"/>
      <c r="AGN6" s="155"/>
      <c r="AGO6" s="155"/>
      <c r="AGP6" s="155"/>
      <c r="AGQ6" s="155"/>
      <c r="AGR6" s="155"/>
      <c r="AGS6" s="155"/>
      <c r="AGT6" s="155"/>
      <c r="AGU6" s="155"/>
      <c r="AGV6" s="155"/>
      <c r="AGW6" s="155"/>
      <c r="AGX6" s="155"/>
      <c r="AGY6" s="155"/>
      <c r="AGZ6" s="155"/>
      <c r="AHA6" s="155"/>
      <c r="AHB6" s="155"/>
      <c r="AHC6" s="155"/>
      <c r="AHD6" s="155"/>
      <c r="AHE6" s="155"/>
      <c r="AHF6" s="155"/>
      <c r="AHG6" s="155"/>
      <c r="AHH6" s="155"/>
      <c r="AHI6" s="155"/>
      <c r="AHJ6" s="155"/>
      <c r="AHK6" s="155"/>
      <c r="AHL6" s="155"/>
      <c r="AHM6" s="155"/>
      <c r="AHN6" s="155"/>
      <c r="AHO6" s="155"/>
      <c r="AHP6" s="155"/>
      <c r="AHQ6" s="155"/>
      <c r="AHR6" s="155"/>
      <c r="AHS6" s="155"/>
      <c r="AHT6" s="155"/>
      <c r="AHU6" s="155"/>
      <c r="AHV6" s="155"/>
      <c r="AHW6" s="155"/>
      <c r="AHX6" s="155"/>
      <c r="AHY6" s="155"/>
      <c r="AHZ6" s="155"/>
      <c r="AIA6" s="155"/>
      <c r="AIB6" s="155"/>
      <c r="AIC6" s="155"/>
      <c r="AID6" s="155"/>
      <c r="AIE6" s="155"/>
      <c r="AIF6" s="155"/>
      <c r="AIG6" s="155"/>
      <c r="AIH6" s="155"/>
      <c r="AII6" s="155"/>
      <c r="AIJ6" s="155"/>
      <c r="AIK6" s="155"/>
      <c r="AIL6" s="155"/>
      <c r="AIM6" s="155"/>
      <c r="AIN6" s="155"/>
      <c r="AIO6" s="155"/>
      <c r="AIP6" s="155"/>
      <c r="AIQ6" s="155"/>
      <c r="AIR6" s="155"/>
      <c r="AIS6" s="155"/>
      <c r="AIT6" s="155"/>
      <c r="AIU6" s="155"/>
      <c r="AIV6" s="155"/>
      <c r="AIW6" s="155"/>
      <c r="AIX6" s="155"/>
      <c r="AIY6" s="155"/>
      <c r="AIZ6" s="155"/>
      <c r="AJA6" s="155"/>
      <c r="AJB6" s="155"/>
      <c r="AJC6" s="155"/>
      <c r="AJD6" s="155"/>
      <c r="AJE6" s="155"/>
      <c r="AJF6" s="155"/>
      <c r="AJG6" s="155"/>
      <c r="AJH6" s="155"/>
      <c r="AJI6" s="155"/>
      <c r="AJJ6" s="155"/>
      <c r="AJK6" s="155"/>
      <c r="AJL6" s="155"/>
      <c r="AJM6" s="155"/>
      <c r="AJN6" s="155"/>
      <c r="AJO6" s="155"/>
      <c r="AJP6" s="155"/>
      <c r="AJQ6" s="155"/>
      <c r="AJR6" s="155"/>
      <c r="AJS6" s="155"/>
      <c r="AJT6" s="155"/>
      <c r="AJU6" s="155"/>
      <c r="AJV6" s="155"/>
      <c r="AJW6" s="155"/>
      <c r="AJX6" s="155"/>
      <c r="AJY6" s="155"/>
      <c r="AJZ6" s="155"/>
      <c r="AKA6" s="155"/>
      <c r="AKB6" s="155"/>
      <c r="AKC6" s="155"/>
      <c r="AKD6" s="155"/>
      <c r="AKE6" s="155"/>
      <c r="AKF6" s="155"/>
      <c r="AKG6" s="155"/>
      <c r="AKH6" s="155"/>
      <c r="AKI6" s="155"/>
      <c r="AKJ6" s="155"/>
      <c r="AKK6" s="155"/>
      <c r="AKL6" s="155"/>
      <c r="AKM6" s="155"/>
      <c r="AKN6" s="155"/>
      <c r="AKO6" s="155"/>
      <c r="AKP6" s="155"/>
      <c r="AKQ6" s="155"/>
      <c r="AKR6" s="155"/>
      <c r="AKS6" s="155"/>
      <c r="AKT6" s="155"/>
      <c r="AKU6" s="155"/>
      <c r="AKV6" s="155"/>
      <c r="AKW6" s="155"/>
      <c r="AKX6" s="155"/>
      <c r="AKY6" s="155"/>
      <c r="AKZ6" s="155"/>
      <c r="ALA6" s="155"/>
      <c r="ALB6" s="155"/>
      <c r="ALC6" s="155"/>
      <c r="ALD6" s="155"/>
      <c r="ALE6" s="155"/>
      <c r="ALF6" s="155"/>
      <c r="ALG6" s="155"/>
      <c r="ALH6" s="155"/>
      <c r="ALI6" s="155"/>
      <c r="ALJ6" s="155"/>
      <c r="ALK6" s="155"/>
      <c r="ALL6" s="155"/>
      <c r="ALM6" s="155"/>
      <c r="ALN6" s="155"/>
      <c r="ALO6" s="155"/>
      <c r="ALP6" s="155"/>
      <c r="ALQ6" s="155"/>
      <c r="ALR6" s="155"/>
      <c r="ALS6" s="155"/>
      <c r="ALT6" s="155"/>
      <c r="ALU6" s="155"/>
      <c r="ALV6" s="155"/>
      <c r="ALW6" s="155"/>
      <c r="ALX6" s="155"/>
      <c r="ALY6" s="155"/>
      <c r="ALZ6" s="155"/>
      <c r="AMA6" s="155"/>
      <c r="AMB6" s="155"/>
      <c r="AMC6" s="155"/>
      <c r="AMD6" s="155"/>
      <c r="AME6" s="155"/>
      <c r="AMF6" s="155"/>
      <c r="AMG6" s="155"/>
      <c r="AMH6" s="155"/>
      <c r="AMI6" s="155"/>
      <c r="AMJ6" s="155"/>
      <c r="AMK6" s="155"/>
      <c r="AML6" s="155"/>
      <c r="AMM6" s="155"/>
      <c r="AMN6" s="155"/>
      <c r="AMO6" s="155"/>
      <c r="AMP6" s="155"/>
      <c r="AMQ6" s="155"/>
      <c r="AMR6" s="155"/>
      <c r="AMS6" s="155"/>
      <c r="AMT6" s="155"/>
      <c r="AMU6" s="155"/>
      <c r="AMV6" s="155"/>
      <c r="AMW6" s="155"/>
      <c r="AMX6" s="155"/>
      <c r="AMY6" s="155"/>
      <c r="AMZ6" s="155"/>
      <c r="ANA6" s="155"/>
      <c r="ANB6" s="155"/>
      <c r="ANC6" s="155"/>
      <c r="AND6" s="155"/>
      <c r="ANE6" s="155"/>
      <c r="ANF6" s="155"/>
      <c r="ANG6" s="155"/>
      <c r="ANH6" s="155"/>
      <c r="ANI6" s="155"/>
      <c r="ANJ6" s="155"/>
      <c r="ANK6" s="155"/>
      <c r="ANL6" s="155"/>
      <c r="ANM6" s="155"/>
      <c r="ANN6" s="155"/>
      <c r="ANO6" s="155"/>
      <c r="ANP6" s="155"/>
      <c r="ANQ6" s="155"/>
      <c r="ANR6" s="155"/>
      <c r="ANS6" s="155"/>
      <c r="ANT6" s="155"/>
      <c r="ANU6" s="155"/>
      <c r="ANV6" s="155"/>
      <c r="ANW6" s="155"/>
      <c r="ANX6" s="155"/>
      <c r="ANY6" s="155"/>
      <c r="ANZ6" s="155"/>
      <c r="AOA6" s="155"/>
      <c r="AOB6" s="155"/>
      <c r="AOC6" s="155"/>
      <c r="AOD6" s="155"/>
      <c r="AOE6" s="155"/>
      <c r="AOF6" s="155"/>
      <c r="AOG6" s="155"/>
      <c r="AOH6" s="155"/>
      <c r="AOI6" s="155"/>
      <c r="AOJ6" s="155"/>
      <c r="AOK6" s="155"/>
      <c r="AOL6" s="155"/>
      <c r="AOM6" s="155"/>
      <c r="AON6" s="155"/>
      <c r="AOO6" s="155"/>
      <c r="AOP6" s="155"/>
      <c r="AOQ6" s="155"/>
      <c r="AOR6" s="155"/>
      <c r="AOS6" s="155"/>
      <c r="AOT6" s="155"/>
      <c r="AOU6" s="155"/>
      <c r="AOV6" s="155"/>
      <c r="AOW6" s="155"/>
      <c r="AOX6" s="155"/>
      <c r="AOY6" s="155"/>
      <c r="AOZ6" s="155"/>
      <c r="APA6" s="155"/>
      <c r="APB6" s="155"/>
      <c r="APC6" s="155"/>
      <c r="APD6" s="155"/>
      <c r="APE6" s="155"/>
      <c r="APF6" s="155"/>
      <c r="APG6" s="155"/>
      <c r="APH6" s="155"/>
      <c r="API6" s="155"/>
      <c r="APJ6" s="155"/>
      <c r="APK6" s="155"/>
      <c r="APL6" s="155"/>
      <c r="APM6" s="155"/>
      <c r="APN6" s="155"/>
      <c r="APO6" s="155"/>
      <c r="APP6" s="155"/>
      <c r="APQ6" s="155"/>
      <c r="APR6" s="155"/>
      <c r="APS6" s="155"/>
      <c r="APT6" s="155"/>
      <c r="APU6" s="155"/>
      <c r="APV6" s="155"/>
      <c r="APW6" s="155"/>
      <c r="APX6" s="155"/>
      <c r="APY6" s="155"/>
      <c r="APZ6" s="155"/>
      <c r="AQA6" s="155"/>
      <c r="AQB6" s="155"/>
      <c r="AQC6" s="155"/>
      <c r="AQD6" s="155"/>
      <c r="AQE6" s="155"/>
      <c r="AQF6" s="155"/>
      <c r="AQG6" s="155"/>
      <c r="AQH6" s="155"/>
      <c r="AQI6" s="155"/>
      <c r="AQJ6" s="155"/>
      <c r="AQK6" s="155"/>
      <c r="AQL6" s="155"/>
      <c r="AQM6" s="155"/>
      <c r="AQN6" s="155"/>
      <c r="AQO6" s="155"/>
      <c r="AQP6" s="155"/>
      <c r="AQQ6" s="155"/>
      <c r="AQR6" s="155"/>
      <c r="AQS6" s="155"/>
      <c r="AQT6" s="155"/>
      <c r="AQU6" s="155"/>
      <c r="AQV6" s="155"/>
      <c r="AQW6" s="155"/>
      <c r="AQX6" s="155"/>
      <c r="AQY6" s="155"/>
      <c r="AQZ6" s="155"/>
      <c r="ARA6" s="155"/>
      <c r="ARB6" s="155"/>
      <c r="ARC6" s="155"/>
      <c r="ARD6" s="155"/>
      <c r="ARE6" s="155"/>
      <c r="ARF6" s="155"/>
      <c r="ARG6" s="155"/>
      <c r="ARH6" s="155"/>
      <c r="ARI6" s="155"/>
      <c r="ARJ6" s="155"/>
      <c r="ARK6" s="155"/>
      <c r="ARL6" s="155"/>
      <c r="ARM6" s="155"/>
      <c r="ARN6" s="155"/>
      <c r="ARO6" s="155"/>
      <c r="ARP6" s="155"/>
      <c r="ARQ6" s="155"/>
      <c r="ARR6" s="155"/>
      <c r="ARS6" s="155"/>
      <c r="ART6" s="155"/>
      <c r="ARU6" s="155"/>
      <c r="ARV6" s="155"/>
      <c r="ARW6" s="155"/>
      <c r="ARX6" s="155"/>
      <c r="ARY6" s="155"/>
      <c r="ARZ6" s="155"/>
      <c r="ASA6" s="155"/>
      <c r="ASB6" s="155"/>
      <c r="ASC6" s="155"/>
      <c r="ASD6" s="155"/>
      <c r="ASE6" s="155"/>
      <c r="ASF6" s="155"/>
      <c r="ASG6" s="155"/>
      <c r="ASH6" s="155"/>
      <c r="ASI6" s="155"/>
      <c r="ASJ6" s="155"/>
      <c r="ASK6" s="155"/>
      <c r="ASL6" s="155"/>
      <c r="ASM6" s="155"/>
      <c r="ASN6" s="155"/>
      <c r="ASO6" s="155"/>
      <c r="ASP6" s="155"/>
      <c r="ASQ6" s="155"/>
      <c r="ASR6" s="155"/>
      <c r="ASS6" s="155"/>
      <c r="AST6" s="155"/>
      <c r="ASU6" s="155"/>
      <c r="ASV6" s="155"/>
      <c r="ASW6" s="155"/>
      <c r="ASX6" s="155"/>
      <c r="ASY6" s="155"/>
      <c r="ASZ6" s="155"/>
      <c r="ATA6" s="155"/>
      <c r="ATB6" s="155"/>
      <c r="ATC6" s="155"/>
      <c r="ATD6" s="155"/>
      <c r="ATE6" s="155"/>
      <c r="ATF6" s="155"/>
      <c r="ATG6" s="155"/>
      <c r="ATH6" s="155"/>
      <c r="ATI6" s="155"/>
      <c r="ATJ6" s="155"/>
      <c r="ATK6" s="155"/>
      <c r="ATL6" s="155"/>
      <c r="ATM6" s="155"/>
      <c r="ATN6" s="155"/>
      <c r="ATO6" s="155"/>
      <c r="ATP6" s="155"/>
      <c r="ATQ6" s="155"/>
      <c r="ATR6" s="155"/>
      <c r="ATS6" s="155"/>
      <c r="ATT6" s="155"/>
      <c r="ATU6" s="155"/>
      <c r="ATV6" s="155"/>
      <c r="ATW6" s="155"/>
      <c r="ATX6" s="155"/>
      <c r="ATY6" s="155"/>
      <c r="ATZ6" s="155"/>
      <c r="AUA6" s="155"/>
      <c r="AUB6" s="155"/>
      <c r="AUC6" s="155"/>
      <c r="AUD6" s="155"/>
      <c r="AUE6" s="155"/>
      <c r="AUF6" s="155"/>
      <c r="AUG6" s="155"/>
      <c r="AUH6" s="155"/>
      <c r="AUI6" s="155"/>
      <c r="AUJ6" s="155"/>
      <c r="AUK6" s="155"/>
      <c r="AUL6" s="155"/>
      <c r="AUM6" s="155"/>
      <c r="AUN6" s="155"/>
      <c r="AUO6" s="155"/>
      <c r="AUP6" s="155"/>
      <c r="AUQ6" s="155"/>
      <c r="AUR6" s="155"/>
      <c r="AUS6" s="155"/>
      <c r="AUT6" s="155"/>
      <c r="AUU6" s="155"/>
      <c r="AUV6" s="155"/>
      <c r="AUW6" s="155"/>
      <c r="AUX6" s="155"/>
      <c r="AUY6" s="155"/>
      <c r="AUZ6" s="155"/>
      <c r="AVA6" s="155"/>
      <c r="AVB6" s="155"/>
      <c r="AVC6" s="155"/>
      <c r="AVD6" s="155"/>
      <c r="AVE6" s="155"/>
      <c r="AVF6" s="155"/>
      <c r="AVG6" s="155"/>
      <c r="AVH6" s="155"/>
      <c r="AVI6" s="155"/>
      <c r="AVJ6" s="155"/>
      <c r="AVK6" s="155"/>
      <c r="AVL6" s="155"/>
      <c r="AVM6" s="155"/>
      <c r="AVN6" s="155"/>
      <c r="AVO6" s="155"/>
      <c r="AVP6" s="155"/>
      <c r="AVQ6" s="155"/>
      <c r="AVR6" s="155"/>
      <c r="AVS6" s="155"/>
      <c r="AVT6" s="155"/>
      <c r="AVU6" s="155"/>
      <c r="AVV6" s="155"/>
      <c r="AVW6" s="155"/>
      <c r="AVX6" s="155"/>
      <c r="AVY6" s="155"/>
      <c r="AVZ6" s="155"/>
      <c r="AWA6" s="155"/>
      <c r="AWB6" s="155"/>
      <c r="AWC6" s="155"/>
      <c r="AWD6" s="155"/>
      <c r="AWE6" s="155"/>
      <c r="AWF6" s="155"/>
      <c r="AWG6" s="155"/>
      <c r="AWH6" s="155"/>
      <c r="AWI6" s="155"/>
      <c r="AWJ6" s="155"/>
      <c r="AWK6" s="155"/>
      <c r="AWL6" s="155"/>
      <c r="AWM6" s="155"/>
      <c r="AWN6" s="155"/>
      <c r="AWO6" s="155"/>
      <c r="AWP6" s="155"/>
      <c r="AWQ6" s="155"/>
      <c r="AWR6" s="155"/>
      <c r="AWS6" s="155"/>
      <c r="AWT6" s="155"/>
      <c r="AWU6" s="155"/>
      <c r="AWV6" s="155"/>
      <c r="AWW6" s="155"/>
      <c r="AWX6" s="155"/>
      <c r="AWY6" s="155"/>
      <c r="AWZ6" s="155"/>
      <c r="AXA6" s="155"/>
      <c r="AXB6" s="155"/>
      <c r="AXC6" s="155"/>
      <c r="AXD6" s="155"/>
      <c r="AXE6" s="155"/>
      <c r="AXF6" s="155"/>
      <c r="AXG6" s="155"/>
      <c r="AXH6" s="155"/>
      <c r="AXI6" s="155"/>
      <c r="AXJ6" s="155"/>
      <c r="AXK6" s="155"/>
      <c r="AXL6" s="155"/>
      <c r="AXM6" s="155"/>
      <c r="AXN6" s="155"/>
      <c r="AXO6" s="155"/>
      <c r="AXP6" s="155"/>
      <c r="AXQ6" s="155"/>
      <c r="AXR6" s="155"/>
      <c r="AXS6" s="155"/>
      <c r="AXT6" s="155"/>
      <c r="AXU6" s="155"/>
      <c r="AXV6" s="155"/>
      <c r="AXW6" s="155"/>
      <c r="AXX6" s="155"/>
      <c r="AXY6" s="155"/>
      <c r="AXZ6" s="155"/>
      <c r="AYA6" s="155"/>
      <c r="AYB6" s="155"/>
      <c r="AYC6" s="155"/>
      <c r="AYD6" s="155"/>
      <c r="AYE6" s="155"/>
      <c r="AYF6" s="155"/>
      <c r="AYG6" s="155"/>
      <c r="AYH6" s="155"/>
      <c r="AYI6" s="155"/>
      <c r="AYJ6" s="155"/>
      <c r="AYK6" s="155"/>
      <c r="AYL6" s="155"/>
      <c r="AYM6" s="155"/>
      <c r="AYN6" s="155"/>
      <c r="AYO6" s="155"/>
      <c r="AYP6" s="155"/>
      <c r="AYQ6" s="155"/>
      <c r="AYR6" s="155"/>
      <c r="AYS6" s="155"/>
      <c r="AYT6" s="155"/>
      <c r="AYU6" s="155"/>
      <c r="AYV6" s="155"/>
      <c r="AYW6" s="155"/>
      <c r="AYX6" s="155"/>
      <c r="AYY6" s="155"/>
      <c r="AYZ6" s="155"/>
      <c r="AZA6" s="155"/>
      <c r="AZB6" s="155"/>
      <c r="AZC6" s="155"/>
      <c r="AZD6" s="155"/>
      <c r="AZE6" s="155"/>
      <c r="AZF6" s="155"/>
      <c r="AZG6" s="155"/>
      <c r="AZH6" s="155"/>
      <c r="AZI6" s="155"/>
      <c r="AZJ6" s="155"/>
      <c r="AZK6" s="155"/>
      <c r="AZL6" s="155"/>
      <c r="AZM6" s="155"/>
      <c r="AZN6" s="155"/>
      <c r="AZO6" s="155"/>
      <c r="AZP6" s="155"/>
      <c r="AZQ6" s="155"/>
      <c r="AZR6" s="155"/>
      <c r="AZS6" s="155"/>
      <c r="AZT6" s="155"/>
      <c r="AZU6" s="155"/>
      <c r="AZV6" s="155"/>
      <c r="AZW6" s="155"/>
      <c r="AZX6" s="155"/>
      <c r="AZY6" s="155"/>
      <c r="AZZ6" s="155"/>
      <c r="BAA6" s="155"/>
      <c r="BAB6" s="155"/>
      <c r="BAC6" s="155"/>
      <c r="BAD6" s="155"/>
      <c r="BAE6" s="155"/>
      <c r="BAF6" s="155"/>
      <c r="BAG6" s="155"/>
      <c r="BAH6" s="155"/>
      <c r="BAI6" s="155"/>
      <c r="BAJ6" s="155"/>
      <c r="BAK6" s="155"/>
      <c r="BAL6" s="155"/>
      <c r="BAM6" s="155"/>
      <c r="BAN6" s="155"/>
      <c r="BAO6" s="155"/>
      <c r="BAP6" s="155"/>
      <c r="BAQ6" s="155"/>
      <c r="BAR6" s="155"/>
      <c r="BAS6" s="155"/>
      <c r="BAT6" s="155"/>
      <c r="BAU6" s="155"/>
      <c r="BAV6" s="155"/>
      <c r="BAW6" s="155"/>
      <c r="BAX6" s="155"/>
      <c r="BAY6" s="155"/>
      <c r="BAZ6" s="155"/>
      <c r="BBA6" s="155"/>
      <c r="BBB6" s="155"/>
      <c r="BBC6" s="155"/>
      <c r="BBD6" s="155"/>
      <c r="BBE6" s="155"/>
      <c r="BBF6" s="155"/>
      <c r="BBG6" s="155"/>
      <c r="BBH6" s="155"/>
      <c r="BBI6" s="155"/>
      <c r="BBJ6" s="155"/>
      <c r="BBK6" s="155"/>
      <c r="BBL6" s="155"/>
      <c r="BBM6" s="155"/>
      <c r="BBN6" s="155"/>
      <c r="BBO6" s="155"/>
      <c r="BBP6" s="155"/>
      <c r="BBQ6" s="155"/>
      <c r="BBR6" s="155"/>
      <c r="BBS6" s="155"/>
      <c r="BBT6" s="155"/>
      <c r="BBU6" s="155"/>
      <c r="BBV6" s="155"/>
      <c r="BBW6" s="155"/>
      <c r="BBX6" s="155"/>
      <c r="BBY6" s="155"/>
      <c r="BBZ6" s="155"/>
      <c r="BCA6" s="155"/>
      <c r="BCB6" s="155"/>
      <c r="BCC6" s="155"/>
      <c r="BCD6" s="155"/>
      <c r="BCE6" s="155"/>
      <c r="BCF6" s="155"/>
      <c r="BCG6" s="155"/>
      <c r="BCH6" s="155"/>
      <c r="BCI6" s="155"/>
      <c r="BCJ6" s="155"/>
      <c r="BCK6" s="155"/>
      <c r="BCL6" s="155"/>
      <c r="BCM6" s="155"/>
      <c r="BCN6" s="155"/>
      <c r="BCO6" s="155"/>
      <c r="BCP6" s="155"/>
      <c r="BCQ6" s="155"/>
      <c r="BCR6" s="155"/>
      <c r="BCS6" s="155"/>
      <c r="BCT6" s="155"/>
      <c r="BCU6" s="155"/>
      <c r="BCV6" s="155"/>
      <c r="BCW6" s="155"/>
      <c r="BCX6" s="155"/>
      <c r="BCY6" s="155"/>
      <c r="BCZ6" s="155"/>
      <c r="BDA6" s="155"/>
      <c r="BDB6" s="155"/>
      <c r="BDC6" s="155"/>
      <c r="BDD6" s="155"/>
      <c r="BDE6" s="155"/>
      <c r="BDF6" s="155"/>
      <c r="BDG6" s="155"/>
      <c r="BDH6" s="155"/>
      <c r="BDI6" s="155"/>
      <c r="BDJ6" s="155"/>
      <c r="BDK6" s="155"/>
      <c r="BDL6" s="155"/>
      <c r="BDM6" s="155"/>
      <c r="BDN6" s="155"/>
      <c r="BDO6" s="155"/>
      <c r="BDP6" s="155"/>
      <c r="BDQ6" s="155"/>
      <c r="BDR6" s="155"/>
      <c r="BDS6" s="155"/>
      <c r="BDT6" s="155"/>
      <c r="BDU6" s="155"/>
      <c r="BDV6" s="155"/>
      <c r="BDW6" s="155"/>
      <c r="BDX6" s="155"/>
      <c r="BDY6" s="155"/>
      <c r="BDZ6" s="155"/>
      <c r="BEA6" s="155"/>
      <c r="BEB6" s="155"/>
      <c r="BEC6" s="155"/>
      <c r="BED6" s="155"/>
      <c r="BEE6" s="155"/>
      <c r="BEF6" s="155"/>
      <c r="BEG6" s="155"/>
      <c r="BEH6" s="155"/>
      <c r="BEI6" s="155"/>
      <c r="BEJ6" s="155"/>
      <c r="BEK6" s="155"/>
      <c r="BEL6" s="155"/>
      <c r="BEM6" s="155"/>
      <c r="BEN6" s="155"/>
      <c r="BEO6" s="155"/>
      <c r="BEP6" s="155"/>
      <c r="BEQ6" s="155"/>
      <c r="BER6" s="155"/>
      <c r="BES6" s="155"/>
      <c r="BET6" s="155"/>
      <c r="BEU6" s="155"/>
      <c r="BEV6" s="155"/>
      <c r="BEW6" s="155"/>
      <c r="BEX6" s="155"/>
      <c r="BEY6" s="155"/>
      <c r="BEZ6" s="155"/>
      <c r="BFA6" s="155"/>
      <c r="BFB6" s="155"/>
      <c r="BFC6" s="155"/>
      <c r="BFD6" s="155"/>
      <c r="BFE6" s="155"/>
      <c r="BFF6" s="155"/>
      <c r="BFG6" s="155"/>
      <c r="BFH6" s="155"/>
      <c r="BFI6" s="155"/>
      <c r="BFJ6" s="155"/>
      <c r="BFK6" s="155"/>
      <c r="BFL6" s="155"/>
      <c r="BFM6" s="155"/>
      <c r="BFN6" s="155"/>
      <c r="BFO6" s="155"/>
      <c r="BFP6" s="155"/>
      <c r="BFQ6" s="155"/>
      <c r="BFR6" s="155"/>
      <c r="BFS6" s="155"/>
      <c r="BFT6" s="155"/>
      <c r="BFU6" s="155"/>
      <c r="BFV6" s="155"/>
      <c r="BFW6" s="155"/>
      <c r="BFX6" s="155"/>
      <c r="BFY6" s="155"/>
      <c r="BFZ6" s="155"/>
      <c r="BGA6" s="155"/>
      <c r="BGB6" s="155"/>
      <c r="BGC6" s="155"/>
      <c r="BGD6" s="155"/>
      <c r="BGE6" s="155"/>
      <c r="BGF6" s="155"/>
      <c r="BGG6" s="155"/>
      <c r="BGH6" s="155"/>
      <c r="BGI6" s="155"/>
      <c r="BGJ6" s="155"/>
      <c r="BGK6" s="155"/>
      <c r="BGL6" s="155"/>
      <c r="BGM6" s="155"/>
      <c r="BGN6" s="155"/>
      <c r="BGO6" s="155"/>
      <c r="BGP6" s="155"/>
      <c r="BGQ6" s="155"/>
      <c r="BGR6" s="155"/>
      <c r="BGS6" s="155"/>
      <c r="BGT6" s="155"/>
      <c r="BGU6" s="155"/>
      <c r="BGV6" s="155"/>
      <c r="BGW6" s="155"/>
      <c r="BGX6" s="155"/>
      <c r="BGY6" s="155"/>
      <c r="BGZ6" s="155"/>
      <c r="BHA6" s="155"/>
      <c r="BHB6" s="155"/>
      <c r="BHC6" s="155"/>
      <c r="BHD6" s="155"/>
      <c r="BHE6" s="155"/>
      <c r="BHF6" s="155"/>
      <c r="BHG6" s="155"/>
      <c r="BHH6" s="155"/>
      <c r="BHI6" s="155"/>
      <c r="BHJ6" s="155"/>
      <c r="BHK6" s="155"/>
      <c r="BHL6" s="155"/>
      <c r="BHM6" s="155"/>
      <c r="BHN6" s="155"/>
      <c r="BHO6" s="155"/>
      <c r="BHP6" s="155"/>
      <c r="BHQ6" s="155"/>
      <c r="BHR6" s="155"/>
      <c r="BHS6" s="155"/>
      <c r="BHT6" s="155"/>
      <c r="BHU6" s="155"/>
      <c r="BHV6" s="155"/>
      <c r="BHW6" s="155"/>
      <c r="BHX6" s="155"/>
      <c r="BHY6" s="155"/>
      <c r="BHZ6" s="155"/>
      <c r="BIA6" s="155"/>
      <c r="BIB6" s="155"/>
      <c r="BIC6" s="155"/>
      <c r="BID6" s="155"/>
      <c r="BIE6" s="155"/>
      <c r="BIF6" s="155"/>
      <c r="BIG6" s="155"/>
      <c r="BIH6" s="155"/>
      <c r="BII6" s="155"/>
      <c r="BIJ6" s="155"/>
      <c r="BIK6" s="155"/>
      <c r="BIL6" s="155"/>
      <c r="BIM6" s="155"/>
      <c r="BIN6" s="155"/>
      <c r="BIO6" s="155"/>
      <c r="BIP6" s="155"/>
      <c r="BIQ6" s="155"/>
      <c r="BIR6" s="155"/>
      <c r="BIS6" s="155"/>
      <c r="BIT6" s="155"/>
      <c r="BIU6" s="155"/>
      <c r="BIV6" s="155"/>
      <c r="BIW6" s="155"/>
      <c r="BIX6" s="155"/>
      <c r="BIY6" s="155"/>
      <c r="BIZ6" s="155"/>
      <c r="BJA6" s="155"/>
      <c r="BJB6" s="155"/>
      <c r="BJC6" s="155"/>
      <c r="BJD6" s="155"/>
      <c r="BJE6" s="155"/>
      <c r="BJF6" s="155"/>
      <c r="BJG6" s="155"/>
      <c r="BJH6" s="155"/>
      <c r="BJI6" s="155"/>
      <c r="BJJ6" s="155"/>
      <c r="BJK6" s="155"/>
      <c r="BJL6" s="155"/>
      <c r="BJM6" s="155"/>
      <c r="BJN6" s="155"/>
      <c r="BJO6" s="155"/>
      <c r="BJP6" s="155"/>
      <c r="BJQ6" s="155"/>
      <c r="BJR6" s="155"/>
      <c r="BJS6" s="155"/>
      <c r="BJT6" s="155"/>
      <c r="BJU6" s="155"/>
      <c r="BJV6" s="155"/>
      <c r="BJW6" s="155"/>
      <c r="BJX6" s="155"/>
      <c r="BJY6" s="155"/>
      <c r="BJZ6" s="155"/>
      <c r="BKA6" s="155"/>
      <c r="BKB6" s="155"/>
      <c r="BKC6" s="155"/>
      <c r="BKD6" s="155"/>
      <c r="BKE6" s="155"/>
      <c r="BKF6" s="155"/>
      <c r="BKG6" s="155"/>
      <c r="BKH6" s="155"/>
      <c r="BKI6" s="155"/>
      <c r="BKJ6" s="155"/>
      <c r="BKK6" s="155"/>
      <c r="BKL6" s="155"/>
      <c r="BKM6" s="155"/>
      <c r="BKN6" s="155"/>
      <c r="BKO6" s="155"/>
      <c r="BKP6" s="155"/>
      <c r="BKQ6" s="155"/>
      <c r="BKR6" s="155"/>
      <c r="BKS6" s="155"/>
      <c r="BKT6" s="155"/>
      <c r="BKU6" s="155"/>
      <c r="BKV6" s="155"/>
      <c r="BKW6" s="155"/>
      <c r="BKX6" s="155"/>
      <c r="BKY6" s="155"/>
      <c r="BKZ6" s="155"/>
      <c r="BLA6" s="155"/>
      <c r="BLB6" s="155"/>
      <c r="BLC6" s="155"/>
      <c r="BLD6" s="155"/>
      <c r="BLE6" s="155"/>
      <c r="BLF6" s="155"/>
      <c r="BLG6" s="155"/>
      <c r="BLH6" s="155"/>
      <c r="BLI6" s="155"/>
      <c r="BLJ6" s="155"/>
      <c r="BLK6" s="155"/>
      <c r="BLL6" s="155"/>
      <c r="BLM6" s="155"/>
      <c r="BLN6" s="155"/>
      <c r="BLO6" s="155"/>
      <c r="BLP6" s="155"/>
      <c r="BLQ6" s="155"/>
      <c r="BLR6" s="155"/>
      <c r="BLS6" s="155"/>
      <c r="BLT6" s="155"/>
      <c r="BLU6" s="155"/>
      <c r="BLV6" s="155"/>
      <c r="BLW6" s="155"/>
      <c r="BLX6" s="155"/>
      <c r="BLY6" s="155"/>
      <c r="BLZ6" s="155"/>
      <c r="BMA6" s="155"/>
      <c r="BMB6" s="155"/>
      <c r="BMC6" s="155"/>
      <c r="BMD6" s="155"/>
      <c r="BME6" s="155"/>
      <c r="BMF6" s="155"/>
      <c r="BMG6" s="155"/>
      <c r="BMH6" s="155"/>
      <c r="BMI6" s="155"/>
      <c r="BMJ6" s="155"/>
      <c r="BMK6" s="155"/>
      <c r="BML6" s="155"/>
      <c r="BMM6" s="155"/>
      <c r="BMN6" s="155"/>
      <c r="BMO6" s="155"/>
      <c r="BMP6" s="155"/>
      <c r="BMQ6" s="155"/>
      <c r="BMR6" s="155"/>
      <c r="BMS6" s="155"/>
      <c r="BMT6" s="155"/>
      <c r="BMU6" s="155"/>
      <c r="BMV6" s="155"/>
      <c r="BMW6" s="155"/>
      <c r="BMX6" s="155"/>
      <c r="BMY6" s="155"/>
      <c r="BMZ6" s="155"/>
      <c r="BNA6" s="155"/>
      <c r="BNB6" s="155"/>
      <c r="BNC6" s="155"/>
      <c r="BND6" s="155"/>
      <c r="BNE6" s="155"/>
      <c r="BNF6" s="155"/>
      <c r="BNG6" s="155"/>
      <c r="BNH6" s="155"/>
      <c r="BNI6" s="155"/>
      <c r="BNJ6" s="155"/>
      <c r="BNK6" s="155"/>
      <c r="BNL6" s="155"/>
      <c r="BNM6" s="155"/>
      <c r="BNN6" s="155"/>
      <c r="BNO6" s="155"/>
      <c r="BNP6" s="155"/>
      <c r="BNQ6" s="155"/>
      <c r="BNR6" s="155"/>
      <c r="BNS6" s="155"/>
      <c r="BNT6" s="155"/>
      <c r="BNU6" s="155"/>
      <c r="BNV6" s="155"/>
      <c r="BNW6" s="155"/>
      <c r="BNX6" s="155"/>
      <c r="BNY6" s="155"/>
      <c r="BNZ6" s="155"/>
      <c r="BOA6" s="155"/>
      <c r="BOB6" s="155"/>
      <c r="BOC6" s="155"/>
      <c r="BOD6" s="155"/>
      <c r="BOE6" s="155"/>
      <c r="BOF6" s="155"/>
      <c r="BOG6" s="155"/>
      <c r="BOH6" s="155"/>
      <c r="BOI6" s="155"/>
      <c r="BOJ6" s="155"/>
      <c r="BOK6" s="155"/>
      <c r="BOL6" s="155"/>
      <c r="BOM6" s="155"/>
      <c r="BON6" s="155"/>
      <c r="BOO6" s="155"/>
      <c r="BOP6" s="155"/>
      <c r="BOQ6" s="155"/>
      <c r="BOR6" s="155"/>
      <c r="BOS6" s="155"/>
      <c r="BOT6" s="155"/>
      <c r="BOU6" s="155"/>
      <c r="BOV6" s="155"/>
      <c r="BOW6" s="155"/>
      <c r="BOX6" s="155"/>
      <c r="BOY6" s="155"/>
      <c r="BOZ6" s="155"/>
      <c r="BPA6" s="155"/>
      <c r="BPB6" s="155"/>
      <c r="BPC6" s="155"/>
      <c r="BPD6" s="155"/>
      <c r="BPE6" s="155"/>
      <c r="BPF6" s="155"/>
      <c r="BPG6" s="155"/>
      <c r="BPH6" s="155"/>
      <c r="BPI6" s="155"/>
      <c r="BPJ6" s="155"/>
      <c r="BPK6" s="155"/>
      <c r="BPL6" s="155"/>
      <c r="BPM6" s="155"/>
      <c r="BPN6" s="155"/>
      <c r="BPO6" s="155"/>
      <c r="BPP6" s="155"/>
      <c r="BPQ6" s="155"/>
      <c r="BPR6" s="155"/>
      <c r="BPS6" s="155"/>
      <c r="BPT6" s="155"/>
      <c r="BPU6" s="155"/>
      <c r="BPV6" s="155"/>
      <c r="BPW6" s="155"/>
      <c r="BPX6" s="155"/>
      <c r="BPY6" s="155"/>
      <c r="BPZ6" s="155"/>
      <c r="BQA6" s="155"/>
      <c r="BQB6" s="155"/>
      <c r="BQC6" s="155"/>
      <c r="BQD6" s="155"/>
      <c r="BQE6" s="155"/>
      <c r="BQF6" s="155"/>
      <c r="BQG6" s="155"/>
      <c r="BQH6" s="155"/>
      <c r="BQI6" s="155"/>
      <c r="BQJ6" s="155"/>
      <c r="BQK6" s="155"/>
      <c r="BQL6" s="155"/>
      <c r="BQM6" s="155"/>
      <c r="BQN6" s="155"/>
      <c r="BQO6" s="155"/>
      <c r="BQP6" s="155"/>
      <c r="BQQ6" s="155"/>
      <c r="BQR6" s="155"/>
      <c r="BQS6" s="155"/>
      <c r="BQT6" s="155"/>
      <c r="BQU6" s="155"/>
      <c r="BQV6" s="155"/>
      <c r="BQW6" s="155"/>
      <c r="BQX6" s="155"/>
      <c r="BQY6" s="155"/>
      <c r="BQZ6" s="155"/>
      <c r="BRA6" s="155"/>
      <c r="BRB6" s="155"/>
      <c r="BRC6" s="155"/>
      <c r="BRD6" s="155"/>
      <c r="BRE6" s="155"/>
      <c r="BRF6" s="155"/>
      <c r="BRG6" s="155"/>
      <c r="BRH6" s="155"/>
      <c r="BRI6" s="155"/>
      <c r="BRJ6" s="155"/>
      <c r="BRK6" s="155"/>
      <c r="BRL6" s="155"/>
      <c r="BRM6" s="155"/>
      <c r="BRN6" s="155"/>
      <c r="BRO6" s="155"/>
      <c r="BRP6" s="155"/>
      <c r="BRQ6" s="155"/>
      <c r="BRR6" s="155"/>
      <c r="BRS6" s="155"/>
      <c r="BRT6" s="155"/>
      <c r="BRU6" s="155"/>
      <c r="BRV6" s="155"/>
      <c r="BRW6" s="155"/>
      <c r="BRX6" s="155"/>
      <c r="BRY6" s="155"/>
      <c r="BRZ6" s="155"/>
      <c r="BSA6" s="155"/>
      <c r="BSB6" s="155"/>
      <c r="BSC6" s="155"/>
      <c r="BSD6" s="155"/>
      <c r="BSE6" s="155"/>
      <c r="BSF6" s="155"/>
      <c r="BSG6" s="155"/>
      <c r="BSH6" s="155"/>
      <c r="BSI6" s="155"/>
      <c r="BSJ6" s="155"/>
      <c r="BSK6" s="155"/>
      <c r="BSL6" s="155"/>
      <c r="BSM6" s="155"/>
      <c r="BSN6" s="155"/>
      <c r="BSO6" s="155"/>
      <c r="BSP6" s="155"/>
      <c r="BSQ6" s="155"/>
      <c r="BSR6" s="155"/>
      <c r="BSS6" s="155"/>
      <c r="BST6" s="155"/>
      <c r="BSU6" s="155"/>
      <c r="BSV6" s="155"/>
      <c r="BSW6" s="155"/>
      <c r="BSX6" s="155"/>
      <c r="BSY6" s="155"/>
      <c r="BSZ6" s="155"/>
      <c r="BTA6" s="155"/>
      <c r="BTB6" s="155"/>
      <c r="BTC6" s="155"/>
      <c r="BTD6" s="155"/>
      <c r="BTE6" s="155"/>
      <c r="BTF6" s="155"/>
      <c r="BTG6" s="155"/>
      <c r="BTH6" s="155"/>
      <c r="BTI6" s="155"/>
      <c r="BTJ6" s="155"/>
      <c r="BTK6" s="155"/>
      <c r="BTL6" s="155"/>
      <c r="BTM6" s="155"/>
      <c r="BTN6" s="155"/>
      <c r="BTO6" s="155"/>
      <c r="BTP6" s="155"/>
      <c r="BTQ6" s="155"/>
      <c r="BTR6" s="155"/>
      <c r="BTS6" s="155"/>
      <c r="BTT6" s="155"/>
      <c r="BTU6" s="155"/>
      <c r="BTV6" s="155"/>
      <c r="BTW6" s="155"/>
      <c r="BTX6" s="155"/>
      <c r="BTY6" s="155"/>
      <c r="BTZ6" s="155"/>
      <c r="BUA6" s="155"/>
      <c r="BUB6" s="155"/>
      <c r="BUC6" s="155"/>
      <c r="BUD6" s="155"/>
      <c r="BUE6" s="155"/>
      <c r="BUF6" s="155"/>
      <c r="BUG6" s="155"/>
      <c r="BUH6" s="155"/>
      <c r="BUI6" s="155"/>
      <c r="BUJ6" s="155"/>
      <c r="BUK6" s="155"/>
      <c r="BUL6" s="155"/>
      <c r="BUM6" s="155"/>
      <c r="BUN6" s="155"/>
      <c r="BUO6" s="155"/>
      <c r="BUP6" s="155"/>
      <c r="BUQ6" s="155"/>
      <c r="BUR6" s="155"/>
      <c r="BUS6" s="155"/>
      <c r="BUT6" s="155"/>
      <c r="BUU6" s="155"/>
      <c r="BUV6" s="155"/>
      <c r="BUW6" s="155"/>
      <c r="BUX6" s="155"/>
      <c r="BUY6" s="155"/>
      <c r="BUZ6" s="155"/>
      <c r="BVA6" s="155"/>
      <c r="BVB6" s="155"/>
      <c r="BVC6" s="155"/>
      <c r="BVD6" s="155"/>
      <c r="BVE6" s="155"/>
      <c r="BVF6" s="155"/>
      <c r="BVG6" s="155"/>
      <c r="BVH6" s="155"/>
      <c r="BVI6" s="155"/>
      <c r="BVJ6" s="155"/>
      <c r="BVK6" s="155"/>
      <c r="BVL6" s="155"/>
      <c r="BVM6" s="155"/>
      <c r="BVN6" s="155"/>
      <c r="BVO6" s="155"/>
      <c r="BVP6" s="155"/>
      <c r="BVQ6" s="155"/>
      <c r="BVR6" s="155"/>
      <c r="BVS6" s="155"/>
      <c r="BVT6" s="155"/>
      <c r="BVU6" s="155"/>
      <c r="BVV6" s="155"/>
      <c r="BVW6" s="155"/>
      <c r="BVX6" s="155"/>
      <c r="BVY6" s="155"/>
      <c r="BVZ6" s="155"/>
      <c r="BWA6" s="155"/>
      <c r="BWB6" s="155"/>
      <c r="BWC6" s="155"/>
      <c r="BWD6" s="155"/>
      <c r="BWE6" s="155"/>
      <c r="BWF6" s="155"/>
      <c r="BWG6" s="155"/>
      <c r="BWH6" s="155"/>
      <c r="BWI6" s="155"/>
      <c r="BWJ6" s="155"/>
      <c r="BWK6" s="155"/>
      <c r="BWL6" s="155"/>
      <c r="BWM6" s="155"/>
      <c r="BWN6" s="155"/>
      <c r="BWO6" s="155"/>
      <c r="BWP6" s="155"/>
      <c r="BWQ6" s="155"/>
      <c r="BWR6" s="155"/>
      <c r="BWS6" s="155"/>
      <c r="BWT6" s="155"/>
      <c r="BWU6" s="155"/>
      <c r="BWV6" s="155"/>
      <c r="BWW6" s="155"/>
      <c r="BWX6" s="155"/>
      <c r="BWY6" s="155"/>
      <c r="BWZ6" s="155"/>
      <c r="BXA6" s="155"/>
      <c r="BXB6" s="155"/>
      <c r="BXC6" s="155"/>
      <c r="BXD6" s="155"/>
      <c r="BXE6" s="155"/>
      <c r="BXF6" s="155"/>
      <c r="BXG6" s="155"/>
      <c r="BXH6" s="155"/>
      <c r="BXI6" s="155"/>
      <c r="BXJ6" s="155"/>
      <c r="BXK6" s="155"/>
      <c r="BXL6" s="155"/>
      <c r="BXM6" s="155"/>
      <c r="BXN6" s="155"/>
      <c r="BXO6" s="155"/>
      <c r="BXP6" s="155"/>
      <c r="BXQ6" s="155"/>
      <c r="BXR6" s="155"/>
      <c r="BXS6" s="155"/>
      <c r="BXT6" s="155"/>
      <c r="BXU6" s="155"/>
      <c r="BXV6" s="155"/>
      <c r="BXW6" s="155"/>
      <c r="BXX6" s="155"/>
      <c r="BXY6" s="155"/>
      <c r="BXZ6" s="155"/>
      <c r="BYA6" s="155"/>
      <c r="BYB6" s="155"/>
      <c r="BYC6" s="155"/>
      <c r="BYD6" s="155"/>
      <c r="BYE6" s="155"/>
      <c r="BYF6" s="155"/>
      <c r="BYG6" s="155"/>
      <c r="BYH6" s="155"/>
      <c r="BYI6" s="155"/>
      <c r="BYJ6" s="155"/>
      <c r="BYK6" s="155"/>
      <c r="BYL6" s="155"/>
      <c r="BYM6" s="155"/>
      <c r="BYN6" s="155"/>
      <c r="BYO6" s="155"/>
      <c r="BYP6" s="155"/>
      <c r="BYQ6" s="155"/>
      <c r="BYR6" s="155"/>
      <c r="BYS6" s="155"/>
      <c r="BYT6" s="155"/>
      <c r="BYU6" s="155"/>
      <c r="BYV6" s="155"/>
      <c r="BYW6" s="155"/>
      <c r="BYX6" s="155"/>
      <c r="BYY6" s="155"/>
      <c r="BYZ6" s="155"/>
      <c r="BZA6" s="155"/>
      <c r="BZB6" s="155"/>
      <c r="BZC6" s="155"/>
      <c r="BZD6" s="155"/>
      <c r="BZE6" s="155"/>
      <c r="BZF6" s="155"/>
      <c r="BZG6" s="155"/>
      <c r="BZH6" s="155"/>
      <c r="BZI6" s="155"/>
      <c r="BZJ6" s="155"/>
      <c r="BZK6" s="155"/>
      <c r="BZL6" s="155"/>
      <c r="BZM6" s="155"/>
      <c r="BZN6" s="155"/>
      <c r="BZO6" s="155"/>
      <c r="BZP6" s="155"/>
      <c r="BZQ6" s="155"/>
      <c r="BZR6" s="155"/>
      <c r="BZS6" s="155"/>
      <c r="BZT6" s="155"/>
      <c r="BZU6" s="155"/>
      <c r="BZV6" s="155"/>
      <c r="BZW6" s="155"/>
      <c r="BZX6" s="155"/>
      <c r="BZY6" s="155"/>
      <c r="BZZ6" s="155"/>
      <c r="CAA6" s="155"/>
      <c r="CAB6" s="155"/>
      <c r="CAC6" s="155"/>
      <c r="CAD6" s="155"/>
      <c r="CAE6" s="155"/>
      <c r="CAF6" s="155"/>
      <c r="CAG6" s="155"/>
      <c r="CAH6" s="155"/>
      <c r="CAI6" s="155"/>
      <c r="CAJ6" s="155"/>
      <c r="CAK6" s="155"/>
      <c r="CAL6" s="155"/>
      <c r="CAM6" s="155"/>
      <c r="CAN6" s="155"/>
      <c r="CAO6" s="155"/>
      <c r="CAP6" s="155"/>
      <c r="CAQ6" s="155"/>
      <c r="CAR6" s="155"/>
      <c r="CAS6" s="155"/>
      <c r="CAT6" s="155"/>
      <c r="CAU6" s="155"/>
      <c r="CAV6" s="155"/>
      <c r="CAW6" s="155"/>
      <c r="CAX6" s="155"/>
      <c r="CAY6" s="155"/>
      <c r="CAZ6" s="155"/>
      <c r="CBA6" s="155"/>
      <c r="CBB6" s="155"/>
      <c r="CBC6" s="155"/>
      <c r="CBD6" s="155"/>
      <c r="CBE6" s="155"/>
      <c r="CBF6" s="155"/>
      <c r="CBG6" s="155"/>
      <c r="CBH6" s="155"/>
      <c r="CBI6" s="155"/>
      <c r="CBJ6" s="155"/>
      <c r="CBK6" s="155"/>
      <c r="CBL6" s="155"/>
      <c r="CBM6" s="155"/>
      <c r="CBN6" s="155"/>
      <c r="CBO6" s="155"/>
      <c r="CBP6" s="155"/>
      <c r="CBQ6" s="155"/>
      <c r="CBR6" s="155"/>
      <c r="CBS6" s="155"/>
      <c r="CBT6" s="155"/>
      <c r="CBU6" s="155"/>
      <c r="CBV6" s="155"/>
      <c r="CBW6" s="155"/>
      <c r="CBX6" s="155"/>
      <c r="CBY6" s="155"/>
      <c r="CBZ6" s="155"/>
      <c r="CCA6" s="155"/>
      <c r="CCB6" s="155"/>
      <c r="CCC6" s="155"/>
      <c r="CCD6" s="155"/>
      <c r="CCE6" s="155"/>
      <c r="CCF6" s="155"/>
      <c r="CCG6" s="155"/>
      <c r="CCH6" s="155"/>
      <c r="CCI6" s="155"/>
      <c r="CCJ6" s="155"/>
      <c r="CCK6" s="155"/>
      <c r="CCL6" s="155"/>
      <c r="CCM6" s="155"/>
      <c r="CCN6" s="155"/>
      <c r="CCO6" s="155"/>
      <c r="CCP6" s="155"/>
      <c r="CCQ6" s="155"/>
      <c r="CCR6" s="155"/>
      <c r="CCS6" s="155"/>
      <c r="CCT6" s="155"/>
      <c r="CCU6" s="155"/>
      <c r="CCV6" s="155"/>
      <c r="CCW6" s="155"/>
      <c r="CCX6" s="155"/>
      <c r="CCY6" s="155"/>
      <c r="CCZ6" s="155"/>
      <c r="CDA6" s="155"/>
      <c r="CDB6" s="155"/>
      <c r="CDC6" s="155"/>
      <c r="CDD6" s="155"/>
      <c r="CDE6" s="155"/>
      <c r="CDF6" s="155"/>
      <c r="CDG6" s="155"/>
      <c r="CDH6" s="155"/>
      <c r="CDI6" s="155"/>
      <c r="CDJ6" s="155"/>
      <c r="CDK6" s="155"/>
      <c r="CDL6" s="155"/>
      <c r="CDM6" s="155"/>
      <c r="CDN6" s="155"/>
      <c r="CDO6" s="155"/>
      <c r="CDP6" s="155"/>
      <c r="CDQ6" s="155"/>
      <c r="CDR6" s="155"/>
      <c r="CDS6" s="155"/>
      <c r="CDT6" s="155"/>
      <c r="CDU6" s="155"/>
      <c r="CDV6" s="155"/>
      <c r="CDW6" s="155"/>
      <c r="CDX6" s="155"/>
      <c r="CDY6" s="155"/>
      <c r="CDZ6" s="155"/>
      <c r="CEA6" s="155"/>
      <c r="CEB6" s="155"/>
      <c r="CEC6" s="155"/>
      <c r="CED6" s="155"/>
      <c r="CEE6" s="155"/>
      <c r="CEF6" s="155"/>
      <c r="CEG6" s="155"/>
      <c r="CEH6" s="155"/>
      <c r="CEI6" s="155"/>
      <c r="CEJ6" s="155"/>
      <c r="CEK6" s="155"/>
      <c r="CEL6" s="155"/>
      <c r="CEM6" s="155"/>
      <c r="CEN6" s="155"/>
      <c r="CEO6" s="155"/>
      <c r="CEP6" s="155"/>
      <c r="CEQ6" s="155"/>
      <c r="CER6" s="155"/>
      <c r="CES6" s="155"/>
      <c r="CET6" s="155"/>
      <c r="CEU6" s="155"/>
      <c r="CEV6" s="155"/>
      <c r="CEW6" s="155"/>
      <c r="CEX6" s="155"/>
      <c r="CEY6" s="155"/>
      <c r="CEZ6" s="155"/>
      <c r="CFA6" s="155"/>
      <c r="CFB6" s="155"/>
      <c r="CFC6" s="155"/>
      <c r="CFD6" s="155"/>
      <c r="CFE6" s="155"/>
      <c r="CFF6" s="155"/>
      <c r="CFG6" s="155"/>
      <c r="CFH6" s="155"/>
      <c r="CFI6" s="155"/>
      <c r="CFJ6" s="155"/>
      <c r="CFK6" s="155"/>
      <c r="CFL6" s="155"/>
      <c r="CFM6" s="155"/>
      <c r="CFN6" s="155"/>
      <c r="CFO6" s="155"/>
      <c r="CFP6" s="155"/>
      <c r="CFQ6" s="155"/>
      <c r="CFR6" s="155"/>
      <c r="CFS6" s="155"/>
      <c r="CFT6" s="155"/>
      <c r="CFU6" s="155"/>
      <c r="CFV6" s="155"/>
      <c r="CFW6" s="155"/>
      <c r="CFX6" s="155"/>
      <c r="CFY6" s="155"/>
      <c r="CFZ6" s="155"/>
      <c r="CGA6" s="155"/>
      <c r="CGB6" s="155"/>
      <c r="CGC6" s="155"/>
      <c r="CGD6" s="155"/>
      <c r="CGE6" s="155"/>
      <c r="CGF6" s="155"/>
      <c r="CGG6" s="155"/>
      <c r="CGH6" s="155"/>
      <c r="CGI6" s="155"/>
      <c r="CGJ6" s="155"/>
      <c r="CGK6" s="155"/>
      <c r="CGL6" s="155"/>
      <c r="CGM6" s="155"/>
      <c r="CGN6" s="155"/>
      <c r="CGO6" s="155"/>
      <c r="CGP6" s="155"/>
      <c r="CGQ6" s="155"/>
      <c r="CGR6" s="155"/>
      <c r="CGS6" s="155"/>
      <c r="CGT6" s="155"/>
      <c r="CGU6" s="155"/>
      <c r="CGV6" s="155"/>
      <c r="CGW6" s="155"/>
      <c r="CGX6" s="155"/>
      <c r="CGY6" s="155"/>
      <c r="CGZ6" s="155"/>
      <c r="CHA6" s="155"/>
      <c r="CHB6" s="155"/>
      <c r="CHC6" s="155"/>
      <c r="CHD6" s="155"/>
      <c r="CHE6" s="155"/>
      <c r="CHF6" s="155"/>
      <c r="CHG6" s="155"/>
      <c r="CHH6" s="155"/>
      <c r="CHI6" s="155"/>
      <c r="CHJ6" s="155"/>
      <c r="CHK6" s="155"/>
      <c r="CHL6" s="155"/>
      <c r="CHM6" s="155"/>
      <c r="CHN6" s="155"/>
      <c r="CHO6" s="155"/>
      <c r="CHP6" s="155"/>
      <c r="CHQ6" s="155"/>
      <c r="CHR6" s="155"/>
      <c r="CHS6" s="155"/>
      <c r="CHT6" s="155"/>
      <c r="CHU6" s="155"/>
      <c r="CHV6" s="155"/>
      <c r="CHW6" s="155"/>
      <c r="CHX6" s="155"/>
      <c r="CHY6" s="155"/>
      <c r="CHZ6" s="155"/>
      <c r="CIA6" s="155"/>
      <c r="CIB6" s="155"/>
      <c r="CIC6" s="155"/>
      <c r="CID6" s="155"/>
      <c r="CIE6" s="155"/>
      <c r="CIF6" s="155"/>
      <c r="CIG6" s="155"/>
      <c r="CIH6" s="155"/>
      <c r="CII6" s="155"/>
      <c r="CIJ6" s="155"/>
      <c r="CIK6" s="155"/>
      <c r="CIL6" s="155"/>
      <c r="CIM6" s="155"/>
      <c r="CIN6" s="155"/>
      <c r="CIO6" s="155"/>
      <c r="CIP6" s="155"/>
      <c r="CIQ6" s="155"/>
      <c r="CIR6" s="155"/>
      <c r="CIS6" s="155"/>
      <c r="CIT6" s="155"/>
      <c r="CIU6" s="155"/>
      <c r="CIV6" s="155"/>
      <c r="CIW6" s="155"/>
      <c r="CIX6" s="155"/>
      <c r="CIY6" s="155"/>
      <c r="CIZ6" s="155"/>
      <c r="CJA6" s="155"/>
      <c r="CJB6" s="155"/>
      <c r="CJC6" s="155"/>
      <c r="CJD6" s="155"/>
      <c r="CJE6" s="155"/>
      <c r="CJF6" s="155"/>
      <c r="CJG6" s="155"/>
      <c r="CJH6" s="155"/>
      <c r="CJI6" s="155"/>
      <c r="CJJ6" s="155"/>
      <c r="CJK6" s="155"/>
      <c r="CJL6" s="155"/>
      <c r="CJM6" s="155"/>
      <c r="CJN6" s="155"/>
      <c r="CJO6" s="155"/>
      <c r="CJP6" s="155"/>
      <c r="CJQ6" s="155"/>
      <c r="CJR6" s="155"/>
      <c r="CJS6" s="155"/>
      <c r="CJT6" s="155"/>
      <c r="CJU6" s="155"/>
      <c r="CJV6" s="155"/>
      <c r="CJW6" s="155"/>
      <c r="CJX6" s="155"/>
      <c r="CJY6" s="155"/>
      <c r="CJZ6" s="155"/>
      <c r="CKA6" s="155"/>
      <c r="CKB6" s="155"/>
      <c r="CKC6" s="155"/>
      <c r="CKD6" s="155"/>
      <c r="CKE6" s="155"/>
      <c r="CKF6" s="155"/>
      <c r="CKG6" s="155"/>
      <c r="CKH6" s="155"/>
      <c r="CKI6" s="155"/>
      <c r="CKJ6" s="155"/>
      <c r="CKK6" s="155"/>
      <c r="CKL6" s="155"/>
      <c r="CKM6" s="155"/>
      <c r="CKN6" s="155"/>
      <c r="CKO6" s="155"/>
      <c r="CKP6" s="155"/>
      <c r="CKQ6" s="155"/>
      <c r="CKR6" s="155"/>
      <c r="CKS6" s="155"/>
      <c r="CKT6" s="155"/>
      <c r="CKU6" s="155"/>
      <c r="CKV6" s="155"/>
      <c r="CKW6" s="155"/>
      <c r="CKX6" s="155"/>
      <c r="CKY6" s="155"/>
      <c r="CKZ6" s="155"/>
      <c r="CLA6" s="155"/>
      <c r="CLB6" s="155"/>
      <c r="CLC6" s="155"/>
      <c r="CLD6" s="155"/>
      <c r="CLE6" s="155"/>
      <c r="CLF6" s="155"/>
      <c r="CLG6" s="155"/>
      <c r="CLH6" s="155"/>
      <c r="CLI6" s="155"/>
      <c r="CLJ6" s="155"/>
      <c r="CLK6" s="155"/>
      <c r="CLL6" s="155"/>
      <c r="CLM6" s="155"/>
      <c r="CLN6" s="155"/>
      <c r="CLO6" s="155"/>
      <c r="CLP6" s="155"/>
      <c r="CLQ6" s="155"/>
      <c r="CLR6" s="155"/>
      <c r="CLS6" s="155"/>
      <c r="CLT6" s="155"/>
      <c r="CLU6" s="155"/>
      <c r="CLV6" s="155"/>
      <c r="CLW6" s="155"/>
      <c r="CLX6" s="155"/>
      <c r="CLY6" s="155"/>
      <c r="CLZ6" s="155"/>
      <c r="CMA6" s="155"/>
      <c r="CMB6" s="155"/>
      <c r="CMC6" s="155"/>
      <c r="CMD6" s="155"/>
      <c r="CME6" s="155"/>
      <c r="CMF6" s="155"/>
      <c r="CMG6" s="155"/>
      <c r="CMH6" s="155"/>
      <c r="CMI6" s="155"/>
      <c r="CMJ6" s="155"/>
      <c r="CMK6" s="155"/>
      <c r="CML6" s="155"/>
      <c r="CMM6" s="155"/>
      <c r="CMN6" s="155"/>
      <c r="CMO6" s="155"/>
      <c r="CMP6" s="155"/>
      <c r="CMQ6" s="155"/>
      <c r="CMR6" s="155"/>
      <c r="CMS6" s="155"/>
      <c r="CMT6" s="155"/>
      <c r="CMU6" s="155"/>
      <c r="CMV6" s="155"/>
      <c r="CMW6" s="155"/>
      <c r="CMX6" s="155"/>
      <c r="CMY6" s="155"/>
      <c r="CMZ6" s="155"/>
      <c r="CNA6" s="155"/>
      <c r="CNB6" s="155"/>
      <c r="CNC6" s="155"/>
      <c r="CND6" s="155"/>
      <c r="CNE6" s="155"/>
      <c r="CNF6" s="155"/>
      <c r="CNG6" s="155"/>
      <c r="CNH6" s="155"/>
      <c r="CNI6" s="155"/>
      <c r="CNJ6" s="155"/>
      <c r="CNK6" s="155"/>
      <c r="CNL6" s="155"/>
      <c r="CNM6" s="155"/>
      <c r="CNN6" s="155"/>
      <c r="CNO6" s="155"/>
      <c r="CNP6" s="155"/>
      <c r="CNQ6" s="155"/>
      <c r="CNR6" s="155"/>
      <c r="CNS6" s="155"/>
      <c r="CNT6" s="155"/>
      <c r="CNU6" s="155"/>
      <c r="CNV6" s="155"/>
      <c r="CNW6" s="155"/>
      <c r="CNX6" s="155"/>
      <c r="CNY6" s="155"/>
      <c r="CNZ6" s="155"/>
      <c r="COA6" s="155"/>
      <c r="COB6" s="155"/>
      <c r="COC6" s="155"/>
      <c r="COD6" s="155"/>
      <c r="COE6" s="155"/>
      <c r="COF6" s="155"/>
      <c r="COG6" s="155"/>
      <c r="COH6" s="155"/>
      <c r="COI6" s="155"/>
      <c r="COJ6" s="155"/>
      <c r="COK6" s="155"/>
      <c r="COL6" s="155"/>
      <c r="COM6" s="155"/>
      <c r="CON6" s="155"/>
      <c r="COO6" s="155"/>
      <c r="COP6" s="155"/>
      <c r="COQ6" s="155"/>
      <c r="COR6" s="155"/>
      <c r="COS6" s="155"/>
      <c r="COT6" s="155"/>
      <c r="COU6" s="155"/>
      <c r="COV6" s="155"/>
      <c r="COW6" s="155"/>
      <c r="COX6" s="155"/>
      <c r="COY6" s="155"/>
      <c r="COZ6" s="155"/>
      <c r="CPA6" s="155"/>
      <c r="CPB6" s="155"/>
      <c r="CPC6" s="155"/>
      <c r="CPD6" s="155"/>
      <c r="CPE6" s="155"/>
      <c r="CPF6" s="155"/>
      <c r="CPG6" s="155"/>
      <c r="CPH6" s="155"/>
      <c r="CPI6" s="155"/>
      <c r="CPJ6" s="155"/>
      <c r="CPK6" s="155"/>
      <c r="CPL6" s="155"/>
      <c r="CPM6" s="155"/>
      <c r="CPN6" s="155"/>
      <c r="CPO6" s="155"/>
      <c r="CPP6" s="155"/>
      <c r="CPQ6" s="155"/>
      <c r="CPR6" s="155"/>
      <c r="CPS6" s="155"/>
      <c r="CPT6" s="155"/>
      <c r="CPU6" s="155"/>
      <c r="CPV6" s="155"/>
      <c r="CPW6" s="155"/>
      <c r="CPX6" s="155"/>
      <c r="CPY6" s="155"/>
      <c r="CPZ6" s="155"/>
      <c r="CQA6" s="155"/>
      <c r="CQB6" s="155"/>
      <c r="CQC6" s="155"/>
      <c r="CQD6" s="155"/>
      <c r="CQE6" s="155"/>
      <c r="CQF6" s="155"/>
      <c r="CQG6" s="155"/>
      <c r="CQH6" s="155"/>
      <c r="CQI6" s="155"/>
      <c r="CQJ6" s="155"/>
      <c r="CQK6" s="155"/>
      <c r="CQL6" s="155"/>
      <c r="CQM6" s="155"/>
      <c r="CQN6" s="155"/>
      <c r="CQO6" s="155"/>
      <c r="CQP6" s="155"/>
      <c r="CQQ6" s="155"/>
      <c r="CQR6" s="155"/>
      <c r="CQS6" s="155"/>
      <c r="CQT6" s="155"/>
      <c r="CQU6" s="155"/>
      <c r="CQV6" s="155"/>
      <c r="CQW6" s="155"/>
      <c r="CQX6" s="155"/>
      <c r="CQY6" s="155"/>
      <c r="CQZ6" s="155"/>
      <c r="CRA6" s="155"/>
      <c r="CRB6" s="155"/>
      <c r="CRC6" s="155"/>
      <c r="CRD6" s="155"/>
      <c r="CRE6" s="155"/>
      <c r="CRF6" s="155"/>
      <c r="CRG6" s="155"/>
      <c r="CRH6" s="155"/>
      <c r="CRI6" s="155"/>
      <c r="CRJ6" s="155"/>
      <c r="CRK6" s="155"/>
      <c r="CRL6" s="155"/>
      <c r="CRM6" s="155"/>
      <c r="CRN6" s="155"/>
      <c r="CRO6" s="155"/>
      <c r="CRP6" s="155"/>
      <c r="CRQ6" s="155"/>
      <c r="CRR6" s="155"/>
      <c r="CRS6" s="155"/>
      <c r="CRT6" s="155"/>
      <c r="CRU6" s="155"/>
      <c r="CRV6" s="155"/>
      <c r="CRW6" s="155"/>
      <c r="CRX6" s="155"/>
      <c r="CRY6" s="155"/>
      <c r="CRZ6" s="155"/>
      <c r="CSA6" s="155"/>
      <c r="CSB6" s="155"/>
      <c r="CSC6" s="155"/>
      <c r="CSD6" s="155"/>
      <c r="CSE6" s="155"/>
      <c r="CSF6" s="155"/>
      <c r="CSG6" s="155"/>
      <c r="CSH6" s="155"/>
      <c r="CSI6" s="155"/>
      <c r="CSJ6" s="155"/>
      <c r="CSK6" s="155"/>
      <c r="CSL6" s="155"/>
      <c r="CSM6" s="155"/>
      <c r="CSN6" s="155"/>
      <c r="CSO6" s="155"/>
      <c r="CSP6" s="155"/>
      <c r="CSQ6" s="155"/>
      <c r="CSR6" s="155"/>
      <c r="CSS6" s="155"/>
      <c r="CST6" s="155"/>
      <c r="CSU6" s="155"/>
      <c r="CSV6" s="155"/>
      <c r="CSW6" s="155"/>
      <c r="CSX6" s="155"/>
      <c r="CSY6" s="155"/>
      <c r="CSZ6" s="155"/>
      <c r="CTA6" s="155"/>
      <c r="CTB6" s="155"/>
      <c r="CTC6" s="155"/>
      <c r="CTD6" s="155"/>
      <c r="CTE6" s="155"/>
      <c r="CTF6" s="155"/>
      <c r="CTG6" s="155"/>
      <c r="CTH6" s="155"/>
      <c r="CTI6" s="155"/>
      <c r="CTJ6" s="155"/>
      <c r="CTK6" s="155"/>
      <c r="CTL6" s="155"/>
      <c r="CTM6" s="155"/>
      <c r="CTN6" s="155"/>
      <c r="CTO6" s="155"/>
      <c r="CTP6" s="155"/>
      <c r="CTQ6" s="155"/>
      <c r="CTR6" s="155"/>
      <c r="CTS6" s="155"/>
      <c r="CTT6" s="155"/>
      <c r="CTU6" s="155"/>
      <c r="CTV6" s="155"/>
      <c r="CTW6" s="155"/>
      <c r="CTX6" s="155"/>
      <c r="CTY6" s="155"/>
      <c r="CTZ6" s="155"/>
      <c r="CUA6" s="155"/>
      <c r="CUB6" s="155"/>
      <c r="CUC6" s="155"/>
      <c r="CUD6" s="155"/>
      <c r="CUE6" s="155"/>
      <c r="CUF6" s="155"/>
      <c r="CUG6" s="155"/>
      <c r="CUH6" s="155"/>
      <c r="CUI6" s="155"/>
      <c r="CUJ6" s="155"/>
      <c r="CUK6" s="155"/>
      <c r="CUL6" s="155"/>
      <c r="CUM6" s="155"/>
      <c r="CUN6" s="155"/>
      <c r="CUO6" s="155"/>
      <c r="CUP6" s="155"/>
      <c r="CUQ6" s="155"/>
      <c r="CUR6" s="155"/>
      <c r="CUS6" s="155"/>
      <c r="CUT6" s="155"/>
      <c r="CUU6" s="155"/>
      <c r="CUV6" s="155"/>
      <c r="CUW6" s="155"/>
      <c r="CUX6" s="155"/>
      <c r="CUY6" s="155"/>
      <c r="CUZ6" s="155"/>
      <c r="CVA6" s="155"/>
      <c r="CVB6" s="155"/>
      <c r="CVC6" s="155"/>
      <c r="CVD6" s="155"/>
      <c r="CVE6" s="155"/>
      <c r="CVF6" s="155"/>
      <c r="CVG6" s="155"/>
      <c r="CVH6" s="155"/>
      <c r="CVI6" s="155"/>
      <c r="CVJ6" s="155"/>
      <c r="CVK6" s="155"/>
      <c r="CVL6" s="155"/>
      <c r="CVM6" s="155"/>
      <c r="CVN6" s="155"/>
      <c r="CVO6" s="155"/>
      <c r="CVP6" s="155"/>
      <c r="CVQ6" s="155"/>
      <c r="CVR6" s="155"/>
      <c r="CVS6" s="155"/>
      <c r="CVT6" s="155"/>
      <c r="CVU6" s="155"/>
      <c r="CVV6" s="155"/>
      <c r="CVW6" s="155"/>
      <c r="CVX6" s="155"/>
      <c r="CVY6" s="155"/>
      <c r="CVZ6" s="155"/>
      <c r="CWA6" s="155"/>
      <c r="CWB6" s="155"/>
      <c r="CWC6" s="155"/>
      <c r="CWD6" s="155"/>
      <c r="CWE6" s="155"/>
      <c r="CWF6" s="155"/>
      <c r="CWG6" s="155"/>
      <c r="CWH6" s="155"/>
      <c r="CWI6" s="155"/>
      <c r="CWJ6" s="155"/>
      <c r="CWK6" s="155"/>
      <c r="CWL6" s="155"/>
      <c r="CWM6" s="155"/>
      <c r="CWN6" s="155"/>
      <c r="CWO6" s="155"/>
      <c r="CWP6" s="155"/>
      <c r="CWQ6" s="155"/>
      <c r="CWR6" s="155"/>
      <c r="CWS6" s="155"/>
      <c r="CWT6" s="155"/>
      <c r="CWU6" s="155"/>
      <c r="CWV6" s="155"/>
      <c r="CWW6" s="155"/>
      <c r="CWX6" s="155"/>
      <c r="CWY6" s="155"/>
      <c r="CWZ6" s="155"/>
      <c r="CXA6" s="155"/>
      <c r="CXB6" s="155"/>
      <c r="CXC6" s="155"/>
      <c r="CXD6" s="155"/>
      <c r="CXE6" s="155"/>
      <c r="CXF6" s="155"/>
      <c r="CXG6" s="155"/>
      <c r="CXH6" s="155"/>
      <c r="CXI6" s="155"/>
      <c r="CXJ6" s="155"/>
      <c r="CXK6" s="155"/>
      <c r="CXL6" s="155"/>
      <c r="CXM6" s="155"/>
      <c r="CXN6" s="155"/>
      <c r="CXO6" s="155"/>
      <c r="CXP6" s="155"/>
      <c r="CXQ6" s="155"/>
      <c r="CXR6" s="155"/>
      <c r="CXS6" s="155"/>
      <c r="CXT6" s="155"/>
      <c r="CXU6" s="155"/>
      <c r="CXV6" s="155"/>
      <c r="CXW6" s="155"/>
      <c r="CXX6" s="155"/>
      <c r="CXY6" s="155"/>
      <c r="CXZ6" s="155"/>
      <c r="CYA6" s="155"/>
      <c r="CYB6" s="155"/>
      <c r="CYC6" s="155"/>
      <c r="CYD6" s="155"/>
      <c r="CYE6" s="155"/>
      <c r="CYF6" s="155"/>
      <c r="CYG6" s="155"/>
      <c r="CYH6" s="155"/>
      <c r="CYI6" s="155"/>
      <c r="CYJ6" s="155"/>
      <c r="CYK6" s="155"/>
      <c r="CYL6" s="155"/>
      <c r="CYM6" s="155"/>
      <c r="CYN6" s="155"/>
      <c r="CYO6" s="155"/>
      <c r="CYP6" s="155"/>
      <c r="CYQ6" s="155"/>
      <c r="CYR6" s="155"/>
      <c r="CYS6" s="155"/>
      <c r="CYT6" s="155"/>
      <c r="CYU6" s="155"/>
      <c r="CYV6" s="155"/>
      <c r="CYW6" s="155"/>
      <c r="CYX6" s="155"/>
      <c r="CYY6" s="155"/>
      <c r="CYZ6" s="155"/>
      <c r="CZA6" s="155"/>
      <c r="CZB6" s="155"/>
      <c r="CZC6" s="155"/>
      <c r="CZD6" s="155"/>
      <c r="CZE6" s="155"/>
      <c r="CZF6" s="155"/>
      <c r="CZG6" s="155"/>
      <c r="CZH6" s="155"/>
      <c r="CZI6" s="155"/>
      <c r="CZJ6" s="155"/>
      <c r="CZK6" s="155"/>
      <c r="CZL6" s="155"/>
      <c r="CZM6" s="155"/>
      <c r="CZN6" s="155"/>
      <c r="CZO6" s="155"/>
      <c r="CZP6" s="155"/>
      <c r="CZQ6" s="155"/>
      <c r="CZR6" s="155"/>
      <c r="CZS6" s="155"/>
      <c r="CZT6" s="155"/>
      <c r="CZU6" s="155"/>
      <c r="CZV6" s="155"/>
      <c r="CZW6" s="155"/>
      <c r="CZX6" s="155"/>
      <c r="CZY6" s="155"/>
      <c r="CZZ6" s="155"/>
      <c r="DAA6" s="155"/>
      <c r="DAB6" s="155"/>
      <c r="DAC6" s="155"/>
      <c r="DAD6" s="155"/>
      <c r="DAE6" s="155"/>
      <c r="DAF6" s="155"/>
      <c r="DAG6" s="155"/>
      <c r="DAH6" s="155"/>
      <c r="DAI6" s="155"/>
      <c r="DAJ6" s="155"/>
      <c r="DAK6" s="155"/>
      <c r="DAL6" s="155"/>
      <c r="DAM6" s="155"/>
      <c r="DAN6" s="155"/>
      <c r="DAO6" s="155"/>
      <c r="DAP6" s="155"/>
      <c r="DAQ6" s="155"/>
      <c r="DAR6" s="155"/>
      <c r="DAS6" s="155"/>
      <c r="DAT6" s="155"/>
      <c r="DAU6" s="155"/>
      <c r="DAV6" s="155"/>
      <c r="DAW6" s="155"/>
      <c r="DAX6" s="155"/>
      <c r="DAY6" s="155"/>
      <c r="DAZ6" s="155"/>
      <c r="DBA6" s="155"/>
      <c r="DBB6" s="155"/>
      <c r="DBC6" s="155"/>
      <c r="DBD6" s="155"/>
      <c r="DBE6" s="155"/>
      <c r="DBF6" s="155"/>
      <c r="DBG6" s="155"/>
      <c r="DBH6" s="155"/>
      <c r="DBI6" s="155"/>
      <c r="DBJ6" s="155"/>
      <c r="DBK6" s="155"/>
      <c r="DBL6" s="155"/>
      <c r="DBM6" s="155"/>
      <c r="DBN6" s="155"/>
      <c r="DBO6" s="155"/>
      <c r="DBP6" s="155"/>
      <c r="DBQ6" s="155"/>
      <c r="DBR6" s="155"/>
      <c r="DBS6" s="155"/>
      <c r="DBT6" s="155"/>
      <c r="DBU6" s="155"/>
      <c r="DBV6" s="155"/>
      <c r="DBW6" s="155"/>
      <c r="DBX6" s="155"/>
      <c r="DBY6" s="155"/>
      <c r="DBZ6" s="155"/>
      <c r="DCA6" s="155"/>
      <c r="DCB6" s="155"/>
      <c r="DCC6" s="155"/>
      <c r="DCD6" s="155"/>
      <c r="DCE6" s="155"/>
      <c r="DCF6" s="155"/>
      <c r="DCG6" s="155"/>
      <c r="DCH6" s="155"/>
      <c r="DCI6" s="155"/>
      <c r="DCJ6" s="155"/>
      <c r="DCK6" s="155"/>
      <c r="DCL6" s="155"/>
      <c r="DCM6" s="155"/>
      <c r="DCN6" s="155"/>
      <c r="DCO6" s="155"/>
      <c r="DCP6" s="155"/>
      <c r="DCQ6" s="155"/>
      <c r="DCR6" s="155"/>
      <c r="DCS6" s="155"/>
      <c r="DCT6" s="155"/>
      <c r="DCU6" s="155"/>
      <c r="DCV6" s="155"/>
      <c r="DCW6" s="155"/>
      <c r="DCX6" s="155"/>
      <c r="DCY6" s="155"/>
      <c r="DCZ6" s="155"/>
      <c r="DDA6" s="155"/>
      <c r="DDB6" s="155"/>
      <c r="DDC6" s="155"/>
      <c r="DDD6" s="155"/>
      <c r="DDE6" s="155"/>
      <c r="DDF6" s="155"/>
      <c r="DDG6" s="155"/>
      <c r="DDH6" s="155"/>
      <c r="DDI6" s="155"/>
      <c r="DDJ6" s="155"/>
      <c r="DDK6" s="155"/>
      <c r="DDL6" s="155"/>
      <c r="DDM6" s="155"/>
      <c r="DDN6" s="155"/>
      <c r="DDO6" s="155"/>
      <c r="DDP6" s="155"/>
      <c r="DDQ6" s="155"/>
      <c r="DDR6" s="155"/>
      <c r="DDS6" s="155"/>
      <c r="DDT6" s="155"/>
      <c r="DDU6" s="155"/>
      <c r="DDV6" s="155"/>
      <c r="DDW6" s="155"/>
      <c r="DDX6" s="155"/>
      <c r="DDY6" s="155"/>
      <c r="DDZ6" s="155"/>
      <c r="DEA6" s="155"/>
      <c r="DEB6" s="155"/>
      <c r="DEC6" s="155"/>
      <c r="DED6" s="155"/>
      <c r="DEE6" s="155"/>
      <c r="DEF6" s="155"/>
      <c r="DEG6" s="155"/>
      <c r="DEH6" s="155"/>
      <c r="DEI6" s="155"/>
      <c r="DEJ6" s="155"/>
      <c r="DEK6" s="155"/>
      <c r="DEL6" s="155"/>
      <c r="DEM6" s="155"/>
      <c r="DEN6" s="155"/>
      <c r="DEO6" s="155"/>
      <c r="DEP6" s="155"/>
      <c r="DEQ6" s="155"/>
      <c r="DER6" s="155"/>
      <c r="DES6" s="155"/>
      <c r="DET6" s="155"/>
      <c r="DEU6" s="155"/>
      <c r="DEV6" s="155"/>
      <c r="DEW6" s="155"/>
      <c r="DEX6" s="155"/>
      <c r="DEY6" s="155"/>
      <c r="DEZ6" s="155"/>
      <c r="DFA6" s="155"/>
      <c r="DFB6" s="155"/>
      <c r="DFC6" s="155"/>
      <c r="DFD6" s="155"/>
      <c r="DFE6" s="155"/>
      <c r="DFF6" s="155"/>
      <c r="DFG6" s="155"/>
      <c r="DFH6" s="155"/>
      <c r="DFI6" s="155"/>
      <c r="DFJ6" s="155"/>
      <c r="DFK6" s="155"/>
      <c r="DFL6" s="155"/>
      <c r="DFM6" s="155"/>
      <c r="DFN6" s="155"/>
      <c r="DFO6" s="155"/>
      <c r="DFP6" s="155"/>
      <c r="DFQ6" s="155"/>
      <c r="DFR6" s="155"/>
      <c r="DFS6" s="155"/>
      <c r="DFT6" s="155"/>
      <c r="DFU6" s="155"/>
      <c r="DFV6" s="155"/>
      <c r="DFW6" s="155"/>
      <c r="DFX6" s="155"/>
      <c r="DFY6" s="155"/>
      <c r="DFZ6" s="155"/>
      <c r="DGA6" s="155"/>
      <c r="DGB6" s="155"/>
      <c r="DGC6" s="155"/>
      <c r="DGD6" s="155"/>
      <c r="DGE6" s="155"/>
      <c r="DGF6" s="155"/>
      <c r="DGG6" s="155"/>
      <c r="DGH6" s="155"/>
      <c r="DGI6" s="155"/>
      <c r="DGJ6" s="155"/>
      <c r="DGK6" s="155"/>
      <c r="DGL6" s="155"/>
      <c r="DGM6" s="155"/>
      <c r="DGN6" s="155"/>
      <c r="DGO6" s="155"/>
      <c r="DGP6" s="155"/>
      <c r="DGQ6" s="155"/>
      <c r="DGR6" s="155"/>
      <c r="DGS6" s="155"/>
      <c r="DGT6" s="155"/>
      <c r="DGU6" s="155"/>
      <c r="DGV6" s="155"/>
      <c r="DGW6" s="155"/>
      <c r="DGX6" s="155"/>
      <c r="DGY6" s="155"/>
      <c r="DGZ6" s="155"/>
      <c r="DHA6" s="155"/>
      <c r="DHB6" s="155"/>
      <c r="DHC6" s="155"/>
      <c r="DHD6" s="155"/>
      <c r="DHE6" s="155"/>
      <c r="DHF6" s="155"/>
      <c r="DHG6" s="155"/>
      <c r="DHH6" s="155"/>
      <c r="DHI6" s="155"/>
      <c r="DHJ6" s="155"/>
      <c r="DHK6" s="155"/>
      <c r="DHL6" s="155"/>
      <c r="DHM6" s="155"/>
      <c r="DHN6" s="155"/>
      <c r="DHO6" s="155"/>
      <c r="DHP6" s="155"/>
      <c r="DHQ6" s="155"/>
      <c r="DHR6" s="155"/>
      <c r="DHS6" s="155"/>
      <c r="DHT6" s="155"/>
      <c r="DHU6" s="155"/>
      <c r="DHV6" s="155"/>
      <c r="DHW6" s="155"/>
      <c r="DHX6" s="155"/>
      <c r="DHY6" s="155"/>
      <c r="DHZ6" s="155"/>
      <c r="DIA6" s="155"/>
      <c r="DIB6" s="155"/>
      <c r="DIC6" s="155"/>
      <c r="DID6" s="155"/>
      <c r="DIE6" s="155"/>
      <c r="DIF6" s="155"/>
      <c r="DIG6" s="155"/>
      <c r="DIH6" s="155"/>
      <c r="DII6" s="155"/>
      <c r="DIJ6" s="155"/>
      <c r="DIK6" s="155"/>
      <c r="DIL6" s="155"/>
      <c r="DIM6" s="155"/>
      <c r="DIN6" s="155"/>
      <c r="DIO6" s="155"/>
      <c r="DIP6" s="155"/>
      <c r="DIQ6" s="155"/>
      <c r="DIR6" s="155"/>
      <c r="DIS6" s="155"/>
      <c r="DIT6" s="155"/>
      <c r="DIU6" s="155"/>
      <c r="DIV6" s="155"/>
      <c r="DIW6" s="155"/>
      <c r="DIX6" s="155"/>
      <c r="DIY6" s="155"/>
      <c r="DIZ6" s="155"/>
      <c r="DJA6" s="155"/>
      <c r="DJB6" s="155"/>
      <c r="DJC6" s="155"/>
      <c r="DJD6" s="155"/>
      <c r="DJE6" s="155"/>
      <c r="DJF6" s="155"/>
      <c r="DJG6" s="155"/>
      <c r="DJH6" s="155"/>
      <c r="DJI6" s="155"/>
      <c r="DJJ6" s="155"/>
      <c r="DJK6" s="155"/>
      <c r="DJL6" s="155"/>
      <c r="DJM6" s="155"/>
      <c r="DJN6" s="155"/>
      <c r="DJO6" s="155"/>
      <c r="DJP6" s="155"/>
      <c r="DJQ6" s="155"/>
      <c r="DJR6" s="155"/>
      <c r="DJS6" s="155"/>
      <c r="DJT6" s="155"/>
      <c r="DJU6" s="155"/>
      <c r="DJV6" s="155"/>
      <c r="DJW6" s="155"/>
      <c r="DJX6" s="155"/>
      <c r="DJY6" s="155"/>
      <c r="DJZ6" s="155"/>
      <c r="DKA6" s="155"/>
      <c r="DKB6" s="155"/>
      <c r="DKC6" s="155"/>
      <c r="DKD6" s="155"/>
      <c r="DKE6" s="155"/>
      <c r="DKF6" s="155"/>
      <c r="DKG6" s="155"/>
      <c r="DKH6" s="155"/>
      <c r="DKI6" s="155"/>
      <c r="DKJ6" s="155"/>
      <c r="DKK6" s="155"/>
      <c r="DKL6" s="155"/>
      <c r="DKM6" s="155"/>
      <c r="DKN6" s="155"/>
      <c r="DKO6" s="155"/>
      <c r="DKP6" s="155"/>
      <c r="DKQ6" s="155"/>
      <c r="DKR6" s="155"/>
      <c r="DKS6" s="155"/>
      <c r="DKT6" s="155"/>
      <c r="DKU6" s="155"/>
      <c r="DKV6" s="155"/>
      <c r="DKW6" s="155"/>
      <c r="DKX6" s="155"/>
      <c r="DKY6" s="155"/>
      <c r="DKZ6" s="155"/>
      <c r="DLA6" s="155"/>
      <c r="DLB6" s="155"/>
      <c r="DLC6" s="155"/>
      <c r="DLD6" s="155"/>
      <c r="DLE6" s="155"/>
      <c r="DLF6" s="155"/>
      <c r="DLG6" s="155"/>
      <c r="DLH6" s="155"/>
      <c r="DLI6" s="155"/>
      <c r="DLJ6" s="155"/>
      <c r="DLK6" s="155"/>
      <c r="DLL6" s="155"/>
      <c r="DLM6" s="155"/>
      <c r="DLN6" s="155"/>
      <c r="DLO6" s="155"/>
      <c r="DLP6" s="155"/>
      <c r="DLQ6" s="155"/>
      <c r="DLR6" s="155"/>
      <c r="DLS6" s="155"/>
      <c r="DLT6" s="155"/>
      <c r="DLU6" s="155"/>
      <c r="DLV6" s="155"/>
      <c r="DLW6" s="155"/>
      <c r="DLX6" s="155"/>
      <c r="DLY6" s="155"/>
      <c r="DLZ6" s="155"/>
      <c r="DMA6" s="155"/>
      <c r="DMB6" s="155"/>
      <c r="DMC6" s="155"/>
      <c r="DMD6" s="155"/>
      <c r="DME6" s="155"/>
      <c r="DMF6" s="155"/>
      <c r="DMG6" s="155"/>
      <c r="DMH6" s="155"/>
      <c r="DMI6" s="155"/>
      <c r="DMJ6" s="155"/>
      <c r="DMK6" s="155"/>
      <c r="DML6" s="155"/>
      <c r="DMM6" s="155"/>
      <c r="DMN6" s="155"/>
      <c r="DMO6" s="155"/>
      <c r="DMP6" s="155"/>
      <c r="DMQ6" s="155"/>
      <c r="DMR6" s="155"/>
      <c r="DMS6" s="155"/>
      <c r="DMT6" s="155"/>
      <c r="DMU6" s="155"/>
      <c r="DMV6" s="155"/>
      <c r="DMW6" s="155"/>
      <c r="DMX6" s="155"/>
      <c r="DMY6" s="155"/>
      <c r="DMZ6" s="155"/>
      <c r="DNA6" s="155"/>
      <c r="DNB6" s="155"/>
      <c r="DNC6" s="155"/>
      <c r="DND6" s="155"/>
      <c r="DNE6" s="155"/>
      <c r="DNF6" s="155"/>
      <c r="DNG6" s="155"/>
      <c r="DNH6" s="155"/>
      <c r="DNI6" s="155"/>
      <c r="DNJ6" s="155"/>
      <c r="DNK6" s="155"/>
      <c r="DNL6" s="155"/>
      <c r="DNM6" s="155"/>
      <c r="DNN6" s="155"/>
      <c r="DNO6" s="155"/>
      <c r="DNP6" s="155"/>
      <c r="DNQ6" s="155"/>
      <c r="DNR6" s="155"/>
      <c r="DNS6" s="155"/>
      <c r="DNT6" s="155"/>
      <c r="DNU6" s="155"/>
      <c r="DNV6" s="155"/>
      <c r="DNW6" s="155"/>
      <c r="DNX6" s="155"/>
      <c r="DNY6" s="155"/>
      <c r="DNZ6" s="155"/>
      <c r="DOA6" s="155"/>
      <c r="DOB6" s="155"/>
      <c r="DOC6" s="155"/>
      <c r="DOD6" s="155"/>
      <c r="DOE6" s="155"/>
      <c r="DOF6" s="155"/>
      <c r="DOG6" s="155"/>
      <c r="DOH6" s="155"/>
      <c r="DOI6" s="155"/>
      <c r="DOJ6" s="155"/>
      <c r="DOK6" s="155"/>
      <c r="DOL6" s="155"/>
      <c r="DOM6" s="155"/>
      <c r="DON6" s="155"/>
      <c r="DOO6" s="155"/>
      <c r="DOP6" s="155"/>
      <c r="DOQ6" s="155"/>
      <c r="DOR6" s="155"/>
      <c r="DOS6" s="155"/>
      <c r="DOT6" s="155"/>
      <c r="DOU6" s="155"/>
      <c r="DOV6" s="155"/>
      <c r="DOW6" s="155"/>
      <c r="DOX6" s="155"/>
      <c r="DOY6" s="155"/>
      <c r="DOZ6" s="155"/>
      <c r="DPA6" s="155"/>
      <c r="DPB6" s="155"/>
      <c r="DPC6" s="155"/>
      <c r="DPD6" s="155"/>
      <c r="DPE6" s="155"/>
      <c r="DPF6" s="155"/>
      <c r="DPG6" s="155"/>
      <c r="DPH6" s="155"/>
      <c r="DPI6" s="155"/>
      <c r="DPJ6" s="155"/>
      <c r="DPK6" s="155"/>
      <c r="DPL6" s="155"/>
      <c r="DPM6" s="155"/>
      <c r="DPN6" s="155"/>
      <c r="DPO6" s="155"/>
      <c r="DPP6" s="155"/>
      <c r="DPQ6" s="155"/>
      <c r="DPR6" s="155"/>
      <c r="DPS6" s="155"/>
      <c r="DPT6" s="155"/>
      <c r="DPU6" s="155"/>
      <c r="DPV6" s="155"/>
      <c r="DPW6" s="155"/>
      <c r="DPX6" s="155"/>
      <c r="DPY6" s="155"/>
      <c r="DPZ6" s="155"/>
      <c r="DQA6" s="155"/>
      <c r="DQB6" s="155"/>
      <c r="DQC6" s="155"/>
      <c r="DQD6" s="155"/>
      <c r="DQE6" s="155"/>
      <c r="DQF6" s="155"/>
      <c r="DQG6" s="155"/>
      <c r="DQH6" s="155"/>
      <c r="DQI6" s="155"/>
      <c r="DQJ6" s="155"/>
      <c r="DQK6" s="155"/>
      <c r="DQL6" s="155"/>
      <c r="DQM6" s="155"/>
      <c r="DQN6" s="155"/>
      <c r="DQO6" s="155"/>
      <c r="DQP6" s="155"/>
      <c r="DQQ6" s="155"/>
      <c r="DQR6" s="155"/>
      <c r="DQS6" s="155"/>
      <c r="DQT6" s="155"/>
      <c r="DQU6" s="155"/>
      <c r="DQV6" s="155"/>
      <c r="DQW6" s="155"/>
      <c r="DQX6" s="155"/>
      <c r="DQY6" s="155"/>
      <c r="DQZ6" s="155"/>
      <c r="DRA6" s="155"/>
      <c r="DRB6" s="155"/>
      <c r="DRC6" s="155"/>
      <c r="DRD6" s="155"/>
      <c r="DRE6" s="155"/>
      <c r="DRF6" s="155"/>
      <c r="DRG6" s="155"/>
      <c r="DRH6" s="155"/>
      <c r="DRI6" s="155"/>
      <c r="DRJ6" s="155"/>
      <c r="DRK6" s="155"/>
      <c r="DRL6" s="155"/>
      <c r="DRM6" s="155"/>
      <c r="DRN6" s="155"/>
      <c r="DRO6" s="155"/>
      <c r="DRP6" s="155"/>
      <c r="DRQ6" s="155"/>
      <c r="DRR6" s="155"/>
      <c r="DRS6" s="155"/>
      <c r="DRT6" s="155"/>
      <c r="DRU6" s="155"/>
      <c r="DRV6" s="155"/>
      <c r="DRW6" s="155"/>
      <c r="DRX6" s="155"/>
      <c r="DRY6" s="155"/>
      <c r="DRZ6" s="155"/>
      <c r="DSA6" s="155"/>
      <c r="DSB6" s="155"/>
      <c r="DSC6" s="155"/>
      <c r="DSD6" s="155"/>
      <c r="DSE6" s="155"/>
      <c r="DSF6" s="155"/>
      <c r="DSG6" s="155"/>
      <c r="DSH6" s="155"/>
      <c r="DSI6" s="155"/>
      <c r="DSJ6" s="155"/>
      <c r="DSK6" s="155"/>
      <c r="DSL6" s="155"/>
      <c r="DSM6" s="155"/>
      <c r="DSN6" s="155"/>
      <c r="DSO6" s="155"/>
      <c r="DSP6" s="155"/>
      <c r="DSQ6" s="155"/>
      <c r="DSR6" s="155"/>
      <c r="DSS6" s="155"/>
      <c r="DST6" s="155"/>
      <c r="DSU6" s="155"/>
      <c r="DSV6" s="155"/>
      <c r="DSW6" s="155"/>
      <c r="DSX6" s="155"/>
      <c r="DSY6" s="155"/>
      <c r="DSZ6" s="155"/>
      <c r="DTA6" s="155"/>
      <c r="DTB6" s="155"/>
      <c r="DTC6" s="155"/>
      <c r="DTD6" s="155"/>
      <c r="DTE6" s="155"/>
      <c r="DTF6" s="155"/>
      <c r="DTG6" s="155"/>
      <c r="DTH6" s="155"/>
      <c r="DTI6" s="155"/>
      <c r="DTJ6" s="155"/>
      <c r="DTK6" s="155"/>
      <c r="DTL6" s="155"/>
      <c r="DTM6" s="155"/>
      <c r="DTN6" s="155"/>
      <c r="DTO6" s="155"/>
      <c r="DTP6" s="155"/>
      <c r="DTQ6" s="155"/>
      <c r="DTR6" s="155"/>
      <c r="DTS6" s="155"/>
      <c r="DTT6" s="155"/>
      <c r="DTU6" s="155"/>
      <c r="DTV6" s="155"/>
      <c r="DTW6" s="155"/>
      <c r="DTX6" s="155"/>
      <c r="DTY6" s="155"/>
      <c r="DTZ6" s="155"/>
      <c r="DUA6" s="155"/>
      <c r="DUB6" s="155"/>
      <c r="DUC6" s="155"/>
      <c r="DUD6" s="155"/>
      <c r="DUE6" s="155"/>
      <c r="DUF6" s="155"/>
      <c r="DUG6" s="155"/>
      <c r="DUH6" s="155"/>
      <c r="DUI6" s="155"/>
      <c r="DUJ6" s="155"/>
      <c r="DUK6" s="155"/>
      <c r="DUL6" s="155"/>
      <c r="DUM6" s="155"/>
      <c r="DUN6" s="155"/>
      <c r="DUO6" s="155"/>
      <c r="DUP6" s="155"/>
      <c r="DUQ6" s="155"/>
      <c r="DUR6" s="155"/>
      <c r="DUS6" s="155"/>
      <c r="DUT6" s="155"/>
      <c r="DUU6" s="155"/>
      <c r="DUV6" s="155"/>
      <c r="DUW6" s="155"/>
      <c r="DUX6" s="155"/>
      <c r="DUY6" s="155"/>
      <c r="DUZ6" s="155"/>
      <c r="DVA6" s="155"/>
      <c r="DVB6" s="155"/>
      <c r="DVC6" s="155"/>
      <c r="DVD6" s="155"/>
      <c r="DVE6" s="155"/>
      <c r="DVF6" s="155"/>
      <c r="DVG6" s="155"/>
      <c r="DVH6" s="155"/>
      <c r="DVI6" s="155"/>
      <c r="DVJ6" s="155"/>
      <c r="DVK6" s="155"/>
      <c r="DVL6" s="155"/>
      <c r="DVM6" s="155"/>
      <c r="DVN6" s="155"/>
      <c r="DVO6" s="155"/>
      <c r="DVP6" s="155"/>
      <c r="DVQ6" s="155"/>
      <c r="DVR6" s="155"/>
      <c r="DVS6" s="155"/>
      <c r="DVT6" s="155"/>
      <c r="DVU6" s="155"/>
      <c r="DVV6" s="155"/>
      <c r="DVW6" s="155"/>
      <c r="DVX6" s="155"/>
      <c r="DVY6" s="155"/>
      <c r="DVZ6" s="155"/>
      <c r="DWA6" s="155"/>
      <c r="DWB6" s="155"/>
      <c r="DWC6" s="155"/>
      <c r="DWD6" s="155"/>
      <c r="DWE6" s="155"/>
      <c r="DWF6" s="155"/>
      <c r="DWG6" s="155"/>
      <c r="DWH6" s="155"/>
      <c r="DWI6" s="155"/>
      <c r="DWJ6" s="155"/>
      <c r="DWK6" s="155"/>
      <c r="DWL6" s="155"/>
      <c r="DWM6" s="155"/>
      <c r="DWN6" s="155"/>
      <c r="DWO6" s="155"/>
      <c r="DWP6" s="155"/>
      <c r="DWQ6" s="155"/>
      <c r="DWR6" s="155"/>
      <c r="DWS6" s="155"/>
      <c r="DWT6" s="155"/>
      <c r="DWU6" s="155"/>
      <c r="DWV6" s="155"/>
      <c r="DWW6" s="155"/>
      <c r="DWX6" s="155"/>
      <c r="DWY6" s="155"/>
      <c r="DWZ6" s="155"/>
      <c r="DXA6" s="155"/>
      <c r="DXB6" s="155"/>
      <c r="DXC6" s="155"/>
      <c r="DXD6" s="155"/>
      <c r="DXE6" s="155"/>
      <c r="DXF6" s="155"/>
      <c r="DXG6" s="155"/>
      <c r="DXH6" s="155"/>
      <c r="DXI6" s="155"/>
      <c r="DXJ6" s="155"/>
      <c r="DXK6" s="155"/>
      <c r="DXL6" s="155"/>
      <c r="DXM6" s="155"/>
      <c r="DXN6" s="155"/>
      <c r="DXO6" s="155"/>
      <c r="DXP6" s="155"/>
      <c r="DXQ6" s="155"/>
      <c r="DXR6" s="155"/>
      <c r="DXS6" s="155"/>
      <c r="DXT6" s="155"/>
      <c r="DXU6" s="155"/>
      <c r="DXV6" s="155"/>
      <c r="DXW6" s="155"/>
      <c r="DXX6" s="155"/>
      <c r="DXY6" s="155"/>
      <c r="DXZ6" s="155"/>
      <c r="DYA6" s="155"/>
      <c r="DYB6" s="155"/>
      <c r="DYC6" s="155"/>
      <c r="DYD6" s="155"/>
      <c r="DYE6" s="155"/>
      <c r="DYF6" s="155"/>
      <c r="DYG6" s="155"/>
      <c r="DYH6" s="155"/>
      <c r="DYI6" s="155"/>
      <c r="DYJ6" s="155"/>
      <c r="DYK6" s="155"/>
      <c r="DYL6" s="155"/>
      <c r="DYM6" s="155"/>
      <c r="DYN6" s="155"/>
      <c r="DYO6" s="155"/>
      <c r="DYP6" s="155"/>
      <c r="DYQ6" s="155"/>
      <c r="DYR6" s="155"/>
      <c r="DYS6" s="155"/>
      <c r="DYT6" s="155"/>
      <c r="DYU6" s="155"/>
      <c r="DYV6" s="155"/>
      <c r="DYW6" s="155"/>
      <c r="DYX6" s="155"/>
      <c r="DYY6" s="155"/>
      <c r="DYZ6" s="155"/>
      <c r="DZA6" s="155"/>
      <c r="DZB6" s="155"/>
      <c r="DZC6" s="155"/>
      <c r="DZD6" s="155"/>
      <c r="DZE6" s="155"/>
      <c r="DZF6" s="155"/>
      <c r="DZG6" s="155"/>
      <c r="DZH6" s="155"/>
      <c r="DZI6" s="155"/>
      <c r="DZJ6" s="155"/>
      <c r="DZK6" s="155"/>
      <c r="DZL6" s="155"/>
      <c r="DZM6" s="155"/>
      <c r="DZN6" s="155"/>
      <c r="DZO6" s="155"/>
      <c r="DZP6" s="155"/>
      <c r="DZQ6" s="155"/>
      <c r="DZR6" s="155"/>
      <c r="DZS6" s="155"/>
      <c r="DZT6" s="155"/>
      <c r="DZU6" s="155"/>
      <c r="DZV6" s="155"/>
      <c r="DZW6" s="155"/>
      <c r="DZX6" s="155"/>
      <c r="DZY6" s="155"/>
      <c r="DZZ6" s="155"/>
      <c r="EAA6" s="155"/>
      <c r="EAB6" s="155"/>
      <c r="EAC6" s="155"/>
      <c r="EAD6" s="155"/>
      <c r="EAE6" s="155"/>
      <c r="EAF6" s="155"/>
      <c r="EAG6" s="155"/>
      <c r="EAH6" s="155"/>
      <c r="EAI6" s="155"/>
      <c r="EAJ6" s="155"/>
      <c r="EAK6" s="155"/>
      <c r="EAL6" s="155"/>
      <c r="EAM6" s="155"/>
      <c r="EAN6" s="155"/>
      <c r="EAO6" s="155"/>
      <c r="EAP6" s="155"/>
      <c r="EAQ6" s="155"/>
      <c r="EAR6" s="155"/>
      <c r="EAS6" s="155"/>
      <c r="EAT6" s="155"/>
      <c r="EAU6" s="155"/>
      <c r="EAV6" s="155"/>
      <c r="EAW6" s="155"/>
      <c r="EAX6" s="155"/>
      <c r="EAY6" s="155"/>
      <c r="EAZ6" s="155"/>
      <c r="EBA6" s="155"/>
      <c r="EBB6" s="155"/>
      <c r="EBC6" s="155"/>
      <c r="EBD6" s="155"/>
      <c r="EBE6" s="155"/>
      <c r="EBF6" s="155"/>
      <c r="EBG6" s="155"/>
      <c r="EBH6" s="155"/>
      <c r="EBI6" s="155"/>
      <c r="EBJ6" s="155"/>
      <c r="EBK6" s="155"/>
      <c r="EBL6" s="155"/>
      <c r="EBM6" s="155"/>
      <c r="EBN6" s="155"/>
      <c r="EBO6" s="155"/>
      <c r="EBP6" s="155"/>
      <c r="EBQ6" s="155"/>
      <c r="EBR6" s="155"/>
      <c r="EBS6" s="155"/>
      <c r="EBT6" s="155"/>
      <c r="EBU6" s="155"/>
      <c r="EBV6" s="155"/>
      <c r="EBW6" s="155"/>
      <c r="EBX6" s="155"/>
      <c r="EBY6" s="155"/>
      <c r="EBZ6" s="155"/>
      <c r="ECA6" s="155"/>
      <c r="ECB6" s="155"/>
      <c r="ECC6" s="155"/>
      <c r="ECD6" s="155"/>
      <c r="ECE6" s="155"/>
      <c r="ECF6" s="155"/>
      <c r="ECG6" s="155"/>
      <c r="ECH6" s="155"/>
      <c r="ECI6" s="155"/>
      <c r="ECJ6" s="155"/>
      <c r="ECK6" s="155"/>
      <c r="ECL6" s="155"/>
      <c r="ECM6" s="155"/>
      <c r="ECN6" s="155"/>
      <c r="ECO6" s="155"/>
      <c r="ECP6" s="155"/>
      <c r="ECQ6" s="155"/>
      <c r="ECR6" s="155"/>
      <c r="ECS6" s="155"/>
      <c r="ECT6" s="155"/>
      <c r="ECU6" s="155"/>
      <c r="ECV6" s="155"/>
      <c r="ECW6" s="155"/>
      <c r="ECX6" s="155"/>
      <c r="ECY6" s="155"/>
      <c r="ECZ6" s="155"/>
      <c r="EDA6" s="155"/>
      <c r="EDB6" s="155"/>
      <c r="EDC6" s="155"/>
      <c r="EDD6" s="155"/>
      <c r="EDE6" s="155"/>
      <c r="EDF6" s="155"/>
      <c r="EDG6" s="155"/>
      <c r="EDH6" s="155"/>
      <c r="EDI6" s="155"/>
      <c r="EDJ6" s="155"/>
      <c r="EDK6" s="155"/>
      <c r="EDL6" s="155"/>
      <c r="EDM6" s="155"/>
      <c r="EDN6" s="155"/>
      <c r="EDO6" s="155"/>
      <c r="EDP6" s="155"/>
      <c r="EDQ6" s="155"/>
      <c r="EDR6" s="155"/>
      <c r="EDS6" s="155"/>
      <c r="EDT6" s="155"/>
      <c r="EDU6" s="155"/>
      <c r="EDV6" s="155"/>
      <c r="EDW6" s="155"/>
      <c r="EDX6" s="155"/>
      <c r="EDY6" s="155"/>
      <c r="EDZ6" s="155"/>
      <c r="EEA6" s="155"/>
      <c r="EEB6" s="155"/>
      <c r="EEC6" s="155"/>
      <c r="EED6" s="155"/>
      <c r="EEE6" s="155"/>
      <c r="EEF6" s="155"/>
      <c r="EEG6" s="155"/>
      <c r="EEH6" s="155"/>
      <c r="EEI6" s="155"/>
      <c r="EEJ6" s="155"/>
      <c r="EEK6" s="155"/>
      <c r="EEL6" s="155"/>
      <c r="EEM6" s="155"/>
      <c r="EEN6" s="155"/>
      <c r="EEO6" s="155"/>
      <c r="EEP6" s="155"/>
      <c r="EEQ6" s="155"/>
      <c r="EER6" s="155"/>
      <c r="EES6" s="155"/>
      <c r="EET6" s="155"/>
      <c r="EEU6" s="155"/>
      <c r="EEV6" s="155"/>
      <c r="EEW6" s="155"/>
      <c r="EEX6" s="155"/>
      <c r="EEY6" s="155"/>
      <c r="EEZ6" s="155"/>
      <c r="EFA6" s="155"/>
      <c r="EFB6" s="155"/>
      <c r="EFC6" s="155"/>
      <c r="EFD6" s="155"/>
      <c r="EFE6" s="155"/>
      <c r="EFF6" s="155"/>
      <c r="EFG6" s="155"/>
      <c r="EFH6" s="155"/>
      <c r="EFI6" s="155"/>
      <c r="EFJ6" s="155"/>
      <c r="EFK6" s="155"/>
      <c r="EFL6" s="155"/>
      <c r="EFM6" s="155"/>
      <c r="EFN6" s="155"/>
      <c r="EFO6" s="155"/>
      <c r="EFP6" s="155"/>
      <c r="EFQ6" s="155"/>
      <c r="EFR6" s="155"/>
      <c r="EFS6" s="155"/>
      <c r="EFT6" s="155"/>
      <c r="EFU6" s="155"/>
      <c r="EFV6" s="155"/>
      <c r="EFW6" s="155"/>
      <c r="EFX6" s="155"/>
      <c r="EFY6" s="155"/>
      <c r="EFZ6" s="155"/>
      <c r="EGA6" s="155"/>
      <c r="EGB6" s="155"/>
      <c r="EGC6" s="155"/>
      <c r="EGD6" s="155"/>
      <c r="EGE6" s="155"/>
      <c r="EGF6" s="155"/>
      <c r="EGG6" s="155"/>
      <c r="EGH6" s="155"/>
      <c r="EGI6" s="155"/>
      <c r="EGJ6" s="155"/>
      <c r="EGK6" s="155"/>
      <c r="EGL6" s="155"/>
      <c r="EGM6" s="155"/>
      <c r="EGN6" s="155"/>
      <c r="EGO6" s="155"/>
      <c r="EGP6" s="155"/>
      <c r="EGQ6" s="155"/>
      <c r="EGR6" s="155"/>
      <c r="EGS6" s="155"/>
      <c r="EGT6" s="155"/>
      <c r="EGU6" s="155"/>
      <c r="EGV6" s="155"/>
      <c r="EGW6" s="155"/>
      <c r="EGX6" s="155"/>
      <c r="EGY6" s="155"/>
      <c r="EGZ6" s="155"/>
      <c r="EHA6" s="155"/>
      <c r="EHB6" s="155"/>
      <c r="EHC6" s="155"/>
      <c r="EHD6" s="155"/>
      <c r="EHE6" s="155"/>
      <c r="EHF6" s="155"/>
      <c r="EHG6" s="155"/>
      <c r="EHH6" s="155"/>
      <c r="EHI6" s="155"/>
      <c r="EHJ6" s="155"/>
      <c r="EHK6" s="155"/>
      <c r="EHL6" s="155"/>
      <c r="EHM6" s="155"/>
      <c r="EHN6" s="155"/>
      <c r="EHO6" s="155"/>
      <c r="EHP6" s="155"/>
      <c r="EHQ6" s="155"/>
      <c r="EHR6" s="155"/>
      <c r="EHS6" s="155"/>
      <c r="EHT6" s="155"/>
      <c r="EHU6" s="155"/>
      <c r="EHV6" s="155"/>
      <c r="EHW6" s="155"/>
      <c r="EHX6" s="155"/>
      <c r="EHY6" s="155"/>
      <c r="EHZ6" s="155"/>
      <c r="EIA6" s="155"/>
      <c r="EIB6" s="155"/>
      <c r="EIC6" s="155"/>
      <c r="EID6" s="155"/>
      <c r="EIE6" s="155"/>
      <c r="EIF6" s="155"/>
      <c r="EIG6" s="155"/>
      <c r="EIH6" s="155"/>
      <c r="EII6" s="155"/>
      <c r="EIJ6" s="155"/>
      <c r="EIK6" s="155"/>
      <c r="EIL6" s="155"/>
      <c r="EIM6" s="155"/>
      <c r="EIN6" s="155"/>
      <c r="EIO6" s="155"/>
      <c r="EIP6" s="155"/>
      <c r="EIQ6" s="155"/>
      <c r="EIR6" s="155"/>
      <c r="EIS6" s="155"/>
      <c r="EIT6" s="155"/>
      <c r="EIU6" s="155"/>
      <c r="EIV6" s="155"/>
      <c r="EIW6" s="155"/>
      <c r="EIX6" s="155"/>
      <c r="EIY6" s="155"/>
      <c r="EIZ6" s="155"/>
      <c r="EJA6" s="155"/>
      <c r="EJB6" s="155"/>
      <c r="EJC6" s="155"/>
      <c r="EJD6" s="155"/>
      <c r="EJE6" s="155"/>
      <c r="EJF6" s="155"/>
      <c r="EJG6" s="155"/>
      <c r="EJH6" s="155"/>
      <c r="EJI6" s="155"/>
      <c r="EJJ6" s="155"/>
      <c r="EJK6" s="155"/>
      <c r="EJL6" s="155"/>
      <c r="EJM6" s="155"/>
      <c r="EJN6" s="155"/>
      <c r="EJO6" s="155"/>
      <c r="EJP6" s="155"/>
      <c r="EJQ6" s="155"/>
      <c r="EJR6" s="155"/>
      <c r="EJS6" s="155"/>
      <c r="EJT6" s="155"/>
      <c r="EJU6" s="155"/>
      <c r="EJV6" s="155"/>
      <c r="EJW6" s="155"/>
      <c r="EJX6" s="155"/>
      <c r="EJY6" s="155"/>
      <c r="EJZ6" s="155"/>
      <c r="EKA6" s="155"/>
      <c r="EKB6" s="155"/>
      <c r="EKC6" s="155"/>
      <c r="EKD6" s="155"/>
      <c r="EKE6" s="155"/>
      <c r="EKF6" s="155"/>
      <c r="EKG6" s="155"/>
      <c r="EKH6" s="155"/>
      <c r="EKI6" s="155"/>
      <c r="EKJ6" s="155"/>
      <c r="EKK6" s="155"/>
      <c r="EKL6" s="155"/>
      <c r="EKM6" s="155"/>
      <c r="EKN6" s="155"/>
      <c r="EKO6" s="155"/>
      <c r="EKP6" s="155"/>
      <c r="EKQ6" s="155"/>
      <c r="EKR6" s="155"/>
      <c r="EKS6" s="155"/>
      <c r="EKT6" s="155"/>
      <c r="EKU6" s="155"/>
      <c r="EKV6" s="155"/>
      <c r="EKW6" s="155"/>
      <c r="EKX6" s="155"/>
      <c r="EKY6" s="155"/>
      <c r="EKZ6" s="155"/>
      <c r="ELA6" s="155"/>
      <c r="ELB6" s="155"/>
      <c r="ELC6" s="155"/>
      <c r="ELD6" s="155"/>
      <c r="ELE6" s="155"/>
      <c r="ELF6" s="155"/>
      <c r="ELG6" s="155"/>
      <c r="ELH6" s="155"/>
      <c r="ELI6" s="155"/>
      <c r="ELJ6" s="155"/>
      <c r="ELK6" s="155"/>
      <c r="ELL6" s="155"/>
      <c r="ELM6" s="155"/>
      <c r="ELN6" s="155"/>
      <c r="ELO6" s="155"/>
      <c r="ELP6" s="155"/>
      <c r="ELQ6" s="155"/>
      <c r="ELR6" s="155"/>
      <c r="ELS6" s="155"/>
      <c r="ELT6" s="155"/>
      <c r="ELU6" s="155"/>
      <c r="ELV6" s="155"/>
      <c r="ELW6" s="155"/>
      <c r="ELX6" s="155"/>
      <c r="ELY6" s="155"/>
      <c r="ELZ6" s="155"/>
      <c r="EMA6" s="155"/>
      <c r="EMB6" s="155"/>
      <c r="EMC6" s="155"/>
      <c r="EMD6" s="155"/>
      <c r="EME6" s="155"/>
      <c r="EMF6" s="155"/>
      <c r="EMG6" s="155"/>
      <c r="EMH6" s="155"/>
      <c r="EMI6" s="155"/>
      <c r="EMJ6" s="155"/>
      <c r="EMK6" s="155"/>
      <c r="EML6" s="155"/>
      <c r="EMM6" s="155"/>
      <c r="EMN6" s="155"/>
      <c r="EMO6" s="155"/>
      <c r="EMP6" s="155"/>
      <c r="EMQ6" s="155"/>
      <c r="EMR6" s="155"/>
      <c r="EMS6" s="155"/>
      <c r="EMT6" s="155"/>
      <c r="EMU6" s="155"/>
      <c r="EMV6" s="155"/>
      <c r="EMW6" s="155"/>
      <c r="EMX6" s="155"/>
      <c r="EMY6" s="155"/>
      <c r="EMZ6" s="155"/>
      <c r="ENA6" s="155"/>
      <c r="ENB6" s="155"/>
      <c r="ENC6" s="155"/>
      <c r="END6" s="155"/>
      <c r="ENE6" s="155"/>
      <c r="ENF6" s="155"/>
      <c r="ENG6" s="155"/>
      <c r="ENH6" s="155"/>
      <c r="ENI6" s="155"/>
      <c r="ENJ6" s="155"/>
      <c r="ENK6" s="155"/>
      <c r="ENL6" s="155"/>
      <c r="ENM6" s="155"/>
      <c r="ENN6" s="155"/>
      <c r="ENO6" s="155"/>
      <c r="ENP6" s="155"/>
      <c r="ENQ6" s="155"/>
      <c r="ENR6" s="155"/>
      <c r="ENS6" s="155"/>
      <c r="ENT6" s="155"/>
      <c r="ENU6" s="155"/>
      <c r="ENV6" s="155"/>
      <c r="ENW6" s="155"/>
      <c r="ENX6" s="155"/>
      <c r="ENY6" s="155"/>
      <c r="ENZ6" s="155"/>
      <c r="EOA6" s="155"/>
      <c r="EOB6" s="155"/>
      <c r="EOC6" s="155"/>
      <c r="EOD6" s="155"/>
      <c r="EOE6" s="155"/>
      <c r="EOF6" s="155"/>
      <c r="EOG6" s="155"/>
      <c r="EOH6" s="155"/>
      <c r="EOI6" s="155"/>
      <c r="EOJ6" s="155"/>
      <c r="EOK6" s="155"/>
      <c r="EOL6" s="155"/>
      <c r="EOM6" s="155"/>
      <c r="EON6" s="155"/>
      <c r="EOO6" s="155"/>
      <c r="EOP6" s="155"/>
      <c r="EOQ6" s="155"/>
      <c r="EOR6" s="155"/>
      <c r="EOS6" s="155"/>
      <c r="EOT6" s="155"/>
      <c r="EOU6" s="155"/>
      <c r="EOV6" s="155"/>
      <c r="EOW6" s="155"/>
      <c r="EOX6" s="155"/>
      <c r="EOY6" s="155"/>
      <c r="EOZ6" s="155"/>
      <c r="EPA6" s="155"/>
      <c r="EPB6" s="155"/>
      <c r="EPC6" s="155"/>
      <c r="EPD6" s="155"/>
      <c r="EPE6" s="155"/>
      <c r="EPF6" s="155"/>
      <c r="EPG6" s="155"/>
      <c r="EPH6" s="155"/>
      <c r="EPI6" s="155"/>
      <c r="EPJ6" s="155"/>
      <c r="EPK6" s="155"/>
      <c r="EPL6" s="155"/>
      <c r="EPM6" s="155"/>
      <c r="EPN6" s="155"/>
      <c r="EPO6" s="155"/>
      <c r="EPP6" s="155"/>
      <c r="EPQ6" s="155"/>
      <c r="EPR6" s="155"/>
      <c r="EPS6" s="155"/>
      <c r="EPT6" s="155"/>
      <c r="EPU6" s="155"/>
      <c r="EPV6" s="155"/>
      <c r="EPW6" s="155"/>
      <c r="EPX6" s="155"/>
      <c r="EPY6" s="155"/>
      <c r="EPZ6" s="155"/>
      <c r="EQA6" s="155"/>
      <c r="EQB6" s="155"/>
      <c r="EQC6" s="155"/>
      <c r="EQD6" s="155"/>
      <c r="EQE6" s="155"/>
      <c r="EQF6" s="155"/>
      <c r="EQG6" s="155"/>
      <c r="EQH6" s="155"/>
      <c r="EQI6" s="155"/>
      <c r="EQJ6" s="155"/>
      <c r="EQK6" s="155"/>
      <c r="EQL6" s="155"/>
      <c r="EQM6" s="155"/>
      <c r="EQN6" s="155"/>
      <c r="EQO6" s="155"/>
      <c r="EQP6" s="155"/>
      <c r="EQQ6" s="155"/>
      <c r="EQR6" s="155"/>
      <c r="EQS6" s="155"/>
      <c r="EQT6" s="155"/>
      <c r="EQU6" s="155"/>
      <c r="EQV6" s="155"/>
      <c r="EQW6" s="155"/>
      <c r="EQX6" s="155"/>
      <c r="EQY6" s="155"/>
      <c r="EQZ6" s="155"/>
      <c r="ERA6" s="155"/>
      <c r="ERB6" s="155"/>
      <c r="ERC6" s="155"/>
      <c r="ERD6" s="155"/>
      <c r="ERE6" s="155"/>
      <c r="ERF6" s="155"/>
      <c r="ERG6" s="155"/>
      <c r="ERH6" s="155"/>
      <c r="ERI6" s="155"/>
      <c r="ERJ6" s="155"/>
      <c r="ERK6" s="155"/>
      <c r="ERL6" s="155"/>
      <c r="ERM6" s="155"/>
      <c r="ERN6" s="155"/>
      <c r="ERO6" s="155"/>
      <c r="ERP6" s="155"/>
      <c r="ERQ6" s="155"/>
      <c r="ERR6" s="155"/>
      <c r="ERS6" s="155"/>
      <c r="ERT6" s="155"/>
      <c r="ERU6" s="155"/>
      <c r="ERV6" s="155"/>
      <c r="ERW6" s="155"/>
      <c r="ERX6" s="155"/>
      <c r="ERY6" s="155"/>
      <c r="ERZ6" s="155"/>
      <c r="ESA6" s="155"/>
      <c r="ESB6" s="155"/>
      <c r="ESC6" s="155"/>
      <c r="ESD6" s="155"/>
      <c r="ESE6" s="155"/>
      <c r="ESF6" s="155"/>
      <c r="ESG6" s="155"/>
      <c r="ESH6" s="155"/>
      <c r="ESI6" s="155"/>
      <c r="ESJ6" s="155"/>
      <c r="ESK6" s="155"/>
      <c r="ESL6" s="155"/>
      <c r="ESM6" s="155"/>
      <c r="ESN6" s="155"/>
      <c r="ESO6" s="155"/>
      <c r="ESP6" s="155"/>
      <c r="ESQ6" s="155"/>
      <c r="ESR6" s="155"/>
      <c r="ESS6" s="155"/>
      <c r="EST6" s="155"/>
      <c r="ESU6" s="155"/>
      <c r="ESV6" s="155"/>
      <c r="ESW6" s="155"/>
      <c r="ESX6" s="155"/>
      <c r="ESY6" s="155"/>
      <c r="ESZ6" s="155"/>
      <c r="ETA6" s="155"/>
      <c r="ETB6" s="155"/>
      <c r="ETC6" s="155"/>
      <c r="ETD6" s="155"/>
      <c r="ETE6" s="155"/>
      <c r="ETF6" s="155"/>
      <c r="ETG6" s="155"/>
      <c r="ETH6" s="155"/>
      <c r="ETI6" s="155"/>
      <c r="ETJ6" s="155"/>
      <c r="ETK6" s="155"/>
      <c r="ETL6" s="155"/>
      <c r="ETM6" s="155"/>
      <c r="ETN6" s="155"/>
      <c r="ETO6" s="155"/>
      <c r="ETP6" s="155"/>
      <c r="ETQ6" s="155"/>
      <c r="ETR6" s="155"/>
      <c r="ETS6" s="155"/>
      <c r="ETT6" s="155"/>
      <c r="ETU6" s="155"/>
      <c r="ETV6" s="155"/>
      <c r="ETW6" s="155"/>
      <c r="ETX6" s="155"/>
      <c r="ETY6" s="155"/>
      <c r="ETZ6" s="155"/>
      <c r="EUA6" s="155"/>
      <c r="EUB6" s="155"/>
      <c r="EUC6" s="155"/>
      <c r="EUD6" s="155"/>
      <c r="EUE6" s="155"/>
      <c r="EUF6" s="155"/>
      <c r="EUG6" s="155"/>
      <c r="EUH6" s="155"/>
      <c r="EUI6" s="155"/>
      <c r="EUJ6" s="155"/>
      <c r="EUK6" s="155"/>
      <c r="EUL6" s="155"/>
      <c r="EUM6" s="155"/>
      <c r="EUN6" s="155"/>
      <c r="EUO6" s="155"/>
      <c r="EUP6" s="155"/>
      <c r="EUQ6" s="155"/>
      <c r="EUR6" s="155"/>
      <c r="EUS6" s="155"/>
      <c r="EUT6" s="155"/>
      <c r="EUU6" s="155"/>
      <c r="EUV6" s="155"/>
      <c r="EUW6" s="155"/>
      <c r="EUX6" s="155"/>
      <c r="EUY6" s="155"/>
      <c r="EUZ6" s="155"/>
      <c r="EVA6" s="155"/>
      <c r="EVB6" s="155"/>
      <c r="EVC6" s="155"/>
      <c r="EVD6" s="155"/>
      <c r="EVE6" s="155"/>
      <c r="EVF6" s="155"/>
      <c r="EVG6" s="155"/>
      <c r="EVH6" s="155"/>
      <c r="EVI6" s="155"/>
      <c r="EVJ6" s="155"/>
      <c r="EVK6" s="155"/>
      <c r="EVL6" s="155"/>
      <c r="EVM6" s="155"/>
      <c r="EVN6" s="155"/>
      <c r="EVO6" s="155"/>
      <c r="EVP6" s="155"/>
      <c r="EVQ6" s="155"/>
      <c r="EVR6" s="155"/>
      <c r="EVS6" s="155"/>
      <c r="EVT6" s="155"/>
      <c r="EVU6" s="155"/>
      <c r="EVV6" s="155"/>
      <c r="EVW6" s="155"/>
      <c r="EVX6" s="155"/>
      <c r="EVY6" s="155"/>
      <c r="EVZ6" s="155"/>
      <c r="EWA6" s="155"/>
      <c r="EWB6" s="155"/>
      <c r="EWC6" s="155"/>
      <c r="EWD6" s="155"/>
      <c r="EWE6" s="155"/>
      <c r="EWF6" s="155"/>
      <c r="EWG6" s="155"/>
      <c r="EWH6" s="155"/>
      <c r="EWI6" s="155"/>
      <c r="EWJ6" s="155"/>
      <c r="EWK6" s="155"/>
      <c r="EWL6" s="155"/>
      <c r="EWM6" s="155"/>
      <c r="EWN6" s="155"/>
      <c r="EWO6" s="155"/>
      <c r="EWP6" s="155"/>
      <c r="EWQ6" s="155"/>
      <c r="EWR6" s="155"/>
      <c r="EWS6" s="155"/>
      <c r="EWT6" s="155"/>
      <c r="EWU6" s="155"/>
      <c r="EWV6" s="155"/>
      <c r="EWW6" s="155"/>
      <c r="EWX6" s="155"/>
      <c r="EWY6" s="155"/>
      <c r="EWZ6" s="155"/>
      <c r="EXA6" s="155"/>
      <c r="EXB6" s="155"/>
      <c r="EXC6" s="155"/>
      <c r="EXD6" s="155"/>
      <c r="EXE6" s="155"/>
      <c r="EXF6" s="155"/>
      <c r="EXG6" s="155"/>
      <c r="EXH6" s="155"/>
      <c r="EXI6" s="155"/>
      <c r="EXJ6" s="155"/>
      <c r="EXK6" s="155"/>
      <c r="EXL6" s="155"/>
      <c r="EXM6" s="155"/>
      <c r="EXN6" s="155"/>
      <c r="EXO6" s="155"/>
      <c r="EXP6" s="155"/>
      <c r="EXQ6" s="155"/>
      <c r="EXR6" s="155"/>
      <c r="EXS6" s="155"/>
      <c r="EXT6" s="155"/>
      <c r="EXU6" s="155"/>
      <c r="EXV6" s="155"/>
      <c r="EXW6" s="155"/>
      <c r="EXX6" s="155"/>
      <c r="EXY6" s="155"/>
      <c r="EXZ6" s="155"/>
      <c r="EYA6" s="155"/>
      <c r="EYB6" s="155"/>
      <c r="EYC6" s="155"/>
      <c r="EYD6" s="155"/>
      <c r="EYE6" s="155"/>
      <c r="EYF6" s="155"/>
      <c r="EYG6" s="155"/>
      <c r="EYH6" s="155"/>
      <c r="EYI6" s="155"/>
      <c r="EYJ6" s="155"/>
      <c r="EYK6" s="155"/>
      <c r="EYL6" s="155"/>
      <c r="EYM6" s="155"/>
      <c r="EYN6" s="155"/>
      <c r="EYO6" s="155"/>
      <c r="EYP6" s="155"/>
      <c r="EYQ6" s="155"/>
      <c r="EYR6" s="155"/>
      <c r="EYS6" s="155"/>
      <c r="EYT6" s="155"/>
      <c r="EYU6" s="155"/>
      <c r="EYV6" s="155"/>
      <c r="EYW6" s="155"/>
      <c r="EYX6" s="155"/>
      <c r="EYY6" s="155"/>
      <c r="EYZ6" s="155"/>
      <c r="EZA6" s="155"/>
      <c r="EZB6" s="155"/>
      <c r="EZC6" s="155"/>
      <c r="EZD6" s="155"/>
      <c r="EZE6" s="155"/>
      <c r="EZF6" s="155"/>
      <c r="EZG6" s="155"/>
      <c r="EZH6" s="155"/>
      <c r="EZI6" s="155"/>
      <c r="EZJ6" s="155"/>
      <c r="EZK6" s="155"/>
      <c r="EZL6" s="155"/>
      <c r="EZM6" s="155"/>
      <c r="EZN6" s="155"/>
      <c r="EZO6" s="155"/>
      <c r="EZP6" s="155"/>
      <c r="EZQ6" s="155"/>
      <c r="EZR6" s="155"/>
      <c r="EZS6" s="155"/>
      <c r="EZT6" s="155"/>
      <c r="EZU6" s="155"/>
      <c r="EZV6" s="155"/>
      <c r="EZW6" s="155"/>
      <c r="EZX6" s="155"/>
      <c r="EZY6" s="155"/>
      <c r="EZZ6" s="155"/>
      <c r="FAA6" s="155"/>
      <c r="FAB6" s="155"/>
      <c r="FAC6" s="155"/>
      <c r="FAD6" s="155"/>
      <c r="FAE6" s="155"/>
      <c r="FAF6" s="155"/>
      <c r="FAG6" s="155"/>
      <c r="FAH6" s="155"/>
      <c r="FAI6" s="155"/>
      <c r="FAJ6" s="155"/>
      <c r="FAK6" s="155"/>
      <c r="FAL6" s="155"/>
      <c r="FAM6" s="155"/>
      <c r="FAN6" s="155"/>
      <c r="FAO6" s="155"/>
      <c r="FAP6" s="155"/>
      <c r="FAQ6" s="155"/>
      <c r="FAR6" s="155"/>
      <c r="FAS6" s="155"/>
      <c r="FAT6" s="155"/>
      <c r="FAU6" s="155"/>
      <c r="FAV6" s="155"/>
      <c r="FAW6" s="155"/>
      <c r="FAX6" s="155"/>
      <c r="FAY6" s="155"/>
      <c r="FAZ6" s="155"/>
      <c r="FBA6" s="155"/>
      <c r="FBB6" s="155"/>
      <c r="FBC6" s="155"/>
      <c r="FBD6" s="155"/>
      <c r="FBE6" s="155"/>
      <c r="FBF6" s="155"/>
      <c r="FBG6" s="155"/>
      <c r="FBH6" s="155"/>
      <c r="FBI6" s="155"/>
      <c r="FBJ6" s="155"/>
      <c r="FBK6" s="155"/>
      <c r="FBL6" s="155"/>
      <c r="FBM6" s="155"/>
      <c r="FBN6" s="155"/>
      <c r="FBO6" s="155"/>
      <c r="FBP6" s="155"/>
      <c r="FBQ6" s="155"/>
      <c r="FBR6" s="155"/>
      <c r="FBS6" s="155"/>
      <c r="FBT6" s="155"/>
      <c r="FBU6" s="155"/>
      <c r="FBV6" s="155"/>
      <c r="FBW6" s="155"/>
      <c r="FBX6" s="155"/>
      <c r="FBY6" s="155"/>
      <c r="FBZ6" s="155"/>
      <c r="FCA6" s="155"/>
      <c r="FCB6" s="155"/>
      <c r="FCC6" s="155"/>
      <c r="FCD6" s="155"/>
      <c r="FCE6" s="155"/>
      <c r="FCF6" s="155"/>
      <c r="FCG6" s="155"/>
      <c r="FCH6" s="155"/>
      <c r="FCI6" s="155"/>
      <c r="FCJ6" s="155"/>
      <c r="FCK6" s="155"/>
      <c r="FCL6" s="155"/>
      <c r="FCM6" s="155"/>
      <c r="FCN6" s="155"/>
      <c r="FCO6" s="155"/>
      <c r="FCP6" s="155"/>
      <c r="FCQ6" s="155"/>
      <c r="FCR6" s="155"/>
      <c r="FCS6" s="155"/>
      <c r="FCT6" s="155"/>
      <c r="FCU6" s="155"/>
      <c r="FCV6" s="155"/>
      <c r="FCW6" s="155"/>
      <c r="FCX6" s="155"/>
      <c r="FCY6" s="155"/>
      <c r="FCZ6" s="155"/>
      <c r="FDA6" s="155"/>
      <c r="FDB6" s="155"/>
      <c r="FDC6" s="155"/>
      <c r="FDD6" s="155"/>
      <c r="FDE6" s="155"/>
      <c r="FDF6" s="155"/>
      <c r="FDG6" s="155"/>
      <c r="FDH6" s="155"/>
      <c r="FDI6" s="155"/>
      <c r="FDJ6" s="155"/>
      <c r="FDK6" s="155"/>
      <c r="FDL6" s="155"/>
      <c r="FDM6" s="155"/>
      <c r="FDN6" s="155"/>
      <c r="FDO6" s="155"/>
      <c r="FDP6" s="155"/>
      <c r="FDQ6" s="155"/>
      <c r="FDR6" s="155"/>
      <c r="FDS6" s="155"/>
      <c r="FDT6" s="155"/>
      <c r="FDU6" s="155"/>
      <c r="FDV6" s="155"/>
      <c r="FDW6" s="155"/>
      <c r="FDX6" s="155"/>
      <c r="FDY6" s="155"/>
      <c r="FDZ6" s="155"/>
      <c r="FEA6" s="155"/>
      <c r="FEB6" s="155"/>
      <c r="FEC6" s="155"/>
      <c r="FED6" s="155"/>
      <c r="FEE6" s="155"/>
      <c r="FEF6" s="155"/>
      <c r="FEG6" s="155"/>
      <c r="FEH6" s="155"/>
      <c r="FEI6" s="155"/>
      <c r="FEJ6" s="155"/>
      <c r="FEK6" s="155"/>
      <c r="FEL6" s="155"/>
      <c r="FEM6" s="155"/>
      <c r="FEN6" s="155"/>
      <c r="FEO6" s="155"/>
      <c r="FEP6" s="155"/>
      <c r="FEQ6" s="155"/>
      <c r="FER6" s="155"/>
      <c r="FES6" s="155"/>
      <c r="FET6" s="155"/>
      <c r="FEU6" s="155"/>
      <c r="FEV6" s="155"/>
      <c r="FEW6" s="155"/>
      <c r="FEX6" s="155"/>
      <c r="FEY6" s="155"/>
      <c r="FEZ6" s="155"/>
      <c r="FFA6" s="155"/>
      <c r="FFB6" s="155"/>
      <c r="FFC6" s="155"/>
      <c r="FFD6" s="155"/>
      <c r="FFE6" s="155"/>
      <c r="FFF6" s="155"/>
      <c r="FFG6" s="155"/>
      <c r="FFH6" s="155"/>
      <c r="FFI6" s="155"/>
      <c r="FFJ6" s="155"/>
      <c r="FFK6" s="155"/>
      <c r="FFL6" s="155"/>
      <c r="FFM6" s="155"/>
      <c r="FFN6" s="155"/>
      <c r="FFO6" s="155"/>
      <c r="FFP6" s="155"/>
      <c r="FFQ6" s="155"/>
      <c r="FFR6" s="155"/>
      <c r="FFS6" s="155"/>
      <c r="FFT6" s="155"/>
      <c r="FFU6" s="155"/>
      <c r="FFV6" s="155"/>
      <c r="FFW6" s="155"/>
      <c r="FFX6" s="155"/>
      <c r="FFY6" s="155"/>
      <c r="FFZ6" s="155"/>
      <c r="FGA6" s="155"/>
      <c r="FGB6" s="155"/>
      <c r="FGC6" s="155"/>
      <c r="FGD6" s="155"/>
      <c r="FGE6" s="155"/>
      <c r="FGF6" s="155"/>
      <c r="FGG6" s="155"/>
      <c r="FGH6" s="155"/>
      <c r="FGI6" s="155"/>
      <c r="FGJ6" s="155"/>
      <c r="FGK6" s="155"/>
      <c r="FGL6" s="155"/>
      <c r="FGM6" s="155"/>
      <c r="FGN6" s="155"/>
      <c r="FGO6" s="155"/>
      <c r="FGP6" s="155"/>
      <c r="FGQ6" s="155"/>
      <c r="FGR6" s="155"/>
      <c r="FGS6" s="155"/>
      <c r="FGT6" s="155"/>
      <c r="FGU6" s="155"/>
      <c r="FGV6" s="155"/>
      <c r="FGW6" s="155"/>
      <c r="FGX6" s="155"/>
      <c r="FGY6" s="155"/>
      <c r="FGZ6" s="155"/>
      <c r="FHA6" s="155"/>
      <c r="FHB6" s="155"/>
      <c r="FHC6" s="155"/>
      <c r="FHD6" s="155"/>
      <c r="FHE6" s="155"/>
      <c r="FHF6" s="155"/>
      <c r="FHG6" s="155"/>
      <c r="FHH6" s="155"/>
      <c r="FHI6" s="155"/>
      <c r="FHJ6" s="155"/>
      <c r="FHK6" s="155"/>
      <c r="FHL6" s="155"/>
      <c r="FHM6" s="155"/>
      <c r="FHN6" s="155"/>
      <c r="FHO6" s="155"/>
      <c r="FHP6" s="155"/>
      <c r="FHQ6" s="155"/>
      <c r="FHR6" s="155"/>
      <c r="FHS6" s="155"/>
      <c r="FHT6" s="155"/>
      <c r="FHU6" s="155"/>
      <c r="FHV6" s="155"/>
      <c r="FHW6" s="155"/>
      <c r="FHX6" s="155"/>
      <c r="FHY6" s="155"/>
      <c r="FHZ6" s="155"/>
      <c r="FIA6" s="155"/>
      <c r="FIB6" s="155"/>
      <c r="FIC6" s="155"/>
      <c r="FID6" s="155"/>
      <c r="FIE6" s="155"/>
      <c r="FIF6" s="155"/>
      <c r="FIG6" s="155"/>
      <c r="FIH6" s="155"/>
      <c r="FII6" s="155"/>
      <c r="FIJ6" s="155"/>
      <c r="FIK6" s="155"/>
      <c r="FIL6" s="155"/>
      <c r="FIM6" s="155"/>
      <c r="FIN6" s="155"/>
      <c r="FIO6" s="155"/>
      <c r="FIP6" s="155"/>
      <c r="FIQ6" s="155"/>
      <c r="FIR6" s="155"/>
      <c r="FIS6" s="155"/>
      <c r="FIT6" s="155"/>
      <c r="FIU6" s="155"/>
      <c r="FIV6" s="155"/>
      <c r="FIW6" s="155"/>
      <c r="FIX6" s="155"/>
      <c r="FIY6" s="155"/>
      <c r="FIZ6" s="155"/>
      <c r="FJA6" s="155"/>
      <c r="FJB6" s="155"/>
      <c r="FJC6" s="155"/>
      <c r="FJD6" s="155"/>
      <c r="FJE6" s="155"/>
      <c r="FJF6" s="155"/>
      <c r="FJG6" s="155"/>
      <c r="FJH6" s="155"/>
      <c r="FJI6" s="155"/>
      <c r="FJJ6" s="155"/>
      <c r="FJK6" s="155"/>
      <c r="FJL6" s="155"/>
      <c r="FJM6" s="155"/>
      <c r="FJN6" s="155"/>
      <c r="FJO6" s="155"/>
      <c r="FJP6" s="155"/>
      <c r="FJQ6" s="155"/>
      <c r="FJR6" s="155"/>
      <c r="FJS6" s="155"/>
      <c r="FJT6" s="155"/>
      <c r="FJU6" s="155"/>
      <c r="FJV6" s="155"/>
      <c r="FJW6" s="155"/>
      <c r="FJX6" s="155"/>
      <c r="FJY6" s="155"/>
      <c r="FJZ6" s="155"/>
      <c r="FKA6" s="155"/>
      <c r="FKB6" s="155"/>
      <c r="FKC6" s="155"/>
      <c r="FKD6" s="155"/>
      <c r="FKE6" s="155"/>
      <c r="FKF6" s="155"/>
      <c r="FKG6" s="155"/>
      <c r="FKH6" s="155"/>
      <c r="FKI6" s="155"/>
      <c r="FKJ6" s="155"/>
      <c r="FKK6" s="155"/>
      <c r="FKL6" s="155"/>
      <c r="FKM6" s="155"/>
      <c r="FKN6" s="155"/>
      <c r="FKO6" s="155"/>
      <c r="FKP6" s="155"/>
      <c r="FKQ6" s="155"/>
      <c r="FKR6" s="155"/>
      <c r="FKS6" s="155"/>
      <c r="FKT6" s="155"/>
      <c r="FKU6" s="155"/>
      <c r="FKV6" s="155"/>
      <c r="FKW6" s="155"/>
      <c r="FKX6" s="155"/>
      <c r="FKY6" s="155"/>
      <c r="FKZ6" s="155"/>
      <c r="FLA6" s="155"/>
      <c r="FLB6" s="155"/>
      <c r="FLC6" s="155"/>
      <c r="FLD6" s="155"/>
      <c r="FLE6" s="155"/>
      <c r="FLF6" s="155"/>
      <c r="FLG6" s="155"/>
      <c r="FLH6" s="155"/>
      <c r="FLI6" s="155"/>
      <c r="FLJ6" s="155"/>
      <c r="FLK6" s="155"/>
      <c r="FLL6" s="155"/>
      <c r="FLM6" s="155"/>
      <c r="FLN6" s="155"/>
      <c r="FLO6" s="155"/>
      <c r="FLP6" s="155"/>
      <c r="FLQ6" s="155"/>
      <c r="FLR6" s="155"/>
      <c r="FLS6" s="155"/>
      <c r="FLT6" s="155"/>
      <c r="FLU6" s="155"/>
      <c r="FLV6" s="155"/>
      <c r="FLW6" s="155"/>
      <c r="FLX6" s="155"/>
      <c r="FLY6" s="155"/>
      <c r="FLZ6" s="155"/>
      <c r="FMA6" s="155"/>
      <c r="FMB6" s="155"/>
      <c r="FMC6" s="155"/>
      <c r="FMD6" s="155"/>
      <c r="FME6" s="155"/>
      <c r="FMF6" s="155"/>
      <c r="FMG6" s="155"/>
      <c r="FMH6" s="155"/>
      <c r="FMI6" s="155"/>
      <c r="FMJ6" s="155"/>
      <c r="FMK6" s="155"/>
      <c r="FML6" s="155"/>
      <c r="FMM6" s="155"/>
      <c r="FMN6" s="155"/>
      <c r="FMO6" s="155"/>
      <c r="FMP6" s="155"/>
      <c r="FMQ6" s="155"/>
      <c r="FMR6" s="155"/>
      <c r="FMS6" s="155"/>
      <c r="FMT6" s="155"/>
      <c r="FMU6" s="155"/>
      <c r="FMV6" s="155"/>
      <c r="FMW6" s="155"/>
      <c r="FMX6" s="155"/>
      <c r="FMY6" s="155"/>
      <c r="FMZ6" s="155"/>
      <c r="FNA6" s="155"/>
      <c r="FNB6" s="155"/>
      <c r="FNC6" s="155"/>
      <c r="FND6" s="155"/>
      <c r="FNE6" s="155"/>
      <c r="FNF6" s="155"/>
      <c r="FNG6" s="155"/>
      <c r="FNH6" s="155"/>
      <c r="FNI6" s="155"/>
      <c r="FNJ6" s="155"/>
      <c r="FNK6" s="155"/>
      <c r="FNL6" s="155"/>
      <c r="FNM6" s="155"/>
      <c r="FNN6" s="155"/>
      <c r="FNO6" s="155"/>
      <c r="FNP6" s="155"/>
      <c r="FNQ6" s="155"/>
      <c r="FNR6" s="155"/>
      <c r="FNS6" s="155"/>
      <c r="FNT6" s="155"/>
      <c r="FNU6" s="155"/>
      <c r="FNV6" s="155"/>
      <c r="FNW6" s="155"/>
      <c r="FNX6" s="155"/>
      <c r="FNY6" s="155"/>
      <c r="FNZ6" s="155"/>
      <c r="FOA6" s="155"/>
      <c r="FOB6" s="155"/>
      <c r="FOC6" s="155"/>
      <c r="FOD6" s="155"/>
      <c r="FOE6" s="155"/>
      <c r="FOF6" s="155"/>
      <c r="FOG6" s="155"/>
      <c r="FOH6" s="155"/>
      <c r="FOI6" s="155"/>
      <c r="FOJ6" s="155"/>
      <c r="FOK6" s="155"/>
      <c r="FOL6" s="155"/>
      <c r="FOM6" s="155"/>
      <c r="FON6" s="155"/>
      <c r="FOO6" s="155"/>
      <c r="FOP6" s="155"/>
      <c r="FOQ6" s="155"/>
      <c r="FOR6" s="155"/>
      <c r="FOS6" s="155"/>
      <c r="FOT6" s="155"/>
      <c r="FOU6" s="155"/>
      <c r="FOV6" s="155"/>
      <c r="FOW6" s="155"/>
      <c r="FOX6" s="155"/>
      <c r="FOY6" s="155"/>
      <c r="FOZ6" s="155"/>
      <c r="FPA6" s="155"/>
      <c r="FPB6" s="155"/>
      <c r="FPC6" s="155"/>
      <c r="FPD6" s="155"/>
      <c r="FPE6" s="155"/>
      <c r="FPF6" s="155"/>
      <c r="FPG6" s="155"/>
      <c r="FPH6" s="155"/>
      <c r="FPI6" s="155"/>
      <c r="FPJ6" s="155"/>
      <c r="FPK6" s="155"/>
      <c r="FPL6" s="155"/>
      <c r="FPM6" s="155"/>
      <c r="FPN6" s="155"/>
      <c r="FPO6" s="155"/>
      <c r="FPP6" s="155"/>
      <c r="FPQ6" s="155"/>
      <c r="FPR6" s="155"/>
      <c r="FPS6" s="155"/>
      <c r="FPT6" s="155"/>
      <c r="FPU6" s="155"/>
      <c r="FPV6" s="155"/>
      <c r="FPW6" s="155"/>
      <c r="FPX6" s="155"/>
      <c r="FPY6" s="155"/>
      <c r="FPZ6" s="155"/>
      <c r="FQA6" s="155"/>
      <c r="FQB6" s="155"/>
      <c r="FQC6" s="155"/>
      <c r="FQD6" s="155"/>
      <c r="FQE6" s="155"/>
      <c r="FQF6" s="155"/>
      <c r="FQG6" s="155"/>
      <c r="FQH6" s="155"/>
      <c r="FQI6" s="155"/>
      <c r="FQJ6" s="155"/>
      <c r="FQK6" s="155"/>
      <c r="FQL6" s="155"/>
      <c r="FQM6" s="155"/>
      <c r="FQN6" s="155"/>
      <c r="FQO6" s="155"/>
      <c r="FQP6" s="155"/>
      <c r="FQQ6" s="155"/>
      <c r="FQR6" s="155"/>
      <c r="FQS6" s="155"/>
      <c r="FQT6" s="155"/>
      <c r="FQU6" s="155"/>
      <c r="FQV6" s="155"/>
      <c r="FQW6" s="155"/>
      <c r="FQX6" s="155"/>
      <c r="FQY6" s="155"/>
      <c r="FQZ6" s="155"/>
      <c r="FRA6" s="155"/>
      <c r="FRB6" s="155"/>
      <c r="FRC6" s="155"/>
      <c r="FRD6" s="155"/>
      <c r="FRE6" s="155"/>
      <c r="FRF6" s="155"/>
      <c r="FRG6" s="155"/>
      <c r="FRH6" s="155"/>
      <c r="FRI6" s="155"/>
      <c r="FRJ6" s="155"/>
      <c r="FRK6" s="155"/>
      <c r="FRL6" s="155"/>
      <c r="FRM6" s="155"/>
      <c r="FRN6" s="155"/>
      <c r="FRO6" s="155"/>
      <c r="FRP6" s="155"/>
      <c r="FRQ6" s="155"/>
      <c r="FRR6" s="155"/>
      <c r="FRS6" s="155"/>
      <c r="FRT6" s="155"/>
      <c r="FRU6" s="155"/>
      <c r="FRV6" s="155"/>
      <c r="FRW6" s="155"/>
      <c r="FRX6" s="155"/>
      <c r="FRY6" s="155"/>
      <c r="FRZ6" s="155"/>
      <c r="FSA6" s="155"/>
      <c r="FSB6" s="155"/>
      <c r="FSC6" s="155"/>
      <c r="FSD6" s="155"/>
      <c r="FSE6" s="155"/>
      <c r="FSF6" s="155"/>
      <c r="FSG6" s="155"/>
      <c r="FSH6" s="155"/>
      <c r="FSI6" s="155"/>
      <c r="FSJ6" s="155"/>
      <c r="FSK6" s="155"/>
      <c r="FSL6" s="155"/>
      <c r="FSM6" s="155"/>
      <c r="FSN6" s="155"/>
      <c r="FSO6" s="155"/>
      <c r="FSP6" s="155"/>
      <c r="FSQ6" s="155"/>
      <c r="FSR6" s="155"/>
      <c r="FSS6" s="155"/>
      <c r="FST6" s="155"/>
      <c r="FSU6" s="155"/>
      <c r="FSV6" s="155"/>
      <c r="FSW6" s="155"/>
      <c r="FSX6" s="155"/>
      <c r="FSY6" s="155"/>
      <c r="FSZ6" s="155"/>
      <c r="FTA6" s="155"/>
      <c r="FTB6" s="155"/>
      <c r="FTC6" s="155"/>
      <c r="FTD6" s="155"/>
      <c r="FTE6" s="155"/>
      <c r="FTF6" s="155"/>
      <c r="FTG6" s="155"/>
      <c r="FTH6" s="155"/>
      <c r="FTI6" s="155"/>
      <c r="FTJ6" s="155"/>
      <c r="FTK6" s="155"/>
      <c r="FTL6" s="155"/>
      <c r="FTM6" s="155"/>
      <c r="FTN6" s="155"/>
      <c r="FTO6" s="155"/>
      <c r="FTP6" s="155"/>
      <c r="FTQ6" s="155"/>
      <c r="FTR6" s="155"/>
      <c r="FTS6" s="155"/>
      <c r="FTT6" s="155"/>
      <c r="FTU6" s="155"/>
      <c r="FTV6" s="155"/>
      <c r="FTW6" s="155"/>
      <c r="FTX6" s="155"/>
      <c r="FTY6" s="155"/>
      <c r="FTZ6" s="155"/>
      <c r="FUA6" s="155"/>
      <c r="FUB6" s="155"/>
      <c r="FUC6" s="155"/>
      <c r="FUD6" s="155"/>
      <c r="FUE6" s="155"/>
      <c r="FUF6" s="155"/>
      <c r="FUG6" s="155"/>
      <c r="FUH6" s="155"/>
      <c r="FUI6" s="155"/>
      <c r="FUJ6" s="155"/>
      <c r="FUK6" s="155"/>
      <c r="FUL6" s="155"/>
      <c r="FUM6" s="155"/>
      <c r="FUN6" s="155"/>
      <c r="FUO6" s="155"/>
      <c r="FUP6" s="155"/>
      <c r="FUQ6" s="155"/>
      <c r="FUR6" s="155"/>
      <c r="FUS6" s="155"/>
      <c r="FUT6" s="155"/>
      <c r="FUU6" s="155"/>
      <c r="FUV6" s="155"/>
      <c r="FUW6" s="155"/>
      <c r="FUX6" s="155"/>
      <c r="FUY6" s="155"/>
      <c r="FUZ6" s="155"/>
      <c r="FVA6" s="155"/>
      <c r="FVB6" s="155"/>
      <c r="FVC6" s="155"/>
      <c r="FVD6" s="155"/>
      <c r="FVE6" s="155"/>
      <c r="FVF6" s="155"/>
      <c r="FVG6" s="155"/>
      <c r="FVH6" s="155"/>
      <c r="FVI6" s="155"/>
      <c r="FVJ6" s="155"/>
      <c r="FVK6" s="155"/>
      <c r="FVL6" s="155"/>
      <c r="FVM6" s="155"/>
      <c r="FVN6" s="155"/>
      <c r="FVO6" s="155"/>
      <c r="FVP6" s="155"/>
      <c r="FVQ6" s="155"/>
      <c r="FVR6" s="155"/>
      <c r="FVS6" s="155"/>
      <c r="FVT6" s="155"/>
      <c r="FVU6" s="155"/>
      <c r="FVV6" s="155"/>
      <c r="FVW6" s="155"/>
      <c r="FVX6" s="155"/>
      <c r="FVY6" s="155"/>
      <c r="FVZ6" s="155"/>
      <c r="FWA6" s="155"/>
      <c r="FWB6" s="155"/>
      <c r="FWC6" s="155"/>
      <c r="FWD6" s="155"/>
      <c r="FWE6" s="155"/>
      <c r="FWF6" s="155"/>
      <c r="FWG6" s="155"/>
      <c r="FWH6" s="155"/>
      <c r="FWI6" s="155"/>
      <c r="FWJ6" s="155"/>
      <c r="FWK6" s="155"/>
      <c r="FWL6" s="155"/>
      <c r="FWM6" s="155"/>
      <c r="FWN6" s="155"/>
      <c r="FWO6" s="155"/>
      <c r="FWP6" s="155"/>
      <c r="FWQ6" s="155"/>
      <c r="FWR6" s="155"/>
      <c r="FWS6" s="155"/>
      <c r="FWT6" s="155"/>
      <c r="FWU6" s="155"/>
      <c r="FWV6" s="155"/>
      <c r="FWW6" s="155"/>
      <c r="FWX6" s="155"/>
      <c r="FWY6" s="155"/>
      <c r="FWZ6" s="155"/>
      <c r="FXA6" s="155"/>
      <c r="FXB6" s="155"/>
      <c r="FXC6" s="155"/>
      <c r="FXD6" s="155"/>
      <c r="FXE6" s="155"/>
      <c r="FXF6" s="155"/>
      <c r="FXG6" s="155"/>
      <c r="FXH6" s="155"/>
      <c r="FXI6" s="155"/>
      <c r="FXJ6" s="155"/>
      <c r="FXK6" s="155"/>
      <c r="FXL6" s="155"/>
      <c r="FXM6" s="155"/>
      <c r="FXN6" s="155"/>
      <c r="FXO6" s="155"/>
      <c r="FXP6" s="155"/>
      <c r="FXQ6" s="155"/>
      <c r="FXR6" s="155"/>
      <c r="FXS6" s="155"/>
      <c r="FXT6" s="155"/>
      <c r="FXU6" s="155"/>
      <c r="FXV6" s="155"/>
      <c r="FXW6" s="155"/>
      <c r="FXX6" s="155"/>
      <c r="FXY6" s="155"/>
      <c r="FXZ6" s="155"/>
      <c r="FYA6" s="155"/>
      <c r="FYB6" s="155"/>
      <c r="FYC6" s="155"/>
      <c r="FYD6" s="155"/>
      <c r="FYE6" s="155"/>
      <c r="FYF6" s="155"/>
      <c r="FYG6" s="155"/>
      <c r="FYH6" s="155"/>
      <c r="FYI6" s="155"/>
      <c r="FYJ6" s="155"/>
      <c r="FYK6" s="155"/>
      <c r="FYL6" s="155"/>
      <c r="FYM6" s="155"/>
      <c r="FYN6" s="155"/>
      <c r="FYO6" s="155"/>
      <c r="FYP6" s="155"/>
      <c r="FYQ6" s="155"/>
      <c r="FYR6" s="155"/>
      <c r="FYS6" s="155"/>
      <c r="FYT6" s="155"/>
      <c r="FYU6" s="155"/>
      <c r="FYV6" s="155"/>
      <c r="FYW6" s="155"/>
      <c r="FYX6" s="155"/>
      <c r="FYY6" s="155"/>
      <c r="FYZ6" s="155"/>
      <c r="FZA6" s="155"/>
      <c r="FZB6" s="155"/>
      <c r="FZC6" s="155"/>
      <c r="FZD6" s="155"/>
      <c r="FZE6" s="155"/>
      <c r="FZF6" s="155"/>
      <c r="FZG6" s="155"/>
      <c r="FZH6" s="155"/>
      <c r="FZI6" s="155"/>
      <c r="FZJ6" s="155"/>
      <c r="FZK6" s="155"/>
      <c r="FZL6" s="155"/>
      <c r="FZM6" s="155"/>
      <c r="FZN6" s="155"/>
      <c r="FZO6" s="155"/>
      <c r="FZP6" s="155"/>
      <c r="FZQ6" s="155"/>
      <c r="FZR6" s="155"/>
      <c r="FZS6" s="155"/>
      <c r="FZT6" s="155"/>
      <c r="FZU6" s="155"/>
      <c r="FZV6" s="155"/>
      <c r="FZW6" s="155"/>
      <c r="FZX6" s="155"/>
      <c r="FZY6" s="155"/>
      <c r="FZZ6" s="155"/>
      <c r="GAA6" s="155"/>
      <c r="GAB6" s="155"/>
      <c r="GAC6" s="155"/>
      <c r="GAD6" s="155"/>
      <c r="GAE6" s="155"/>
      <c r="GAF6" s="155"/>
      <c r="GAG6" s="155"/>
      <c r="GAH6" s="155"/>
      <c r="GAI6" s="155"/>
      <c r="GAJ6" s="155"/>
      <c r="GAK6" s="155"/>
      <c r="GAL6" s="155"/>
      <c r="GAM6" s="155"/>
      <c r="GAN6" s="155"/>
      <c r="GAO6" s="155"/>
      <c r="GAP6" s="155"/>
      <c r="GAQ6" s="155"/>
      <c r="GAR6" s="155"/>
      <c r="GAS6" s="155"/>
      <c r="GAT6" s="155"/>
      <c r="GAU6" s="155"/>
      <c r="GAV6" s="155"/>
      <c r="GAW6" s="155"/>
      <c r="GAX6" s="155"/>
      <c r="GAY6" s="155"/>
      <c r="GAZ6" s="155"/>
      <c r="GBA6" s="155"/>
      <c r="GBB6" s="155"/>
      <c r="GBC6" s="155"/>
      <c r="GBD6" s="155"/>
      <c r="GBE6" s="155"/>
      <c r="GBF6" s="155"/>
      <c r="GBG6" s="155"/>
      <c r="GBH6" s="155"/>
      <c r="GBI6" s="155"/>
      <c r="GBJ6" s="155"/>
      <c r="GBK6" s="155"/>
      <c r="GBL6" s="155"/>
      <c r="GBM6" s="155"/>
      <c r="GBN6" s="155"/>
      <c r="GBO6" s="155"/>
      <c r="GBP6" s="155"/>
      <c r="GBQ6" s="155"/>
      <c r="GBR6" s="155"/>
      <c r="GBS6" s="155"/>
      <c r="GBT6" s="155"/>
      <c r="GBU6" s="155"/>
      <c r="GBV6" s="155"/>
      <c r="GBW6" s="155"/>
      <c r="GBX6" s="155"/>
      <c r="GBY6" s="155"/>
      <c r="GBZ6" s="155"/>
      <c r="GCA6" s="155"/>
      <c r="GCB6" s="155"/>
      <c r="GCC6" s="155"/>
      <c r="GCD6" s="155"/>
      <c r="GCE6" s="155"/>
      <c r="GCF6" s="155"/>
      <c r="GCG6" s="155"/>
      <c r="GCH6" s="155"/>
      <c r="GCI6" s="155"/>
      <c r="GCJ6" s="155"/>
      <c r="GCK6" s="155"/>
      <c r="GCL6" s="155"/>
      <c r="GCM6" s="155"/>
      <c r="GCN6" s="155"/>
      <c r="GCO6" s="155"/>
      <c r="GCP6" s="155"/>
      <c r="GCQ6" s="155"/>
      <c r="GCR6" s="155"/>
      <c r="GCS6" s="155"/>
      <c r="GCT6" s="155"/>
      <c r="GCU6" s="155"/>
      <c r="GCV6" s="155"/>
      <c r="GCW6" s="155"/>
      <c r="GCX6" s="155"/>
      <c r="GCY6" s="155"/>
      <c r="GCZ6" s="155"/>
      <c r="GDA6" s="155"/>
      <c r="GDB6" s="155"/>
      <c r="GDC6" s="155"/>
      <c r="GDD6" s="155"/>
      <c r="GDE6" s="155"/>
      <c r="GDF6" s="155"/>
      <c r="GDG6" s="155"/>
      <c r="GDH6" s="155"/>
      <c r="GDI6" s="155"/>
      <c r="GDJ6" s="155"/>
      <c r="GDK6" s="155"/>
      <c r="GDL6" s="155"/>
      <c r="GDM6" s="155"/>
      <c r="GDN6" s="155"/>
      <c r="GDO6" s="155"/>
      <c r="GDP6" s="155"/>
      <c r="GDQ6" s="155"/>
      <c r="GDR6" s="155"/>
      <c r="GDS6" s="155"/>
      <c r="GDT6" s="155"/>
      <c r="GDU6" s="155"/>
      <c r="GDV6" s="155"/>
      <c r="GDW6" s="155"/>
      <c r="GDX6" s="155"/>
      <c r="GDY6" s="155"/>
      <c r="GDZ6" s="155"/>
      <c r="GEA6" s="155"/>
      <c r="GEB6" s="155"/>
      <c r="GEC6" s="155"/>
      <c r="GED6" s="155"/>
      <c r="GEE6" s="155"/>
      <c r="GEF6" s="155"/>
      <c r="GEG6" s="155"/>
      <c r="GEH6" s="155"/>
      <c r="GEI6" s="155"/>
      <c r="GEJ6" s="155"/>
      <c r="GEK6" s="155"/>
      <c r="GEL6" s="155"/>
      <c r="GEM6" s="155"/>
      <c r="GEN6" s="155"/>
      <c r="GEO6" s="155"/>
      <c r="GEP6" s="155"/>
      <c r="GEQ6" s="155"/>
      <c r="GER6" s="155"/>
      <c r="GES6" s="155"/>
      <c r="GET6" s="155"/>
      <c r="GEU6" s="155"/>
      <c r="GEV6" s="155"/>
      <c r="GEW6" s="155"/>
      <c r="GEX6" s="155"/>
      <c r="GEY6" s="155"/>
      <c r="GEZ6" s="155"/>
      <c r="GFA6" s="155"/>
      <c r="GFB6" s="155"/>
      <c r="GFC6" s="155"/>
      <c r="GFD6" s="155"/>
      <c r="GFE6" s="155"/>
      <c r="GFF6" s="155"/>
      <c r="GFG6" s="155"/>
      <c r="GFH6" s="155"/>
      <c r="GFI6" s="155"/>
      <c r="GFJ6" s="155"/>
      <c r="GFK6" s="155"/>
      <c r="GFL6" s="155"/>
      <c r="GFM6" s="155"/>
      <c r="GFN6" s="155"/>
      <c r="GFO6" s="155"/>
      <c r="GFP6" s="155"/>
      <c r="GFQ6" s="155"/>
      <c r="GFR6" s="155"/>
      <c r="GFS6" s="155"/>
      <c r="GFT6" s="155"/>
      <c r="GFU6" s="155"/>
      <c r="GFV6" s="155"/>
      <c r="GFW6" s="155"/>
      <c r="GFX6" s="155"/>
      <c r="GFY6" s="155"/>
      <c r="GFZ6" s="155"/>
      <c r="GGA6" s="155"/>
      <c r="GGB6" s="155"/>
      <c r="GGC6" s="155"/>
      <c r="GGD6" s="155"/>
      <c r="GGE6" s="155"/>
      <c r="GGF6" s="155"/>
      <c r="GGG6" s="155"/>
      <c r="GGH6" s="155"/>
      <c r="GGI6" s="155"/>
      <c r="GGJ6" s="155"/>
      <c r="GGK6" s="155"/>
      <c r="GGL6" s="155"/>
      <c r="GGM6" s="155"/>
      <c r="GGN6" s="155"/>
      <c r="GGO6" s="155"/>
      <c r="GGP6" s="155"/>
      <c r="GGQ6" s="155"/>
      <c r="GGR6" s="155"/>
      <c r="GGS6" s="155"/>
      <c r="GGT6" s="155"/>
      <c r="GGU6" s="155"/>
      <c r="GGV6" s="155"/>
      <c r="GGW6" s="155"/>
      <c r="GGX6" s="155"/>
      <c r="GGY6" s="155"/>
      <c r="GGZ6" s="155"/>
      <c r="GHA6" s="155"/>
      <c r="GHB6" s="155"/>
      <c r="GHC6" s="155"/>
      <c r="GHD6" s="155"/>
      <c r="GHE6" s="155"/>
      <c r="GHF6" s="155"/>
      <c r="GHG6" s="155"/>
      <c r="GHH6" s="155"/>
      <c r="GHI6" s="155"/>
      <c r="GHJ6" s="155"/>
      <c r="GHK6" s="155"/>
      <c r="GHL6" s="155"/>
      <c r="GHM6" s="155"/>
      <c r="GHN6" s="155"/>
      <c r="GHO6" s="155"/>
      <c r="GHP6" s="155"/>
      <c r="GHQ6" s="155"/>
      <c r="GHR6" s="155"/>
      <c r="GHS6" s="155"/>
      <c r="GHT6" s="155"/>
      <c r="GHU6" s="155"/>
      <c r="GHV6" s="155"/>
      <c r="GHW6" s="155"/>
      <c r="GHX6" s="155"/>
      <c r="GHY6" s="155"/>
      <c r="GHZ6" s="155"/>
      <c r="GIA6" s="155"/>
      <c r="GIB6" s="155"/>
      <c r="GIC6" s="155"/>
      <c r="GID6" s="155"/>
      <c r="GIE6" s="155"/>
      <c r="GIF6" s="155"/>
      <c r="GIG6" s="155"/>
      <c r="GIH6" s="155"/>
      <c r="GII6" s="155"/>
      <c r="GIJ6" s="155"/>
      <c r="GIK6" s="155"/>
      <c r="GIL6" s="155"/>
      <c r="GIM6" s="155"/>
      <c r="GIN6" s="155"/>
      <c r="GIO6" s="155"/>
      <c r="GIP6" s="155"/>
      <c r="GIQ6" s="155"/>
      <c r="GIR6" s="155"/>
      <c r="GIS6" s="155"/>
      <c r="GIT6" s="155"/>
      <c r="GIU6" s="155"/>
      <c r="GIV6" s="155"/>
      <c r="GIW6" s="155"/>
      <c r="GIX6" s="155"/>
      <c r="GIY6" s="155"/>
      <c r="GIZ6" s="155"/>
      <c r="GJA6" s="155"/>
      <c r="GJB6" s="155"/>
      <c r="GJC6" s="155"/>
      <c r="GJD6" s="155"/>
      <c r="GJE6" s="155"/>
      <c r="GJF6" s="155"/>
      <c r="GJG6" s="155"/>
      <c r="GJH6" s="155"/>
      <c r="GJI6" s="155"/>
      <c r="GJJ6" s="155"/>
      <c r="GJK6" s="155"/>
      <c r="GJL6" s="155"/>
      <c r="GJM6" s="155"/>
      <c r="GJN6" s="155"/>
      <c r="GJO6" s="155"/>
      <c r="GJP6" s="155"/>
      <c r="GJQ6" s="155"/>
      <c r="GJR6" s="155"/>
      <c r="GJS6" s="155"/>
      <c r="GJT6" s="155"/>
      <c r="GJU6" s="155"/>
      <c r="GJV6" s="155"/>
      <c r="GJW6" s="155"/>
      <c r="GJX6" s="155"/>
      <c r="GJY6" s="155"/>
      <c r="GJZ6" s="155"/>
      <c r="GKA6" s="155"/>
      <c r="GKB6" s="155"/>
      <c r="GKC6" s="155"/>
      <c r="GKD6" s="155"/>
      <c r="GKE6" s="155"/>
      <c r="GKF6" s="155"/>
      <c r="GKG6" s="155"/>
      <c r="GKH6" s="155"/>
      <c r="GKI6" s="155"/>
      <c r="GKJ6" s="155"/>
      <c r="GKK6" s="155"/>
      <c r="GKL6" s="155"/>
      <c r="GKM6" s="155"/>
      <c r="GKN6" s="155"/>
      <c r="GKO6" s="155"/>
      <c r="GKP6" s="155"/>
      <c r="GKQ6" s="155"/>
      <c r="GKR6" s="155"/>
      <c r="GKS6" s="155"/>
      <c r="GKT6" s="155"/>
      <c r="GKU6" s="155"/>
      <c r="GKV6" s="155"/>
      <c r="GKW6" s="155"/>
      <c r="GKX6" s="155"/>
      <c r="GKY6" s="155"/>
      <c r="GKZ6" s="155"/>
      <c r="GLA6" s="155"/>
      <c r="GLB6" s="155"/>
      <c r="GLC6" s="155"/>
      <c r="GLD6" s="155"/>
      <c r="GLE6" s="155"/>
      <c r="GLF6" s="155"/>
      <c r="GLG6" s="155"/>
      <c r="GLH6" s="155"/>
      <c r="GLI6" s="155"/>
      <c r="GLJ6" s="155"/>
      <c r="GLK6" s="155"/>
      <c r="GLL6" s="155"/>
      <c r="GLM6" s="155"/>
      <c r="GLN6" s="155"/>
      <c r="GLO6" s="155"/>
      <c r="GLP6" s="155"/>
      <c r="GLQ6" s="155"/>
      <c r="GLR6" s="155"/>
      <c r="GLS6" s="155"/>
      <c r="GLT6" s="155"/>
      <c r="GLU6" s="155"/>
      <c r="GLV6" s="155"/>
      <c r="GLW6" s="155"/>
      <c r="GLX6" s="155"/>
      <c r="GLY6" s="155"/>
      <c r="GLZ6" s="155"/>
      <c r="GMA6" s="155"/>
      <c r="GMB6" s="155"/>
      <c r="GMC6" s="155"/>
      <c r="GMD6" s="155"/>
      <c r="GME6" s="155"/>
      <c r="GMF6" s="155"/>
      <c r="GMG6" s="155"/>
      <c r="GMH6" s="155"/>
      <c r="GMI6" s="155"/>
      <c r="GMJ6" s="155"/>
      <c r="GMK6" s="155"/>
      <c r="GML6" s="155"/>
      <c r="GMM6" s="155"/>
      <c r="GMN6" s="155"/>
      <c r="GMO6" s="155"/>
      <c r="GMP6" s="155"/>
      <c r="GMQ6" s="155"/>
      <c r="GMR6" s="155"/>
      <c r="GMS6" s="155"/>
      <c r="GMT6" s="155"/>
      <c r="GMU6" s="155"/>
      <c r="GMV6" s="155"/>
      <c r="GMW6" s="155"/>
      <c r="GMX6" s="155"/>
      <c r="GMY6" s="155"/>
      <c r="GMZ6" s="155"/>
      <c r="GNA6" s="155"/>
      <c r="GNB6" s="155"/>
      <c r="GNC6" s="155"/>
      <c r="GND6" s="155"/>
      <c r="GNE6" s="155"/>
      <c r="GNF6" s="155"/>
      <c r="GNG6" s="155"/>
      <c r="GNH6" s="155"/>
      <c r="GNI6" s="155"/>
      <c r="GNJ6" s="155"/>
      <c r="GNK6" s="155"/>
      <c r="GNL6" s="155"/>
      <c r="GNM6" s="155"/>
      <c r="GNN6" s="155"/>
      <c r="GNO6" s="155"/>
      <c r="GNP6" s="155"/>
      <c r="GNQ6" s="155"/>
      <c r="GNR6" s="155"/>
      <c r="GNS6" s="155"/>
      <c r="GNT6" s="155"/>
      <c r="GNU6" s="155"/>
      <c r="GNV6" s="155"/>
      <c r="GNW6" s="155"/>
      <c r="GNX6" s="155"/>
      <c r="GNY6" s="155"/>
      <c r="GNZ6" s="155"/>
      <c r="GOA6" s="155"/>
      <c r="GOB6" s="155"/>
      <c r="GOC6" s="155"/>
      <c r="GOD6" s="155"/>
      <c r="GOE6" s="155"/>
      <c r="GOF6" s="155"/>
      <c r="GOG6" s="155"/>
      <c r="GOH6" s="155"/>
      <c r="GOI6" s="155"/>
      <c r="GOJ6" s="155"/>
      <c r="GOK6" s="155"/>
      <c r="GOL6" s="155"/>
      <c r="GOM6" s="155"/>
      <c r="GON6" s="155"/>
      <c r="GOO6" s="155"/>
      <c r="GOP6" s="155"/>
      <c r="GOQ6" s="155"/>
      <c r="GOR6" s="155"/>
      <c r="GOS6" s="155"/>
      <c r="GOT6" s="155"/>
      <c r="GOU6" s="155"/>
      <c r="GOV6" s="155"/>
      <c r="GOW6" s="155"/>
      <c r="GOX6" s="155"/>
      <c r="GOY6" s="155"/>
      <c r="GOZ6" s="155"/>
      <c r="GPA6" s="155"/>
      <c r="GPB6" s="155"/>
      <c r="GPC6" s="155"/>
      <c r="GPD6" s="155"/>
      <c r="GPE6" s="155"/>
      <c r="GPF6" s="155"/>
      <c r="GPG6" s="155"/>
      <c r="GPH6" s="155"/>
      <c r="GPI6" s="155"/>
      <c r="GPJ6" s="155"/>
      <c r="GPK6" s="155"/>
      <c r="GPL6" s="155"/>
      <c r="GPM6" s="155"/>
      <c r="GPN6" s="155"/>
      <c r="GPO6" s="155"/>
      <c r="GPP6" s="155"/>
      <c r="GPQ6" s="155"/>
      <c r="GPR6" s="155"/>
      <c r="GPS6" s="155"/>
      <c r="GPT6" s="155"/>
      <c r="GPU6" s="155"/>
      <c r="GPV6" s="155"/>
      <c r="GPW6" s="155"/>
      <c r="GPX6" s="155"/>
      <c r="GPY6" s="155"/>
      <c r="GPZ6" s="155"/>
      <c r="GQA6" s="155"/>
      <c r="GQB6" s="155"/>
      <c r="GQC6" s="155"/>
      <c r="GQD6" s="155"/>
      <c r="GQE6" s="155"/>
      <c r="GQF6" s="155"/>
      <c r="GQG6" s="155"/>
      <c r="GQH6" s="155"/>
      <c r="GQI6" s="155"/>
      <c r="GQJ6" s="155"/>
      <c r="GQK6" s="155"/>
      <c r="GQL6" s="155"/>
      <c r="GQM6" s="155"/>
      <c r="GQN6" s="155"/>
      <c r="GQO6" s="155"/>
      <c r="GQP6" s="155"/>
      <c r="GQQ6" s="155"/>
      <c r="GQR6" s="155"/>
      <c r="GQS6" s="155"/>
      <c r="GQT6" s="155"/>
      <c r="GQU6" s="155"/>
      <c r="GQV6" s="155"/>
      <c r="GQW6" s="155"/>
      <c r="GQX6" s="155"/>
      <c r="GQY6" s="155"/>
      <c r="GQZ6" s="155"/>
      <c r="GRA6" s="155"/>
      <c r="GRB6" s="155"/>
      <c r="GRC6" s="155"/>
      <c r="GRD6" s="155"/>
      <c r="GRE6" s="155"/>
      <c r="GRF6" s="155"/>
      <c r="GRG6" s="155"/>
      <c r="GRH6" s="155"/>
      <c r="GRI6" s="155"/>
      <c r="GRJ6" s="155"/>
      <c r="GRK6" s="155"/>
      <c r="GRL6" s="155"/>
      <c r="GRM6" s="155"/>
      <c r="GRN6" s="155"/>
      <c r="GRO6" s="155"/>
      <c r="GRP6" s="155"/>
      <c r="GRQ6" s="155"/>
      <c r="GRR6" s="155"/>
      <c r="GRS6" s="155"/>
      <c r="GRT6" s="155"/>
      <c r="GRU6" s="155"/>
      <c r="GRV6" s="155"/>
      <c r="GRW6" s="155"/>
      <c r="GRX6" s="155"/>
      <c r="GRY6" s="155"/>
      <c r="GRZ6" s="155"/>
      <c r="GSA6" s="155"/>
      <c r="GSB6" s="155"/>
      <c r="GSC6" s="155"/>
      <c r="GSD6" s="155"/>
      <c r="GSE6" s="155"/>
      <c r="GSF6" s="155"/>
      <c r="GSG6" s="155"/>
      <c r="GSH6" s="155"/>
      <c r="GSI6" s="155"/>
      <c r="GSJ6" s="155"/>
      <c r="GSK6" s="155"/>
      <c r="GSL6" s="155"/>
      <c r="GSM6" s="155"/>
      <c r="GSN6" s="155"/>
      <c r="GSO6" s="155"/>
      <c r="GSP6" s="155"/>
      <c r="GSQ6" s="155"/>
      <c r="GSR6" s="155"/>
      <c r="GSS6" s="155"/>
      <c r="GST6" s="155"/>
      <c r="GSU6" s="155"/>
      <c r="GSV6" s="155"/>
      <c r="GSW6" s="155"/>
      <c r="GSX6" s="155"/>
      <c r="GSY6" s="155"/>
      <c r="GSZ6" s="155"/>
      <c r="GTA6" s="155"/>
      <c r="GTB6" s="155"/>
      <c r="GTC6" s="155"/>
      <c r="GTD6" s="155"/>
      <c r="GTE6" s="155"/>
      <c r="GTF6" s="155"/>
      <c r="GTG6" s="155"/>
      <c r="GTH6" s="155"/>
      <c r="GTI6" s="155"/>
      <c r="GTJ6" s="155"/>
      <c r="GTK6" s="155"/>
      <c r="GTL6" s="155"/>
      <c r="GTM6" s="155"/>
      <c r="GTN6" s="155"/>
      <c r="GTO6" s="155"/>
      <c r="GTP6" s="155"/>
      <c r="GTQ6" s="155"/>
      <c r="GTR6" s="155"/>
      <c r="GTS6" s="155"/>
      <c r="GTT6" s="155"/>
      <c r="GTU6" s="155"/>
      <c r="GTV6" s="155"/>
      <c r="GTW6" s="155"/>
      <c r="GTX6" s="155"/>
      <c r="GTY6" s="155"/>
      <c r="GTZ6" s="155"/>
      <c r="GUA6" s="155"/>
      <c r="GUB6" s="155"/>
      <c r="GUC6" s="155"/>
      <c r="GUD6" s="155"/>
      <c r="GUE6" s="155"/>
      <c r="GUF6" s="155"/>
      <c r="GUG6" s="155"/>
      <c r="GUH6" s="155"/>
      <c r="GUI6" s="155"/>
      <c r="GUJ6" s="155"/>
      <c r="GUK6" s="155"/>
      <c r="GUL6" s="155"/>
      <c r="GUM6" s="155"/>
      <c r="GUN6" s="155"/>
      <c r="GUO6" s="155"/>
      <c r="GUP6" s="155"/>
      <c r="GUQ6" s="155"/>
      <c r="GUR6" s="155"/>
      <c r="GUS6" s="155"/>
      <c r="GUT6" s="155"/>
      <c r="GUU6" s="155"/>
      <c r="GUV6" s="155"/>
      <c r="GUW6" s="155"/>
      <c r="GUX6" s="155"/>
      <c r="GUY6" s="155"/>
      <c r="GUZ6" s="155"/>
      <c r="GVA6" s="155"/>
      <c r="GVB6" s="155"/>
      <c r="GVC6" s="155"/>
      <c r="GVD6" s="155"/>
      <c r="GVE6" s="155"/>
      <c r="GVF6" s="155"/>
      <c r="GVG6" s="155"/>
      <c r="GVH6" s="155"/>
      <c r="GVI6" s="155"/>
      <c r="GVJ6" s="155"/>
      <c r="GVK6" s="155"/>
      <c r="GVL6" s="155"/>
      <c r="GVM6" s="155"/>
      <c r="GVN6" s="155"/>
      <c r="GVO6" s="155"/>
      <c r="GVP6" s="155"/>
      <c r="GVQ6" s="155"/>
      <c r="GVR6" s="155"/>
      <c r="GVS6" s="155"/>
      <c r="GVT6" s="155"/>
      <c r="GVU6" s="155"/>
      <c r="GVV6" s="155"/>
      <c r="GVW6" s="155"/>
      <c r="GVX6" s="155"/>
      <c r="GVY6" s="155"/>
      <c r="GVZ6" s="155"/>
      <c r="GWA6" s="155"/>
      <c r="GWB6" s="155"/>
      <c r="GWC6" s="155"/>
      <c r="GWD6" s="155"/>
      <c r="GWE6" s="155"/>
      <c r="GWF6" s="155"/>
      <c r="GWG6" s="155"/>
      <c r="GWH6" s="155"/>
      <c r="GWI6" s="155"/>
      <c r="GWJ6" s="155"/>
      <c r="GWK6" s="155"/>
      <c r="GWL6" s="155"/>
      <c r="GWM6" s="155"/>
      <c r="GWN6" s="155"/>
      <c r="GWO6" s="155"/>
      <c r="GWP6" s="155"/>
      <c r="GWQ6" s="155"/>
      <c r="GWR6" s="155"/>
      <c r="GWS6" s="155"/>
      <c r="GWT6" s="155"/>
      <c r="GWU6" s="155"/>
      <c r="GWV6" s="155"/>
      <c r="GWW6" s="155"/>
      <c r="GWX6" s="155"/>
      <c r="GWY6" s="155"/>
      <c r="GWZ6" s="155"/>
      <c r="GXA6" s="155"/>
      <c r="GXB6" s="155"/>
      <c r="GXC6" s="155"/>
      <c r="GXD6" s="155"/>
      <c r="GXE6" s="155"/>
      <c r="GXF6" s="155"/>
      <c r="GXG6" s="155"/>
      <c r="GXH6" s="155"/>
      <c r="GXI6" s="155"/>
      <c r="GXJ6" s="155"/>
      <c r="GXK6" s="155"/>
      <c r="GXL6" s="155"/>
      <c r="GXM6" s="155"/>
      <c r="GXN6" s="155"/>
      <c r="GXO6" s="155"/>
      <c r="GXP6" s="155"/>
      <c r="GXQ6" s="155"/>
      <c r="GXR6" s="155"/>
      <c r="GXS6" s="155"/>
      <c r="GXT6" s="155"/>
      <c r="GXU6" s="155"/>
      <c r="GXV6" s="155"/>
      <c r="GXW6" s="155"/>
      <c r="GXX6" s="155"/>
      <c r="GXY6" s="155"/>
      <c r="GXZ6" s="155"/>
      <c r="GYA6" s="155"/>
      <c r="GYB6" s="155"/>
      <c r="GYC6" s="155"/>
      <c r="GYD6" s="155"/>
      <c r="GYE6" s="155"/>
      <c r="GYF6" s="155"/>
      <c r="GYG6" s="155"/>
      <c r="GYH6" s="155"/>
      <c r="GYI6" s="155"/>
      <c r="GYJ6" s="155"/>
      <c r="GYK6" s="155"/>
      <c r="GYL6" s="155"/>
      <c r="GYM6" s="155"/>
      <c r="GYN6" s="155"/>
      <c r="GYO6" s="155"/>
      <c r="GYP6" s="155"/>
      <c r="GYQ6" s="155"/>
      <c r="GYR6" s="155"/>
      <c r="GYS6" s="155"/>
      <c r="GYT6" s="155"/>
      <c r="GYU6" s="155"/>
      <c r="GYV6" s="155"/>
      <c r="GYW6" s="155"/>
      <c r="GYX6" s="155"/>
      <c r="GYY6" s="155"/>
      <c r="GYZ6" s="155"/>
      <c r="GZA6" s="155"/>
      <c r="GZB6" s="155"/>
      <c r="GZC6" s="155"/>
      <c r="GZD6" s="155"/>
      <c r="GZE6" s="155"/>
      <c r="GZF6" s="155"/>
      <c r="GZG6" s="155"/>
      <c r="GZH6" s="155"/>
      <c r="GZI6" s="155"/>
      <c r="GZJ6" s="155"/>
      <c r="GZK6" s="155"/>
      <c r="GZL6" s="155"/>
      <c r="GZM6" s="155"/>
      <c r="GZN6" s="155"/>
      <c r="GZO6" s="155"/>
      <c r="GZP6" s="155"/>
      <c r="GZQ6" s="155"/>
      <c r="GZR6" s="155"/>
      <c r="GZS6" s="155"/>
      <c r="GZT6" s="155"/>
      <c r="GZU6" s="155"/>
      <c r="GZV6" s="155"/>
      <c r="GZW6" s="155"/>
      <c r="GZX6" s="155"/>
      <c r="GZY6" s="155"/>
      <c r="GZZ6" s="155"/>
      <c r="HAA6" s="155"/>
      <c r="HAB6" s="155"/>
      <c r="HAC6" s="155"/>
      <c r="HAD6" s="155"/>
      <c r="HAE6" s="155"/>
      <c r="HAF6" s="155"/>
      <c r="HAG6" s="155"/>
      <c r="HAH6" s="155"/>
      <c r="HAI6" s="155"/>
      <c r="HAJ6" s="155"/>
      <c r="HAK6" s="155"/>
      <c r="HAL6" s="155"/>
      <c r="HAM6" s="155"/>
      <c r="HAN6" s="155"/>
      <c r="HAO6" s="155"/>
      <c r="HAP6" s="155"/>
      <c r="HAQ6" s="155"/>
      <c r="HAR6" s="155"/>
      <c r="HAS6" s="155"/>
      <c r="HAT6" s="155"/>
      <c r="HAU6" s="155"/>
      <c r="HAV6" s="155"/>
      <c r="HAW6" s="155"/>
      <c r="HAX6" s="155"/>
      <c r="HAY6" s="155"/>
      <c r="HAZ6" s="155"/>
      <c r="HBA6" s="155"/>
      <c r="HBB6" s="155"/>
      <c r="HBC6" s="155"/>
      <c r="HBD6" s="155"/>
      <c r="HBE6" s="155"/>
      <c r="HBF6" s="155"/>
      <c r="HBG6" s="155"/>
      <c r="HBH6" s="155"/>
      <c r="HBI6" s="155"/>
      <c r="HBJ6" s="155"/>
      <c r="HBK6" s="155"/>
      <c r="HBL6" s="155"/>
      <c r="HBM6" s="155"/>
      <c r="HBN6" s="155"/>
      <c r="HBO6" s="155"/>
      <c r="HBP6" s="155"/>
      <c r="HBQ6" s="155"/>
      <c r="HBR6" s="155"/>
      <c r="HBS6" s="155"/>
      <c r="HBT6" s="155"/>
      <c r="HBU6" s="155"/>
      <c r="HBV6" s="155"/>
      <c r="HBW6" s="155"/>
      <c r="HBX6" s="155"/>
      <c r="HBY6" s="155"/>
      <c r="HBZ6" s="155"/>
      <c r="HCA6" s="155"/>
      <c r="HCB6" s="155"/>
      <c r="HCC6" s="155"/>
      <c r="HCD6" s="155"/>
      <c r="HCE6" s="155"/>
      <c r="HCF6" s="155"/>
      <c r="HCG6" s="155"/>
      <c r="HCH6" s="155"/>
      <c r="HCI6" s="155"/>
      <c r="HCJ6" s="155"/>
      <c r="HCK6" s="155"/>
      <c r="HCL6" s="155"/>
      <c r="HCM6" s="155"/>
      <c r="HCN6" s="155"/>
      <c r="HCO6" s="155"/>
      <c r="HCP6" s="155"/>
      <c r="HCQ6" s="155"/>
      <c r="HCR6" s="155"/>
      <c r="HCS6" s="155"/>
      <c r="HCT6" s="155"/>
      <c r="HCU6" s="155"/>
      <c r="HCV6" s="155"/>
      <c r="HCW6" s="155"/>
      <c r="HCX6" s="155"/>
      <c r="HCY6" s="155"/>
      <c r="HCZ6" s="155"/>
      <c r="HDA6" s="155"/>
      <c r="HDB6" s="155"/>
      <c r="HDC6" s="155"/>
      <c r="HDD6" s="155"/>
      <c r="HDE6" s="155"/>
      <c r="HDF6" s="155"/>
      <c r="HDG6" s="155"/>
      <c r="HDH6" s="155"/>
      <c r="HDI6" s="155"/>
      <c r="HDJ6" s="155"/>
      <c r="HDK6" s="155"/>
      <c r="HDL6" s="155"/>
      <c r="HDM6" s="155"/>
      <c r="HDN6" s="155"/>
      <c r="HDO6" s="155"/>
      <c r="HDP6" s="155"/>
      <c r="HDQ6" s="155"/>
      <c r="HDR6" s="155"/>
      <c r="HDS6" s="155"/>
      <c r="HDT6" s="155"/>
      <c r="HDU6" s="155"/>
      <c r="HDV6" s="155"/>
      <c r="HDW6" s="155"/>
      <c r="HDX6" s="155"/>
      <c r="HDY6" s="155"/>
      <c r="HDZ6" s="155"/>
      <c r="HEA6" s="155"/>
      <c r="HEB6" s="155"/>
      <c r="HEC6" s="155"/>
      <c r="HED6" s="155"/>
      <c r="HEE6" s="155"/>
      <c r="HEF6" s="155"/>
      <c r="HEG6" s="155"/>
      <c r="HEH6" s="155"/>
      <c r="HEI6" s="155"/>
      <c r="HEJ6" s="155"/>
      <c r="HEK6" s="155"/>
      <c r="HEL6" s="155"/>
      <c r="HEM6" s="155"/>
      <c r="HEN6" s="155"/>
      <c r="HEO6" s="155"/>
      <c r="HEP6" s="155"/>
      <c r="HEQ6" s="155"/>
      <c r="HER6" s="155"/>
      <c r="HES6" s="155"/>
      <c r="HET6" s="155"/>
      <c r="HEU6" s="155"/>
      <c r="HEV6" s="155"/>
      <c r="HEW6" s="155"/>
      <c r="HEX6" s="155"/>
      <c r="HEY6" s="155"/>
      <c r="HEZ6" s="155"/>
      <c r="HFA6" s="155"/>
      <c r="HFB6" s="155"/>
      <c r="HFC6" s="155"/>
      <c r="HFD6" s="155"/>
      <c r="HFE6" s="155"/>
      <c r="HFF6" s="155"/>
      <c r="HFG6" s="155"/>
      <c r="HFH6" s="155"/>
      <c r="HFI6" s="155"/>
      <c r="HFJ6" s="155"/>
      <c r="HFK6" s="155"/>
      <c r="HFL6" s="155"/>
      <c r="HFM6" s="155"/>
      <c r="HFN6" s="155"/>
      <c r="HFO6" s="155"/>
      <c r="HFP6" s="155"/>
      <c r="HFQ6" s="155"/>
      <c r="HFR6" s="155"/>
      <c r="HFS6" s="155"/>
      <c r="HFT6" s="155"/>
      <c r="HFU6" s="155"/>
      <c r="HFV6" s="155"/>
      <c r="HFW6" s="155"/>
      <c r="HFX6" s="155"/>
      <c r="HFY6" s="155"/>
      <c r="HFZ6" s="155"/>
      <c r="HGA6" s="155"/>
      <c r="HGB6" s="155"/>
      <c r="HGC6" s="155"/>
      <c r="HGD6" s="155"/>
      <c r="HGE6" s="155"/>
      <c r="HGF6" s="155"/>
      <c r="HGG6" s="155"/>
      <c r="HGH6" s="155"/>
      <c r="HGI6" s="155"/>
      <c r="HGJ6" s="155"/>
      <c r="HGK6" s="155"/>
      <c r="HGL6" s="155"/>
      <c r="HGM6" s="155"/>
      <c r="HGN6" s="155"/>
      <c r="HGO6" s="155"/>
      <c r="HGP6" s="155"/>
      <c r="HGQ6" s="155"/>
      <c r="HGR6" s="155"/>
      <c r="HGS6" s="155"/>
      <c r="HGT6" s="155"/>
      <c r="HGU6" s="155"/>
      <c r="HGV6" s="155"/>
      <c r="HGW6" s="155"/>
      <c r="HGX6" s="155"/>
      <c r="HGY6" s="155"/>
      <c r="HGZ6" s="155"/>
      <c r="HHA6" s="155"/>
      <c r="HHB6" s="155"/>
      <c r="HHC6" s="155"/>
      <c r="HHD6" s="155"/>
      <c r="HHE6" s="155"/>
      <c r="HHF6" s="155"/>
      <c r="HHG6" s="155"/>
      <c r="HHH6" s="155"/>
      <c r="HHI6" s="155"/>
      <c r="HHJ6" s="155"/>
      <c r="HHK6" s="155"/>
      <c r="HHL6" s="155"/>
      <c r="HHM6" s="155"/>
      <c r="HHN6" s="155"/>
      <c r="HHO6" s="155"/>
      <c r="HHP6" s="155"/>
      <c r="HHQ6" s="155"/>
      <c r="HHR6" s="155"/>
      <c r="HHS6" s="155"/>
      <c r="HHT6" s="155"/>
      <c r="HHU6" s="155"/>
      <c r="HHV6" s="155"/>
      <c r="HHW6" s="155"/>
      <c r="HHX6" s="155"/>
      <c r="HHY6" s="155"/>
      <c r="HHZ6" s="155"/>
      <c r="HIA6" s="155"/>
      <c r="HIB6" s="155"/>
      <c r="HIC6" s="155"/>
      <c r="HID6" s="155"/>
      <c r="HIE6" s="155"/>
      <c r="HIF6" s="155"/>
      <c r="HIG6" s="155"/>
      <c r="HIH6" s="155"/>
      <c r="HII6" s="155"/>
      <c r="HIJ6" s="155"/>
      <c r="HIK6" s="155"/>
      <c r="HIL6" s="155"/>
      <c r="HIM6" s="155"/>
      <c r="HIN6" s="155"/>
      <c r="HIO6" s="155"/>
      <c r="HIP6" s="155"/>
      <c r="HIQ6" s="155"/>
      <c r="HIR6" s="155"/>
      <c r="HIS6" s="155"/>
      <c r="HIT6" s="155"/>
      <c r="HIU6" s="155"/>
      <c r="HIV6" s="155"/>
      <c r="HIW6" s="155"/>
      <c r="HIX6" s="155"/>
      <c r="HIY6" s="155"/>
      <c r="HIZ6" s="155"/>
      <c r="HJA6" s="155"/>
      <c r="HJB6" s="155"/>
      <c r="HJC6" s="155"/>
      <c r="HJD6" s="155"/>
      <c r="HJE6" s="155"/>
      <c r="HJF6" s="155"/>
      <c r="HJG6" s="155"/>
      <c r="HJH6" s="155"/>
      <c r="HJI6" s="155"/>
      <c r="HJJ6" s="155"/>
      <c r="HJK6" s="155"/>
      <c r="HJL6" s="155"/>
      <c r="HJM6" s="155"/>
      <c r="HJN6" s="155"/>
      <c r="HJO6" s="155"/>
      <c r="HJP6" s="155"/>
      <c r="HJQ6" s="155"/>
      <c r="HJR6" s="155"/>
      <c r="HJS6" s="155"/>
      <c r="HJT6" s="155"/>
      <c r="HJU6" s="155"/>
      <c r="HJV6" s="155"/>
      <c r="HJW6" s="155"/>
      <c r="HJX6" s="155"/>
      <c r="HJY6" s="155"/>
      <c r="HJZ6" s="155"/>
      <c r="HKA6" s="155"/>
      <c r="HKB6" s="155"/>
      <c r="HKC6" s="155"/>
      <c r="HKD6" s="155"/>
      <c r="HKE6" s="155"/>
      <c r="HKF6" s="155"/>
      <c r="HKG6" s="155"/>
      <c r="HKH6" s="155"/>
      <c r="HKI6" s="155"/>
      <c r="HKJ6" s="155"/>
      <c r="HKK6" s="155"/>
      <c r="HKL6" s="155"/>
      <c r="HKM6" s="155"/>
      <c r="HKN6" s="155"/>
      <c r="HKO6" s="155"/>
      <c r="HKP6" s="155"/>
      <c r="HKQ6" s="155"/>
      <c r="HKR6" s="155"/>
      <c r="HKS6" s="155"/>
      <c r="HKT6" s="155"/>
      <c r="HKU6" s="155"/>
      <c r="HKV6" s="155"/>
      <c r="HKW6" s="155"/>
      <c r="HKX6" s="155"/>
      <c r="HKY6" s="155"/>
      <c r="HKZ6" s="155"/>
      <c r="HLA6" s="155"/>
      <c r="HLB6" s="155"/>
      <c r="HLC6" s="155"/>
      <c r="HLD6" s="155"/>
      <c r="HLE6" s="155"/>
      <c r="HLF6" s="155"/>
      <c r="HLG6" s="155"/>
      <c r="HLH6" s="155"/>
      <c r="HLI6" s="155"/>
      <c r="HLJ6" s="155"/>
      <c r="HLK6" s="155"/>
      <c r="HLL6" s="155"/>
      <c r="HLM6" s="155"/>
      <c r="HLN6" s="155"/>
      <c r="HLO6" s="155"/>
      <c r="HLP6" s="155"/>
      <c r="HLQ6" s="155"/>
      <c r="HLR6" s="155"/>
      <c r="HLS6" s="155"/>
      <c r="HLT6" s="155"/>
      <c r="HLU6" s="155"/>
      <c r="HLV6" s="155"/>
      <c r="HLW6" s="155"/>
      <c r="HLX6" s="155"/>
      <c r="HLY6" s="155"/>
      <c r="HLZ6" s="155"/>
      <c r="HMA6" s="155"/>
      <c r="HMB6" s="155"/>
      <c r="HMC6" s="155"/>
      <c r="HMD6" s="155"/>
      <c r="HME6" s="155"/>
      <c r="HMF6" s="155"/>
      <c r="HMG6" s="155"/>
      <c r="HMH6" s="155"/>
      <c r="HMI6" s="155"/>
      <c r="HMJ6" s="155"/>
      <c r="HMK6" s="155"/>
      <c r="HML6" s="155"/>
      <c r="HMM6" s="155"/>
      <c r="HMN6" s="155"/>
      <c r="HMO6" s="155"/>
      <c r="HMP6" s="155"/>
      <c r="HMQ6" s="155"/>
      <c r="HMR6" s="155"/>
      <c r="HMS6" s="155"/>
      <c r="HMT6" s="155"/>
      <c r="HMU6" s="155"/>
      <c r="HMV6" s="155"/>
      <c r="HMW6" s="155"/>
      <c r="HMX6" s="155"/>
      <c r="HMY6" s="155"/>
      <c r="HMZ6" s="155"/>
      <c r="HNA6" s="155"/>
      <c r="HNB6" s="155"/>
      <c r="HNC6" s="155"/>
      <c r="HND6" s="155"/>
      <c r="HNE6" s="155"/>
      <c r="HNF6" s="155"/>
      <c r="HNG6" s="155"/>
      <c r="HNH6" s="155"/>
      <c r="HNI6" s="155"/>
      <c r="HNJ6" s="155"/>
      <c r="HNK6" s="155"/>
      <c r="HNL6" s="155"/>
      <c r="HNM6" s="155"/>
      <c r="HNN6" s="155"/>
      <c r="HNO6" s="155"/>
      <c r="HNP6" s="155"/>
      <c r="HNQ6" s="155"/>
      <c r="HNR6" s="155"/>
      <c r="HNS6" s="155"/>
      <c r="HNT6" s="155"/>
      <c r="HNU6" s="155"/>
      <c r="HNV6" s="155"/>
      <c r="HNW6" s="155"/>
      <c r="HNX6" s="155"/>
      <c r="HNY6" s="155"/>
      <c r="HNZ6" s="155"/>
      <c r="HOA6" s="155"/>
      <c r="HOB6" s="155"/>
      <c r="HOC6" s="155"/>
      <c r="HOD6" s="155"/>
      <c r="HOE6" s="155"/>
      <c r="HOF6" s="155"/>
      <c r="HOG6" s="155"/>
      <c r="HOH6" s="155"/>
      <c r="HOI6" s="155"/>
      <c r="HOJ6" s="155"/>
      <c r="HOK6" s="155"/>
      <c r="HOL6" s="155"/>
      <c r="HOM6" s="155"/>
      <c r="HON6" s="155"/>
      <c r="HOO6" s="155"/>
      <c r="HOP6" s="155"/>
      <c r="HOQ6" s="155"/>
      <c r="HOR6" s="155"/>
      <c r="HOS6" s="155"/>
      <c r="HOT6" s="155"/>
      <c r="HOU6" s="155"/>
      <c r="HOV6" s="155"/>
      <c r="HOW6" s="155"/>
      <c r="HOX6" s="155"/>
      <c r="HOY6" s="155"/>
      <c r="HOZ6" s="155"/>
      <c r="HPA6" s="155"/>
      <c r="HPB6" s="155"/>
      <c r="HPC6" s="155"/>
      <c r="HPD6" s="155"/>
      <c r="HPE6" s="155"/>
      <c r="HPF6" s="155"/>
      <c r="HPG6" s="155"/>
      <c r="HPH6" s="155"/>
      <c r="HPI6" s="155"/>
      <c r="HPJ6" s="155"/>
      <c r="HPK6" s="155"/>
      <c r="HPL6" s="155"/>
      <c r="HPM6" s="155"/>
      <c r="HPN6" s="155"/>
      <c r="HPO6" s="155"/>
      <c r="HPP6" s="155"/>
      <c r="HPQ6" s="155"/>
      <c r="HPR6" s="155"/>
      <c r="HPS6" s="155"/>
      <c r="HPT6" s="155"/>
      <c r="HPU6" s="155"/>
      <c r="HPV6" s="155"/>
      <c r="HPW6" s="155"/>
      <c r="HPX6" s="155"/>
      <c r="HPY6" s="155"/>
      <c r="HPZ6" s="155"/>
      <c r="HQA6" s="155"/>
      <c r="HQB6" s="155"/>
      <c r="HQC6" s="155"/>
      <c r="HQD6" s="155"/>
      <c r="HQE6" s="155"/>
      <c r="HQF6" s="155"/>
      <c r="HQG6" s="155"/>
      <c r="HQH6" s="155"/>
      <c r="HQI6" s="155"/>
      <c r="HQJ6" s="155"/>
      <c r="HQK6" s="155"/>
      <c r="HQL6" s="155"/>
      <c r="HQM6" s="155"/>
      <c r="HQN6" s="155"/>
      <c r="HQO6" s="155"/>
      <c r="HQP6" s="155"/>
      <c r="HQQ6" s="155"/>
      <c r="HQR6" s="155"/>
      <c r="HQS6" s="155"/>
      <c r="HQT6" s="155"/>
      <c r="HQU6" s="155"/>
      <c r="HQV6" s="155"/>
      <c r="HQW6" s="155"/>
      <c r="HQX6" s="155"/>
      <c r="HQY6" s="155"/>
      <c r="HQZ6" s="155"/>
      <c r="HRA6" s="155"/>
      <c r="HRB6" s="155"/>
      <c r="HRC6" s="155"/>
      <c r="HRD6" s="155"/>
      <c r="HRE6" s="155"/>
      <c r="HRF6" s="155"/>
      <c r="HRG6" s="155"/>
      <c r="HRH6" s="155"/>
      <c r="HRI6" s="155"/>
      <c r="HRJ6" s="155"/>
      <c r="HRK6" s="155"/>
      <c r="HRL6" s="155"/>
      <c r="HRM6" s="155"/>
      <c r="HRN6" s="155"/>
      <c r="HRO6" s="155"/>
      <c r="HRP6" s="155"/>
      <c r="HRQ6" s="155"/>
      <c r="HRR6" s="155"/>
      <c r="HRS6" s="155"/>
      <c r="HRT6" s="155"/>
      <c r="HRU6" s="155"/>
      <c r="HRV6" s="155"/>
      <c r="HRW6" s="155"/>
      <c r="HRX6" s="155"/>
      <c r="HRY6" s="155"/>
      <c r="HRZ6" s="155"/>
      <c r="HSA6" s="155"/>
      <c r="HSB6" s="155"/>
      <c r="HSC6" s="155"/>
      <c r="HSD6" s="155"/>
      <c r="HSE6" s="155"/>
      <c r="HSF6" s="155"/>
      <c r="HSG6" s="155"/>
      <c r="HSH6" s="155"/>
      <c r="HSI6" s="155"/>
      <c r="HSJ6" s="155"/>
      <c r="HSK6" s="155"/>
      <c r="HSL6" s="155"/>
      <c r="HSM6" s="155"/>
      <c r="HSN6" s="155"/>
      <c r="HSO6" s="155"/>
      <c r="HSP6" s="155"/>
      <c r="HSQ6" s="155"/>
      <c r="HSR6" s="155"/>
      <c r="HSS6" s="155"/>
      <c r="HST6" s="155"/>
      <c r="HSU6" s="155"/>
      <c r="HSV6" s="155"/>
      <c r="HSW6" s="155"/>
      <c r="HSX6" s="155"/>
      <c r="HSY6" s="155"/>
      <c r="HSZ6" s="155"/>
      <c r="HTA6" s="155"/>
      <c r="HTB6" s="155"/>
      <c r="HTC6" s="155"/>
      <c r="HTD6" s="155"/>
      <c r="HTE6" s="155"/>
      <c r="HTF6" s="155"/>
      <c r="HTG6" s="155"/>
      <c r="HTH6" s="155"/>
      <c r="HTI6" s="155"/>
      <c r="HTJ6" s="155"/>
      <c r="HTK6" s="155"/>
      <c r="HTL6" s="155"/>
      <c r="HTM6" s="155"/>
      <c r="HTN6" s="155"/>
      <c r="HTO6" s="155"/>
      <c r="HTP6" s="155"/>
      <c r="HTQ6" s="155"/>
      <c r="HTR6" s="155"/>
      <c r="HTS6" s="155"/>
      <c r="HTT6" s="155"/>
      <c r="HTU6" s="155"/>
      <c r="HTV6" s="155"/>
      <c r="HTW6" s="155"/>
      <c r="HTX6" s="155"/>
      <c r="HTY6" s="155"/>
      <c r="HTZ6" s="155"/>
      <c r="HUA6" s="155"/>
      <c r="HUB6" s="155"/>
      <c r="HUC6" s="155"/>
      <c r="HUD6" s="155"/>
      <c r="HUE6" s="155"/>
      <c r="HUF6" s="155"/>
      <c r="HUG6" s="155"/>
      <c r="HUH6" s="155"/>
      <c r="HUI6" s="155"/>
      <c r="HUJ6" s="155"/>
      <c r="HUK6" s="155"/>
      <c r="HUL6" s="155"/>
      <c r="HUM6" s="155"/>
      <c r="HUN6" s="155"/>
      <c r="HUO6" s="155"/>
      <c r="HUP6" s="155"/>
      <c r="HUQ6" s="155"/>
      <c r="HUR6" s="155"/>
      <c r="HUS6" s="155"/>
      <c r="HUT6" s="155"/>
      <c r="HUU6" s="155"/>
      <c r="HUV6" s="155"/>
      <c r="HUW6" s="155"/>
      <c r="HUX6" s="155"/>
      <c r="HUY6" s="155"/>
      <c r="HUZ6" s="155"/>
      <c r="HVA6" s="155"/>
      <c r="HVB6" s="155"/>
      <c r="HVC6" s="155"/>
      <c r="HVD6" s="155"/>
      <c r="HVE6" s="155"/>
      <c r="HVF6" s="155"/>
      <c r="HVG6" s="155"/>
      <c r="HVH6" s="155"/>
      <c r="HVI6" s="155"/>
      <c r="HVJ6" s="155"/>
      <c r="HVK6" s="155"/>
      <c r="HVL6" s="155"/>
      <c r="HVM6" s="155"/>
      <c r="HVN6" s="155"/>
      <c r="HVO6" s="155"/>
      <c r="HVP6" s="155"/>
      <c r="HVQ6" s="155"/>
      <c r="HVR6" s="155"/>
      <c r="HVS6" s="155"/>
      <c r="HVT6" s="155"/>
      <c r="HVU6" s="155"/>
      <c r="HVV6" s="155"/>
      <c r="HVW6" s="155"/>
      <c r="HVX6" s="155"/>
      <c r="HVY6" s="155"/>
      <c r="HVZ6" s="155"/>
      <c r="HWA6" s="155"/>
      <c r="HWB6" s="155"/>
      <c r="HWC6" s="155"/>
      <c r="HWD6" s="155"/>
      <c r="HWE6" s="155"/>
      <c r="HWF6" s="155"/>
      <c r="HWG6" s="155"/>
      <c r="HWH6" s="155"/>
      <c r="HWI6" s="155"/>
      <c r="HWJ6" s="155"/>
      <c r="HWK6" s="155"/>
      <c r="HWL6" s="155"/>
      <c r="HWM6" s="155"/>
      <c r="HWN6" s="155"/>
      <c r="HWO6" s="155"/>
      <c r="HWP6" s="155"/>
      <c r="HWQ6" s="155"/>
      <c r="HWR6" s="155"/>
      <c r="HWS6" s="155"/>
      <c r="HWT6" s="155"/>
      <c r="HWU6" s="155"/>
      <c r="HWV6" s="155"/>
      <c r="HWW6" s="155"/>
      <c r="HWX6" s="155"/>
      <c r="HWY6" s="155"/>
      <c r="HWZ6" s="155"/>
      <c r="HXA6" s="155"/>
      <c r="HXB6" s="155"/>
      <c r="HXC6" s="155"/>
      <c r="HXD6" s="155"/>
      <c r="HXE6" s="155"/>
      <c r="HXF6" s="155"/>
      <c r="HXG6" s="155"/>
      <c r="HXH6" s="155"/>
      <c r="HXI6" s="155"/>
      <c r="HXJ6" s="155"/>
      <c r="HXK6" s="155"/>
      <c r="HXL6" s="155"/>
      <c r="HXM6" s="155"/>
      <c r="HXN6" s="155"/>
      <c r="HXO6" s="155"/>
      <c r="HXP6" s="155"/>
      <c r="HXQ6" s="155"/>
      <c r="HXR6" s="155"/>
      <c r="HXS6" s="155"/>
      <c r="HXT6" s="155"/>
      <c r="HXU6" s="155"/>
      <c r="HXV6" s="155"/>
      <c r="HXW6" s="155"/>
      <c r="HXX6" s="155"/>
      <c r="HXY6" s="155"/>
      <c r="HXZ6" s="155"/>
      <c r="HYA6" s="155"/>
      <c r="HYB6" s="155"/>
      <c r="HYC6" s="155"/>
      <c r="HYD6" s="155"/>
      <c r="HYE6" s="155"/>
      <c r="HYF6" s="155"/>
      <c r="HYG6" s="155"/>
      <c r="HYH6" s="155"/>
      <c r="HYI6" s="155"/>
      <c r="HYJ6" s="155"/>
      <c r="HYK6" s="155"/>
      <c r="HYL6" s="155"/>
      <c r="HYM6" s="155"/>
      <c r="HYN6" s="155"/>
      <c r="HYO6" s="155"/>
      <c r="HYP6" s="155"/>
      <c r="HYQ6" s="155"/>
      <c r="HYR6" s="155"/>
      <c r="HYS6" s="155"/>
      <c r="HYT6" s="155"/>
      <c r="HYU6" s="155"/>
      <c r="HYV6" s="155"/>
      <c r="HYW6" s="155"/>
      <c r="HYX6" s="155"/>
      <c r="HYY6" s="155"/>
      <c r="HYZ6" s="155"/>
      <c r="HZA6" s="155"/>
      <c r="HZB6" s="155"/>
      <c r="HZC6" s="155"/>
      <c r="HZD6" s="155"/>
      <c r="HZE6" s="155"/>
      <c r="HZF6" s="155"/>
      <c r="HZG6" s="155"/>
      <c r="HZH6" s="155"/>
      <c r="HZI6" s="155"/>
      <c r="HZJ6" s="155"/>
      <c r="HZK6" s="155"/>
      <c r="HZL6" s="155"/>
      <c r="HZM6" s="155"/>
      <c r="HZN6" s="155"/>
      <c r="HZO6" s="155"/>
      <c r="HZP6" s="155"/>
      <c r="HZQ6" s="155"/>
      <c r="HZR6" s="155"/>
      <c r="HZS6" s="155"/>
      <c r="HZT6" s="155"/>
      <c r="HZU6" s="155"/>
      <c r="HZV6" s="155"/>
      <c r="HZW6" s="155"/>
      <c r="HZX6" s="155"/>
      <c r="HZY6" s="155"/>
      <c r="HZZ6" s="155"/>
      <c r="IAA6" s="155"/>
      <c r="IAB6" s="155"/>
      <c r="IAC6" s="155"/>
      <c r="IAD6" s="155"/>
      <c r="IAE6" s="155"/>
      <c r="IAF6" s="155"/>
      <c r="IAG6" s="155"/>
      <c r="IAH6" s="155"/>
      <c r="IAI6" s="155"/>
      <c r="IAJ6" s="155"/>
      <c r="IAK6" s="155"/>
      <c r="IAL6" s="155"/>
      <c r="IAM6" s="155"/>
      <c r="IAN6" s="155"/>
      <c r="IAO6" s="155"/>
      <c r="IAP6" s="155"/>
      <c r="IAQ6" s="155"/>
      <c r="IAR6" s="155"/>
      <c r="IAS6" s="155"/>
      <c r="IAT6" s="155"/>
      <c r="IAU6" s="155"/>
      <c r="IAV6" s="155"/>
      <c r="IAW6" s="155"/>
      <c r="IAX6" s="155"/>
      <c r="IAY6" s="155"/>
      <c r="IAZ6" s="155"/>
      <c r="IBA6" s="155"/>
      <c r="IBB6" s="155"/>
      <c r="IBC6" s="155"/>
      <c r="IBD6" s="155"/>
      <c r="IBE6" s="155"/>
      <c r="IBF6" s="155"/>
      <c r="IBG6" s="155"/>
      <c r="IBH6" s="155"/>
      <c r="IBI6" s="155"/>
      <c r="IBJ6" s="155"/>
      <c r="IBK6" s="155"/>
      <c r="IBL6" s="155"/>
      <c r="IBM6" s="155"/>
      <c r="IBN6" s="155"/>
      <c r="IBO6" s="155"/>
      <c r="IBP6" s="155"/>
      <c r="IBQ6" s="155"/>
      <c r="IBR6" s="155"/>
      <c r="IBS6" s="155"/>
      <c r="IBT6" s="155"/>
      <c r="IBU6" s="155"/>
      <c r="IBV6" s="155"/>
      <c r="IBW6" s="155"/>
      <c r="IBX6" s="155"/>
      <c r="IBY6" s="155"/>
      <c r="IBZ6" s="155"/>
      <c r="ICA6" s="155"/>
      <c r="ICB6" s="155"/>
      <c r="ICC6" s="155"/>
      <c r="ICD6" s="155"/>
      <c r="ICE6" s="155"/>
      <c r="ICF6" s="155"/>
      <c r="ICG6" s="155"/>
      <c r="ICH6" s="155"/>
      <c r="ICI6" s="155"/>
      <c r="ICJ6" s="155"/>
      <c r="ICK6" s="155"/>
      <c r="ICL6" s="155"/>
      <c r="ICM6" s="155"/>
      <c r="ICN6" s="155"/>
      <c r="ICO6" s="155"/>
      <c r="ICP6" s="155"/>
      <c r="ICQ6" s="155"/>
      <c r="ICR6" s="155"/>
      <c r="ICS6" s="155"/>
      <c r="ICT6" s="155"/>
      <c r="ICU6" s="155"/>
      <c r="ICV6" s="155"/>
      <c r="ICW6" s="155"/>
      <c r="ICX6" s="155"/>
      <c r="ICY6" s="155"/>
      <c r="ICZ6" s="155"/>
      <c r="IDA6" s="155"/>
      <c r="IDB6" s="155"/>
      <c r="IDC6" s="155"/>
      <c r="IDD6" s="155"/>
      <c r="IDE6" s="155"/>
      <c r="IDF6" s="155"/>
      <c r="IDG6" s="155"/>
      <c r="IDH6" s="155"/>
      <c r="IDI6" s="155"/>
      <c r="IDJ6" s="155"/>
      <c r="IDK6" s="155"/>
      <c r="IDL6" s="155"/>
      <c r="IDM6" s="155"/>
      <c r="IDN6" s="155"/>
      <c r="IDO6" s="155"/>
      <c r="IDP6" s="155"/>
      <c r="IDQ6" s="155"/>
      <c r="IDR6" s="155"/>
      <c r="IDS6" s="155"/>
      <c r="IDT6" s="155"/>
      <c r="IDU6" s="155"/>
      <c r="IDV6" s="155"/>
      <c r="IDW6" s="155"/>
      <c r="IDX6" s="155"/>
      <c r="IDY6" s="155"/>
      <c r="IDZ6" s="155"/>
      <c r="IEA6" s="155"/>
      <c r="IEB6" s="155"/>
      <c r="IEC6" s="155"/>
      <c r="IED6" s="155"/>
      <c r="IEE6" s="155"/>
      <c r="IEF6" s="155"/>
      <c r="IEG6" s="155"/>
      <c r="IEH6" s="155"/>
      <c r="IEI6" s="155"/>
      <c r="IEJ6" s="155"/>
      <c r="IEK6" s="155"/>
      <c r="IEL6" s="155"/>
      <c r="IEM6" s="155"/>
      <c r="IEN6" s="155"/>
      <c r="IEO6" s="155"/>
      <c r="IEP6" s="155"/>
      <c r="IEQ6" s="155"/>
      <c r="IER6" s="155"/>
      <c r="IES6" s="155"/>
      <c r="IET6" s="155"/>
      <c r="IEU6" s="155"/>
      <c r="IEV6" s="155"/>
      <c r="IEW6" s="155"/>
      <c r="IEX6" s="155"/>
      <c r="IEY6" s="155"/>
      <c r="IEZ6" s="155"/>
      <c r="IFA6" s="155"/>
      <c r="IFB6" s="155"/>
      <c r="IFC6" s="155"/>
      <c r="IFD6" s="155"/>
      <c r="IFE6" s="155"/>
      <c r="IFF6" s="155"/>
      <c r="IFG6" s="155"/>
      <c r="IFH6" s="155"/>
      <c r="IFI6" s="155"/>
      <c r="IFJ6" s="155"/>
      <c r="IFK6" s="155"/>
      <c r="IFL6" s="155"/>
      <c r="IFM6" s="155"/>
      <c r="IFN6" s="155"/>
      <c r="IFO6" s="155"/>
      <c r="IFP6" s="155"/>
      <c r="IFQ6" s="155"/>
      <c r="IFR6" s="155"/>
      <c r="IFS6" s="155"/>
      <c r="IFT6" s="155"/>
      <c r="IFU6" s="155"/>
      <c r="IFV6" s="155"/>
      <c r="IFW6" s="155"/>
      <c r="IFX6" s="155"/>
      <c r="IFY6" s="155"/>
      <c r="IFZ6" s="155"/>
      <c r="IGA6" s="155"/>
      <c r="IGB6" s="155"/>
      <c r="IGC6" s="155"/>
      <c r="IGD6" s="155"/>
      <c r="IGE6" s="155"/>
      <c r="IGF6" s="155"/>
      <c r="IGG6" s="155"/>
      <c r="IGH6" s="155"/>
      <c r="IGI6" s="155"/>
      <c r="IGJ6" s="155"/>
      <c r="IGK6" s="155"/>
      <c r="IGL6" s="155"/>
      <c r="IGM6" s="155"/>
      <c r="IGN6" s="155"/>
      <c r="IGO6" s="155"/>
      <c r="IGP6" s="155"/>
      <c r="IGQ6" s="155"/>
      <c r="IGR6" s="155"/>
      <c r="IGS6" s="155"/>
      <c r="IGT6" s="155"/>
      <c r="IGU6" s="155"/>
      <c r="IGV6" s="155"/>
      <c r="IGW6" s="155"/>
      <c r="IGX6" s="155"/>
      <c r="IGY6" s="155"/>
      <c r="IGZ6" s="155"/>
      <c r="IHA6" s="155"/>
      <c r="IHB6" s="155"/>
      <c r="IHC6" s="155"/>
      <c r="IHD6" s="155"/>
      <c r="IHE6" s="155"/>
      <c r="IHF6" s="155"/>
      <c r="IHG6" s="155"/>
      <c r="IHH6" s="155"/>
      <c r="IHI6" s="155"/>
      <c r="IHJ6" s="155"/>
      <c r="IHK6" s="155"/>
      <c r="IHL6" s="155"/>
      <c r="IHM6" s="155"/>
      <c r="IHN6" s="155"/>
      <c r="IHO6" s="155"/>
      <c r="IHP6" s="155"/>
      <c r="IHQ6" s="155"/>
      <c r="IHR6" s="155"/>
      <c r="IHS6" s="155"/>
      <c r="IHT6" s="155"/>
      <c r="IHU6" s="155"/>
      <c r="IHV6" s="155"/>
      <c r="IHW6" s="155"/>
      <c r="IHX6" s="155"/>
      <c r="IHY6" s="155"/>
      <c r="IHZ6" s="155"/>
      <c r="IIA6" s="155"/>
      <c r="IIB6" s="155"/>
      <c r="IIC6" s="155"/>
      <c r="IID6" s="155"/>
      <c r="IIE6" s="155"/>
      <c r="IIF6" s="155"/>
      <c r="IIG6" s="155"/>
      <c r="IIH6" s="155"/>
      <c r="III6" s="155"/>
      <c r="IIJ6" s="155"/>
      <c r="IIK6" s="155"/>
      <c r="IIL6" s="155"/>
      <c r="IIM6" s="155"/>
      <c r="IIN6" s="155"/>
      <c r="IIO6" s="155"/>
      <c r="IIP6" s="155"/>
      <c r="IIQ6" s="155"/>
      <c r="IIR6" s="155"/>
      <c r="IIS6" s="155"/>
      <c r="IIT6" s="155"/>
      <c r="IIU6" s="155"/>
      <c r="IIV6" s="155"/>
      <c r="IIW6" s="155"/>
      <c r="IIX6" s="155"/>
      <c r="IIY6" s="155"/>
      <c r="IIZ6" s="155"/>
      <c r="IJA6" s="155"/>
      <c r="IJB6" s="155"/>
      <c r="IJC6" s="155"/>
      <c r="IJD6" s="155"/>
      <c r="IJE6" s="155"/>
      <c r="IJF6" s="155"/>
      <c r="IJG6" s="155"/>
      <c r="IJH6" s="155"/>
      <c r="IJI6" s="155"/>
      <c r="IJJ6" s="155"/>
      <c r="IJK6" s="155"/>
      <c r="IJL6" s="155"/>
      <c r="IJM6" s="155"/>
      <c r="IJN6" s="155"/>
      <c r="IJO6" s="155"/>
      <c r="IJP6" s="155"/>
      <c r="IJQ6" s="155"/>
      <c r="IJR6" s="155"/>
      <c r="IJS6" s="155"/>
      <c r="IJT6" s="155"/>
      <c r="IJU6" s="155"/>
      <c r="IJV6" s="155"/>
      <c r="IJW6" s="155"/>
      <c r="IJX6" s="155"/>
      <c r="IJY6" s="155"/>
      <c r="IJZ6" s="155"/>
      <c r="IKA6" s="155"/>
      <c r="IKB6" s="155"/>
      <c r="IKC6" s="155"/>
      <c r="IKD6" s="155"/>
      <c r="IKE6" s="155"/>
      <c r="IKF6" s="155"/>
      <c r="IKG6" s="155"/>
      <c r="IKH6" s="155"/>
      <c r="IKI6" s="155"/>
      <c r="IKJ6" s="155"/>
      <c r="IKK6" s="155"/>
      <c r="IKL6" s="155"/>
      <c r="IKM6" s="155"/>
      <c r="IKN6" s="155"/>
      <c r="IKO6" s="155"/>
      <c r="IKP6" s="155"/>
      <c r="IKQ6" s="155"/>
      <c r="IKR6" s="155"/>
      <c r="IKS6" s="155"/>
      <c r="IKT6" s="155"/>
      <c r="IKU6" s="155"/>
      <c r="IKV6" s="155"/>
      <c r="IKW6" s="155"/>
      <c r="IKX6" s="155"/>
      <c r="IKY6" s="155"/>
      <c r="IKZ6" s="155"/>
      <c r="ILA6" s="155"/>
      <c r="ILB6" s="155"/>
      <c r="ILC6" s="155"/>
      <c r="ILD6" s="155"/>
      <c r="ILE6" s="155"/>
      <c r="ILF6" s="155"/>
      <c r="ILG6" s="155"/>
      <c r="ILH6" s="155"/>
      <c r="ILI6" s="155"/>
      <c r="ILJ6" s="155"/>
      <c r="ILK6" s="155"/>
      <c r="ILL6" s="155"/>
      <c r="ILM6" s="155"/>
      <c r="ILN6" s="155"/>
      <c r="ILO6" s="155"/>
      <c r="ILP6" s="155"/>
      <c r="ILQ6" s="155"/>
      <c r="ILR6" s="155"/>
      <c r="ILS6" s="155"/>
      <c r="ILT6" s="155"/>
      <c r="ILU6" s="155"/>
      <c r="ILV6" s="155"/>
      <c r="ILW6" s="155"/>
      <c r="ILX6" s="155"/>
      <c r="ILY6" s="155"/>
      <c r="ILZ6" s="155"/>
      <c r="IMA6" s="155"/>
      <c r="IMB6" s="155"/>
      <c r="IMC6" s="155"/>
      <c r="IMD6" s="155"/>
      <c r="IME6" s="155"/>
      <c r="IMF6" s="155"/>
      <c r="IMG6" s="155"/>
      <c r="IMH6" s="155"/>
      <c r="IMI6" s="155"/>
      <c r="IMJ6" s="155"/>
      <c r="IMK6" s="155"/>
      <c r="IML6" s="155"/>
      <c r="IMM6" s="155"/>
      <c r="IMN6" s="155"/>
      <c r="IMO6" s="155"/>
      <c r="IMP6" s="155"/>
      <c r="IMQ6" s="155"/>
      <c r="IMR6" s="155"/>
      <c r="IMS6" s="155"/>
      <c r="IMT6" s="155"/>
      <c r="IMU6" s="155"/>
      <c r="IMV6" s="155"/>
      <c r="IMW6" s="155"/>
      <c r="IMX6" s="155"/>
      <c r="IMY6" s="155"/>
      <c r="IMZ6" s="155"/>
      <c r="INA6" s="155"/>
      <c r="INB6" s="155"/>
      <c r="INC6" s="155"/>
      <c r="IND6" s="155"/>
      <c r="INE6" s="155"/>
      <c r="INF6" s="155"/>
      <c r="ING6" s="155"/>
      <c r="INH6" s="155"/>
      <c r="INI6" s="155"/>
      <c r="INJ6" s="155"/>
      <c r="INK6" s="155"/>
      <c r="INL6" s="155"/>
      <c r="INM6" s="155"/>
      <c r="INN6" s="155"/>
      <c r="INO6" s="155"/>
      <c r="INP6" s="155"/>
      <c r="INQ6" s="155"/>
      <c r="INR6" s="155"/>
      <c r="INS6" s="155"/>
      <c r="INT6" s="155"/>
      <c r="INU6" s="155"/>
      <c r="INV6" s="155"/>
      <c r="INW6" s="155"/>
      <c r="INX6" s="155"/>
      <c r="INY6" s="155"/>
      <c r="INZ6" s="155"/>
      <c r="IOA6" s="155"/>
      <c r="IOB6" s="155"/>
      <c r="IOC6" s="155"/>
      <c r="IOD6" s="155"/>
      <c r="IOE6" s="155"/>
      <c r="IOF6" s="155"/>
      <c r="IOG6" s="155"/>
      <c r="IOH6" s="155"/>
      <c r="IOI6" s="155"/>
      <c r="IOJ6" s="155"/>
      <c r="IOK6" s="155"/>
      <c r="IOL6" s="155"/>
      <c r="IOM6" s="155"/>
      <c r="ION6" s="155"/>
      <c r="IOO6" s="155"/>
      <c r="IOP6" s="155"/>
      <c r="IOQ6" s="155"/>
      <c r="IOR6" s="155"/>
      <c r="IOS6" s="155"/>
      <c r="IOT6" s="155"/>
      <c r="IOU6" s="155"/>
      <c r="IOV6" s="155"/>
      <c r="IOW6" s="155"/>
      <c r="IOX6" s="155"/>
      <c r="IOY6" s="155"/>
      <c r="IOZ6" s="155"/>
      <c r="IPA6" s="155"/>
      <c r="IPB6" s="155"/>
      <c r="IPC6" s="155"/>
      <c r="IPD6" s="155"/>
      <c r="IPE6" s="155"/>
      <c r="IPF6" s="155"/>
      <c r="IPG6" s="155"/>
      <c r="IPH6" s="155"/>
      <c r="IPI6" s="155"/>
      <c r="IPJ6" s="155"/>
      <c r="IPK6" s="155"/>
      <c r="IPL6" s="155"/>
      <c r="IPM6" s="155"/>
      <c r="IPN6" s="155"/>
      <c r="IPO6" s="155"/>
      <c r="IPP6" s="155"/>
      <c r="IPQ6" s="155"/>
      <c r="IPR6" s="155"/>
      <c r="IPS6" s="155"/>
      <c r="IPT6" s="155"/>
      <c r="IPU6" s="155"/>
      <c r="IPV6" s="155"/>
      <c r="IPW6" s="155"/>
      <c r="IPX6" s="155"/>
      <c r="IPY6" s="155"/>
      <c r="IPZ6" s="155"/>
      <c r="IQA6" s="155"/>
      <c r="IQB6" s="155"/>
      <c r="IQC6" s="155"/>
      <c r="IQD6" s="155"/>
      <c r="IQE6" s="155"/>
      <c r="IQF6" s="155"/>
      <c r="IQG6" s="155"/>
      <c r="IQH6" s="155"/>
      <c r="IQI6" s="155"/>
      <c r="IQJ6" s="155"/>
      <c r="IQK6" s="155"/>
      <c r="IQL6" s="155"/>
      <c r="IQM6" s="155"/>
      <c r="IQN6" s="155"/>
      <c r="IQO6" s="155"/>
      <c r="IQP6" s="155"/>
      <c r="IQQ6" s="155"/>
      <c r="IQR6" s="155"/>
      <c r="IQS6" s="155"/>
      <c r="IQT6" s="155"/>
      <c r="IQU6" s="155"/>
      <c r="IQV6" s="155"/>
      <c r="IQW6" s="155"/>
      <c r="IQX6" s="155"/>
      <c r="IQY6" s="155"/>
      <c r="IQZ6" s="155"/>
      <c r="IRA6" s="155"/>
      <c r="IRB6" s="155"/>
      <c r="IRC6" s="155"/>
      <c r="IRD6" s="155"/>
      <c r="IRE6" s="155"/>
      <c r="IRF6" s="155"/>
      <c r="IRG6" s="155"/>
      <c r="IRH6" s="155"/>
      <c r="IRI6" s="155"/>
      <c r="IRJ6" s="155"/>
      <c r="IRK6" s="155"/>
      <c r="IRL6" s="155"/>
      <c r="IRM6" s="155"/>
      <c r="IRN6" s="155"/>
      <c r="IRO6" s="155"/>
      <c r="IRP6" s="155"/>
      <c r="IRQ6" s="155"/>
      <c r="IRR6" s="155"/>
      <c r="IRS6" s="155"/>
      <c r="IRT6" s="155"/>
      <c r="IRU6" s="155"/>
      <c r="IRV6" s="155"/>
      <c r="IRW6" s="155"/>
      <c r="IRX6" s="155"/>
      <c r="IRY6" s="155"/>
      <c r="IRZ6" s="155"/>
      <c r="ISA6" s="155"/>
      <c r="ISB6" s="155"/>
      <c r="ISC6" s="155"/>
      <c r="ISD6" s="155"/>
      <c r="ISE6" s="155"/>
      <c r="ISF6" s="155"/>
      <c r="ISG6" s="155"/>
      <c r="ISH6" s="155"/>
      <c r="ISI6" s="155"/>
      <c r="ISJ6" s="155"/>
      <c r="ISK6" s="155"/>
      <c r="ISL6" s="155"/>
      <c r="ISM6" s="155"/>
      <c r="ISN6" s="155"/>
      <c r="ISO6" s="155"/>
      <c r="ISP6" s="155"/>
      <c r="ISQ6" s="155"/>
      <c r="ISR6" s="155"/>
      <c r="ISS6" s="155"/>
      <c r="IST6" s="155"/>
      <c r="ISU6" s="155"/>
      <c r="ISV6" s="155"/>
      <c r="ISW6" s="155"/>
      <c r="ISX6" s="155"/>
      <c r="ISY6" s="155"/>
      <c r="ISZ6" s="155"/>
      <c r="ITA6" s="155"/>
      <c r="ITB6" s="155"/>
      <c r="ITC6" s="155"/>
      <c r="ITD6" s="155"/>
      <c r="ITE6" s="155"/>
      <c r="ITF6" s="155"/>
      <c r="ITG6" s="155"/>
      <c r="ITH6" s="155"/>
      <c r="ITI6" s="155"/>
      <c r="ITJ6" s="155"/>
      <c r="ITK6" s="155"/>
      <c r="ITL6" s="155"/>
      <c r="ITM6" s="155"/>
      <c r="ITN6" s="155"/>
      <c r="ITO6" s="155"/>
      <c r="ITP6" s="155"/>
      <c r="ITQ6" s="155"/>
      <c r="ITR6" s="155"/>
      <c r="ITS6" s="155"/>
      <c r="ITT6" s="155"/>
      <c r="ITU6" s="155"/>
      <c r="ITV6" s="155"/>
      <c r="ITW6" s="155"/>
      <c r="ITX6" s="155"/>
      <c r="ITY6" s="155"/>
      <c r="ITZ6" s="155"/>
      <c r="IUA6" s="155"/>
      <c r="IUB6" s="155"/>
      <c r="IUC6" s="155"/>
      <c r="IUD6" s="155"/>
      <c r="IUE6" s="155"/>
      <c r="IUF6" s="155"/>
      <c r="IUG6" s="155"/>
      <c r="IUH6" s="155"/>
      <c r="IUI6" s="155"/>
      <c r="IUJ6" s="155"/>
      <c r="IUK6" s="155"/>
      <c r="IUL6" s="155"/>
      <c r="IUM6" s="155"/>
      <c r="IUN6" s="155"/>
      <c r="IUO6" s="155"/>
      <c r="IUP6" s="155"/>
      <c r="IUQ6" s="155"/>
      <c r="IUR6" s="155"/>
      <c r="IUS6" s="155"/>
      <c r="IUT6" s="155"/>
      <c r="IUU6" s="155"/>
      <c r="IUV6" s="155"/>
      <c r="IUW6" s="155"/>
      <c r="IUX6" s="155"/>
      <c r="IUY6" s="155"/>
      <c r="IUZ6" s="155"/>
      <c r="IVA6" s="155"/>
      <c r="IVB6" s="155"/>
      <c r="IVC6" s="155"/>
      <c r="IVD6" s="155"/>
      <c r="IVE6" s="155"/>
      <c r="IVF6" s="155"/>
      <c r="IVG6" s="155"/>
      <c r="IVH6" s="155"/>
      <c r="IVI6" s="155"/>
      <c r="IVJ6" s="155"/>
      <c r="IVK6" s="155"/>
      <c r="IVL6" s="155"/>
      <c r="IVM6" s="155"/>
      <c r="IVN6" s="155"/>
      <c r="IVO6" s="155"/>
      <c r="IVP6" s="155"/>
      <c r="IVQ6" s="155"/>
      <c r="IVR6" s="155"/>
      <c r="IVS6" s="155"/>
      <c r="IVT6" s="155"/>
      <c r="IVU6" s="155"/>
      <c r="IVV6" s="155"/>
      <c r="IVW6" s="155"/>
      <c r="IVX6" s="155"/>
      <c r="IVY6" s="155"/>
      <c r="IVZ6" s="155"/>
      <c r="IWA6" s="155"/>
      <c r="IWB6" s="155"/>
      <c r="IWC6" s="155"/>
      <c r="IWD6" s="155"/>
      <c r="IWE6" s="155"/>
      <c r="IWF6" s="155"/>
      <c r="IWG6" s="155"/>
      <c r="IWH6" s="155"/>
      <c r="IWI6" s="155"/>
      <c r="IWJ6" s="155"/>
      <c r="IWK6" s="155"/>
      <c r="IWL6" s="155"/>
      <c r="IWM6" s="155"/>
      <c r="IWN6" s="155"/>
      <c r="IWO6" s="155"/>
      <c r="IWP6" s="155"/>
      <c r="IWQ6" s="155"/>
      <c r="IWR6" s="155"/>
      <c r="IWS6" s="155"/>
      <c r="IWT6" s="155"/>
      <c r="IWU6" s="155"/>
      <c r="IWV6" s="155"/>
      <c r="IWW6" s="155"/>
      <c r="IWX6" s="155"/>
      <c r="IWY6" s="155"/>
      <c r="IWZ6" s="155"/>
      <c r="IXA6" s="155"/>
      <c r="IXB6" s="155"/>
      <c r="IXC6" s="155"/>
      <c r="IXD6" s="155"/>
      <c r="IXE6" s="155"/>
      <c r="IXF6" s="155"/>
      <c r="IXG6" s="155"/>
      <c r="IXH6" s="155"/>
      <c r="IXI6" s="155"/>
      <c r="IXJ6" s="155"/>
      <c r="IXK6" s="155"/>
      <c r="IXL6" s="155"/>
      <c r="IXM6" s="155"/>
      <c r="IXN6" s="155"/>
      <c r="IXO6" s="155"/>
      <c r="IXP6" s="155"/>
      <c r="IXQ6" s="155"/>
      <c r="IXR6" s="155"/>
      <c r="IXS6" s="155"/>
      <c r="IXT6" s="155"/>
      <c r="IXU6" s="155"/>
      <c r="IXV6" s="155"/>
      <c r="IXW6" s="155"/>
      <c r="IXX6" s="155"/>
      <c r="IXY6" s="155"/>
      <c r="IXZ6" s="155"/>
      <c r="IYA6" s="155"/>
      <c r="IYB6" s="155"/>
      <c r="IYC6" s="155"/>
      <c r="IYD6" s="155"/>
      <c r="IYE6" s="155"/>
      <c r="IYF6" s="155"/>
      <c r="IYG6" s="155"/>
      <c r="IYH6" s="155"/>
      <c r="IYI6" s="155"/>
      <c r="IYJ6" s="155"/>
      <c r="IYK6" s="155"/>
      <c r="IYL6" s="155"/>
      <c r="IYM6" s="155"/>
      <c r="IYN6" s="155"/>
      <c r="IYO6" s="155"/>
      <c r="IYP6" s="155"/>
      <c r="IYQ6" s="155"/>
      <c r="IYR6" s="155"/>
      <c r="IYS6" s="155"/>
      <c r="IYT6" s="155"/>
      <c r="IYU6" s="155"/>
      <c r="IYV6" s="155"/>
      <c r="IYW6" s="155"/>
      <c r="IYX6" s="155"/>
      <c r="IYY6" s="155"/>
      <c r="IYZ6" s="155"/>
      <c r="IZA6" s="155"/>
      <c r="IZB6" s="155"/>
      <c r="IZC6" s="155"/>
      <c r="IZD6" s="155"/>
      <c r="IZE6" s="155"/>
      <c r="IZF6" s="155"/>
      <c r="IZG6" s="155"/>
      <c r="IZH6" s="155"/>
      <c r="IZI6" s="155"/>
      <c r="IZJ6" s="155"/>
      <c r="IZK6" s="155"/>
      <c r="IZL6" s="155"/>
      <c r="IZM6" s="155"/>
      <c r="IZN6" s="155"/>
      <c r="IZO6" s="155"/>
      <c r="IZP6" s="155"/>
      <c r="IZQ6" s="155"/>
      <c r="IZR6" s="155"/>
      <c r="IZS6" s="155"/>
      <c r="IZT6" s="155"/>
      <c r="IZU6" s="155"/>
      <c r="IZV6" s="155"/>
      <c r="IZW6" s="155"/>
      <c r="IZX6" s="155"/>
      <c r="IZY6" s="155"/>
      <c r="IZZ6" s="155"/>
      <c r="JAA6" s="155"/>
      <c r="JAB6" s="155"/>
      <c r="JAC6" s="155"/>
      <c r="JAD6" s="155"/>
      <c r="JAE6" s="155"/>
      <c r="JAF6" s="155"/>
      <c r="JAG6" s="155"/>
      <c r="JAH6" s="155"/>
      <c r="JAI6" s="155"/>
      <c r="JAJ6" s="155"/>
      <c r="JAK6" s="155"/>
      <c r="JAL6" s="155"/>
      <c r="JAM6" s="155"/>
      <c r="JAN6" s="155"/>
      <c r="JAO6" s="155"/>
      <c r="JAP6" s="155"/>
      <c r="JAQ6" s="155"/>
      <c r="JAR6" s="155"/>
      <c r="JAS6" s="155"/>
      <c r="JAT6" s="155"/>
      <c r="JAU6" s="155"/>
      <c r="JAV6" s="155"/>
      <c r="JAW6" s="155"/>
      <c r="JAX6" s="155"/>
      <c r="JAY6" s="155"/>
      <c r="JAZ6" s="155"/>
      <c r="JBA6" s="155"/>
      <c r="JBB6" s="155"/>
      <c r="JBC6" s="155"/>
      <c r="JBD6" s="155"/>
      <c r="JBE6" s="155"/>
      <c r="JBF6" s="155"/>
      <c r="JBG6" s="155"/>
      <c r="JBH6" s="155"/>
      <c r="JBI6" s="155"/>
      <c r="JBJ6" s="155"/>
      <c r="JBK6" s="155"/>
      <c r="JBL6" s="155"/>
      <c r="JBM6" s="155"/>
      <c r="JBN6" s="155"/>
      <c r="JBO6" s="155"/>
      <c r="JBP6" s="155"/>
      <c r="JBQ6" s="155"/>
      <c r="JBR6" s="155"/>
      <c r="JBS6" s="155"/>
      <c r="JBT6" s="155"/>
      <c r="JBU6" s="155"/>
      <c r="JBV6" s="155"/>
      <c r="JBW6" s="155"/>
      <c r="JBX6" s="155"/>
      <c r="JBY6" s="155"/>
      <c r="JBZ6" s="155"/>
      <c r="JCA6" s="155"/>
      <c r="JCB6" s="155"/>
      <c r="JCC6" s="155"/>
      <c r="JCD6" s="155"/>
      <c r="JCE6" s="155"/>
      <c r="JCF6" s="155"/>
      <c r="JCG6" s="155"/>
      <c r="JCH6" s="155"/>
      <c r="JCI6" s="155"/>
      <c r="JCJ6" s="155"/>
      <c r="JCK6" s="155"/>
      <c r="JCL6" s="155"/>
      <c r="JCM6" s="155"/>
      <c r="JCN6" s="155"/>
      <c r="JCO6" s="155"/>
      <c r="JCP6" s="155"/>
      <c r="JCQ6" s="155"/>
      <c r="JCR6" s="155"/>
      <c r="JCS6" s="155"/>
      <c r="JCT6" s="155"/>
      <c r="JCU6" s="155"/>
      <c r="JCV6" s="155"/>
      <c r="JCW6" s="155"/>
      <c r="JCX6" s="155"/>
      <c r="JCY6" s="155"/>
      <c r="JCZ6" s="155"/>
      <c r="JDA6" s="155"/>
      <c r="JDB6" s="155"/>
      <c r="JDC6" s="155"/>
      <c r="JDD6" s="155"/>
      <c r="JDE6" s="155"/>
      <c r="JDF6" s="155"/>
      <c r="JDG6" s="155"/>
      <c r="JDH6" s="155"/>
      <c r="JDI6" s="155"/>
      <c r="JDJ6" s="155"/>
      <c r="JDK6" s="155"/>
      <c r="JDL6" s="155"/>
      <c r="JDM6" s="155"/>
      <c r="JDN6" s="155"/>
      <c r="JDO6" s="155"/>
      <c r="JDP6" s="155"/>
      <c r="JDQ6" s="155"/>
      <c r="JDR6" s="155"/>
      <c r="JDS6" s="155"/>
      <c r="JDT6" s="155"/>
      <c r="JDU6" s="155"/>
      <c r="JDV6" s="155"/>
      <c r="JDW6" s="155"/>
      <c r="JDX6" s="155"/>
      <c r="JDY6" s="155"/>
      <c r="JDZ6" s="155"/>
      <c r="JEA6" s="155"/>
      <c r="JEB6" s="155"/>
      <c r="JEC6" s="155"/>
      <c r="JED6" s="155"/>
      <c r="JEE6" s="155"/>
      <c r="JEF6" s="155"/>
      <c r="JEG6" s="155"/>
      <c r="JEH6" s="155"/>
      <c r="JEI6" s="155"/>
      <c r="JEJ6" s="155"/>
      <c r="JEK6" s="155"/>
      <c r="JEL6" s="155"/>
      <c r="JEM6" s="155"/>
      <c r="JEN6" s="155"/>
      <c r="JEO6" s="155"/>
      <c r="JEP6" s="155"/>
      <c r="JEQ6" s="155"/>
      <c r="JER6" s="155"/>
      <c r="JES6" s="155"/>
      <c r="JET6" s="155"/>
      <c r="JEU6" s="155"/>
      <c r="JEV6" s="155"/>
      <c r="JEW6" s="155"/>
      <c r="JEX6" s="155"/>
      <c r="JEY6" s="155"/>
      <c r="JEZ6" s="155"/>
      <c r="JFA6" s="155"/>
      <c r="JFB6" s="155"/>
      <c r="JFC6" s="155"/>
      <c r="JFD6" s="155"/>
      <c r="JFE6" s="155"/>
      <c r="JFF6" s="155"/>
      <c r="JFG6" s="155"/>
      <c r="JFH6" s="155"/>
      <c r="JFI6" s="155"/>
      <c r="JFJ6" s="155"/>
      <c r="JFK6" s="155"/>
      <c r="JFL6" s="155"/>
      <c r="JFM6" s="155"/>
      <c r="JFN6" s="155"/>
      <c r="JFO6" s="155"/>
      <c r="JFP6" s="155"/>
      <c r="JFQ6" s="155"/>
      <c r="JFR6" s="155"/>
      <c r="JFS6" s="155"/>
      <c r="JFT6" s="155"/>
      <c r="JFU6" s="155"/>
      <c r="JFV6" s="155"/>
      <c r="JFW6" s="155"/>
      <c r="JFX6" s="155"/>
      <c r="JFY6" s="155"/>
      <c r="JFZ6" s="155"/>
      <c r="JGA6" s="155"/>
      <c r="JGB6" s="155"/>
      <c r="JGC6" s="155"/>
      <c r="JGD6" s="155"/>
      <c r="JGE6" s="155"/>
      <c r="JGF6" s="155"/>
      <c r="JGG6" s="155"/>
      <c r="JGH6" s="155"/>
      <c r="JGI6" s="155"/>
      <c r="JGJ6" s="155"/>
      <c r="JGK6" s="155"/>
      <c r="JGL6" s="155"/>
      <c r="JGM6" s="155"/>
      <c r="JGN6" s="155"/>
      <c r="JGO6" s="155"/>
      <c r="JGP6" s="155"/>
      <c r="JGQ6" s="155"/>
      <c r="JGR6" s="155"/>
      <c r="JGS6" s="155"/>
      <c r="JGT6" s="155"/>
      <c r="JGU6" s="155"/>
      <c r="JGV6" s="155"/>
      <c r="JGW6" s="155"/>
      <c r="JGX6" s="155"/>
      <c r="JGY6" s="155"/>
      <c r="JGZ6" s="155"/>
      <c r="JHA6" s="155"/>
      <c r="JHB6" s="155"/>
      <c r="JHC6" s="155"/>
      <c r="JHD6" s="155"/>
      <c r="JHE6" s="155"/>
      <c r="JHF6" s="155"/>
      <c r="JHG6" s="155"/>
      <c r="JHH6" s="155"/>
      <c r="JHI6" s="155"/>
      <c r="JHJ6" s="155"/>
      <c r="JHK6" s="155"/>
      <c r="JHL6" s="155"/>
      <c r="JHM6" s="155"/>
      <c r="JHN6" s="155"/>
      <c r="JHO6" s="155"/>
      <c r="JHP6" s="155"/>
      <c r="JHQ6" s="155"/>
      <c r="JHR6" s="155"/>
      <c r="JHS6" s="155"/>
      <c r="JHT6" s="155"/>
      <c r="JHU6" s="155"/>
      <c r="JHV6" s="155"/>
      <c r="JHW6" s="155"/>
      <c r="JHX6" s="155"/>
      <c r="JHY6" s="155"/>
      <c r="JHZ6" s="155"/>
      <c r="JIA6" s="155"/>
      <c r="JIB6" s="155"/>
      <c r="JIC6" s="155"/>
      <c r="JID6" s="155"/>
      <c r="JIE6" s="155"/>
      <c r="JIF6" s="155"/>
      <c r="JIG6" s="155"/>
      <c r="JIH6" s="155"/>
      <c r="JII6" s="155"/>
      <c r="JIJ6" s="155"/>
      <c r="JIK6" s="155"/>
      <c r="JIL6" s="155"/>
      <c r="JIM6" s="155"/>
      <c r="JIN6" s="155"/>
      <c r="JIO6" s="155"/>
      <c r="JIP6" s="155"/>
      <c r="JIQ6" s="155"/>
      <c r="JIR6" s="155"/>
      <c r="JIS6" s="155"/>
      <c r="JIT6" s="155"/>
      <c r="JIU6" s="155"/>
      <c r="JIV6" s="155"/>
      <c r="JIW6" s="155"/>
      <c r="JIX6" s="155"/>
      <c r="JIY6" s="155"/>
      <c r="JIZ6" s="155"/>
      <c r="JJA6" s="155"/>
      <c r="JJB6" s="155"/>
      <c r="JJC6" s="155"/>
      <c r="JJD6" s="155"/>
      <c r="JJE6" s="155"/>
      <c r="JJF6" s="155"/>
      <c r="JJG6" s="155"/>
      <c r="JJH6" s="155"/>
      <c r="JJI6" s="155"/>
      <c r="JJJ6" s="155"/>
      <c r="JJK6" s="155"/>
      <c r="JJL6" s="155"/>
      <c r="JJM6" s="155"/>
      <c r="JJN6" s="155"/>
      <c r="JJO6" s="155"/>
      <c r="JJP6" s="155"/>
      <c r="JJQ6" s="155"/>
      <c r="JJR6" s="155"/>
      <c r="JJS6" s="155"/>
      <c r="JJT6" s="155"/>
      <c r="JJU6" s="155"/>
      <c r="JJV6" s="155"/>
      <c r="JJW6" s="155"/>
      <c r="JJX6" s="155"/>
      <c r="JJY6" s="155"/>
      <c r="JJZ6" s="155"/>
      <c r="JKA6" s="155"/>
      <c r="JKB6" s="155"/>
      <c r="JKC6" s="155"/>
      <c r="JKD6" s="155"/>
      <c r="JKE6" s="155"/>
      <c r="JKF6" s="155"/>
      <c r="JKG6" s="155"/>
      <c r="JKH6" s="155"/>
      <c r="JKI6" s="155"/>
      <c r="JKJ6" s="155"/>
      <c r="JKK6" s="155"/>
      <c r="JKL6" s="155"/>
      <c r="JKM6" s="155"/>
      <c r="JKN6" s="155"/>
      <c r="JKO6" s="155"/>
      <c r="JKP6" s="155"/>
      <c r="JKQ6" s="155"/>
      <c r="JKR6" s="155"/>
      <c r="JKS6" s="155"/>
      <c r="JKT6" s="155"/>
      <c r="JKU6" s="155"/>
      <c r="JKV6" s="155"/>
      <c r="JKW6" s="155"/>
      <c r="JKX6" s="155"/>
      <c r="JKY6" s="155"/>
      <c r="JKZ6" s="155"/>
      <c r="JLA6" s="155"/>
      <c r="JLB6" s="155"/>
      <c r="JLC6" s="155"/>
      <c r="JLD6" s="155"/>
      <c r="JLE6" s="155"/>
      <c r="JLF6" s="155"/>
      <c r="JLG6" s="155"/>
      <c r="JLH6" s="155"/>
      <c r="JLI6" s="155"/>
      <c r="JLJ6" s="155"/>
      <c r="JLK6" s="155"/>
      <c r="JLL6" s="155"/>
      <c r="JLM6" s="155"/>
      <c r="JLN6" s="155"/>
      <c r="JLO6" s="155"/>
      <c r="JLP6" s="155"/>
      <c r="JLQ6" s="155"/>
      <c r="JLR6" s="155"/>
      <c r="JLS6" s="155"/>
      <c r="JLT6" s="155"/>
      <c r="JLU6" s="155"/>
      <c r="JLV6" s="155"/>
      <c r="JLW6" s="155"/>
      <c r="JLX6" s="155"/>
      <c r="JLY6" s="155"/>
      <c r="JLZ6" s="155"/>
      <c r="JMA6" s="155"/>
      <c r="JMB6" s="155"/>
      <c r="JMC6" s="155"/>
      <c r="JMD6" s="155"/>
      <c r="JME6" s="155"/>
      <c r="JMF6" s="155"/>
      <c r="JMG6" s="155"/>
      <c r="JMH6" s="155"/>
      <c r="JMI6" s="155"/>
      <c r="JMJ6" s="155"/>
      <c r="JMK6" s="155"/>
      <c r="JML6" s="155"/>
      <c r="JMM6" s="155"/>
      <c r="JMN6" s="155"/>
      <c r="JMO6" s="155"/>
      <c r="JMP6" s="155"/>
      <c r="JMQ6" s="155"/>
      <c r="JMR6" s="155"/>
      <c r="JMS6" s="155"/>
      <c r="JMT6" s="155"/>
      <c r="JMU6" s="155"/>
      <c r="JMV6" s="155"/>
      <c r="JMW6" s="155"/>
      <c r="JMX6" s="155"/>
      <c r="JMY6" s="155"/>
      <c r="JMZ6" s="155"/>
      <c r="JNA6" s="155"/>
      <c r="JNB6" s="155"/>
      <c r="JNC6" s="155"/>
      <c r="JND6" s="155"/>
      <c r="JNE6" s="155"/>
      <c r="JNF6" s="155"/>
      <c r="JNG6" s="155"/>
      <c r="JNH6" s="155"/>
      <c r="JNI6" s="155"/>
      <c r="JNJ6" s="155"/>
      <c r="JNK6" s="155"/>
      <c r="JNL6" s="155"/>
      <c r="JNM6" s="155"/>
      <c r="JNN6" s="155"/>
      <c r="JNO6" s="155"/>
      <c r="JNP6" s="155"/>
      <c r="JNQ6" s="155"/>
      <c r="JNR6" s="155"/>
      <c r="JNS6" s="155"/>
      <c r="JNT6" s="155"/>
      <c r="JNU6" s="155"/>
      <c r="JNV6" s="155"/>
      <c r="JNW6" s="155"/>
      <c r="JNX6" s="155"/>
      <c r="JNY6" s="155"/>
      <c r="JNZ6" s="155"/>
      <c r="JOA6" s="155"/>
      <c r="JOB6" s="155"/>
      <c r="JOC6" s="155"/>
      <c r="JOD6" s="155"/>
      <c r="JOE6" s="155"/>
      <c r="JOF6" s="155"/>
      <c r="JOG6" s="155"/>
      <c r="JOH6" s="155"/>
      <c r="JOI6" s="155"/>
      <c r="JOJ6" s="155"/>
      <c r="JOK6" s="155"/>
      <c r="JOL6" s="155"/>
      <c r="JOM6" s="155"/>
      <c r="JON6" s="155"/>
      <c r="JOO6" s="155"/>
      <c r="JOP6" s="155"/>
      <c r="JOQ6" s="155"/>
      <c r="JOR6" s="155"/>
      <c r="JOS6" s="155"/>
      <c r="JOT6" s="155"/>
      <c r="JOU6" s="155"/>
      <c r="JOV6" s="155"/>
      <c r="JOW6" s="155"/>
      <c r="JOX6" s="155"/>
      <c r="JOY6" s="155"/>
      <c r="JOZ6" s="155"/>
      <c r="JPA6" s="155"/>
      <c r="JPB6" s="155"/>
      <c r="JPC6" s="155"/>
      <c r="JPD6" s="155"/>
      <c r="JPE6" s="155"/>
      <c r="JPF6" s="155"/>
      <c r="JPG6" s="155"/>
      <c r="JPH6" s="155"/>
      <c r="JPI6" s="155"/>
      <c r="JPJ6" s="155"/>
      <c r="JPK6" s="155"/>
      <c r="JPL6" s="155"/>
      <c r="JPM6" s="155"/>
      <c r="JPN6" s="155"/>
      <c r="JPO6" s="155"/>
      <c r="JPP6" s="155"/>
      <c r="JPQ6" s="155"/>
      <c r="JPR6" s="155"/>
      <c r="JPS6" s="155"/>
      <c r="JPT6" s="155"/>
      <c r="JPU6" s="155"/>
      <c r="JPV6" s="155"/>
      <c r="JPW6" s="155"/>
      <c r="JPX6" s="155"/>
      <c r="JPY6" s="155"/>
      <c r="JPZ6" s="155"/>
      <c r="JQA6" s="155"/>
      <c r="JQB6" s="155"/>
      <c r="JQC6" s="155"/>
      <c r="JQD6" s="155"/>
      <c r="JQE6" s="155"/>
      <c r="JQF6" s="155"/>
      <c r="JQG6" s="155"/>
      <c r="JQH6" s="155"/>
      <c r="JQI6" s="155"/>
      <c r="JQJ6" s="155"/>
      <c r="JQK6" s="155"/>
      <c r="JQL6" s="155"/>
      <c r="JQM6" s="155"/>
      <c r="JQN6" s="155"/>
      <c r="JQO6" s="155"/>
      <c r="JQP6" s="155"/>
      <c r="JQQ6" s="155"/>
      <c r="JQR6" s="155"/>
      <c r="JQS6" s="155"/>
      <c r="JQT6" s="155"/>
      <c r="JQU6" s="155"/>
      <c r="JQV6" s="155"/>
      <c r="JQW6" s="155"/>
      <c r="JQX6" s="155"/>
      <c r="JQY6" s="155"/>
      <c r="JQZ6" s="155"/>
      <c r="JRA6" s="155"/>
      <c r="JRB6" s="155"/>
      <c r="JRC6" s="155"/>
      <c r="JRD6" s="155"/>
      <c r="JRE6" s="155"/>
      <c r="JRF6" s="155"/>
      <c r="JRG6" s="155"/>
      <c r="JRH6" s="155"/>
      <c r="JRI6" s="155"/>
      <c r="JRJ6" s="155"/>
      <c r="JRK6" s="155"/>
      <c r="JRL6" s="155"/>
      <c r="JRM6" s="155"/>
      <c r="JRN6" s="155"/>
      <c r="JRO6" s="155"/>
      <c r="JRP6" s="155"/>
      <c r="JRQ6" s="155"/>
      <c r="JRR6" s="155"/>
      <c r="JRS6" s="155"/>
      <c r="JRT6" s="155"/>
      <c r="JRU6" s="155"/>
      <c r="JRV6" s="155"/>
      <c r="JRW6" s="155"/>
      <c r="JRX6" s="155"/>
      <c r="JRY6" s="155"/>
      <c r="JRZ6" s="155"/>
      <c r="JSA6" s="155"/>
      <c r="JSB6" s="155"/>
      <c r="JSC6" s="155"/>
      <c r="JSD6" s="155"/>
      <c r="JSE6" s="155"/>
      <c r="JSF6" s="155"/>
      <c r="JSG6" s="155"/>
      <c r="JSH6" s="155"/>
      <c r="JSI6" s="155"/>
      <c r="JSJ6" s="155"/>
      <c r="JSK6" s="155"/>
      <c r="JSL6" s="155"/>
      <c r="JSM6" s="155"/>
      <c r="JSN6" s="155"/>
      <c r="JSO6" s="155"/>
      <c r="JSP6" s="155"/>
      <c r="JSQ6" s="155"/>
      <c r="JSR6" s="155"/>
      <c r="JSS6" s="155"/>
      <c r="JST6" s="155"/>
      <c r="JSU6" s="155"/>
      <c r="JSV6" s="155"/>
      <c r="JSW6" s="155"/>
      <c r="JSX6" s="155"/>
      <c r="JSY6" s="155"/>
      <c r="JSZ6" s="155"/>
      <c r="JTA6" s="155"/>
      <c r="JTB6" s="155"/>
      <c r="JTC6" s="155"/>
      <c r="JTD6" s="155"/>
      <c r="JTE6" s="155"/>
      <c r="JTF6" s="155"/>
      <c r="JTG6" s="155"/>
      <c r="JTH6" s="155"/>
      <c r="JTI6" s="155"/>
      <c r="JTJ6" s="155"/>
      <c r="JTK6" s="155"/>
      <c r="JTL6" s="155"/>
      <c r="JTM6" s="155"/>
      <c r="JTN6" s="155"/>
      <c r="JTO6" s="155"/>
      <c r="JTP6" s="155"/>
      <c r="JTQ6" s="155"/>
      <c r="JTR6" s="155"/>
      <c r="JTS6" s="155"/>
      <c r="JTT6" s="155"/>
      <c r="JTU6" s="155"/>
      <c r="JTV6" s="155"/>
      <c r="JTW6" s="155"/>
      <c r="JTX6" s="155"/>
      <c r="JTY6" s="155"/>
      <c r="JTZ6" s="155"/>
      <c r="JUA6" s="155"/>
      <c r="JUB6" s="155"/>
      <c r="JUC6" s="155"/>
      <c r="JUD6" s="155"/>
      <c r="JUE6" s="155"/>
      <c r="JUF6" s="155"/>
      <c r="JUG6" s="155"/>
      <c r="JUH6" s="155"/>
      <c r="JUI6" s="155"/>
      <c r="JUJ6" s="155"/>
      <c r="JUK6" s="155"/>
      <c r="JUL6" s="155"/>
      <c r="JUM6" s="155"/>
      <c r="JUN6" s="155"/>
      <c r="JUO6" s="155"/>
      <c r="JUP6" s="155"/>
      <c r="JUQ6" s="155"/>
      <c r="JUR6" s="155"/>
      <c r="JUS6" s="155"/>
      <c r="JUT6" s="155"/>
      <c r="JUU6" s="155"/>
      <c r="JUV6" s="155"/>
      <c r="JUW6" s="155"/>
      <c r="JUX6" s="155"/>
      <c r="JUY6" s="155"/>
      <c r="JUZ6" s="155"/>
      <c r="JVA6" s="155"/>
      <c r="JVB6" s="155"/>
      <c r="JVC6" s="155"/>
      <c r="JVD6" s="155"/>
      <c r="JVE6" s="155"/>
      <c r="JVF6" s="155"/>
      <c r="JVG6" s="155"/>
      <c r="JVH6" s="155"/>
      <c r="JVI6" s="155"/>
      <c r="JVJ6" s="155"/>
      <c r="JVK6" s="155"/>
      <c r="JVL6" s="155"/>
      <c r="JVM6" s="155"/>
      <c r="JVN6" s="155"/>
      <c r="JVO6" s="155"/>
      <c r="JVP6" s="155"/>
      <c r="JVQ6" s="155"/>
      <c r="JVR6" s="155"/>
      <c r="JVS6" s="155"/>
      <c r="JVT6" s="155"/>
      <c r="JVU6" s="155"/>
      <c r="JVV6" s="155"/>
      <c r="JVW6" s="155"/>
      <c r="JVX6" s="155"/>
      <c r="JVY6" s="155"/>
      <c r="JVZ6" s="155"/>
      <c r="JWA6" s="155"/>
      <c r="JWB6" s="155"/>
      <c r="JWC6" s="155"/>
      <c r="JWD6" s="155"/>
      <c r="JWE6" s="155"/>
      <c r="JWF6" s="155"/>
      <c r="JWG6" s="155"/>
      <c r="JWH6" s="155"/>
      <c r="JWI6" s="155"/>
      <c r="JWJ6" s="155"/>
      <c r="JWK6" s="155"/>
      <c r="JWL6" s="155"/>
      <c r="JWM6" s="155"/>
      <c r="JWN6" s="155"/>
      <c r="JWO6" s="155"/>
      <c r="JWP6" s="155"/>
      <c r="JWQ6" s="155"/>
      <c r="JWR6" s="155"/>
      <c r="JWS6" s="155"/>
      <c r="JWT6" s="155"/>
      <c r="JWU6" s="155"/>
      <c r="JWV6" s="155"/>
      <c r="JWW6" s="155"/>
      <c r="JWX6" s="155"/>
      <c r="JWY6" s="155"/>
      <c r="JWZ6" s="155"/>
      <c r="JXA6" s="155"/>
      <c r="JXB6" s="155"/>
      <c r="JXC6" s="155"/>
      <c r="JXD6" s="155"/>
      <c r="JXE6" s="155"/>
      <c r="JXF6" s="155"/>
      <c r="JXG6" s="155"/>
      <c r="JXH6" s="155"/>
      <c r="JXI6" s="155"/>
      <c r="JXJ6" s="155"/>
      <c r="JXK6" s="155"/>
      <c r="JXL6" s="155"/>
      <c r="JXM6" s="155"/>
      <c r="JXN6" s="155"/>
      <c r="JXO6" s="155"/>
      <c r="JXP6" s="155"/>
      <c r="JXQ6" s="155"/>
      <c r="JXR6" s="155"/>
      <c r="JXS6" s="155"/>
      <c r="JXT6" s="155"/>
      <c r="JXU6" s="155"/>
      <c r="JXV6" s="155"/>
      <c r="JXW6" s="155"/>
      <c r="JXX6" s="155"/>
      <c r="JXY6" s="155"/>
      <c r="JXZ6" s="155"/>
      <c r="JYA6" s="155"/>
      <c r="JYB6" s="155"/>
      <c r="JYC6" s="155"/>
      <c r="JYD6" s="155"/>
      <c r="JYE6" s="155"/>
      <c r="JYF6" s="155"/>
      <c r="JYG6" s="155"/>
      <c r="JYH6" s="155"/>
      <c r="JYI6" s="155"/>
      <c r="JYJ6" s="155"/>
      <c r="JYK6" s="155"/>
      <c r="JYL6" s="155"/>
      <c r="JYM6" s="155"/>
      <c r="JYN6" s="155"/>
      <c r="JYO6" s="155"/>
      <c r="JYP6" s="155"/>
      <c r="JYQ6" s="155"/>
      <c r="JYR6" s="155"/>
      <c r="JYS6" s="155"/>
      <c r="JYT6" s="155"/>
      <c r="JYU6" s="155"/>
      <c r="JYV6" s="155"/>
      <c r="JYW6" s="155"/>
      <c r="JYX6" s="155"/>
      <c r="JYY6" s="155"/>
      <c r="JYZ6" s="155"/>
      <c r="JZA6" s="155"/>
      <c r="JZB6" s="155"/>
      <c r="JZC6" s="155"/>
      <c r="JZD6" s="155"/>
      <c r="JZE6" s="155"/>
      <c r="JZF6" s="155"/>
      <c r="JZG6" s="155"/>
      <c r="JZH6" s="155"/>
      <c r="JZI6" s="155"/>
      <c r="JZJ6" s="155"/>
      <c r="JZK6" s="155"/>
      <c r="JZL6" s="155"/>
      <c r="JZM6" s="155"/>
      <c r="JZN6" s="155"/>
      <c r="JZO6" s="155"/>
      <c r="JZP6" s="155"/>
      <c r="JZQ6" s="155"/>
      <c r="JZR6" s="155"/>
      <c r="JZS6" s="155"/>
      <c r="JZT6" s="155"/>
      <c r="JZU6" s="155"/>
      <c r="JZV6" s="155"/>
      <c r="JZW6" s="155"/>
      <c r="JZX6" s="155"/>
      <c r="JZY6" s="155"/>
      <c r="JZZ6" s="155"/>
      <c r="KAA6" s="155"/>
      <c r="KAB6" s="155"/>
      <c r="KAC6" s="155"/>
      <c r="KAD6" s="155"/>
      <c r="KAE6" s="155"/>
      <c r="KAF6" s="155"/>
      <c r="KAG6" s="155"/>
      <c r="KAH6" s="155"/>
      <c r="KAI6" s="155"/>
      <c r="KAJ6" s="155"/>
      <c r="KAK6" s="155"/>
      <c r="KAL6" s="155"/>
      <c r="KAM6" s="155"/>
      <c r="KAN6" s="155"/>
      <c r="KAO6" s="155"/>
      <c r="KAP6" s="155"/>
      <c r="KAQ6" s="155"/>
      <c r="KAR6" s="155"/>
      <c r="KAS6" s="155"/>
      <c r="KAT6" s="155"/>
      <c r="KAU6" s="155"/>
      <c r="KAV6" s="155"/>
      <c r="KAW6" s="155"/>
      <c r="KAX6" s="155"/>
      <c r="KAY6" s="155"/>
      <c r="KAZ6" s="155"/>
      <c r="KBA6" s="155"/>
      <c r="KBB6" s="155"/>
      <c r="KBC6" s="155"/>
      <c r="KBD6" s="155"/>
      <c r="KBE6" s="155"/>
      <c r="KBF6" s="155"/>
      <c r="KBG6" s="155"/>
      <c r="KBH6" s="155"/>
      <c r="KBI6" s="155"/>
      <c r="KBJ6" s="155"/>
      <c r="KBK6" s="155"/>
      <c r="KBL6" s="155"/>
      <c r="KBM6" s="155"/>
      <c r="KBN6" s="155"/>
      <c r="KBO6" s="155"/>
      <c r="KBP6" s="155"/>
      <c r="KBQ6" s="155"/>
      <c r="KBR6" s="155"/>
      <c r="KBS6" s="155"/>
      <c r="KBT6" s="155"/>
      <c r="KBU6" s="155"/>
      <c r="KBV6" s="155"/>
      <c r="KBW6" s="155"/>
      <c r="KBX6" s="155"/>
      <c r="KBY6" s="155"/>
      <c r="KBZ6" s="155"/>
      <c r="KCA6" s="155"/>
      <c r="KCB6" s="155"/>
      <c r="KCC6" s="155"/>
      <c r="KCD6" s="155"/>
      <c r="KCE6" s="155"/>
      <c r="KCF6" s="155"/>
      <c r="KCG6" s="155"/>
      <c r="KCH6" s="155"/>
      <c r="KCI6" s="155"/>
      <c r="KCJ6" s="155"/>
      <c r="KCK6" s="155"/>
      <c r="KCL6" s="155"/>
      <c r="KCM6" s="155"/>
      <c r="KCN6" s="155"/>
      <c r="KCO6" s="155"/>
      <c r="KCP6" s="155"/>
      <c r="KCQ6" s="155"/>
      <c r="KCR6" s="155"/>
      <c r="KCS6" s="155"/>
      <c r="KCT6" s="155"/>
      <c r="KCU6" s="155"/>
      <c r="KCV6" s="155"/>
      <c r="KCW6" s="155"/>
      <c r="KCX6" s="155"/>
      <c r="KCY6" s="155"/>
      <c r="KCZ6" s="155"/>
      <c r="KDA6" s="155"/>
      <c r="KDB6" s="155"/>
      <c r="KDC6" s="155"/>
      <c r="KDD6" s="155"/>
      <c r="KDE6" s="155"/>
      <c r="KDF6" s="155"/>
      <c r="KDG6" s="155"/>
      <c r="KDH6" s="155"/>
      <c r="KDI6" s="155"/>
      <c r="KDJ6" s="155"/>
      <c r="KDK6" s="155"/>
      <c r="KDL6" s="155"/>
      <c r="KDM6" s="155"/>
      <c r="KDN6" s="155"/>
      <c r="KDO6" s="155"/>
      <c r="KDP6" s="155"/>
      <c r="KDQ6" s="155"/>
      <c r="KDR6" s="155"/>
      <c r="KDS6" s="155"/>
      <c r="KDT6" s="155"/>
      <c r="KDU6" s="155"/>
      <c r="KDV6" s="155"/>
      <c r="KDW6" s="155"/>
      <c r="KDX6" s="155"/>
      <c r="KDY6" s="155"/>
      <c r="KDZ6" s="155"/>
      <c r="KEA6" s="155"/>
      <c r="KEB6" s="155"/>
      <c r="KEC6" s="155"/>
      <c r="KED6" s="155"/>
      <c r="KEE6" s="155"/>
      <c r="KEF6" s="155"/>
      <c r="KEG6" s="155"/>
      <c r="KEH6" s="155"/>
      <c r="KEI6" s="155"/>
      <c r="KEJ6" s="155"/>
      <c r="KEK6" s="155"/>
      <c r="KEL6" s="155"/>
      <c r="KEM6" s="155"/>
      <c r="KEN6" s="155"/>
      <c r="KEO6" s="155"/>
      <c r="KEP6" s="155"/>
      <c r="KEQ6" s="155"/>
      <c r="KER6" s="155"/>
      <c r="KES6" s="155"/>
      <c r="KET6" s="155"/>
      <c r="KEU6" s="155"/>
      <c r="KEV6" s="155"/>
      <c r="KEW6" s="155"/>
      <c r="KEX6" s="155"/>
      <c r="KEY6" s="155"/>
      <c r="KEZ6" s="155"/>
      <c r="KFA6" s="155"/>
      <c r="KFB6" s="155"/>
      <c r="KFC6" s="155"/>
      <c r="KFD6" s="155"/>
      <c r="KFE6" s="155"/>
      <c r="KFF6" s="155"/>
      <c r="KFG6" s="155"/>
      <c r="KFH6" s="155"/>
      <c r="KFI6" s="155"/>
      <c r="KFJ6" s="155"/>
      <c r="KFK6" s="155"/>
      <c r="KFL6" s="155"/>
      <c r="KFM6" s="155"/>
      <c r="KFN6" s="155"/>
      <c r="KFO6" s="155"/>
      <c r="KFP6" s="155"/>
      <c r="KFQ6" s="155"/>
      <c r="KFR6" s="155"/>
      <c r="KFS6" s="155"/>
      <c r="KFT6" s="155"/>
      <c r="KFU6" s="155"/>
      <c r="KFV6" s="155"/>
      <c r="KFW6" s="155"/>
      <c r="KFX6" s="155"/>
      <c r="KFY6" s="155"/>
      <c r="KFZ6" s="155"/>
      <c r="KGA6" s="155"/>
      <c r="KGB6" s="155"/>
      <c r="KGC6" s="155"/>
      <c r="KGD6" s="155"/>
      <c r="KGE6" s="155"/>
      <c r="KGF6" s="155"/>
      <c r="KGG6" s="155"/>
      <c r="KGH6" s="155"/>
      <c r="KGI6" s="155"/>
      <c r="KGJ6" s="155"/>
      <c r="KGK6" s="155"/>
      <c r="KGL6" s="155"/>
      <c r="KGM6" s="155"/>
      <c r="KGN6" s="155"/>
      <c r="KGO6" s="155"/>
      <c r="KGP6" s="155"/>
      <c r="KGQ6" s="155"/>
      <c r="KGR6" s="155"/>
      <c r="KGS6" s="155"/>
      <c r="KGT6" s="155"/>
      <c r="KGU6" s="155"/>
      <c r="KGV6" s="155"/>
      <c r="KGW6" s="155"/>
      <c r="KGX6" s="155"/>
      <c r="KGY6" s="155"/>
      <c r="KGZ6" s="155"/>
      <c r="KHA6" s="155"/>
      <c r="KHB6" s="155"/>
      <c r="KHC6" s="155"/>
      <c r="KHD6" s="155"/>
      <c r="KHE6" s="155"/>
      <c r="KHF6" s="155"/>
      <c r="KHG6" s="155"/>
      <c r="KHH6" s="155"/>
      <c r="KHI6" s="155"/>
      <c r="KHJ6" s="155"/>
      <c r="KHK6" s="155"/>
      <c r="KHL6" s="155"/>
      <c r="KHM6" s="155"/>
      <c r="KHN6" s="155"/>
      <c r="KHO6" s="155"/>
      <c r="KHP6" s="155"/>
      <c r="KHQ6" s="155"/>
      <c r="KHR6" s="155"/>
      <c r="KHS6" s="155"/>
      <c r="KHT6" s="155"/>
      <c r="KHU6" s="155"/>
      <c r="KHV6" s="155"/>
      <c r="KHW6" s="155"/>
      <c r="KHX6" s="155"/>
      <c r="KHY6" s="155"/>
      <c r="KHZ6" s="155"/>
      <c r="KIA6" s="155"/>
      <c r="KIB6" s="155"/>
      <c r="KIC6" s="155"/>
      <c r="KID6" s="155"/>
      <c r="KIE6" s="155"/>
      <c r="KIF6" s="155"/>
      <c r="KIG6" s="155"/>
      <c r="KIH6" s="155"/>
      <c r="KII6" s="155"/>
      <c r="KIJ6" s="155"/>
      <c r="KIK6" s="155"/>
      <c r="KIL6" s="155"/>
      <c r="KIM6" s="155"/>
      <c r="KIN6" s="155"/>
      <c r="KIO6" s="155"/>
      <c r="KIP6" s="155"/>
      <c r="KIQ6" s="155"/>
      <c r="KIR6" s="155"/>
      <c r="KIS6" s="155"/>
      <c r="KIT6" s="155"/>
      <c r="KIU6" s="155"/>
      <c r="KIV6" s="155"/>
      <c r="KIW6" s="155"/>
      <c r="KIX6" s="155"/>
      <c r="KIY6" s="155"/>
      <c r="KIZ6" s="155"/>
      <c r="KJA6" s="155"/>
      <c r="KJB6" s="155"/>
      <c r="KJC6" s="155"/>
      <c r="KJD6" s="155"/>
      <c r="KJE6" s="155"/>
      <c r="KJF6" s="155"/>
      <c r="KJG6" s="155"/>
      <c r="KJH6" s="155"/>
      <c r="KJI6" s="155"/>
      <c r="KJJ6" s="155"/>
      <c r="KJK6" s="155"/>
      <c r="KJL6" s="155"/>
      <c r="KJM6" s="155"/>
      <c r="KJN6" s="155"/>
      <c r="KJO6" s="155"/>
      <c r="KJP6" s="155"/>
      <c r="KJQ6" s="155"/>
      <c r="KJR6" s="155"/>
      <c r="KJS6" s="155"/>
      <c r="KJT6" s="155"/>
      <c r="KJU6" s="155"/>
      <c r="KJV6" s="155"/>
      <c r="KJW6" s="155"/>
      <c r="KJX6" s="155"/>
      <c r="KJY6" s="155"/>
      <c r="KJZ6" s="155"/>
      <c r="KKA6" s="155"/>
      <c r="KKB6" s="155"/>
      <c r="KKC6" s="155"/>
      <c r="KKD6" s="155"/>
      <c r="KKE6" s="155"/>
      <c r="KKF6" s="155"/>
      <c r="KKG6" s="155"/>
      <c r="KKH6" s="155"/>
      <c r="KKI6" s="155"/>
      <c r="KKJ6" s="155"/>
      <c r="KKK6" s="155"/>
      <c r="KKL6" s="155"/>
      <c r="KKM6" s="155"/>
      <c r="KKN6" s="155"/>
      <c r="KKO6" s="155"/>
      <c r="KKP6" s="155"/>
      <c r="KKQ6" s="155"/>
      <c r="KKR6" s="155"/>
      <c r="KKS6" s="155"/>
      <c r="KKT6" s="155"/>
      <c r="KKU6" s="155"/>
      <c r="KKV6" s="155"/>
      <c r="KKW6" s="155"/>
      <c r="KKX6" s="155"/>
      <c r="KKY6" s="155"/>
      <c r="KKZ6" s="155"/>
      <c r="KLA6" s="155"/>
      <c r="KLB6" s="155"/>
      <c r="KLC6" s="155"/>
      <c r="KLD6" s="155"/>
      <c r="KLE6" s="155"/>
      <c r="KLF6" s="155"/>
      <c r="KLG6" s="155"/>
      <c r="KLH6" s="155"/>
      <c r="KLI6" s="155"/>
      <c r="KLJ6" s="155"/>
      <c r="KLK6" s="155"/>
      <c r="KLL6" s="155"/>
      <c r="KLM6" s="155"/>
      <c r="KLN6" s="155"/>
      <c r="KLO6" s="155"/>
      <c r="KLP6" s="155"/>
      <c r="KLQ6" s="155"/>
      <c r="KLR6" s="155"/>
      <c r="KLS6" s="155"/>
      <c r="KLT6" s="155"/>
      <c r="KLU6" s="155"/>
      <c r="KLV6" s="155"/>
      <c r="KLW6" s="155"/>
      <c r="KLX6" s="155"/>
      <c r="KLY6" s="155"/>
      <c r="KLZ6" s="155"/>
      <c r="KMA6" s="155"/>
      <c r="KMB6" s="155"/>
      <c r="KMC6" s="155"/>
      <c r="KMD6" s="155"/>
      <c r="KME6" s="155"/>
      <c r="KMF6" s="155"/>
      <c r="KMG6" s="155"/>
      <c r="KMH6" s="155"/>
      <c r="KMI6" s="155"/>
      <c r="KMJ6" s="155"/>
      <c r="KMK6" s="155"/>
      <c r="KML6" s="155"/>
      <c r="KMM6" s="155"/>
      <c r="KMN6" s="155"/>
      <c r="KMO6" s="155"/>
      <c r="KMP6" s="155"/>
      <c r="KMQ6" s="155"/>
      <c r="KMR6" s="155"/>
      <c r="KMS6" s="155"/>
      <c r="KMT6" s="155"/>
      <c r="KMU6" s="155"/>
      <c r="KMV6" s="155"/>
      <c r="KMW6" s="155"/>
      <c r="KMX6" s="155"/>
      <c r="KMY6" s="155"/>
      <c r="KMZ6" s="155"/>
      <c r="KNA6" s="155"/>
      <c r="KNB6" s="155"/>
      <c r="KNC6" s="155"/>
      <c r="KND6" s="155"/>
      <c r="KNE6" s="155"/>
      <c r="KNF6" s="155"/>
      <c r="KNG6" s="155"/>
      <c r="KNH6" s="155"/>
      <c r="KNI6" s="155"/>
      <c r="KNJ6" s="155"/>
      <c r="KNK6" s="155"/>
      <c r="KNL6" s="155"/>
      <c r="KNM6" s="155"/>
      <c r="KNN6" s="155"/>
      <c r="KNO6" s="155"/>
      <c r="KNP6" s="155"/>
      <c r="KNQ6" s="155"/>
      <c r="KNR6" s="155"/>
      <c r="KNS6" s="155"/>
      <c r="KNT6" s="155"/>
      <c r="KNU6" s="155"/>
      <c r="KNV6" s="155"/>
      <c r="KNW6" s="155"/>
      <c r="KNX6" s="155"/>
      <c r="KNY6" s="155"/>
      <c r="KNZ6" s="155"/>
      <c r="KOA6" s="155"/>
      <c r="KOB6" s="155"/>
      <c r="KOC6" s="155"/>
      <c r="KOD6" s="155"/>
      <c r="KOE6" s="155"/>
      <c r="KOF6" s="155"/>
      <c r="KOG6" s="155"/>
      <c r="KOH6" s="155"/>
      <c r="KOI6" s="155"/>
      <c r="KOJ6" s="155"/>
      <c r="KOK6" s="155"/>
      <c r="KOL6" s="155"/>
      <c r="KOM6" s="155"/>
      <c r="KON6" s="155"/>
      <c r="KOO6" s="155"/>
      <c r="KOP6" s="155"/>
      <c r="KOQ6" s="155"/>
      <c r="KOR6" s="155"/>
      <c r="KOS6" s="155"/>
      <c r="KOT6" s="155"/>
      <c r="KOU6" s="155"/>
      <c r="KOV6" s="155"/>
      <c r="KOW6" s="155"/>
      <c r="KOX6" s="155"/>
      <c r="KOY6" s="155"/>
      <c r="KOZ6" s="155"/>
      <c r="KPA6" s="155"/>
      <c r="KPB6" s="155"/>
      <c r="KPC6" s="155"/>
      <c r="KPD6" s="155"/>
      <c r="KPE6" s="155"/>
      <c r="KPF6" s="155"/>
      <c r="KPG6" s="155"/>
      <c r="KPH6" s="155"/>
      <c r="KPI6" s="155"/>
      <c r="KPJ6" s="155"/>
      <c r="KPK6" s="155"/>
      <c r="KPL6" s="155"/>
      <c r="KPM6" s="155"/>
      <c r="KPN6" s="155"/>
      <c r="KPO6" s="155"/>
      <c r="KPP6" s="155"/>
      <c r="KPQ6" s="155"/>
      <c r="KPR6" s="155"/>
      <c r="KPS6" s="155"/>
      <c r="KPT6" s="155"/>
      <c r="KPU6" s="155"/>
      <c r="KPV6" s="155"/>
      <c r="KPW6" s="155"/>
      <c r="KPX6" s="155"/>
      <c r="KPY6" s="155"/>
      <c r="KPZ6" s="155"/>
      <c r="KQA6" s="155"/>
      <c r="KQB6" s="155"/>
      <c r="KQC6" s="155"/>
      <c r="KQD6" s="155"/>
      <c r="KQE6" s="155"/>
      <c r="KQF6" s="155"/>
      <c r="KQG6" s="155"/>
      <c r="KQH6" s="155"/>
      <c r="KQI6" s="155"/>
      <c r="KQJ6" s="155"/>
      <c r="KQK6" s="155"/>
      <c r="KQL6" s="155"/>
      <c r="KQM6" s="155"/>
      <c r="KQN6" s="155"/>
      <c r="KQO6" s="155"/>
      <c r="KQP6" s="155"/>
      <c r="KQQ6" s="155"/>
      <c r="KQR6" s="155"/>
      <c r="KQS6" s="155"/>
      <c r="KQT6" s="155"/>
      <c r="KQU6" s="155"/>
      <c r="KQV6" s="155"/>
      <c r="KQW6" s="155"/>
      <c r="KQX6" s="155"/>
      <c r="KQY6" s="155"/>
      <c r="KQZ6" s="155"/>
      <c r="KRA6" s="155"/>
      <c r="KRB6" s="155"/>
      <c r="KRC6" s="155"/>
      <c r="KRD6" s="155"/>
      <c r="KRE6" s="155"/>
      <c r="KRF6" s="155"/>
      <c r="KRG6" s="155"/>
      <c r="KRH6" s="155"/>
      <c r="KRI6" s="155"/>
      <c r="KRJ6" s="155"/>
      <c r="KRK6" s="155"/>
      <c r="KRL6" s="155"/>
      <c r="KRM6" s="155"/>
      <c r="KRN6" s="155"/>
      <c r="KRO6" s="155"/>
      <c r="KRP6" s="155"/>
      <c r="KRQ6" s="155"/>
      <c r="KRR6" s="155"/>
      <c r="KRS6" s="155"/>
      <c r="KRT6" s="155"/>
      <c r="KRU6" s="155"/>
      <c r="KRV6" s="155"/>
      <c r="KRW6" s="155"/>
      <c r="KRX6" s="155"/>
      <c r="KRY6" s="155"/>
      <c r="KRZ6" s="155"/>
      <c r="KSA6" s="155"/>
      <c r="KSB6" s="155"/>
      <c r="KSC6" s="155"/>
      <c r="KSD6" s="155"/>
      <c r="KSE6" s="155"/>
      <c r="KSF6" s="155"/>
      <c r="KSG6" s="155"/>
      <c r="KSH6" s="155"/>
      <c r="KSI6" s="155"/>
      <c r="KSJ6" s="155"/>
      <c r="KSK6" s="155"/>
      <c r="KSL6" s="155"/>
      <c r="KSM6" s="155"/>
      <c r="KSN6" s="155"/>
      <c r="KSO6" s="155"/>
      <c r="KSP6" s="155"/>
      <c r="KSQ6" s="155"/>
      <c r="KSR6" s="155"/>
      <c r="KSS6" s="155"/>
      <c r="KST6" s="155"/>
      <c r="KSU6" s="155"/>
      <c r="KSV6" s="155"/>
      <c r="KSW6" s="155"/>
      <c r="KSX6" s="155"/>
      <c r="KSY6" s="155"/>
      <c r="KSZ6" s="155"/>
      <c r="KTA6" s="155"/>
      <c r="KTB6" s="155"/>
      <c r="KTC6" s="155"/>
      <c r="KTD6" s="155"/>
      <c r="KTE6" s="155"/>
      <c r="KTF6" s="155"/>
      <c r="KTG6" s="155"/>
      <c r="KTH6" s="155"/>
      <c r="KTI6" s="155"/>
      <c r="KTJ6" s="155"/>
      <c r="KTK6" s="155"/>
      <c r="KTL6" s="155"/>
      <c r="KTM6" s="155"/>
      <c r="KTN6" s="155"/>
      <c r="KTO6" s="155"/>
      <c r="KTP6" s="155"/>
      <c r="KTQ6" s="155"/>
      <c r="KTR6" s="155"/>
      <c r="KTS6" s="155"/>
      <c r="KTT6" s="155"/>
      <c r="KTU6" s="155"/>
      <c r="KTV6" s="155"/>
      <c r="KTW6" s="155"/>
      <c r="KTX6" s="155"/>
      <c r="KTY6" s="155"/>
      <c r="KTZ6" s="155"/>
      <c r="KUA6" s="155"/>
      <c r="KUB6" s="155"/>
      <c r="KUC6" s="155"/>
      <c r="KUD6" s="155"/>
      <c r="KUE6" s="155"/>
      <c r="KUF6" s="155"/>
      <c r="KUG6" s="155"/>
      <c r="KUH6" s="155"/>
      <c r="KUI6" s="155"/>
      <c r="KUJ6" s="155"/>
      <c r="KUK6" s="155"/>
      <c r="KUL6" s="155"/>
      <c r="KUM6" s="155"/>
      <c r="KUN6" s="155"/>
      <c r="KUO6" s="155"/>
      <c r="KUP6" s="155"/>
      <c r="KUQ6" s="155"/>
      <c r="KUR6" s="155"/>
      <c r="KUS6" s="155"/>
      <c r="KUT6" s="155"/>
      <c r="KUU6" s="155"/>
      <c r="KUV6" s="155"/>
      <c r="KUW6" s="155"/>
      <c r="KUX6" s="155"/>
      <c r="KUY6" s="155"/>
      <c r="KUZ6" s="155"/>
      <c r="KVA6" s="155"/>
      <c r="KVB6" s="155"/>
      <c r="KVC6" s="155"/>
      <c r="KVD6" s="155"/>
      <c r="KVE6" s="155"/>
      <c r="KVF6" s="155"/>
      <c r="KVG6" s="155"/>
      <c r="KVH6" s="155"/>
      <c r="KVI6" s="155"/>
      <c r="KVJ6" s="155"/>
      <c r="KVK6" s="155"/>
      <c r="KVL6" s="155"/>
      <c r="KVM6" s="155"/>
      <c r="KVN6" s="155"/>
      <c r="KVO6" s="155"/>
      <c r="KVP6" s="155"/>
      <c r="KVQ6" s="155"/>
      <c r="KVR6" s="155"/>
      <c r="KVS6" s="155"/>
      <c r="KVT6" s="155"/>
      <c r="KVU6" s="155"/>
      <c r="KVV6" s="155"/>
      <c r="KVW6" s="155"/>
      <c r="KVX6" s="155"/>
      <c r="KVY6" s="155"/>
      <c r="KVZ6" s="155"/>
      <c r="KWA6" s="155"/>
      <c r="KWB6" s="155"/>
      <c r="KWC6" s="155"/>
      <c r="KWD6" s="155"/>
      <c r="KWE6" s="155"/>
      <c r="KWF6" s="155"/>
      <c r="KWG6" s="155"/>
      <c r="KWH6" s="155"/>
      <c r="KWI6" s="155"/>
      <c r="KWJ6" s="155"/>
      <c r="KWK6" s="155"/>
      <c r="KWL6" s="155"/>
      <c r="KWM6" s="155"/>
      <c r="KWN6" s="155"/>
      <c r="KWO6" s="155"/>
      <c r="KWP6" s="155"/>
      <c r="KWQ6" s="155"/>
      <c r="KWR6" s="155"/>
      <c r="KWS6" s="155"/>
      <c r="KWT6" s="155"/>
      <c r="KWU6" s="155"/>
      <c r="KWV6" s="155"/>
      <c r="KWW6" s="155"/>
      <c r="KWX6" s="155"/>
      <c r="KWY6" s="155"/>
      <c r="KWZ6" s="155"/>
      <c r="KXA6" s="155"/>
      <c r="KXB6" s="155"/>
      <c r="KXC6" s="155"/>
      <c r="KXD6" s="155"/>
      <c r="KXE6" s="155"/>
      <c r="KXF6" s="155"/>
      <c r="KXG6" s="155"/>
      <c r="KXH6" s="155"/>
      <c r="KXI6" s="155"/>
      <c r="KXJ6" s="155"/>
      <c r="KXK6" s="155"/>
      <c r="KXL6" s="155"/>
      <c r="KXM6" s="155"/>
      <c r="KXN6" s="155"/>
      <c r="KXO6" s="155"/>
      <c r="KXP6" s="155"/>
      <c r="KXQ6" s="155"/>
      <c r="KXR6" s="155"/>
      <c r="KXS6" s="155"/>
      <c r="KXT6" s="155"/>
      <c r="KXU6" s="155"/>
      <c r="KXV6" s="155"/>
      <c r="KXW6" s="155"/>
      <c r="KXX6" s="155"/>
      <c r="KXY6" s="155"/>
      <c r="KXZ6" s="155"/>
      <c r="KYA6" s="155"/>
      <c r="KYB6" s="155"/>
      <c r="KYC6" s="155"/>
      <c r="KYD6" s="155"/>
      <c r="KYE6" s="155"/>
      <c r="KYF6" s="155"/>
      <c r="KYG6" s="155"/>
      <c r="KYH6" s="155"/>
      <c r="KYI6" s="155"/>
      <c r="KYJ6" s="155"/>
      <c r="KYK6" s="155"/>
      <c r="KYL6" s="155"/>
      <c r="KYM6" s="155"/>
      <c r="KYN6" s="155"/>
      <c r="KYO6" s="155"/>
      <c r="KYP6" s="155"/>
      <c r="KYQ6" s="155"/>
      <c r="KYR6" s="155"/>
      <c r="KYS6" s="155"/>
      <c r="KYT6" s="155"/>
      <c r="KYU6" s="155"/>
      <c r="KYV6" s="155"/>
      <c r="KYW6" s="155"/>
      <c r="KYX6" s="155"/>
      <c r="KYY6" s="155"/>
      <c r="KYZ6" s="155"/>
      <c r="KZA6" s="155"/>
      <c r="KZB6" s="155"/>
      <c r="KZC6" s="155"/>
      <c r="KZD6" s="155"/>
      <c r="KZE6" s="155"/>
      <c r="KZF6" s="155"/>
      <c r="KZG6" s="155"/>
      <c r="KZH6" s="155"/>
      <c r="KZI6" s="155"/>
      <c r="KZJ6" s="155"/>
      <c r="KZK6" s="155"/>
      <c r="KZL6" s="155"/>
      <c r="KZM6" s="155"/>
      <c r="KZN6" s="155"/>
      <c r="KZO6" s="155"/>
      <c r="KZP6" s="155"/>
      <c r="KZQ6" s="155"/>
      <c r="KZR6" s="155"/>
      <c r="KZS6" s="155"/>
      <c r="KZT6" s="155"/>
      <c r="KZU6" s="155"/>
      <c r="KZV6" s="155"/>
      <c r="KZW6" s="155"/>
      <c r="KZX6" s="155"/>
      <c r="KZY6" s="155"/>
      <c r="KZZ6" s="155"/>
      <c r="LAA6" s="155"/>
      <c r="LAB6" s="155"/>
      <c r="LAC6" s="155"/>
      <c r="LAD6" s="155"/>
      <c r="LAE6" s="155"/>
      <c r="LAF6" s="155"/>
      <c r="LAG6" s="155"/>
      <c r="LAH6" s="155"/>
      <c r="LAI6" s="155"/>
      <c r="LAJ6" s="155"/>
      <c r="LAK6" s="155"/>
      <c r="LAL6" s="155"/>
      <c r="LAM6" s="155"/>
      <c r="LAN6" s="155"/>
      <c r="LAO6" s="155"/>
      <c r="LAP6" s="155"/>
      <c r="LAQ6" s="155"/>
      <c r="LAR6" s="155"/>
      <c r="LAS6" s="155"/>
      <c r="LAT6" s="155"/>
      <c r="LAU6" s="155"/>
      <c r="LAV6" s="155"/>
      <c r="LAW6" s="155"/>
      <c r="LAX6" s="155"/>
      <c r="LAY6" s="155"/>
      <c r="LAZ6" s="155"/>
      <c r="LBA6" s="155"/>
      <c r="LBB6" s="155"/>
      <c r="LBC6" s="155"/>
      <c r="LBD6" s="155"/>
      <c r="LBE6" s="155"/>
      <c r="LBF6" s="155"/>
      <c r="LBG6" s="155"/>
      <c r="LBH6" s="155"/>
      <c r="LBI6" s="155"/>
      <c r="LBJ6" s="155"/>
      <c r="LBK6" s="155"/>
      <c r="LBL6" s="155"/>
      <c r="LBM6" s="155"/>
      <c r="LBN6" s="155"/>
      <c r="LBO6" s="155"/>
      <c r="LBP6" s="155"/>
      <c r="LBQ6" s="155"/>
      <c r="LBR6" s="155"/>
      <c r="LBS6" s="155"/>
      <c r="LBT6" s="155"/>
      <c r="LBU6" s="155"/>
      <c r="LBV6" s="155"/>
      <c r="LBW6" s="155"/>
      <c r="LBX6" s="155"/>
      <c r="LBY6" s="155"/>
      <c r="LBZ6" s="155"/>
      <c r="LCA6" s="155"/>
      <c r="LCB6" s="155"/>
      <c r="LCC6" s="155"/>
      <c r="LCD6" s="155"/>
      <c r="LCE6" s="155"/>
      <c r="LCF6" s="155"/>
      <c r="LCG6" s="155"/>
      <c r="LCH6" s="155"/>
      <c r="LCI6" s="155"/>
      <c r="LCJ6" s="155"/>
      <c r="LCK6" s="155"/>
      <c r="LCL6" s="155"/>
      <c r="LCM6" s="155"/>
      <c r="LCN6" s="155"/>
      <c r="LCO6" s="155"/>
      <c r="LCP6" s="155"/>
      <c r="LCQ6" s="155"/>
      <c r="LCR6" s="155"/>
      <c r="LCS6" s="155"/>
      <c r="LCT6" s="155"/>
      <c r="LCU6" s="155"/>
      <c r="LCV6" s="155"/>
      <c r="LCW6" s="155"/>
      <c r="LCX6" s="155"/>
      <c r="LCY6" s="155"/>
      <c r="LCZ6" s="155"/>
      <c r="LDA6" s="155"/>
      <c r="LDB6" s="155"/>
      <c r="LDC6" s="155"/>
      <c r="LDD6" s="155"/>
      <c r="LDE6" s="155"/>
      <c r="LDF6" s="155"/>
      <c r="LDG6" s="155"/>
      <c r="LDH6" s="155"/>
      <c r="LDI6" s="155"/>
      <c r="LDJ6" s="155"/>
      <c r="LDK6" s="155"/>
      <c r="LDL6" s="155"/>
      <c r="LDM6" s="155"/>
      <c r="LDN6" s="155"/>
      <c r="LDO6" s="155"/>
      <c r="LDP6" s="155"/>
      <c r="LDQ6" s="155"/>
      <c r="LDR6" s="155"/>
      <c r="LDS6" s="155"/>
      <c r="LDT6" s="155"/>
      <c r="LDU6" s="155"/>
      <c r="LDV6" s="155"/>
      <c r="LDW6" s="155"/>
      <c r="LDX6" s="155"/>
      <c r="LDY6" s="155"/>
      <c r="LDZ6" s="155"/>
      <c r="LEA6" s="155"/>
      <c r="LEB6" s="155"/>
      <c r="LEC6" s="155"/>
      <c r="LED6" s="155"/>
      <c r="LEE6" s="155"/>
      <c r="LEF6" s="155"/>
      <c r="LEG6" s="155"/>
      <c r="LEH6" s="155"/>
      <c r="LEI6" s="155"/>
      <c r="LEJ6" s="155"/>
      <c r="LEK6" s="155"/>
      <c r="LEL6" s="155"/>
      <c r="LEM6" s="155"/>
      <c r="LEN6" s="155"/>
      <c r="LEO6" s="155"/>
      <c r="LEP6" s="155"/>
      <c r="LEQ6" s="155"/>
      <c r="LER6" s="155"/>
      <c r="LES6" s="155"/>
      <c r="LET6" s="155"/>
      <c r="LEU6" s="155"/>
      <c r="LEV6" s="155"/>
      <c r="LEW6" s="155"/>
      <c r="LEX6" s="155"/>
      <c r="LEY6" s="155"/>
      <c r="LEZ6" s="155"/>
      <c r="LFA6" s="155"/>
      <c r="LFB6" s="155"/>
      <c r="LFC6" s="155"/>
      <c r="LFD6" s="155"/>
      <c r="LFE6" s="155"/>
      <c r="LFF6" s="155"/>
      <c r="LFG6" s="155"/>
      <c r="LFH6" s="155"/>
      <c r="LFI6" s="155"/>
      <c r="LFJ6" s="155"/>
      <c r="LFK6" s="155"/>
      <c r="LFL6" s="155"/>
      <c r="LFM6" s="155"/>
      <c r="LFN6" s="155"/>
      <c r="LFO6" s="155"/>
      <c r="LFP6" s="155"/>
      <c r="LFQ6" s="155"/>
      <c r="LFR6" s="155"/>
      <c r="LFS6" s="155"/>
      <c r="LFT6" s="155"/>
      <c r="LFU6" s="155"/>
      <c r="LFV6" s="155"/>
      <c r="LFW6" s="155"/>
      <c r="LFX6" s="155"/>
      <c r="LFY6" s="155"/>
      <c r="LFZ6" s="155"/>
      <c r="LGA6" s="155"/>
      <c r="LGB6" s="155"/>
      <c r="LGC6" s="155"/>
      <c r="LGD6" s="155"/>
      <c r="LGE6" s="155"/>
      <c r="LGF6" s="155"/>
      <c r="LGG6" s="155"/>
      <c r="LGH6" s="155"/>
      <c r="LGI6" s="155"/>
      <c r="LGJ6" s="155"/>
      <c r="LGK6" s="155"/>
      <c r="LGL6" s="155"/>
      <c r="LGM6" s="155"/>
      <c r="LGN6" s="155"/>
      <c r="LGO6" s="155"/>
      <c r="LGP6" s="155"/>
      <c r="LGQ6" s="155"/>
      <c r="LGR6" s="155"/>
      <c r="LGS6" s="155"/>
      <c r="LGT6" s="155"/>
      <c r="LGU6" s="155"/>
      <c r="LGV6" s="155"/>
      <c r="LGW6" s="155"/>
      <c r="LGX6" s="155"/>
      <c r="LGY6" s="155"/>
      <c r="LGZ6" s="155"/>
      <c r="LHA6" s="155"/>
      <c r="LHB6" s="155"/>
      <c r="LHC6" s="155"/>
      <c r="LHD6" s="155"/>
      <c r="LHE6" s="155"/>
      <c r="LHF6" s="155"/>
      <c r="LHG6" s="155"/>
      <c r="LHH6" s="155"/>
      <c r="LHI6" s="155"/>
      <c r="LHJ6" s="155"/>
      <c r="LHK6" s="155"/>
      <c r="LHL6" s="155"/>
      <c r="LHM6" s="155"/>
      <c r="LHN6" s="155"/>
      <c r="LHO6" s="155"/>
      <c r="LHP6" s="155"/>
      <c r="LHQ6" s="155"/>
      <c r="LHR6" s="155"/>
      <c r="LHS6" s="155"/>
      <c r="LHT6" s="155"/>
      <c r="LHU6" s="155"/>
      <c r="LHV6" s="155"/>
      <c r="LHW6" s="155"/>
      <c r="LHX6" s="155"/>
      <c r="LHY6" s="155"/>
      <c r="LHZ6" s="155"/>
      <c r="LIA6" s="155"/>
      <c r="LIB6" s="155"/>
      <c r="LIC6" s="155"/>
      <c r="LID6" s="155"/>
      <c r="LIE6" s="155"/>
      <c r="LIF6" s="155"/>
      <c r="LIG6" s="155"/>
      <c r="LIH6" s="155"/>
      <c r="LII6" s="155"/>
      <c r="LIJ6" s="155"/>
      <c r="LIK6" s="155"/>
      <c r="LIL6" s="155"/>
      <c r="LIM6" s="155"/>
      <c r="LIN6" s="155"/>
      <c r="LIO6" s="155"/>
      <c r="LIP6" s="155"/>
      <c r="LIQ6" s="155"/>
      <c r="LIR6" s="155"/>
      <c r="LIS6" s="155"/>
      <c r="LIT6" s="155"/>
      <c r="LIU6" s="155"/>
      <c r="LIV6" s="155"/>
      <c r="LIW6" s="155"/>
      <c r="LIX6" s="155"/>
      <c r="LIY6" s="155"/>
      <c r="LIZ6" s="155"/>
      <c r="LJA6" s="155"/>
      <c r="LJB6" s="155"/>
      <c r="LJC6" s="155"/>
      <c r="LJD6" s="155"/>
      <c r="LJE6" s="155"/>
      <c r="LJF6" s="155"/>
      <c r="LJG6" s="155"/>
      <c r="LJH6" s="155"/>
      <c r="LJI6" s="155"/>
      <c r="LJJ6" s="155"/>
      <c r="LJK6" s="155"/>
      <c r="LJL6" s="155"/>
      <c r="LJM6" s="155"/>
      <c r="LJN6" s="155"/>
      <c r="LJO6" s="155"/>
      <c r="LJP6" s="155"/>
      <c r="LJQ6" s="155"/>
      <c r="LJR6" s="155"/>
      <c r="LJS6" s="155"/>
      <c r="LJT6" s="155"/>
      <c r="LJU6" s="155"/>
      <c r="LJV6" s="155"/>
      <c r="LJW6" s="155"/>
      <c r="LJX6" s="155"/>
      <c r="LJY6" s="155"/>
      <c r="LJZ6" s="155"/>
      <c r="LKA6" s="155"/>
      <c r="LKB6" s="155"/>
      <c r="LKC6" s="155"/>
      <c r="LKD6" s="155"/>
      <c r="LKE6" s="155"/>
      <c r="LKF6" s="155"/>
      <c r="LKG6" s="155"/>
      <c r="LKH6" s="155"/>
      <c r="LKI6" s="155"/>
      <c r="LKJ6" s="155"/>
      <c r="LKK6" s="155"/>
      <c r="LKL6" s="155"/>
      <c r="LKM6" s="155"/>
      <c r="LKN6" s="155"/>
      <c r="LKO6" s="155"/>
      <c r="LKP6" s="155"/>
      <c r="LKQ6" s="155"/>
      <c r="LKR6" s="155"/>
      <c r="LKS6" s="155"/>
      <c r="LKT6" s="155"/>
      <c r="LKU6" s="155"/>
      <c r="LKV6" s="155"/>
      <c r="LKW6" s="155"/>
      <c r="LKX6" s="155"/>
      <c r="LKY6" s="155"/>
      <c r="LKZ6" s="155"/>
      <c r="LLA6" s="155"/>
      <c r="LLB6" s="155"/>
      <c r="LLC6" s="155"/>
      <c r="LLD6" s="155"/>
      <c r="LLE6" s="155"/>
      <c r="LLF6" s="155"/>
      <c r="LLG6" s="155"/>
      <c r="LLH6" s="155"/>
      <c r="LLI6" s="155"/>
      <c r="LLJ6" s="155"/>
      <c r="LLK6" s="155"/>
      <c r="LLL6" s="155"/>
      <c r="LLM6" s="155"/>
      <c r="LLN6" s="155"/>
      <c r="LLO6" s="155"/>
      <c r="LLP6" s="155"/>
      <c r="LLQ6" s="155"/>
      <c r="LLR6" s="155"/>
      <c r="LLS6" s="155"/>
      <c r="LLT6" s="155"/>
      <c r="LLU6" s="155"/>
      <c r="LLV6" s="155"/>
      <c r="LLW6" s="155"/>
      <c r="LLX6" s="155"/>
      <c r="LLY6" s="155"/>
      <c r="LLZ6" s="155"/>
      <c r="LMA6" s="155"/>
      <c r="LMB6" s="155"/>
      <c r="LMC6" s="155"/>
      <c r="LMD6" s="155"/>
      <c r="LME6" s="155"/>
      <c r="LMF6" s="155"/>
      <c r="LMG6" s="155"/>
      <c r="LMH6" s="155"/>
      <c r="LMI6" s="155"/>
      <c r="LMJ6" s="155"/>
      <c r="LMK6" s="155"/>
      <c r="LML6" s="155"/>
      <c r="LMM6" s="155"/>
      <c r="LMN6" s="155"/>
      <c r="LMO6" s="155"/>
      <c r="LMP6" s="155"/>
      <c r="LMQ6" s="155"/>
      <c r="LMR6" s="155"/>
      <c r="LMS6" s="155"/>
      <c r="LMT6" s="155"/>
      <c r="LMU6" s="155"/>
      <c r="LMV6" s="155"/>
      <c r="LMW6" s="155"/>
      <c r="LMX6" s="155"/>
      <c r="LMY6" s="155"/>
      <c r="LMZ6" s="155"/>
      <c r="LNA6" s="155"/>
      <c r="LNB6" s="155"/>
      <c r="LNC6" s="155"/>
      <c r="LND6" s="155"/>
      <c r="LNE6" s="155"/>
      <c r="LNF6" s="155"/>
      <c r="LNG6" s="155"/>
      <c r="LNH6" s="155"/>
      <c r="LNI6" s="155"/>
      <c r="LNJ6" s="155"/>
      <c r="LNK6" s="155"/>
      <c r="LNL6" s="155"/>
      <c r="LNM6" s="155"/>
      <c r="LNN6" s="155"/>
      <c r="LNO6" s="155"/>
      <c r="LNP6" s="155"/>
      <c r="LNQ6" s="155"/>
      <c r="LNR6" s="155"/>
      <c r="LNS6" s="155"/>
      <c r="LNT6" s="155"/>
      <c r="LNU6" s="155"/>
      <c r="LNV6" s="155"/>
      <c r="LNW6" s="155"/>
      <c r="LNX6" s="155"/>
      <c r="LNY6" s="155"/>
      <c r="LNZ6" s="155"/>
      <c r="LOA6" s="155"/>
      <c r="LOB6" s="155"/>
      <c r="LOC6" s="155"/>
      <c r="LOD6" s="155"/>
      <c r="LOE6" s="155"/>
      <c r="LOF6" s="155"/>
      <c r="LOG6" s="155"/>
      <c r="LOH6" s="155"/>
      <c r="LOI6" s="155"/>
      <c r="LOJ6" s="155"/>
      <c r="LOK6" s="155"/>
      <c r="LOL6" s="155"/>
      <c r="LOM6" s="155"/>
      <c r="LON6" s="155"/>
      <c r="LOO6" s="155"/>
      <c r="LOP6" s="155"/>
      <c r="LOQ6" s="155"/>
      <c r="LOR6" s="155"/>
      <c r="LOS6" s="155"/>
      <c r="LOT6" s="155"/>
      <c r="LOU6" s="155"/>
      <c r="LOV6" s="155"/>
      <c r="LOW6" s="155"/>
      <c r="LOX6" s="155"/>
      <c r="LOY6" s="155"/>
      <c r="LOZ6" s="155"/>
      <c r="LPA6" s="155"/>
      <c r="LPB6" s="155"/>
      <c r="LPC6" s="155"/>
      <c r="LPD6" s="155"/>
      <c r="LPE6" s="155"/>
      <c r="LPF6" s="155"/>
      <c r="LPG6" s="155"/>
      <c r="LPH6" s="155"/>
      <c r="LPI6" s="155"/>
      <c r="LPJ6" s="155"/>
      <c r="LPK6" s="155"/>
      <c r="LPL6" s="155"/>
      <c r="LPM6" s="155"/>
      <c r="LPN6" s="155"/>
      <c r="LPO6" s="155"/>
      <c r="LPP6" s="155"/>
      <c r="LPQ6" s="155"/>
      <c r="LPR6" s="155"/>
      <c r="LPS6" s="155"/>
      <c r="LPT6" s="155"/>
      <c r="LPU6" s="155"/>
      <c r="LPV6" s="155"/>
      <c r="LPW6" s="155"/>
      <c r="LPX6" s="155"/>
      <c r="LPY6" s="155"/>
      <c r="LPZ6" s="155"/>
      <c r="LQA6" s="155"/>
      <c r="LQB6" s="155"/>
      <c r="LQC6" s="155"/>
      <c r="LQD6" s="155"/>
      <c r="LQE6" s="155"/>
      <c r="LQF6" s="155"/>
      <c r="LQG6" s="155"/>
      <c r="LQH6" s="155"/>
      <c r="LQI6" s="155"/>
      <c r="LQJ6" s="155"/>
      <c r="LQK6" s="155"/>
      <c r="LQL6" s="155"/>
      <c r="LQM6" s="155"/>
      <c r="LQN6" s="155"/>
      <c r="LQO6" s="155"/>
      <c r="LQP6" s="155"/>
      <c r="LQQ6" s="155"/>
      <c r="LQR6" s="155"/>
      <c r="LQS6" s="155"/>
      <c r="LQT6" s="155"/>
      <c r="LQU6" s="155"/>
      <c r="LQV6" s="155"/>
      <c r="LQW6" s="155"/>
      <c r="LQX6" s="155"/>
      <c r="LQY6" s="155"/>
      <c r="LQZ6" s="155"/>
      <c r="LRA6" s="155"/>
      <c r="LRB6" s="155"/>
      <c r="LRC6" s="155"/>
      <c r="LRD6" s="155"/>
      <c r="LRE6" s="155"/>
      <c r="LRF6" s="155"/>
      <c r="LRG6" s="155"/>
      <c r="LRH6" s="155"/>
      <c r="LRI6" s="155"/>
      <c r="LRJ6" s="155"/>
      <c r="LRK6" s="155"/>
      <c r="LRL6" s="155"/>
      <c r="LRM6" s="155"/>
      <c r="LRN6" s="155"/>
      <c r="LRO6" s="155"/>
      <c r="LRP6" s="155"/>
      <c r="LRQ6" s="155"/>
      <c r="LRR6" s="155"/>
      <c r="LRS6" s="155"/>
      <c r="LRT6" s="155"/>
      <c r="LRU6" s="155"/>
      <c r="LRV6" s="155"/>
      <c r="LRW6" s="155"/>
      <c r="LRX6" s="155"/>
      <c r="LRY6" s="155"/>
      <c r="LRZ6" s="155"/>
      <c r="LSA6" s="155"/>
      <c r="LSB6" s="155"/>
      <c r="LSC6" s="155"/>
      <c r="LSD6" s="155"/>
      <c r="LSE6" s="155"/>
      <c r="LSF6" s="155"/>
      <c r="LSG6" s="155"/>
      <c r="LSH6" s="155"/>
      <c r="LSI6" s="155"/>
      <c r="LSJ6" s="155"/>
      <c r="LSK6" s="155"/>
      <c r="LSL6" s="155"/>
      <c r="LSM6" s="155"/>
      <c r="LSN6" s="155"/>
      <c r="LSO6" s="155"/>
      <c r="LSP6" s="155"/>
      <c r="LSQ6" s="155"/>
      <c r="LSR6" s="155"/>
      <c r="LSS6" s="155"/>
      <c r="LST6" s="155"/>
      <c r="LSU6" s="155"/>
      <c r="LSV6" s="155"/>
      <c r="LSW6" s="155"/>
      <c r="LSX6" s="155"/>
      <c r="LSY6" s="155"/>
      <c r="LSZ6" s="155"/>
      <c r="LTA6" s="155"/>
      <c r="LTB6" s="155"/>
      <c r="LTC6" s="155"/>
      <c r="LTD6" s="155"/>
      <c r="LTE6" s="155"/>
      <c r="LTF6" s="155"/>
      <c r="LTG6" s="155"/>
      <c r="LTH6" s="155"/>
      <c r="LTI6" s="155"/>
      <c r="LTJ6" s="155"/>
      <c r="LTK6" s="155"/>
      <c r="LTL6" s="155"/>
      <c r="LTM6" s="155"/>
      <c r="LTN6" s="155"/>
      <c r="LTO6" s="155"/>
      <c r="LTP6" s="155"/>
      <c r="LTQ6" s="155"/>
      <c r="LTR6" s="155"/>
      <c r="LTS6" s="155"/>
      <c r="LTT6" s="155"/>
      <c r="LTU6" s="155"/>
      <c r="LTV6" s="155"/>
      <c r="LTW6" s="155"/>
      <c r="LTX6" s="155"/>
      <c r="LTY6" s="155"/>
      <c r="LTZ6" s="155"/>
      <c r="LUA6" s="155"/>
      <c r="LUB6" s="155"/>
      <c r="LUC6" s="155"/>
      <c r="LUD6" s="155"/>
      <c r="LUE6" s="155"/>
      <c r="LUF6" s="155"/>
      <c r="LUG6" s="155"/>
      <c r="LUH6" s="155"/>
      <c r="LUI6" s="155"/>
      <c r="LUJ6" s="155"/>
      <c r="LUK6" s="155"/>
      <c r="LUL6" s="155"/>
      <c r="LUM6" s="155"/>
      <c r="LUN6" s="155"/>
      <c r="LUO6" s="155"/>
      <c r="LUP6" s="155"/>
      <c r="LUQ6" s="155"/>
      <c r="LUR6" s="155"/>
      <c r="LUS6" s="155"/>
      <c r="LUT6" s="155"/>
      <c r="LUU6" s="155"/>
      <c r="LUV6" s="155"/>
      <c r="LUW6" s="155"/>
      <c r="LUX6" s="155"/>
      <c r="LUY6" s="155"/>
      <c r="LUZ6" s="155"/>
      <c r="LVA6" s="155"/>
      <c r="LVB6" s="155"/>
      <c r="LVC6" s="155"/>
      <c r="LVD6" s="155"/>
      <c r="LVE6" s="155"/>
      <c r="LVF6" s="155"/>
      <c r="LVG6" s="155"/>
      <c r="LVH6" s="155"/>
      <c r="LVI6" s="155"/>
      <c r="LVJ6" s="155"/>
      <c r="LVK6" s="155"/>
      <c r="LVL6" s="155"/>
      <c r="LVM6" s="155"/>
      <c r="LVN6" s="155"/>
      <c r="LVO6" s="155"/>
      <c r="LVP6" s="155"/>
      <c r="LVQ6" s="155"/>
      <c r="LVR6" s="155"/>
      <c r="LVS6" s="155"/>
      <c r="LVT6" s="155"/>
      <c r="LVU6" s="155"/>
      <c r="LVV6" s="155"/>
      <c r="LVW6" s="155"/>
      <c r="LVX6" s="155"/>
      <c r="LVY6" s="155"/>
      <c r="LVZ6" s="155"/>
      <c r="LWA6" s="155"/>
      <c r="LWB6" s="155"/>
      <c r="LWC6" s="155"/>
      <c r="LWD6" s="155"/>
      <c r="LWE6" s="155"/>
      <c r="LWF6" s="155"/>
      <c r="LWG6" s="155"/>
      <c r="LWH6" s="155"/>
      <c r="LWI6" s="155"/>
      <c r="LWJ6" s="155"/>
      <c r="LWK6" s="155"/>
      <c r="LWL6" s="155"/>
      <c r="LWM6" s="155"/>
      <c r="LWN6" s="155"/>
      <c r="LWO6" s="155"/>
      <c r="LWP6" s="155"/>
      <c r="LWQ6" s="155"/>
      <c r="LWR6" s="155"/>
      <c r="LWS6" s="155"/>
      <c r="LWT6" s="155"/>
      <c r="LWU6" s="155"/>
      <c r="LWV6" s="155"/>
      <c r="LWW6" s="155"/>
      <c r="LWX6" s="155"/>
      <c r="LWY6" s="155"/>
      <c r="LWZ6" s="155"/>
      <c r="LXA6" s="155"/>
      <c r="LXB6" s="155"/>
      <c r="LXC6" s="155"/>
      <c r="LXD6" s="155"/>
      <c r="LXE6" s="155"/>
      <c r="LXF6" s="155"/>
      <c r="LXG6" s="155"/>
      <c r="LXH6" s="155"/>
      <c r="LXI6" s="155"/>
      <c r="LXJ6" s="155"/>
      <c r="LXK6" s="155"/>
      <c r="LXL6" s="155"/>
      <c r="LXM6" s="155"/>
      <c r="LXN6" s="155"/>
      <c r="LXO6" s="155"/>
      <c r="LXP6" s="155"/>
      <c r="LXQ6" s="155"/>
      <c r="LXR6" s="155"/>
      <c r="LXS6" s="155"/>
      <c r="LXT6" s="155"/>
      <c r="LXU6" s="155"/>
      <c r="LXV6" s="155"/>
      <c r="LXW6" s="155"/>
      <c r="LXX6" s="155"/>
      <c r="LXY6" s="155"/>
      <c r="LXZ6" s="155"/>
      <c r="LYA6" s="155"/>
      <c r="LYB6" s="155"/>
      <c r="LYC6" s="155"/>
      <c r="LYD6" s="155"/>
      <c r="LYE6" s="155"/>
      <c r="LYF6" s="155"/>
      <c r="LYG6" s="155"/>
      <c r="LYH6" s="155"/>
      <c r="LYI6" s="155"/>
      <c r="LYJ6" s="155"/>
      <c r="LYK6" s="155"/>
      <c r="LYL6" s="155"/>
      <c r="LYM6" s="155"/>
      <c r="LYN6" s="155"/>
      <c r="LYO6" s="155"/>
      <c r="LYP6" s="155"/>
      <c r="LYQ6" s="155"/>
      <c r="LYR6" s="155"/>
      <c r="LYS6" s="155"/>
      <c r="LYT6" s="155"/>
      <c r="LYU6" s="155"/>
      <c r="LYV6" s="155"/>
      <c r="LYW6" s="155"/>
      <c r="LYX6" s="155"/>
      <c r="LYY6" s="155"/>
      <c r="LYZ6" s="155"/>
      <c r="LZA6" s="155"/>
      <c r="LZB6" s="155"/>
      <c r="LZC6" s="155"/>
      <c r="LZD6" s="155"/>
      <c r="LZE6" s="155"/>
      <c r="LZF6" s="155"/>
      <c r="LZG6" s="155"/>
      <c r="LZH6" s="155"/>
      <c r="LZI6" s="155"/>
      <c r="LZJ6" s="155"/>
      <c r="LZK6" s="155"/>
      <c r="LZL6" s="155"/>
      <c r="LZM6" s="155"/>
      <c r="LZN6" s="155"/>
      <c r="LZO6" s="155"/>
      <c r="LZP6" s="155"/>
      <c r="LZQ6" s="155"/>
      <c r="LZR6" s="155"/>
      <c r="LZS6" s="155"/>
      <c r="LZT6" s="155"/>
      <c r="LZU6" s="155"/>
      <c r="LZV6" s="155"/>
      <c r="LZW6" s="155"/>
      <c r="LZX6" s="155"/>
      <c r="LZY6" s="155"/>
      <c r="LZZ6" s="155"/>
      <c r="MAA6" s="155"/>
      <c r="MAB6" s="155"/>
      <c r="MAC6" s="155"/>
      <c r="MAD6" s="155"/>
      <c r="MAE6" s="155"/>
      <c r="MAF6" s="155"/>
      <c r="MAG6" s="155"/>
      <c r="MAH6" s="155"/>
      <c r="MAI6" s="155"/>
      <c r="MAJ6" s="155"/>
      <c r="MAK6" s="155"/>
      <c r="MAL6" s="155"/>
      <c r="MAM6" s="155"/>
      <c r="MAN6" s="155"/>
      <c r="MAO6" s="155"/>
      <c r="MAP6" s="155"/>
      <c r="MAQ6" s="155"/>
      <c r="MAR6" s="155"/>
      <c r="MAS6" s="155"/>
      <c r="MAT6" s="155"/>
      <c r="MAU6" s="155"/>
      <c r="MAV6" s="155"/>
      <c r="MAW6" s="155"/>
      <c r="MAX6" s="155"/>
      <c r="MAY6" s="155"/>
      <c r="MAZ6" s="155"/>
      <c r="MBA6" s="155"/>
      <c r="MBB6" s="155"/>
      <c r="MBC6" s="155"/>
      <c r="MBD6" s="155"/>
      <c r="MBE6" s="155"/>
      <c r="MBF6" s="155"/>
      <c r="MBG6" s="155"/>
      <c r="MBH6" s="155"/>
      <c r="MBI6" s="155"/>
      <c r="MBJ6" s="155"/>
      <c r="MBK6" s="155"/>
      <c r="MBL6" s="155"/>
      <c r="MBM6" s="155"/>
      <c r="MBN6" s="155"/>
      <c r="MBO6" s="155"/>
      <c r="MBP6" s="155"/>
      <c r="MBQ6" s="155"/>
      <c r="MBR6" s="155"/>
      <c r="MBS6" s="155"/>
      <c r="MBT6" s="155"/>
      <c r="MBU6" s="155"/>
      <c r="MBV6" s="155"/>
      <c r="MBW6" s="155"/>
      <c r="MBX6" s="155"/>
      <c r="MBY6" s="155"/>
      <c r="MBZ6" s="155"/>
      <c r="MCA6" s="155"/>
      <c r="MCB6" s="155"/>
      <c r="MCC6" s="155"/>
      <c r="MCD6" s="155"/>
      <c r="MCE6" s="155"/>
      <c r="MCF6" s="155"/>
      <c r="MCG6" s="155"/>
      <c r="MCH6" s="155"/>
      <c r="MCI6" s="155"/>
      <c r="MCJ6" s="155"/>
      <c r="MCK6" s="155"/>
      <c r="MCL6" s="155"/>
      <c r="MCM6" s="155"/>
      <c r="MCN6" s="155"/>
      <c r="MCO6" s="155"/>
      <c r="MCP6" s="155"/>
      <c r="MCQ6" s="155"/>
      <c r="MCR6" s="155"/>
      <c r="MCS6" s="155"/>
      <c r="MCT6" s="155"/>
      <c r="MCU6" s="155"/>
      <c r="MCV6" s="155"/>
      <c r="MCW6" s="155"/>
      <c r="MCX6" s="155"/>
      <c r="MCY6" s="155"/>
      <c r="MCZ6" s="155"/>
      <c r="MDA6" s="155"/>
      <c r="MDB6" s="155"/>
      <c r="MDC6" s="155"/>
      <c r="MDD6" s="155"/>
      <c r="MDE6" s="155"/>
      <c r="MDF6" s="155"/>
      <c r="MDG6" s="155"/>
      <c r="MDH6" s="155"/>
      <c r="MDI6" s="155"/>
      <c r="MDJ6" s="155"/>
      <c r="MDK6" s="155"/>
      <c r="MDL6" s="155"/>
      <c r="MDM6" s="155"/>
      <c r="MDN6" s="155"/>
      <c r="MDO6" s="155"/>
      <c r="MDP6" s="155"/>
      <c r="MDQ6" s="155"/>
      <c r="MDR6" s="155"/>
      <c r="MDS6" s="155"/>
      <c r="MDT6" s="155"/>
      <c r="MDU6" s="155"/>
      <c r="MDV6" s="155"/>
      <c r="MDW6" s="155"/>
      <c r="MDX6" s="155"/>
      <c r="MDY6" s="155"/>
      <c r="MDZ6" s="155"/>
      <c r="MEA6" s="155"/>
      <c r="MEB6" s="155"/>
      <c r="MEC6" s="155"/>
      <c r="MED6" s="155"/>
      <c r="MEE6" s="155"/>
      <c r="MEF6" s="155"/>
      <c r="MEG6" s="155"/>
      <c r="MEH6" s="155"/>
      <c r="MEI6" s="155"/>
      <c r="MEJ6" s="155"/>
      <c r="MEK6" s="155"/>
      <c r="MEL6" s="155"/>
      <c r="MEM6" s="155"/>
      <c r="MEN6" s="155"/>
      <c r="MEO6" s="155"/>
      <c r="MEP6" s="155"/>
      <c r="MEQ6" s="155"/>
      <c r="MER6" s="155"/>
      <c r="MES6" s="155"/>
      <c r="MET6" s="155"/>
      <c r="MEU6" s="155"/>
      <c r="MEV6" s="155"/>
      <c r="MEW6" s="155"/>
      <c r="MEX6" s="155"/>
      <c r="MEY6" s="155"/>
      <c r="MEZ6" s="155"/>
      <c r="MFA6" s="155"/>
      <c r="MFB6" s="155"/>
      <c r="MFC6" s="155"/>
      <c r="MFD6" s="155"/>
      <c r="MFE6" s="155"/>
      <c r="MFF6" s="155"/>
      <c r="MFG6" s="155"/>
      <c r="MFH6" s="155"/>
      <c r="MFI6" s="155"/>
      <c r="MFJ6" s="155"/>
      <c r="MFK6" s="155"/>
      <c r="MFL6" s="155"/>
      <c r="MFM6" s="155"/>
      <c r="MFN6" s="155"/>
      <c r="MFO6" s="155"/>
      <c r="MFP6" s="155"/>
      <c r="MFQ6" s="155"/>
      <c r="MFR6" s="155"/>
      <c r="MFS6" s="155"/>
      <c r="MFT6" s="155"/>
      <c r="MFU6" s="155"/>
      <c r="MFV6" s="155"/>
      <c r="MFW6" s="155"/>
      <c r="MFX6" s="155"/>
      <c r="MFY6" s="155"/>
      <c r="MFZ6" s="155"/>
      <c r="MGA6" s="155"/>
      <c r="MGB6" s="155"/>
      <c r="MGC6" s="155"/>
      <c r="MGD6" s="155"/>
      <c r="MGE6" s="155"/>
      <c r="MGF6" s="155"/>
      <c r="MGG6" s="155"/>
      <c r="MGH6" s="155"/>
      <c r="MGI6" s="155"/>
      <c r="MGJ6" s="155"/>
      <c r="MGK6" s="155"/>
      <c r="MGL6" s="155"/>
      <c r="MGM6" s="155"/>
      <c r="MGN6" s="155"/>
      <c r="MGO6" s="155"/>
      <c r="MGP6" s="155"/>
      <c r="MGQ6" s="155"/>
      <c r="MGR6" s="155"/>
      <c r="MGS6" s="155"/>
      <c r="MGT6" s="155"/>
      <c r="MGU6" s="155"/>
      <c r="MGV6" s="155"/>
      <c r="MGW6" s="155"/>
      <c r="MGX6" s="155"/>
      <c r="MGY6" s="155"/>
      <c r="MGZ6" s="155"/>
      <c r="MHA6" s="155"/>
      <c r="MHB6" s="155"/>
      <c r="MHC6" s="155"/>
      <c r="MHD6" s="155"/>
      <c r="MHE6" s="155"/>
      <c r="MHF6" s="155"/>
      <c r="MHG6" s="155"/>
      <c r="MHH6" s="155"/>
      <c r="MHI6" s="155"/>
      <c r="MHJ6" s="155"/>
      <c r="MHK6" s="155"/>
      <c r="MHL6" s="155"/>
      <c r="MHM6" s="155"/>
      <c r="MHN6" s="155"/>
      <c r="MHO6" s="155"/>
      <c r="MHP6" s="155"/>
      <c r="MHQ6" s="155"/>
      <c r="MHR6" s="155"/>
      <c r="MHS6" s="155"/>
      <c r="MHT6" s="155"/>
      <c r="MHU6" s="155"/>
      <c r="MHV6" s="155"/>
      <c r="MHW6" s="155"/>
      <c r="MHX6" s="155"/>
      <c r="MHY6" s="155"/>
      <c r="MHZ6" s="155"/>
      <c r="MIA6" s="155"/>
      <c r="MIB6" s="155"/>
      <c r="MIC6" s="155"/>
      <c r="MID6" s="155"/>
      <c r="MIE6" s="155"/>
      <c r="MIF6" s="155"/>
      <c r="MIG6" s="155"/>
      <c r="MIH6" s="155"/>
      <c r="MII6" s="155"/>
      <c r="MIJ6" s="155"/>
      <c r="MIK6" s="155"/>
      <c r="MIL6" s="155"/>
      <c r="MIM6" s="155"/>
      <c r="MIN6" s="155"/>
      <c r="MIO6" s="155"/>
      <c r="MIP6" s="155"/>
      <c r="MIQ6" s="155"/>
      <c r="MIR6" s="155"/>
      <c r="MIS6" s="155"/>
      <c r="MIT6" s="155"/>
      <c r="MIU6" s="155"/>
      <c r="MIV6" s="155"/>
      <c r="MIW6" s="155"/>
      <c r="MIX6" s="155"/>
      <c r="MIY6" s="155"/>
      <c r="MIZ6" s="155"/>
      <c r="MJA6" s="155"/>
      <c r="MJB6" s="155"/>
      <c r="MJC6" s="155"/>
      <c r="MJD6" s="155"/>
      <c r="MJE6" s="155"/>
      <c r="MJF6" s="155"/>
      <c r="MJG6" s="155"/>
      <c r="MJH6" s="155"/>
      <c r="MJI6" s="155"/>
      <c r="MJJ6" s="155"/>
      <c r="MJK6" s="155"/>
      <c r="MJL6" s="155"/>
      <c r="MJM6" s="155"/>
      <c r="MJN6" s="155"/>
      <c r="MJO6" s="155"/>
      <c r="MJP6" s="155"/>
      <c r="MJQ6" s="155"/>
      <c r="MJR6" s="155"/>
      <c r="MJS6" s="155"/>
      <c r="MJT6" s="155"/>
      <c r="MJU6" s="155"/>
      <c r="MJV6" s="155"/>
      <c r="MJW6" s="155"/>
      <c r="MJX6" s="155"/>
      <c r="MJY6" s="155"/>
      <c r="MJZ6" s="155"/>
      <c r="MKA6" s="155"/>
      <c r="MKB6" s="155"/>
      <c r="MKC6" s="155"/>
      <c r="MKD6" s="155"/>
      <c r="MKE6" s="155"/>
      <c r="MKF6" s="155"/>
      <c r="MKG6" s="155"/>
      <c r="MKH6" s="155"/>
      <c r="MKI6" s="155"/>
      <c r="MKJ6" s="155"/>
      <c r="MKK6" s="155"/>
      <c r="MKL6" s="155"/>
      <c r="MKM6" s="155"/>
      <c r="MKN6" s="155"/>
      <c r="MKO6" s="155"/>
      <c r="MKP6" s="155"/>
      <c r="MKQ6" s="155"/>
      <c r="MKR6" s="155"/>
      <c r="MKS6" s="155"/>
      <c r="MKT6" s="155"/>
      <c r="MKU6" s="155"/>
      <c r="MKV6" s="155"/>
      <c r="MKW6" s="155"/>
      <c r="MKX6" s="155"/>
      <c r="MKY6" s="155"/>
      <c r="MKZ6" s="155"/>
      <c r="MLA6" s="155"/>
      <c r="MLB6" s="155"/>
      <c r="MLC6" s="155"/>
      <c r="MLD6" s="155"/>
      <c r="MLE6" s="155"/>
      <c r="MLF6" s="155"/>
      <c r="MLG6" s="155"/>
      <c r="MLH6" s="155"/>
      <c r="MLI6" s="155"/>
      <c r="MLJ6" s="155"/>
      <c r="MLK6" s="155"/>
      <c r="MLL6" s="155"/>
      <c r="MLM6" s="155"/>
      <c r="MLN6" s="155"/>
      <c r="MLO6" s="155"/>
      <c r="MLP6" s="155"/>
      <c r="MLQ6" s="155"/>
      <c r="MLR6" s="155"/>
      <c r="MLS6" s="155"/>
      <c r="MLT6" s="155"/>
      <c r="MLU6" s="155"/>
      <c r="MLV6" s="155"/>
      <c r="MLW6" s="155"/>
      <c r="MLX6" s="155"/>
      <c r="MLY6" s="155"/>
      <c r="MLZ6" s="155"/>
      <c r="MMA6" s="155"/>
      <c r="MMB6" s="155"/>
      <c r="MMC6" s="155"/>
      <c r="MMD6" s="155"/>
      <c r="MME6" s="155"/>
      <c r="MMF6" s="155"/>
      <c r="MMG6" s="155"/>
      <c r="MMH6" s="155"/>
      <c r="MMI6" s="155"/>
      <c r="MMJ6" s="155"/>
      <c r="MMK6" s="155"/>
      <c r="MML6" s="155"/>
      <c r="MMM6" s="155"/>
      <c r="MMN6" s="155"/>
      <c r="MMO6" s="155"/>
      <c r="MMP6" s="155"/>
      <c r="MMQ6" s="155"/>
      <c r="MMR6" s="155"/>
      <c r="MMS6" s="155"/>
      <c r="MMT6" s="155"/>
      <c r="MMU6" s="155"/>
      <c r="MMV6" s="155"/>
      <c r="MMW6" s="155"/>
      <c r="MMX6" s="155"/>
      <c r="MMY6" s="155"/>
      <c r="MMZ6" s="155"/>
      <c r="MNA6" s="155"/>
      <c r="MNB6" s="155"/>
      <c r="MNC6" s="155"/>
      <c r="MND6" s="155"/>
      <c r="MNE6" s="155"/>
      <c r="MNF6" s="155"/>
      <c r="MNG6" s="155"/>
      <c r="MNH6" s="155"/>
      <c r="MNI6" s="155"/>
      <c r="MNJ6" s="155"/>
      <c r="MNK6" s="155"/>
      <c r="MNL6" s="155"/>
      <c r="MNM6" s="155"/>
      <c r="MNN6" s="155"/>
      <c r="MNO6" s="155"/>
      <c r="MNP6" s="155"/>
      <c r="MNQ6" s="155"/>
      <c r="MNR6" s="155"/>
      <c r="MNS6" s="155"/>
      <c r="MNT6" s="155"/>
      <c r="MNU6" s="155"/>
      <c r="MNV6" s="155"/>
      <c r="MNW6" s="155"/>
      <c r="MNX6" s="155"/>
      <c r="MNY6" s="155"/>
      <c r="MNZ6" s="155"/>
      <c r="MOA6" s="155"/>
      <c r="MOB6" s="155"/>
      <c r="MOC6" s="155"/>
      <c r="MOD6" s="155"/>
      <c r="MOE6" s="155"/>
      <c r="MOF6" s="155"/>
      <c r="MOG6" s="155"/>
      <c r="MOH6" s="155"/>
      <c r="MOI6" s="155"/>
      <c r="MOJ6" s="155"/>
      <c r="MOK6" s="155"/>
      <c r="MOL6" s="155"/>
      <c r="MOM6" s="155"/>
      <c r="MON6" s="155"/>
      <c r="MOO6" s="155"/>
      <c r="MOP6" s="155"/>
      <c r="MOQ6" s="155"/>
      <c r="MOR6" s="155"/>
      <c r="MOS6" s="155"/>
      <c r="MOT6" s="155"/>
      <c r="MOU6" s="155"/>
      <c r="MOV6" s="155"/>
      <c r="MOW6" s="155"/>
      <c r="MOX6" s="155"/>
      <c r="MOY6" s="155"/>
      <c r="MOZ6" s="155"/>
      <c r="MPA6" s="155"/>
      <c r="MPB6" s="155"/>
      <c r="MPC6" s="155"/>
      <c r="MPD6" s="155"/>
      <c r="MPE6" s="155"/>
      <c r="MPF6" s="155"/>
      <c r="MPG6" s="155"/>
      <c r="MPH6" s="155"/>
      <c r="MPI6" s="155"/>
      <c r="MPJ6" s="155"/>
      <c r="MPK6" s="155"/>
      <c r="MPL6" s="155"/>
      <c r="MPM6" s="155"/>
      <c r="MPN6" s="155"/>
      <c r="MPO6" s="155"/>
      <c r="MPP6" s="155"/>
      <c r="MPQ6" s="155"/>
      <c r="MPR6" s="155"/>
      <c r="MPS6" s="155"/>
      <c r="MPT6" s="155"/>
      <c r="MPU6" s="155"/>
      <c r="MPV6" s="155"/>
      <c r="MPW6" s="155"/>
      <c r="MPX6" s="155"/>
      <c r="MPY6" s="155"/>
      <c r="MPZ6" s="155"/>
      <c r="MQA6" s="155"/>
      <c r="MQB6" s="155"/>
      <c r="MQC6" s="155"/>
      <c r="MQD6" s="155"/>
      <c r="MQE6" s="155"/>
      <c r="MQF6" s="155"/>
      <c r="MQG6" s="155"/>
      <c r="MQH6" s="155"/>
      <c r="MQI6" s="155"/>
      <c r="MQJ6" s="155"/>
      <c r="MQK6" s="155"/>
      <c r="MQL6" s="155"/>
      <c r="MQM6" s="155"/>
      <c r="MQN6" s="155"/>
      <c r="MQO6" s="155"/>
      <c r="MQP6" s="155"/>
      <c r="MQQ6" s="155"/>
      <c r="MQR6" s="155"/>
      <c r="MQS6" s="155"/>
      <c r="MQT6" s="155"/>
      <c r="MQU6" s="155"/>
      <c r="MQV6" s="155"/>
      <c r="MQW6" s="155"/>
      <c r="MQX6" s="155"/>
      <c r="MQY6" s="155"/>
      <c r="MQZ6" s="155"/>
      <c r="MRA6" s="155"/>
      <c r="MRB6" s="155"/>
      <c r="MRC6" s="155"/>
      <c r="MRD6" s="155"/>
      <c r="MRE6" s="155"/>
      <c r="MRF6" s="155"/>
      <c r="MRG6" s="155"/>
      <c r="MRH6" s="155"/>
      <c r="MRI6" s="155"/>
      <c r="MRJ6" s="155"/>
      <c r="MRK6" s="155"/>
      <c r="MRL6" s="155"/>
      <c r="MRM6" s="155"/>
      <c r="MRN6" s="155"/>
      <c r="MRO6" s="155"/>
      <c r="MRP6" s="155"/>
      <c r="MRQ6" s="155"/>
      <c r="MRR6" s="155"/>
      <c r="MRS6" s="155"/>
      <c r="MRT6" s="155"/>
      <c r="MRU6" s="155"/>
      <c r="MRV6" s="155"/>
      <c r="MRW6" s="155"/>
      <c r="MRX6" s="155"/>
      <c r="MRY6" s="155"/>
      <c r="MRZ6" s="155"/>
      <c r="MSA6" s="155"/>
      <c r="MSB6" s="155"/>
      <c r="MSC6" s="155"/>
      <c r="MSD6" s="155"/>
      <c r="MSE6" s="155"/>
      <c r="MSF6" s="155"/>
      <c r="MSG6" s="155"/>
      <c r="MSH6" s="155"/>
      <c r="MSI6" s="155"/>
      <c r="MSJ6" s="155"/>
      <c r="MSK6" s="155"/>
      <c r="MSL6" s="155"/>
      <c r="MSM6" s="155"/>
      <c r="MSN6" s="155"/>
      <c r="MSO6" s="155"/>
      <c r="MSP6" s="155"/>
      <c r="MSQ6" s="155"/>
      <c r="MSR6" s="155"/>
      <c r="MSS6" s="155"/>
      <c r="MST6" s="155"/>
      <c r="MSU6" s="155"/>
      <c r="MSV6" s="155"/>
      <c r="MSW6" s="155"/>
      <c r="MSX6" s="155"/>
      <c r="MSY6" s="155"/>
      <c r="MSZ6" s="155"/>
      <c r="MTA6" s="155"/>
      <c r="MTB6" s="155"/>
      <c r="MTC6" s="155"/>
      <c r="MTD6" s="155"/>
      <c r="MTE6" s="155"/>
      <c r="MTF6" s="155"/>
      <c r="MTG6" s="155"/>
      <c r="MTH6" s="155"/>
      <c r="MTI6" s="155"/>
      <c r="MTJ6" s="155"/>
      <c r="MTK6" s="155"/>
      <c r="MTL6" s="155"/>
      <c r="MTM6" s="155"/>
      <c r="MTN6" s="155"/>
      <c r="MTO6" s="155"/>
      <c r="MTP6" s="155"/>
      <c r="MTQ6" s="155"/>
      <c r="MTR6" s="155"/>
      <c r="MTS6" s="155"/>
      <c r="MTT6" s="155"/>
      <c r="MTU6" s="155"/>
      <c r="MTV6" s="155"/>
      <c r="MTW6" s="155"/>
      <c r="MTX6" s="155"/>
      <c r="MTY6" s="155"/>
      <c r="MTZ6" s="155"/>
      <c r="MUA6" s="155"/>
      <c r="MUB6" s="155"/>
      <c r="MUC6" s="155"/>
      <c r="MUD6" s="155"/>
      <c r="MUE6" s="155"/>
      <c r="MUF6" s="155"/>
      <c r="MUG6" s="155"/>
      <c r="MUH6" s="155"/>
      <c r="MUI6" s="155"/>
      <c r="MUJ6" s="155"/>
      <c r="MUK6" s="155"/>
      <c r="MUL6" s="155"/>
      <c r="MUM6" s="155"/>
      <c r="MUN6" s="155"/>
      <c r="MUO6" s="155"/>
      <c r="MUP6" s="155"/>
      <c r="MUQ6" s="155"/>
      <c r="MUR6" s="155"/>
      <c r="MUS6" s="155"/>
      <c r="MUT6" s="155"/>
      <c r="MUU6" s="155"/>
      <c r="MUV6" s="155"/>
      <c r="MUW6" s="155"/>
      <c r="MUX6" s="155"/>
      <c r="MUY6" s="155"/>
      <c r="MUZ6" s="155"/>
      <c r="MVA6" s="155"/>
      <c r="MVB6" s="155"/>
      <c r="MVC6" s="155"/>
      <c r="MVD6" s="155"/>
      <c r="MVE6" s="155"/>
      <c r="MVF6" s="155"/>
      <c r="MVG6" s="155"/>
      <c r="MVH6" s="155"/>
      <c r="MVI6" s="155"/>
      <c r="MVJ6" s="155"/>
      <c r="MVK6" s="155"/>
      <c r="MVL6" s="155"/>
      <c r="MVM6" s="155"/>
      <c r="MVN6" s="155"/>
      <c r="MVO6" s="155"/>
      <c r="MVP6" s="155"/>
      <c r="MVQ6" s="155"/>
      <c r="MVR6" s="155"/>
      <c r="MVS6" s="155"/>
      <c r="MVT6" s="155"/>
      <c r="MVU6" s="155"/>
      <c r="MVV6" s="155"/>
      <c r="MVW6" s="155"/>
      <c r="MVX6" s="155"/>
      <c r="MVY6" s="155"/>
      <c r="MVZ6" s="155"/>
      <c r="MWA6" s="155"/>
      <c r="MWB6" s="155"/>
      <c r="MWC6" s="155"/>
      <c r="MWD6" s="155"/>
      <c r="MWE6" s="155"/>
      <c r="MWF6" s="155"/>
      <c r="MWG6" s="155"/>
      <c r="MWH6" s="155"/>
      <c r="MWI6" s="155"/>
      <c r="MWJ6" s="155"/>
      <c r="MWK6" s="155"/>
      <c r="MWL6" s="155"/>
      <c r="MWM6" s="155"/>
      <c r="MWN6" s="155"/>
      <c r="MWO6" s="155"/>
      <c r="MWP6" s="155"/>
      <c r="MWQ6" s="155"/>
      <c r="MWR6" s="155"/>
      <c r="MWS6" s="155"/>
      <c r="MWT6" s="155"/>
      <c r="MWU6" s="155"/>
      <c r="MWV6" s="155"/>
      <c r="MWW6" s="155"/>
      <c r="MWX6" s="155"/>
      <c r="MWY6" s="155"/>
      <c r="MWZ6" s="155"/>
      <c r="MXA6" s="155"/>
      <c r="MXB6" s="155"/>
      <c r="MXC6" s="155"/>
      <c r="MXD6" s="155"/>
      <c r="MXE6" s="155"/>
      <c r="MXF6" s="155"/>
      <c r="MXG6" s="155"/>
      <c r="MXH6" s="155"/>
      <c r="MXI6" s="155"/>
      <c r="MXJ6" s="155"/>
      <c r="MXK6" s="155"/>
      <c r="MXL6" s="155"/>
      <c r="MXM6" s="155"/>
      <c r="MXN6" s="155"/>
      <c r="MXO6" s="155"/>
      <c r="MXP6" s="155"/>
      <c r="MXQ6" s="155"/>
      <c r="MXR6" s="155"/>
      <c r="MXS6" s="155"/>
      <c r="MXT6" s="155"/>
      <c r="MXU6" s="155"/>
      <c r="MXV6" s="155"/>
      <c r="MXW6" s="155"/>
      <c r="MXX6" s="155"/>
      <c r="MXY6" s="155"/>
      <c r="MXZ6" s="155"/>
      <c r="MYA6" s="155"/>
      <c r="MYB6" s="155"/>
      <c r="MYC6" s="155"/>
      <c r="MYD6" s="155"/>
      <c r="MYE6" s="155"/>
      <c r="MYF6" s="155"/>
      <c r="MYG6" s="155"/>
      <c r="MYH6" s="155"/>
      <c r="MYI6" s="155"/>
      <c r="MYJ6" s="155"/>
      <c r="MYK6" s="155"/>
      <c r="MYL6" s="155"/>
      <c r="MYM6" s="155"/>
      <c r="MYN6" s="155"/>
      <c r="MYO6" s="155"/>
      <c r="MYP6" s="155"/>
      <c r="MYQ6" s="155"/>
      <c r="MYR6" s="155"/>
      <c r="MYS6" s="155"/>
      <c r="MYT6" s="155"/>
      <c r="MYU6" s="155"/>
      <c r="MYV6" s="155"/>
      <c r="MYW6" s="155"/>
      <c r="MYX6" s="155"/>
      <c r="MYY6" s="155"/>
      <c r="MYZ6" s="155"/>
      <c r="MZA6" s="155"/>
      <c r="MZB6" s="155"/>
      <c r="MZC6" s="155"/>
      <c r="MZD6" s="155"/>
      <c r="MZE6" s="155"/>
      <c r="MZF6" s="155"/>
      <c r="MZG6" s="155"/>
      <c r="MZH6" s="155"/>
      <c r="MZI6" s="155"/>
      <c r="MZJ6" s="155"/>
      <c r="MZK6" s="155"/>
      <c r="MZL6" s="155"/>
      <c r="MZM6" s="155"/>
      <c r="MZN6" s="155"/>
      <c r="MZO6" s="155"/>
      <c r="MZP6" s="155"/>
      <c r="MZQ6" s="155"/>
      <c r="MZR6" s="155"/>
      <c r="MZS6" s="155"/>
      <c r="MZT6" s="155"/>
      <c r="MZU6" s="155"/>
      <c r="MZV6" s="155"/>
      <c r="MZW6" s="155"/>
      <c r="MZX6" s="155"/>
      <c r="MZY6" s="155"/>
      <c r="MZZ6" s="155"/>
      <c r="NAA6" s="155"/>
      <c r="NAB6" s="155"/>
      <c r="NAC6" s="155"/>
      <c r="NAD6" s="155"/>
      <c r="NAE6" s="155"/>
      <c r="NAF6" s="155"/>
      <c r="NAG6" s="155"/>
      <c r="NAH6" s="155"/>
      <c r="NAI6" s="155"/>
      <c r="NAJ6" s="155"/>
      <c r="NAK6" s="155"/>
      <c r="NAL6" s="155"/>
      <c r="NAM6" s="155"/>
      <c r="NAN6" s="155"/>
      <c r="NAO6" s="155"/>
      <c r="NAP6" s="155"/>
      <c r="NAQ6" s="155"/>
      <c r="NAR6" s="155"/>
      <c r="NAS6" s="155"/>
      <c r="NAT6" s="155"/>
      <c r="NAU6" s="155"/>
      <c r="NAV6" s="155"/>
      <c r="NAW6" s="155"/>
      <c r="NAX6" s="155"/>
      <c r="NAY6" s="155"/>
      <c r="NAZ6" s="155"/>
      <c r="NBA6" s="155"/>
      <c r="NBB6" s="155"/>
      <c r="NBC6" s="155"/>
      <c r="NBD6" s="155"/>
      <c r="NBE6" s="155"/>
      <c r="NBF6" s="155"/>
      <c r="NBG6" s="155"/>
      <c r="NBH6" s="155"/>
      <c r="NBI6" s="155"/>
      <c r="NBJ6" s="155"/>
      <c r="NBK6" s="155"/>
      <c r="NBL6" s="155"/>
      <c r="NBM6" s="155"/>
      <c r="NBN6" s="155"/>
      <c r="NBO6" s="155"/>
      <c r="NBP6" s="155"/>
      <c r="NBQ6" s="155"/>
      <c r="NBR6" s="155"/>
      <c r="NBS6" s="155"/>
      <c r="NBT6" s="155"/>
      <c r="NBU6" s="155"/>
      <c r="NBV6" s="155"/>
      <c r="NBW6" s="155"/>
      <c r="NBX6" s="155"/>
      <c r="NBY6" s="155"/>
      <c r="NBZ6" s="155"/>
      <c r="NCA6" s="155"/>
      <c r="NCB6" s="155"/>
      <c r="NCC6" s="155"/>
      <c r="NCD6" s="155"/>
      <c r="NCE6" s="155"/>
      <c r="NCF6" s="155"/>
      <c r="NCG6" s="155"/>
      <c r="NCH6" s="155"/>
      <c r="NCI6" s="155"/>
      <c r="NCJ6" s="155"/>
      <c r="NCK6" s="155"/>
      <c r="NCL6" s="155"/>
      <c r="NCM6" s="155"/>
      <c r="NCN6" s="155"/>
      <c r="NCO6" s="155"/>
      <c r="NCP6" s="155"/>
      <c r="NCQ6" s="155"/>
      <c r="NCR6" s="155"/>
      <c r="NCS6" s="155"/>
      <c r="NCT6" s="155"/>
      <c r="NCU6" s="155"/>
      <c r="NCV6" s="155"/>
      <c r="NCW6" s="155"/>
      <c r="NCX6" s="155"/>
      <c r="NCY6" s="155"/>
      <c r="NCZ6" s="155"/>
      <c r="NDA6" s="155"/>
      <c r="NDB6" s="155"/>
      <c r="NDC6" s="155"/>
      <c r="NDD6" s="155"/>
      <c r="NDE6" s="155"/>
      <c r="NDF6" s="155"/>
      <c r="NDG6" s="155"/>
      <c r="NDH6" s="155"/>
      <c r="NDI6" s="155"/>
      <c r="NDJ6" s="155"/>
      <c r="NDK6" s="155"/>
      <c r="NDL6" s="155"/>
      <c r="NDM6" s="155"/>
      <c r="NDN6" s="155"/>
      <c r="NDO6" s="155"/>
      <c r="NDP6" s="155"/>
      <c r="NDQ6" s="155"/>
      <c r="NDR6" s="155"/>
      <c r="NDS6" s="155"/>
      <c r="NDT6" s="155"/>
      <c r="NDU6" s="155"/>
      <c r="NDV6" s="155"/>
      <c r="NDW6" s="155"/>
      <c r="NDX6" s="155"/>
      <c r="NDY6" s="155"/>
      <c r="NDZ6" s="155"/>
      <c r="NEA6" s="155"/>
      <c r="NEB6" s="155"/>
      <c r="NEC6" s="155"/>
      <c r="NED6" s="155"/>
      <c r="NEE6" s="155"/>
      <c r="NEF6" s="155"/>
      <c r="NEG6" s="155"/>
      <c r="NEH6" s="155"/>
      <c r="NEI6" s="155"/>
      <c r="NEJ6" s="155"/>
      <c r="NEK6" s="155"/>
      <c r="NEL6" s="155"/>
      <c r="NEM6" s="155"/>
      <c r="NEN6" s="155"/>
      <c r="NEO6" s="155"/>
      <c r="NEP6" s="155"/>
      <c r="NEQ6" s="155"/>
      <c r="NER6" s="155"/>
      <c r="NES6" s="155"/>
      <c r="NET6" s="155"/>
      <c r="NEU6" s="155"/>
      <c r="NEV6" s="155"/>
      <c r="NEW6" s="155"/>
      <c r="NEX6" s="155"/>
      <c r="NEY6" s="155"/>
      <c r="NEZ6" s="155"/>
      <c r="NFA6" s="155"/>
      <c r="NFB6" s="155"/>
      <c r="NFC6" s="155"/>
      <c r="NFD6" s="155"/>
      <c r="NFE6" s="155"/>
      <c r="NFF6" s="155"/>
      <c r="NFG6" s="155"/>
      <c r="NFH6" s="155"/>
      <c r="NFI6" s="155"/>
      <c r="NFJ6" s="155"/>
      <c r="NFK6" s="155"/>
      <c r="NFL6" s="155"/>
      <c r="NFM6" s="155"/>
      <c r="NFN6" s="155"/>
      <c r="NFO6" s="155"/>
      <c r="NFP6" s="155"/>
      <c r="NFQ6" s="155"/>
      <c r="NFR6" s="155"/>
      <c r="NFS6" s="155"/>
      <c r="NFT6" s="155"/>
      <c r="NFU6" s="155"/>
      <c r="NFV6" s="155"/>
      <c r="NFW6" s="155"/>
      <c r="NFX6" s="155"/>
      <c r="NFY6" s="155"/>
      <c r="NFZ6" s="155"/>
      <c r="NGA6" s="155"/>
      <c r="NGB6" s="155"/>
      <c r="NGC6" s="155"/>
      <c r="NGD6" s="155"/>
      <c r="NGE6" s="155"/>
      <c r="NGF6" s="155"/>
      <c r="NGG6" s="155"/>
      <c r="NGH6" s="155"/>
      <c r="NGI6" s="155"/>
      <c r="NGJ6" s="155"/>
      <c r="NGK6" s="155"/>
      <c r="NGL6" s="155"/>
      <c r="NGM6" s="155"/>
      <c r="NGN6" s="155"/>
      <c r="NGO6" s="155"/>
      <c r="NGP6" s="155"/>
      <c r="NGQ6" s="155"/>
      <c r="NGR6" s="155"/>
      <c r="NGS6" s="155"/>
      <c r="NGT6" s="155"/>
      <c r="NGU6" s="155"/>
      <c r="NGV6" s="155"/>
      <c r="NGW6" s="155"/>
      <c r="NGX6" s="155"/>
      <c r="NGY6" s="155"/>
      <c r="NGZ6" s="155"/>
      <c r="NHA6" s="155"/>
      <c r="NHB6" s="155"/>
      <c r="NHC6" s="155"/>
      <c r="NHD6" s="155"/>
      <c r="NHE6" s="155"/>
      <c r="NHF6" s="155"/>
      <c r="NHG6" s="155"/>
      <c r="NHH6" s="155"/>
      <c r="NHI6" s="155"/>
      <c r="NHJ6" s="155"/>
      <c r="NHK6" s="155"/>
      <c r="NHL6" s="155"/>
      <c r="NHM6" s="155"/>
      <c r="NHN6" s="155"/>
      <c r="NHO6" s="155"/>
      <c r="NHP6" s="155"/>
      <c r="NHQ6" s="155"/>
      <c r="NHR6" s="155"/>
      <c r="NHS6" s="155"/>
      <c r="NHT6" s="155"/>
      <c r="NHU6" s="155"/>
      <c r="NHV6" s="155"/>
      <c r="NHW6" s="155"/>
      <c r="NHX6" s="155"/>
      <c r="NHY6" s="155"/>
      <c r="NHZ6" s="155"/>
      <c r="NIA6" s="155"/>
      <c r="NIB6" s="155"/>
      <c r="NIC6" s="155"/>
      <c r="NID6" s="155"/>
      <c r="NIE6" s="155"/>
      <c r="NIF6" s="155"/>
      <c r="NIG6" s="155"/>
      <c r="NIH6" s="155"/>
      <c r="NII6" s="155"/>
      <c r="NIJ6" s="155"/>
      <c r="NIK6" s="155"/>
      <c r="NIL6" s="155"/>
      <c r="NIM6" s="155"/>
      <c r="NIN6" s="155"/>
      <c r="NIO6" s="155"/>
      <c r="NIP6" s="155"/>
      <c r="NIQ6" s="155"/>
      <c r="NIR6" s="155"/>
      <c r="NIS6" s="155"/>
      <c r="NIT6" s="155"/>
      <c r="NIU6" s="155"/>
      <c r="NIV6" s="155"/>
      <c r="NIW6" s="155"/>
      <c r="NIX6" s="155"/>
      <c r="NIY6" s="155"/>
      <c r="NIZ6" s="155"/>
      <c r="NJA6" s="155"/>
      <c r="NJB6" s="155"/>
      <c r="NJC6" s="155"/>
      <c r="NJD6" s="155"/>
      <c r="NJE6" s="155"/>
      <c r="NJF6" s="155"/>
      <c r="NJG6" s="155"/>
      <c r="NJH6" s="155"/>
      <c r="NJI6" s="155"/>
      <c r="NJJ6" s="155"/>
      <c r="NJK6" s="155"/>
      <c r="NJL6" s="155"/>
      <c r="NJM6" s="155"/>
      <c r="NJN6" s="155"/>
      <c r="NJO6" s="155"/>
      <c r="NJP6" s="155"/>
      <c r="NJQ6" s="155"/>
      <c r="NJR6" s="155"/>
      <c r="NJS6" s="155"/>
      <c r="NJT6" s="155"/>
      <c r="NJU6" s="155"/>
      <c r="NJV6" s="155"/>
      <c r="NJW6" s="155"/>
      <c r="NJX6" s="155"/>
      <c r="NJY6" s="155"/>
      <c r="NJZ6" s="155"/>
      <c r="NKA6" s="155"/>
      <c r="NKB6" s="155"/>
      <c r="NKC6" s="155"/>
      <c r="NKD6" s="155"/>
      <c r="NKE6" s="155"/>
      <c r="NKF6" s="155"/>
      <c r="NKG6" s="155"/>
      <c r="NKH6" s="155"/>
      <c r="NKI6" s="155"/>
      <c r="NKJ6" s="155"/>
      <c r="NKK6" s="155"/>
      <c r="NKL6" s="155"/>
      <c r="NKM6" s="155"/>
      <c r="NKN6" s="155"/>
      <c r="NKO6" s="155"/>
      <c r="NKP6" s="155"/>
      <c r="NKQ6" s="155"/>
      <c r="NKR6" s="155"/>
      <c r="NKS6" s="155"/>
      <c r="NKT6" s="155"/>
      <c r="NKU6" s="155"/>
      <c r="NKV6" s="155"/>
      <c r="NKW6" s="155"/>
      <c r="NKX6" s="155"/>
      <c r="NKY6" s="155"/>
      <c r="NKZ6" s="155"/>
      <c r="NLA6" s="155"/>
      <c r="NLB6" s="155"/>
      <c r="NLC6" s="155"/>
      <c r="NLD6" s="155"/>
      <c r="NLE6" s="155"/>
      <c r="NLF6" s="155"/>
      <c r="NLG6" s="155"/>
      <c r="NLH6" s="155"/>
      <c r="NLI6" s="155"/>
      <c r="NLJ6" s="155"/>
      <c r="NLK6" s="155"/>
      <c r="NLL6" s="155"/>
      <c r="NLM6" s="155"/>
      <c r="NLN6" s="155"/>
      <c r="NLO6" s="155"/>
      <c r="NLP6" s="155"/>
      <c r="NLQ6" s="155"/>
      <c r="NLR6" s="155"/>
      <c r="NLS6" s="155"/>
      <c r="NLT6" s="155"/>
      <c r="NLU6" s="155"/>
      <c r="NLV6" s="155"/>
      <c r="NLW6" s="155"/>
      <c r="NLX6" s="155"/>
      <c r="NLY6" s="155"/>
      <c r="NLZ6" s="155"/>
      <c r="NMA6" s="155"/>
      <c r="NMB6" s="155"/>
      <c r="NMC6" s="155"/>
      <c r="NMD6" s="155"/>
      <c r="NME6" s="155"/>
      <c r="NMF6" s="155"/>
      <c r="NMG6" s="155"/>
      <c r="NMH6" s="155"/>
      <c r="NMI6" s="155"/>
      <c r="NMJ6" s="155"/>
      <c r="NMK6" s="155"/>
      <c r="NML6" s="155"/>
      <c r="NMM6" s="155"/>
      <c r="NMN6" s="155"/>
      <c r="NMO6" s="155"/>
      <c r="NMP6" s="155"/>
      <c r="NMQ6" s="155"/>
      <c r="NMR6" s="155"/>
      <c r="NMS6" s="155"/>
      <c r="NMT6" s="155"/>
      <c r="NMU6" s="155"/>
      <c r="NMV6" s="155"/>
      <c r="NMW6" s="155"/>
      <c r="NMX6" s="155"/>
      <c r="NMY6" s="155"/>
      <c r="NMZ6" s="155"/>
      <c r="NNA6" s="155"/>
      <c r="NNB6" s="155"/>
      <c r="NNC6" s="155"/>
      <c r="NND6" s="155"/>
      <c r="NNE6" s="155"/>
      <c r="NNF6" s="155"/>
      <c r="NNG6" s="155"/>
      <c r="NNH6" s="155"/>
      <c r="NNI6" s="155"/>
      <c r="NNJ6" s="155"/>
      <c r="NNK6" s="155"/>
      <c r="NNL6" s="155"/>
      <c r="NNM6" s="155"/>
      <c r="NNN6" s="155"/>
      <c r="NNO6" s="155"/>
      <c r="NNP6" s="155"/>
      <c r="NNQ6" s="155"/>
      <c r="NNR6" s="155"/>
      <c r="NNS6" s="155"/>
      <c r="NNT6" s="155"/>
      <c r="NNU6" s="155"/>
      <c r="NNV6" s="155"/>
      <c r="NNW6" s="155"/>
      <c r="NNX6" s="155"/>
      <c r="NNY6" s="155"/>
      <c r="NNZ6" s="155"/>
      <c r="NOA6" s="155"/>
      <c r="NOB6" s="155"/>
      <c r="NOC6" s="155"/>
      <c r="NOD6" s="155"/>
      <c r="NOE6" s="155"/>
      <c r="NOF6" s="155"/>
      <c r="NOG6" s="155"/>
      <c r="NOH6" s="155"/>
      <c r="NOI6" s="155"/>
      <c r="NOJ6" s="155"/>
      <c r="NOK6" s="155"/>
      <c r="NOL6" s="155"/>
      <c r="NOM6" s="155"/>
      <c r="NON6" s="155"/>
      <c r="NOO6" s="155"/>
      <c r="NOP6" s="155"/>
      <c r="NOQ6" s="155"/>
      <c r="NOR6" s="155"/>
      <c r="NOS6" s="155"/>
      <c r="NOT6" s="155"/>
      <c r="NOU6" s="155"/>
      <c r="NOV6" s="155"/>
      <c r="NOW6" s="155"/>
      <c r="NOX6" s="155"/>
      <c r="NOY6" s="155"/>
      <c r="NOZ6" s="155"/>
      <c r="NPA6" s="155"/>
      <c r="NPB6" s="155"/>
      <c r="NPC6" s="155"/>
      <c r="NPD6" s="155"/>
      <c r="NPE6" s="155"/>
      <c r="NPF6" s="155"/>
      <c r="NPG6" s="155"/>
      <c r="NPH6" s="155"/>
      <c r="NPI6" s="155"/>
      <c r="NPJ6" s="155"/>
      <c r="NPK6" s="155"/>
      <c r="NPL6" s="155"/>
      <c r="NPM6" s="155"/>
      <c r="NPN6" s="155"/>
      <c r="NPO6" s="155"/>
      <c r="NPP6" s="155"/>
      <c r="NPQ6" s="155"/>
      <c r="NPR6" s="155"/>
      <c r="NPS6" s="155"/>
      <c r="NPT6" s="155"/>
      <c r="NPU6" s="155"/>
      <c r="NPV6" s="155"/>
      <c r="NPW6" s="155"/>
      <c r="NPX6" s="155"/>
      <c r="NPY6" s="155"/>
      <c r="NPZ6" s="155"/>
      <c r="NQA6" s="155"/>
      <c r="NQB6" s="155"/>
      <c r="NQC6" s="155"/>
      <c r="NQD6" s="155"/>
      <c r="NQE6" s="155"/>
      <c r="NQF6" s="155"/>
      <c r="NQG6" s="155"/>
      <c r="NQH6" s="155"/>
      <c r="NQI6" s="155"/>
      <c r="NQJ6" s="155"/>
      <c r="NQK6" s="155"/>
      <c r="NQL6" s="155"/>
      <c r="NQM6" s="155"/>
      <c r="NQN6" s="155"/>
      <c r="NQO6" s="155"/>
      <c r="NQP6" s="155"/>
      <c r="NQQ6" s="155"/>
      <c r="NQR6" s="155"/>
      <c r="NQS6" s="155"/>
      <c r="NQT6" s="155"/>
      <c r="NQU6" s="155"/>
      <c r="NQV6" s="155"/>
      <c r="NQW6" s="155"/>
      <c r="NQX6" s="155"/>
      <c r="NQY6" s="155"/>
      <c r="NQZ6" s="155"/>
      <c r="NRA6" s="155"/>
      <c r="NRB6" s="155"/>
      <c r="NRC6" s="155"/>
      <c r="NRD6" s="155"/>
      <c r="NRE6" s="155"/>
      <c r="NRF6" s="155"/>
      <c r="NRG6" s="155"/>
      <c r="NRH6" s="155"/>
      <c r="NRI6" s="155"/>
      <c r="NRJ6" s="155"/>
      <c r="NRK6" s="155"/>
      <c r="NRL6" s="155"/>
      <c r="NRM6" s="155"/>
      <c r="NRN6" s="155"/>
      <c r="NRO6" s="155"/>
      <c r="NRP6" s="155"/>
      <c r="NRQ6" s="155"/>
      <c r="NRR6" s="155"/>
      <c r="NRS6" s="155"/>
      <c r="NRT6" s="155"/>
      <c r="NRU6" s="155"/>
      <c r="NRV6" s="155"/>
      <c r="NRW6" s="155"/>
      <c r="NRX6" s="155"/>
      <c r="NRY6" s="155"/>
      <c r="NRZ6" s="155"/>
      <c r="NSA6" s="155"/>
      <c r="NSB6" s="155"/>
      <c r="NSC6" s="155"/>
      <c r="NSD6" s="155"/>
      <c r="NSE6" s="155"/>
      <c r="NSF6" s="155"/>
      <c r="NSG6" s="155"/>
      <c r="NSH6" s="155"/>
      <c r="NSI6" s="155"/>
      <c r="NSJ6" s="155"/>
      <c r="NSK6" s="155"/>
      <c r="NSL6" s="155"/>
      <c r="NSM6" s="155"/>
      <c r="NSN6" s="155"/>
      <c r="NSO6" s="155"/>
      <c r="NSP6" s="155"/>
      <c r="NSQ6" s="155"/>
      <c r="NSR6" s="155"/>
      <c r="NSS6" s="155"/>
      <c r="NST6" s="155"/>
      <c r="NSU6" s="155"/>
      <c r="NSV6" s="155"/>
      <c r="NSW6" s="155"/>
      <c r="NSX6" s="155"/>
      <c r="NSY6" s="155"/>
      <c r="NSZ6" s="155"/>
      <c r="NTA6" s="155"/>
      <c r="NTB6" s="155"/>
      <c r="NTC6" s="155"/>
      <c r="NTD6" s="155"/>
      <c r="NTE6" s="155"/>
      <c r="NTF6" s="155"/>
      <c r="NTG6" s="155"/>
      <c r="NTH6" s="155"/>
      <c r="NTI6" s="155"/>
      <c r="NTJ6" s="155"/>
      <c r="NTK6" s="155"/>
      <c r="NTL6" s="155"/>
      <c r="NTM6" s="155"/>
      <c r="NTN6" s="155"/>
      <c r="NTO6" s="155"/>
      <c r="NTP6" s="155"/>
      <c r="NTQ6" s="155"/>
      <c r="NTR6" s="155"/>
      <c r="NTS6" s="155"/>
      <c r="NTT6" s="155"/>
      <c r="NTU6" s="155"/>
      <c r="NTV6" s="155"/>
      <c r="NTW6" s="155"/>
      <c r="NTX6" s="155"/>
      <c r="NTY6" s="155"/>
      <c r="NTZ6" s="155"/>
      <c r="NUA6" s="155"/>
      <c r="NUB6" s="155"/>
      <c r="NUC6" s="155"/>
      <c r="NUD6" s="155"/>
      <c r="NUE6" s="155"/>
      <c r="NUF6" s="155"/>
      <c r="NUG6" s="155"/>
      <c r="NUH6" s="155"/>
      <c r="NUI6" s="155"/>
      <c r="NUJ6" s="155"/>
      <c r="NUK6" s="155"/>
      <c r="NUL6" s="155"/>
      <c r="NUM6" s="155"/>
      <c r="NUN6" s="155"/>
      <c r="NUO6" s="155"/>
      <c r="NUP6" s="155"/>
      <c r="NUQ6" s="155"/>
      <c r="NUR6" s="155"/>
      <c r="NUS6" s="155"/>
      <c r="NUT6" s="155"/>
      <c r="NUU6" s="155"/>
      <c r="NUV6" s="155"/>
      <c r="NUW6" s="155"/>
      <c r="NUX6" s="155"/>
      <c r="NUY6" s="155"/>
      <c r="NUZ6" s="155"/>
      <c r="NVA6" s="155"/>
      <c r="NVB6" s="155"/>
      <c r="NVC6" s="155"/>
      <c r="NVD6" s="155"/>
      <c r="NVE6" s="155"/>
      <c r="NVF6" s="155"/>
      <c r="NVG6" s="155"/>
      <c r="NVH6" s="155"/>
      <c r="NVI6" s="155"/>
      <c r="NVJ6" s="155"/>
      <c r="NVK6" s="155"/>
      <c r="NVL6" s="155"/>
      <c r="NVM6" s="155"/>
      <c r="NVN6" s="155"/>
      <c r="NVO6" s="155"/>
      <c r="NVP6" s="155"/>
      <c r="NVQ6" s="155"/>
      <c r="NVR6" s="155"/>
      <c r="NVS6" s="155"/>
      <c r="NVT6" s="155"/>
      <c r="NVU6" s="155"/>
      <c r="NVV6" s="155"/>
      <c r="NVW6" s="155"/>
      <c r="NVX6" s="155"/>
      <c r="NVY6" s="155"/>
      <c r="NVZ6" s="155"/>
      <c r="NWA6" s="155"/>
      <c r="NWB6" s="155"/>
      <c r="NWC6" s="155"/>
      <c r="NWD6" s="155"/>
      <c r="NWE6" s="155"/>
      <c r="NWF6" s="155"/>
      <c r="NWG6" s="155"/>
      <c r="NWH6" s="155"/>
      <c r="NWI6" s="155"/>
      <c r="NWJ6" s="155"/>
      <c r="NWK6" s="155"/>
      <c r="NWL6" s="155"/>
      <c r="NWM6" s="155"/>
      <c r="NWN6" s="155"/>
      <c r="NWO6" s="155"/>
      <c r="NWP6" s="155"/>
      <c r="NWQ6" s="155"/>
      <c r="NWR6" s="155"/>
      <c r="NWS6" s="155"/>
      <c r="NWT6" s="155"/>
      <c r="NWU6" s="155"/>
      <c r="NWV6" s="155"/>
      <c r="NWW6" s="155"/>
      <c r="NWX6" s="155"/>
      <c r="NWY6" s="155"/>
      <c r="NWZ6" s="155"/>
      <c r="NXA6" s="155"/>
      <c r="NXB6" s="155"/>
      <c r="NXC6" s="155"/>
      <c r="NXD6" s="155"/>
      <c r="NXE6" s="155"/>
      <c r="NXF6" s="155"/>
      <c r="NXG6" s="155"/>
      <c r="NXH6" s="155"/>
      <c r="NXI6" s="155"/>
      <c r="NXJ6" s="155"/>
      <c r="NXK6" s="155"/>
      <c r="NXL6" s="155"/>
      <c r="NXM6" s="155"/>
      <c r="NXN6" s="155"/>
      <c r="NXO6" s="155"/>
      <c r="NXP6" s="155"/>
      <c r="NXQ6" s="155"/>
      <c r="NXR6" s="155"/>
      <c r="NXS6" s="155"/>
      <c r="NXT6" s="155"/>
      <c r="NXU6" s="155"/>
      <c r="NXV6" s="155"/>
      <c r="NXW6" s="155"/>
      <c r="NXX6" s="155"/>
      <c r="NXY6" s="155"/>
      <c r="NXZ6" s="155"/>
      <c r="NYA6" s="155"/>
      <c r="NYB6" s="155"/>
      <c r="NYC6" s="155"/>
      <c r="NYD6" s="155"/>
      <c r="NYE6" s="155"/>
      <c r="NYF6" s="155"/>
      <c r="NYG6" s="155"/>
      <c r="NYH6" s="155"/>
      <c r="NYI6" s="155"/>
      <c r="NYJ6" s="155"/>
      <c r="NYK6" s="155"/>
      <c r="NYL6" s="155"/>
      <c r="NYM6" s="155"/>
      <c r="NYN6" s="155"/>
      <c r="NYO6" s="155"/>
      <c r="NYP6" s="155"/>
      <c r="NYQ6" s="155"/>
      <c r="NYR6" s="155"/>
      <c r="NYS6" s="155"/>
      <c r="NYT6" s="155"/>
      <c r="NYU6" s="155"/>
      <c r="NYV6" s="155"/>
      <c r="NYW6" s="155"/>
      <c r="NYX6" s="155"/>
      <c r="NYY6" s="155"/>
      <c r="NYZ6" s="155"/>
      <c r="NZA6" s="155"/>
      <c r="NZB6" s="155"/>
      <c r="NZC6" s="155"/>
      <c r="NZD6" s="155"/>
      <c r="NZE6" s="155"/>
      <c r="NZF6" s="155"/>
      <c r="NZG6" s="155"/>
      <c r="NZH6" s="155"/>
      <c r="NZI6" s="155"/>
      <c r="NZJ6" s="155"/>
      <c r="NZK6" s="155"/>
      <c r="NZL6" s="155"/>
      <c r="NZM6" s="155"/>
      <c r="NZN6" s="155"/>
      <c r="NZO6" s="155"/>
      <c r="NZP6" s="155"/>
      <c r="NZQ6" s="155"/>
      <c r="NZR6" s="155"/>
      <c r="NZS6" s="155"/>
      <c r="NZT6" s="155"/>
      <c r="NZU6" s="155"/>
      <c r="NZV6" s="155"/>
      <c r="NZW6" s="155"/>
      <c r="NZX6" s="155"/>
      <c r="NZY6" s="155"/>
      <c r="NZZ6" s="155"/>
      <c r="OAA6" s="155"/>
      <c r="OAB6" s="155"/>
      <c r="OAC6" s="155"/>
      <c r="OAD6" s="155"/>
      <c r="OAE6" s="155"/>
      <c r="OAF6" s="155"/>
      <c r="OAG6" s="155"/>
      <c r="OAH6" s="155"/>
      <c r="OAI6" s="155"/>
      <c r="OAJ6" s="155"/>
      <c r="OAK6" s="155"/>
      <c r="OAL6" s="155"/>
      <c r="OAM6" s="155"/>
      <c r="OAN6" s="155"/>
      <c r="OAO6" s="155"/>
      <c r="OAP6" s="155"/>
      <c r="OAQ6" s="155"/>
      <c r="OAR6" s="155"/>
      <c r="OAS6" s="155"/>
      <c r="OAT6" s="155"/>
      <c r="OAU6" s="155"/>
      <c r="OAV6" s="155"/>
      <c r="OAW6" s="155"/>
      <c r="OAX6" s="155"/>
      <c r="OAY6" s="155"/>
      <c r="OAZ6" s="155"/>
      <c r="OBA6" s="155"/>
      <c r="OBB6" s="155"/>
      <c r="OBC6" s="155"/>
      <c r="OBD6" s="155"/>
      <c r="OBE6" s="155"/>
      <c r="OBF6" s="155"/>
      <c r="OBG6" s="155"/>
      <c r="OBH6" s="155"/>
      <c r="OBI6" s="155"/>
      <c r="OBJ6" s="155"/>
      <c r="OBK6" s="155"/>
      <c r="OBL6" s="155"/>
      <c r="OBM6" s="155"/>
      <c r="OBN6" s="155"/>
      <c r="OBO6" s="155"/>
      <c r="OBP6" s="155"/>
      <c r="OBQ6" s="155"/>
      <c r="OBR6" s="155"/>
      <c r="OBS6" s="155"/>
      <c r="OBT6" s="155"/>
      <c r="OBU6" s="155"/>
      <c r="OBV6" s="155"/>
      <c r="OBW6" s="155"/>
      <c r="OBX6" s="155"/>
      <c r="OBY6" s="155"/>
      <c r="OBZ6" s="155"/>
      <c r="OCA6" s="155"/>
      <c r="OCB6" s="155"/>
      <c r="OCC6" s="155"/>
      <c r="OCD6" s="155"/>
      <c r="OCE6" s="155"/>
      <c r="OCF6" s="155"/>
      <c r="OCG6" s="155"/>
      <c r="OCH6" s="155"/>
      <c r="OCI6" s="155"/>
      <c r="OCJ6" s="155"/>
      <c r="OCK6" s="155"/>
      <c r="OCL6" s="155"/>
      <c r="OCM6" s="155"/>
      <c r="OCN6" s="155"/>
      <c r="OCO6" s="155"/>
      <c r="OCP6" s="155"/>
      <c r="OCQ6" s="155"/>
      <c r="OCR6" s="155"/>
      <c r="OCS6" s="155"/>
      <c r="OCT6" s="155"/>
      <c r="OCU6" s="155"/>
      <c r="OCV6" s="155"/>
      <c r="OCW6" s="155"/>
      <c r="OCX6" s="155"/>
      <c r="OCY6" s="155"/>
      <c r="OCZ6" s="155"/>
      <c r="ODA6" s="155"/>
      <c r="ODB6" s="155"/>
      <c r="ODC6" s="155"/>
      <c r="ODD6" s="155"/>
      <c r="ODE6" s="155"/>
      <c r="ODF6" s="155"/>
      <c r="ODG6" s="155"/>
      <c r="ODH6" s="155"/>
      <c r="ODI6" s="155"/>
      <c r="ODJ6" s="155"/>
      <c r="ODK6" s="155"/>
      <c r="ODL6" s="155"/>
      <c r="ODM6" s="155"/>
      <c r="ODN6" s="155"/>
      <c r="ODO6" s="155"/>
      <c r="ODP6" s="155"/>
      <c r="ODQ6" s="155"/>
      <c r="ODR6" s="155"/>
      <c r="ODS6" s="155"/>
      <c r="ODT6" s="155"/>
      <c r="ODU6" s="155"/>
      <c r="ODV6" s="155"/>
      <c r="ODW6" s="155"/>
      <c r="ODX6" s="155"/>
      <c r="ODY6" s="155"/>
      <c r="ODZ6" s="155"/>
      <c r="OEA6" s="155"/>
      <c r="OEB6" s="155"/>
      <c r="OEC6" s="155"/>
      <c r="OED6" s="155"/>
      <c r="OEE6" s="155"/>
      <c r="OEF6" s="155"/>
      <c r="OEG6" s="155"/>
      <c r="OEH6" s="155"/>
      <c r="OEI6" s="155"/>
      <c r="OEJ6" s="155"/>
      <c r="OEK6" s="155"/>
      <c r="OEL6" s="155"/>
      <c r="OEM6" s="155"/>
      <c r="OEN6" s="155"/>
      <c r="OEO6" s="155"/>
      <c r="OEP6" s="155"/>
      <c r="OEQ6" s="155"/>
      <c r="OER6" s="155"/>
      <c r="OES6" s="155"/>
      <c r="OET6" s="155"/>
      <c r="OEU6" s="155"/>
      <c r="OEV6" s="155"/>
      <c r="OEW6" s="155"/>
      <c r="OEX6" s="155"/>
      <c r="OEY6" s="155"/>
      <c r="OEZ6" s="155"/>
      <c r="OFA6" s="155"/>
      <c r="OFB6" s="155"/>
      <c r="OFC6" s="155"/>
      <c r="OFD6" s="155"/>
      <c r="OFE6" s="155"/>
      <c r="OFF6" s="155"/>
      <c r="OFG6" s="155"/>
      <c r="OFH6" s="155"/>
      <c r="OFI6" s="155"/>
      <c r="OFJ6" s="155"/>
      <c r="OFK6" s="155"/>
      <c r="OFL6" s="155"/>
      <c r="OFM6" s="155"/>
      <c r="OFN6" s="155"/>
      <c r="OFO6" s="155"/>
      <c r="OFP6" s="155"/>
      <c r="OFQ6" s="155"/>
      <c r="OFR6" s="155"/>
      <c r="OFS6" s="155"/>
      <c r="OFT6" s="155"/>
      <c r="OFU6" s="155"/>
      <c r="OFV6" s="155"/>
      <c r="OFW6" s="155"/>
      <c r="OFX6" s="155"/>
      <c r="OFY6" s="155"/>
      <c r="OFZ6" s="155"/>
      <c r="OGA6" s="155"/>
      <c r="OGB6" s="155"/>
      <c r="OGC6" s="155"/>
      <c r="OGD6" s="155"/>
      <c r="OGE6" s="155"/>
      <c r="OGF6" s="155"/>
      <c r="OGG6" s="155"/>
      <c r="OGH6" s="155"/>
      <c r="OGI6" s="155"/>
      <c r="OGJ6" s="155"/>
      <c r="OGK6" s="155"/>
      <c r="OGL6" s="155"/>
      <c r="OGM6" s="155"/>
      <c r="OGN6" s="155"/>
      <c r="OGO6" s="155"/>
      <c r="OGP6" s="155"/>
      <c r="OGQ6" s="155"/>
      <c r="OGR6" s="155"/>
      <c r="OGS6" s="155"/>
      <c r="OGT6" s="155"/>
      <c r="OGU6" s="155"/>
      <c r="OGV6" s="155"/>
      <c r="OGW6" s="155"/>
      <c r="OGX6" s="155"/>
      <c r="OGY6" s="155"/>
      <c r="OGZ6" s="155"/>
      <c r="OHA6" s="155"/>
      <c r="OHB6" s="155"/>
      <c r="OHC6" s="155"/>
      <c r="OHD6" s="155"/>
      <c r="OHE6" s="155"/>
      <c r="OHF6" s="155"/>
      <c r="OHG6" s="155"/>
      <c r="OHH6" s="155"/>
      <c r="OHI6" s="155"/>
      <c r="OHJ6" s="155"/>
      <c r="OHK6" s="155"/>
      <c r="OHL6" s="155"/>
      <c r="OHM6" s="155"/>
      <c r="OHN6" s="155"/>
      <c r="OHO6" s="155"/>
      <c r="OHP6" s="155"/>
      <c r="OHQ6" s="155"/>
      <c r="OHR6" s="155"/>
      <c r="OHS6" s="155"/>
      <c r="OHT6" s="155"/>
      <c r="OHU6" s="155"/>
      <c r="OHV6" s="155"/>
      <c r="OHW6" s="155"/>
      <c r="OHX6" s="155"/>
      <c r="OHY6" s="155"/>
      <c r="OHZ6" s="155"/>
      <c r="OIA6" s="155"/>
      <c r="OIB6" s="155"/>
      <c r="OIC6" s="155"/>
      <c r="OID6" s="155"/>
      <c r="OIE6" s="155"/>
      <c r="OIF6" s="155"/>
      <c r="OIG6" s="155"/>
      <c r="OIH6" s="155"/>
      <c r="OII6" s="155"/>
      <c r="OIJ6" s="155"/>
      <c r="OIK6" s="155"/>
      <c r="OIL6" s="155"/>
      <c r="OIM6" s="155"/>
      <c r="OIN6" s="155"/>
      <c r="OIO6" s="155"/>
      <c r="OIP6" s="155"/>
      <c r="OIQ6" s="155"/>
      <c r="OIR6" s="155"/>
      <c r="OIS6" s="155"/>
      <c r="OIT6" s="155"/>
      <c r="OIU6" s="155"/>
      <c r="OIV6" s="155"/>
      <c r="OIW6" s="155"/>
      <c r="OIX6" s="155"/>
      <c r="OIY6" s="155"/>
      <c r="OIZ6" s="155"/>
      <c r="OJA6" s="155"/>
      <c r="OJB6" s="155"/>
      <c r="OJC6" s="155"/>
      <c r="OJD6" s="155"/>
      <c r="OJE6" s="155"/>
      <c r="OJF6" s="155"/>
      <c r="OJG6" s="155"/>
      <c r="OJH6" s="155"/>
      <c r="OJI6" s="155"/>
      <c r="OJJ6" s="155"/>
      <c r="OJK6" s="155"/>
      <c r="OJL6" s="155"/>
      <c r="OJM6" s="155"/>
      <c r="OJN6" s="155"/>
      <c r="OJO6" s="155"/>
      <c r="OJP6" s="155"/>
      <c r="OJQ6" s="155"/>
      <c r="OJR6" s="155"/>
      <c r="OJS6" s="155"/>
      <c r="OJT6" s="155"/>
      <c r="OJU6" s="155"/>
      <c r="OJV6" s="155"/>
      <c r="OJW6" s="155"/>
      <c r="OJX6" s="155"/>
      <c r="OJY6" s="155"/>
      <c r="OJZ6" s="155"/>
      <c r="OKA6" s="155"/>
      <c r="OKB6" s="155"/>
      <c r="OKC6" s="155"/>
      <c r="OKD6" s="155"/>
      <c r="OKE6" s="155"/>
      <c r="OKF6" s="155"/>
      <c r="OKG6" s="155"/>
      <c r="OKH6" s="155"/>
      <c r="OKI6" s="155"/>
      <c r="OKJ6" s="155"/>
      <c r="OKK6" s="155"/>
      <c r="OKL6" s="155"/>
      <c r="OKM6" s="155"/>
      <c r="OKN6" s="155"/>
      <c r="OKO6" s="155"/>
      <c r="OKP6" s="155"/>
      <c r="OKQ6" s="155"/>
      <c r="OKR6" s="155"/>
      <c r="OKS6" s="155"/>
      <c r="OKT6" s="155"/>
      <c r="OKU6" s="155"/>
      <c r="OKV6" s="155"/>
      <c r="OKW6" s="155"/>
      <c r="OKX6" s="155"/>
      <c r="OKY6" s="155"/>
      <c r="OKZ6" s="155"/>
      <c r="OLA6" s="155"/>
      <c r="OLB6" s="155"/>
      <c r="OLC6" s="155"/>
      <c r="OLD6" s="155"/>
      <c r="OLE6" s="155"/>
      <c r="OLF6" s="155"/>
      <c r="OLG6" s="155"/>
      <c r="OLH6" s="155"/>
      <c r="OLI6" s="155"/>
      <c r="OLJ6" s="155"/>
      <c r="OLK6" s="155"/>
      <c r="OLL6" s="155"/>
      <c r="OLM6" s="155"/>
      <c r="OLN6" s="155"/>
      <c r="OLO6" s="155"/>
      <c r="OLP6" s="155"/>
      <c r="OLQ6" s="155"/>
      <c r="OLR6" s="155"/>
      <c r="OLS6" s="155"/>
      <c r="OLT6" s="155"/>
      <c r="OLU6" s="155"/>
      <c r="OLV6" s="155"/>
      <c r="OLW6" s="155"/>
      <c r="OLX6" s="155"/>
      <c r="OLY6" s="155"/>
      <c r="OLZ6" s="155"/>
      <c r="OMA6" s="155"/>
      <c r="OMB6" s="155"/>
      <c r="OMC6" s="155"/>
      <c r="OMD6" s="155"/>
      <c r="OME6" s="155"/>
      <c r="OMF6" s="155"/>
      <c r="OMG6" s="155"/>
      <c r="OMH6" s="155"/>
      <c r="OMI6" s="155"/>
      <c r="OMJ6" s="155"/>
      <c r="OMK6" s="155"/>
      <c r="OML6" s="155"/>
      <c r="OMM6" s="155"/>
      <c r="OMN6" s="155"/>
      <c r="OMO6" s="155"/>
      <c r="OMP6" s="155"/>
      <c r="OMQ6" s="155"/>
      <c r="OMR6" s="155"/>
      <c r="OMS6" s="155"/>
      <c r="OMT6" s="155"/>
      <c r="OMU6" s="155"/>
      <c r="OMV6" s="155"/>
      <c r="OMW6" s="155"/>
      <c r="OMX6" s="155"/>
      <c r="OMY6" s="155"/>
      <c r="OMZ6" s="155"/>
      <c r="ONA6" s="155"/>
      <c r="ONB6" s="155"/>
      <c r="ONC6" s="155"/>
      <c r="OND6" s="155"/>
      <c r="ONE6" s="155"/>
      <c r="ONF6" s="155"/>
      <c r="ONG6" s="155"/>
      <c r="ONH6" s="155"/>
      <c r="ONI6" s="155"/>
      <c r="ONJ6" s="155"/>
      <c r="ONK6" s="155"/>
      <c r="ONL6" s="155"/>
      <c r="ONM6" s="155"/>
      <c r="ONN6" s="155"/>
      <c r="ONO6" s="155"/>
      <c r="ONP6" s="155"/>
      <c r="ONQ6" s="155"/>
      <c r="ONR6" s="155"/>
      <c r="ONS6" s="155"/>
      <c r="ONT6" s="155"/>
      <c r="ONU6" s="155"/>
      <c r="ONV6" s="155"/>
      <c r="ONW6" s="155"/>
      <c r="ONX6" s="155"/>
      <c r="ONY6" s="155"/>
      <c r="ONZ6" s="155"/>
      <c r="OOA6" s="155"/>
      <c r="OOB6" s="155"/>
      <c r="OOC6" s="155"/>
      <c r="OOD6" s="155"/>
      <c r="OOE6" s="155"/>
      <c r="OOF6" s="155"/>
      <c r="OOG6" s="155"/>
      <c r="OOH6" s="155"/>
      <c r="OOI6" s="155"/>
      <c r="OOJ6" s="155"/>
      <c r="OOK6" s="155"/>
      <c r="OOL6" s="155"/>
      <c r="OOM6" s="155"/>
      <c r="OON6" s="155"/>
      <c r="OOO6" s="155"/>
      <c r="OOP6" s="155"/>
      <c r="OOQ6" s="155"/>
      <c r="OOR6" s="155"/>
      <c r="OOS6" s="155"/>
      <c r="OOT6" s="155"/>
      <c r="OOU6" s="155"/>
      <c r="OOV6" s="155"/>
      <c r="OOW6" s="155"/>
      <c r="OOX6" s="155"/>
      <c r="OOY6" s="155"/>
      <c r="OOZ6" s="155"/>
      <c r="OPA6" s="155"/>
      <c r="OPB6" s="155"/>
      <c r="OPC6" s="155"/>
      <c r="OPD6" s="155"/>
      <c r="OPE6" s="155"/>
      <c r="OPF6" s="155"/>
      <c r="OPG6" s="155"/>
      <c r="OPH6" s="155"/>
      <c r="OPI6" s="155"/>
      <c r="OPJ6" s="155"/>
      <c r="OPK6" s="155"/>
      <c r="OPL6" s="155"/>
      <c r="OPM6" s="155"/>
      <c r="OPN6" s="155"/>
      <c r="OPO6" s="155"/>
      <c r="OPP6" s="155"/>
      <c r="OPQ6" s="155"/>
      <c r="OPR6" s="155"/>
      <c r="OPS6" s="155"/>
      <c r="OPT6" s="155"/>
      <c r="OPU6" s="155"/>
      <c r="OPV6" s="155"/>
      <c r="OPW6" s="155"/>
      <c r="OPX6" s="155"/>
      <c r="OPY6" s="155"/>
      <c r="OPZ6" s="155"/>
      <c r="OQA6" s="155"/>
      <c r="OQB6" s="155"/>
      <c r="OQC6" s="155"/>
      <c r="OQD6" s="155"/>
      <c r="OQE6" s="155"/>
      <c r="OQF6" s="155"/>
      <c r="OQG6" s="155"/>
      <c r="OQH6" s="155"/>
      <c r="OQI6" s="155"/>
      <c r="OQJ6" s="155"/>
      <c r="OQK6" s="155"/>
      <c r="OQL6" s="155"/>
      <c r="OQM6" s="155"/>
      <c r="OQN6" s="155"/>
      <c r="OQO6" s="155"/>
      <c r="OQP6" s="155"/>
      <c r="OQQ6" s="155"/>
      <c r="OQR6" s="155"/>
      <c r="OQS6" s="155"/>
      <c r="OQT6" s="155"/>
      <c r="OQU6" s="155"/>
      <c r="OQV6" s="155"/>
      <c r="OQW6" s="155"/>
      <c r="OQX6" s="155"/>
      <c r="OQY6" s="155"/>
      <c r="OQZ6" s="155"/>
      <c r="ORA6" s="155"/>
      <c r="ORB6" s="155"/>
      <c r="ORC6" s="155"/>
      <c r="ORD6" s="155"/>
      <c r="ORE6" s="155"/>
      <c r="ORF6" s="155"/>
      <c r="ORG6" s="155"/>
      <c r="ORH6" s="155"/>
      <c r="ORI6" s="155"/>
      <c r="ORJ6" s="155"/>
      <c r="ORK6" s="155"/>
      <c r="ORL6" s="155"/>
      <c r="ORM6" s="155"/>
      <c r="ORN6" s="155"/>
      <c r="ORO6" s="155"/>
      <c r="ORP6" s="155"/>
      <c r="ORQ6" s="155"/>
      <c r="ORR6" s="155"/>
      <c r="ORS6" s="155"/>
      <c r="ORT6" s="155"/>
      <c r="ORU6" s="155"/>
      <c r="ORV6" s="155"/>
      <c r="ORW6" s="155"/>
      <c r="ORX6" s="155"/>
      <c r="ORY6" s="155"/>
      <c r="ORZ6" s="155"/>
      <c r="OSA6" s="155"/>
      <c r="OSB6" s="155"/>
      <c r="OSC6" s="155"/>
      <c r="OSD6" s="155"/>
      <c r="OSE6" s="155"/>
      <c r="OSF6" s="155"/>
      <c r="OSG6" s="155"/>
      <c r="OSH6" s="155"/>
      <c r="OSI6" s="155"/>
      <c r="OSJ6" s="155"/>
      <c r="OSK6" s="155"/>
      <c r="OSL6" s="155"/>
      <c r="OSM6" s="155"/>
      <c r="OSN6" s="155"/>
      <c r="OSO6" s="155"/>
      <c r="OSP6" s="155"/>
      <c r="OSQ6" s="155"/>
      <c r="OSR6" s="155"/>
      <c r="OSS6" s="155"/>
      <c r="OST6" s="155"/>
      <c r="OSU6" s="155"/>
      <c r="OSV6" s="155"/>
      <c r="OSW6" s="155"/>
      <c r="OSX6" s="155"/>
      <c r="OSY6" s="155"/>
      <c r="OSZ6" s="155"/>
      <c r="OTA6" s="155"/>
      <c r="OTB6" s="155"/>
      <c r="OTC6" s="155"/>
      <c r="OTD6" s="155"/>
      <c r="OTE6" s="155"/>
      <c r="OTF6" s="155"/>
      <c r="OTG6" s="155"/>
      <c r="OTH6" s="155"/>
      <c r="OTI6" s="155"/>
      <c r="OTJ6" s="155"/>
      <c r="OTK6" s="155"/>
      <c r="OTL6" s="155"/>
      <c r="OTM6" s="155"/>
      <c r="OTN6" s="155"/>
      <c r="OTO6" s="155"/>
      <c r="OTP6" s="155"/>
      <c r="OTQ6" s="155"/>
      <c r="OTR6" s="155"/>
      <c r="OTS6" s="155"/>
      <c r="OTT6" s="155"/>
      <c r="OTU6" s="155"/>
      <c r="OTV6" s="155"/>
      <c r="OTW6" s="155"/>
      <c r="OTX6" s="155"/>
      <c r="OTY6" s="155"/>
      <c r="OTZ6" s="155"/>
      <c r="OUA6" s="155"/>
      <c r="OUB6" s="155"/>
      <c r="OUC6" s="155"/>
      <c r="OUD6" s="155"/>
      <c r="OUE6" s="155"/>
      <c r="OUF6" s="155"/>
      <c r="OUG6" s="155"/>
      <c r="OUH6" s="155"/>
      <c r="OUI6" s="155"/>
      <c r="OUJ6" s="155"/>
      <c r="OUK6" s="155"/>
      <c r="OUL6" s="155"/>
      <c r="OUM6" s="155"/>
      <c r="OUN6" s="155"/>
      <c r="OUO6" s="155"/>
      <c r="OUP6" s="155"/>
      <c r="OUQ6" s="155"/>
      <c r="OUR6" s="155"/>
      <c r="OUS6" s="155"/>
      <c r="OUT6" s="155"/>
      <c r="OUU6" s="155"/>
      <c r="OUV6" s="155"/>
      <c r="OUW6" s="155"/>
      <c r="OUX6" s="155"/>
      <c r="OUY6" s="155"/>
      <c r="OUZ6" s="155"/>
      <c r="OVA6" s="155"/>
      <c r="OVB6" s="155"/>
      <c r="OVC6" s="155"/>
      <c r="OVD6" s="155"/>
      <c r="OVE6" s="155"/>
      <c r="OVF6" s="155"/>
      <c r="OVG6" s="155"/>
      <c r="OVH6" s="155"/>
      <c r="OVI6" s="155"/>
      <c r="OVJ6" s="155"/>
      <c r="OVK6" s="155"/>
      <c r="OVL6" s="155"/>
      <c r="OVM6" s="155"/>
      <c r="OVN6" s="155"/>
      <c r="OVO6" s="155"/>
      <c r="OVP6" s="155"/>
      <c r="OVQ6" s="155"/>
      <c r="OVR6" s="155"/>
      <c r="OVS6" s="155"/>
      <c r="OVT6" s="155"/>
      <c r="OVU6" s="155"/>
      <c r="OVV6" s="155"/>
      <c r="OVW6" s="155"/>
      <c r="OVX6" s="155"/>
      <c r="OVY6" s="155"/>
      <c r="OVZ6" s="155"/>
      <c r="OWA6" s="155"/>
      <c r="OWB6" s="155"/>
      <c r="OWC6" s="155"/>
      <c r="OWD6" s="155"/>
      <c r="OWE6" s="155"/>
      <c r="OWF6" s="155"/>
      <c r="OWG6" s="155"/>
      <c r="OWH6" s="155"/>
      <c r="OWI6" s="155"/>
      <c r="OWJ6" s="155"/>
      <c r="OWK6" s="155"/>
      <c r="OWL6" s="155"/>
      <c r="OWM6" s="155"/>
      <c r="OWN6" s="155"/>
      <c r="OWO6" s="155"/>
      <c r="OWP6" s="155"/>
      <c r="OWQ6" s="155"/>
      <c r="OWR6" s="155"/>
      <c r="OWS6" s="155"/>
      <c r="OWT6" s="155"/>
      <c r="OWU6" s="155"/>
      <c r="OWV6" s="155"/>
      <c r="OWW6" s="155"/>
      <c r="OWX6" s="155"/>
      <c r="OWY6" s="155"/>
      <c r="OWZ6" s="155"/>
      <c r="OXA6" s="155"/>
      <c r="OXB6" s="155"/>
      <c r="OXC6" s="155"/>
      <c r="OXD6" s="155"/>
      <c r="OXE6" s="155"/>
      <c r="OXF6" s="155"/>
      <c r="OXG6" s="155"/>
      <c r="OXH6" s="155"/>
      <c r="OXI6" s="155"/>
      <c r="OXJ6" s="155"/>
      <c r="OXK6" s="155"/>
      <c r="OXL6" s="155"/>
      <c r="OXM6" s="155"/>
      <c r="OXN6" s="155"/>
      <c r="OXO6" s="155"/>
      <c r="OXP6" s="155"/>
      <c r="OXQ6" s="155"/>
      <c r="OXR6" s="155"/>
      <c r="OXS6" s="155"/>
      <c r="OXT6" s="155"/>
      <c r="OXU6" s="155"/>
      <c r="OXV6" s="155"/>
      <c r="OXW6" s="155"/>
      <c r="OXX6" s="155"/>
      <c r="OXY6" s="155"/>
      <c r="OXZ6" s="155"/>
      <c r="OYA6" s="155"/>
      <c r="OYB6" s="155"/>
      <c r="OYC6" s="155"/>
      <c r="OYD6" s="155"/>
      <c r="OYE6" s="155"/>
      <c r="OYF6" s="155"/>
      <c r="OYG6" s="155"/>
      <c r="OYH6" s="155"/>
      <c r="OYI6" s="155"/>
      <c r="OYJ6" s="155"/>
      <c r="OYK6" s="155"/>
      <c r="OYL6" s="155"/>
      <c r="OYM6" s="155"/>
      <c r="OYN6" s="155"/>
      <c r="OYO6" s="155"/>
      <c r="OYP6" s="155"/>
      <c r="OYQ6" s="155"/>
      <c r="OYR6" s="155"/>
      <c r="OYS6" s="155"/>
      <c r="OYT6" s="155"/>
      <c r="OYU6" s="155"/>
      <c r="OYV6" s="155"/>
      <c r="OYW6" s="155"/>
      <c r="OYX6" s="155"/>
      <c r="OYY6" s="155"/>
      <c r="OYZ6" s="155"/>
      <c r="OZA6" s="155"/>
      <c r="OZB6" s="155"/>
      <c r="OZC6" s="155"/>
      <c r="OZD6" s="155"/>
      <c r="OZE6" s="155"/>
      <c r="OZF6" s="155"/>
      <c r="OZG6" s="155"/>
      <c r="OZH6" s="155"/>
      <c r="OZI6" s="155"/>
      <c r="OZJ6" s="155"/>
      <c r="OZK6" s="155"/>
      <c r="OZL6" s="155"/>
      <c r="OZM6" s="155"/>
      <c r="OZN6" s="155"/>
      <c r="OZO6" s="155"/>
      <c r="OZP6" s="155"/>
      <c r="OZQ6" s="155"/>
      <c r="OZR6" s="155"/>
      <c r="OZS6" s="155"/>
      <c r="OZT6" s="155"/>
      <c r="OZU6" s="155"/>
      <c r="OZV6" s="155"/>
      <c r="OZW6" s="155"/>
      <c r="OZX6" s="155"/>
      <c r="OZY6" s="155"/>
      <c r="OZZ6" s="155"/>
      <c r="PAA6" s="155"/>
      <c r="PAB6" s="155"/>
      <c r="PAC6" s="155"/>
      <c r="PAD6" s="155"/>
      <c r="PAE6" s="155"/>
      <c r="PAF6" s="155"/>
      <c r="PAG6" s="155"/>
      <c r="PAH6" s="155"/>
      <c r="PAI6" s="155"/>
      <c r="PAJ6" s="155"/>
      <c r="PAK6" s="155"/>
      <c r="PAL6" s="155"/>
      <c r="PAM6" s="155"/>
      <c r="PAN6" s="155"/>
      <c r="PAO6" s="155"/>
      <c r="PAP6" s="155"/>
      <c r="PAQ6" s="155"/>
      <c r="PAR6" s="155"/>
      <c r="PAS6" s="155"/>
      <c r="PAT6" s="155"/>
      <c r="PAU6" s="155"/>
      <c r="PAV6" s="155"/>
      <c r="PAW6" s="155"/>
      <c r="PAX6" s="155"/>
      <c r="PAY6" s="155"/>
      <c r="PAZ6" s="155"/>
      <c r="PBA6" s="155"/>
      <c r="PBB6" s="155"/>
      <c r="PBC6" s="155"/>
      <c r="PBD6" s="155"/>
      <c r="PBE6" s="155"/>
      <c r="PBF6" s="155"/>
      <c r="PBG6" s="155"/>
      <c r="PBH6" s="155"/>
      <c r="PBI6" s="155"/>
      <c r="PBJ6" s="155"/>
      <c r="PBK6" s="155"/>
      <c r="PBL6" s="155"/>
      <c r="PBM6" s="155"/>
      <c r="PBN6" s="155"/>
      <c r="PBO6" s="155"/>
      <c r="PBP6" s="155"/>
      <c r="PBQ6" s="155"/>
      <c r="PBR6" s="155"/>
      <c r="PBS6" s="155"/>
      <c r="PBT6" s="155"/>
      <c r="PBU6" s="155"/>
      <c r="PBV6" s="155"/>
      <c r="PBW6" s="155"/>
      <c r="PBX6" s="155"/>
      <c r="PBY6" s="155"/>
      <c r="PBZ6" s="155"/>
      <c r="PCA6" s="155"/>
      <c r="PCB6" s="155"/>
      <c r="PCC6" s="155"/>
      <c r="PCD6" s="155"/>
      <c r="PCE6" s="155"/>
      <c r="PCF6" s="155"/>
      <c r="PCG6" s="155"/>
      <c r="PCH6" s="155"/>
      <c r="PCI6" s="155"/>
      <c r="PCJ6" s="155"/>
      <c r="PCK6" s="155"/>
      <c r="PCL6" s="155"/>
      <c r="PCM6" s="155"/>
      <c r="PCN6" s="155"/>
      <c r="PCO6" s="155"/>
      <c r="PCP6" s="155"/>
      <c r="PCQ6" s="155"/>
      <c r="PCR6" s="155"/>
      <c r="PCS6" s="155"/>
      <c r="PCT6" s="155"/>
      <c r="PCU6" s="155"/>
      <c r="PCV6" s="155"/>
      <c r="PCW6" s="155"/>
      <c r="PCX6" s="155"/>
      <c r="PCY6" s="155"/>
      <c r="PCZ6" s="155"/>
      <c r="PDA6" s="155"/>
      <c r="PDB6" s="155"/>
      <c r="PDC6" s="155"/>
      <c r="PDD6" s="155"/>
      <c r="PDE6" s="155"/>
      <c r="PDF6" s="155"/>
      <c r="PDG6" s="155"/>
      <c r="PDH6" s="155"/>
      <c r="PDI6" s="155"/>
      <c r="PDJ6" s="155"/>
      <c r="PDK6" s="155"/>
      <c r="PDL6" s="155"/>
      <c r="PDM6" s="155"/>
      <c r="PDN6" s="155"/>
      <c r="PDO6" s="155"/>
      <c r="PDP6" s="155"/>
      <c r="PDQ6" s="155"/>
      <c r="PDR6" s="155"/>
      <c r="PDS6" s="155"/>
      <c r="PDT6" s="155"/>
      <c r="PDU6" s="155"/>
      <c r="PDV6" s="155"/>
      <c r="PDW6" s="155"/>
      <c r="PDX6" s="155"/>
      <c r="PDY6" s="155"/>
      <c r="PDZ6" s="155"/>
      <c r="PEA6" s="155"/>
      <c r="PEB6" s="155"/>
      <c r="PEC6" s="155"/>
      <c r="PED6" s="155"/>
      <c r="PEE6" s="155"/>
      <c r="PEF6" s="155"/>
      <c r="PEG6" s="155"/>
      <c r="PEH6" s="155"/>
      <c r="PEI6" s="155"/>
      <c r="PEJ6" s="155"/>
      <c r="PEK6" s="155"/>
      <c r="PEL6" s="155"/>
      <c r="PEM6" s="155"/>
      <c r="PEN6" s="155"/>
      <c r="PEO6" s="155"/>
      <c r="PEP6" s="155"/>
      <c r="PEQ6" s="155"/>
      <c r="PER6" s="155"/>
      <c r="PES6" s="155"/>
      <c r="PET6" s="155"/>
      <c r="PEU6" s="155"/>
      <c r="PEV6" s="155"/>
      <c r="PEW6" s="155"/>
      <c r="PEX6" s="155"/>
      <c r="PEY6" s="155"/>
      <c r="PEZ6" s="155"/>
      <c r="PFA6" s="155"/>
      <c r="PFB6" s="155"/>
      <c r="PFC6" s="155"/>
      <c r="PFD6" s="155"/>
      <c r="PFE6" s="155"/>
      <c r="PFF6" s="155"/>
      <c r="PFG6" s="155"/>
      <c r="PFH6" s="155"/>
      <c r="PFI6" s="155"/>
      <c r="PFJ6" s="155"/>
      <c r="PFK6" s="155"/>
      <c r="PFL6" s="155"/>
      <c r="PFM6" s="155"/>
      <c r="PFN6" s="155"/>
      <c r="PFO6" s="155"/>
      <c r="PFP6" s="155"/>
      <c r="PFQ6" s="155"/>
      <c r="PFR6" s="155"/>
      <c r="PFS6" s="155"/>
      <c r="PFT6" s="155"/>
      <c r="PFU6" s="155"/>
      <c r="PFV6" s="155"/>
      <c r="PFW6" s="155"/>
      <c r="PFX6" s="155"/>
      <c r="PFY6" s="155"/>
      <c r="PFZ6" s="155"/>
      <c r="PGA6" s="155"/>
      <c r="PGB6" s="155"/>
      <c r="PGC6" s="155"/>
      <c r="PGD6" s="155"/>
      <c r="PGE6" s="155"/>
      <c r="PGF6" s="155"/>
      <c r="PGG6" s="155"/>
      <c r="PGH6" s="155"/>
      <c r="PGI6" s="155"/>
      <c r="PGJ6" s="155"/>
      <c r="PGK6" s="155"/>
      <c r="PGL6" s="155"/>
      <c r="PGM6" s="155"/>
      <c r="PGN6" s="155"/>
      <c r="PGO6" s="155"/>
      <c r="PGP6" s="155"/>
      <c r="PGQ6" s="155"/>
      <c r="PGR6" s="155"/>
      <c r="PGS6" s="155"/>
      <c r="PGT6" s="155"/>
      <c r="PGU6" s="155"/>
      <c r="PGV6" s="155"/>
      <c r="PGW6" s="155"/>
      <c r="PGX6" s="155"/>
      <c r="PGY6" s="155"/>
      <c r="PGZ6" s="155"/>
      <c r="PHA6" s="155"/>
      <c r="PHB6" s="155"/>
      <c r="PHC6" s="155"/>
      <c r="PHD6" s="155"/>
      <c r="PHE6" s="155"/>
      <c r="PHF6" s="155"/>
      <c r="PHG6" s="155"/>
      <c r="PHH6" s="155"/>
      <c r="PHI6" s="155"/>
      <c r="PHJ6" s="155"/>
      <c r="PHK6" s="155"/>
      <c r="PHL6" s="155"/>
      <c r="PHM6" s="155"/>
      <c r="PHN6" s="155"/>
      <c r="PHO6" s="155"/>
      <c r="PHP6" s="155"/>
      <c r="PHQ6" s="155"/>
      <c r="PHR6" s="155"/>
      <c r="PHS6" s="155"/>
      <c r="PHT6" s="155"/>
      <c r="PHU6" s="155"/>
      <c r="PHV6" s="155"/>
      <c r="PHW6" s="155"/>
      <c r="PHX6" s="155"/>
      <c r="PHY6" s="155"/>
      <c r="PHZ6" s="155"/>
      <c r="PIA6" s="155"/>
      <c r="PIB6" s="155"/>
      <c r="PIC6" s="155"/>
      <c r="PID6" s="155"/>
      <c r="PIE6" s="155"/>
      <c r="PIF6" s="155"/>
      <c r="PIG6" s="155"/>
      <c r="PIH6" s="155"/>
      <c r="PII6" s="155"/>
      <c r="PIJ6" s="155"/>
      <c r="PIK6" s="155"/>
      <c r="PIL6" s="155"/>
      <c r="PIM6" s="155"/>
      <c r="PIN6" s="155"/>
      <c r="PIO6" s="155"/>
      <c r="PIP6" s="155"/>
      <c r="PIQ6" s="155"/>
      <c r="PIR6" s="155"/>
      <c r="PIS6" s="155"/>
      <c r="PIT6" s="155"/>
      <c r="PIU6" s="155"/>
      <c r="PIV6" s="155"/>
      <c r="PIW6" s="155"/>
      <c r="PIX6" s="155"/>
      <c r="PIY6" s="155"/>
      <c r="PIZ6" s="155"/>
      <c r="PJA6" s="155"/>
      <c r="PJB6" s="155"/>
      <c r="PJC6" s="155"/>
      <c r="PJD6" s="155"/>
      <c r="PJE6" s="155"/>
      <c r="PJF6" s="155"/>
      <c r="PJG6" s="155"/>
      <c r="PJH6" s="155"/>
      <c r="PJI6" s="155"/>
      <c r="PJJ6" s="155"/>
      <c r="PJK6" s="155"/>
      <c r="PJL6" s="155"/>
      <c r="PJM6" s="155"/>
      <c r="PJN6" s="155"/>
      <c r="PJO6" s="155"/>
      <c r="PJP6" s="155"/>
      <c r="PJQ6" s="155"/>
      <c r="PJR6" s="155"/>
      <c r="PJS6" s="155"/>
      <c r="PJT6" s="155"/>
      <c r="PJU6" s="155"/>
      <c r="PJV6" s="155"/>
      <c r="PJW6" s="155"/>
      <c r="PJX6" s="155"/>
      <c r="PJY6" s="155"/>
      <c r="PJZ6" s="155"/>
      <c r="PKA6" s="155"/>
      <c r="PKB6" s="155"/>
      <c r="PKC6" s="155"/>
      <c r="PKD6" s="155"/>
      <c r="PKE6" s="155"/>
      <c r="PKF6" s="155"/>
      <c r="PKG6" s="155"/>
      <c r="PKH6" s="155"/>
      <c r="PKI6" s="155"/>
      <c r="PKJ6" s="155"/>
      <c r="PKK6" s="155"/>
      <c r="PKL6" s="155"/>
      <c r="PKM6" s="155"/>
      <c r="PKN6" s="155"/>
      <c r="PKO6" s="155"/>
      <c r="PKP6" s="155"/>
      <c r="PKQ6" s="155"/>
      <c r="PKR6" s="155"/>
      <c r="PKS6" s="155"/>
      <c r="PKT6" s="155"/>
      <c r="PKU6" s="155"/>
      <c r="PKV6" s="155"/>
      <c r="PKW6" s="155"/>
      <c r="PKX6" s="155"/>
      <c r="PKY6" s="155"/>
      <c r="PKZ6" s="155"/>
      <c r="PLA6" s="155"/>
      <c r="PLB6" s="155"/>
      <c r="PLC6" s="155"/>
      <c r="PLD6" s="155"/>
      <c r="PLE6" s="155"/>
      <c r="PLF6" s="155"/>
      <c r="PLG6" s="155"/>
      <c r="PLH6" s="155"/>
      <c r="PLI6" s="155"/>
      <c r="PLJ6" s="155"/>
      <c r="PLK6" s="155"/>
      <c r="PLL6" s="155"/>
      <c r="PLM6" s="155"/>
      <c r="PLN6" s="155"/>
      <c r="PLO6" s="155"/>
      <c r="PLP6" s="155"/>
      <c r="PLQ6" s="155"/>
      <c r="PLR6" s="155"/>
      <c r="PLS6" s="155"/>
      <c r="PLT6" s="155"/>
      <c r="PLU6" s="155"/>
      <c r="PLV6" s="155"/>
      <c r="PLW6" s="155"/>
      <c r="PLX6" s="155"/>
      <c r="PLY6" s="155"/>
      <c r="PLZ6" s="155"/>
      <c r="PMA6" s="155"/>
      <c r="PMB6" s="155"/>
      <c r="PMC6" s="155"/>
      <c r="PMD6" s="155"/>
      <c r="PME6" s="155"/>
      <c r="PMF6" s="155"/>
      <c r="PMG6" s="155"/>
      <c r="PMH6" s="155"/>
      <c r="PMI6" s="155"/>
      <c r="PMJ6" s="155"/>
      <c r="PMK6" s="155"/>
      <c r="PML6" s="155"/>
      <c r="PMM6" s="155"/>
      <c r="PMN6" s="155"/>
      <c r="PMO6" s="155"/>
      <c r="PMP6" s="155"/>
      <c r="PMQ6" s="155"/>
      <c r="PMR6" s="155"/>
      <c r="PMS6" s="155"/>
      <c r="PMT6" s="155"/>
      <c r="PMU6" s="155"/>
      <c r="PMV6" s="155"/>
      <c r="PMW6" s="155"/>
      <c r="PMX6" s="155"/>
      <c r="PMY6" s="155"/>
      <c r="PMZ6" s="155"/>
      <c r="PNA6" s="155"/>
      <c r="PNB6" s="155"/>
      <c r="PNC6" s="155"/>
      <c r="PND6" s="155"/>
      <c r="PNE6" s="155"/>
      <c r="PNF6" s="155"/>
      <c r="PNG6" s="155"/>
      <c r="PNH6" s="155"/>
      <c r="PNI6" s="155"/>
      <c r="PNJ6" s="155"/>
      <c r="PNK6" s="155"/>
      <c r="PNL6" s="155"/>
      <c r="PNM6" s="155"/>
      <c r="PNN6" s="155"/>
      <c r="PNO6" s="155"/>
      <c r="PNP6" s="155"/>
      <c r="PNQ6" s="155"/>
      <c r="PNR6" s="155"/>
      <c r="PNS6" s="155"/>
      <c r="PNT6" s="155"/>
      <c r="PNU6" s="155"/>
      <c r="PNV6" s="155"/>
      <c r="PNW6" s="155"/>
      <c r="PNX6" s="155"/>
      <c r="PNY6" s="155"/>
      <c r="PNZ6" s="155"/>
      <c r="POA6" s="155"/>
      <c r="POB6" s="155"/>
      <c r="POC6" s="155"/>
      <c r="POD6" s="155"/>
      <c r="POE6" s="155"/>
      <c r="POF6" s="155"/>
      <c r="POG6" s="155"/>
      <c r="POH6" s="155"/>
      <c r="POI6" s="155"/>
      <c r="POJ6" s="155"/>
      <c r="POK6" s="155"/>
      <c r="POL6" s="155"/>
      <c r="POM6" s="155"/>
      <c r="PON6" s="155"/>
      <c r="POO6" s="155"/>
      <c r="POP6" s="155"/>
      <c r="POQ6" s="155"/>
      <c r="POR6" s="155"/>
      <c r="POS6" s="155"/>
      <c r="POT6" s="155"/>
      <c r="POU6" s="155"/>
      <c r="POV6" s="155"/>
      <c r="POW6" s="155"/>
      <c r="POX6" s="155"/>
      <c r="POY6" s="155"/>
      <c r="POZ6" s="155"/>
      <c r="PPA6" s="155"/>
      <c r="PPB6" s="155"/>
      <c r="PPC6" s="155"/>
      <c r="PPD6" s="155"/>
      <c r="PPE6" s="155"/>
      <c r="PPF6" s="155"/>
      <c r="PPG6" s="155"/>
      <c r="PPH6" s="155"/>
      <c r="PPI6" s="155"/>
      <c r="PPJ6" s="155"/>
      <c r="PPK6" s="155"/>
      <c r="PPL6" s="155"/>
      <c r="PPM6" s="155"/>
      <c r="PPN6" s="155"/>
      <c r="PPO6" s="155"/>
      <c r="PPP6" s="155"/>
      <c r="PPQ6" s="155"/>
      <c r="PPR6" s="155"/>
      <c r="PPS6" s="155"/>
      <c r="PPT6" s="155"/>
      <c r="PPU6" s="155"/>
      <c r="PPV6" s="155"/>
      <c r="PPW6" s="155"/>
      <c r="PPX6" s="155"/>
      <c r="PPY6" s="155"/>
      <c r="PPZ6" s="155"/>
      <c r="PQA6" s="155"/>
      <c r="PQB6" s="155"/>
      <c r="PQC6" s="155"/>
      <c r="PQD6" s="155"/>
      <c r="PQE6" s="155"/>
      <c r="PQF6" s="155"/>
      <c r="PQG6" s="155"/>
      <c r="PQH6" s="155"/>
      <c r="PQI6" s="155"/>
      <c r="PQJ6" s="155"/>
      <c r="PQK6" s="155"/>
      <c r="PQL6" s="155"/>
      <c r="PQM6" s="155"/>
      <c r="PQN6" s="155"/>
      <c r="PQO6" s="155"/>
      <c r="PQP6" s="155"/>
      <c r="PQQ6" s="155"/>
      <c r="PQR6" s="155"/>
      <c r="PQS6" s="155"/>
      <c r="PQT6" s="155"/>
      <c r="PQU6" s="155"/>
      <c r="PQV6" s="155"/>
      <c r="PQW6" s="155"/>
      <c r="PQX6" s="155"/>
      <c r="PQY6" s="155"/>
      <c r="PQZ6" s="155"/>
      <c r="PRA6" s="155"/>
      <c r="PRB6" s="155"/>
      <c r="PRC6" s="155"/>
      <c r="PRD6" s="155"/>
      <c r="PRE6" s="155"/>
      <c r="PRF6" s="155"/>
      <c r="PRG6" s="155"/>
      <c r="PRH6" s="155"/>
      <c r="PRI6" s="155"/>
      <c r="PRJ6" s="155"/>
      <c r="PRK6" s="155"/>
      <c r="PRL6" s="155"/>
      <c r="PRM6" s="155"/>
      <c r="PRN6" s="155"/>
      <c r="PRO6" s="155"/>
      <c r="PRP6" s="155"/>
      <c r="PRQ6" s="155"/>
      <c r="PRR6" s="155"/>
      <c r="PRS6" s="155"/>
      <c r="PRT6" s="155"/>
      <c r="PRU6" s="155"/>
      <c r="PRV6" s="155"/>
      <c r="PRW6" s="155"/>
      <c r="PRX6" s="155"/>
      <c r="PRY6" s="155"/>
      <c r="PRZ6" s="155"/>
      <c r="PSA6" s="155"/>
      <c r="PSB6" s="155"/>
      <c r="PSC6" s="155"/>
      <c r="PSD6" s="155"/>
      <c r="PSE6" s="155"/>
      <c r="PSF6" s="155"/>
      <c r="PSG6" s="155"/>
      <c r="PSH6" s="155"/>
      <c r="PSI6" s="155"/>
      <c r="PSJ6" s="155"/>
      <c r="PSK6" s="155"/>
      <c r="PSL6" s="155"/>
      <c r="PSM6" s="155"/>
      <c r="PSN6" s="155"/>
      <c r="PSO6" s="155"/>
      <c r="PSP6" s="155"/>
      <c r="PSQ6" s="155"/>
      <c r="PSR6" s="155"/>
      <c r="PSS6" s="155"/>
      <c r="PST6" s="155"/>
      <c r="PSU6" s="155"/>
      <c r="PSV6" s="155"/>
      <c r="PSW6" s="155"/>
      <c r="PSX6" s="155"/>
      <c r="PSY6" s="155"/>
      <c r="PSZ6" s="155"/>
      <c r="PTA6" s="155"/>
      <c r="PTB6" s="155"/>
      <c r="PTC6" s="155"/>
      <c r="PTD6" s="155"/>
      <c r="PTE6" s="155"/>
      <c r="PTF6" s="155"/>
      <c r="PTG6" s="155"/>
      <c r="PTH6" s="155"/>
      <c r="PTI6" s="155"/>
      <c r="PTJ6" s="155"/>
      <c r="PTK6" s="155"/>
      <c r="PTL6" s="155"/>
      <c r="PTM6" s="155"/>
      <c r="PTN6" s="155"/>
      <c r="PTO6" s="155"/>
      <c r="PTP6" s="155"/>
      <c r="PTQ6" s="155"/>
      <c r="PTR6" s="155"/>
      <c r="PTS6" s="155"/>
      <c r="PTT6" s="155"/>
      <c r="PTU6" s="155"/>
      <c r="PTV6" s="155"/>
      <c r="PTW6" s="155"/>
      <c r="PTX6" s="155"/>
      <c r="PTY6" s="155"/>
      <c r="PTZ6" s="155"/>
      <c r="PUA6" s="155"/>
      <c r="PUB6" s="155"/>
      <c r="PUC6" s="155"/>
      <c r="PUD6" s="155"/>
      <c r="PUE6" s="155"/>
      <c r="PUF6" s="155"/>
      <c r="PUG6" s="155"/>
      <c r="PUH6" s="155"/>
      <c r="PUI6" s="155"/>
      <c r="PUJ6" s="155"/>
      <c r="PUK6" s="155"/>
      <c r="PUL6" s="155"/>
      <c r="PUM6" s="155"/>
      <c r="PUN6" s="155"/>
      <c r="PUO6" s="155"/>
      <c r="PUP6" s="155"/>
      <c r="PUQ6" s="155"/>
      <c r="PUR6" s="155"/>
      <c r="PUS6" s="155"/>
      <c r="PUT6" s="155"/>
      <c r="PUU6" s="155"/>
      <c r="PUV6" s="155"/>
      <c r="PUW6" s="155"/>
      <c r="PUX6" s="155"/>
      <c r="PUY6" s="155"/>
      <c r="PUZ6" s="155"/>
      <c r="PVA6" s="155"/>
      <c r="PVB6" s="155"/>
      <c r="PVC6" s="155"/>
      <c r="PVD6" s="155"/>
      <c r="PVE6" s="155"/>
      <c r="PVF6" s="155"/>
      <c r="PVG6" s="155"/>
      <c r="PVH6" s="155"/>
      <c r="PVI6" s="155"/>
      <c r="PVJ6" s="155"/>
      <c r="PVK6" s="155"/>
      <c r="PVL6" s="155"/>
      <c r="PVM6" s="155"/>
      <c r="PVN6" s="155"/>
      <c r="PVO6" s="155"/>
      <c r="PVP6" s="155"/>
      <c r="PVQ6" s="155"/>
      <c r="PVR6" s="155"/>
      <c r="PVS6" s="155"/>
      <c r="PVT6" s="155"/>
      <c r="PVU6" s="155"/>
      <c r="PVV6" s="155"/>
      <c r="PVW6" s="155"/>
      <c r="PVX6" s="155"/>
      <c r="PVY6" s="155"/>
      <c r="PVZ6" s="155"/>
      <c r="PWA6" s="155"/>
      <c r="PWB6" s="155"/>
      <c r="PWC6" s="155"/>
      <c r="PWD6" s="155"/>
      <c r="PWE6" s="155"/>
      <c r="PWF6" s="155"/>
      <c r="PWG6" s="155"/>
      <c r="PWH6" s="155"/>
      <c r="PWI6" s="155"/>
      <c r="PWJ6" s="155"/>
      <c r="PWK6" s="155"/>
      <c r="PWL6" s="155"/>
      <c r="PWM6" s="155"/>
      <c r="PWN6" s="155"/>
      <c r="PWO6" s="155"/>
      <c r="PWP6" s="155"/>
      <c r="PWQ6" s="155"/>
      <c r="PWR6" s="155"/>
      <c r="PWS6" s="155"/>
      <c r="PWT6" s="155"/>
      <c r="PWU6" s="155"/>
      <c r="PWV6" s="155"/>
      <c r="PWW6" s="155"/>
      <c r="PWX6" s="155"/>
      <c r="PWY6" s="155"/>
      <c r="PWZ6" s="155"/>
      <c r="PXA6" s="155"/>
      <c r="PXB6" s="155"/>
      <c r="PXC6" s="155"/>
      <c r="PXD6" s="155"/>
      <c r="PXE6" s="155"/>
      <c r="PXF6" s="155"/>
      <c r="PXG6" s="155"/>
      <c r="PXH6" s="155"/>
      <c r="PXI6" s="155"/>
      <c r="PXJ6" s="155"/>
      <c r="PXK6" s="155"/>
      <c r="PXL6" s="155"/>
      <c r="PXM6" s="155"/>
      <c r="PXN6" s="155"/>
      <c r="PXO6" s="155"/>
      <c r="PXP6" s="155"/>
      <c r="PXQ6" s="155"/>
      <c r="PXR6" s="155"/>
      <c r="PXS6" s="155"/>
      <c r="PXT6" s="155"/>
      <c r="PXU6" s="155"/>
      <c r="PXV6" s="155"/>
      <c r="PXW6" s="155"/>
      <c r="PXX6" s="155"/>
      <c r="PXY6" s="155"/>
      <c r="PXZ6" s="155"/>
      <c r="PYA6" s="155"/>
      <c r="PYB6" s="155"/>
      <c r="PYC6" s="155"/>
      <c r="PYD6" s="155"/>
      <c r="PYE6" s="155"/>
      <c r="PYF6" s="155"/>
      <c r="PYG6" s="155"/>
      <c r="PYH6" s="155"/>
      <c r="PYI6" s="155"/>
      <c r="PYJ6" s="155"/>
      <c r="PYK6" s="155"/>
      <c r="PYL6" s="155"/>
      <c r="PYM6" s="155"/>
      <c r="PYN6" s="155"/>
      <c r="PYO6" s="155"/>
      <c r="PYP6" s="155"/>
      <c r="PYQ6" s="155"/>
      <c r="PYR6" s="155"/>
      <c r="PYS6" s="155"/>
      <c r="PYT6" s="155"/>
      <c r="PYU6" s="155"/>
      <c r="PYV6" s="155"/>
      <c r="PYW6" s="155"/>
      <c r="PYX6" s="155"/>
      <c r="PYY6" s="155"/>
      <c r="PYZ6" s="155"/>
      <c r="PZA6" s="155"/>
      <c r="PZB6" s="155"/>
      <c r="PZC6" s="155"/>
      <c r="PZD6" s="155"/>
      <c r="PZE6" s="155"/>
      <c r="PZF6" s="155"/>
      <c r="PZG6" s="155"/>
      <c r="PZH6" s="155"/>
      <c r="PZI6" s="155"/>
      <c r="PZJ6" s="155"/>
      <c r="PZK6" s="155"/>
      <c r="PZL6" s="155"/>
      <c r="PZM6" s="155"/>
      <c r="PZN6" s="155"/>
      <c r="PZO6" s="155"/>
      <c r="PZP6" s="155"/>
      <c r="PZQ6" s="155"/>
      <c r="PZR6" s="155"/>
      <c r="PZS6" s="155"/>
      <c r="PZT6" s="155"/>
      <c r="PZU6" s="155"/>
      <c r="PZV6" s="155"/>
      <c r="PZW6" s="155"/>
      <c r="PZX6" s="155"/>
      <c r="PZY6" s="155"/>
      <c r="PZZ6" s="155"/>
      <c r="QAA6" s="155"/>
      <c r="QAB6" s="155"/>
      <c r="QAC6" s="155"/>
      <c r="QAD6" s="155"/>
      <c r="QAE6" s="155"/>
      <c r="QAF6" s="155"/>
      <c r="QAG6" s="155"/>
      <c r="QAH6" s="155"/>
      <c r="QAI6" s="155"/>
      <c r="QAJ6" s="155"/>
      <c r="QAK6" s="155"/>
      <c r="QAL6" s="155"/>
      <c r="QAM6" s="155"/>
      <c r="QAN6" s="155"/>
      <c r="QAO6" s="155"/>
      <c r="QAP6" s="155"/>
      <c r="QAQ6" s="155"/>
      <c r="QAR6" s="155"/>
      <c r="QAS6" s="155"/>
      <c r="QAT6" s="155"/>
      <c r="QAU6" s="155"/>
      <c r="QAV6" s="155"/>
      <c r="QAW6" s="155"/>
      <c r="QAX6" s="155"/>
      <c r="QAY6" s="155"/>
      <c r="QAZ6" s="155"/>
      <c r="QBA6" s="155"/>
      <c r="QBB6" s="155"/>
      <c r="QBC6" s="155"/>
      <c r="QBD6" s="155"/>
      <c r="QBE6" s="155"/>
      <c r="QBF6" s="155"/>
      <c r="QBG6" s="155"/>
      <c r="QBH6" s="155"/>
      <c r="QBI6" s="155"/>
      <c r="QBJ6" s="155"/>
      <c r="QBK6" s="155"/>
      <c r="QBL6" s="155"/>
      <c r="QBM6" s="155"/>
      <c r="QBN6" s="155"/>
      <c r="QBO6" s="155"/>
      <c r="QBP6" s="155"/>
      <c r="QBQ6" s="155"/>
      <c r="QBR6" s="155"/>
      <c r="QBS6" s="155"/>
      <c r="QBT6" s="155"/>
      <c r="QBU6" s="155"/>
      <c r="QBV6" s="155"/>
      <c r="QBW6" s="155"/>
      <c r="QBX6" s="155"/>
      <c r="QBY6" s="155"/>
      <c r="QBZ6" s="155"/>
      <c r="QCA6" s="155"/>
      <c r="QCB6" s="155"/>
      <c r="QCC6" s="155"/>
      <c r="QCD6" s="155"/>
      <c r="QCE6" s="155"/>
      <c r="QCF6" s="155"/>
      <c r="QCG6" s="155"/>
      <c r="QCH6" s="155"/>
      <c r="QCI6" s="155"/>
      <c r="QCJ6" s="155"/>
      <c r="QCK6" s="155"/>
      <c r="QCL6" s="155"/>
      <c r="QCM6" s="155"/>
      <c r="QCN6" s="155"/>
      <c r="QCO6" s="155"/>
      <c r="QCP6" s="155"/>
      <c r="QCQ6" s="155"/>
      <c r="QCR6" s="155"/>
      <c r="QCS6" s="155"/>
      <c r="QCT6" s="155"/>
      <c r="QCU6" s="155"/>
      <c r="QCV6" s="155"/>
      <c r="QCW6" s="155"/>
      <c r="QCX6" s="155"/>
      <c r="QCY6" s="155"/>
      <c r="QCZ6" s="155"/>
      <c r="QDA6" s="155"/>
      <c r="QDB6" s="155"/>
      <c r="QDC6" s="155"/>
      <c r="QDD6" s="155"/>
      <c r="QDE6" s="155"/>
      <c r="QDF6" s="155"/>
      <c r="QDG6" s="155"/>
      <c r="QDH6" s="155"/>
      <c r="QDI6" s="155"/>
      <c r="QDJ6" s="155"/>
      <c r="QDK6" s="155"/>
      <c r="QDL6" s="155"/>
      <c r="QDM6" s="155"/>
      <c r="QDN6" s="155"/>
      <c r="QDO6" s="155"/>
      <c r="QDP6" s="155"/>
      <c r="QDQ6" s="155"/>
      <c r="QDR6" s="155"/>
      <c r="QDS6" s="155"/>
      <c r="QDT6" s="155"/>
      <c r="QDU6" s="155"/>
      <c r="QDV6" s="155"/>
      <c r="QDW6" s="155"/>
      <c r="QDX6" s="155"/>
      <c r="QDY6" s="155"/>
      <c r="QDZ6" s="155"/>
      <c r="QEA6" s="155"/>
      <c r="QEB6" s="155"/>
      <c r="QEC6" s="155"/>
      <c r="QED6" s="155"/>
      <c r="QEE6" s="155"/>
      <c r="QEF6" s="155"/>
      <c r="QEG6" s="155"/>
      <c r="QEH6" s="155"/>
      <c r="QEI6" s="155"/>
      <c r="QEJ6" s="155"/>
      <c r="QEK6" s="155"/>
      <c r="QEL6" s="155"/>
      <c r="QEM6" s="155"/>
      <c r="QEN6" s="155"/>
      <c r="QEO6" s="155"/>
      <c r="QEP6" s="155"/>
      <c r="QEQ6" s="155"/>
      <c r="QER6" s="155"/>
      <c r="QES6" s="155"/>
      <c r="QET6" s="155"/>
      <c r="QEU6" s="155"/>
      <c r="QEV6" s="155"/>
      <c r="QEW6" s="155"/>
      <c r="QEX6" s="155"/>
      <c r="QEY6" s="155"/>
      <c r="QEZ6" s="155"/>
      <c r="QFA6" s="155"/>
      <c r="QFB6" s="155"/>
      <c r="QFC6" s="155"/>
      <c r="QFD6" s="155"/>
      <c r="QFE6" s="155"/>
      <c r="QFF6" s="155"/>
      <c r="QFG6" s="155"/>
      <c r="QFH6" s="155"/>
      <c r="QFI6" s="155"/>
      <c r="QFJ6" s="155"/>
      <c r="QFK6" s="155"/>
      <c r="QFL6" s="155"/>
      <c r="QFM6" s="155"/>
      <c r="QFN6" s="155"/>
      <c r="QFO6" s="155"/>
      <c r="QFP6" s="155"/>
      <c r="QFQ6" s="155"/>
      <c r="QFR6" s="155"/>
      <c r="QFS6" s="155"/>
      <c r="QFT6" s="155"/>
      <c r="QFU6" s="155"/>
      <c r="QFV6" s="155"/>
      <c r="QFW6" s="155"/>
      <c r="QFX6" s="155"/>
      <c r="QFY6" s="155"/>
      <c r="QFZ6" s="155"/>
      <c r="QGA6" s="155"/>
      <c r="QGB6" s="155"/>
      <c r="QGC6" s="155"/>
      <c r="QGD6" s="155"/>
      <c r="QGE6" s="155"/>
      <c r="QGF6" s="155"/>
      <c r="QGG6" s="155"/>
      <c r="QGH6" s="155"/>
      <c r="QGI6" s="155"/>
      <c r="QGJ6" s="155"/>
      <c r="QGK6" s="155"/>
      <c r="QGL6" s="155"/>
      <c r="QGM6" s="155"/>
      <c r="QGN6" s="155"/>
      <c r="QGO6" s="155"/>
      <c r="QGP6" s="155"/>
      <c r="QGQ6" s="155"/>
      <c r="QGR6" s="155"/>
      <c r="QGS6" s="155"/>
      <c r="QGT6" s="155"/>
      <c r="QGU6" s="155"/>
      <c r="QGV6" s="155"/>
      <c r="QGW6" s="155"/>
      <c r="QGX6" s="155"/>
      <c r="QGY6" s="155"/>
      <c r="QGZ6" s="155"/>
      <c r="QHA6" s="155"/>
      <c r="QHB6" s="155"/>
      <c r="QHC6" s="155"/>
      <c r="QHD6" s="155"/>
      <c r="QHE6" s="155"/>
      <c r="QHF6" s="155"/>
      <c r="QHG6" s="155"/>
      <c r="QHH6" s="155"/>
      <c r="QHI6" s="155"/>
      <c r="QHJ6" s="155"/>
      <c r="QHK6" s="155"/>
      <c r="QHL6" s="155"/>
      <c r="QHM6" s="155"/>
      <c r="QHN6" s="155"/>
      <c r="QHO6" s="155"/>
      <c r="QHP6" s="155"/>
      <c r="QHQ6" s="155"/>
      <c r="QHR6" s="155"/>
      <c r="QHS6" s="155"/>
      <c r="QHT6" s="155"/>
      <c r="QHU6" s="155"/>
      <c r="QHV6" s="155"/>
      <c r="QHW6" s="155"/>
      <c r="QHX6" s="155"/>
      <c r="QHY6" s="155"/>
      <c r="QHZ6" s="155"/>
      <c r="QIA6" s="155"/>
      <c r="QIB6" s="155"/>
      <c r="QIC6" s="155"/>
      <c r="QID6" s="155"/>
      <c r="QIE6" s="155"/>
      <c r="QIF6" s="155"/>
      <c r="QIG6" s="155"/>
      <c r="QIH6" s="155"/>
      <c r="QII6" s="155"/>
      <c r="QIJ6" s="155"/>
      <c r="QIK6" s="155"/>
      <c r="QIL6" s="155"/>
      <c r="QIM6" s="155"/>
      <c r="QIN6" s="155"/>
      <c r="QIO6" s="155"/>
      <c r="QIP6" s="155"/>
      <c r="QIQ6" s="155"/>
      <c r="QIR6" s="155"/>
      <c r="QIS6" s="155"/>
      <c r="QIT6" s="155"/>
      <c r="QIU6" s="155"/>
      <c r="QIV6" s="155"/>
      <c r="QIW6" s="155"/>
      <c r="QIX6" s="155"/>
      <c r="QIY6" s="155"/>
      <c r="QIZ6" s="155"/>
      <c r="QJA6" s="155"/>
      <c r="QJB6" s="155"/>
      <c r="QJC6" s="155"/>
      <c r="QJD6" s="155"/>
      <c r="QJE6" s="155"/>
      <c r="QJF6" s="155"/>
      <c r="QJG6" s="155"/>
      <c r="QJH6" s="155"/>
      <c r="QJI6" s="155"/>
      <c r="QJJ6" s="155"/>
      <c r="QJK6" s="155"/>
      <c r="QJL6" s="155"/>
      <c r="QJM6" s="155"/>
      <c r="QJN6" s="155"/>
      <c r="QJO6" s="155"/>
      <c r="QJP6" s="155"/>
      <c r="QJQ6" s="155"/>
      <c r="QJR6" s="155"/>
      <c r="QJS6" s="155"/>
      <c r="QJT6" s="155"/>
      <c r="QJU6" s="155"/>
      <c r="QJV6" s="155"/>
      <c r="QJW6" s="155"/>
      <c r="QJX6" s="155"/>
      <c r="QJY6" s="155"/>
      <c r="QJZ6" s="155"/>
      <c r="QKA6" s="155"/>
      <c r="QKB6" s="155"/>
      <c r="QKC6" s="155"/>
      <c r="QKD6" s="155"/>
      <c r="QKE6" s="155"/>
      <c r="QKF6" s="155"/>
      <c r="QKG6" s="155"/>
      <c r="QKH6" s="155"/>
      <c r="QKI6" s="155"/>
      <c r="QKJ6" s="155"/>
      <c r="QKK6" s="155"/>
      <c r="QKL6" s="155"/>
      <c r="QKM6" s="155"/>
      <c r="QKN6" s="155"/>
      <c r="QKO6" s="155"/>
      <c r="QKP6" s="155"/>
      <c r="QKQ6" s="155"/>
      <c r="QKR6" s="155"/>
      <c r="QKS6" s="155"/>
      <c r="QKT6" s="155"/>
      <c r="QKU6" s="155"/>
      <c r="QKV6" s="155"/>
      <c r="QKW6" s="155"/>
      <c r="QKX6" s="155"/>
      <c r="QKY6" s="155"/>
      <c r="QKZ6" s="155"/>
      <c r="QLA6" s="155"/>
      <c r="QLB6" s="155"/>
      <c r="QLC6" s="155"/>
      <c r="QLD6" s="155"/>
      <c r="QLE6" s="155"/>
      <c r="QLF6" s="155"/>
      <c r="QLG6" s="155"/>
      <c r="QLH6" s="155"/>
      <c r="QLI6" s="155"/>
      <c r="QLJ6" s="155"/>
      <c r="QLK6" s="155"/>
      <c r="QLL6" s="155"/>
      <c r="QLM6" s="155"/>
      <c r="QLN6" s="155"/>
      <c r="QLO6" s="155"/>
      <c r="QLP6" s="155"/>
      <c r="QLQ6" s="155"/>
      <c r="QLR6" s="155"/>
      <c r="QLS6" s="155"/>
      <c r="QLT6" s="155"/>
      <c r="QLU6" s="155"/>
      <c r="QLV6" s="155"/>
      <c r="QLW6" s="155"/>
      <c r="QLX6" s="155"/>
      <c r="QLY6" s="155"/>
      <c r="QLZ6" s="155"/>
      <c r="QMA6" s="155"/>
      <c r="QMB6" s="155"/>
      <c r="QMC6" s="155"/>
      <c r="QMD6" s="155"/>
      <c r="QME6" s="155"/>
      <c r="QMF6" s="155"/>
      <c r="QMG6" s="155"/>
      <c r="QMH6" s="155"/>
      <c r="QMI6" s="155"/>
      <c r="QMJ6" s="155"/>
      <c r="QMK6" s="155"/>
      <c r="QML6" s="155"/>
      <c r="QMM6" s="155"/>
      <c r="QMN6" s="155"/>
      <c r="QMO6" s="155"/>
      <c r="QMP6" s="155"/>
      <c r="QMQ6" s="155"/>
      <c r="QMR6" s="155"/>
      <c r="QMS6" s="155"/>
      <c r="QMT6" s="155"/>
      <c r="QMU6" s="155"/>
      <c r="QMV6" s="155"/>
      <c r="QMW6" s="155"/>
      <c r="QMX6" s="155"/>
      <c r="QMY6" s="155"/>
      <c r="QMZ6" s="155"/>
      <c r="QNA6" s="155"/>
      <c r="QNB6" s="155"/>
      <c r="QNC6" s="155"/>
      <c r="QND6" s="155"/>
      <c r="QNE6" s="155"/>
      <c r="QNF6" s="155"/>
      <c r="QNG6" s="155"/>
      <c r="QNH6" s="155"/>
      <c r="QNI6" s="155"/>
      <c r="QNJ6" s="155"/>
      <c r="QNK6" s="155"/>
      <c r="QNL6" s="155"/>
      <c r="QNM6" s="155"/>
      <c r="QNN6" s="155"/>
      <c r="QNO6" s="155"/>
      <c r="QNP6" s="155"/>
      <c r="QNQ6" s="155"/>
      <c r="QNR6" s="155"/>
      <c r="QNS6" s="155"/>
      <c r="QNT6" s="155"/>
      <c r="QNU6" s="155"/>
      <c r="QNV6" s="155"/>
      <c r="QNW6" s="155"/>
      <c r="QNX6" s="155"/>
      <c r="QNY6" s="155"/>
      <c r="QNZ6" s="155"/>
      <c r="QOA6" s="155"/>
      <c r="QOB6" s="155"/>
      <c r="QOC6" s="155"/>
      <c r="QOD6" s="155"/>
      <c r="QOE6" s="155"/>
      <c r="QOF6" s="155"/>
      <c r="QOG6" s="155"/>
      <c r="QOH6" s="155"/>
      <c r="QOI6" s="155"/>
      <c r="QOJ6" s="155"/>
      <c r="QOK6" s="155"/>
      <c r="QOL6" s="155"/>
      <c r="QOM6" s="155"/>
      <c r="QON6" s="155"/>
      <c r="QOO6" s="155"/>
      <c r="QOP6" s="155"/>
      <c r="QOQ6" s="155"/>
      <c r="QOR6" s="155"/>
      <c r="QOS6" s="155"/>
      <c r="QOT6" s="155"/>
      <c r="QOU6" s="155"/>
      <c r="QOV6" s="155"/>
      <c r="QOW6" s="155"/>
      <c r="QOX6" s="155"/>
      <c r="QOY6" s="155"/>
      <c r="QOZ6" s="155"/>
      <c r="QPA6" s="155"/>
      <c r="QPB6" s="155"/>
      <c r="QPC6" s="155"/>
      <c r="QPD6" s="155"/>
      <c r="QPE6" s="155"/>
      <c r="QPF6" s="155"/>
      <c r="QPG6" s="155"/>
      <c r="QPH6" s="155"/>
      <c r="QPI6" s="155"/>
      <c r="QPJ6" s="155"/>
      <c r="QPK6" s="155"/>
      <c r="QPL6" s="155"/>
      <c r="QPM6" s="155"/>
      <c r="QPN6" s="155"/>
      <c r="QPO6" s="155"/>
      <c r="QPP6" s="155"/>
      <c r="QPQ6" s="155"/>
      <c r="QPR6" s="155"/>
      <c r="QPS6" s="155"/>
      <c r="QPT6" s="155"/>
      <c r="QPU6" s="155"/>
      <c r="QPV6" s="155"/>
      <c r="QPW6" s="155"/>
      <c r="QPX6" s="155"/>
      <c r="QPY6" s="155"/>
      <c r="QPZ6" s="155"/>
      <c r="QQA6" s="155"/>
      <c r="QQB6" s="155"/>
      <c r="QQC6" s="155"/>
      <c r="QQD6" s="155"/>
      <c r="QQE6" s="155"/>
      <c r="QQF6" s="155"/>
      <c r="QQG6" s="155"/>
      <c r="QQH6" s="155"/>
      <c r="QQI6" s="155"/>
      <c r="QQJ6" s="155"/>
      <c r="QQK6" s="155"/>
      <c r="QQL6" s="155"/>
      <c r="QQM6" s="155"/>
      <c r="QQN6" s="155"/>
      <c r="QQO6" s="155"/>
      <c r="QQP6" s="155"/>
      <c r="QQQ6" s="155"/>
      <c r="QQR6" s="155"/>
      <c r="QQS6" s="155"/>
      <c r="QQT6" s="155"/>
      <c r="QQU6" s="155"/>
      <c r="QQV6" s="155"/>
      <c r="QQW6" s="155"/>
      <c r="QQX6" s="155"/>
      <c r="QQY6" s="155"/>
      <c r="QQZ6" s="155"/>
      <c r="QRA6" s="155"/>
      <c r="QRB6" s="155"/>
      <c r="QRC6" s="155"/>
      <c r="QRD6" s="155"/>
      <c r="QRE6" s="155"/>
      <c r="QRF6" s="155"/>
      <c r="QRG6" s="155"/>
      <c r="QRH6" s="155"/>
      <c r="QRI6" s="155"/>
      <c r="QRJ6" s="155"/>
      <c r="QRK6" s="155"/>
      <c r="QRL6" s="155"/>
      <c r="QRM6" s="155"/>
      <c r="QRN6" s="155"/>
      <c r="QRO6" s="155"/>
      <c r="QRP6" s="155"/>
      <c r="QRQ6" s="155"/>
      <c r="QRR6" s="155"/>
      <c r="QRS6" s="155"/>
      <c r="QRT6" s="155"/>
      <c r="QRU6" s="155"/>
      <c r="QRV6" s="155"/>
      <c r="QRW6" s="155"/>
      <c r="QRX6" s="155"/>
      <c r="QRY6" s="155"/>
      <c r="QRZ6" s="155"/>
      <c r="QSA6" s="155"/>
      <c r="QSB6" s="155"/>
      <c r="QSC6" s="155"/>
      <c r="QSD6" s="155"/>
      <c r="QSE6" s="155"/>
      <c r="QSF6" s="155"/>
      <c r="QSG6" s="155"/>
      <c r="QSH6" s="155"/>
      <c r="QSI6" s="155"/>
      <c r="QSJ6" s="155"/>
      <c r="QSK6" s="155"/>
      <c r="QSL6" s="155"/>
      <c r="QSM6" s="155"/>
      <c r="QSN6" s="155"/>
      <c r="QSO6" s="155"/>
      <c r="QSP6" s="155"/>
      <c r="QSQ6" s="155"/>
      <c r="QSR6" s="155"/>
      <c r="QSS6" s="155"/>
      <c r="QST6" s="155"/>
      <c r="QSU6" s="155"/>
      <c r="QSV6" s="155"/>
      <c r="QSW6" s="155"/>
      <c r="QSX6" s="155"/>
      <c r="QSY6" s="155"/>
      <c r="QSZ6" s="155"/>
      <c r="QTA6" s="155"/>
      <c r="QTB6" s="155"/>
      <c r="QTC6" s="155"/>
      <c r="QTD6" s="155"/>
      <c r="QTE6" s="155"/>
      <c r="QTF6" s="155"/>
      <c r="QTG6" s="155"/>
      <c r="QTH6" s="155"/>
      <c r="QTI6" s="155"/>
      <c r="QTJ6" s="155"/>
      <c r="QTK6" s="155"/>
      <c r="QTL6" s="155"/>
      <c r="QTM6" s="155"/>
      <c r="QTN6" s="155"/>
      <c r="QTO6" s="155"/>
      <c r="QTP6" s="155"/>
      <c r="QTQ6" s="155"/>
      <c r="QTR6" s="155"/>
      <c r="QTS6" s="155"/>
      <c r="QTT6" s="155"/>
      <c r="QTU6" s="155"/>
      <c r="QTV6" s="155"/>
      <c r="QTW6" s="155"/>
      <c r="QTX6" s="155"/>
      <c r="QTY6" s="155"/>
      <c r="QTZ6" s="155"/>
      <c r="QUA6" s="155"/>
      <c r="QUB6" s="155"/>
      <c r="QUC6" s="155"/>
      <c r="QUD6" s="155"/>
      <c r="QUE6" s="155"/>
      <c r="QUF6" s="155"/>
      <c r="QUG6" s="155"/>
      <c r="QUH6" s="155"/>
      <c r="QUI6" s="155"/>
      <c r="QUJ6" s="155"/>
      <c r="QUK6" s="155"/>
      <c r="QUL6" s="155"/>
      <c r="QUM6" s="155"/>
      <c r="QUN6" s="155"/>
      <c r="QUO6" s="155"/>
      <c r="QUP6" s="155"/>
      <c r="QUQ6" s="155"/>
      <c r="QUR6" s="155"/>
      <c r="QUS6" s="155"/>
      <c r="QUT6" s="155"/>
      <c r="QUU6" s="155"/>
      <c r="QUV6" s="155"/>
      <c r="QUW6" s="155"/>
      <c r="QUX6" s="155"/>
      <c r="QUY6" s="155"/>
      <c r="QUZ6" s="155"/>
      <c r="QVA6" s="155"/>
      <c r="QVB6" s="155"/>
      <c r="QVC6" s="155"/>
      <c r="QVD6" s="155"/>
      <c r="QVE6" s="155"/>
      <c r="QVF6" s="155"/>
      <c r="QVG6" s="155"/>
      <c r="QVH6" s="155"/>
      <c r="QVI6" s="155"/>
      <c r="QVJ6" s="155"/>
      <c r="QVK6" s="155"/>
      <c r="QVL6" s="155"/>
      <c r="QVM6" s="155"/>
      <c r="QVN6" s="155"/>
      <c r="QVO6" s="155"/>
      <c r="QVP6" s="155"/>
      <c r="QVQ6" s="155"/>
      <c r="QVR6" s="155"/>
      <c r="QVS6" s="155"/>
      <c r="QVT6" s="155"/>
      <c r="QVU6" s="155"/>
      <c r="QVV6" s="155"/>
      <c r="QVW6" s="155"/>
      <c r="QVX6" s="155"/>
      <c r="QVY6" s="155"/>
      <c r="QVZ6" s="155"/>
      <c r="QWA6" s="155"/>
      <c r="QWB6" s="155"/>
      <c r="QWC6" s="155"/>
      <c r="QWD6" s="155"/>
      <c r="QWE6" s="155"/>
      <c r="QWF6" s="155"/>
      <c r="QWG6" s="155"/>
      <c r="QWH6" s="155"/>
      <c r="QWI6" s="155"/>
      <c r="QWJ6" s="155"/>
      <c r="QWK6" s="155"/>
      <c r="QWL6" s="155"/>
      <c r="QWM6" s="155"/>
      <c r="QWN6" s="155"/>
      <c r="QWO6" s="155"/>
      <c r="QWP6" s="155"/>
      <c r="QWQ6" s="155"/>
      <c r="QWR6" s="155"/>
      <c r="QWS6" s="155"/>
      <c r="QWT6" s="155"/>
      <c r="QWU6" s="155"/>
      <c r="QWV6" s="155"/>
      <c r="QWW6" s="155"/>
      <c r="QWX6" s="155"/>
      <c r="QWY6" s="155"/>
      <c r="QWZ6" s="155"/>
      <c r="QXA6" s="155"/>
      <c r="QXB6" s="155"/>
      <c r="QXC6" s="155"/>
      <c r="QXD6" s="155"/>
      <c r="QXE6" s="155"/>
      <c r="QXF6" s="155"/>
      <c r="QXG6" s="155"/>
      <c r="QXH6" s="155"/>
      <c r="QXI6" s="155"/>
      <c r="QXJ6" s="155"/>
      <c r="QXK6" s="155"/>
      <c r="QXL6" s="155"/>
      <c r="QXM6" s="155"/>
      <c r="QXN6" s="155"/>
      <c r="QXO6" s="155"/>
      <c r="QXP6" s="155"/>
      <c r="QXQ6" s="155"/>
      <c r="QXR6" s="155"/>
      <c r="QXS6" s="155"/>
      <c r="QXT6" s="155"/>
      <c r="QXU6" s="155"/>
      <c r="QXV6" s="155"/>
      <c r="QXW6" s="155"/>
      <c r="QXX6" s="155"/>
      <c r="QXY6" s="155"/>
      <c r="QXZ6" s="155"/>
      <c r="QYA6" s="155"/>
      <c r="QYB6" s="155"/>
      <c r="QYC6" s="155"/>
      <c r="QYD6" s="155"/>
      <c r="QYE6" s="155"/>
      <c r="QYF6" s="155"/>
      <c r="QYG6" s="155"/>
      <c r="QYH6" s="155"/>
      <c r="QYI6" s="155"/>
      <c r="QYJ6" s="155"/>
      <c r="QYK6" s="155"/>
      <c r="QYL6" s="155"/>
      <c r="QYM6" s="155"/>
      <c r="QYN6" s="155"/>
      <c r="QYO6" s="155"/>
      <c r="QYP6" s="155"/>
      <c r="QYQ6" s="155"/>
      <c r="QYR6" s="155"/>
      <c r="QYS6" s="155"/>
      <c r="QYT6" s="155"/>
      <c r="QYU6" s="155"/>
      <c r="QYV6" s="155"/>
      <c r="QYW6" s="155"/>
      <c r="QYX6" s="155"/>
      <c r="QYY6" s="155"/>
      <c r="QYZ6" s="155"/>
      <c r="QZA6" s="155"/>
      <c r="QZB6" s="155"/>
      <c r="QZC6" s="155"/>
      <c r="QZD6" s="155"/>
      <c r="QZE6" s="155"/>
      <c r="QZF6" s="155"/>
      <c r="QZG6" s="155"/>
      <c r="QZH6" s="155"/>
      <c r="QZI6" s="155"/>
      <c r="QZJ6" s="155"/>
      <c r="QZK6" s="155"/>
      <c r="QZL6" s="155"/>
      <c r="QZM6" s="155"/>
      <c r="QZN6" s="155"/>
      <c r="QZO6" s="155"/>
      <c r="QZP6" s="155"/>
      <c r="QZQ6" s="155"/>
      <c r="QZR6" s="155"/>
      <c r="QZS6" s="155"/>
      <c r="QZT6" s="155"/>
      <c r="QZU6" s="155"/>
      <c r="QZV6" s="155"/>
      <c r="QZW6" s="155"/>
      <c r="QZX6" s="155"/>
      <c r="QZY6" s="155"/>
      <c r="QZZ6" s="155"/>
      <c r="RAA6" s="155"/>
      <c r="RAB6" s="155"/>
      <c r="RAC6" s="155"/>
      <c r="RAD6" s="155"/>
      <c r="RAE6" s="155"/>
      <c r="RAF6" s="155"/>
      <c r="RAG6" s="155"/>
      <c r="RAH6" s="155"/>
      <c r="RAI6" s="155"/>
      <c r="RAJ6" s="155"/>
      <c r="RAK6" s="155"/>
      <c r="RAL6" s="155"/>
      <c r="RAM6" s="155"/>
      <c r="RAN6" s="155"/>
      <c r="RAO6" s="155"/>
      <c r="RAP6" s="155"/>
      <c r="RAQ6" s="155"/>
      <c r="RAR6" s="155"/>
      <c r="RAS6" s="155"/>
      <c r="RAT6" s="155"/>
      <c r="RAU6" s="155"/>
      <c r="RAV6" s="155"/>
      <c r="RAW6" s="155"/>
      <c r="RAX6" s="155"/>
      <c r="RAY6" s="155"/>
      <c r="RAZ6" s="155"/>
      <c r="RBA6" s="155"/>
      <c r="RBB6" s="155"/>
      <c r="RBC6" s="155"/>
      <c r="RBD6" s="155"/>
      <c r="RBE6" s="155"/>
      <c r="RBF6" s="155"/>
      <c r="RBG6" s="155"/>
      <c r="RBH6" s="155"/>
      <c r="RBI6" s="155"/>
      <c r="RBJ6" s="155"/>
      <c r="RBK6" s="155"/>
      <c r="RBL6" s="155"/>
      <c r="RBM6" s="155"/>
      <c r="RBN6" s="155"/>
      <c r="RBO6" s="155"/>
      <c r="RBP6" s="155"/>
      <c r="RBQ6" s="155"/>
      <c r="RBR6" s="155"/>
      <c r="RBS6" s="155"/>
      <c r="RBT6" s="155"/>
      <c r="RBU6" s="155"/>
      <c r="RBV6" s="155"/>
      <c r="RBW6" s="155"/>
      <c r="RBX6" s="155"/>
      <c r="RBY6" s="155"/>
      <c r="RBZ6" s="155"/>
      <c r="RCA6" s="155"/>
      <c r="RCB6" s="155"/>
      <c r="RCC6" s="155"/>
      <c r="RCD6" s="155"/>
      <c r="RCE6" s="155"/>
      <c r="RCF6" s="155"/>
      <c r="RCG6" s="155"/>
      <c r="RCH6" s="155"/>
      <c r="RCI6" s="155"/>
      <c r="RCJ6" s="155"/>
      <c r="RCK6" s="155"/>
      <c r="RCL6" s="155"/>
      <c r="RCM6" s="155"/>
      <c r="RCN6" s="155"/>
      <c r="RCO6" s="155"/>
      <c r="RCP6" s="155"/>
      <c r="RCQ6" s="155"/>
      <c r="RCR6" s="155"/>
      <c r="RCS6" s="155"/>
      <c r="RCT6" s="155"/>
      <c r="RCU6" s="155"/>
      <c r="RCV6" s="155"/>
      <c r="RCW6" s="155"/>
      <c r="RCX6" s="155"/>
      <c r="RCY6" s="155"/>
      <c r="RCZ6" s="155"/>
      <c r="RDA6" s="155"/>
      <c r="RDB6" s="155"/>
      <c r="RDC6" s="155"/>
      <c r="RDD6" s="155"/>
      <c r="RDE6" s="155"/>
      <c r="RDF6" s="155"/>
      <c r="RDG6" s="155"/>
      <c r="RDH6" s="155"/>
      <c r="RDI6" s="155"/>
      <c r="RDJ6" s="155"/>
      <c r="RDK6" s="155"/>
      <c r="RDL6" s="155"/>
      <c r="RDM6" s="155"/>
      <c r="RDN6" s="155"/>
      <c r="RDO6" s="155"/>
      <c r="RDP6" s="155"/>
      <c r="RDQ6" s="155"/>
      <c r="RDR6" s="155"/>
      <c r="RDS6" s="155"/>
      <c r="RDT6" s="155"/>
      <c r="RDU6" s="155"/>
      <c r="RDV6" s="155"/>
      <c r="RDW6" s="155"/>
      <c r="RDX6" s="155"/>
      <c r="RDY6" s="155"/>
      <c r="RDZ6" s="155"/>
      <c r="REA6" s="155"/>
      <c r="REB6" s="155"/>
      <c r="REC6" s="155"/>
      <c r="RED6" s="155"/>
      <c r="REE6" s="155"/>
      <c r="REF6" s="155"/>
      <c r="REG6" s="155"/>
      <c r="REH6" s="155"/>
      <c r="REI6" s="155"/>
      <c r="REJ6" s="155"/>
      <c r="REK6" s="155"/>
      <c r="REL6" s="155"/>
      <c r="REM6" s="155"/>
      <c r="REN6" s="155"/>
      <c r="REO6" s="155"/>
      <c r="REP6" s="155"/>
      <c r="REQ6" s="155"/>
      <c r="RER6" s="155"/>
      <c r="RES6" s="155"/>
      <c r="RET6" s="155"/>
      <c r="REU6" s="155"/>
      <c r="REV6" s="155"/>
      <c r="REW6" s="155"/>
      <c r="REX6" s="155"/>
      <c r="REY6" s="155"/>
      <c r="REZ6" s="155"/>
      <c r="RFA6" s="155"/>
      <c r="RFB6" s="155"/>
      <c r="RFC6" s="155"/>
      <c r="RFD6" s="155"/>
      <c r="RFE6" s="155"/>
      <c r="RFF6" s="155"/>
      <c r="RFG6" s="155"/>
      <c r="RFH6" s="155"/>
      <c r="RFI6" s="155"/>
      <c r="RFJ6" s="155"/>
      <c r="RFK6" s="155"/>
      <c r="RFL6" s="155"/>
      <c r="RFM6" s="155"/>
      <c r="RFN6" s="155"/>
      <c r="RFO6" s="155"/>
      <c r="RFP6" s="155"/>
      <c r="RFQ6" s="155"/>
      <c r="RFR6" s="155"/>
      <c r="RFS6" s="155"/>
      <c r="RFT6" s="155"/>
      <c r="RFU6" s="155"/>
      <c r="RFV6" s="155"/>
      <c r="RFW6" s="155"/>
      <c r="RFX6" s="155"/>
      <c r="RFY6" s="155"/>
      <c r="RFZ6" s="155"/>
      <c r="RGA6" s="155"/>
      <c r="RGB6" s="155"/>
      <c r="RGC6" s="155"/>
      <c r="RGD6" s="155"/>
      <c r="RGE6" s="155"/>
      <c r="RGF6" s="155"/>
      <c r="RGG6" s="155"/>
      <c r="RGH6" s="155"/>
      <c r="RGI6" s="155"/>
      <c r="RGJ6" s="155"/>
      <c r="RGK6" s="155"/>
      <c r="RGL6" s="155"/>
      <c r="RGM6" s="155"/>
      <c r="RGN6" s="155"/>
      <c r="RGO6" s="155"/>
      <c r="RGP6" s="155"/>
      <c r="RGQ6" s="155"/>
      <c r="RGR6" s="155"/>
      <c r="RGS6" s="155"/>
      <c r="RGT6" s="155"/>
      <c r="RGU6" s="155"/>
      <c r="RGV6" s="155"/>
      <c r="RGW6" s="155"/>
      <c r="RGX6" s="155"/>
      <c r="RGY6" s="155"/>
      <c r="RGZ6" s="155"/>
      <c r="RHA6" s="155"/>
      <c r="RHB6" s="155"/>
      <c r="RHC6" s="155"/>
      <c r="RHD6" s="155"/>
      <c r="RHE6" s="155"/>
      <c r="RHF6" s="155"/>
      <c r="RHG6" s="155"/>
      <c r="RHH6" s="155"/>
      <c r="RHI6" s="155"/>
      <c r="RHJ6" s="155"/>
      <c r="RHK6" s="155"/>
      <c r="RHL6" s="155"/>
      <c r="RHM6" s="155"/>
      <c r="RHN6" s="155"/>
      <c r="RHO6" s="155"/>
      <c r="RHP6" s="155"/>
      <c r="RHQ6" s="155"/>
      <c r="RHR6" s="155"/>
      <c r="RHS6" s="155"/>
      <c r="RHT6" s="155"/>
      <c r="RHU6" s="155"/>
      <c r="RHV6" s="155"/>
      <c r="RHW6" s="155"/>
      <c r="RHX6" s="155"/>
      <c r="RHY6" s="155"/>
      <c r="RHZ6" s="155"/>
      <c r="RIA6" s="155"/>
      <c r="RIB6" s="155"/>
      <c r="RIC6" s="155"/>
      <c r="RID6" s="155"/>
      <c r="RIE6" s="155"/>
      <c r="RIF6" s="155"/>
      <c r="RIG6" s="155"/>
      <c r="RIH6" s="155"/>
      <c r="RII6" s="155"/>
      <c r="RIJ6" s="155"/>
      <c r="RIK6" s="155"/>
      <c r="RIL6" s="155"/>
      <c r="RIM6" s="155"/>
      <c r="RIN6" s="155"/>
      <c r="RIO6" s="155"/>
      <c r="RIP6" s="155"/>
      <c r="RIQ6" s="155"/>
      <c r="RIR6" s="155"/>
      <c r="RIS6" s="155"/>
      <c r="RIT6" s="155"/>
      <c r="RIU6" s="155"/>
      <c r="RIV6" s="155"/>
      <c r="RIW6" s="155"/>
      <c r="RIX6" s="155"/>
      <c r="RIY6" s="155"/>
      <c r="RIZ6" s="155"/>
      <c r="RJA6" s="155"/>
      <c r="RJB6" s="155"/>
      <c r="RJC6" s="155"/>
      <c r="RJD6" s="155"/>
      <c r="RJE6" s="155"/>
      <c r="RJF6" s="155"/>
      <c r="RJG6" s="155"/>
      <c r="RJH6" s="155"/>
      <c r="RJI6" s="155"/>
      <c r="RJJ6" s="155"/>
      <c r="RJK6" s="155"/>
      <c r="RJL6" s="155"/>
      <c r="RJM6" s="155"/>
      <c r="RJN6" s="155"/>
      <c r="RJO6" s="155"/>
      <c r="RJP6" s="155"/>
      <c r="RJQ6" s="155"/>
      <c r="RJR6" s="155"/>
      <c r="RJS6" s="155"/>
      <c r="RJT6" s="155"/>
      <c r="RJU6" s="155"/>
      <c r="RJV6" s="155"/>
      <c r="RJW6" s="155"/>
      <c r="RJX6" s="155"/>
      <c r="RJY6" s="155"/>
      <c r="RJZ6" s="155"/>
      <c r="RKA6" s="155"/>
      <c r="RKB6" s="155"/>
      <c r="RKC6" s="155"/>
      <c r="RKD6" s="155"/>
      <c r="RKE6" s="155"/>
      <c r="RKF6" s="155"/>
      <c r="RKG6" s="155"/>
      <c r="RKH6" s="155"/>
      <c r="RKI6" s="155"/>
      <c r="RKJ6" s="155"/>
      <c r="RKK6" s="155"/>
      <c r="RKL6" s="155"/>
      <c r="RKM6" s="155"/>
      <c r="RKN6" s="155"/>
      <c r="RKO6" s="155"/>
      <c r="RKP6" s="155"/>
      <c r="RKQ6" s="155"/>
      <c r="RKR6" s="155"/>
      <c r="RKS6" s="155"/>
      <c r="RKT6" s="155"/>
      <c r="RKU6" s="155"/>
      <c r="RKV6" s="155"/>
      <c r="RKW6" s="155"/>
      <c r="RKX6" s="155"/>
      <c r="RKY6" s="155"/>
      <c r="RKZ6" s="155"/>
      <c r="RLA6" s="155"/>
      <c r="RLB6" s="155"/>
      <c r="RLC6" s="155"/>
      <c r="RLD6" s="155"/>
      <c r="RLE6" s="155"/>
      <c r="RLF6" s="155"/>
      <c r="RLG6" s="155"/>
      <c r="RLH6" s="155"/>
      <c r="RLI6" s="155"/>
      <c r="RLJ6" s="155"/>
      <c r="RLK6" s="155"/>
      <c r="RLL6" s="155"/>
      <c r="RLM6" s="155"/>
      <c r="RLN6" s="155"/>
      <c r="RLO6" s="155"/>
      <c r="RLP6" s="155"/>
      <c r="RLQ6" s="155"/>
      <c r="RLR6" s="155"/>
      <c r="RLS6" s="155"/>
      <c r="RLT6" s="155"/>
      <c r="RLU6" s="155"/>
      <c r="RLV6" s="155"/>
      <c r="RLW6" s="155"/>
      <c r="RLX6" s="155"/>
      <c r="RLY6" s="155"/>
      <c r="RLZ6" s="155"/>
      <c r="RMA6" s="155"/>
      <c r="RMB6" s="155"/>
      <c r="RMC6" s="155"/>
      <c r="RMD6" s="155"/>
      <c r="RME6" s="155"/>
      <c r="RMF6" s="155"/>
      <c r="RMG6" s="155"/>
      <c r="RMH6" s="155"/>
      <c r="RMI6" s="155"/>
      <c r="RMJ6" s="155"/>
      <c r="RMK6" s="155"/>
      <c r="RML6" s="155"/>
      <c r="RMM6" s="155"/>
      <c r="RMN6" s="155"/>
      <c r="RMO6" s="155"/>
      <c r="RMP6" s="155"/>
      <c r="RMQ6" s="155"/>
      <c r="RMR6" s="155"/>
      <c r="RMS6" s="155"/>
      <c r="RMT6" s="155"/>
      <c r="RMU6" s="155"/>
      <c r="RMV6" s="155"/>
      <c r="RMW6" s="155"/>
      <c r="RMX6" s="155"/>
      <c r="RMY6" s="155"/>
      <c r="RMZ6" s="155"/>
      <c r="RNA6" s="155"/>
      <c r="RNB6" s="155"/>
      <c r="RNC6" s="155"/>
      <c r="RND6" s="155"/>
      <c r="RNE6" s="155"/>
      <c r="RNF6" s="155"/>
      <c r="RNG6" s="155"/>
      <c r="RNH6" s="155"/>
      <c r="RNI6" s="155"/>
      <c r="RNJ6" s="155"/>
      <c r="RNK6" s="155"/>
      <c r="RNL6" s="155"/>
      <c r="RNM6" s="155"/>
      <c r="RNN6" s="155"/>
      <c r="RNO6" s="155"/>
      <c r="RNP6" s="155"/>
      <c r="RNQ6" s="155"/>
      <c r="RNR6" s="155"/>
      <c r="RNS6" s="155"/>
      <c r="RNT6" s="155"/>
      <c r="RNU6" s="155"/>
      <c r="RNV6" s="155"/>
      <c r="RNW6" s="155"/>
      <c r="RNX6" s="155"/>
      <c r="RNY6" s="155"/>
      <c r="RNZ6" s="155"/>
      <c r="ROA6" s="155"/>
      <c r="ROB6" s="155"/>
      <c r="ROC6" s="155"/>
      <c r="ROD6" s="155"/>
      <c r="ROE6" s="155"/>
      <c r="ROF6" s="155"/>
      <c r="ROG6" s="155"/>
      <c r="ROH6" s="155"/>
      <c r="ROI6" s="155"/>
      <c r="ROJ6" s="155"/>
      <c r="ROK6" s="155"/>
      <c r="ROL6" s="155"/>
      <c r="ROM6" s="155"/>
      <c r="RON6" s="155"/>
      <c r="ROO6" s="155"/>
      <c r="ROP6" s="155"/>
      <c r="ROQ6" s="155"/>
      <c r="ROR6" s="155"/>
      <c r="ROS6" s="155"/>
      <c r="ROT6" s="155"/>
      <c r="ROU6" s="155"/>
      <c r="ROV6" s="155"/>
      <c r="ROW6" s="155"/>
      <c r="ROX6" s="155"/>
      <c r="ROY6" s="155"/>
      <c r="ROZ6" s="155"/>
      <c r="RPA6" s="155"/>
      <c r="RPB6" s="155"/>
      <c r="RPC6" s="155"/>
      <c r="RPD6" s="155"/>
      <c r="RPE6" s="155"/>
      <c r="RPF6" s="155"/>
      <c r="RPG6" s="155"/>
      <c r="RPH6" s="155"/>
      <c r="RPI6" s="155"/>
      <c r="RPJ6" s="155"/>
      <c r="RPK6" s="155"/>
      <c r="RPL6" s="155"/>
      <c r="RPM6" s="155"/>
      <c r="RPN6" s="155"/>
      <c r="RPO6" s="155"/>
      <c r="RPP6" s="155"/>
      <c r="RPQ6" s="155"/>
      <c r="RPR6" s="155"/>
      <c r="RPS6" s="155"/>
      <c r="RPT6" s="155"/>
      <c r="RPU6" s="155"/>
      <c r="RPV6" s="155"/>
      <c r="RPW6" s="155"/>
      <c r="RPX6" s="155"/>
      <c r="RPY6" s="155"/>
      <c r="RPZ6" s="155"/>
      <c r="RQA6" s="155"/>
      <c r="RQB6" s="155"/>
      <c r="RQC6" s="155"/>
      <c r="RQD6" s="155"/>
      <c r="RQE6" s="155"/>
      <c r="RQF6" s="155"/>
      <c r="RQG6" s="155"/>
      <c r="RQH6" s="155"/>
      <c r="RQI6" s="155"/>
      <c r="RQJ6" s="155"/>
      <c r="RQK6" s="155"/>
      <c r="RQL6" s="155"/>
      <c r="RQM6" s="155"/>
      <c r="RQN6" s="155"/>
      <c r="RQO6" s="155"/>
      <c r="RQP6" s="155"/>
      <c r="RQQ6" s="155"/>
      <c r="RQR6" s="155"/>
      <c r="RQS6" s="155"/>
      <c r="RQT6" s="155"/>
      <c r="RQU6" s="155"/>
      <c r="RQV6" s="155"/>
      <c r="RQW6" s="155"/>
      <c r="RQX6" s="155"/>
      <c r="RQY6" s="155"/>
      <c r="RQZ6" s="155"/>
      <c r="RRA6" s="155"/>
      <c r="RRB6" s="155"/>
      <c r="RRC6" s="155"/>
      <c r="RRD6" s="155"/>
      <c r="RRE6" s="155"/>
      <c r="RRF6" s="155"/>
      <c r="RRG6" s="155"/>
      <c r="RRH6" s="155"/>
      <c r="RRI6" s="155"/>
      <c r="RRJ6" s="155"/>
      <c r="RRK6" s="155"/>
      <c r="RRL6" s="155"/>
      <c r="RRM6" s="155"/>
      <c r="RRN6" s="155"/>
      <c r="RRO6" s="155"/>
      <c r="RRP6" s="155"/>
      <c r="RRQ6" s="155"/>
      <c r="RRR6" s="155"/>
      <c r="RRS6" s="155"/>
      <c r="RRT6" s="155"/>
      <c r="RRU6" s="155"/>
      <c r="RRV6" s="155"/>
      <c r="RRW6" s="155"/>
      <c r="RRX6" s="155"/>
      <c r="RRY6" s="155"/>
      <c r="RRZ6" s="155"/>
      <c r="RSA6" s="155"/>
      <c r="RSB6" s="155"/>
      <c r="RSC6" s="155"/>
      <c r="RSD6" s="155"/>
      <c r="RSE6" s="155"/>
      <c r="RSF6" s="155"/>
      <c r="RSG6" s="155"/>
      <c r="RSH6" s="155"/>
      <c r="RSI6" s="155"/>
      <c r="RSJ6" s="155"/>
      <c r="RSK6" s="155"/>
      <c r="RSL6" s="155"/>
      <c r="RSM6" s="155"/>
      <c r="RSN6" s="155"/>
      <c r="RSO6" s="155"/>
      <c r="RSP6" s="155"/>
      <c r="RSQ6" s="155"/>
      <c r="RSR6" s="155"/>
      <c r="RSS6" s="155"/>
      <c r="RST6" s="155"/>
      <c r="RSU6" s="155"/>
      <c r="RSV6" s="155"/>
      <c r="RSW6" s="155"/>
      <c r="RSX6" s="155"/>
      <c r="RSY6" s="155"/>
      <c r="RSZ6" s="155"/>
      <c r="RTA6" s="155"/>
      <c r="RTB6" s="155"/>
      <c r="RTC6" s="155"/>
      <c r="RTD6" s="155"/>
      <c r="RTE6" s="155"/>
      <c r="RTF6" s="155"/>
      <c r="RTG6" s="155"/>
      <c r="RTH6" s="155"/>
      <c r="RTI6" s="155"/>
      <c r="RTJ6" s="155"/>
      <c r="RTK6" s="155"/>
      <c r="RTL6" s="155"/>
      <c r="RTM6" s="155"/>
      <c r="RTN6" s="155"/>
      <c r="RTO6" s="155"/>
      <c r="RTP6" s="155"/>
      <c r="RTQ6" s="155"/>
      <c r="RTR6" s="155"/>
      <c r="RTS6" s="155"/>
      <c r="RTT6" s="155"/>
      <c r="RTU6" s="155"/>
      <c r="RTV6" s="155"/>
      <c r="RTW6" s="155"/>
      <c r="RTX6" s="155"/>
      <c r="RTY6" s="155"/>
      <c r="RTZ6" s="155"/>
      <c r="RUA6" s="155"/>
      <c r="RUB6" s="155"/>
      <c r="RUC6" s="155"/>
      <c r="RUD6" s="155"/>
      <c r="RUE6" s="155"/>
      <c r="RUF6" s="155"/>
      <c r="RUG6" s="155"/>
      <c r="RUH6" s="155"/>
      <c r="RUI6" s="155"/>
      <c r="RUJ6" s="155"/>
      <c r="RUK6" s="155"/>
      <c r="RUL6" s="155"/>
      <c r="RUM6" s="155"/>
      <c r="RUN6" s="155"/>
      <c r="RUO6" s="155"/>
      <c r="RUP6" s="155"/>
      <c r="RUQ6" s="155"/>
      <c r="RUR6" s="155"/>
      <c r="RUS6" s="155"/>
      <c r="RUT6" s="155"/>
      <c r="RUU6" s="155"/>
      <c r="RUV6" s="155"/>
      <c r="RUW6" s="155"/>
      <c r="RUX6" s="155"/>
      <c r="RUY6" s="155"/>
      <c r="RUZ6" s="155"/>
      <c r="RVA6" s="155"/>
      <c r="RVB6" s="155"/>
      <c r="RVC6" s="155"/>
      <c r="RVD6" s="155"/>
      <c r="RVE6" s="155"/>
      <c r="RVF6" s="155"/>
      <c r="RVG6" s="155"/>
      <c r="RVH6" s="155"/>
      <c r="RVI6" s="155"/>
      <c r="RVJ6" s="155"/>
      <c r="RVK6" s="155"/>
      <c r="RVL6" s="155"/>
      <c r="RVM6" s="155"/>
      <c r="RVN6" s="155"/>
      <c r="RVO6" s="155"/>
      <c r="RVP6" s="155"/>
      <c r="RVQ6" s="155"/>
      <c r="RVR6" s="155"/>
      <c r="RVS6" s="155"/>
      <c r="RVT6" s="155"/>
      <c r="RVU6" s="155"/>
      <c r="RVV6" s="155"/>
      <c r="RVW6" s="155"/>
      <c r="RVX6" s="155"/>
      <c r="RVY6" s="155"/>
      <c r="RVZ6" s="155"/>
      <c r="RWA6" s="155"/>
      <c r="RWB6" s="155"/>
      <c r="RWC6" s="155"/>
      <c r="RWD6" s="155"/>
      <c r="RWE6" s="155"/>
      <c r="RWF6" s="155"/>
      <c r="RWG6" s="155"/>
      <c r="RWH6" s="155"/>
      <c r="RWI6" s="155"/>
      <c r="RWJ6" s="155"/>
      <c r="RWK6" s="155"/>
      <c r="RWL6" s="155"/>
      <c r="RWM6" s="155"/>
      <c r="RWN6" s="155"/>
      <c r="RWO6" s="155"/>
      <c r="RWP6" s="155"/>
      <c r="RWQ6" s="155"/>
      <c r="RWR6" s="155"/>
      <c r="RWS6" s="155"/>
      <c r="RWT6" s="155"/>
      <c r="RWU6" s="155"/>
      <c r="RWV6" s="155"/>
      <c r="RWW6" s="155"/>
      <c r="RWX6" s="155"/>
      <c r="RWY6" s="155"/>
      <c r="RWZ6" s="155"/>
      <c r="RXA6" s="155"/>
      <c r="RXB6" s="155"/>
      <c r="RXC6" s="155"/>
      <c r="RXD6" s="155"/>
      <c r="RXE6" s="155"/>
      <c r="RXF6" s="155"/>
      <c r="RXG6" s="155"/>
      <c r="RXH6" s="155"/>
      <c r="RXI6" s="155"/>
      <c r="RXJ6" s="155"/>
      <c r="RXK6" s="155"/>
      <c r="RXL6" s="155"/>
      <c r="RXM6" s="155"/>
      <c r="RXN6" s="155"/>
      <c r="RXO6" s="155"/>
      <c r="RXP6" s="155"/>
      <c r="RXQ6" s="155"/>
      <c r="RXR6" s="155"/>
      <c r="RXS6" s="155"/>
      <c r="RXT6" s="155"/>
      <c r="RXU6" s="155"/>
      <c r="RXV6" s="155"/>
      <c r="RXW6" s="155"/>
      <c r="RXX6" s="155"/>
      <c r="RXY6" s="155"/>
      <c r="RXZ6" s="155"/>
      <c r="RYA6" s="155"/>
      <c r="RYB6" s="155"/>
      <c r="RYC6" s="155"/>
      <c r="RYD6" s="155"/>
      <c r="RYE6" s="155"/>
      <c r="RYF6" s="155"/>
      <c r="RYG6" s="155"/>
      <c r="RYH6" s="155"/>
      <c r="RYI6" s="155"/>
      <c r="RYJ6" s="155"/>
      <c r="RYK6" s="155"/>
      <c r="RYL6" s="155"/>
      <c r="RYM6" s="155"/>
      <c r="RYN6" s="155"/>
      <c r="RYO6" s="155"/>
      <c r="RYP6" s="155"/>
      <c r="RYQ6" s="155"/>
      <c r="RYR6" s="155"/>
      <c r="RYS6" s="155"/>
      <c r="RYT6" s="155"/>
      <c r="RYU6" s="155"/>
      <c r="RYV6" s="155"/>
      <c r="RYW6" s="155"/>
      <c r="RYX6" s="155"/>
      <c r="RYY6" s="155"/>
      <c r="RYZ6" s="155"/>
      <c r="RZA6" s="155"/>
      <c r="RZB6" s="155"/>
      <c r="RZC6" s="155"/>
      <c r="RZD6" s="155"/>
      <c r="RZE6" s="155"/>
      <c r="RZF6" s="155"/>
      <c r="RZG6" s="155"/>
      <c r="RZH6" s="155"/>
      <c r="RZI6" s="155"/>
      <c r="RZJ6" s="155"/>
      <c r="RZK6" s="155"/>
      <c r="RZL6" s="155"/>
      <c r="RZM6" s="155"/>
      <c r="RZN6" s="155"/>
      <c r="RZO6" s="155"/>
      <c r="RZP6" s="155"/>
      <c r="RZQ6" s="155"/>
      <c r="RZR6" s="155"/>
      <c r="RZS6" s="155"/>
      <c r="RZT6" s="155"/>
      <c r="RZU6" s="155"/>
      <c r="RZV6" s="155"/>
      <c r="RZW6" s="155"/>
      <c r="RZX6" s="155"/>
      <c r="RZY6" s="155"/>
      <c r="RZZ6" s="155"/>
      <c r="SAA6" s="155"/>
      <c r="SAB6" s="155"/>
      <c r="SAC6" s="155"/>
      <c r="SAD6" s="155"/>
      <c r="SAE6" s="155"/>
      <c r="SAF6" s="155"/>
      <c r="SAG6" s="155"/>
      <c r="SAH6" s="155"/>
      <c r="SAI6" s="155"/>
      <c r="SAJ6" s="155"/>
      <c r="SAK6" s="155"/>
      <c r="SAL6" s="155"/>
      <c r="SAM6" s="155"/>
      <c r="SAN6" s="155"/>
      <c r="SAO6" s="155"/>
      <c r="SAP6" s="155"/>
      <c r="SAQ6" s="155"/>
      <c r="SAR6" s="155"/>
      <c r="SAS6" s="155"/>
      <c r="SAT6" s="155"/>
      <c r="SAU6" s="155"/>
      <c r="SAV6" s="155"/>
      <c r="SAW6" s="155"/>
      <c r="SAX6" s="155"/>
      <c r="SAY6" s="155"/>
      <c r="SAZ6" s="155"/>
      <c r="SBA6" s="155"/>
      <c r="SBB6" s="155"/>
      <c r="SBC6" s="155"/>
      <c r="SBD6" s="155"/>
      <c r="SBE6" s="155"/>
      <c r="SBF6" s="155"/>
      <c r="SBG6" s="155"/>
      <c r="SBH6" s="155"/>
      <c r="SBI6" s="155"/>
      <c r="SBJ6" s="155"/>
      <c r="SBK6" s="155"/>
      <c r="SBL6" s="155"/>
      <c r="SBM6" s="155"/>
      <c r="SBN6" s="155"/>
      <c r="SBO6" s="155"/>
      <c r="SBP6" s="155"/>
      <c r="SBQ6" s="155"/>
      <c r="SBR6" s="155"/>
      <c r="SBS6" s="155"/>
      <c r="SBT6" s="155"/>
      <c r="SBU6" s="155"/>
      <c r="SBV6" s="155"/>
      <c r="SBW6" s="155"/>
      <c r="SBX6" s="155"/>
      <c r="SBY6" s="155"/>
      <c r="SBZ6" s="155"/>
      <c r="SCA6" s="155"/>
      <c r="SCB6" s="155"/>
      <c r="SCC6" s="155"/>
      <c r="SCD6" s="155"/>
      <c r="SCE6" s="155"/>
      <c r="SCF6" s="155"/>
      <c r="SCG6" s="155"/>
      <c r="SCH6" s="155"/>
      <c r="SCI6" s="155"/>
      <c r="SCJ6" s="155"/>
      <c r="SCK6" s="155"/>
      <c r="SCL6" s="155"/>
      <c r="SCM6" s="155"/>
      <c r="SCN6" s="155"/>
      <c r="SCO6" s="155"/>
      <c r="SCP6" s="155"/>
      <c r="SCQ6" s="155"/>
      <c r="SCR6" s="155"/>
      <c r="SCS6" s="155"/>
      <c r="SCT6" s="155"/>
      <c r="SCU6" s="155"/>
      <c r="SCV6" s="155"/>
      <c r="SCW6" s="155"/>
      <c r="SCX6" s="155"/>
      <c r="SCY6" s="155"/>
      <c r="SCZ6" s="155"/>
      <c r="SDA6" s="155"/>
      <c r="SDB6" s="155"/>
      <c r="SDC6" s="155"/>
      <c r="SDD6" s="155"/>
      <c r="SDE6" s="155"/>
      <c r="SDF6" s="155"/>
      <c r="SDG6" s="155"/>
      <c r="SDH6" s="155"/>
      <c r="SDI6" s="155"/>
      <c r="SDJ6" s="155"/>
      <c r="SDK6" s="155"/>
      <c r="SDL6" s="155"/>
      <c r="SDM6" s="155"/>
      <c r="SDN6" s="155"/>
      <c r="SDO6" s="155"/>
      <c r="SDP6" s="155"/>
      <c r="SDQ6" s="155"/>
      <c r="SDR6" s="155"/>
      <c r="SDS6" s="155"/>
      <c r="SDT6" s="155"/>
      <c r="SDU6" s="155"/>
      <c r="SDV6" s="155"/>
      <c r="SDW6" s="155"/>
      <c r="SDX6" s="155"/>
      <c r="SDY6" s="155"/>
      <c r="SDZ6" s="155"/>
      <c r="SEA6" s="155"/>
      <c r="SEB6" s="155"/>
      <c r="SEC6" s="155"/>
      <c r="SED6" s="155"/>
      <c r="SEE6" s="155"/>
      <c r="SEF6" s="155"/>
      <c r="SEG6" s="155"/>
      <c r="SEH6" s="155"/>
      <c r="SEI6" s="155"/>
      <c r="SEJ6" s="155"/>
      <c r="SEK6" s="155"/>
      <c r="SEL6" s="155"/>
      <c r="SEM6" s="155"/>
      <c r="SEN6" s="155"/>
      <c r="SEO6" s="155"/>
      <c r="SEP6" s="155"/>
      <c r="SEQ6" s="155"/>
      <c r="SER6" s="155"/>
      <c r="SES6" s="155"/>
      <c r="SET6" s="155"/>
      <c r="SEU6" s="155"/>
      <c r="SEV6" s="155"/>
      <c r="SEW6" s="155"/>
      <c r="SEX6" s="155"/>
      <c r="SEY6" s="155"/>
      <c r="SEZ6" s="155"/>
      <c r="SFA6" s="155"/>
      <c r="SFB6" s="155"/>
      <c r="SFC6" s="155"/>
      <c r="SFD6" s="155"/>
      <c r="SFE6" s="155"/>
      <c r="SFF6" s="155"/>
      <c r="SFG6" s="155"/>
      <c r="SFH6" s="155"/>
      <c r="SFI6" s="155"/>
      <c r="SFJ6" s="155"/>
      <c r="SFK6" s="155"/>
      <c r="SFL6" s="155"/>
      <c r="SFM6" s="155"/>
      <c r="SFN6" s="155"/>
      <c r="SFO6" s="155"/>
      <c r="SFP6" s="155"/>
      <c r="SFQ6" s="155"/>
      <c r="SFR6" s="155"/>
      <c r="SFS6" s="155"/>
      <c r="SFT6" s="155"/>
      <c r="SFU6" s="155"/>
      <c r="SFV6" s="155"/>
      <c r="SFW6" s="155"/>
      <c r="SFX6" s="155"/>
      <c r="SFY6" s="155"/>
      <c r="SFZ6" s="155"/>
      <c r="SGA6" s="155"/>
      <c r="SGB6" s="155"/>
      <c r="SGC6" s="155"/>
      <c r="SGD6" s="155"/>
      <c r="SGE6" s="155"/>
      <c r="SGF6" s="155"/>
      <c r="SGG6" s="155"/>
      <c r="SGH6" s="155"/>
      <c r="SGI6" s="155"/>
      <c r="SGJ6" s="155"/>
      <c r="SGK6" s="155"/>
      <c r="SGL6" s="155"/>
      <c r="SGM6" s="155"/>
      <c r="SGN6" s="155"/>
      <c r="SGO6" s="155"/>
      <c r="SGP6" s="155"/>
      <c r="SGQ6" s="155"/>
      <c r="SGR6" s="155"/>
      <c r="SGS6" s="155"/>
      <c r="SGT6" s="155"/>
      <c r="SGU6" s="155"/>
      <c r="SGV6" s="155"/>
      <c r="SGW6" s="155"/>
      <c r="SGX6" s="155"/>
      <c r="SGY6" s="155"/>
      <c r="SGZ6" s="155"/>
      <c r="SHA6" s="155"/>
      <c r="SHB6" s="155"/>
      <c r="SHC6" s="155"/>
      <c r="SHD6" s="155"/>
      <c r="SHE6" s="155"/>
      <c r="SHF6" s="155"/>
      <c r="SHG6" s="155"/>
      <c r="SHH6" s="155"/>
      <c r="SHI6" s="155"/>
      <c r="SHJ6" s="155"/>
      <c r="SHK6" s="155"/>
      <c r="SHL6" s="155"/>
      <c r="SHM6" s="155"/>
      <c r="SHN6" s="155"/>
      <c r="SHO6" s="155"/>
      <c r="SHP6" s="155"/>
      <c r="SHQ6" s="155"/>
      <c r="SHR6" s="155"/>
      <c r="SHS6" s="155"/>
      <c r="SHT6" s="155"/>
      <c r="SHU6" s="155"/>
      <c r="SHV6" s="155"/>
      <c r="SHW6" s="155"/>
      <c r="SHX6" s="155"/>
      <c r="SHY6" s="155"/>
      <c r="SHZ6" s="155"/>
      <c r="SIA6" s="155"/>
      <c r="SIB6" s="155"/>
      <c r="SIC6" s="155"/>
      <c r="SID6" s="155"/>
      <c r="SIE6" s="155"/>
      <c r="SIF6" s="155"/>
      <c r="SIG6" s="155"/>
      <c r="SIH6" s="155"/>
      <c r="SII6" s="155"/>
      <c r="SIJ6" s="155"/>
      <c r="SIK6" s="155"/>
      <c r="SIL6" s="155"/>
      <c r="SIM6" s="155"/>
      <c r="SIN6" s="155"/>
      <c r="SIO6" s="155"/>
      <c r="SIP6" s="155"/>
      <c r="SIQ6" s="155"/>
      <c r="SIR6" s="155"/>
      <c r="SIS6" s="155"/>
      <c r="SIT6" s="155"/>
      <c r="SIU6" s="155"/>
      <c r="SIV6" s="155"/>
      <c r="SIW6" s="155"/>
      <c r="SIX6" s="155"/>
      <c r="SIY6" s="155"/>
      <c r="SIZ6" s="155"/>
      <c r="SJA6" s="155"/>
      <c r="SJB6" s="155"/>
      <c r="SJC6" s="155"/>
      <c r="SJD6" s="155"/>
      <c r="SJE6" s="155"/>
      <c r="SJF6" s="155"/>
      <c r="SJG6" s="155"/>
      <c r="SJH6" s="155"/>
      <c r="SJI6" s="155"/>
      <c r="SJJ6" s="155"/>
      <c r="SJK6" s="155"/>
      <c r="SJL6" s="155"/>
      <c r="SJM6" s="155"/>
      <c r="SJN6" s="155"/>
      <c r="SJO6" s="155"/>
      <c r="SJP6" s="155"/>
      <c r="SJQ6" s="155"/>
      <c r="SJR6" s="155"/>
      <c r="SJS6" s="155"/>
      <c r="SJT6" s="155"/>
      <c r="SJU6" s="155"/>
      <c r="SJV6" s="155"/>
      <c r="SJW6" s="155"/>
      <c r="SJX6" s="155"/>
      <c r="SJY6" s="155"/>
      <c r="SJZ6" s="155"/>
      <c r="SKA6" s="155"/>
      <c r="SKB6" s="155"/>
      <c r="SKC6" s="155"/>
      <c r="SKD6" s="155"/>
      <c r="SKE6" s="155"/>
      <c r="SKF6" s="155"/>
      <c r="SKG6" s="155"/>
      <c r="SKH6" s="155"/>
      <c r="SKI6" s="155"/>
      <c r="SKJ6" s="155"/>
      <c r="SKK6" s="155"/>
      <c r="SKL6" s="155"/>
      <c r="SKM6" s="155"/>
      <c r="SKN6" s="155"/>
      <c r="SKO6" s="155"/>
      <c r="SKP6" s="155"/>
      <c r="SKQ6" s="155"/>
      <c r="SKR6" s="155"/>
      <c r="SKS6" s="155"/>
      <c r="SKT6" s="155"/>
      <c r="SKU6" s="155"/>
      <c r="SKV6" s="155"/>
      <c r="SKW6" s="155"/>
      <c r="SKX6" s="155"/>
      <c r="SKY6" s="155"/>
      <c r="SKZ6" s="155"/>
      <c r="SLA6" s="155"/>
      <c r="SLB6" s="155"/>
      <c r="SLC6" s="155"/>
      <c r="SLD6" s="155"/>
      <c r="SLE6" s="155"/>
      <c r="SLF6" s="155"/>
      <c r="SLG6" s="155"/>
      <c r="SLH6" s="155"/>
      <c r="SLI6" s="155"/>
      <c r="SLJ6" s="155"/>
      <c r="SLK6" s="155"/>
      <c r="SLL6" s="155"/>
      <c r="SLM6" s="155"/>
      <c r="SLN6" s="155"/>
      <c r="SLO6" s="155"/>
      <c r="SLP6" s="155"/>
      <c r="SLQ6" s="155"/>
      <c r="SLR6" s="155"/>
      <c r="SLS6" s="155"/>
      <c r="SLT6" s="155"/>
      <c r="SLU6" s="155"/>
      <c r="SLV6" s="155"/>
      <c r="SLW6" s="155"/>
      <c r="SLX6" s="155"/>
      <c r="SLY6" s="155"/>
      <c r="SLZ6" s="155"/>
      <c r="SMA6" s="155"/>
      <c r="SMB6" s="155"/>
      <c r="SMC6" s="155"/>
      <c r="SMD6" s="155"/>
      <c r="SME6" s="155"/>
      <c r="SMF6" s="155"/>
      <c r="SMG6" s="155"/>
      <c r="SMH6" s="155"/>
      <c r="SMI6" s="155"/>
      <c r="SMJ6" s="155"/>
      <c r="SMK6" s="155"/>
      <c r="SML6" s="155"/>
      <c r="SMM6" s="155"/>
      <c r="SMN6" s="155"/>
      <c r="SMO6" s="155"/>
      <c r="SMP6" s="155"/>
      <c r="SMQ6" s="155"/>
      <c r="SMR6" s="155"/>
      <c r="SMS6" s="155"/>
      <c r="SMT6" s="155"/>
      <c r="SMU6" s="155"/>
      <c r="SMV6" s="155"/>
      <c r="SMW6" s="155"/>
      <c r="SMX6" s="155"/>
      <c r="SMY6" s="155"/>
      <c r="SMZ6" s="155"/>
      <c r="SNA6" s="155"/>
      <c r="SNB6" s="155"/>
      <c r="SNC6" s="155"/>
      <c r="SND6" s="155"/>
      <c r="SNE6" s="155"/>
      <c r="SNF6" s="155"/>
      <c r="SNG6" s="155"/>
      <c r="SNH6" s="155"/>
      <c r="SNI6" s="155"/>
      <c r="SNJ6" s="155"/>
      <c r="SNK6" s="155"/>
      <c r="SNL6" s="155"/>
      <c r="SNM6" s="155"/>
      <c r="SNN6" s="155"/>
      <c r="SNO6" s="155"/>
      <c r="SNP6" s="155"/>
      <c r="SNQ6" s="155"/>
      <c r="SNR6" s="155"/>
      <c r="SNS6" s="155"/>
      <c r="SNT6" s="155"/>
      <c r="SNU6" s="155"/>
      <c r="SNV6" s="155"/>
      <c r="SNW6" s="155"/>
      <c r="SNX6" s="155"/>
      <c r="SNY6" s="155"/>
      <c r="SNZ6" s="155"/>
      <c r="SOA6" s="155"/>
      <c r="SOB6" s="155"/>
      <c r="SOC6" s="155"/>
      <c r="SOD6" s="155"/>
      <c r="SOE6" s="155"/>
      <c r="SOF6" s="155"/>
      <c r="SOG6" s="155"/>
      <c r="SOH6" s="155"/>
      <c r="SOI6" s="155"/>
      <c r="SOJ6" s="155"/>
      <c r="SOK6" s="155"/>
      <c r="SOL6" s="155"/>
      <c r="SOM6" s="155"/>
      <c r="SON6" s="155"/>
      <c r="SOO6" s="155"/>
      <c r="SOP6" s="155"/>
      <c r="SOQ6" s="155"/>
      <c r="SOR6" s="155"/>
      <c r="SOS6" s="155"/>
      <c r="SOT6" s="155"/>
      <c r="SOU6" s="155"/>
      <c r="SOV6" s="155"/>
      <c r="SOW6" s="155"/>
      <c r="SOX6" s="155"/>
      <c r="SOY6" s="155"/>
      <c r="SOZ6" s="155"/>
      <c r="SPA6" s="155"/>
      <c r="SPB6" s="155"/>
      <c r="SPC6" s="155"/>
      <c r="SPD6" s="155"/>
      <c r="SPE6" s="155"/>
      <c r="SPF6" s="155"/>
      <c r="SPG6" s="155"/>
      <c r="SPH6" s="155"/>
      <c r="SPI6" s="155"/>
      <c r="SPJ6" s="155"/>
      <c r="SPK6" s="155"/>
      <c r="SPL6" s="155"/>
      <c r="SPM6" s="155"/>
      <c r="SPN6" s="155"/>
      <c r="SPO6" s="155"/>
      <c r="SPP6" s="155"/>
      <c r="SPQ6" s="155"/>
      <c r="SPR6" s="155"/>
      <c r="SPS6" s="155"/>
      <c r="SPT6" s="155"/>
      <c r="SPU6" s="155"/>
      <c r="SPV6" s="155"/>
      <c r="SPW6" s="155"/>
      <c r="SPX6" s="155"/>
      <c r="SPY6" s="155"/>
      <c r="SPZ6" s="155"/>
      <c r="SQA6" s="155"/>
      <c r="SQB6" s="155"/>
      <c r="SQC6" s="155"/>
      <c r="SQD6" s="155"/>
      <c r="SQE6" s="155"/>
      <c r="SQF6" s="155"/>
      <c r="SQG6" s="155"/>
      <c r="SQH6" s="155"/>
      <c r="SQI6" s="155"/>
      <c r="SQJ6" s="155"/>
      <c r="SQK6" s="155"/>
      <c r="SQL6" s="155"/>
      <c r="SQM6" s="155"/>
      <c r="SQN6" s="155"/>
      <c r="SQO6" s="155"/>
      <c r="SQP6" s="155"/>
      <c r="SQQ6" s="155"/>
      <c r="SQR6" s="155"/>
      <c r="SQS6" s="155"/>
      <c r="SQT6" s="155"/>
      <c r="SQU6" s="155"/>
      <c r="SQV6" s="155"/>
      <c r="SQW6" s="155"/>
      <c r="SQX6" s="155"/>
      <c r="SQY6" s="155"/>
      <c r="SQZ6" s="155"/>
      <c r="SRA6" s="155"/>
      <c r="SRB6" s="155"/>
      <c r="SRC6" s="155"/>
      <c r="SRD6" s="155"/>
      <c r="SRE6" s="155"/>
      <c r="SRF6" s="155"/>
      <c r="SRG6" s="155"/>
      <c r="SRH6" s="155"/>
      <c r="SRI6" s="155"/>
      <c r="SRJ6" s="155"/>
      <c r="SRK6" s="155"/>
      <c r="SRL6" s="155"/>
      <c r="SRM6" s="155"/>
      <c r="SRN6" s="155"/>
      <c r="SRO6" s="155"/>
      <c r="SRP6" s="155"/>
      <c r="SRQ6" s="155"/>
      <c r="SRR6" s="155"/>
      <c r="SRS6" s="155"/>
      <c r="SRT6" s="155"/>
      <c r="SRU6" s="155"/>
      <c r="SRV6" s="155"/>
      <c r="SRW6" s="155"/>
      <c r="SRX6" s="155"/>
      <c r="SRY6" s="155"/>
      <c r="SRZ6" s="155"/>
      <c r="SSA6" s="155"/>
      <c r="SSB6" s="155"/>
      <c r="SSC6" s="155"/>
      <c r="SSD6" s="155"/>
      <c r="SSE6" s="155"/>
      <c r="SSF6" s="155"/>
      <c r="SSG6" s="155"/>
      <c r="SSH6" s="155"/>
      <c r="SSI6" s="155"/>
      <c r="SSJ6" s="155"/>
      <c r="SSK6" s="155"/>
      <c r="SSL6" s="155"/>
      <c r="SSM6" s="155"/>
      <c r="SSN6" s="155"/>
      <c r="SSO6" s="155"/>
      <c r="SSP6" s="155"/>
      <c r="SSQ6" s="155"/>
      <c r="SSR6" s="155"/>
      <c r="SSS6" s="155"/>
      <c r="SST6" s="155"/>
      <c r="SSU6" s="155"/>
      <c r="SSV6" s="155"/>
      <c r="SSW6" s="155"/>
      <c r="SSX6" s="155"/>
      <c r="SSY6" s="155"/>
      <c r="SSZ6" s="155"/>
      <c r="STA6" s="155"/>
      <c r="STB6" s="155"/>
      <c r="STC6" s="155"/>
      <c r="STD6" s="155"/>
      <c r="STE6" s="155"/>
      <c r="STF6" s="155"/>
      <c r="STG6" s="155"/>
      <c r="STH6" s="155"/>
      <c r="STI6" s="155"/>
      <c r="STJ6" s="155"/>
      <c r="STK6" s="155"/>
      <c r="STL6" s="155"/>
      <c r="STM6" s="155"/>
      <c r="STN6" s="155"/>
      <c r="STO6" s="155"/>
      <c r="STP6" s="155"/>
      <c r="STQ6" s="155"/>
      <c r="STR6" s="155"/>
      <c r="STS6" s="155"/>
      <c r="STT6" s="155"/>
      <c r="STU6" s="155"/>
      <c r="STV6" s="155"/>
      <c r="STW6" s="155"/>
      <c r="STX6" s="155"/>
      <c r="STY6" s="155"/>
      <c r="STZ6" s="155"/>
      <c r="SUA6" s="155"/>
      <c r="SUB6" s="155"/>
      <c r="SUC6" s="155"/>
      <c r="SUD6" s="155"/>
      <c r="SUE6" s="155"/>
      <c r="SUF6" s="155"/>
      <c r="SUG6" s="155"/>
      <c r="SUH6" s="155"/>
      <c r="SUI6" s="155"/>
      <c r="SUJ6" s="155"/>
      <c r="SUK6" s="155"/>
      <c r="SUL6" s="155"/>
      <c r="SUM6" s="155"/>
      <c r="SUN6" s="155"/>
      <c r="SUO6" s="155"/>
      <c r="SUP6" s="155"/>
      <c r="SUQ6" s="155"/>
      <c r="SUR6" s="155"/>
      <c r="SUS6" s="155"/>
      <c r="SUT6" s="155"/>
      <c r="SUU6" s="155"/>
      <c r="SUV6" s="155"/>
      <c r="SUW6" s="155"/>
      <c r="SUX6" s="155"/>
      <c r="SUY6" s="155"/>
      <c r="SUZ6" s="155"/>
      <c r="SVA6" s="155"/>
      <c r="SVB6" s="155"/>
      <c r="SVC6" s="155"/>
      <c r="SVD6" s="155"/>
      <c r="SVE6" s="155"/>
      <c r="SVF6" s="155"/>
      <c r="SVG6" s="155"/>
      <c r="SVH6" s="155"/>
      <c r="SVI6" s="155"/>
      <c r="SVJ6" s="155"/>
      <c r="SVK6" s="155"/>
      <c r="SVL6" s="155"/>
      <c r="SVM6" s="155"/>
      <c r="SVN6" s="155"/>
      <c r="SVO6" s="155"/>
      <c r="SVP6" s="155"/>
      <c r="SVQ6" s="155"/>
      <c r="SVR6" s="155"/>
      <c r="SVS6" s="155"/>
      <c r="SVT6" s="155"/>
      <c r="SVU6" s="155"/>
      <c r="SVV6" s="155"/>
      <c r="SVW6" s="155"/>
      <c r="SVX6" s="155"/>
      <c r="SVY6" s="155"/>
      <c r="SVZ6" s="155"/>
      <c r="SWA6" s="155"/>
      <c r="SWB6" s="155"/>
      <c r="SWC6" s="155"/>
      <c r="SWD6" s="155"/>
      <c r="SWE6" s="155"/>
      <c r="SWF6" s="155"/>
      <c r="SWG6" s="155"/>
      <c r="SWH6" s="155"/>
      <c r="SWI6" s="155"/>
      <c r="SWJ6" s="155"/>
      <c r="SWK6" s="155"/>
      <c r="SWL6" s="155"/>
      <c r="SWM6" s="155"/>
      <c r="SWN6" s="155"/>
      <c r="SWO6" s="155"/>
      <c r="SWP6" s="155"/>
      <c r="SWQ6" s="155"/>
      <c r="SWR6" s="155"/>
      <c r="SWS6" s="155"/>
      <c r="SWT6" s="155"/>
      <c r="SWU6" s="155"/>
      <c r="SWV6" s="155"/>
      <c r="SWW6" s="155"/>
      <c r="SWX6" s="155"/>
      <c r="SWY6" s="155"/>
      <c r="SWZ6" s="155"/>
      <c r="SXA6" s="155"/>
      <c r="SXB6" s="155"/>
      <c r="SXC6" s="155"/>
      <c r="SXD6" s="155"/>
      <c r="SXE6" s="155"/>
      <c r="SXF6" s="155"/>
      <c r="SXG6" s="155"/>
      <c r="SXH6" s="155"/>
      <c r="SXI6" s="155"/>
      <c r="SXJ6" s="155"/>
      <c r="SXK6" s="155"/>
      <c r="SXL6" s="155"/>
      <c r="SXM6" s="155"/>
      <c r="SXN6" s="155"/>
      <c r="SXO6" s="155"/>
      <c r="SXP6" s="155"/>
      <c r="SXQ6" s="155"/>
      <c r="SXR6" s="155"/>
      <c r="SXS6" s="155"/>
      <c r="SXT6" s="155"/>
      <c r="SXU6" s="155"/>
      <c r="SXV6" s="155"/>
      <c r="SXW6" s="155"/>
      <c r="SXX6" s="155"/>
      <c r="SXY6" s="155"/>
      <c r="SXZ6" s="155"/>
      <c r="SYA6" s="155"/>
      <c r="SYB6" s="155"/>
      <c r="SYC6" s="155"/>
      <c r="SYD6" s="155"/>
      <c r="SYE6" s="155"/>
      <c r="SYF6" s="155"/>
      <c r="SYG6" s="155"/>
      <c r="SYH6" s="155"/>
      <c r="SYI6" s="155"/>
      <c r="SYJ6" s="155"/>
      <c r="SYK6" s="155"/>
      <c r="SYL6" s="155"/>
      <c r="SYM6" s="155"/>
      <c r="SYN6" s="155"/>
      <c r="SYO6" s="155"/>
      <c r="SYP6" s="155"/>
      <c r="SYQ6" s="155"/>
      <c r="SYR6" s="155"/>
      <c r="SYS6" s="155"/>
      <c r="SYT6" s="155"/>
      <c r="SYU6" s="155"/>
      <c r="SYV6" s="155"/>
      <c r="SYW6" s="155"/>
      <c r="SYX6" s="155"/>
      <c r="SYY6" s="155"/>
      <c r="SYZ6" s="155"/>
      <c r="SZA6" s="155"/>
      <c r="SZB6" s="155"/>
      <c r="SZC6" s="155"/>
      <c r="SZD6" s="155"/>
      <c r="SZE6" s="155"/>
      <c r="SZF6" s="155"/>
      <c r="SZG6" s="155"/>
      <c r="SZH6" s="155"/>
      <c r="SZI6" s="155"/>
      <c r="SZJ6" s="155"/>
      <c r="SZK6" s="155"/>
      <c r="SZL6" s="155"/>
      <c r="SZM6" s="155"/>
      <c r="SZN6" s="155"/>
      <c r="SZO6" s="155"/>
      <c r="SZP6" s="155"/>
      <c r="SZQ6" s="155"/>
      <c r="SZR6" s="155"/>
      <c r="SZS6" s="155"/>
      <c r="SZT6" s="155"/>
      <c r="SZU6" s="155"/>
      <c r="SZV6" s="155"/>
      <c r="SZW6" s="155"/>
      <c r="SZX6" s="155"/>
      <c r="SZY6" s="155"/>
      <c r="SZZ6" s="155"/>
      <c r="TAA6" s="155"/>
      <c r="TAB6" s="155"/>
      <c r="TAC6" s="155"/>
      <c r="TAD6" s="155"/>
      <c r="TAE6" s="155"/>
      <c r="TAF6" s="155"/>
      <c r="TAG6" s="155"/>
      <c r="TAH6" s="155"/>
      <c r="TAI6" s="155"/>
      <c r="TAJ6" s="155"/>
      <c r="TAK6" s="155"/>
      <c r="TAL6" s="155"/>
      <c r="TAM6" s="155"/>
      <c r="TAN6" s="155"/>
      <c r="TAO6" s="155"/>
      <c r="TAP6" s="155"/>
      <c r="TAQ6" s="155"/>
      <c r="TAR6" s="155"/>
      <c r="TAS6" s="155"/>
      <c r="TAT6" s="155"/>
      <c r="TAU6" s="155"/>
      <c r="TAV6" s="155"/>
      <c r="TAW6" s="155"/>
      <c r="TAX6" s="155"/>
      <c r="TAY6" s="155"/>
      <c r="TAZ6" s="155"/>
      <c r="TBA6" s="155"/>
      <c r="TBB6" s="155"/>
      <c r="TBC6" s="155"/>
      <c r="TBD6" s="155"/>
      <c r="TBE6" s="155"/>
      <c r="TBF6" s="155"/>
      <c r="TBG6" s="155"/>
      <c r="TBH6" s="155"/>
      <c r="TBI6" s="155"/>
      <c r="TBJ6" s="155"/>
      <c r="TBK6" s="155"/>
      <c r="TBL6" s="155"/>
      <c r="TBM6" s="155"/>
      <c r="TBN6" s="155"/>
      <c r="TBO6" s="155"/>
      <c r="TBP6" s="155"/>
      <c r="TBQ6" s="155"/>
      <c r="TBR6" s="155"/>
      <c r="TBS6" s="155"/>
      <c r="TBT6" s="155"/>
      <c r="TBU6" s="155"/>
      <c r="TBV6" s="155"/>
      <c r="TBW6" s="155"/>
      <c r="TBX6" s="155"/>
      <c r="TBY6" s="155"/>
      <c r="TBZ6" s="155"/>
      <c r="TCA6" s="155"/>
      <c r="TCB6" s="155"/>
      <c r="TCC6" s="155"/>
      <c r="TCD6" s="155"/>
      <c r="TCE6" s="155"/>
      <c r="TCF6" s="155"/>
      <c r="TCG6" s="155"/>
      <c r="TCH6" s="155"/>
      <c r="TCI6" s="155"/>
      <c r="TCJ6" s="155"/>
      <c r="TCK6" s="155"/>
      <c r="TCL6" s="155"/>
      <c r="TCM6" s="155"/>
      <c r="TCN6" s="155"/>
      <c r="TCO6" s="155"/>
      <c r="TCP6" s="155"/>
      <c r="TCQ6" s="155"/>
      <c r="TCR6" s="155"/>
      <c r="TCS6" s="155"/>
      <c r="TCT6" s="155"/>
      <c r="TCU6" s="155"/>
      <c r="TCV6" s="155"/>
      <c r="TCW6" s="155"/>
      <c r="TCX6" s="155"/>
      <c r="TCY6" s="155"/>
      <c r="TCZ6" s="155"/>
      <c r="TDA6" s="155"/>
      <c r="TDB6" s="155"/>
      <c r="TDC6" s="155"/>
      <c r="TDD6" s="155"/>
      <c r="TDE6" s="155"/>
      <c r="TDF6" s="155"/>
      <c r="TDG6" s="155"/>
      <c r="TDH6" s="155"/>
      <c r="TDI6" s="155"/>
      <c r="TDJ6" s="155"/>
      <c r="TDK6" s="155"/>
      <c r="TDL6" s="155"/>
      <c r="TDM6" s="155"/>
      <c r="TDN6" s="155"/>
      <c r="TDO6" s="155"/>
      <c r="TDP6" s="155"/>
      <c r="TDQ6" s="155"/>
      <c r="TDR6" s="155"/>
      <c r="TDS6" s="155"/>
      <c r="TDT6" s="155"/>
      <c r="TDU6" s="155"/>
      <c r="TDV6" s="155"/>
      <c r="TDW6" s="155"/>
      <c r="TDX6" s="155"/>
      <c r="TDY6" s="155"/>
      <c r="TDZ6" s="155"/>
      <c r="TEA6" s="155"/>
      <c r="TEB6" s="155"/>
      <c r="TEC6" s="155"/>
      <c r="TED6" s="155"/>
      <c r="TEE6" s="155"/>
      <c r="TEF6" s="155"/>
      <c r="TEG6" s="155"/>
      <c r="TEH6" s="155"/>
      <c r="TEI6" s="155"/>
      <c r="TEJ6" s="155"/>
      <c r="TEK6" s="155"/>
      <c r="TEL6" s="155"/>
      <c r="TEM6" s="155"/>
      <c r="TEN6" s="155"/>
      <c r="TEO6" s="155"/>
      <c r="TEP6" s="155"/>
      <c r="TEQ6" s="155"/>
      <c r="TER6" s="155"/>
      <c r="TES6" s="155"/>
      <c r="TET6" s="155"/>
      <c r="TEU6" s="155"/>
      <c r="TEV6" s="155"/>
      <c r="TEW6" s="155"/>
      <c r="TEX6" s="155"/>
      <c r="TEY6" s="155"/>
      <c r="TEZ6" s="155"/>
      <c r="TFA6" s="155"/>
      <c r="TFB6" s="155"/>
      <c r="TFC6" s="155"/>
      <c r="TFD6" s="155"/>
      <c r="TFE6" s="155"/>
      <c r="TFF6" s="155"/>
      <c r="TFG6" s="155"/>
      <c r="TFH6" s="155"/>
      <c r="TFI6" s="155"/>
      <c r="TFJ6" s="155"/>
      <c r="TFK6" s="155"/>
      <c r="TFL6" s="155"/>
      <c r="TFM6" s="155"/>
      <c r="TFN6" s="155"/>
      <c r="TFO6" s="155"/>
      <c r="TFP6" s="155"/>
      <c r="TFQ6" s="155"/>
      <c r="TFR6" s="155"/>
      <c r="TFS6" s="155"/>
      <c r="TFT6" s="155"/>
      <c r="TFU6" s="155"/>
      <c r="TFV6" s="155"/>
      <c r="TFW6" s="155"/>
      <c r="TFX6" s="155"/>
      <c r="TFY6" s="155"/>
      <c r="TFZ6" s="155"/>
      <c r="TGA6" s="155"/>
      <c r="TGB6" s="155"/>
      <c r="TGC6" s="155"/>
      <c r="TGD6" s="155"/>
      <c r="TGE6" s="155"/>
      <c r="TGF6" s="155"/>
      <c r="TGG6" s="155"/>
      <c r="TGH6" s="155"/>
      <c r="TGI6" s="155"/>
      <c r="TGJ6" s="155"/>
      <c r="TGK6" s="155"/>
      <c r="TGL6" s="155"/>
      <c r="TGM6" s="155"/>
      <c r="TGN6" s="155"/>
      <c r="TGO6" s="155"/>
      <c r="TGP6" s="155"/>
      <c r="TGQ6" s="155"/>
      <c r="TGR6" s="155"/>
      <c r="TGS6" s="155"/>
      <c r="TGT6" s="155"/>
      <c r="TGU6" s="155"/>
      <c r="TGV6" s="155"/>
      <c r="TGW6" s="155"/>
      <c r="TGX6" s="155"/>
      <c r="TGY6" s="155"/>
      <c r="TGZ6" s="155"/>
      <c r="THA6" s="155"/>
      <c r="THB6" s="155"/>
      <c r="THC6" s="155"/>
      <c r="THD6" s="155"/>
      <c r="THE6" s="155"/>
      <c r="THF6" s="155"/>
      <c r="THG6" s="155"/>
      <c r="THH6" s="155"/>
      <c r="THI6" s="155"/>
      <c r="THJ6" s="155"/>
      <c r="THK6" s="155"/>
      <c r="THL6" s="155"/>
      <c r="THM6" s="155"/>
      <c r="THN6" s="155"/>
      <c r="THO6" s="155"/>
      <c r="THP6" s="155"/>
      <c r="THQ6" s="155"/>
      <c r="THR6" s="155"/>
      <c r="THS6" s="155"/>
      <c r="THT6" s="155"/>
      <c r="THU6" s="155"/>
      <c r="THV6" s="155"/>
      <c r="THW6" s="155"/>
      <c r="THX6" s="155"/>
      <c r="THY6" s="155"/>
      <c r="THZ6" s="155"/>
      <c r="TIA6" s="155"/>
      <c r="TIB6" s="155"/>
      <c r="TIC6" s="155"/>
      <c r="TID6" s="155"/>
      <c r="TIE6" s="155"/>
      <c r="TIF6" s="155"/>
      <c r="TIG6" s="155"/>
      <c r="TIH6" s="155"/>
      <c r="TII6" s="155"/>
      <c r="TIJ6" s="155"/>
      <c r="TIK6" s="155"/>
      <c r="TIL6" s="155"/>
      <c r="TIM6" s="155"/>
      <c r="TIN6" s="155"/>
      <c r="TIO6" s="155"/>
      <c r="TIP6" s="155"/>
      <c r="TIQ6" s="155"/>
      <c r="TIR6" s="155"/>
      <c r="TIS6" s="155"/>
      <c r="TIT6" s="155"/>
      <c r="TIU6" s="155"/>
      <c r="TIV6" s="155"/>
      <c r="TIW6" s="155"/>
      <c r="TIX6" s="155"/>
      <c r="TIY6" s="155"/>
      <c r="TIZ6" s="155"/>
      <c r="TJA6" s="155"/>
      <c r="TJB6" s="155"/>
      <c r="TJC6" s="155"/>
      <c r="TJD6" s="155"/>
      <c r="TJE6" s="155"/>
      <c r="TJF6" s="155"/>
      <c r="TJG6" s="155"/>
      <c r="TJH6" s="155"/>
      <c r="TJI6" s="155"/>
      <c r="TJJ6" s="155"/>
      <c r="TJK6" s="155"/>
      <c r="TJL6" s="155"/>
      <c r="TJM6" s="155"/>
      <c r="TJN6" s="155"/>
      <c r="TJO6" s="155"/>
      <c r="TJP6" s="155"/>
      <c r="TJQ6" s="155"/>
      <c r="TJR6" s="155"/>
      <c r="TJS6" s="155"/>
      <c r="TJT6" s="155"/>
      <c r="TJU6" s="155"/>
      <c r="TJV6" s="155"/>
      <c r="TJW6" s="155"/>
      <c r="TJX6" s="155"/>
      <c r="TJY6" s="155"/>
      <c r="TJZ6" s="155"/>
      <c r="TKA6" s="155"/>
      <c r="TKB6" s="155"/>
      <c r="TKC6" s="155"/>
      <c r="TKD6" s="155"/>
      <c r="TKE6" s="155"/>
      <c r="TKF6" s="155"/>
      <c r="TKG6" s="155"/>
      <c r="TKH6" s="155"/>
      <c r="TKI6" s="155"/>
      <c r="TKJ6" s="155"/>
      <c r="TKK6" s="155"/>
      <c r="TKL6" s="155"/>
      <c r="TKM6" s="155"/>
      <c r="TKN6" s="155"/>
      <c r="TKO6" s="155"/>
      <c r="TKP6" s="155"/>
      <c r="TKQ6" s="155"/>
      <c r="TKR6" s="155"/>
      <c r="TKS6" s="155"/>
      <c r="TKT6" s="155"/>
      <c r="TKU6" s="155"/>
      <c r="TKV6" s="155"/>
      <c r="TKW6" s="155"/>
      <c r="TKX6" s="155"/>
      <c r="TKY6" s="155"/>
      <c r="TKZ6" s="155"/>
      <c r="TLA6" s="155"/>
      <c r="TLB6" s="155"/>
      <c r="TLC6" s="155"/>
      <c r="TLD6" s="155"/>
      <c r="TLE6" s="155"/>
      <c r="TLF6" s="155"/>
      <c r="TLG6" s="155"/>
      <c r="TLH6" s="155"/>
      <c r="TLI6" s="155"/>
      <c r="TLJ6" s="155"/>
      <c r="TLK6" s="155"/>
      <c r="TLL6" s="155"/>
      <c r="TLM6" s="155"/>
      <c r="TLN6" s="155"/>
      <c r="TLO6" s="155"/>
      <c r="TLP6" s="155"/>
      <c r="TLQ6" s="155"/>
      <c r="TLR6" s="155"/>
      <c r="TLS6" s="155"/>
      <c r="TLT6" s="155"/>
      <c r="TLU6" s="155"/>
      <c r="TLV6" s="155"/>
      <c r="TLW6" s="155"/>
      <c r="TLX6" s="155"/>
      <c r="TLY6" s="155"/>
      <c r="TLZ6" s="155"/>
      <c r="TMA6" s="155"/>
      <c r="TMB6" s="155"/>
      <c r="TMC6" s="155"/>
      <c r="TMD6" s="155"/>
      <c r="TME6" s="155"/>
      <c r="TMF6" s="155"/>
      <c r="TMG6" s="155"/>
      <c r="TMH6" s="155"/>
      <c r="TMI6" s="155"/>
      <c r="TMJ6" s="155"/>
      <c r="TMK6" s="155"/>
      <c r="TML6" s="155"/>
      <c r="TMM6" s="155"/>
      <c r="TMN6" s="155"/>
      <c r="TMO6" s="155"/>
      <c r="TMP6" s="155"/>
      <c r="TMQ6" s="155"/>
      <c r="TMR6" s="155"/>
      <c r="TMS6" s="155"/>
      <c r="TMT6" s="155"/>
      <c r="TMU6" s="155"/>
      <c r="TMV6" s="155"/>
      <c r="TMW6" s="155"/>
      <c r="TMX6" s="155"/>
      <c r="TMY6" s="155"/>
      <c r="TMZ6" s="155"/>
      <c r="TNA6" s="155"/>
      <c r="TNB6" s="155"/>
      <c r="TNC6" s="155"/>
      <c r="TND6" s="155"/>
      <c r="TNE6" s="155"/>
      <c r="TNF6" s="155"/>
      <c r="TNG6" s="155"/>
      <c r="TNH6" s="155"/>
      <c r="TNI6" s="155"/>
      <c r="TNJ6" s="155"/>
      <c r="TNK6" s="155"/>
      <c r="TNL6" s="155"/>
      <c r="TNM6" s="155"/>
      <c r="TNN6" s="155"/>
      <c r="TNO6" s="155"/>
      <c r="TNP6" s="155"/>
      <c r="TNQ6" s="155"/>
      <c r="TNR6" s="155"/>
      <c r="TNS6" s="155"/>
      <c r="TNT6" s="155"/>
      <c r="TNU6" s="155"/>
      <c r="TNV6" s="155"/>
      <c r="TNW6" s="155"/>
      <c r="TNX6" s="155"/>
      <c r="TNY6" s="155"/>
      <c r="TNZ6" s="155"/>
      <c r="TOA6" s="155"/>
      <c r="TOB6" s="155"/>
      <c r="TOC6" s="155"/>
      <c r="TOD6" s="155"/>
      <c r="TOE6" s="155"/>
      <c r="TOF6" s="155"/>
      <c r="TOG6" s="155"/>
      <c r="TOH6" s="155"/>
      <c r="TOI6" s="155"/>
      <c r="TOJ6" s="155"/>
      <c r="TOK6" s="155"/>
      <c r="TOL6" s="155"/>
      <c r="TOM6" s="155"/>
      <c r="TON6" s="155"/>
      <c r="TOO6" s="155"/>
      <c r="TOP6" s="155"/>
      <c r="TOQ6" s="155"/>
      <c r="TOR6" s="155"/>
      <c r="TOS6" s="155"/>
      <c r="TOT6" s="155"/>
      <c r="TOU6" s="155"/>
      <c r="TOV6" s="155"/>
      <c r="TOW6" s="155"/>
      <c r="TOX6" s="155"/>
      <c r="TOY6" s="155"/>
      <c r="TOZ6" s="155"/>
      <c r="TPA6" s="155"/>
      <c r="TPB6" s="155"/>
      <c r="TPC6" s="155"/>
      <c r="TPD6" s="155"/>
      <c r="TPE6" s="155"/>
      <c r="TPF6" s="155"/>
      <c r="TPG6" s="155"/>
      <c r="TPH6" s="155"/>
      <c r="TPI6" s="155"/>
      <c r="TPJ6" s="155"/>
      <c r="TPK6" s="155"/>
      <c r="TPL6" s="155"/>
      <c r="TPM6" s="155"/>
      <c r="TPN6" s="155"/>
      <c r="TPO6" s="155"/>
      <c r="TPP6" s="155"/>
      <c r="TPQ6" s="155"/>
      <c r="TPR6" s="155"/>
      <c r="TPS6" s="155"/>
      <c r="TPT6" s="155"/>
      <c r="TPU6" s="155"/>
      <c r="TPV6" s="155"/>
      <c r="TPW6" s="155"/>
      <c r="TPX6" s="155"/>
      <c r="TPY6" s="155"/>
      <c r="TPZ6" s="155"/>
      <c r="TQA6" s="155"/>
      <c r="TQB6" s="155"/>
      <c r="TQC6" s="155"/>
      <c r="TQD6" s="155"/>
      <c r="TQE6" s="155"/>
      <c r="TQF6" s="155"/>
      <c r="TQG6" s="155"/>
      <c r="TQH6" s="155"/>
      <c r="TQI6" s="155"/>
      <c r="TQJ6" s="155"/>
      <c r="TQK6" s="155"/>
      <c r="TQL6" s="155"/>
      <c r="TQM6" s="155"/>
      <c r="TQN6" s="155"/>
      <c r="TQO6" s="155"/>
      <c r="TQP6" s="155"/>
      <c r="TQQ6" s="155"/>
      <c r="TQR6" s="155"/>
      <c r="TQS6" s="155"/>
      <c r="TQT6" s="155"/>
      <c r="TQU6" s="155"/>
      <c r="TQV6" s="155"/>
      <c r="TQW6" s="155"/>
      <c r="TQX6" s="155"/>
      <c r="TQY6" s="155"/>
      <c r="TQZ6" s="155"/>
      <c r="TRA6" s="155"/>
      <c r="TRB6" s="155"/>
      <c r="TRC6" s="155"/>
      <c r="TRD6" s="155"/>
      <c r="TRE6" s="155"/>
      <c r="TRF6" s="155"/>
      <c r="TRG6" s="155"/>
      <c r="TRH6" s="155"/>
      <c r="TRI6" s="155"/>
      <c r="TRJ6" s="155"/>
      <c r="TRK6" s="155"/>
      <c r="TRL6" s="155"/>
      <c r="TRM6" s="155"/>
      <c r="TRN6" s="155"/>
      <c r="TRO6" s="155"/>
      <c r="TRP6" s="155"/>
      <c r="TRQ6" s="155"/>
      <c r="TRR6" s="155"/>
      <c r="TRS6" s="155"/>
      <c r="TRT6" s="155"/>
      <c r="TRU6" s="155"/>
      <c r="TRV6" s="155"/>
      <c r="TRW6" s="155"/>
      <c r="TRX6" s="155"/>
      <c r="TRY6" s="155"/>
      <c r="TRZ6" s="155"/>
      <c r="TSA6" s="155"/>
      <c r="TSB6" s="155"/>
      <c r="TSC6" s="155"/>
      <c r="TSD6" s="155"/>
      <c r="TSE6" s="155"/>
      <c r="TSF6" s="155"/>
      <c r="TSG6" s="155"/>
      <c r="TSH6" s="155"/>
      <c r="TSI6" s="155"/>
      <c r="TSJ6" s="155"/>
      <c r="TSK6" s="155"/>
      <c r="TSL6" s="155"/>
      <c r="TSM6" s="155"/>
      <c r="TSN6" s="155"/>
      <c r="TSO6" s="155"/>
      <c r="TSP6" s="155"/>
      <c r="TSQ6" s="155"/>
      <c r="TSR6" s="155"/>
      <c r="TSS6" s="155"/>
      <c r="TST6" s="155"/>
      <c r="TSU6" s="155"/>
      <c r="TSV6" s="155"/>
      <c r="TSW6" s="155"/>
      <c r="TSX6" s="155"/>
      <c r="TSY6" s="155"/>
      <c r="TSZ6" s="155"/>
      <c r="TTA6" s="155"/>
      <c r="TTB6" s="155"/>
      <c r="TTC6" s="155"/>
      <c r="TTD6" s="155"/>
      <c r="TTE6" s="155"/>
      <c r="TTF6" s="155"/>
      <c r="TTG6" s="155"/>
      <c r="TTH6" s="155"/>
      <c r="TTI6" s="155"/>
      <c r="TTJ6" s="155"/>
      <c r="TTK6" s="155"/>
      <c r="TTL6" s="155"/>
      <c r="TTM6" s="155"/>
      <c r="TTN6" s="155"/>
      <c r="TTO6" s="155"/>
      <c r="TTP6" s="155"/>
      <c r="TTQ6" s="155"/>
      <c r="TTR6" s="155"/>
      <c r="TTS6" s="155"/>
      <c r="TTT6" s="155"/>
      <c r="TTU6" s="155"/>
      <c r="TTV6" s="155"/>
      <c r="TTW6" s="155"/>
      <c r="TTX6" s="155"/>
      <c r="TTY6" s="155"/>
      <c r="TTZ6" s="155"/>
      <c r="TUA6" s="155"/>
      <c r="TUB6" s="155"/>
      <c r="TUC6" s="155"/>
      <c r="TUD6" s="155"/>
      <c r="TUE6" s="155"/>
      <c r="TUF6" s="155"/>
      <c r="TUG6" s="155"/>
      <c r="TUH6" s="155"/>
      <c r="TUI6" s="155"/>
      <c r="TUJ6" s="155"/>
      <c r="TUK6" s="155"/>
      <c r="TUL6" s="155"/>
      <c r="TUM6" s="155"/>
      <c r="TUN6" s="155"/>
      <c r="TUO6" s="155"/>
      <c r="TUP6" s="155"/>
      <c r="TUQ6" s="155"/>
      <c r="TUR6" s="155"/>
      <c r="TUS6" s="155"/>
      <c r="TUT6" s="155"/>
      <c r="TUU6" s="155"/>
      <c r="TUV6" s="155"/>
      <c r="TUW6" s="155"/>
      <c r="TUX6" s="155"/>
      <c r="TUY6" s="155"/>
      <c r="TUZ6" s="155"/>
      <c r="TVA6" s="155"/>
      <c r="TVB6" s="155"/>
      <c r="TVC6" s="155"/>
      <c r="TVD6" s="155"/>
      <c r="TVE6" s="155"/>
      <c r="TVF6" s="155"/>
      <c r="TVG6" s="155"/>
      <c r="TVH6" s="155"/>
      <c r="TVI6" s="155"/>
      <c r="TVJ6" s="155"/>
      <c r="TVK6" s="155"/>
      <c r="TVL6" s="155"/>
      <c r="TVM6" s="155"/>
      <c r="TVN6" s="155"/>
      <c r="TVO6" s="155"/>
      <c r="TVP6" s="155"/>
      <c r="TVQ6" s="155"/>
      <c r="TVR6" s="155"/>
      <c r="TVS6" s="155"/>
      <c r="TVT6" s="155"/>
      <c r="TVU6" s="155"/>
      <c r="TVV6" s="155"/>
      <c r="TVW6" s="155"/>
      <c r="TVX6" s="155"/>
      <c r="TVY6" s="155"/>
      <c r="TVZ6" s="155"/>
      <c r="TWA6" s="155"/>
      <c r="TWB6" s="155"/>
      <c r="TWC6" s="155"/>
      <c r="TWD6" s="155"/>
      <c r="TWE6" s="155"/>
      <c r="TWF6" s="155"/>
      <c r="TWG6" s="155"/>
      <c r="TWH6" s="155"/>
      <c r="TWI6" s="155"/>
      <c r="TWJ6" s="155"/>
      <c r="TWK6" s="155"/>
      <c r="TWL6" s="155"/>
      <c r="TWM6" s="155"/>
      <c r="TWN6" s="155"/>
      <c r="TWO6" s="155"/>
      <c r="TWP6" s="155"/>
      <c r="TWQ6" s="155"/>
      <c r="TWR6" s="155"/>
      <c r="TWS6" s="155"/>
      <c r="TWT6" s="155"/>
      <c r="TWU6" s="155"/>
      <c r="TWV6" s="155"/>
      <c r="TWW6" s="155"/>
      <c r="TWX6" s="155"/>
      <c r="TWY6" s="155"/>
      <c r="TWZ6" s="155"/>
      <c r="TXA6" s="155"/>
      <c r="TXB6" s="155"/>
      <c r="TXC6" s="155"/>
      <c r="TXD6" s="155"/>
      <c r="TXE6" s="155"/>
      <c r="TXF6" s="155"/>
      <c r="TXG6" s="155"/>
      <c r="TXH6" s="155"/>
      <c r="TXI6" s="155"/>
      <c r="TXJ6" s="155"/>
      <c r="TXK6" s="155"/>
      <c r="TXL6" s="155"/>
      <c r="TXM6" s="155"/>
      <c r="TXN6" s="155"/>
      <c r="TXO6" s="155"/>
      <c r="TXP6" s="155"/>
      <c r="TXQ6" s="155"/>
      <c r="TXR6" s="155"/>
      <c r="TXS6" s="155"/>
      <c r="TXT6" s="155"/>
      <c r="TXU6" s="155"/>
      <c r="TXV6" s="155"/>
      <c r="TXW6" s="155"/>
      <c r="TXX6" s="155"/>
      <c r="TXY6" s="155"/>
      <c r="TXZ6" s="155"/>
      <c r="TYA6" s="155"/>
      <c r="TYB6" s="155"/>
      <c r="TYC6" s="155"/>
      <c r="TYD6" s="155"/>
      <c r="TYE6" s="155"/>
      <c r="TYF6" s="155"/>
      <c r="TYG6" s="155"/>
      <c r="TYH6" s="155"/>
      <c r="TYI6" s="155"/>
      <c r="TYJ6" s="155"/>
      <c r="TYK6" s="155"/>
      <c r="TYL6" s="155"/>
      <c r="TYM6" s="155"/>
      <c r="TYN6" s="155"/>
      <c r="TYO6" s="155"/>
      <c r="TYP6" s="155"/>
      <c r="TYQ6" s="155"/>
      <c r="TYR6" s="155"/>
      <c r="TYS6" s="155"/>
      <c r="TYT6" s="155"/>
      <c r="TYU6" s="155"/>
      <c r="TYV6" s="155"/>
      <c r="TYW6" s="155"/>
      <c r="TYX6" s="155"/>
      <c r="TYY6" s="155"/>
      <c r="TYZ6" s="155"/>
      <c r="TZA6" s="155"/>
      <c r="TZB6" s="155"/>
      <c r="TZC6" s="155"/>
      <c r="TZD6" s="155"/>
      <c r="TZE6" s="155"/>
      <c r="TZF6" s="155"/>
      <c r="TZG6" s="155"/>
      <c r="TZH6" s="155"/>
      <c r="TZI6" s="155"/>
      <c r="TZJ6" s="155"/>
      <c r="TZK6" s="155"/>
      <c r="TZL6" s="155"/>
      <c r="TZM6" s="155"/>
      <c r="TZN6" s="155"/>
      <c r="TZO6" s="155"/>
      <c r="TZP6" s="155"/>
      <c r="TZQ6" s="155"/>
      <c r="TZR6" s="155"/>
      <c r="TZS6" s="155"/>
      <c r="TZT6" s="155"/>
      <c r="TZU6" s="155"/>
      <c r="TZV6" s="155"/>
      <c r="TZW6" s="155"/>
      <c r="TZX6" s="155"/>
      <c r="TZY6" s="155"/>
      <c r="TZZ6" s="155"/>
      <c r="UAA6" s="155"/>
      <c r="UAB6" s="155"/>
      <c r="UAC6" s="155"/>
      <c r="UAD6" s="155"/>
      <c r="UAE6" s="155"/>
      <c r="UAF6" s="155"/>
      <c r="UAG6" s="155"/>
      <c r="UAH6" s="155"/>
      <c r="UAI6" s="155"/>
      <c r="UAJ6" s="155"/>
      <c r="UAK6" s="155"/>
      <c r="UAL6" s="155"/>
      <c r="UAM6" s="155"/>
      <c r="UAN6" s="155"/>
      <c r="UAO6" s="155"/>
      <c r="UAP6" s="155"/>
      <c r="UAQ6" s="155"/>
      <c r="UAR6" s="155"/>
      <c r="UAS6" s="155"/>
      <c r="UAT6" s="155"/>
      <c r="UAU6" s="155"/>
      <c r="UAV6" s="155"/>
      <c r="UAW6" s="155"/>
      <c r="UAX6" s="155"/>
      <c r="UAY6" s="155"/>
      <c r="UAZ6" s="155"/>
      <c r="UBA6" s="155"/>
      <c r="UBB6" s="155"/>
      <c r="UBC6" s="155"/>
      <c r="UBD6" s="155"/>
      <c r="UBE6" s="155"/>
      <c r="UBF6" s="155"/>
      <c r="UBG6" s="155"/>
      <c r="UBH6" s="155"/>
      <c r="UBI6" s="155"/>
      <c r="UBJ6" s="155"/>
      <c r="UBK6" s="155"/>
      <c r="UBL6" s="155"/>
      <c r="UBM6" s="155"/>
      <c r="UBN6" s="155"/>
      <c r="UBO6" s="155"/>
      <c r="UBP6" s="155"/>
      <c r="UBQ6" s="155"/>
      <c r="UBR6" s="155"/>
      <c r="UBS6" s="155"/>
      <c r="UBT6" s="155"/>
      <c r="UBU6" s="155"/>
      <c r="UBV6" s="155"/>
      <c r="UBW6" s="155"/>
      <c r="UBX6" s="155"/>
      <c r="UBY6" s="155"/>
      <c r="UBZ6" s="155"/>
      <c r="UCA6" s="155"/>
      <c r="UCB6" s="155"/>
      <c r="UCC6" s="155"/>
      <c r="UCD6" s="155"/>
      <c r="UCE6" s="155"/>
      <c r="UCF6" s="155"/>
      <c r="UCG6" s="155"/>
      <c r="UCH6" s="155"/>
      <c r="UCI6" s="155"/>
      <c r="UCJ6" s="155"/>
      <c r="UCK6" s="155"/>
      <c r="UCL6" s="155"/>
      <c r="UCM6" s="155"/>
      <c r="UCN6" s="155"/>
      <c r="UCO6" s="155"/>
      <c r="UCP6" s="155"/>
      <c r="UCQ6" s="155"/>
      <c r="UCR6" s="155"/>
      <c r="UCS6" s="155"/>
      <c r="UCT6" s="155"/>
      <c r="UCU6" s="155"/>
      <c r="UCV6" s="155"/>
      <c r="UCW6" s="155"/>
      <c r="UCX6" s="155"/>
      <c r="UCY6" s="155"/>
      <c r="UCZ6" s="155"/>
      <c r="UDA6" s="155"/>
      <c r="UDB6" s="155"/>
      <c r="UDC6" s="155"/>
      <c r="UDD6" s="155"/>
      <c r="UDE6" s="155"/>
      <c r="UDF6" s="155"/>
      <c r="UDG6" s="155"/>
      <c r="UDH6" s="155"/>
      <c r="UDI6" s="155"/>
      <c r="UDJ6" s="155"/>
      <c r="UDK6" s="155"/>
      <c r="UDL6" s="155"/>
      <c r="UDM6" s="155"/>
      <c r="UDN6" s="155"/>
      <c r="UDO6" s="155"/>
      <c r="UDP6" s="155"/>
      <c r="UDQ6" s="155"/>
      <c r="UDR6" s="155"/>
      <c r="UDS6" s="155"/>
      <c r="UDT6" s="155"/>
      <c r="UDU6" s="155"/>
      <c r="UDV6" s="155"/>
      <c r="UDW6" s="155"/>
      <c r="UDX6" s="155"/>
      <c r="UDY6" s="155"/>
      <c r="UDZ6" s="155"/>
      <c r="UEA6" s="155"/>
      <c r="UEB6" s="155"/>
      <c r="UEC6" s="155"/>
      <c r="UED6" s="155"/>
      <c r="UEE6" s="155"/>
      <c r="UEF6" s="155"/>
      <c r="UEG6" s="155"/>
      <c r="UEH6" s="155"/>
      <c r="UEI6" s="155"/>
      <c r="UEJ6" s="155"/>
      <c r="UEK6" s="155"/>
      <c r="UEL6" s="155"/>
      <c r="UEM6" s="155"/>
      <c r="UEN6" s="155"/>
      <c r="UEO6" s="155"/>
      <c r="UEP6" s="155"/>
      <c r="UEQ6" s="155"/>
      <c r="UER6" s="155"/>
      <c r="UES6" s="155"/>
      <c r="UET6" s="155"/>
      <c r="UEU6" s="155"/>
      <c r="UEV6" s="155"/>
      <c r="UEW6" s="155"/>
      <c r="UEX6" s="155"/>
      <c r="UEY6" s="155"/>
      <c r="UEZ6" s="155"/>
      <c r="UFA6" s="155"/>
      <c r="UFB6" s="155"/>
      <c r="UFC6" s="155"/>
      <c r="UFD6" s="155"/>
      <c r="UFE6" s="155"/>
      <c r="UFF6" s="155"/>
      <c r="UFG6" s="155"/>
      <c r="UFH6" s="155"/>
      <c r="UFI6" s="155"/>
      <c r="UFJ6" s="155"/>
      <c r="UFK6" s="155"/>
      <c r="UFL6" s="155"/>
      <c r="UFM6" s="155"/>
      <c r="UFN6" s="155"/>
      <c r="UFO6" s="155"/>
      <c r="UFP6" s="155"/>
      <c r="UFQ6" s="155"/>
      <c r="UFR6" s="155"/>
      <c r="UFS6" s="155"/>
      <c r="UFT6" s="155"/>
      <c r="UFU6" s="155"/>
      <c r="UFV6" s="155"/>
      <c r="UFW6" s="155"/>
      <c r="UFX6" s="155"/>
      <c r="UFY6" s="155"/>
      <c r="UFZ6" s="155"/>
      <c r="UGA6" s="155"/>
      <c r="UGB6" s="155"/>
      <c r="UGC6" s="155"/>
      <c r="UGD6" s="155"/>
      <c r="UGE6" s="155"/>
      <c r="UGF6" s="155"/>
      <c r="UGG6" s="155"/>
      <c r="UGH6" s="155"/>
      <c r="UGI6" s="155"/>
      <c r="UGJ6" s="155"/>
      <c r="UGK6" s="155"/>
      <c r="UGL6" s="155"/>
      <c r="UGM6" s="155"/>
      <c r="UGN6" s="155"/>
      <c r="UGO6" s="155"/>
      <c r="UGP6" s="155"/>
      <c r="UGQ6" s="155"/>
      <c r="UGR6" s="155"/>
      <c r="UGS6" s="155"/>
      <c r="UGT6" s="155"/>
      <c r="UGU6" s="155"/>
      <c r="UGV6" s="155"/>
      <c r="UGW6" s="155"/>
      <c r="UGX6" s="155"/>
      <c r="UGY6" s="155"/>
      <c r="UGZ6" s="155"/>
      <c r="UHA6" s="155"/>
      <c r="UHB6" s="155"/>
      <c r="UHC6" s="155"/>
      <c r="UHD6" s="155"/>
      <c r="UHE6" s="155"/>
      <c r="UHF6" s="155"/>
      <c r="UHG6" s="155"/>
      <c r="UHH6" s="155"/>
      <c r="UHI6" s="155"/>
      <c r="UHJ6" s="155"/>
      <c r="UHK6" s="155"/>
      <c r="UHL6" s="155"/>
      <c r="UHM6" s="155"/>
      <c r="UHN6" s="155"/>
      <c r="UHO6" s="155"/>
      <c r="UHP6" s="155"/>
      <c r="UHQ6" s="155"/>
      <c r="UHR6" s="155"/>
      <c r="UHS6" s="155"/>
      <c r="UHT6" s="155"/>
      <c r="UHU6" s="155"/>
      <c r="UHV6" s="155"/>
      <c r="UHW6" s="155"/>
      <c r="UHX6" s="155"/>
      <c r="UHY6" s="155"/>
      <c r="UHZ6" s="155"/>
      <c r="UIA6" s="155"/>
      <c r="UIB6" s="155"/>
      <c r="UIC6" s="155"/>
      <c r="UID6" s="155"/>
      <c r="UIE6" s="155"/>
      <c r="UIF6" s="155"/>
      <c r="UIG6" s="155"/>
      <c r="UIH6" s="155"/>
      <c r="UII6" s="155"/>
      <c r="UIJ6" s="155"/>
      <c r="UIK6" s="155"/>
      <c r="UIL6" s="155"/>
      <c r="UIM6" s="155"/>
      <c r="UIN6" s="155"/>
      <c r="UIO6" s="155"/>
      <c r="UIP6" s="155"/>
      <c r="UIQ6" s="155"/>
      <c r="UIR6" s="155"/>
      <c r="UIS6" s="155"/>
      <c r="UIT6" s="155"/>
      <c r="UIU6" s="155"/>
      <c r="UIV6" s="155"/>
      <c r="UIW6" s="155"/>
      <c r="UIX6" s="155"/>
      <c r="UIY6" s="155"/>
      <c r="UIZ6" s="155"/>
      <c r="UJA6" s="155"/>
      <c r="UJB6" s="155"/>
      <c r="UJC6" s="155"/>
      <c r="UJD6" s="155"/>
      <c r="UJE6" s="155"/>
      <c r="UJF6" s="155"/>
      <c r="UJG6" s="155"/>
      <c r="UJH6" s="155"/>
      <c r="UJI6" s="155"/>
      <c r="UJJ6" s="155"/>
      <c r="UJK6" s="155"/>
      <c r="UJL6" s="155"/>
      <c r="UJM6" s="155"/>
      <c r="UJN6" s="155"/>
      <c r="UJO6" s="155"/>
      <c r="UJP6" s="155"/>
      <c r="UJQ6" s="155"/>
      <c r="UJR6" s="155"/>
      <c r="UJS6" s="155"/>
      <c r="UJT6" s="155"/>
      <c r="UJU6" s="155"/>
      <c r="UJV6" s="155"/>
      <c r="UJW6" s="155"/>
      <c r="UJX6" s="155"/>
      <c r="UJY6" s="155"/>
      <c r="UJZ6" s="155"/>
      <c r="UKA6" s="155"/>
      <c r="UKB6" s="155"/>
      <c r="UKC6" s="155"/>
      <c r="UKD6" s="155"/>
      <c r="UKE6" s="155"/>
      <c r="UKF6" s="155"/>
      <c r="UKG6" s="155"/>
      <c r="UKH6" s="155"/>
      <c r="UKI6" s="155"/>
      <c r="UKJ6" s="155"/>
      <c r="UKK6" s="155"/>
      <c r="UKL6" s="155"/>
      <c r="UKM6" s="155"/>
      <c r="UKN6" s="155"/>
      <c r="UKO6" s="155"/>
      <c r="UKP6" s="155"/>
      <c r="UKQ6" s="155"/>
      <c r="UKR6" s="155"/>
      <c r="UKS6" s="155"/>
      <c r="UKT6" s="155"/>
      <c r="UKU6" s="155"/>
      <c r="UKV6" s="155"/>
      <c r="UKW6" s="155"/>
      <c r="UKX6" s="155"/>
      <c r="UKY6" s="155"/>
      <c r="UKZ6" s="155"/>
      <c r="ULA6" s="155"/>
      <c r="ULB6" s="155"/>
      <c r="ULC6" s="155"/>
      <c r="ULD6" s="155"/>
      <c r="ULE6" s="155"/>
      <c r="ULF6" s="155"/>
      <c r="ULG6" s="155"/>
      <c r="ULH6" s="155"/>
      <c r="ULI6" s="155"/>
      <c r="ULJ6" s="155"/>
      <c r="ULK6" s="155"/>
      <c r="ULL6" s="155"/>
      <c r="ULM6" s="155"/>
      <c r="ULN6" s="155"/>
      <c r="ULO6" s="155"/>
      <c r="ULP6" s="155"/>
      <c r="ULQ6" s="155"/>
      <c r="ULR6" s="155"/>
      <c r="ULS6" s="155"/>
      <c r="ULT6" s="155"/>
      <c r="ULU6" s="155"/>
      <c r="ULV6" s="155"/>
      <c r="ULW6" s="155"/>
      <c r="ULX6" s="155"/>
      <c r="ULY6" s="155"/>
      <c r="ULZ6" s="155"/>
      <c r="UMA6" s="155"/>
      <c r="UMB6" s="155"/>
      <c r="UMC6" s="155"/>
      <c r="UMD6" s="155"/>
      <c r="UME6" s="155"/>
      <c r="UMF6" s="155"/>
      <c r="UMG6" s="155"/>
      <c r="UMH6" s="155"/>
      <c r="UMI6" s="155"/>
      <c r="UMJ6" s="155"/>
      <c r="UMK6" s="155"/>
      <c r="UML6" s="155"/>
      <c r="UMM6" s="155"/>
      <c r="UMN6" s="155"/>
      <c r="UMO6" s="155"/>
      <c r="UMP6" s="155"/>
      <c r="UMQ6" s="155"/>
      <c r="UMR6" s="155"/>
      <c r="UMS6" s="155"/>
      <c r="UMT6" s="155"/>
      <c r="UMU6" s="155"/>
      <c r="UMV6" s="155"/>
      <c r="UMW6" s="155"/>
      <c r="UMX6" s="155"/>
      <c r="UMY6" s="155"/>
      <c r="UMZ6" s="155"/>
      <c r="UNA6" s="155"/>
      <c r="UNB6" s="155"/>
      <c r="UNC6" s="155"/>
      <c r="UND6" s="155"/>
      <c r="UNE6" s="155"/>
      <c r="UNF6" s="155"/>
      <c r="UNG6" s="155"/>
      <c r="UNH6" s="155"/>
      <c r="UNI6" s="155"/>
      <c r="UNJ6" s="155"/>
      <c r="UNK6" s="155"/>
      <c r="UNL6" s="155"/>
      <c r="UNM6" s="155"/>
      <c r="UNN6" s="155"/>
      <c r="UNO6" s="155"/>
      <c r="UNP6" s="155"/>
      <c r="UNQ6" s="155"/>
      <c r="UNR6" s="155"/>
      <c r="UNS6" s="155"/>
      <c r="UNT6" s="155"/>
      <c r="UNU6" s="155"/>
      <c r="UNV6" s="155"/>
      <c r="UNW6" s="155"/>
      <c r="UNX6" s="155"/>
      <c r="UNY6" s="155"/>
      <c r="UNZ6" s="155"/>
      <c r="UOA6" s="155"/>
      <c r="UOB6" s="155"/>
      <c r="UOC6" s="155"/>
      <c r="UOD6" s="155"/>
      <c r="UOE6" s="155"/>
      <c r="UOF6" s="155"/>
      <c r="UOG6" s="155"/>
      <c r="UOH6" s="155"/>
      <c r="UOI6" s="155"/>
      <c r="UOJ6" s="155"/>
      <c r="UOK6" s="155"/>
      <c r="UOL6" s="155"/>
      <c r="UOM6" s="155"/>
      <c r="UON6" s="155"/>
      <c r="UOO6" s="155"/>
      <c r="UOP6" s="155"/>
      <c r="UOQ6" s="155"/>
      <c r="UOR6" s="155"/>
      <c r="UOS6" s="155"/>
      <c r="UOT6" s="155"/>
      <c r="UOU6" s="155"/>
      <c r="UOV6" s="155"/>
      <c r="UOW6" s="155"/>
      <c r="UOX6" s="155"/>
      <c r="UOY6" s="155"/>
      <c r="UOZ6" s="155"/>
      <c r="UPA6" s="155"/>
      <c r="UPB6" s="155"/>
      <c r="UPC6" s="155"/>
      <c r="UPD6" s="155"/>
      <c r="UPE6" s="155"/>
      <c r="UPF6" s="155"/>
      <c r="UPG6" s="155"/>
      <c r="UPH6" s="155"/>
      <c r="UPI6" s="155"/>
      <c r="UPJ6" s="155"/>
      <c r="UPK6" s="155"/>
      <c r="UPL6" s="155"/>
      <c r="UPM6" s="155"/>
      <c r="UPN6" s="155"/>
      <c r="UPO6" s="155"/>
      <c r="UPP6" s="155"/>
      <c r="UPQ6" s="155"/>
      <c r="UPR6" s="155"/>
      <c r="UPS6" s="155"/>
      <c r="UPT6" s="155"/>
      <c r="UPU6" s="155"/>
      <c r="UPV6" s="155"/>
      <c r="UPW6" s="155"/>
      <c r="UPX6" s="155"/>
      <c r="UPY6" s="155"/>
      <c r="UPZ6" s="155"/>
      <c r="UQA6" s="155"/>
      <c r="UQB6" s="155"/>
      <c r="UQC6" s="155"/>
      <c r="UQD6" s="155"/>
      <c r="UQE6" s="155"/>
      <c r="UQF6" s="155"/>
      <c r="UQG6" s="155"/>
      <c r="UQH6" s="155"/>
      <c r="UQI6" s="155"/>
      <c r="UQJ6" s="155"/>
      <c r="UQK6" s="155"/>
      <c r="UQL6" s="155"/>
      <c r="UQM6" s="155"/>
      <c r="UQN6" s="155"/>
      <c r="UQO6" s="155"/>
      <c r="UQP6" s="155"/>
      <c r="UQQ6" s="155"/>
      <c r="UQR6" s="155"/>
      <c r="UQS6" s="155"/>
      <c r="UQT6" s="155"/>
      <c r="UQU6" s="155"/>
      <c r="UQV6" s="155"/>
      <c r="UQW6" s="155"/>
      <c r="UQX6" s="155"/>
      <c r="UQY6" s="155"/>
      <c r="UQZ6" s="155"/>
      <c r="URA6" s="155"/>
      <c r="URB6" s="155"/>
      <c r="URC6" s="155"/>
      <c r="URD6" s="155"/>
      <c r="URE6" s="155"/>
      <c r="URF6" s="155"/>
      <c r="URG6" s="155"/>
      <c r="URH6" s="155"/>
      <c r="URI6" s="155"/>
      <c r="URJ6" s="155"/>
      <c r="URK6" s="155"/>
      <c r="URL6" s="155"/>
      <c r="URM6" s="155"/>
      <c r="URN6" s="155"/>
      <c r="URO6" s="155"/>
      <c r="URP6" s="155"/>
      <c r="URQ6" s="155"/>
      <c r="URR6" s="155"/>
      <c r="URS6" s="155"/>
      <c r="URT6" s="155"/>
      <c r="URU6" s="155"/>
      <c r="URV6" s="155"/>
      <c r="URW6" s="155"/>
      <c r="URX6" s="155"/>
      <c r="URY6" s="155"/>
      <c r="URZ6" s="155"/>
      <c r="USA6" s="155"/>
      <c r="USB6" s="155"/>
      <c r="USC6" s="155"/>
      <c r="USD6" s="155"/>
      <c r="USE6" s="155"/>
      <c r="USF6" s="155"/>
      <c r="USG6" s="155"/>
      <c r="USH6" s="155"/>
      <c r="USI6" s="155"/>
      <c r="USJ6" s="155"/>
      <c r="USK6" s="155"/>
      <c r="USL6" s="155"/>
      <c r="USM6" s="155"/>
      <c r="USN6" s="155"/>
      <c r="USO6" s="155"/>
      <c r="USP6" s="155"/>
      <c r="USQ6" s="155"/>
      <c r="USR6" s="155"/>
      <c r="USS6" s="155"/>
      <c r="UST6" s="155"/>
      <c r="USU6" s="155"/>
      <c r="USV6" s="155"/>
      <c r="USW6" s="155"/>
      <c r="USX6" s="155"/>
      <c r="USY6" s="155"/>
      <c r="USZ6" s="155"/>
      <c r="UTA6" s="155"/>
      <c r="UTB6" s="155"/>
      <c r="UTC6" s="155"/>
      <c r="UTD6" s="155"/>
      <c r="UTE6" s="155"/>
      <c r="UTF6" s="155"/>
      <c r="UTG6" s="155"/>
      <c r="UTH6" s="155"/>
      <c r="UTI6" s="155"/>
      <c r="UTJ6" s="155"/>
      <c r="UTK6" s="155"/>
      <c r="UTL6" s="155"/>
      <c r="UTM6" s="155"/>
      <c r="UTN6" s="155"/>
      <c r="UTO6" s="155"/>
      <c r="UTP6" s="155"/>
      <c r="UTQ6" s="155"/>
      <c r="UTR6" s="155"/>
      <c r="UTS6" s="155"/>
      <c r="UTT6" s="155"/>
      <c r="UTU6" s="155"/>
      <c r="UTV6" s="155"/>
      <c r="UTW6" s="155"/>
      <c r="UTX6" s="155"/>
      <c r="UTY6" s="155"/>
      <c r="UTZ6" s="155"/>
      <c r="UUA6" s="155"/>
      <c r="UUB6" s="155"/>
      <c r="UUC6" s="155"/>
      <c r="UUD6" s="155"/>
      <c r="UUE6" s="155"/>
      <c r="UUF6" s="155"/>
      <c r="UUG6" s="155"/>
      <c r="UUH6" s="155"/>
      <c r="UUI6" s="155"/>
      <c r="UUJ6" s="155"/>
      <c r="UUK6" s="155"/>
      <c r="UUL6" s="155"/>
      <c r="UUM6" s="155"/>
      <c r="UUN6" s="155"/>
      <c r="UUO6" s="155"/>
      <c r="UUP6" s="155"/>
      <c r="UUQ6" s="155"/>
      <c r="UUR6" s="155"/>
      <c r="UUS6" s="155"/>
      <c r="UUT6" s="155"/>
      <c r="UUU6" s="155"/>
      <c r="UUV6" s="155"/>
      <c r="UUW6" s="155"/>
      <c r="UUX6" s="155"/>
      <c r="UUY6" s="155"/>
      <c r="UUZ6" s="155"/>
      <c r="UVA6" s="155"/>
      <c r="UVB6" s="155"/>
      <c r="UVC6" s="155"/>
      <c r="UVD6" s="155"/>
      <c r="UVE6" s="155"/>
      <c r="UVF6" s="155"/>
      <c r="UVG6" s="155"/>
      <c r="UVH6" s="155"/>
      <c r="UVI6" s="155"/>
      <c r="UVJ6" s="155"/>
      <c r="UVK6" s="155"/>
      <c r="UVL6" s="155"/>
      <c r="UVM6" s="155"/>
      <c r="UVN6" s="155"/>
      <c r="UVO6" s="155"/>
      <c r="UVP6" s="155"/>
      <c r="UVQ6" s="155"/>
      <c r="UVR6" s="155"/>
      <c r="UVS6" s="155"/>
      <c r="UVT6" s="155"/>
      <c r="UVU6" s="155"/>
      <c r="UVV6" s="155"/>
      <c r="UVW6" s="155"/>
      <c r="UVX6" s="155"/>
      <c r="UVY6" s="155"/>
      <c r="UVZ6" s="155"/>
      <c r="UWA6" s="155"/>
      <c r="UWB6" s="155"/>
      <c r="UWC6" s="155"/>
      <c r="UWD6" s="155"/>
      <c r="UWE6" s="155"/>
      <c r="UWF6" s="155"/>
      <c r="UWG6" s="155"/>
      <c r="UWH6" s="155"/>
      <c r="UWI6" s="155"/>
      <c r="UWJ6" s="155"/>
      <c r="UWK6" s="155"/>
      <c r="UWL6" s="155"/>
      <c r="UWM6" s="155"/>
      <c r="UWN6" s="155"/>
      <c r="UWO6" s="155"/>
      <c r="UWP6" s="155"/>
      <c r="UWQ6" s="155"/>
      <c r="UWR6" s="155"/>
      <c r="UWS6" s="155"/>
      <c r="UWT6" s="155"/>
      <c r="UWU6" s="155"/>
      <c r="UWV6" s="155"/>
      <c r="UWW6" s="155"/>
      <c r="UWX6" s="155"/>
      <c r="UWY6" s="155"/>
      <c r="UWZ6" s="155"/>
      <c r="UXA6" s="155"/>
      <c r="UXB6" s="155"/>
      <c r="UXC6" s="155"/>
      <c r="UXD6" s="155"/>
      <c r="UXE6" s="155"/>
      <c r="UXF6" s="155"/>
      <c r="UXG6" s="155"/>
      <c r="UXH6" s="155"/>
      <c r="UXI6" s="155"/>
      <c r="UXJ6" s="155"/>
      <c r="UXK6" s="155"/>
      <c r="UXL6" s="155"/>
      <c r="UXM6" s="155"/>
      <c r="UXN6" s="155"/>
      <c r="UXO6" s="155"/>
      <c r="UXP6" s="155"/>
      <c r="UXQ6" s="155"/>
      <c r="UXR6" s="155"/>
      <c r="UXS6" s="155"/>
      <c r="UXT6" s="155"/>
      <c r="UXU6" s="155"/>
      <c r="UXV6" s="155"/>
      <c r="UXW6" s="155"/>
      <c r="UXX6" s="155"/>
      <c r="UXY6" s="155"/>
      <c r="UXZ6" s="155"/>
      <c r="UYA6" s="155"/>
      <c r="UYB6" s="155"/>
      <c r="UYC6" s="155"/>
      <c r="UYD6" s="155"/>
      <c r="UYE6" s="155"/>
      <c r="UYF6" s="155"/>
      <c r="UYG6" s="155"/>
      <c r="UYH6" s="155"/>
      <c r="UYI6" s="155"/>
      <c r="UYJ6" s="155"/>
      <c r="UYK6" s="155"/>
      <c r="UYL6" s="155"/>
      <c r="UYM6" s="155"/>
      <c r="UYN6" s="155"/>
      <c r="UYO6" s="155"/>
      <c r="UYP6" s="155"/>
      <c r="UYQ6" s="155"/>
      <c r="UYR6" s="155"/>
      <c r="UYS6" s="155"/>
      <c r="UYT6" s="155"/>
      <c r="UYU6" s="155"/>
      <c r="UYV6" s="155"/>
      <c r="UYW6" s="155"/>
      <c r="UYX6" s="155"/>
      <c r="UYY6" s="155"/>
      <c r="UYZ6" s="155"/>
      <c r="UZA6" s="155"/>
      <c r="UZB6" s="155"/>
      <c r="UZC6" s="155"/>
      <c r="UZD6" s="155"/>
      <c r="UZE6" s="155"/>
      <c r="UZF6" s="155"/>
      <c r="UZG6" s="155"/>
      <c r="UZH6" s="155"/>
      <c r="UZI6" s="155"/>
      <c r="UZJ6" s="155"/>
      <c r="UZK6" s="155"/>
      <c r="UZL6" s="155"/>
      <c r="UZM6" s="155"/>
      <c r="UZN6" s="155"/>
      <c r="UZO6" s="155"/>
      <c r="UZP6" s="155"/>
      <c r="UZQ6" s="155"/>
      <c r="UZR6" s="155"/>
      <c r="UZS6" s="155"/>
      <c r="UZT6" s="155"/>
      <c r="UZU6" s="155"/>
      <c r="UZV6" s="155"/>
      <c r="UZW6" s="155"/>
      <c r="UZX6" s="155"/>
      <c r="UZY6" s="155"/>
      <c r="UZZ6" s="155"/>
      <c r="VAA6" s="155"/>
      <c r="VAB6" s="155"/>
      <c r="VAC6" s="155"/>
      <c r="VAD6" s="155"/>
      <c r="VAE6" s="155"/>
      <c r="VAF6" s="155"/>
      <c r="VAG6" s="155"/>
      <c r="VAH6" s="155"/>
      <c r="VAI6" s="155"/>
      <c r="VAJ6" s="155"/>
      <c r="VAK6" s="155"/>
      <c r="VAL6" s="155"/>
      <c r="VAM6" s="155"/>
      <c r="VAN6" s="155"/>
      <c r="VAO6" s="155"/>
      <c r="VAP6" s="155"/>
      <c r="VAQ6" s="155"/>
      <c r="VAR6" s="155"/>
      <c r="VAS6" s="155"/>
      <c r="VAT6" s="155"/>
      <c r="VAU6" s="155"/>
      <c r="VAV6" s="155"/>
      <c r="VAW6" s="155"/>
      <c r="VAX6" s="155"/>
      <c r="VAY6" s="155"/>
      <c r="VAZ6" s="155"/>
      <c r="VBA6" s="155"/>
      <c r="VBB6" s="155"/>
      <c r="VBC6" s="155"/>
      <c r="VBD6" s="155"/>
      <c r="VBE6" s="155"/>
      <c r="VBF6" s="155"/>
      <c r="VBG6" s="155"/>
      <c r="VBH6" s="155"/>
      <c r="VBI6" s="155"/>
      <c r="VBJ6" s="155"/>
      <c r="VBK6" s="155"/>
      <c r="VBL6" s="155"/>
      <c r="VBM6" s="155"/>
      <c r="VBN6" s="155"/>
      <c r="VBO6" s="155"/>
      <c r="VBP6" s="155"/>
      <c r="VBQ6" s="155"/>
      <c r="VBR6" s="155"/>
      <c r="VBS6" s="155"/>
      <c r="VBT6" s="155"/>
      <c r="VBU6" s="155"/>
      <c r="VBV6" s="155"/>
      <c r="VBW6" s="155"/>
      <c r="VBX6" s="155"/>
      <c r="VBY6" s="155"/>
      <c r="VBZ6" s="155"/>
      <c r="VCA6" s="155"/>
      <c r="VCB6" s="155"/>
      <c r="VCC6" s="155"/>
      <c r="VCD6" s="155"/>
      <c r="VCE6" s="155"/>
      <c r="VCF6" s="155"/>
      <c r="VCG6" s="155"/>
      <c r="VCH6" s="155"/>
      <c r="VCI6" s="155"/>
      <c r="VCJ6" s="155"/>
      <c r="VCK6" s="155"/>
      <c r="VCL6" s="155"/>
      <c r="VCM6" s="155"/>
      <c r="VCN6" s="155"/>
      <c r="VCO6" s="155"/>
      <c r="VCP6" s="155"/>
      <c r="VCQ6" s="155"/>
      <c r="VCR6" s="155"/>
      <c r="VCS6" s="155"/>
      <c r="VCT6" s="155"/>
      <c r="VCU6" s="155"/>
      <c r="VCV6" s="155"/>
      <c r="VCW6" s="155"/>
      <c r="VCX6" s="155"/>
      <c r="VCY6" s="155"/>
      <c r="VCZ6" s="155"/>
      <c r="VDA6" s="155"/>
      <c r="VDB6" s="155"/>
      <c r="VDC6" s="155"/>
      <c r="VDD6" s="155"/>
      <c r="VDE6" s="155"/>
      <c r="VDF6" s="155"/>
      <c r="VDG6" s="155"/>
      <c r="VDH6" s="155"/>
      <c r="VDI6" s="155"/>
      <c r="VDJ6" s="155"/>
      <c r="VDK6" s="155"/>
      <c r="VDL6" s="155"/>
      <c r="VDM6" s="155"/>
      <c r="VDN6" s="155"/>
      <c r="VDO6" s="155"/>
      <c r="VDP6" s="155"/>
      <c r="VDQ6" s="155"/>
      <c r="VDR6" s="155"/>
      <c r="VDS6" s="155"/>
      <c r="VDT6" s="155"/>
      <c r="VDU6" s="155"/>
      <c r="VDV6" s="155"/>
      <c r="VDW6" s="155"/>
      <c r="VDX6" s="155"/>
      <c r="VDY6" s="155"/>
      <c r="VDZ6" s="155"/>
      <c r="VEA6" s="155"/>
      <c r="VEB6" s="155"/>
      <c r="VEC6" s="155"/>
      <c r="VED6" s="155"/>
      <c r="VEE6" s="155"/>
      <c r="VEF6" s="155"/>
      <c r="VEG6" s="155"/>
      <c r="VEH6" s="155"/>
      <c r="VEI6" s="155"/>
      <c r="VEJ6" s="155"/>
      <c r="VEK6" s="155"/>
      <c r="VEL6" s="155"/>
      <c r="VEM6" s="155"/>
      <c r="VEN6" s="155"/>
      <c r="VEO6" s="155"/>
      <c r="VEP6" s="155"/>
      <c r="VEQ6" s="155"/>
      <c r="VER6" s="155"/>
      <c r="VES6" s="155"/>
      <c r="VET6" s="155"/>
      <c r="VEU6" s="155"/>
      <c r="VEV6" s="155"/>
      <c r="VEW6" s="155"/>
      <c r="VEX6" s="155"/>
      <c r="VEY6" s="155"/>
      <c r="VEZ6" s="155"/>
      <c r="VFA6" s="155"/>
      <c r="VFB6" s="155"/>
      <c r="VFC6" s="155"/>
      <c r="VFD6" s="155"/>
      <c r="VFE6" s="155"/>
      <c r="VFF6" s="155"/>
      <c r="VFG6" s="155"/>
      <c r="VFH6" s="155"/>
      <c r="VFI6" s="155"/>
      <c r="VFJ6" s="155"/>
      <c r="VFK6" s="155"/>
      <c r="VFL6" s="155"/>
      <c r="VFM6" s="155"/>
      <c r="VFN6" s="155"/>
      <c r="VFO6" s="155"/>
      <c r="VFP6" s="155"/>
      <c r="VFQ6" s="155"/>
      <c r="VFR6" s="155"/>
      <c r="VFS6" s="155"/>
      <c r="VFT6" s="155"/>
      <c r="VFU6" s="155"/>
      <c r="VFV6" s="155"/>
      <c r="VFW6" s="155"/>
      <c r="VFX6" s="155"/>
      <c r="VFY6" s="155"/>
      <c r="VFZ6" s="155"/>
      <c r="VGA6" s="155"/>
      <c r="VGB6" s="155"/>
      <c r="VGC6" s="155"/>
      <c r="VGD6" s="155"/>
      <c r="VGE6" s="155"/>
      <c r="VGF6" s="155"/>
      <c r="VGG6" s="155"/>
      <c r="VGH6" s="155"/>
      <c r="VGI6" s="155"/>
      <c r="VGJ6" s="155"/>
      <c r="VGK6" s="155"/>
      <c r="VGL6" s="155"/>
      <c r="VGM6" s="155"/>
      <c r="VGN6" s="155"/>
      <c r="VGO6" s="155"/>
      <c r="VGP6" s="155"/>
      <c r="VGQ6" s="155"/>
      <c r="VGR6" s="155"/>
      <c r="VGS6" s="155"/>
      <c r="VGT6" s="155"/>
      <c r="VGU6" s="155"/>
      <c r="VGV6" s="155"/>
      <c r="VGW6" s="155"/>
      <c r="VGX6" s="155"/>
      <c r="VGY6" s="155"/>
      <c r="VGZ6" s="155"/>
      <c r="VHA6" s="155"/>
      <c r="VHB6" s="155"/>
      <c r="VHC6" s="155"/>
      <c r="VHD6" s="155"/>
      <c r="VHE6" s="155"/>
      <c r="VHF6" s="155"/>
      <c r="VHG6" s="155"/>
      <c r="VHH6" s="155"/>
      <c r="VHI6" s="155"/>
      <c r="VHJ6" s="155"/>
      <c r="VHK6" s="155"/>
      <c r="VHL6" s="155"/>
      <c r="VHM6" s="155"/>
      <c r="VHN6" s="155"/>
      <c r="VHO6" s="155"/>
      <c r="VHP6" s="155"/>
      <c r="VHQ6" s="155"/>
      <c r="VHR6" s="155"/>
      <c r="VHS6" s="155"/>
      <c r="VHT6" s="155"/>
      <c r="VHU6" s="155"/>
      <c r="VHV6" s="155"/>
      <c r="VHW6" s="155"/>
      <c r="VHX6" s="155"/>
      <c r="VHY6" s="155"/>
      <c r="VHZ6" s="155"/>
      <c r="VIA6" s="155"/>
      <c r="VIB6" s="155"/>
      <c r="VIC6" s="155"/>
      <c r="VID6" s="155"/>
      <c r="VIE6" s="155"/>
      <c r="VIF6" s="155"/>
      <c r="VIG6" s="155"/>
      <c r="VIH6" s="155"/>
      <c r="VII6" s="155"/>
      <c r="VIJ6" s="155"/>
      <c r="VIK6" s="155"/>
      <c r="VIL6" s="155"/>
      <c r="VIM6" s="155"/>
      <c r="VIN6" s="155"/>
      <c r="VIO6" s="155"/>
      <c r="VIP6" s="155"/>
      <c r="VIQ6" s="155"/>
      <c r="VIR6" s="155"/>
      <c r="VIS6" s="155"/>
      <c r="VIT6" s="155"/>
      <c r="VIU6" s="155"/>
      <c r="VIV6" s="155"/>
      <c r="VIW6" s="155"/>
      <c r="VIX6" s="155"/>
      <c r="VIY6" s="155"/>
      <c r="VIZ6" s="155"/>
      <c r="VJA6" s="155"/>
      <c r="VJB6" s="155"/>
      <c r="VJC6" s="155"/>
      <c r="VJD6" s="155"/>
      <c r="VJE6" s="155"/>
      <c r="VJF6" s="155"/>
      <c r="VJG6" s="155"/>
      <c r="VJH6" s="155"/>
      <c r="VJI6" s="155"/>
      <c r="VJJ6" s="155"/>
      <c r="VJK6" s="155"/>
      <c r="VJL6" s="155"/>
      <c r="VJM6" s="155"/>
      <c r="VJN6" s="155"/>
      <c r="VJO6" s="155"/>
      <c r="VJP6" s="155"/>
      <c r="VJQ6" s="155"/>
      <c r="VJR6" s="155"/>
      <c r="VJS6" s="155"/>
      <c r="VJT6" s="155"/>
      <c r="VJU6" s="155"/>
      <c r="VJV6" s="155"/>
      <c r="VJW6" s="155"/>
      <c r="VJX6" s="155"/>
      <c r="VJY6" s="155"/>
      <c r="VJZ6" s="155"/>
      <c r="VKA6" s="155"/>
      <c r="VKB6" s="155"/>
      <c r="VKC6" s="155"/>
      <c r="VKD6" s="155"/>
      <c r="VKE6" s="155"/>
      <c r="VKF6" s="155"/>
      <c r="VKG6" s="155"/>
      <c r="VKH6" s="155"/>
      <c r="VKI6" s="155"/>
      <c r="VKJ6" s="155"/>
      <c r="VKK6" s="155"/>
      <c r="VKL6" s="155"/>
      <c r="VKM6" s="155"/>
      <c r="VKN6" s="155"/>
      <c r="VKO6" s="155"/>
      <c r="VKP6" s="155"/>
      <c r="VKQ6" s="155"/>
      <c r="VKR6" s="155"/>
      <c r="VKS6" s="155"/>
      <c r="VKT6" s="155"/>
      <c r="VKU6" s="155"/>
      <c r="VKV6" s="155"/>
      <c r="VKW6" s="155"/>
      <c r="VKX6" s="155"/>
      <c r="VKY6" s="155"/>
      <c r="VKZ6" s="155"/>
      <c r="VLA6" s="155"/>
      <c r="VLB6" s="155"/>
      <c r="VLC6" s="155"/>
      <c r="VLD6" s="155"/>
      <c r="VLE6" s="155"/>
      <c r="VLF6" s="155"/>
      <c r="VLG6" s="155"/>
      <c r="VLH6" s="155"/>
      <c r="VLI6" s="155"/>
      <c r="VLJ6" s="155"/>
      <c r="VLK6" s="155"/>
      <c r="VLL6" s="155"/>
      <c r="VLM6" s="155"/>
      <c r="VLN6" s="155"/>
      <c r="VLO6" s="155"/>
      <c r="VLP6" s="155"/>
      <c r="VLQ6" s="155"/>
      <c r="VLR6" s="155"/>
      <c r="VLS6" s="155"/>
      <c r="VLT6" s="155"/>
      <c r="VLU6" s="155"/>
      <c r="VLV6" s="155"/>
      <c r="VLW6" s="155"/>
      <c r="VLX6" s="155"/>
      <c r="VLY6" s="155"/>
      <c r="VLZ6" s="155"/>
      <c r="VMA6" s="155"/>
      <c r="VMB6" s="155"/>
      <c r="VMC6" s="155"/>
      <c r="VMD6" s="155"/>
      <c r="VME6" s="155"/>
      <c r="VMF6" s="155"/>
      <c r="VMG6" s="155"/>
      <c r="VMH6" s="155"/>
      <c r="VMI6" s="155"/>
      <c r="VMJ6" s="155"/>
      <c r="VMK6" s="155"/>
      <c r="VML6" s="155"/>
      <c r="VMM6" s="155"/>
      <c r="VMN6" s="155"/>
      <c r="VMO6" s="155"/>
      <c r="VMP6" s="155"/>
      <c r="VMQ6" s="155"/>
      <c r="VMR6" s="155"/>
      <c r="VMS6" s="155"/>
      <c r="VMT6" s="155"/>
      <c r="VMU6" s="155"/>
      <c r="VMV6" s="155"/>
      <c r="VMW6" s="155"/>
      <c r="VMX6" s="155"/>
      <c r="VMY6" s="155"/>
      <c r="VMZ6" s="155"/>
      <c r="VNA6" s="155"/>
      <c r="VNB6" s="155"/>
      <c r="VNC6" s="155"/>
      <c r="VND6" s="155"/>
      <c r="VNE6" s="155"/>
      <c r="VNF6" s="155"/>
      <c r="VNG6" s="155"/>
      <c r="VNH6" s="155"/>
      <c r="VNI6" s="155"/>
      <c r="VNJ6" s="155"/>
      <c r="VNK6" s="155"/>
      <c r="VNL6" s="155"/>
      <c r="VNM6" s="155"/>
      <c r="VNN6" s="155"/>
      <c r="VNO6" s="155"/>
      <c r="VNP6" s="155"/>
      <c r="VNQ6" s="155"/>
      <c r="VNR6" s="155"/>
      <c r="VNS6" s="155"/>
      <c r="VNT6" s="155"/>
      <c r="VNU6" s="155"/>
      <c r="VNV6" s="155"/>
      <c r="VNW6" s="155"/>
      <c r="VNX6" s="155"/>
      <c r="VNY6" s="155"/>
      <c r="VNZ6" s="155"/>
      <c r="VOA6" s="155"/>
      <c r="VOB6" s="155"/>
      <c r="VOC6" s="155"/>
      <c r="VOD6" s="155"/>
      <c r="VOE6" s="155"/>
      <c r="VOF6" s="155"/>
      <c r="VOG6" s="155"/>
      <c r="VOH6" s="155"/>
      <c r="VOI6" s="155"/>
      <c r="VOJ6" s="155"/>
      <c r="VOK6" s="155"/>
      <c r="VOL6" s="155"/>
      <c r="VOM6" s="155"/>
      <c r="VON6" s="155"/>
      <c r="VOO6" s="155"/>
      <c r="VOP6" s="155"/>
      <c r="VOQ6" s="155"/>
      <c r="VOR6" s="155"/>
      <c r="VOS6" s="155"/>
      <c r="VOT6" s="155"/>
      <c r="VOU6" s="155"/>
      <c r="VOV6" s="155"/>
      <c r="VOW6" s="155"/>
      <c r="VOX6" s="155"/>
      <c r="VOY6" s="155"/>
      <c r="VOZ6" s="155"/>
      <c r="VPA6" s="155"/>
      <c r="VPB6" s="155"/>
      <c r="VPC6" s="155"/>
      <c r="VPD6" s="155"/>
      <c r="VPE6" s="155"/>
      <c r="VPF6" s="155"/>
      <c r="VPG6" s="155"/>
      <c r="VPH6" s="155"/>
      <c r="VPI6" s="155"/>
      <c r="VPJ6" s="155"/>
      <c r="VPK6" s="155"/>
      <c r="VPL6" s="155"/>
      <c r="VPM6" s="155"/>
      <c r="VPN6" s="155"/>
      <c r="VPO6" s="155"/>
      <c r="VPP6" s="155"/>
      <c r="VPQ6" s="155"/>
      <c r="VPR6" s="155"/>
      <c r="VPS6" s="155"/>
      <c r="VPT6" s="155"/>
      <c r="VPU6" s="155"/>
      <c r="VPV6" s="155"/>
      <c r="VPW6" s="155"/>
      <c r="VPX6" s="155"/>
      <c r="VPY6" s="155"/>
      <c r="VPZ6" s="155"/>
      <c r="VQA6" s="155"/>
      <c r="VQB6" s="155"/>
      <c r="VQC6" s="155"/>
      <c r="VQD6" s="155"/>
      <c r="VQE6" s="155"/>
      <c r="VQF6" s="155"/>
      <c r="VQG6" s="155"/>
      <c r="VQH6" s="155"/>
      <c r="VQI6" s="155"/>
      <c r="VQJ6" s="155"/>
      <c r="VQK6" s="155"/>
      <c r="VQL6" s="155"/>
      <c r="VQM6" s="155"/>
      <c r="VQN6" s="155"/>
      <c r="VQO6" s="155"/>
      <c r="VQP6" s="155"/>
      <c r="VQQ6" s="155"/>
      <c r="VQR6" s="155"/>
      <c r="VQS6" s="155"/>
      <c r="VQT6" s="155"/>
      <c r="VQU6" s="155"/>
      <c r="VQV6" s="155"/>
      <c r="VQW6" s="155"/>
      <c r="VQX6" s="155"/>
      <c r="VQY6" s="155"/>
      <c r="VQZ6" s="155"/>
      <c r="VRA6" s="155"/>
      <c r="VRB6" s="155"/>
      <c r="VRC6" s="155"/>
      <c r="VRD6" s="155"/>
      <c r="VRE6" s="155"/>
      <c r="VRF6" s="155"/>
      <c r="VRG6" s="155"/>
      <c r="VRH6" s="155"/>
      <c r="VRI6" s="155"/>
      <c r="VRJ6" s="155"/>
      <c r="VRK6" s="155"/>
      <c r="VRL6" s="155"/>
      <c r="VRM6" s="155"/>
      <c r="VRN6" s="155"/>
      <c r="VRO6" s="155"/>
      <c r="VRP6" s="155"/>
      <c r="VRQ6" s="155"/>
      <c r="VRR6" s="155"/>
      <c r="VRS6" s="155"/>
      <c r="VRT6" s="155"/>
      <c r="VRU6" s="155"/>
      <c r="VRV6" s="155"/>
      <c r="VRW6" s="155"/>
      <c r="VRX6" s="155"/>
      <c r="VRY6" s="155"/>
      <c r="VRZ6" s="155"/>
      <c r="VSA6" s="155"/>
      <c r="VSB6" s="155"/>
      <c r="VSC6" s="155"/>
      <c r="VSD6" s="155"/>
      <c r="VSE6" s="155"/>
      <c r="VSF6" s="155"/>
      <c r="VSG6" s="155"/>
      <c r="VSH6" s="155"/>
      <c r="VSI6" s="155"/>
      <c r="VSJ6" s="155"/>
      <c r="VSK6" s="155"/>
      <c r="VSL6" s="155"/>
      <c r="VSM6" s="155"/>
      <c r="VSN6" s="155"/>
      <c r="VSO6" s="155"/>
      <c r="VSP6" s="155"/>
      <c r="VSQ6" s="155"/>
      <c r="VSR6" s="155"/>
      <c r="VSS6" s="155"/>
      <c r="VST6" s="155"/>
      <c r="VSU6" s="155"/>
      <c r="VSV6" s="155"/>
      <c r="VSW6" s="155"/>
      <c r="VSX6" s="155"/>
      <c r="VSY6" s="155"/>
      <c r="VSZ6" s="155"/>
      <c r="VTA6" s="155"/>
      <c r="VTB6" s="155"/>
      <c r="VTC6" s="155"/>
      <c r="VTD6" s="155"/>
      <c r="VTE6" s="155"/>
      <c r="VTF6" s="155"/>
      <c r="VTG6" s="155"/>
      <c r="VTH6" s="155"/>
      <c r="VTI6" s="155"/>
      <c r="VTJ6" s="155"/>
      <c r="VTK6" s="155"/>
      <c r="VTL6" s="155"/>
      <c r="VTM6" s="155"/>
      <c r="VTN6" s="155"/>
      <c r="VTO6" s="155"/>
      <c r="VTP6" s="155"/>
      <c r="VTQ6" s="155"/>
      <c r="VTR6" s="155"/>
      <c r="VTS6" s="155"/>
      <c r="VTT6" s="155"/>
      <c r="VTU6" s="155"/>
      <c r="VTV6" s="155"/>
      <c r="VTW6" s="155"/>
      <c r="VTX6" s="155"/>
      <c r="VTY6" s="155"/>
      <c r="VTZ6" s="155"/>
      <c r="VUA6" s="155"/>
      <c r="VUB6" s="155"/>
      <c r="VUC6" s="155"/>
      <c r="VUD6" s="155"/>
      <c r="VUE6" s="155"/>
      <c r="VUF6" s="155"/>
      <c r="VUG6" s="155"/>
      <c r="VUH6" s="155"/>
      <c r="VUI6" s="155"/>
      <c r="VUJ6" s="155"/>
      <c r="VUK6" s="155"/>
      <c r="VUL6" s="155"/>
      <c r="VUM6" s="155"/>
      <c r="VUN6" s="155"/>
      <c r="VUO6" s="155"/>
      <c r="VUP6" s="155"/>
      <c r="VUQ6" s="155"/>
      <c r="VUR6" s="155"/>
      <c r="VUS6" s="155"/>
      <c r="VUT6" s="155"/>
      <c r="VUU6" s="155"/>
      <c r="VUV6" s="155"/>
      <c r="VUW6" s="155"/>
      <c r="VUX6" s="155"/>
      <c r="VUY6" s="155"/>
      <c r="VUZ6" s="155"/>
      <c r="VVA6" s="155"/>
      <c r="VVB6" s="155"/>
      <c r="VVC6" s="155"/>
      <c r="VVD6" s="155"/>
      <c r="VVE6" s="155"/>
      <c r="VVF6" s="155"/>
      <c r="VVG6" s="155"/>
      <c r="VVH6" s="155"/>
      <c r="VVI6" s="155"/>
      <c r="VVJ6" s="155"/>
      <c r="VVK6" s="155"/>
      <c r="VVL6" s="155"/>
      <c r="VVM6" s="155"/>
      <c r="VVN6" s="155"/>
      <c r="VVO6" s="155"/>
      <c r="VVP6" s="155"/>
      <c r="VVQ6" s="155"/>
      <c r="VVR6" s="155"/>
      <c r="VVS6" s="155"/>
      <c r="VVT6" s="155"/>
      <c r="VVU6" s="155"/>
      <c r="VVV6" s="155"/>
      <c r="VVW6" s="155"/>
      <c r="VVX6" s="155"/>
      <c r="VVY6" s="155"/>
      <c r="VVZ6" s="155"/>
      <c r="VWA6" s="155"/>
      <c r="VWB6" s="155"/>
      <c r="VWC6" s="155"/>
      <c r="VWD6" s="155"/>
      <c r="VWE6" s="155"/>
      <c r="VWF6" s="155"/>
      <c r="VWG6" s="155"/>
      <c r="VWH6" s="155"/>
      <c r="VWI6" s="155"/>
      <c r="VWJ6" s="155"/>
      <c r="VWK6" s="155"/>
      <c r="VWL6" s="155"/>
      <c r="VWM6" s="155"/>
      <c r="VWN6" s="155"/>
      <c r="VWO6" s="155"/>
      <c r="VWP6" s="155"/>
      <c r="VWQ6" s="155"/>
      <c r="VWR6" s="155"/>
      <c r="VWS6" s="155"/>
      <c r="VWT6" s="155"/>
      <c r="VWU6" s="155"/>
      <c r="VWV6" s="155"/>
      <c r="VWW6" s="155"/>
      <c r="VWX6" s="155"/>
      <c r="VWY6" s="155"/>
      <c r="VWZ6" s="155"/>
      <c r="VXA6" s="155"/>
      <c r="VXB6" s="155"/>
      <c r="VXC6" s="155"/>
      <c r="VXD6" s="155"/>
      <c r="VXE6" s="155"/>
      <c r="VXF6" s="155"/>
      <c r="VXG6" s="155"/>
      <c r="VXH6" s="155"/>
      <c r="VXI6" s="155"/>
      <c r="VXJ6" s="155"/>
      <c r="VXK6" s="155"/>
      <c r="VXL6" s="155"/>
      <c r="VXM6" s="155"/>
      <c r="VXN6" s="155"/>
      <c r="VXO6" s="155"/>
      <c r="VXP6" s="155"/>
      <c r="VXQ6" s="155"/>
      <c r="VXR6" s="155"/>
      <c r="VXS6" s="155"/>
      <c r="VXT6" s="155"/>
      <c r="VXU6" s="155"/>
      <c r="VXV6" s="155"/>
      <c r="VXW6" s="155"/>
      <c r="VXX6" s="155"/>
      <c r="VXY6" s="155"/>
      <c r="VXZ6" s="155"/>
      <c r="VYA6" s="155"/>
      <c r="VYB6" s="155"/>
      <c r="VYC6" s="155"/>
      <c r="VYD6" s="155"/>
      <c r="VYE6" s="155"/>
      <c r="VYF6" s="155"/>
      <c r="VYG6" s="155"/>
      <c r="VYH6" s="155"/>
      <c r="VYI6" s="155"/>
      <c r="VYJ6" s="155"/>
      <c r="VYK6" s="155"/>
      <c r="VYL6" s="155"/>
      <c r="VYM6" s="155"/>
      <c r="VYN6" s="155"/>
      <c r="VYO6" s="155"/>
      <c r="VYP6" s="155"/>
      <c r="VYQ6" s="155"/>
      <c r="VYR6" s="155"/>
      <c r="VYS6" s="155"/>
      <c r="VYT6" s="155"/>
      <c r="VYU6" s="155"/>
      <c r="VYV6" s="155"/>
      <c r="VYW6" s="155"/>
      <c r="VYX6" s="155"/>
      <c r="VYY6" s="155"/>
      <c r="VYZ6" s="155"/>
      <c r="VZA6" s="155"/>
      <c r="VZB6" s="155"/>
      <c r="VZC6" s="155"/>
      <c r="VZD6" s="155"/>
      <c r="VZE6" s="155"/>
      <c r="VZF6" s="155"/>
      <c r="VZG6" s="155"/>
      <c r="VZH6" s="155"/>
      <c r="VZI6" s="155"/>
      <c r="VZJ6" s="155"/>
      <c r="VZK6" s="155"/>
      <c r="VZL6" s="155"/>
      <c r="VZM6" s="155"/>
      <c r="VZN6" s="155"/>
      <c r="VZO6" s="155"/>
      <c r="VZP6" s="155"/>
      <c r="VZQ6" s="155"/>
      <c r="VZR6" s="155"/>
      <c r="VZS6" s="155"/>
      <c r="VZT6" s="155"/>
      <c r="VZU6" s="155"/>
      <c r="VZV6" s="155"/>
      <c r="VZW6" s="155"/>
      <c r="VZX6" s="155"/>
      <c r="VZY6" s="155"/>
      <c r="VZZ6" s="155"/>
      <c r="WAA6" s="155"/>
      <c r="WAB6" s="155"/>
      <c r="WAC6" s="155"/>
      <c r="WAD6" s="155"/>
      <c r="WAE6" s="155"/>
      <c r="WAF6" s="155"/>
      <c r="WAG6" s="155"/>
      <c r="WAH6" s="155"/>
      <c r="WAI6" s="155"/>
      <c r="WAJ6" s="155"/>
      <c r="WAK6" s="155"/>
      <c r="WAL6" s="155"/>
      <c r="WAM6" s="155"/>
      <c r="WAN6" s="155"/>
      <c r="WAO6" s="155"/>
      <c r="WAP6" s="155"/>
      <c r="WAQ6" s="155"/>
      <c r="WAR6" s="155"/>
      <c r="WAS6" s="155"/>
      <c r="WAT6" s="155"/>
      <c r="WAU6" s="155"/>
      <c r="WAV6" s="155"/>
      <c r="WAW6" s="155"/>
      <c r="WAX6" s="155"/>
      <c r="WAY6" s="155"/>
      <c r="WAZ6" s="155"/>
      <c r="WBA6" s="155"/>
      <c r="WBB6" s="155"/>
      <c r="WBC6" s="155"/>
      <c r="WBD6" s="155"/>
      <c r="WBE6" s="155"/>
      <c r="WBF6" s="155"/>
      <c r="WBG6" s="155"/>
      <c r="WBH6" s="155"/>
      <c r="WBI6" s="155"/>
      <c r="WBJ6" s="155"/>
      <c r="WBK6" s="155"/>
      <c r="WBL6" s="155"/>
      <c r="WBM6" s="155"/>
      <c r="WBN6" s="155"/>
      <c r="WBO6" s="155"/>
      <c r="WBP6" s="155"/>
      <c r="WBQ6" s="155"/>
      <c r="WBR6" s="155"/>
      <c r="WBS6" s="155"/>
      <c r="WBT6" s="155"/>
      <c r="WBU6" s="155"/>
      <c r="WBV6" s="155"/>
      <c r="WBW6" s="155"/>
      <c r="WBX6" s="155"/>
      <c r="WBY6" s="155"/>
      <c r="WBZ6" s="155"/>
      <c r="WCA6" s="155"/>
      <c r="WCB6" s="155"/>
      <c r="WCC6" s="155"/>
      <c r="WCD6" s="155"/>
      <c r="WCE6" s="155"/>
      <c r="WCF6" s="155"/>
      <c r="WCG6" s="155"/>
      <c r="WCH6" s="155"/>
      <c r="WCI6" s="155"/>
      <c r="WCJ6" s="155"/>
      <c r="WCK6" s="155"/>
      <c r="WCL6" s="155"/>
      <c r="WCM6" s="155"/>
      <c r="WCN6" s="155"/>
      <c r="WCO6" s="155"/>
      <c r="WCP6" s="155"/>
      <c r="WCQ6" s="155"/>
      <c r="WCR6" s="155"/>
      <c r="WCS6" s="155"/>
      <c r="WCT6" s="155"/>
      <c r="WCU6" s="155"/>
      <c r="WCV6" s="155"/>
      <c r="WCW6" s="155"/>
      <c r="WCX6" s="155"/>
      <c r="WCY6" s="155"/>
      <c r="WCZ6" s="155"/>
      <c r="WDA6" s="155"/>
      <c r="WDB6" s="155"/>
      <c r="WDC6" s="155"/>
      <c r="WDD6" s="155"/>
      <c r="WDE6" s="155"/>
      <c r="WDF6" s="155"/>
      <c r="WDG6" s="155"/>
      <c r="WDH6" s="155"/>
      <c r="WDI6" s="155"/>
      <c r="WDJ6" s="155"/>
      <c r="WDK6" s="155"/>
      <c r="WDL6" s="155"/>
      <c r="WDM6" s="155"/>
      <c r="WDN6" s="155"/>
      <c r="WDO6" s="155"/>
      <c r="WDP6" s="155"/>
      <c r="WDQ6" s="155"/>
      <c r="WDR6" s="155"/>
      <c r="WDS6" s="155"/>
      <c r="WDT6" s="155"/>
      <c r="WDU6" s="155"/>
      <c r="WDV6" s="155"/>
      <c r="WDW6" s="155"/>
      <c r="WDX6" s="155"/>
      <c r="WDY6" s="155"/>
      <c r="WDZ6" s="155"/>
      <c r="WEA6" s="155"/>
      <c r="WEB6" s="155"/>
      <c r="WEC6" s="155"/>
      <c r="WED6" s="155"/>
      <c r="WEE6" s="155"/>
      <c r="WEF6" s="155"/>
      <c r="WEG6" s="155"/>
      <c r="WEH6" s="155"/>
      <c r="WEI6" s="155"/>
      <c r="WEJ6" s="155"/>
      <c r="WEK6" s="155"/>
      <c r="WEL6" s="155"/>
      <c r="WEM6" s="155"/>
      <c r="WEN6" s="155"/>
      <c r="WEO6" s="155"/>
      <c r="WEP6" s="155"/>
      <c r="WEQ6" s="155"/>
      <c r="WER6" s="155"/>
      <c r="WES6" s="155"/>
      <c r="WET6" s="155"/>
      <c r="WEU6" s="155"/>
      <c r="WEV6" s="155"/>
      <c r="WEW6" s="155"/>
      <c r="WEX6" s="155"/>
      <c r="WEY6" s="155"/>
      <c r="WEZ6" s="155"/>
      <c r="WFA6" s="155"/>
      <c r="WFB6" s="155"/>
      <c r="WFC6" s="155"/>
      <c r="WFD6" s="155"/>
      <c r="WFE6" s="155"/>
      <c r="WFF6" s="155"/>
      <c r="WFG6" s="155"/>
      <c r="WFH6" s="155"/>
      <c r="WFI6" s="155"/>
      <c r="WFJ6" s="155"/>
      <c r="WFK6" s="155"/>
      <c r="WFL6" s="155"/>
      <c r="WFM6" s="155"/>
      <c r="WFN6" s="155"/>
      <c r="WFO6" s="155"/>
      <c r="WFP6" s="155"/>
      <c r="WFQ6" s="155"/>
      <c r="WFR6" s="155"/>
      <c r="WFS6" s="155"/>
      <c r="WFT6" s="155"/>
      <c r="WFU6" s="155"/>
      <c r="WFV6" s="155"/>
      <c r="WFW6" s="155"/>
      <c r="WFX6" s="155"/>
      <c r="WFY6" s="155"/>
      <c r="WFZ6" s="155"/>
      <c r="WGA6" s="155"/>
      <c r="WGB6" s="155"/>
      <c r="WGC6" s="155"/>
      <c r="WGD6" s="155"/>
      <c r="WGE6" s="155"/>
      <c r="WGF6" s="155"/>
      <c r="WGG6" s="155"/>
      <c r="WGH6" s="155"/>
      <c r="WGI6" s="155"/>
      <c r="WGJ6" s="155"/>
      <c r="WGK6" s="155"/>
      <c r="WGL6" s="155"/>
      <c r="WGM6" s="155"/>
      <c r="WGN6" s="155"/>
      <c r="WGO6" s="155"/>
      <c r="WGP6" s="155"/>
      <c r="WGQ6" s="155"/>
      <c r="WGR6" s="155"/>
      <c r="WGS6" s="155"/>
      <c r="WGT6" s="155"/>
      <c r="WGU6" s="155"/>
      <c r="WGV6" s="155"/>
      <c r="WGW6" s="155"/>
      <c r="WGX6" s="155"/>
      <c r="WGY6" s="155"/>
      <c r="WGZ6" s="155"/>
      <c r="WHA6" s="155"/>
      <c r="WHB6" s="155"/>
      <c r="WHC6" s="155"/>
      <c r="WHD6" s="155"/>
      <c r="WHE6" s="155"/>
      <c r="WHF6" s="155"/>
      <c r="WHG6" s="155"/>
      <c r="WHH6" s="155"/>
      <c r="WHI6" s="155"/>
      <c r="WHJ6" s="155"/>
      <c r="WHK6" s="155"/>
      <c r="WHL6" s="155"/>
      <c r="WHM6" s="155"/>
      <c r="WHN6" s="155"/>
      <c r="WHO6" s="155"/>
      <c r="WHP6" s="155"/>
      <c r="WHQ6" s="155"/>
      <c r="WHR6" s="155"/>
      <c r="WHS6" s="155"/>
      <c r="WHT6" s="155"/>
      <c r="WHU6" s="155"/>
      <c r="WHV6" s="155"/>
      <c r="WHW6" s="155"/>
      <c r="WHX6" s="155"/>
      <c r="WHY6" s="155"/>
      <c r="WHZ6" s="155"/>
      <c r="WIA6" s="155"/>
      <c r="WIB6" s="155"/>
      <c r="WIC6" s="155"/>
      <c r="WID6" s="155"/>
      <c r="WIE6" s="155"/>
      <c r="WIF6" s="155"/>
      <c r="WIG6" s="155"/>
      <c r="WIH6" s="155"/>
      <c r="WII6" s="155"/>
      <c r="WIJ6" s="155"/>
      <c r="WIK6" s="155"/>
      <c r="WIL6" s="155"/>
      <c r="WIM6" s="155"/>
      <c r="WIN6" s="155"/>
      <c r="WIO6" s="155"/>
      <c r="WIP6" s="155"/>
      <c r="WIQ6" s="155"/>
      <c r="WIR6" s="155"/>
      <c r="WIS6" s="155"/>
      <c r="WIT6" s="155"/>
      <c r="WIU6" s="155"/>
      <c r="WIV6" s="155"/>
      <c r="WIW6" s="155"/>
      <c r="WIX6" s="155"/>
      <c r="WIY6" s="155"/>
      <c r="WIZ6" s="155"/>
      <c r="WJA6" s="155"/>
      <c r="WJB6" s="155"/>
      <c r="WJC6" s="155"/>
      <c r="WJD6" s="155"/>
      <c r="WJE6" s="155"/>
      <c r="WJF6" s="155"/>
      <c r="WJG6" s="155"/>
      <c r="WJH6" s="155"/>
      <c r="WJI6" s="155"/>
      <c r="WJJ6" s="155"/>
      <c r="WJK6" s="155"/>
      <c r="WJL6" s="155"/>
      <c r="WJM6" s="155"/>
      <c r="WJN6" s="155"/>
      <c r="WJO6" s="155"/>
      <c r="WJP6" s="155"/>
      <c r="WJQ6" s="155"/>
      <c r="WJR6" s="155"/>
      <c r="WJS6" s="155"/>
      <c r="WJT6" s="155"/>
      <c r="WJU6" s="155"/>
      <c r="WJV6" s="155"/>
      <c r="WJW6" s="155"/>
      <c r="WJX6" s="155"/>
      <c r="WJY6" s="155"/>
      <c r="WJZ6" s="155"/>
      <c r="WKA6" s="155"/>
      <c r="WKB6" s="155"/>
      <c r="WKC6" s="155"/>
      <c r="WKD6" s="155"/>
      <c r="WKE6" s="155"/>
      <c r="WKF6" s="155"/>
      <c r="WKG6" s="155"/>
      <c r="WKH6" s="155"/>
      <c r="WKI6" s="155"/>
      <c r="WKJ6" s="155"/>
      <c r="WKK6" s="155"/>
      <c r="WKL6" s="155"/>
      <c r="WKM6" s="155"/>
      <c r="WKN6" s="155"/>
      <c r="WKO6" s="155"/>
      <c r="WKP6" s="155"/>
      <c r="WKQ6" s="155"/>
      <c r="WKR6" s="155"/>
      <c r="WKS6" s="155"/>
      <c r="WKT6" s="155"/>
      <c r="WKU6" s="155"/>
      <c r="WKV6" s="155"/>
      <c r="WKW6" s="155"/>
      <c r="WKX6" s="155"/>
      <c r="WKY6" s="155"/>
      <c r="WKZ6" s="155"/>
      <c r="WLA6" s="155"/>
      <c r="WLB6" s="155"/>
      <c r="WLC6" s="155"/>
      <c r="WLD6" s="155"/>
      <c r="WLE6" s="155"/>
      <c r="WLF6" s="155"/>
      <c r="WLG6" s="155"/>
      <c r="WLH6" s="155"/>
      <c r="WLI6" s="155"/>
      <c r="WLJ6" s="155"/>
      <c r="WLK6" s="155"/>
      <c r="WLL6" s="155"/>
      <c r="WLM6" s="155"/>
      <c r="WLN6" s="155"/>
      <c r="WLO6" s="155"/>
      <c r="WLP6" s="155"/>
      <c r="WLQ6" s="155"/>
      <c r="WLR6" s="155"/>
      <c r="WLS6" s="155"/>
      <c r="WLT6" s="155"/>
      <c r="WLU6" s="155"/>
      <c r="WLV6" s="155"/>
      <c r="WLW6" s="155"/>
      <c r="WLX6" s="155"/>
      <c r="WLY6" s="155"/>
      <c r="WLZ6" s="155"/>
      <c r="WMA6" s="155"/>
      <c r="WMB6" s="155"/>
      <c r="WMC6" s="155"/>
      <c r="WMD6" s="155"/>
      <c r="WME6" s="155"/>
      <c r="WMF6" s="155"/>
      <c r="WMG6" s="155"/>
      <c r="WMH6" s="155"/>
      <c r="WMI6" s="155"/>
      <c r="WMJ6" s="155"/>
      <c r="WMK6" s="155"/>
      <c r="WML6" s="155"/>
      <c r="WMM6" s="155"/>
      <c r="WMN6" s="155"/>
      <c r="WMO6" s="155"/>
      <c r="WMP6" s="155"/>
      <c r="WMQ6" s="155"/>
      <c r="WMR6" s="155"/>
      <c r="WMS6" s="155"/>
      <c r="WMT6" s="155"/>
      <c r="WMU6" s="155"/>
      <c r="WMV6" s="155"/>
      <c r="WMW6" s="155"/>
      <c r="WMX6" s="155"/>
      <c r="WMY6" s="155"/>
      <c r="WMZ6" s="155"/>
      <c r="WNA6" s="155"/>
      <c r="WNB6" s="155"/>
      <c r="WNC6" s="155"/>
      <c r="WND6" s="155"/>
      <c r="WNE6" s="155"/>
      <c r="WNF6" s="155"/>
      <c r="WNG6" s="155"/>
      <c r="WNH6" s="155"/>
      <c r="WNI6" s="155"/>
      <c r="WNJ6" s="155"/>
      <c r="WNK6" s="155"/>
      <c r="WNL6" s="155"/>
      <c r="WNM6" s="155"/>
      <c r="WNN6" s="155"/>
      <c r="WNO6" s="155"/>
      <c r="WNP6" s="155"/>
      <c r="WNQ6" s="155"/>
      <c r="WNR6" s="155"/>
      <c r="WNS6" s="155"/>
      <c r="WNT6" s="155"/>
      <c r="WNU6" s="155"/>
      <c r="WNV6" s="155"/>
      <c r="WNW6" s="155"/>
      <c r="WNX6" s="155"/>
      <c r="WNY6" s="155"/>
      <c r="WNZ6" s="155"/>
      <c r="WOA6" s="155"/>
      <c r="WOB6" s="155"/>
      <c r="WOC6" s="155"/>
      <c r="WOD6" s="155"/>
      <c r="WOE6" s="155"/>
      <c r="WOF6" s="155"/>
      <c r="WOG6" s="155"/>
      <c r="WOH6" s="155"/>
      <c r="WOI6" s="155"/>
      <c r="WOJ6" s="155"/>
      <c r="WOK6" s="155"/>
      <c r="WOL6" s="155"/>
      <c r="WOM6" s="155"/>
      <c r="WON6" s="155"/>
      <c r="WOO6" s="155"/>
      <c r="WOP6" s="155"/>
      <c r="WOQ6" s="155"/>
      <c r="WOR6" s="155"/>
      <c r="WOS6" s="155"/>
      <c r="WOT6" s="155"/>
      <c r="WOU6" s="155"/>
      <c r="WOV6" s="155"/>
      <c r="WOW6" s="155"/>
      <c r="WOX6" s="155"/>
      <c r="WOY6" s="155"/>
      <c r="WOZ6" s="155"/>
      <c r="WPA6" s="155"/>
      <c r="WPB6" s="155"/>
      <c r="WPC6" s="155"/>
      <c r="WPD6" s="155"/>
      <c r="WPE6" s="155"/>
      <c r="WPF6" s="155"/>
      <c r="WPG6" s="155"/>
      <c r="WPH6" s="155"/>
      <c r="WPI6" s="155"/>
      <c r="WPJ6" s="155"/>
      <c r="WPK6" s="155"/>
      <c r="WPL6" s="155"/>
      <c r="WPM6" s="155"/>
      <c r="WPN6" s="155"/>
      <c r="WPO6" s="155"/>
      <c r="WPP6" s="155"/>
      <c r="WPQ6" s="155"/>
      <c r="WPR6" s="155"/>
      <c r="WPS6" s="155"/>
      <c r="WPT6" s="155"/>
      <c r="WPU6" s="155"/>
      <c r="WPV6" s="155"/>
      <c r="WPW6" s="155"/>
      <c r="WPX6" s="155"/>
      <c r="WPY6" s="155"/>
      <c r="WPZ6" s="155"/>
      <c r="WQA6" s="155"/>
      <c r="WQB6" s="155"/>
      <c r="WQC6" s="155"/>
      <c r="WQD6" s="155"/>
      <c r="WQE6" s="155"/>
      <c r="WQF6" s="155"/>
      <c r="WQG6" s="155"/>
      <c r="WQH6" s="155"/>
      <c r="WQI6" s="155"/>
      <c r="WQJ6" s="155"/>
      <c r="WQK6" s="155"/>
      <c r="WQL6" s="155"/>
      <c r="WQM6" s="155"/>
      <c r="WQN6" s="155"/>
      <c r="WQO6" s="155"/>
      <c r="WQP6" s="155"/>
      <c r="WQQ6" s="155"/>
      <c r="WQR6" s="155"/>
      <c r="WQS6" s="155"/>
      <c r="WQT6" s="155"/>
      <c r="WQU6" s="155"/>
      <c r="WQV6" s="155"/>
      <c r="WQW6" s="155"/>
      <c r="WQX6" s="155"/>
      <c r="WQY6" s="155"/>
      <c r="WQZ6" s="155"/>
      <c r="WRA6" s="155"/>
      <c r="WRB6" s="155"/>
      <c r="WRC6" s="155"/>
      <c r="WRD6" s="155"/>
      <c r="WRE6" s="155"/>
      <c r="WRF6" s="155"/>
      <c r="WRG6" s="155"/>
      <c r="WRH6" s="155"/>
      <c r="WRI6" s="155"/>
      <c r="WRJ6" s="155"/>
      <c r="WRK6" s="155"/>
      <c r="WRL6" s="155"/>
      <c r="WRM6" s="155"/>
      <c r="WRN6" s="155"/>
      <c r="WRO6" s="155"/>
      <c r="WRP6" s="155"/>
      <c r="WRQ6" s="155"/>
      <c r="WRR6" s="155"/>
      <c r="WRS6" s="155"/>
      <c r="WRT6" s="155"/>
      <c r="WRU6" s="155"/>
      <c r="WRV6" s="155"/>
      <c r="WRW6" s="155"/>
      <c r="WRX6" s="155"/>
      <c r="WRY6" s="155"/>
      <c r="WRZ6" s="155"/>
      <c r="WSA6" s="155"/>
      <c r="WSB6" s="155"/>
      <c r="WSC6" s="155"/>
      <c r="WSD6" s="155"/>
      <c r="WSE6" s="155"/>
      <c r="WSF6" s="155"/>
      <c r="WSG6" s="155"/>
      <c r="WSH6" s="155"/>
      <c r="WSI6" s="155"/>
      <c r="WSJ6" s="155"/>
      <c r="WSK6" s="155"/>
      <c r="WSL6" s="155"/>
      <c r="WSM6" s="155"/>
      <c r="WSN6" s="155"/>
      <c r="WSO6" s="155"/>
      <c r="WSP6" s="155"/>
      <c r="WSQ6" s="155"/>
      <c r="WSR6" s="155"/>
      <c r="WSS6" s="155"/>
      <c r="WST6" s="155"/>
      <c r="WSU6" s="155"/>
      <c r="WSV6" s="155"/>
      <c r="WSW6" s="155"/>
      <c r="WSX6" s="155"/>
      <c r="WSY6" s="155"/>
      <c r="WSZ6" s="155"/>
      <c r="WTA6" s="155"/>
      <c r="WTB6" s="155"/>
      <c r="WTC6" s="155"/>
      <c r="WTD6" s="155"/>
      <c r="WTE6" s="155"/>
      <c r="WTF6" s="155"/>
      <c r="WTG6" s="155"/>
      <c r="WTH6" s="155"/>
      <c r="WTI6" s="155"/>
      <c r="WTJ6" s="155"/>
      <c r="WTK6" s="155"/>
      <c r="WTL6" s="155"/>
      <c r="WTM6" s="155"/>
      <c r="WTN6" s="155"/>
      <c r="WTO6" s="155"/>
      <c r="WTP6" s="155"/>
      <c r="WTQ6" s="155"/>
      <c r="WTR6" s="155"/>
      <c r="WTS6" s="155"/>
      <c r="WTT6" s="155"/>
      <c r="WTU6" s="155"/>
      <c r="WTV6" s="155"/>
      <c r="WTW6" s="155"/>
      <c r="WTX6" s="155"/>
      <c r="WTY6" s="155"/>
      <c r="WTZ6" s="155"/>
      <c r="WUA6" s="155"/>
      <c r="WUB6" s="155"/>
      <c r="WUC6" s="155"/>
      <c r="WUD6" s="155"/>
      <c r="WUE6" s="155"/>
      <c r="WUF6" s="155"/>
      <c r="WUG6" s="155"/>
      <c r="WUH6" s="155"/>
      <c r="WUI6" s="155"/>
      <c r="WUJ6" s="155"/>
      <c r="WUK6" s="155"/>
      <c r="WUL6" s="155"/>
      <c r="WUM6" s="155"/>
      <c r="WUN6" s="155"/>
      <c r="WUO6" s="155"/>
      <c r="WUP6" s="155"/>
      <c r="WUQ6" s="155"/>
      <c r="WUR6" s="155"/>
      <c r="WUS6" s="155"/>
      <c r="WUT6" s="155"/>
      <c r="WUU6" s="155"/>
      <c r="WUV6" s="155"/>
      <c r="WUW6" s="155"/>
      <c r="WUX6" s="155"/>
      <c r="WUY6" s="155"/>
      <c r="WUZ6" s="155"/>
      <c r="WVA6" s="155"/>
      <c r="WVB6" s="155"/>
      <c r="WVC6" s="155"/>
      <c r="WVD6" s="155"/>
      <c r="WVE6" s="155"/>
      <c r="WVF6" s="155"/>
      <c r="WVG6" s="155"/>
      <c r="WVH6" s="155"/>
      <c r="WVI6" s="155"/>
      <c r="WVJ6" s="155"/>
      <c r="WVK6" s="155"/>
      <c r="WVL6" s="155"/>
      <c r="WVM6" s="155"/>
      <c r="WVN6" s="155"/>
      <c r="WVO6" s="155"/>
      <c r="WVP6" s="155"/>
      <c r="WVQ6" s="155"/>
      <c r="WVR6" s="155"/>
      <c r="WVS6" s="155"/>
      <c r="WVT6" s="155"/>
      <c r="WVU6" s="155"/>
      <c r="WVV6" s="155"/>
      <c r="WVW6" s="155"/>
      <c r="WVX6" s="155"/>
      <c r="WVY6" s="155"/>
      <c r="WVZ6" s="155"/>
      <c r="WWA6" s="155"/>
      <c r="WWB6" s="155"/>
      <c r="WWC6" s="155"/>
      <c r="WWD6" s="155"/>
      <c r="WWE6" s="155"/>
      <c r="WWF6" s="155"/>
      <c r="WWG6" s="155"/>
      <c r="WWH6" s="155"/>
      <c r="WWI6" s="155"/>
      <c r="WWJ6" s="155"/>
      <c r="WWK6" s="155"/>
      <c r="WWL6" s="155"/>
      <c r="WWM6" s="155"/>
      <c r="WWN6" s="155"/>
      <c r="WWO6" s="155"/>
      <c r="WWP6" s="155"/>
      <c r="WWQ6" s="155"/>
      <c r="WWR6" s="155"/>
      <c r="WWS6" s="155"/>
      <c r="WWT6" s="155"/>
      <c r="WWU6" s="155"/>
      <c r="WWV6" s="155"/>
      <c r="WWW6" s="155"/>
      <c r="WWX6" s="155"/>
      <c r="WWY6" s="155"/>
      <c r="WWZ6" s="155"/>
      <c r="WXA6" s="155"/>
      <c r="WXB6" s="155"/>
      <c r="WXC6" s="155"/>
      <c r="WXD6" s="155"/>
      <c r="WXE6" s="155"/>
      <c r="WXF6" s="155"/>
      <c r="WXG6" s="155"/>
      <c r="WXH6" s="155"/>
      <c r="WXI6" s="155"/>
      <c r="WXJ6" s="155"/>
      <c r="WXK6" s="155"/>
      <c r="WXL6" s="155"/>
      <c r="WXM6" s="155"/>
      <c r="WXN6" s="155"/>
      <c r="WXO6" s="155"/>
      <c r="WXP6" s="155"/>
      <c r="WXQ6" s="155"/>
      <c r="WXR6" s="155"/>
      <c r="WXS6" s="155"/>
      <c r="WXT6" s="155"/>
      <c r="WXU6" s="155"/>
      <c r="WXV6" s="155"/>
      <c r="WXW6" s="155"/>
      <c r="WXX6" s="155"/>
      <c r="WXY6" s="155"/>
      <c r="WXZ6" s="155"/>
      <c r="WYA6" s="155"/>
      <c r="WYB6" s="155"/>
      <c r="WYC6" s="155"/>
      <c r="WYD6" s="155"/>
      <c r="WYE6" s="155"/>
      <c r="WYF6" s="155"/>
      <c r="WYG6" s="155"/>
      <c r="WYH6" s="155"/>
      <c r="WYI6" s="155"/>
      <c r="WYJ6" s="155"/>
      <c r="WYK6" s="155"/>
      <c r="WYL6" s="155"/>
      <c r="WYM6" s="155"/>
      <c r="WYN6" s="155"/>
      <c r="WYO6" s="155"/>
      <c r="WYP6" s="155"/>
      <c r="WYQ6" s="155"/>
      <c r="WYR6" s="155"/>
      <c r="WYS6" s="155"/>
      <c r="WYT6" s="155"/>
      <c r="WYU6" s="155"/>
      <c r="WYV6" s="155"/>
      <c r="WYW6" s="155"/>
      <c r="WYX6" s="155"/>
      <c r="WYY6" s="155"/>
      <c r="WYZ6" s="155"/>
      <c r="WZA6" s="155"/>
      <c r="WZB6" s="155"/>
      <c r="WZC6" s="155"/>
      <c r="WZD6" s="155"/>
      <c r="WZE6" s="155"/>
      <c r="WZF6" s="155"/>
      <c r="WZG6" s="155"/>
      <c r="WZH6" s="155"/>
      <c r="WZI6" s="155"/>
      <c r="WZJ6" s="155"/>
      <c r="WZK6" s="155"/>
      <c r="WZL6" s="155"/>
      <c r="WZM6" s="155"/>
      <c r="WZN6" s="155"/>
      <c r="WZO6" s="155"/>
      <c r="WZP6" s="155"/>
      <c r="WZQ6" s="155"/>
      <c r="WZR6" s="155"/>
      <c r="WZS6" s="155"/>
      <c r="WZT6" s="155"/>
      <c r="WZU6" s="155"/>
      <c r="WZV6" s="155"/>
      <c r="WZW6" s="155"/>
      <c r="WZX6" s="155"/>
      <c r="WZY6" s="155"/>
      <c r="WZZ6" s="155"/>
      <c r="XAA6" s="155"/>
      <c r="XAB6" s="155"/>
      <c r="XAC6" s="155"/>
      <c r="XAD6" s="155"/>
      <c r="XAE6" s="155"/>
      <c r="XAF6" s="155"/>
      <c r="XAG6" s="155"/>
      <c r="XAH6" s="155"/>
      <c r="XAI6" s="155"/>
      <c r="XAJ6" s="155"/>
      <c r="XAK6" s="155"/>
      <c r="XAL6" s="155"/>
      <c r="XAM6" s="155"/>
      <c r="XAN6" s="155"/>
      <c r="XAO6" s="155"/>
      <c r="XAP6" s="155"/>
      <c r="XAQ6" s="155"/>
      <c r="XAR6" s="155"/>
      <c r="XAS6" s="155"/>
      <c r="XAT6" s="155"/>
      <c r="XAU6" s="155"/>
      <c r="XAV6" s="155"/>
      <c r="XAW6" s="155"/>
      <c r="XAX6" s="155"/>
      <c r="XAY6" s="155"/>
      <c r="XAZ6" s="155"/>
      <c r="XBA6" s="155"/>
      <c r="XBB6" s="155"/>
      <c r="XBC6" s="155"/>
      <c r="XBD6" s="155"/>
      <c r="XBE6" s="155"/>
      <c r="XBF6" s="155"/>
      <c r="XBG6" s="155"/>
      <c r="XBH6" s="155"/>
      <c r="XBI6" s="155"/>
      <c r="XBJ6" s="155"/>
      <c r="XBK6" s="155"/>
      <c r="XBL6" s="155"/>
      <c r="XBM6" s="155"/>
      <c r="XBN6" s="155"/>
      <c r="XBO6" s="155"/>
      <c r="XBP6" s="155"/>
      <c r="XBQ6" s="155"/>
      <c r="XBR6" s="155"/>
      <c r="XBS6" s="155"/>
      <c r="XBT6" s="155"/>
      <c r="XBU6" s="155"/>
      <c r="XBV6" s="155"/>
      <c r="XBW6" s="155"/>
      <c r="XBX6" s="155"/>
      <c r="XBY6" s="155"/>
      <c r="XBZ6" s="155"/>
      <c r="XCA6" s="155"/>
      <c r="XCB6" s="155"/>
      <c r="XCC6" s="155"/>
      <c r="XCD6" s="155"/>
      <c r="XCE6" s="155"/>
      <c r="XCF6" s="155"/>
      <c r="XCG6" s="155"/>
      <c r="XCH6" s="155"/>
      <c r="XCI6" s="155"/>
      <c r="XCJ6" s="155"/>
      <c r="XCK6" s="155"/>
      <c r="XCL6" s="155"/>
      <c r="XCM6" s="155"/>
      <c r="XCN6" s="155"/>
      <c r="XCO6" s="155"/>
      <c r="XCP6" s="155"/>
      <c r="XCQ6" s="155"/>
      <c r="XCR6" s="155"/>
      <c r="XCS6" s="155"/>
      <c r="XCT6" s="155"/>
      <c r="XCU6" s="155"/>
      <c r="XCV6" s="155"/>
      <c r="XCW6" s="155"/>
      <c r="XCX6" s="155"/>
    </row>
    <row r="7" spans="1:16326" x14ac:dyDescent="0.25">
      <c r="C7"/>
      <c r="D7"/>
      <c r="E7" s="251"/>
    </row>
    <row r="8" spans="1:16326" x14ac:dyDescent="0.25">
      <c r="A8" s="160"/>
      <c r="B8" s="145"/>
      <c r="C8" s="252" t="s">
        <v>2339</v>
      </c>
      <c r="D8" s="250"/>
      <c r="E8" s="250">
        <v>148305</v>
      </c>
      <c r="F8" s="147"/>
      <c r="G8" s="148"/>
      <c r="H8" s="149"/>
      <c r="I8" s="149"/>
      <c r="J8" s="158"/>
      <c r="K8" s="159"/>
      <c r="L8" s="150"/>
      <c r="M8" s="151"/>
      <c r="N8" s="148"/>
      <c r="O8" s="152"/>
      <c r="P8" s="153"/>
      <c r="Q8" s="148"/>
      <c r="R8" s="146"/>
      <c r="S8" s="154"/>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c r="BH8" s="155"/>
      <c r="BI8" s="155"/>
      <c r="BJ8" s="155"/>
      <c r="BK8" s="155"/>
      <c r="BL8" s="155"/>
      <c r="BM8" s="155"/>
      <c r="BN8" s="155"/>
      <c r="BO8" s="155"/>
      <c r="BP8" s="155"/>
      <c r="BQ8" s="155"/>
      <c r="BR8" s="155"/>
      <c r="BS8" s="155"/>
      <c r="BT8" s="155"/>
      <c r="BU8" s="155"/>
      <c r="BV8" s="155"/>
      <c r="BW8" s="155"/>
      <c r="BX8" s="155"/>
      <c r="BY8" s="155"/>
      <c r="BZ8" s="155"/>
      <c r="CA8" s="155"/>
      <c r="CB8" s="155"/>
      <c r="CC8" s="155"/>
      <c r="CD8" s="155"/>
      <c r="CE8" s="155"/>
      <c r="CF8" s="155"/>
      <c r="CG8" s="155"/>
      <c r="CH8" s="155"/>
      <c r="CI8" s="155"/>
      <c r="CJ8" s="155"/>
      <c r="CK8" s="155"/>
      <c r="CL8" s="155"/>
      <c r="CM8" s="155"/>
      <c r="CN8" s="155"/>
      <c r="CO8" s="155"/>
      <c r="CP8" s="155"/>
      <c r="CQ8" s="155"/>
      <c r="CR8" s="155"/>
      <c r="CS8" s="155"/>
      <c r="CT8" s="155"/>
      <c r="CU8" s="155"/>
      <c r="CV8" s="155"/>
      <c r="CW8" s="155"/>
      <c r="CX8" s="155"/>
      <c r="CY8" s="155"/>
      <c r="CZ8" s="155"/>
      <c r="DA8" s="155"/>
      <c r="DB8" s="155"/>
      <c r="DC8" s="155"/>
      <c r="DD8" s="155"/>
      <c r="DE8" s="155"/>
      <c r="DF8" s="155"/>
      <c r="DG8" s="155"/>
      <c r="DH8" s="155"/>
      <c r="DI8" s="155"/>
      <c r="DJ8" s="155"/>
      <c r="DK8" s="155"/>
      <c r="DL8" s="155"/>
      <c r="DM8" s="155"/>
      <c r="DN8" s="155"/>
      <c r="DO8" s="155"/>
      <c r="DP8" s="155"/>
      <c r="DQ8" s="155"/>
      <c r="DR8" s="155"/>
      <c r="DS8" s="155"/>
      <c r="DT8" s="155"/>
      <c r="DU8" s="155"/>
      <c r="DV8" s="155"/>
      <c r="DW8" s="155"/>
      <c r="DX8" s="155"/>
      <c r="DY8" s="155"/>
      <c r="DZ8" s="155"/>
      <c r="EA8" s="155"/>
      <c r="EB8" s="155"/>
      <c r="EC8" s="155"/>
      <c r="ED8" s="155"/>
      <c r="EE8" s="155"/>
      <c r="EF8" s="155"/>
      <c r="EG8" s="155"/>
      <c r="EH8" s="155"/>
      <c r="EI8" s="155"/>
      <c r="EJ8" s="155"/>
      <c r="EK8" s="155"/>
      <c r="EL8" s="155"/>
      <c r="EM8" s="155"/>
      <c r="EN8" s="155"/>
      <c r="EO8" s="155"/>
      <c r="EP8" s="155"/>
      <c r="EQ8" s="155"/>
      <c r="ER8" s="155"/>
      <c r="ES8" s="155"/>
      <c r="ET8" s="155"/>
      <c r="EU8" s="155"/>
      <c r="EV8" s="155"/>
      <c r="EW8" s="155"/>
      <c r="EX8" s="155"/>
      <c r="EY8" s="155"/>
      <c r="EZ8" s="155"/>
      <c r="FA8" s="155"/>
      <c r="FB8" s="155"/>
      <c r="FC8" s="155"/>
      <c r="FD8" s="155"/>
      <c r="FE8" s="155"/>
      <c r="FF8" s="155"/>
      <c r="FG8" s="155"/>
      <c r="FH8" s="155"/>
      <c r="FI8" s="155"/>
      <c r="FJ8" s="155"/>
      <c r="FK8" s="155"/>
      <c r="FL8" s="155"/>
      <c r="FM8" s="155"/>
      <c r="FN8" s="155"/>
      <c r="FO8" s="155"/>
      <c r="FP8" s="155"/>
      <c r="FQ8" s="155"/>
      <c r="FR8" s="155"/>
      <c r="FS8" s="155"/>
      <c r="FT8" s="155"/>
      <c r="FU8" s="155"/>
      <c r="FV8" s="155"/>
      <c r="FW8" s="155"/>
      <c r="FX8" s="155"/>
      <c r="FY8" s="155"/>
      <c r="FZ8" s="155"/>
      <c r="GA8" s="155"/>
      <c r="GB8" s="155"/>
      <c r="GC8" s="155"/>
      <c r="GD8" s="155"/>
      <c r="GE8" s="155"/>
      <c r="GF8" s="155"/>
      <c r="GG8" s="155"/>
      <c r="GH8" s="155"/>
      <c r="GI8" s="155"/>
      <c r="GJ8" s="155"/>
      <c r="GK8" s="155"/>
      <c r="GL8" s="155"/>
      <c r="GM8" s="155"/>
      <c r="GN8" s="155"/>
      <c r="GO8" s="155"/>
      <c r="GP8" s="155"/>
      <c r="GQ8" s="155"/>
      <c r="GR8" s="155"/>
      <c r="GS8" s="155"/>
      <c r="GT8" s="155"/>
      <c r="GU8" s="155"/>
      <c r="GV8" s="155"/>
      <c r="GW8" s="155"/>
      <c r="GX8" s="155"/>
      <c r="GY8" s="155"/>
      <c r="GZ8" s="155"/>
      <c r="HA8" s="155"/>
      <c r="HB8" s="155"/>
      <c r="HC8" s="155"/>
      <c r="HD8" s="155"/>
      <c r="HE8" s="155"/>
      <c r="HF8" s="155"/>
      <c r="HG8" s="155"/>
      <c r="HH8" s="155"/>
      <c r="HI8" s="155"/>
      <c r="HJ8" s="155"/>
      <c r="HK8" s="155"/>
      <c r="HL8" s="155"/>
      <c r="HM8" s="155"/>
      <c r="HN8" s="155"/>
      <c r="HO8" s="155"/>
      <c r="HP8" s="155"/>
      <c r="HQ8" s="155"/>
      <c r="HR8" s="155"/>
      <c r="HS8" s="155"/>
      <c r="HT8" s="155"/>
      <c r="HU8" s="155"/>
      <c r="HV8" s="155"/>
      <c r="HW8" s="155"/>
      <c r="HX8" s="155"/>
      <c r="HY8" s="155"/>
      <c r="HZ8" s="155"/>
      <c r="IA8" s="155"/>
      <c r="IB8" s="155"/>
      <c r="IC8" s="155"/>
      <c r="ID8" s="155"/>
      <c r="IE8" s="155"/>
      <c r="IF8" s="155"/>
      <c r="IG8" s="155"/>
      <c r="IH8" s="155"/>
      <c r="II8" s="155"/>
      <c r="IJ8" s="155"/>
      <c r="IK8" s="155"/>
      <c r="IL8" s="155"/>
      <c r="IM8" s="155"/>
      <c r="IN8" s="155"/>
      <c r="IO8" s="155"/>
      <c r="IP8" s="155"/>
      <c r="IQ8" s="155"/>
      <c r="IR8" s="155"/>
      <c r="IS8" s="155"/>
      <c r="IT8" s="155"/>
      <c r="IU8" s="155"/>
      <c r="IV8" s="155"/>
      <c r="IW8" s="155"/>
      <c r="IX8" s="155"/>
      <c r="IY8" s="155"/>
      <c r="IZ8" s="155"/>
      <c r="JA8" s="155"/>
      <c r="JB8" s="155"/>
      <c r="JC8" s="155"/>
      <c r="JD8" s="155"/>
      <c r="JE8" s="155"/>
      <c r="JF8" s="155"/>
      <c r="JG8" s="155"/>
      <c r="JH8" s="155"/>
      <c r="JI8" s="155"/>
      <c r="JJ8" s="155"/>
      <c r="JK8" s="155"/>
      <c r="JL8" s="155"/>
      <c r="JM8" s="155"/>
      <c r="JN8" s="155"/>
      <c r="JO8" s="155"/>
      <c r="JP8" s="155"/>
      <c r="JQ8" s="155"/>
      <c r="JR8" s="155"/>
      <c r="JS8" s="155"/>
      <c r="JT8" s="155"/>
      <c r="JU8" s="155"/>
      <c r="JV8" s="155"/>
      <c r="JW8" s="155"/>
      <c r="JX8" s="155"/>
      <c r="JY8" s="155"/>
      <c r="JZ8" s="155"/>
      <c r="KA8" s="155"/>
      <c r="KB8" s="155"/>
      <c r="KC8" s="155"/>
      <c r="KD8" s="155"/>
      <c r="KE8" s="155"/>
      <c r="KF8" s="155"/>
      <c r="KG8" s="155"/>
      <c r="KH8" s="155"/>
      <c r="KI8" s="155"/>
      <c r="KJ8" s="155"/>
      <c r="KK8" s="155"/>
      <c r="KL8" s="155"/>
      <c r="KM8" s="155"/>
      <c r="KN8" s="155"/>
      <c r="KO8" s="155"/>
      <c r="KP8" s="155"/>
      <c r="KQ8" s="155"/>
      <c r="KR8" s="155"/>
      <c r="KS8" s="155"/>
      <c r="KT8" s="155"/>
      <c r="KU8" s="155"/>
      <c r="KV8" s="155"/>
      <c r="KW8" s="155"/>
      <c r="KX8" s="155"/>
      <c r="KY8" s="155"/>
      <c r="KZ8" s="155"/>
      <c r="LA8" s="155"/>
      <c r="LB8" s="155"/>
      <c r="LC8" s="155"/>
      <c r="LD8" s="155"/>
      <c r="LE8" s="155"/>
      <c r="LF8" s="155"/>
      <c r="LG8" s="155"/>
      <c r="LH8" s="155"/>
      <c r="LI8" s="155"/>
      <c r="LJ8" s="155"/>
      <c r="LK8" s="155"/>
      <c r="LL8" s="155"/>
      <c r="LM8" s="155"/>
      <c r="LN8" s="155"/>
      <c r="LO8" s="155"/>
      <c r="LP8" s="155"/>
      <c r="LQ8" s="155"/>
      <c r="LR8" s="155"/>
      <c r="LS8" s="155"/>
      <c r="LT8" s="155"/>
      <c r="LU8" s="155"/>
      <c r="LV8" s="155"/>
      <c r="LW8" s="155"/>
      <c r="LX8" s="155"/>
      <c r="LY8" s="155"/>
      <c r="LZ8" s="155"/>
      <c r="MA8" s="155"/>
      <c r="MB8" s="155"/>
      <c r="MC8" s="155"/>
      <c r="MD8" s="155"/>
      <c r="ME8" s="155"/>
      <c r="MF8" s="155"/>
      <c r="MG8" s="155"/>
      <c r="MH8" s="155"/>
      <c r="MI8" s="155"/>
      <c r="MJ8" s="155"/>
      <c r="MK8" s="155"/>
      <c r="ML8" s="155"/>
      <c r="MM8" s="155"/>
      <c r="MN8" s="155"/>
      <c r="MO8" s="155"/>
      <c r="MP8" s="155"/>
      <c r="MQ8" s="155"/>
      <c r="MR8" s="155"/>
      <c r="MS8" s="155"/>
      <c r="MT8" s="155"/>
      <c r="MU8" s="155"/>
      <c r="MV8" s="155"/>
      <c r="MW8" s="155"/>
      <c r="MX8" s="155"/>
      <c r="MY8" s="155"/>
      <c r="MZ8" s="155"/>
      <c r="NA8" s="155"/>
      <c r="NB8" s="155"/>
      <c r="NC8" s="155"/>
      <c r="ND8" s="155"/>
      <c r="NE8" s="155"/>
      <c r="NF8" s="155"/>
      <c r="NG8" s="155"/>
      <c r="NH8" s="155"/>
      <c r="NI8" s="155"/>
      <c r="NJ8" s="155"/>
      <c r="NK8" s="155"/>
      <c r="NL8" s="155"/>
      <c r="NM8" s="155"/>
      <c r="NN8" s="155"/>
      <c r="NO8" s="155"/>
      <c r="NP8" s="155"/>
      <c r="NQ8" s="155"/>
      <c r="NR8" s="155"/>
      <c r="NS8" s="155"/>
      <c r="NT8" s="155"/>
      <c r="NU8" s="155"/>
      <c r="NV8" s="155"/>
      <c r="NW8" s="155"/>
      <c r="NX8" s="155"/>
      <c r="NY8" s="155"/>
      <c r="NZ8" s="155"/>
      <c r="OA8" s="155"/>
      <c r="OB8" s="155"/>
      <c r="OC8" s="155"/>
      <c r="OD8" s="155"/>
      <c r="OE8" s="155"/>
      <c r="OF8" s="155"/>
      <c r="OG8" s="155"/>
      <c r="OH8" s="155"/>
      <c r="OI8" s="155"/>
      <c r="OJ8" s="155"/>
      <c r="OK8" s="155"/>
      <c r="OL8" s="155"/>
      <c r="OM8" s="155"/>
      <c r="ON8" s="155"/>
      <c r="OO8" s="155"/>
      <c r="OP8" s="155"/>
      <c r="OQ8" s="155"/>
      <c r="OR8" s="155"/>
      <c r="OS8" s="155"/>
      <c r="OT8" s="155"/>
      <c r="OU8" s="155"/>
      <c r="OV8" s="155"/>
      <c r="OW8" s="155"/>
      <c r="OX8" s="155"/>
      <c r="OY8" s="155"/>
      <c r="OZ8" s="155"/>
      <c r="PA8" s="155"/>
      <c r="PB8" s="155"/>
      <c r="PC8" s="155"/>
      <c r="PD8" s="155"/>
      <c r="PE8" s="155"/>
      <c r="PF8" s="155"/>
      <c r="PG8" s="155"/>
      <c r="PH8" s="155"/>
      <c r="PI8" s="155"/>
      <c r="PJ8" s="155"/>
      <c r="PK8" s="155"/>
      <c r="PL8" s="155"/>
      <c r="PM8" s="155"/>
      <c r="PN8" s="155"/>
      <c r="PO8" s="155"/>
      <c r="PP8" s="155"/>
      <c r="PQ8" s="155"/>
      <c r="PR8" s="155"/>
      <c r="PS8" s="155"/>
      <c r="PT8" s="155"/>
      <c r="PU8" s="155"/>
      <c r="PV8" s="155"/>
      <c r="PW8" s="155"/>
      <c r="PX8" s="155"/>
      <c r="PY8" s="155"/>
      <c r="PZ8" s="155"/>
      <c r="QA8" s="155"/>
      <c r="QB8" s="155"/>
      <c r="QC8" s="155"/>
      <c r="QD8" s="155"/>
      <c r="QE8" s="155"/>
      <c r="QF8" s="155"/>
      <c r="QG8" s="155"/>
      <c r="QH8" s="155"/>
      <c r="QI8" s="155"/>
      <c r="QJ8" s="155"/>
      <c r="QK8" s="155"/>
      <c r="QL8" s="155"/>
      <c r="QM8" s="155"/>
      <c r="QN8" s="155"/>
      <c r="QO8" s="155"/>
      <c r="QP8" s="155"/>
      <c r="QQ8" s="155"/>
      <c r="QR8" s="155"/>
      <c r="QS8" s="155"/>
      <c r="QT8" s="155"/>
      <c r="QU8" s="155"/>
      <c r="QV8" s="155"/>
      <c r="QW8" s="155"/>
      <c r="QX8" s="155"/>
      <c r="QY8" s="155"/>
      <c r="QZ8" s="155"/>
      <c r="RA8" s="155"/>
      <c r="RB8" s="155"/>
      <c r="RC8" s="155"/>
      <c r="RD8" s="155"/>
      <c r="RE8" s="155"/>
      <c r="RF8" s="155"/>
      <c r="RG8" s="155"/>
      <c r="RH8" s="155"/>
      <c r="RI8" s="155"/>
      <c r="RJ8" s="155"/>
      <c r="RK8" s="155"/>
      <c r="RL8" s="155"/>
      <c r="RM8" s="155"/>
      <c r="RN8" s="155"/>
      <c r="RO8" s="155"/>
      <c r="RP8" s="155"/>
      <c r="RQ8" s="155"/>
      <c r="RR8" s="155"/>
      <c r="RS8" s="155"/>
      <c r="RT8" s="155"/>
      <c r="RU8" s="155"/>
      <c r="RV8" s="155"/>
      <c r="RW8" s="155"/>
      <c r="RX8" s="155"/>
      <c r="RY8" s="155"/>
      <c r="RZ8" s="155"/>
      <c r="SA8" s="155"/>
      <c r="SB8" s="155"/>
      <c r="SC8" s="155"/>
      <c r="SD8" s="155"/>
      <c r="SE8" s="155"/>
      <c r="SF8" s="155"/>
      <c r="SG8" s="155"/>
      <c r="SH8" s="155"/>
      <c r="SI8" s="155"/>
      <c r="SJ8" s="155"/>
      <c r="SK8" s="155"/>
      <c r="SL8" s="155"/>
      <c r="SM8" s="155"/>
      <c r="SN8" s="155"/>
      <c r="SO8" s="155"/>
      <c r="SP8" s="155"/>
      <c r="SQ8" s="155"/>
      <c r="SR8" s="155"/>
      <c r="SS8" s="155"/>
      <c r="ST8" s="155"/>
      <c r="SU8" s="155"/>
      <c r="SV8" s="155"/>
      <c r="SW8" s="155"/>
      <c r="SX8" s="155"/>
      <c r="SY8" s="155"/>
      <c r="SZ8" s="155"/>
      <c r="TA8" s="155"/>
      <c r="TB8" s="155"/>
      <c r="TC8" s="155"/>
      <c r="TD8" s="155"/>
      <c r="TE8" s="155"/>
      <c r="TF8" s="155"/>
      <c r="TG8" s="155"/>
      <c r="TH8" s="155"/>
      <c r="TI8" s="155"/>
      <c r="TJ8" s="155"/>
      <c r="TK8" s="155"/>
      <c r="TL8" s="155"/>
      <c r="TM8" s="155"/>
      <c r="TN8" s="155"/>
      <c r="TO8" s="155"/>
      <c r="TP8" s="155"/>
      <c r="TQ8" s="155"/>
      <c r="TR8" s="155"/>
      <c r="TS8" s="155"/>
      <c r="TT8" s="155"/>
      <c r="TU8" s="155"/>
      <c r="TV8" s="155"/>
      <c r="TW8" s="155"/>
      <c r="TX8" s="155"/>
      <c r="TY8" s="155"/>
      <c r="TZ8" s="155"/>
      <c r="UA8" s="155"/>
      <c r="UB8" s="155"/>
      <c r="UC8" s="155"/>
      <c r="UD8" s="155"/>
      <c r="UE8" s="155"/>
      <c r="UF8" s="155"/>
      <c r="UG8" s="155"/>
      <c r="UH8" s="155"/>
      <c r="UI8" s="155"/>
      <c r="UJ8" s="155"/>
      <c r="UK8" s="155"/>
      <c r="UL8" s="155"/>
      <c r="UM8" s="155"/>
      <c r="UN8" s="155"/>
      <c r="UO8" s="155"/>
      <c r="UP8" s="155"/>
      <c r="UQ8" s="155"/>
      <c r="UR8" s="155"/>
      <c r="US8" s="155"/>
      <c r="UT8" s="155"/>
      <c r="UU8" s="155"/>
      <c r="UV8" s="155"/>
      <c r="UW8" s="155"/>
      <c r="UX8" s="155"/>
      <c r="UY8" s="155"/>
      <c r="UZ8" s="155"/>
      <c r="VA8" s="155"/>
      <c r="VB8" s="155"/>
      <c r="VC8" s="155"/>
      <c r="VD8" s="155"/>
      <c r="VE8" s="155"/>
      <c r="VF8" s="155"/>
      <c r="VG8" s="155"/>
      <c r="VH8" s="155"/>
      <c r="VI8" s="155"/>
      <c r="VJ8" s="155"/>
      <c r="VK8" s="155"/>
      <c r="VL8" s="155"/>
      <c r="VM8" s="155"/>
      <c r="VN8" s="155"/>
      <c r="VO8" s="155"/>
      <c r="VP8" s="155"/>
      <c r="VQ8" s="155"/>
      <c r="VR8" s="155"/>
      <c r="VS8" s="155"/>
      <c r="VT8" s="155"/>
      <c r="VU8" s="155"/>
      <c r="VV8" s="155"/>
      <c r="VW8" s="155"/>
      <c r="VX8" s="155"/>
      <c r="VY8" s="155"/>
      <c r="VZ8" s="155"/>
      <c r="WA8" s="155"/>
      <c r="WB8" s="155"/>
      <c r="WC8" s="155"/>
      <c r="WD8" s="155"/>
      <c r="WE8" s="155"/>
      <c r="WF8" s="155"/>
      <c r="WG8" s="155"/>
      <c r="WH8" s="155"/>
      <c r="WI8" s="155"/>
      <c r="WJ8" s="155"/>
      <c r="WK8" s="155"/>
      <c r="WL8" s="155"/>
      <c r="WM8" s="155"/>
      <c r="WN8" s="155"/>
      <c r="WO8" s="155"/>
      <c r="WP8" s="155"/>
      <c r="WQ8" s="155"/>
      <c r="WR8" s="155"/>
      <c r="WS8" s="155"/>
      <c r="WT8" s="155"/>
      <c r="WU8" s="155"/>
      <c r="WV8" s="155"/>
      <c r="WW8" s="155"/>
      <c r="WX8" s="155"/>
      <c r="WY8" s="155"/>
      <c r="WZ8" s="155"/>
      <c r="XA8" s="155"/>
      <c r="XB8" s="155"/>
      <c r="XC8" s="155"/>
      <c r="XD8" s="155"/>
      <c r="XE8" s="155"/>
      <c r="XF8" s="155"/>
      <c r="XG8" s="155"/>
      <c r="XH8" s="155"/>
      <c r="XI8" s="155"/>
      <c r="XJ8" s="155"/>
      <c r="XK8" s="155"/>
      <c r="XL8" s="155"/>
      <c r="XM8" s="155"/>
      <c r="XN8" s="155"/>
      <c r="XO8" s="155"/>
      <c r="XP8" s="155"/>
      <c r="XQ8" s="155"/>
      <c r="XR8" s="155"/>
      <c r="XS8" s="155"/>
      <c r="XT8" s="155"/>
      <c r="XU8" s="155"/>
      <c r="XV8" s="155"/>
      <c r="XW8" s="155"/>
      <c r="XX8" s="155"/>
      <c r="XY8" s="155"/>
      <c r="XZ8" s="155"/>
      <c r="YA8" s="155"/>
      <c r="YB8" s="155"/>
      <c r="YC8" s="155"/>
      <c r="YD8" s="155"/>
      <c r="YE8" s="155"/>
      <c r="YF8" s="155"/>
      <c r="YG8" s="155"/>
      <c r="YH8" s="155"/>
      <c r="YI8" s="155"/>
      <c r="YJ8" s="155"/>
      <c r="YK8" s="155"/>
      <c r="YL8" s="155"/>
      <c r="YM8" s="155"/>
      <c r="YN8" s="155"/>
      <c r="YO8" s="155"/>
      <c r="YP8" s="155"/>
      <c r="YQ8" s="155"/>
      <c r="YR8" s="155"/>
      <c r="YS8" s="155"/>
      <c r="YT8" s="155"/>
      <c r="YU8" s="155"/>
      <c r="YV8" s="155"/>
      <c r="YW8" s="155"/>
      <c r="YX8" s="155"/>
      <c r="YY8" s="155"/>
      <c r="YZ8" s="155"/>
      <c r="ZA8" s="155"/>
      <c r="ZB8" s="155"/>
      <c r="ZC8" s="155"/>
      <c r="ZD8" s="155"/>
      <c r="ZE8" s="155"/>
      <c r="ZF8" s="155"/>
      <c r="ZG8" s="155"/>
      <c r="ZH8" s="155"/>
      <c r="ZI8" s="155"/>
      <c r="ZJ8" s="155"/>
      <c r="ZK8" s="155"/>
      <c r="ZL8" s="155"/>
      <c r="ZM8" s="155"/>
      <c r="ZN8" s="155"/>
      <c r="ZO8" s="155"/>
      <c r="ZP8" s="155"/>
      <c r="ZQ8" s="155"/>
      <c r="ZR8" s="155"/>
      <c r="ZS8" s="155"/>
      <c r="ZT8" s="155"/>
      <c r="ZU8" s="155"/>
      <c r="ZV8" s="155"/>
      <c r="ZW8" s="155"/>
      <c r="ZX8" s="155"/>
      <c r="ZY8" s="155"/>
      <c r="ZZ8" s="155"/>
      <c r="AAA8" s="155"/>
      <c r="AAB8" s="155"/>
      <c r="AAC8" s="155"/>
      <c r="AAD8" s="155"/>
      <c r="AAE8" s="155"/>
      <c r="AAF8" s="155"/>
      <c r="AAG8" s="155"/>
      <c r="AAH8" s="155"/>
      <c r="AAI8" s="155"/>
      <c r="AAJ8" s="155"/>
      <c r="AAK8" s="155"/>
      <c r="AAL8" s="155"/>
      <c r="AAM8" s="155"/>
      <c r="AAN8" s="155"/>
      <c r="AAO8" s="155"/>
      <c r="AAP8" s="155"/>
      <c r="AAQ8" s="155"/>
      <c r="AAR8" s="155"/>
      <c r="AAS8" s="155"/>
      <c r="AAT8" s="155"/>
      <c r="AAU8" s="155"/>
      <c r="AAV8" s="155"/>
      <c r="AAW8" s="155"/>
      <c r="AAX8" s="155"/>
      <c r="AAY8" s="155"/>
      <c r="AAZ8" s="155"/>
      <c r="ABA8" s="155"/>
      <c r="ABB8" s="155"/>
      <c r="ABC8" s="155"/>
      <c r="ABD8" s="155"/>
      <c r="ABE8" s="155"/>
      <c r="ABF8" s="155"/>
      <c r="ABG8" s="155"/>
      <c r="ABH8" s="155"/>
      <c r="ABI8" s="155"/>
      <c r="ABJ8" s="155"/>
      <c r="ABK8" s="155"/>
      <c r="ABL8" s="155"/>
      <c r="ABM8" s="155"/>
      <c r="ABN8" s="155"/>
      <c r="ABO8" s="155"/>
      <c r="ABP8" s="155"/>
      <c r="ABQ8" s="155"/>
      <c r="ABR8" s="155"/>
      <c r="ABS8" s="155"/>
      <c r="ABT8" s="155"/>
      <c r="ABU8" s="155"/>
      <c r="ABV8" s="155"/>
      <c r="ABW8" s="155"/>
      <c r="ABX8" s="155"/>
      <c r="ABY8" s="155"/>
      <c r="ABZ8" s="155"/>
      <c r="ACA8" s="155"/>
      <c r="ACB8" s="155"/>
      <c r="ACC8" s="155"/>
      <c r="ACD8" s="155"/>
      <c r="ACE8" s="155"/>
      <c r="ACF8" s="155"/>
      <c r="ACG8" s="155"/>
      <c r="ACH8" s="155"/>
      <c r="ACI8" s="155"/>
      <c r="ACJ8" s="155"/>
      <c r="ACK8" s="155"/>
      <c r="ACL8" s="155"/>
      <c r="ACM8" s="155"/>
      <c r="ACN8" s="155"/>
      <c r="ACO8" s="155"/>
      <c r="ACP8" s="155"/>
      <c r="ACQ8" s="155"/>
      <c r="ACR8" s="155"/>
      <c r="ACS8" s="155"/>
      <c r="ACT8" s="155"/>
      <c r="ACU8" s="155"/>
      <c r="ACV8" s="155"/>
      <c r="ACW8" s="155"/>
      <c r="ACX8" s="155"/>
      <c r="ACY8" s="155"/>
      <c r="ACZ8" s="155"/>
      <c r="ADA8" s="155"/>
      <c r="ADB8" s="155"/>
      <c r="ADC8" s="155"/>
      <c r="ADD8" s="155"/>
      <c r="ADE8" s="155"/>
      <c r="ADF8" s="155"/>
      <c r="ADG8" s="155"/>
      <c r="ADH8" s="155"/>
      <c r="ADI8" s="155"/>
      <c r="ADJ8" s="155"/>
      <c r="ADK8" s="155"/>
      <c r="ADL8" s="155"/>
      <c r="ADM8" s="155"/>
      <c r="ADN8" s="155"/>
      <c r="ADO8" s="155"/>
      <c r="ADP8" s="155"/>
      <c r="ADQ8" s="155"/>
      <c r="ADR8" s="155"/>
      <c r="ADS8" s="155"/>
      <c r="ADT8" s="155"/>
      <c r="ADU8" s="155"/>
      <c r="ADV8" s="155"/>
      <c r="ADW8" s="155"/>
      <c r="ADX8" s="155"/>
      <c r="ADY8" s="155"/>
      <c r="ADZ8" s="155"/>
      <c r="AEA8" s="155"/>
      <c r="AEB8" s="155"/>
      <c r="AEC8" s="155"/>
      <c r="AED8" s="155"/>
      <c r="AEE8" s="155"/>
      <c r="AEF8" s="155"/>
      <c r="AEG8" s="155"/>
      <c r="AEH8" s="155"/>
      <c r="AEI8" s="155"/>
      <c r="AEJ8" s="155"/>
      <c r="AEK8" s="155"/>
      <c r="AEL8" s="155"/>
      <c r="AEM8" s="155"/>
      <c r="AEN8" s="155"/>
      <c r="AEO8" s="155"/>
      <c r="AEP8" s="155"/>
      <c r="AEQ8" s="155"/>
      <c r="AER8" s="155"/>
      <c r="AES8" s="155"/>
      <c r="AET8" s="155"/>
      <c r="AEU8" s="155"/>
      <c r="AEV8" s="155"/>
      <c r="AEW8" s="155"/>
      <c r="AEX8" s="155"/>
      <c r="AEY8" s="155"/>
      <c r="AEZ8" s="155"/>
      <c r="AFA8" s="155"/>
      <c r="AFB8" s="155"/>
      <c r="AFC8" s="155"/>
      <c r="AFD8" s="155"/>
      <c r="AFE8" s="155"/>
      <c r="AFF8" s="155"/>
      <c r="AFG8" s="155"/>
      <c r="AFH8" s="155"/>
      <c r="AFI8" s="155"/>
      <c r="AFJ8" s="155"/>
      <c r="AFK8" s="155"/>
      <c r="AFL8" s="155"/>
      <c r="AFM8" s="155"/>
      <c r="AFN8" s="155"/>
      <c r="AFO8" s="155"/>
      <c r="AFP8" s="155"/>
      <c r="AFQ8" s="155"/>
      <c r="AFR8" s="155"/>
      <c r="AFS8" s="155"/>
      <c r="AFT8" s="155"/>
      <c r="AFU8" s="155"/>
      <c r="AFV8" s="155"/>
      <c r="AFW8" s="155"/>
      <c r="AFX8" s="155"/>
      <c r="AFY8" s="155"/>
      <c r="AFZ8" s="155"/>
      <c r="AGA8" s="155"/>
      <c r="AGB8" s="155"/>
      <c r="AGC8" s="155"/>
      <c r="AGD8" s="155"/>
      <c r="AGE8" s="155"/>
      <c r="AGF8" s="155"/>
      <c r="AGG8" s="155"/>
      <c r="AGH8" s="155"/>
      <c r="AGI8" s="155"/>
      <c r="AGJ8" s="155"/>
      <c r="AGK8" s="155"/>
      <c r="AGL8" s="155"/>
      <c r="AGM8" s="155"/>
      <c r="AGN8" s="155"/>
      <c r="AGO8" s="155"/>
      <c r="AGP8" s="155"/>
      <c r="AGQ8" s="155"/>
      <c r="AGR8" s="155"/>
      <c r="AGS8" s="155"/>
      <c r="AGT8" s="155"/>
      <c r="AGU8" s="155"/>
      <c r="AGV8" s="155"/>
      <c r="AGW8" s="155"/>
      <c r="AGX8" s="155"/>
      <c r="AGY8" s="155"/>
      <c r="AGZ8" s="155"/>
      <c r="AHA8" s="155"/>
      <c r="AHB8" s="155"/>
      <c r="AHC8" s="155"/>
      <c r="AHD8" s="155"/>
      <c r="AHE8" s="155"/>
      <c r="AHF8" s="155"/>
      <c r="AHG8" s="155"/>
      <c r="AHH8" s="155"/>
      <c r="AHI8" s="155"/>
      <c r="AHJ8" s="155"/>
      <c r="AHK8" s="155"/>
      <c r="AHL8" s="155"/>
      <c r="AHM8" s="155"/>
      <c r="AHN8" s="155"/>
      <c r="AHO8" s="155"/>
      <c r="AHP8" s="155"/>
      <c r="AHQ8" s="155"/>
      <c r="AHR8" s="155"/>
      <c r="AHS8" s="155"/>
      <c r="AHT8" s="155"/>
      <c r="AHU8" s="155"/>
      <c r="AHV8" s="155"/>
      <c r="AHW8" s="155"/>
      <c r="AHX8" s="155"/>
      <c r="AHY8" s="155"/>
      <c r="AHZ8" s="155"/>
      <c r="AIA8" s="155"/>
      <c r="AIB8" s="155"/>
      <c r="AIC8" s="155"/>
      <c r="AID8" s="155"/>
      <c r="AIE8" s="155"/>
      <c r="AIF8" s="155"/>
      <c r="AIG8" s="155"/>
      <c r="AIH8" s="155"/>
      <c r="AII8" s="155"/>
      <c r="AIJ8" s="155"/>
      <c r="AIK8" s="155"/>
      <c r="AIL8" s="155"/>
      <c r="AIM8" s="155"/>
      <c r="AIN8" s="155"/>
      <c r="AIO8" s="155"/>
      <c r="AIP8" s="155"/>
      <c r="AIQ8" s="155"/>
      <c r="AIR8" s="155"/>
      <c r="AIS8" s="155"/>
      <c r="AIT8" s="155"/>
      <c r="AIU8" s="155"/>
      <c r="AIV8" s="155"/>
      <c r="AIW8" s="155"/>
      <c r="AIX8" s="155"/>
      <c r="AIY8" s="155"/>
      <c r="AIZ8" s="155"/>
      <c r="AJA8" s="155"/>
      <c r="AJB8" s="155"/>
      <c r="AJC8" s="155"/>
      <c r="AJD8" s="155"/>
      <c r="AJE8" s="155"/>
      <c r="AJF8" s="155"/>
      <c r="AJG8" s="155"/>
      <c r="AJH8" s="155"/>
      <c r="AJI8" s="155"/>
      <c r="AJJ8" s="155"/>
      <c r="AJK8" s="155"/>
      <c r="AJL8" s="155"/>
      <c r="AJM8" s="155"/>
      <c r="AJN8" s="155"/>
      <c r="AJO8" s="155"/>
      <c r="AJP8" s="155"/>
      <c r="AJQ8" s="155"/>
      <c r="AJR8" s="155"/>
      <c r="AJS8" s="155"/>
      <c r="AJT8" s="155"/>
      <c r="AJU8" s="155"/>
      <c r="AJV8" s="155"/>
      <c r="AJW8" s="155"/>
      <c r="AJX8" s="155"/>
      <c r="AJY8" s="155"/>
      <c r="AJZ8" s="155"/>
      <c r="AKA8" s="155"/>
      <c r="AKB8" s="155"/>
      <c r="AKC8" s="155"/>
      <c r="AKD8" s="155"/>
      <c r="AKE8" s="155"/>
      <c r="AKF8" s="155"/>
      <c r="AKG8" s="155"/>
      <c r="AKH8" s="155"/>
      <c r="AKI8" s="155"/>
      <c r="AKJ8" s="155"/>
      <c r="AKK8" s="155"/>
      <c r="AKL8" s="155"/>
      <c r="AKM8" s="155"/>
      <c r="AKN8" s="155"/>
      <c r="AKO8" s="155"/>
      <c r="AKP8" s="155"/>
      <c r="AKQ8" s="155"/>
      <c r="AKR8" s="155"/>
      <c r="AKS8" s="155"/>
      <c r="AKT8" s="155"/>
      <c r="AKU8" s="155"/>
      <c r="AKV8" s="155"/>
      <c r="AKW8" s="155"/>
      <c r="AKX8" s="155"/>
      <c r="AKY8" s="155"/>
      <c r="AKZ8" s="155"/>
      <c r="ALA8" s="155"/>
      <c r="ALB8" s="155"/>
      <c r="ALC8" s="155"/>
      <c r="ALD8" s="155"/>
      <c r="ALE8" s="155"/>
      <c r="ALF8" s="155"/>
      <c r="ALG8" s="155"/>
      <c r="ALH8" s="155"/>
      <c r="ALI8" s="155"/>
      <c r="ALJ8" s="155"/>
      <c r="ALK8" s="155"/>
      <c r="ALL8" s="155"/>
      <c r="ALM8" s="155"/>
      <c r="ALN8" s="155"/>
      <c r="ALO8" s="155"/>
      <c r="ALP8" s="155"/>
      <c r="ALQ8" s="155"/>
      <c r="ALR8" s="155"/>
      <c r="ALS8" s="155"/>
      <c r="ALT8" s="155"/>
      <c r="ALU8" s="155"/>
      <c r="ALV8" s="155"/>
      <c r="ALW8" s="155"/>
      <c r="ALX8" s="155"/>
      <c r="ALY8" s="155"/>
      <c r="ALZ8" s="155"/>
      <c r="AMA8" s="155"/>
      <c r="AMB8" s="155"/>
      <c r="AMC8" s="155"/>
      <c r="AMD8" s="155"/>
      <c r="AME8" s="155"/>
      <c r="AMF8" s="155"/>
      <c r="AMG8" s="155"/>
      <c r="AMH8" s="155"/>
      <c r="AMI8" s="155"/>
      <c r="AMJ8" s="155"/>
      <c r="AMK8" s="155"/>
      <c r="AML8" s="155"/>
      <c r="AMM8" s="155"/>
      <c r="AMN8" s="155"/>
      <c r="AMO8" s="155"/>
      <c r="AMP8" s="155"/>
      <c r="AMQ8" s="155"/>
      <c r="AMR8" s="155"/>
      <c r="AMS8" s="155"/>
      <c r="AMT8" s="155"/>
      <c r="AMU8" s="155"/>
      <c r="AMV8" s="155"/>
      <c r="AMW8" s="155"/>
      <c r="AMX8" s="155"/>
      <c r="AMY8" s="155"/>
      <c r="AMZ8" s="155"/>
      <c r="ANA8" s="155"/>
      <c r="ANB8" s="155"/>
      <c r="ANC8" s="155"/>
      <c r="AND8" s="155"/>
      <c r="ANE8" s="155"/>
      <c r="ANF8" s="155"/>
      <c r="ANG8" s="155"/>
      <c r="ANH8" s="155"/>
      <c r="ANI8" s="155"/>
      <c r="ANJ8" s="155"/>
      <c r="ANK8" s="155"/>
      <c r="ANL8" s="155"/>
      <c r="ANM8" s="155"/>
      <c r="ANN8" s="155"/>
      <c r="ANO8" s="155"/>
      <c r="ANP8" s="155"/>
      <c r="ANQ8" s="155"/>
      <c r="ANR8" s="155"/>
      <c r="ANS8" s="155"/>
      <c r="ANT8" s="155"/>
      <c r="ANU8" s="155"/>
      <c r="ANV8" s="155"/>
      <c r="ANW8" s="155"/>
      <c r="ANX8" s="155"/>
      <c r="ANY8" s="155"/>
      <c r="ANZ8" s="155"/>
      <c r="AOA8" s="155"/>
      <c r="AOB8" s="155"/>
      <c r="AOC8" s="155"/>
      <c r="AOD8" s="155"/>
      <c r="AOE8" s="155"/>
      <c r="AOF8" s="155"/>
      <c r="AOG8" s="155"/>
      <c r="AOH8" s="155"/>
      <c r="AOI8" s="155"/>
      <c r="AOJ8" s="155"/>
      <c r="AOK8" s="155"/>
      <c r="AOL8" s="155"/>
      <c r="AOM8" s="155"/>
      <c r="AON8" s="155"/>
      <c r="AOO8" s="155"/>
      <c r="AOP8" s="155"/>
      <c r="AOQ8" s="155"/>
      <c r="AOR8" s="155"/>
      <c r="AOS8" s="155"/>
      <c r="AOT8" s="155"/>
      <c r="AOU8" s="155"/>
      <c r="AOV8" s="155"/>
      <c r="AOW8" s="155"/>
      <c r="AOX8" s="155"/>
      <c r="AOY8" s="155"/>
      <c r="AOZ8" s="155"/>
      <c r="APA8" s="155"/>
      <c r="APB8" s="155"/>
      <c r="APC8" s="155"/>
      <c r="APD8" s="155"/>
      <c r="APE8" s="155"/>
      <c r="APF8" s="155"/>
      <c r="APG8" s="155"/>
      <c r="APH8" s="155"/>
      <c r="API8" s="155"/>
      <c r="APJ8" s="155"/>
      <c r="APK8" s="155"/>
      <c r="APL8" s="155"/>
      <c r="APM8" s="155"/>
      <c r="APN8" s="155"/>
      <c r="APO8" s="155"/>
      <c r="APP8" s="155"/>
      <c r="APQ8" s="155"/>
      <c r="APR8" s="155"/>
      <c r="APS8" s="155"/>
      <c r="APT8" s="155"/>
      <c r="APU8" s="155"/>
      <c r="APV8" s="155"/>
      <c r="APW8" s="155"/>
      <c r="APX8" s="155"/>
      <c r="APY8" s="155"/>
      <c r="APZ8" s="155"/>
      <c r="AQA8" s="155"/>
      <c r="AQB8" s="155"/>
      <c r="AQC8" s="155"/>
      <c r="AQD8" s="155"/>
      <c r="AQE8" s="155"/>
      <c r="AQF8" s="155"/>
      <c r="AQG8" s="155"/>
      <c r="AQH8" s="155"/>
      <c r="AQI8" s="155"/>
      <c r="AQJ8" s="155"/>
      <c r="AQK8" s="155"/>
      <c r="AQL8" s="155"/>
      <c r="AQM8" s="155"/>
      <c r="AQN8" s="155"/>
      <c r="AQO8" s="155"/>
      <c r="AQP8" s="155"/>
      <c r="AQQ8" s="155"/>
      <c r="AQR8" s="155"/>
      <c r="AQS8" s="155"/>
      <c r="AQT8" s="155"/>
      <c r="AQU8" s="155"/>
      <c r="AQV8" s="155"/>
      <c r="AQW8" s="155"/>
      <c r="AQX8" s="155"/>
      <c r="AQY8" s="155"/>
      <c r="AQZ8" s="155"/>
      <c r="ARA8" s="155"/>
      <c r="ARB8" s="155"/>
      <c r="ARC8" s="155"/>
      <c r="ARD8" s="155"/>
      <c r="ARE8" s="155"/>
      <c r="ARF8" s="155"/>
      <c r="ARG8" s="155"/>
      <c r="ARH8" s="155"/>
      <c r="ARI8" s="155"/>
      <c r="ARJ8" s="155"/>
      <c r="ARK8" s="155"/>
      <c r="ARL8" s="155"/>
      <c r="ARM8" s="155"/>
      <c r="ARN8" s="155"/>
      <c r="ARO8" s="155"/>
      <c r="ARP8" s="155"/>
      <c r="ARQ8" s="155"/>
      <c r="ARR8" s="155"/>
      <c r="ARS8" s="155"/>
      <c r="ART8" s="155"/>
      <c r="ARU8" s="155"/>
      <c r="ARV8" s="155"/>
      <c r="ARW8" s="155"/>
      <c r="ARX8" s="155"/>
      <c r="ARY8" s="155"/>
      <c r="ARZ8" s="155"/>
      <c r="ASA8" s="155"/>
      <c r="ASB8" s="155"/>
      <c r="ASC8" s="155"/>
      <c r="ASD8" s="155"/>
      <c r="ASE8" s="155"/>
      <c r="ASF8" s="155"/>
      <c r="ASG8" s="155"/>
      <c r="ASH8" s="155"/>
      <c r="ASI8" s="155"/>
      <c r="ASJ8" s="155"/>
      <c r="ASK8" s="155"/>
      <c r="ASL8" s="155"/>
      <c r="ASM8" s="155"/>
      <c r="ASN8" s="155"/>
      <c r="ASO8" s="155"/>
      <c r="ASP8" s="155"/>
      <c r="ASQ8" s="155"/>
      <c r="ASR8" s="155"/>
      <c r="ASS8" s="155"/>
      <c r="AST8" s="155"/>
      <c r="ASU8" s="155"/>
      <c r="ASV8" s="155"/>
      <c r="ASW8" s="155"/>
      <c r="ASX8" s="155"/>
      <c r="ASY8" s="155"/>
      <c r="ASZ8" s="155"/>
      <c r="ATA8" s="155"/>
      <c r="ATB8" s="155"/>
      <c r="ATC8" s="155"/>
      <c r="ATD8" s="155"/>
      <c r="ATE8" s="155"/>
      <c r="ATF8" s="155"/>
      <c r="ATG8" s="155"/>
      <c r="ATH8" s="155"/>
      <c r="ATI8" s="155"/>
      <c r="ATJ8" s="155"/>
      <c r="ATK8" s="155"/>
      <c r="ATL8" s="155"/>
      <c r="ATM8" s="155"/>
      <c r="ATN8" s="155"/>
      <c r="ATO8" s="155"/>
      <c r="ATP8" s="155"/>
      <c r="ATQ8" s="155"/>
      <c r="ATR8" s="155"/>
      <c r="ATS8" s="155"/>
      <c r="ATT8" s="155"/>
      <c r="ATU8" s="155"/>
      <c r="ATV8" s="155"/>
      <c r="ATW8" s="155"/>
      <c r="ATX8" s="155"/>
      <c r="ATY8" s="155"/>
      <c r="ATZ8" s="155"/>
      <c r="AUA8" s="155"/>
      <c r="AUB8" s="155"/>
      <c r="AUC8" s="155"/>
      <c r="AUD8" s="155"/>
      <c r="AUE8" s="155"/>
      <c r="AUF8" s="155"/>
      <c r="AUG8" s="155"/>
      <c r="AUH8" s="155"/>
      <c r="AUI8" s="155"/>
      <c r="AUJ8" s="155"/>
      <c r="AUK8" s="155"/>
      <c r="AUL8" s="155"/>
      <c r="AUM8" s="155"/>
      <c r="AUN8" s="155"/>
      <c r="AUO8" s="155"/>
      <c r="AUP8" s="155"/>
      <c r="AUQ8" s="155"/>
      <c r="AUR8" s="155"/>
      <c r="AUS8" s="155"/>
      <c r="AUT8" s="155"/>
      <c r="AUU8" s="155"/>
      <c r="AUV8" s="155"/>
      <c r="AUW8" s="155"/>
      <c r="AUX8" s="155"/>
      <c r="AUY8" s="155"/>
      <c r="AUZ8" s="155"/>
      <c r="AVA8" s="155"/>
      <c r="AVB8" s="155"/>
      <c r="AVC8" s="155"/>
      <c r="AVD8" s="155"/>
      <c r="AVE8" s="155"/>
      <c r="AVF8" s="155"/>
      <c r="AVG8" s="155"/>
      <c r="AVH8" s="155"/>
      <c r="AVI8" s="155"/>
      <c r="AVJ8" s="155"/>
      <c r="AVK8" s="155"/>
      <c r="AVL8" s="155"/>
      <c r="AVM8" s="155"/>
      <c r="AVN8" s="155"/>
      <c r="AVO8" s="155"/>
      <c r="AVP8" s="155"/>
      <c r="AVQ8" s="155"/>
      <c r="AVR8" s="155"/>
      <c r="AVS8" s="155"/>
      <c r="AVT8" s="155"/>
      <c r="AVU8" s="155"/>
      <c r="AVV8" s="155"/>
      <c r="AVW8" s="155"/>
      <c r="AVX8" s="155"/>
      <c r="AVY8" s="155"/>
      <c r="AVZ8" s="155"/>
      <c r="AWA8" s="155"/>
      <c r="AWB8" s="155"/>
      <c r="AWC8" s="155"/>
      <c r="AWD8" s="155"/>
      <c r="AWE8" s="155"/>
      <c r="AWF8" s="155"/>
      <c r="AWG8" s="155"/>
      <c r="AWH8" s="155"/>
      <c r="AWI8" s="155"/>
      <c r="AWJ8" s="155"/>
      <c r="AWK8" s="155"/>
      <c r="AWL8" s="155"/>
      <c r="AWM8" s="155"/>
      <c r="AWN8" s="155"/>
      <c r="AWO8" s="155"/>
      <c r="AWP8" s="155"/>
      <c r="AWQ8" s="155"/>
      <c r="AWR8" s="155"/>
      <c r="AWS8" s="155"/>
      <c r="AWT8" s="155"/>
      <c r="AWU8" s="155"/>
      <c r="AWV8" s="155"/>
      <c r="AWW8" s="155"/>
      <c r="AWX8" s="155"/>
      <c r="AWY8" s="155"/>
      <c r="AWZ8" s="155"/>
      <c r="AXA8" s="155"/>
      <c r="AXB8" s="155"/>
      <c r="AXC8" s="155"/>
      <c r="AXD8" s="155"/>
      <c r="AXE8" s="155"/>
      <c r="AXF8" s="155"/>
      <c r="AXG8" s="155"/>
      <c r="AXH8" s="155"/>
      <c r="AXI8" s="155"/>
      <c r="AXJ8" s="155"/>
      <c r="AXK8" s="155"/>
      <c r="AXL8" s="155"/>
      <c r="AXM8" s="155"/>
      <c r="AXN8" s="155"/>
      <c r="AXO8" s="155"/>
      <c r="AXP8" s="155"/>
      <c r="AXQ8" s="155"/>
      <c r="AXR8" s="155"/>
      <c r="AXS8" s="155"/>
      <c r="AXT8" s="155"/>
      <c r="AXU8" s="155"/>
      <c r="AXV8" s="155"/>
      <c r="AXW8" s="155"/>
      <c r="AXX8" s="155"/>
      <c r="AXY8" s="155"/>
      <c r="AXZ8" s="155"/>
      <c r="AYA8" s="155"/>
      <c r="AYB8" s="155"/>
      <c r="AYC8" s="155"/>
      <c r="AYD8" s="155"/>
      <c r="AYE8" s="155"/>
      <c r="AYF8" s="155"/>
      <c r="AYG8" s="155"/>
      <c r="AYH8" s="155"/>
      <c r="AYI8" s="155"/>
      <c r="AYJ8" s="155"/>
      <c r="AYK8" s="155"/>
      <c r="AYL8" s="155"/>
      <c r="AYM8" s="155"/>
      <c r="AYN8" s="155"/>
      <c r="AYO8" s="155"/>
      <c r="AYP8" s="155"/>
      <c r="AYQ8" s="155"/>
      <c r="AYR8" s="155"/>
      <c r="AYS8" s="155"/>
      <c r="AYT8" s="155"/>
      <c r="AYU8" s="155"/>
      <c r="AYV8" s="155"/>
      <c r="AYW8" s="155"/>
      <c r="AYX8" s="155"/>
      <c r="AYY8" s="155"/>
      <c r="AYZ8" s="155"/>
      <c r="AZA8" s="155"/>
      <c r="AZB8" s="155"/>
      <c r="AZC8" s="155"/>
      <c r="AZD8" s="155"/>
      <c r="AZE8" s="155"/>
      <c r="AZF8" s="155"/>
      <c r="AZG8" s="155"/>
      <c r="AZH8" s="155"/>
      <c r="AZI8" s="155"/>
      <c r="AZJ8" s="155"/>
      <c r="AZK8" s="155"/>
      <c r="AZL8" s="155"/>
      <c r="AZM8" s="155"/>
      <c r="AZN8" s="155"/>
      <c r="AZO8" s="155"/>
      <c r="AZP8" s="155"/>
      <c r="AZQ8" s="155"/>
      <c r="AZR8" s="155"/>
      <c r="AZS8" s="155"/>
      <c r="AZT8" s="155"/>
      <c r="AZU8" s="155"/>
      <c r="AZV8" s="155"/>
      <c r="AZW8" s="155"/>
      <c r="AZX8" s="155"/>
      <c r="AZY8" s="155"/>
      <c r="AZZ8" s="155"/>
      <c r="BAA8" s="155"/>
      <c r="BAB8" s="155"/>
      <c r="BAC8" s="155"/>
      <c r="BAD8" s="155"/>
      <c r="BAE8" s="155"/>
      <c r="BAF8" s="155"/>
      <c r="BAG8" s="155"/>
      <c r="BAH8" s="155"/>
      <c r="BAI8" s="155"/>
      <c r="BAJ8" s="155"/>
      <c r="BAK8" s="155"/>
      <c r="BAL8" s="155"/>
      <c r="BAM8" s="155"/>
      <c r="BAN8" s="155"/>
      <c r="BAO8" s="155"/>
      <c r="BAP8" s="155"/>
      <c r="BAQ8" s="155"/>
      <c r="BAR8" s="155"/>
      <c r="BAS8" s="155"/>
      <c r="BAT8" s="155"/>
      <c r="BAU8" s="155"/>
      <c r="BAV8" s="155"/>
      <c r="BAW8" s="155"/>
      <c r="BAX8" s="155"/>
      <c r="BAY8" s="155"/>
      <c r="BAZ8" s="155"/>
      <c r="BBA8" s="155"/>
      <c r="BBB8" s="155"/>
      <c r="BBC8" s="155"/>
      <c r="BBD8" s="155"/>
      <c r="BBE8" s="155"/>
      <c r="BBF8" s="155"/>
      <c r="BBG8" s="155"/>
      <c r="BBH8" s="155"/>
      <c r="BBI8" s="155"/>
      <c r="BBJ8" s="155"/>
      <c r="BBK8" s="155"/>
      <c r="BBL8" s="155"/>
      <c r="BBM8" s="155"/>
      <c r="BBN8" s="155"/>
      <c r="BBO8" s="155"/>
      <c r="BBP8" s="155"/>
      <c r="BBQ8" s="155"/>
      <c r="BBR8" s="155"/>
      <c r="BBS8" s="155"/>
      <c r="BBT8" s="155"/>
      <c r="BBU8" s="155"/>
      <c r="BBV8" s="155"/>
      <c r="BBW8" s="155"/>
      <c r="BBX8" s="155"/>
      <c r="BBY8" s="155"/>
      <c r="BBZ8" s="155"/>
      <c r="BCA8" s="155"/>
      <c r="BCB8" s="155"/>
      <c r="BCC8" s="155"/>
      <c r="BCD8" s="155"/>
      <c r="BCE8" s="155"/>
      <c r="BCF8" s="155"/>
      <c r="BCG8" s="155"/>
      <c r="BCH8" s="155"/>
      <c r="BCI8" s="155"/>
      <c r="BCJ8" s="155"/>
      <c r="BCK8" s="155"/>
      <c r="BCL8" s="155"/>
      <c r="BCM8" s="155"/>
      <c r="BCN8" s="155"/>
      <c r="BCO8" s="155"/>
      <c r="BCP8" s="155"/>
      <c r="BCQ8" s="155"/>
      <c r="BCR8" s="155"/>
      <c r="BCS8" s="155"/>
      <c r="BCT8" s="155"/>
      <c r="BCU8" s="155"/>
      <c r="BCV8" s="155"/>
      <c r="BCW8" s="155"/>
      <c r="BCX8" s="155"/>
      <c r="BCY8" s="155"/>
      <c r="BCZ8" s="155"/>
      <c r="BDA8" s="155"/>
      <c r="BDB8" s="155"/>
      <c r="BDC8" s="155"/>
      <c r="BDD8" s="155"/>
      <c r="BDE8" s="155"/>
      <c r="BDF8" s="155"/>
      <c r="BDG8" s="155"/>
      <c r="BDH8" s="155"/>
      <c r="BDI8" s="155"/>
      <c r="BDJ8" s="155"/>
      <c r="BDK8" s="155"/>
      <c r="BDL8" s="155"/>
      <c r="BDM8" s="155"/>
      <c r="BDN8" s="155"/>
      <c r="BDO8" s="155"/>
      <c r="BDP8" s="155"/>
      <c r="BDQ8" s="155"/>
      <c r="BDR8" s="155"/>
      <c r="BDS8" s="155"/>
      <c r="BDT8" s="155"/>
      <c r="BDU8" s="155"/>
      <c r="BDV8" s="155"/>
      <c r="BDW8" s="155"/>
      <c r="BDX8" s="155"/>
      <c r="BDY8" s="155"/>
      <c r="BDZ8" s="155"/>
      <c r="BEA8" s="155"/>
      <c r="BEB8" s="155"/>
      <c r="BEC8" s="155"/>
      <c r="BED8" s="155"/>
      <c r="BEE8" s="155"/>
      <c r="BEF8" s="155"/>
      <c r="BEG8" s="155"/>
      <c r="BEH8" s="155"/>
      <c r="BEI8" s="155"/>
      <c r="BEJ8" s="155"/>
      <c r="BEK8" s="155"/>
      <c r="BEL8" s="155"/>
      <c r="BEM8" s="155"/>
      <c r="BEN8" s="155"/>
      <c r="BEO8" s="155"/>
      <c r="BEP8" s="155"/>
      <c r="BEQ8" s="155"/>
      <c r="BER8" s="155"/>
      <c r="BES8" s="155"/>
      <c r="BET8" s="155"/>
      <c r="BEU8" s="155"/>
      <c r="BEV8" s="155"/>
      <c r="BEW8" s="155"/>
      <c r="BEX8" s="155"/>
      <c r="BEY8" s="155"/>
      <c r="BEZ8" s="155"/>
      <c r="BFA8" s="155"/>
      <c r="BFB8" s="155"/>
      <c r="BFC8" s="155"/>
      <c r="BFD8" s="155"/>
      <c r="BFE8" s="155"/>
      <c r="BFF8" s="155"/>
      <c r="BFG8" s="155"/>
      <c r="BFH8" s="155"/>
      <c r="BFI8" s="155"/>
      <c r="BFJ8" s="155"/>
      <c r="BFK8" s="155"/>
      <c r="BFL8" s="155"/>
      <c r="BFM8" s="155"/>
      <c r="BFN8" s="155"/>
      <c r="BFO8" s="155"/>
      <c r="BFP8" s="155"/>
      <c r="BFQ8" s="155"/>
      <c r="BFR8" s="155"/>
      <c r="BFS8" s="155"/>
      <c r="BFT8" s="155"/>
      <c r="BFU8" s="155"/>
      <c r="BFV8" s="155"/>
      <c r="BFW8" s="155"/>
      <c r="BFX8" s="155"/>
      <c r="BFY8" s="155"/>
      <c r="BFZ8" s="155"/>
      <c r="BGA8" s="155"/>
      <c r="BGB8" s="155"/>
      <c r="BGC8" s="155"/>
      <c r="BGD8" s="155"/>
      <c r="BGE8" s="155"/>
      <c r="BGF8" s="155"/>
      <c r="BGG8" s="155"/>
      <c r="BGH8" s="155"/>
      <c r="BGI8" s="155"/>
      <c r="BGJ8" s="155"/>
      <c r="BGK8" s="155"/>
      <c r="BGL8" s="155"/>
      <c r="BGM8" s="155"/>
      <c r="BGN8" s="155"/>
      <c r="BGO8" s="155"/>
      <c r="BGP8" s="155"/>
      <c r="BGQ8" s="155"/>
      <c r="BGR8" s="155"/>
      <c r="BGS8" s="155"/>
      <c r="BGT8" s="155"/>
      <c r="BGU8" s="155"/>
      <c r="BGV8" s="155"/>
      <c r="BGW8" s="155"/>
      <c r="BGX8" s="155"/>
      <c r="BGY8" s="155"/>
      <c r="BGZ8" s="155"/>
      <c r="BHA8" s="155"/>
      <c r="BHB8" s="155"/>
      <c r="BHC8" s="155"/>
      <c r="BHD8" s="155"/>
      <c r="BHE8" s="155"/>
      <c r="BHF8" s="155"/>
      <c r="BHG8" s="155"/>
      <c r="BHH8" s="155"/>
      <c r="BHI8" s="155"/>
      <c r="BHJ8" s="155"/>
      <c r="BHK8" s="155"/>
      <c r="BHL8" s="155"/>
      <c r="BHM8" s="155"/>
      <c r="BHN8" s="155"/>
      <c r="BHO8" s="155"/>
      <c r="BHP8" s="155"/>
      <c r="BHQ8" s="155"/>
      <c r="BHR8" s="155"/>
      <c r="BHS8" s="155"/>
      <c r="BHT8" s="155"/>
      <c r="BHU8" s="155"/>
      <c r="BHV8" s="155"/>
      <c r="BHW8" s="155"/>
      <c r="BHX8" s="155"/>
      <c r="BHY8" s="155"/>
      <c r="BHZ8" s="155"/>
      <c r="BIA8" s="155"/>
      <c r="BIB8" s="155"/>
      <c r="BIC8" s="155"/>
      <c r="BID8" s="155"/>
      <c r="BIE8" s="155"/>
      <c r="BIF8" s="155"/>
      <c r="BIG8" s="155"/>
      <c r="BIH8" s="155"/>
      <c r="BII8" s="155"/>
      <c r="BIJ8" s="155"/>
      <c r="BIK8" s="155"/>
      <c r="BIL8" s="155"/>
      <c r="BIM8" s="155"/>
      <c r="BIN8" s="155"/>
      <c r="BIO8" s="155"/>
      <c r="BIP8" s="155"/>
      <c r="BIQ8" s="155"/>
      <c r="BIR8" s="155"/>
      <c r="BIS8" s="155"/>
      <c r="BIT8" s="155"/>
      <c r="BIU8" s="155"/>
      <c r="BIV8" s="155"/>
      <c r="BIW8" s="155"/>
      <c r="BIX8" s="155"/>
      <c r="BIY8" s="155"/>
      <c r="BIZ8" s="155"/>
      <c r="BJA8" s="155"/>
      <c r="BJB8" s="155"/>
      <c r="BJC8" s="155"/>
      <c r="BJD8" s="155"/>
      <c r="BJE8" s="155"/>
      <c r="BJF8" s="155"/>
      <c r="BJG8" s="155"/>
      <c r="BJH8" s="155"/>
      <c r="BJI8" s="155"/>
      <c r="BJJ8" s="155"/>
      <c r="BJK8" s="155"/>
      <c r="BJL8" s="155"/>
      <c r="BJM8" s="155"/>
      <c r="BJN8" s="155"/>
      <c r="BJO8" s="155"/>
      <c r="BJP8" s="155"/>
      <c r="BJQ8" s="155"/>
      <c r="BJR8" s="155"/>
      <c r="BJS8" s="155"/>
      <c r="BJT8" s="155"/>
      <c r="BJU8" s="155"/>
      <c r="BJV8" s="155"/>
      <c r="BJW8" s="155"/>
      <c r="BJX8" s="155"/>
      <c r="BJY8" s="155"/>
      <c r="BJZ8" s="155"/>
      <c r="BKA8" s="155"/>
      <c r="BKB8" s="155"/>
      <c r="BKC8" s="155"/>
      <c r="BKD8" s="155"/>
      <c r="BKE8" s="155"/>
      <c r="BKF8" s="155"/>
      <c r="BKG8" s="155"/>
      <c r="BKH8" s="155"/>
      <c r="BKI8" s="155"/>
      <c r="BKJ8" s="155"/>
      <c r="BKK8" s="155"/>
      <c r="BKL8" s="155"/>
      <c r="BKM8" s="155"/>
      <c r="BKN8" s="155"/>
      <c r="BKO8" s="155"/>
      <c r="BKP8" s="155"/>
      <c r="BKQ8" s="155"/>
      <c r="BKR8" s="155"/>
      <c r="BKS8" s="155"/>
      <c r="BKT8" s="155"/>
      <c r="BKU8" s="155"/>
      <c r="BKV8" s="155"/>
      <c r="BKW8" s="155"/>
      <c r="BKX8" s="155"/>
      <c r="BKY8" s="155"/>
      <c r="BKZ8" s="155"/>
      <c r="BLA8" s="155"/>
      <c r="BLB8" s="155"/>
      <c r="BLC8" s="155"/>
      <c r="BLD8" s="155"/>
      <c r="BLE8" s="155"/>
      <c r="BLF8" s="155"/>
      <c r="BLG8" s="155"/>
      <c r="BLH8" s="155"/>
      <c r="BLI8" s="155"/>
      <c r="BLJ8" s="155"/>
      <c r="BLK8" s="155"/>
      <c r="BLL8" s="155"/>
      <c r="BLM8" s="155"/>
      <c r="BLN8" s="155"/>
      <c r="BLO8" s="155"/>
      <c r="BLP8" s="155"/>
      <c r="BLQ8" s="155"/>
      <c r="BLR8" s="155"/>
      <c r="BLS8" s="155"/>
      <c r="BLT8" s="155"/>
      <c r="BLU8" s="155"/>
      <c r="BLV8" s="155"/>
      <c r="BLW8" s="155"/>
      <c r="BLX8" s="155"/>
      <c r="BLY8" s="155"/>
      <c r="BLZ8" s="155"/>
      <c r="BMA8" s="155"/>
      <c r="BMB8" s="155"/>
      <c r="BMC8" s="155"/>
      <c r="BMD8" s="155"/>
      <c r="BME8" s="155"/>
      <c r="BMF8" s="155"/>
      <c r="BMG8" s="155"/>
      <c r="BMH8" s="155"/>
      <c r="BMI8" s="155"/>
      <c r="BMJ8" s="155"/>
      <c r="BMK8" s="155"/>
      <c r="BML8" s="155"/>
      <c r="BMM8" s="155"/>
      <c r="BMN8" s="155"/>
      <c r="BMO8" s="155"/>
      <c r="BMP8" s="155"/>
      <c r="BMQ8" s="155"/>
      <c r="BMR8" s="155"/>
      <c r="BMS8" s="155"/>
      <c r="BMT8" s="155"/>
      <c r="BMU8" s="155"/>
      <c r="BMV8" s="155"/>
      <c r="BMW8" s="155"/>
      <c r="BMX8" s="155"/>
      <c r="BMY8" s="155"/>
      <c r="BMZ8" s="155"/>
      <c r="BNA8" s="155"/>
      <c r="BNB8" s="155"/>
      <c r="BNC8" s="155"/>
      <c r="BND8" s="155"/>
      <c r="BNE8" s="155"/>
      <c r="BNF8" s="155"/>
      <c r="BNG8" s="155"/>
      <c r="BNH8" s="155"/>
      <c r="BNI8" s="155"/>
      <c r="BNJ8" s="155"/>
      <c r="BNK8" s="155"/>
      <c r="BNL8" s="155"/>
      <c r="BNM8" s="155"/>
      <c r="BNN8" s="155"/>
      <c r="BNO8" s="155"/>
      <c r="BNP8" s="155"/>
      <c r="BNQ8" s="155"/>
      <c r="BNR8" s="155"/>
      <c r="BNS8" s="155"/>
      <c r="BNT8" s="155"/>
      <c r="BNU8" s="155"/>
      <c r="BNV8" s="155"/>
      <c r="BNW8" s="155"/>
      <c r="BNX8" s="155"/>
      <c r="BNY8" s="155"/>
      <c r="BNZ8" s="155"/>
      <c r="BOA8" s="155"/>
      <c r="BOB8" s="155"/>
      <c r="BOC8" s="155"/>
      <c r="BOD8" s="155"/>
      <c r="BOE8" s="155"/>
      <c r="BOF8" s="155"/>
      <c r="BOG8" s="155"/>
      <c r="BOH8" s="155"/>
      <c r="BOI8" s="155"/>
      <c r="BOJ8" s="155"/>
      <c r="BOK8" s="155"/>
      <c r="BOL8" s="155"/>
      <c r="BOM8" s="155"/>
      <c r="BON8" s="155"/>
      <c r="BOO8" s="155"/>
      <c r="BOP8" s="155"/>
      <c r="BOQ8" s="155"/>
      <c r="BOR8" s="155"/>
      <c r="BOS8" s="155"/>
      <c r="BOT8" s="155"/>
      <c r="BOU8" s="155"/>
      <c r="BOV8" s="155"/>
      <c r="BOW8" s="155"/>
      <c r="BOX8" s="155"/>
      <c r="BOY8" s="155"/>
      <c r="BOZ8" s="155"/>
      <c r="BPA8" s="155"/>
      <c r="BPB8" s="155"/>
      <c r="BPC8" s="155"/>
      <c r="BPD8" s="155"/>
      <c r="BPE8" s="155"/>
      <c r="BPF8" s="155"/>
      <c r="BPG8" s="155"/>
      <c r="BPH8" s="155"/>
      <c r="BPI8" s="155"/>
      <c r="BPJ8" s="155"/>
      <c r="BPK8" s="155"/>
      <c r="BPL8" s="155"/>
      <c r="BPM8" s="155"/>
      <c r="BPN8" s="155"/>
      <c r="BPO8" s="155"/>
      <c r="BPP8" s="155"/>
      <c r="BPQ8" s="155"/>
      <c r="BPR8" s="155"/>
      <c r="BPS8" s="155"/>
      <c r="BPT8" s="155"/>
      <c r="BPU8" s="155"/>
      <c r="BPV8" s="155"/>
      <c r="BPW8" s="155"/>
      <c r="BPX8" s="155"/>
      <c r="BPY8" s="155"/>
      <c r="BPZ8" s="155"/>
      <c r="BQA8" s="155"/>
      <c r="BQB8" s="155"/>
      <c r="BQC8" s="155"/>
      <c r="BQD8" s="155"/>
      <c r="BQE8" s="155"/>
      <c r="BQF8" s="155"/>
      <c r="BQG8" s="155"/>
      <c r="BQH8" s="155"/>
      <c r="BQI8" s="155"/>
      <c r="BQJ8" s="155"/>
      <c r="BQK8" s="155"/>
      <c r="BQL8" s="155"/>
      <c r="BQM8" s="155"/>
      <c r="BQN8" s="155"/>
      <c r="BQO8" s="155"/>
      <c r="BQP8" s="155"/>
      <c r="BQQ8" s="155"/>
      <c r="BQR8" s="155"/>
      <c r="BQS8" s="155"/>
      <c r="BQT8" s="155"/>
      <c r="BQU8" s="155"/>
      <c r="BQV8" s="155"/>
      <c r="BQW8" s="155"/>
      <c r="BQX8" s="155"/>
      <c r="BQY8" s="155"/>
      <c r="BQZ8" s="155"/>
      <c r="BRA8" s="155"/>
      <c r="BRB8" s="155"/>
      <c r="BRC8" s="155"/>
      <c r="BRD8" s="155"/>
      <c r="BRE8" s="155"/>
      <c r="BRF8" s="155"/>
      <c r="BRG8" s="155"/>
      <c r="BRH8" s="155"/>
      <c r="BRI8" s="155"/>
      <c r="BRJ8" s="155"/>
      <c r="BRK8" s="155"/>
      <c r="BRL8" s="155"/>
      <c r="BRM8" s="155"/>
      <c r="BRN8" s="155"/>
      <c r="BRO8" s="155"/>
      <c r="BRP8" s="155"/>
      <c r="BRQ8" s="155"/>
      <c r="BRR8" s="155"/>
      <c r="BRS8" s="155"/>
      <c r="BRT8" s="155"/>
      <c r="BRU8" s="155"/>
      <c r="BRV8" s="155"/>
      <c r="BRW8" s="155"/>
      <c r="BRX8" s="155"/>
      <c r="BRY8" s="155"/>
      <c r="BRZ8" s="155"/>
      <c r="BSA8" s="155"/>
      <c r="BSB8" s="155"/>
      <c r="BSC8" s="155"/>
      <c r="BSD8" s="155"/>
      <c r="BSE8" s="155"/>
      <c r="BSF8" s="155"/>
      <c r="BSG8" s="155"/>
      <c r="BSH8" s="155"/>
      <c r="BSI8" s="155"/>
      <c r="BSJ8" s="155"/>
      <c r="BSK8" s="155"/>
      <c r="BSL8" s="155"/>
      <c r="BSM8" s="155"/>
      <c r="BSN8" s="155"/>
      <c r="BSO8" s="155"/>
      <c r="BSP8" s="155"/>
      <c r="BSQ8" s="155"/>
      <c r="BSR8" s="155"/>
      <c r="BSS8" s="155"/>
      <c r="BST8" s="155"/>
      <c r="BSU8" s="155"/>
      <c r="BSV8" s="155"/>
      <c r="BSW8" s="155"/>
      <c r="BSX8" s="155"/>
      <c r="BSY8" s="155"/>
      <c r="BSZ8" s="155"/>
      <c r="BTA8" s="155"/>
      <c r="BTB8" s="155"/>
      <c r="BTC8" s="155"/>
      <c r="BTD8" s="155"/>
      <c r="BTE8" s="155"/>
      <c r="BTF8" s="155"/>
      <c r="BTG8" s="155"/>
      <c r="BTH8" s="155"/>
      <c r="BTI8" s="155"/>
      <c r="BTJ8" s="155"/>
      <c r="BTK8" s="155"/>
      <c r="BTL8" s="155"/>
      <c r="BTM8" s="155"/>
      <c r="BTN8" s="155"/>
      <c r="BTO8" s="155"/>
      <c r="BTP8" s="155"/>
      <c r="BTQ8" s="155"/>
      <c r="BTR8" s="155"/>
      <c r="BTS8" s="155"/>
      <c r="BTT8" s="155"/>
      <c r="BTU8" s="155"/>
      <c r="BTV8" s="155"/>
      <c r="BTW8" s="155"/>
      <c r="BTX8" s="155"/>
      <c r="BTY8" s="155"/>
      <c r="BTZ8" s="155"/>
      <c r="BUA8" s="155"/>
      <c r="BUB8" s="155"/>
      <c r="BUC8" s="155"/>
      <c r="BUD8" s="155"/>
      <c r="BUE8" s="155"/>
      <c r="BUF8" s="155"/>
      <c r="BUG8" s="155"/>
      <c r="BUH8" s="155"/>
      <c r="BUI8" s="155"/>
      <c r="BUJ8" s="155"/>
      <c r="BUK8" s="155"/>
      <c r="BUL8" s="155"/>
      <c r="BUM8" s="155"/>
      <c r="BUN8" s="155"/>
      <c r="BUO8" s="155"/>
      <c r="BUP8" s="155"/>
      <c r="BUQ8" s="155"/>
      <c r="BUR8" s="155"/>
      <c r="BUS8" s="155"/>
      <c r="BUT8" s="155"/>
      <c r="BUU8" s="155"/>
      <c r="BUV8" s="155"/>
      <c r="BUW8" s="155"/>
      <c r="BUX8" s="155"/>
      <c r="BUY8" s="155"/>
      <c r="BUZ8" s="155"/>
      <c r="BVA8" s="155"/>
      <c r="BVB8" s="155"/>
      <c r="BVC8" s="155"/>
      <c r="BVD8" s="155"/>
      <c r="BVE8" s="155"/>
      <c r="BVF8" s="155"/>
      <c r="BVG8" s="155"/>
      <c r="BVH8" s="155"/>
      <c r="BVI8" s="155"/>
      <c r="BVJ8" s="155"/>
      <c r="BVK8" s="155"/>
      <c r="BVL8" s="155"/>
      <c r="BVM8" s="155"/>
      <c r="BVN8" s="155"/>
      <c r="BVO8" s="155"/>
      <c r="BVP8" s="155"/>
      <c r="BVQ8" s="155"/>
      <c r="BVR8" s="155"/>
      <c r="BVS8" s="155"/>
      <c r="BVT8" s="155"/>
      <c r="BVU8" s="155"/>
      <c r="BVV8" s="155"/>
      <c r="BVW8" s="155"/>
      <c r="BVX8" s="155"/>
      <c r="BVY8" s="155"/>
      <c r="BVZ8" s="155"/>
      <c r="BWA8" s="155"/>
      <c r="BWB8" s="155"/>
      <c r="BWC8" s="155"/>
      <c r="BWD8" s="155"/>
      <c r="BWE8" s="155"/>
      <c r="BWF8" s="155"/>
      <c r="BWG8" s="155"/>
      <c r="BWH8" s="155"/>
      <c r="BWI8" s="155"/>
      <c r="BWJ8" s="155"/>
      <c r="BWK8" s="155"/>
      <c r="BWL8" s="155"/>
      <c r="BWM8" s="155"/>
      <c r="BWN8" s="155"/>
      <c r="BWO8" s="155"/>
      <c r="BWP8" s="155"/>
      <c r="BWQ8" s="155"/>
      <c r="BWR8" s="155"/>
      <c r="BWS8" s="155"/>
      <c r="BWT8" s="155"/>
      <c r="BWU8" s="155"/>
      <c r="BWV8" s="155"/>
      <c r="BWW8" s="155"/>
      <c r="BWX8" s="155"/>
      <c r="BWY8" s="155"/>
      <c r="BWZ8" s="155"/>
      <c r="BXA8" s="155"/>
      <c r="BXB8" s="155"/>
      <c r="BXC8" s="155"/>
      <c r="BXD8" s="155"/>
      <c r="BXE8" s="155"/>
      <c r="BXF8" s="155"/>
      <c r="BXG8" s="155"/>
      <c r="BXH8" s="155"/>
      <c r="BXI8" s="155"/>
      <c r="BXJ8" s="155"/>
      <c r="BXK8" s="155"/>
      <c r="BXL8" s="155"/>
      <c r="BXM8" s="155"/>
      <c r="BXN8" s="155"/>
      <c r="BXO8" s="155"/>
      <c r="BXP8" s="155"/>
      <c r="BXQ8" s="155"/>
      <c r="BXR8" s="155"/>
      <c r="BXS8" s="155"/>
      <c r="BXT8" s="155"/>
      <c r="BXU8" s="155"/>
      <c r="BXV8" s="155"/>
      <c r="BXW8" s="155"/>
      <c r="BXX8" s="155"/>
      <c r="BXY8" s="155"/>
      <c r="BXZ8" s="155"/>
      <c r="BYA8" s="155"/>
      <c r="BYB8" s="155"/>
      <c r="BYC8" s="155"/>
      <c r="BYD8" s="155"/>
      <c r="BYE8" s="155"/>
      <c r="BYF8" s="155"/>
      <c r="BYG8" s="155"/>
      <c r="BYH8" s="155"/>
      <c r="BYI8" s="155"/>
      <c r="BYJ8" s="155"/>
      <c r="BYK8" s="155"/>
      <c r="BYL8" s="155"/>
      <c r="BYM8" s="155"/>
      <c r="BYN8" s="155"/>
      <c r="BYO8" s="155"/>
      <c r="BYP8" s="155"/>
      <c r="BYQ8" s="155"/>
      <c r="BYR8" s="155"/>
      <c r="BYS8" s="155"/>
      <c r="BYT8" s="155"/>
      <c r="BYU8" s="155"/>
      <c r="BYV8" s="155"/>
      <c r="BYW8" s="155"/>
      <c r="BYX8" s="155"/>
      <c r="BYY8" s="155"/>
      <c r="BYZ8" s="155"/>
      <c r="BZA8" s="155"/>
      <c r="BZB8" s="155"/>
      <c r="BZC8" s="155"/>
      <c r="BZD8" s="155"/>
      <c r="BZE8" s="155"/>
      <c r="BZF8" s="155"/>
      <c r="BZG8" s="155"/>
      <c r="BZH8" s="155"/>
      <c r="BZI8" s="155"/>
      <c r="BZJ8" s="155"/>
      <c r="BZK8" s="155"/>
      <c r="BZL8" s="155"/>
      <c r="BZM8" s="155"/>
      <c r="BZN8" s="155"/>
      <c r="BZO8" s="155"/>
      <c r="BZP8" s="155"/>
      <c r="BZQ8" s="155"/>
      <c r="BZR8" s="155"/>
      <c r="BZS8" s="155"/>
      <c r="BZT8" s="155"/>
      <c r="BZU8" s="155"/>
      <c r="BZV8" s="155"/>
      <c r="BZW8" s="155"/>
      <c r="BZX8" s="155"/>
      <c r="BZY8" s="155"/>
      <c r="BZZ8" s="155"/>
      <c r="CAA8" s="155"/>
      <c r="CAB8" s="155"/>
      <c r="CAC8" s="155"/>
      <c r="CAD8" s="155"/>
      <c r="CAE8" s="155"/>
      <c r="CAF8" s="155"/>
      <c r="CAG8" s="155"/>
      <c r="CAH8" s="155"/>
      <c r="CAI8" s="155"/>
      <c r="CAJ8" s="155"/>
      <c r="CAK8" s="155"/>
      <c r="CAL8" s="155"/>
      <c r="CAM8" s="155"/>
      <c r="CAN8" s="155"/>
      <c r="CAO8" s="155"/>
      <c r="CAP8" s="155"/>
      <c r="CAQ8" s="155"/>
      <c r="CAR8" s="155"/>
      <c r="CAS8" s="155"/>
      <c r="CAT8" s="155"/>
      <c r="CAU8" s="155"/>
      <c r="CAV8" s="155"/>
      <c r="CAW8" s="155"/>
      <c r="CAX8" s="155"/>
      <c r="CAY8" s="155"/>
      <c r="CAZ8" s="155"/>
      <c r="CBA8" s="155"/>
      <c r="CBB8" s="155"/>
      <c r="CBC8" s="155"/>
      <c r="CBD8" s="155"/>
      <c r="CBE8" s="155"/>
      <c r="CBF8" s="155"/>
      <c r="CBG8" s="155"/>
      <c r="CBH8" s="155"/>
      <c r="CBI8" s="155"/>
      <c r="CBJ8" s="155"/>
      <c r="CBK8" s="155"/>
      <c r="CBL8" s="155"/>
      <c r="CBM8" s="155"/>
      <c r="CBN8" s="155"/>
      <c r="CBO8" s="155"/>
      <c r="CBP8" s="155"/>
      <c r="CBQ8" s="155"/>
      <c r="CBR8" s="155"/>
      <c r="CBS8" s="155"/>
      <c r="CBT8" s="155"/>
      <c r="CBU8" s="155"/>
      <c r="CBV8" s="155"/>
      <c r="CBW8" s="155"/>
      <c r="CBX8" s="155"/>
      <c r="CBY8" s="155"/>
      <c r="CBZ8" s="155"/>
      <c r="CCA8" s="155"/>
      <c r="CCB8" s="155"/>
      <c r="CCC8" s="155"/>
      <c r="CCD8" s="155"/>
      <c r="CCE8" s="155"/>
      <c r="CCF8" s="155"/>
      <c r="CCG8" s="155"/>
      <c r="CCH8" s="155"/>
      <c r="CCI8" s="155"/>
      <c r="CCJ8" s="155"/>
      <c r="CCK8" s="155"/>
      <c r="CCL8" s="155"/>
      <c r="CCM8" s="155"/>
      <c r="CCN8" s="155"/>
      <c r="CCO8" s="155"/>
      <c r="CCP8" s="155"/>
      <c r="CCQ8" s="155"/>
      <c r="CCR8" s="155"/>
      <c r="CCS8" s="155"/>
      <c r="CCT8" s="155"/>
      <c r="CCU8" s="155"/>
      <c r="CCV8" s="155"/>
      <c r="CCW8" s="155"/>
      <c r="CCX8" s="155"/>
      <c r="CCY8" s="155"/>
      <c r="CCZ8" s="155"/>
      <c r="CDA8" s="155"/>
      <c r="CDB8" s="155"/>
      <c r="CDC8" s="155"/>
      <c r="CDD8" s="155"/>
      <c r="CDE8" s="155"/>
      <c r="CDF8" s="155"/>
      <c r="CDG8" s="155"/>
      <c r="CDH8" s="155"/>
      <c r="CDI8" s="155"/>
      <c r="CDJ8" s="155"/>
      <c r="CDK8" s="155"/>
      <c r="CDL8" s="155"/>
      <c r="CDM8" s="155"/>
      <c r="CDN8" s="155"/>
      <c r="CDO8" s="155"/>
      <c r="CDP8" s="155"/>
      <c r="CDQ8" s="155"/>
      <c r="CDR8" s="155"/>
      <c r="CDS8" s="155"/>
      <c r="CDT8" s="155"/>
      <c r="CDU8" s="155"/>
      <c r="CDV8" s="155"/>
      <c r="CDW8" s="155"/>
      <c r="CDX8" s="155"/>
      <c r="CDY8" s="155"/>
      <c r="CDZ8" s="155"/>
      <c r="CEA8" s="155"/>
      <c r="CEB8" s="155"/>
      <c r="CEC8" s="155"/>
      <c r="CED8" s="155"/>
      <c r="CEE8" s="155"/>
      <c r="CEF8" s="155"/>
      <c r="CEG8" s="155"/>
      <c r="CEH8" s="155"/>
      <c r="CEI8" s="155"/>
      <c r="CEJ8" s="155"/>
      <c r="CEK8" s="155"/>
      <c r="CEL8" s="155"/>
      <c r="CEM8" s="155"/>
      <c r="CEN8" s="155"/>
      <c r="CEO8" s="155"/>
      <c r="CEP8" s="155"/>
      <c r="CEQ8" s="155"/>
      <c r="CER8" s="155"/>
      <c r="CES8" s="155"/>
      <c r="CET8" s="155"/>
      <c r="CEU8" s="155"/>
      <c r="CEV8" s="155"/>
      <c r="CEW8" s="155"/>
      <c r="CEX8" s="155"/>
      <c r="CEY8" s="155"/>
      <c r="CEZ8" s="155"/>
      <c r="CFA8" s="155"/>
      <c r="CFB8" s="155"/>
      <c r="CFC8" s="155"/>
      <c r="CFD8" s="155"/>
      <c r="CFE8" s="155"/>
      <c r="CFF8" s="155"/>
      <c r="CFG8" s="155"/>
      <c r="CFH8" s="155"/>
      <c r="CFI8" s="155"/>
      <c r="CFJ8" s="155"/>
      <c r="CFK8" s="155"/>
      <c r="CFL8" s="155"/>
      <c r="CFM8" s="155"/>
      <c r="CFN8" s="155"/>
      <c r="CFO8" s="155"/>
      <c r="CFP8" s="155"/>
      <c r="CFQ8" s="155"/>
      <c r="CFR8" s="155"/>
      <c r="CFS8" s="155"/>
      <c r="CFT8" s="155"/>
      <c r="CFU8" s="155"/>
      <c r="CFV8" s="155"/>
      <c r="CFW8" s="155"/>
      <c r="CFX8" s="155"/>
      <c r="CFY8" s="155"/>
      <c r="CFZ8" s="155"/>
      <c r="CGA8" s="155"/>
      <c r="CGB8" s="155"/>
      <c r="CGC8" s="155"/>
      <c r="CGD8" s="155"/>
      <c r="CGE8" s="155"/>
      <c r="CGF8" s="155"/>
      <c r="CGG8" s="155"/>
      <c r="CGH8" s="155"/>
      <c r="CGI8" s="155"/>
      <c r="CGJ8" s="155"/>
      <c r="CGK8" s="155"/>
      <c r="CGL8" s="155"/>
      <c r="CGM8" s="155"/>
      <c r="CGN8" s="155"/>
      <c r="CGO8" s="155"/>
      <c r="CGP8" s="155"/>
      <c r="CGQ8" s="155"/>
      <c r="CGR8" s="155"/>
      <c r="CGS8" s="155"/>
      <c r="CGT8" s="155"/>
      <c r="CGU8" s="155"/>
      <c r="CGV8" s="155"/>
      <c r="CGW8" s="155"/>
      <c r="CGX8" s="155"/>
      <c r="CGY8" s="155"/>
      <c r="CGZ8" s="155"/>
      <c r="CHA8" s="155"/>
      <c r="CHB8" s="155"/>
      <c r="CHC8" s="155"/>
      <c r="CHD8" s="155"/>
      <c r="CHE8" s="155"/>
      <c r="CHF8" s="155"/>
      <c r="CHG8" s="155"/>
      <c r="CHH8" s="155"/>
      <c r="CHI8" s="155"/>
      <c r="CHJ8" s="155"/>
      <c r="CHK8" s="155"/>
      <c r="CHL8" s="155"/>
      <c r="CHM8" s="155"/>
      <c r="CHN8" s="155"/>
      <c r="CHO8" s="155"/>
      <c r="CHP8" s="155"/>
      <c r="CHQ8" s="155"/>
      <c r="CHR8" s="155"/>
      <c r="CHS8" s="155"/>
      <c r="CHT8" s="155"/>
      <c r="CHU8" s="155"/>
      <c r="CHV8" s="155"/>
      <c r="CHW8" s="155"/>
      <c r="CHX8" s="155"/>
      <c r="CHY8" s="155"/>
      <c r="CHZ8" s="155"/>
      <c r="CIA8" s="155"/>
      <c r="CIB8" s="155"/>
      <c r="CIC8" s="155"/>
      <c r="CID8" s="155"/>
      <c r="CIE8" s="155"/>
      <c r="CIF8" s="155"/>
      <c r="CIG8" s="155"/>
      <c r="CIH8" s="155"/>
      <c r="CII8" s="155"/>
      <c r="CIJ8" s="155"/>
      <c r="CIK8" s="155"/>
      <c r="CIL8" s="155"/>
      <c r="CIM8" s="155"/>
      <c r="CIN8" s="155"/>
      <c r="CIO8" s="155"/>
      <c r="CIP8" s="155"/>
      <c r="CIQ8" s="155"/>
      <c r="CIR8" s="155"/>
      <c r="CIS8" s="155"/>
      <c r="CIT8" s="155"/>
      <c r="CIU8" s="155"/>
      <c r="CIV8" s="155"/>
      <c r="CIW8" s="155"/>
      <c r="CIX8" s="155"/>
      <c r="CIY8" s="155"/>
      <c r="CIZ8" s="155"/>
      <c r="CJA8" s="155"/>
      <c r="CJB8" s="155"/>
      <c r="CJC8" s="155"/>
      <c r="CJD8" s="155"/>
      <c r="CJE8" s="155"/>
      <c r="CJF8" s="155"/>
      <c r="CJG8" s="155"/>
      <c r="CJH8" s="155"/>
      <c r="CJI8" s="155"/>
      <c r="CJJ8" s="155"/>
      <c r="CJK8" s="155"/>
      <c r="CJL8" s="155"/>
      <c r="CJM8" s="155"/>
      <c r="CJN8" s="155"/>
      <c r="CJO8" s="155"/>
      <c r="CJP8" s="155"/>
      <c r="CJQ8" s="155"/>
      <c r="CJR8" s="155"/>
      <c r="CJS8" s="155"/>
      <c r="CJT8" s="155"/>
      <c r="CJU8" s="155"/>
      <c r="CJV8" s="155"/>
      <c r="CJW8" s="155"/>
      <c r="CJX8" s="155"/>
      <c r="CJY8" s="155"/>
      <c r="CJZ8" s="155"/>
      <c r="CKA8" s="155"/>
      <c r="CKB8" s="155"/>
      <c r="CKC8" s="155"/>
      <c r="CKD8" s="155"/>
      <c r="CKE8" s="155"/>
      <c r="CKF8" s="155"/>
      <c r="CKG8" s="155"/>
      <c r="CKH8" s="155"/>
      <c r="CKI8" s="155"/>
      <c r="CKJ8" s="155"/>
      <c r="CKK8" s="155"/>
      <c r="CKL8" s="155"/>
      <c r="CKM8" s="155"/>
      <c r="CKN8" s="155"/>
      <c r="CKO8" s="155"/>
      <c r="CKP8" s="155"/>
      <c r="CKQ8" s="155"/>
      <c r="CKR8" s="155"/>
      <c r="CKS8" s="155"/>
      <c r="CKT8" s="155"/>
      <c r="CKU8" s="155"/>
      <c r="CKV8" s="155"/>
      <c r="CKW8" s="155"/>
      <c r="CKX8" s="155"/>
      <c r="CKY8" s="155"/>
      <c r="CKZ8" s="155"/>
      <c r="CLA8" s="155"/>
      <c r="CLB8" s="155"/>
      <c r="CLC8" s="155"/>
      <c r="CLD8" s="155"/>
      <c r="CLE8" s="155"/>
      <c r="CLF8" s="155"/>
      <c r="CLG8" s="155"/>
      <c r="CLH8" s="155"/>
      <c r="CLI8" s="155"/>
      <c r="CLJ8" s="155"/>
      <c r="CLK8" s="155"/>
      <c r="CLL8" s="155"/>
      <c r="CLM8" s="155"/>
      <c r="CLN8" s="155"/>
      <c r="CLO8" s="155"/>
      <c r="CLP8" s="155"/>
      <c r="CLQ8" s="155"/>
      <c r="CLR8" s="155"/>
      <c r="CLS8" s="155"/>
      <c r="CLT8" s="155"/>
      <c r="CLU8" s="155"/>
      <c r="CLV8" s="155"/>
      <c r="CLW8" s="155"/>
      <c r="CLX8" s="155"/>
      <c r="CLY8" s="155"/>
      <c r="CLZ8" s="155"/>
      <c r="CMA8" s="155"/>
      <c r="CMB8" s="155"/>
      <c r="CMC8" s="155"/>
      <c r="CMD8" s="155"/>
      <c r="CME8" s="155"/>
      <c r="CMF8" s="155"/>
      <c r="CMG8" s="155"/>
      <c r="CMH8" s="155"/>
      <c r="CMI8" s="155"/>
      <c r="CMJ8" s="155"/>
      <c r="CMK8" s="155"/>
      <c r="CML8" s="155"/>
      <c r="CMM8" s="155"/>
      <c r="CMN8" s="155"/>
      <c r="CMO8" s="155"/>
      <c r="CMP8" s="155"/>
      <c r="CMQ8" s="155"/>
      <c r="CMR8" s="155"/>
      <c r="CMS8" s="155"/>
      <c r="CMT8" s="155"/>
      <c r="CMU8" s="155"/>
      <c r="CMV8" s="155"/>
      <c r="CMW8" s="155"/>
      <c r="CMX8" s="155"/>
      <c r="CMY8" s="155"/>
      <c r="CMZ8" s="155"/>
      <c r="CNA8" s="155"/>
      <c r="CNB8" s="155"/>
      <c r="CNC8" s="155"/>
      <c r="CND8" s="155"/>
      <c r="CNE8" s="155"/>
      <c r="CNF8" s="155"/>
      <c r="CNG8" s="155"/>
      <c r="CNH8" s="155"/>
      <c r="CNI8" s="155"/>
      <c r="CNJ8" s="155"/>
      <c r="CNK8" s="155"/>
      <c r="CNL8" s="155"/>
      <c r="CNM8" s="155"/>
      <c r="CNN8" s="155"/>
      <c r="CNO8" s="155"/>
      <c r="CNP8" s="155"/>
      <c r="CNQ8" s="155"/>
      <c r="CNR8" s="155"/>
      <c r="CNS8" s="155"/>
      <c r="CNT8" s="155"/>
      <c r="CNU8" s="155"/>
      <c r="CNV8" s="155"/>
      <c r="CNW8" s="155"/>
      <c r="CNX8" s="155"/>
      <c r="CNY8" s="155"/>
      <c r="CNZ8" s="155"/>
      <c r="COA8" s="155"/>
      <c r="COB8" s="155"/>
      <c r="COC8" s="155"/>
      <c r="COD8" s="155"/>
      <c r="COE8" s="155"/>
      <c r="COF8" s="155"/>
      <c r="COG8" s="155"/>
      <c r="COH8" s="155"/>
      <c r="COI8" s="155"/>
      <c r="COJ8" s="155"/>
      <c r="COK8" s="155"/>
      <c r="COL8" s="155"/>
      <c r="COM8" s="155"/>
      <c r="CON8" s="155"/>
      <c r="COO8" s="155"/>
      <c r="COP8" s="155"/>
      <c r="COQ8" s="155"/>
      <c r="COR8" s="155"/>
      <c r="COS8" s="155"/>
      <c r="COT8" s="155"/>
      <c r="COU8" s="155"/>
      <c r="COV8" s="155"/>
      <c r="COW8" s="155"/>
      <c r="COX8" s="155"/>
      <c r="COY8" s="155"/>
      <c r="COZ8" s="155"/>
      <c r="CPA8" s="155"/>
      <c r="CPB8" s="155"/>
      <c r="CPC8" s="155"/>
      <c r="CPD8" s="155"/>
      <c r="CPE8" s="155"/>
      <c r="CPF8" s="155"/>
      <c r="CPG8" s="155"/>
      <c r="CPH8" s="155"/>
      <c r="CPI8" s="155"/>
      <c r="CPJ8" s="155"/>
      <c r="CPK8" s="155"/>
      <c r="CPL8" s="155"/>
      <c r="CPM8" s="155"/>
      <c r="CPN8" s="155"/>
      <c r="CPO8" s="155"/>
      <c r="CPP8" s="155"/>
      <c r="CPQ8" s="155"/>
      <c r="CPR8" s="155"/>
      <c r="CPS8" s="155"/>
      <c r="CPT8" s="155"/>
      <c r="CPU8" s="155"/>
      <c r="CPV8" s="155"/>
      <c r="CPW8" s="155"/>
      <c r="CPX8" s="155"/>
      <c r="CPY8" s="155"/>
      <c r="CPZ8" s="155"/>
      <c r="CQA8" s="155"/>
      <c r="CQB8" s="155"/>
      <c r="CQC8" s="155"/>
      <c r="CQD8" s="155"/>
      <c r="CQE8" s="155"/>
      <c r="CQF8" s="155"/>
      <c r="CQG8" s="155"/>
      <c r="CQH8" s="155"/>
      <c r="CQI8" s="155"/>
      <c r="CQJ8" s="155"/>
      <c r="CQK8" s="155"/>
      <c r="CQL8" s="155"/>
      <c r="CQM8" s="155"/>
      <c r="CQN8" s="155"/>
      <c r="CQO8" s="155"/>
      <c r="CQP8" s="155"/>
      <c r="CQQ8" s="155"/>
      <c r="CQR8" s="155"/>
      <c r="CQS8" s="155"/>
      <c r="CQT8" s="155"/>
      <c r="CQU8" s="155"/>
      <c r="CQV8" s="155"/>
      <c r="CQW8" s="155"/>
      <c r="CQX8" s="155"/>
      <c r="CQY8" s="155"/>
      <c r="CQZ8" s="155"/>
      <c r="CRA8" s="155"/>
      <c r="CRB8" s="155"/>
      <c r="CRC8" s="155"/>
      <c r="CRD8" s="155"/>
      <c r="CRE8" s="155"/>
      <c r="CRF8" s="155"/>
      <c r="CRG8" s="155"/>
      <c r="CRH8" s="155"/>
      <c r="CRI8" s="155"/>
      <c r="CRJ8" s="155"/>
      <c r="CRK8" s="155"/>
      <c r="CRL8" s="155"/>
      <c r="CRM8" s="155"/>
      <c r="CRN8" s="155"/>
      <c r="CRO8" s="155"/>
      <c r="CRP8" s="155"/>
      <c r="CRQ8" s="155"/>
      <c r="CRR8" s="155"/>
      <c r="CRS8" s="155"/>
      <c r="CRT8" s="155"/>
      <c r="CRU8" s="155"/>
      <c r="CRV8" s="155"/>
      <c r="CRW8" s="155"/>
      <c r="CRX8" s="155"/>
      <c r="CRY8" s="155"/>
      <c r="CRZ8" s="155"/>
      <c r="CSA8" s="155"/>
      <c r="CSB8" s="155"/>
      <c r="CSC8" s="155"/>
      <c r="CSD8" s="155"/>
      <c r="CSE8" s="155"/>
      <c r="CSF8" s="155"/>
      <c r="CSG8" s="155"/>
      <c r="CSH8" s="155"/>
      <c r="CSI8" s="155"/>
      <c r="CSJ8" s="155"/>
      <c r="CSK8" s="155"/>
      <c r="CSL8" s="155"/>
      <c r="CSM8" s="155"/>
      <c r="CSN8" s="155"/>
      <c r="CSO8" s="155"/>
      <c r="CSP8" s="155"/>
      <c r="CSQ8" s="155"/>
      <c r="CSR8" s="155"/>
      <c r="CSS8" s="155"/>
      <c r="CST8" s="155"/>
      <c r="CSU8" s="155"/>
      <c r="CSV8" s="155"/>
      <c r="CSW8" s="155"/>
      <c r="CSX8" s="155"/>
      <c r="CSY8" s="155"/>
      <c r="CSZ8" s="155"/>
      <c r="CTA8" s="155"/>
      <c r="CTB8" s="155"/>
      <c r="CTC8" s="155"/>
      <c r="CTD8" s="155"/>
      <c r="CTE8" s="155"/>
      <c r="CTF8" s="155"/>
      <c r="CTG8" s="155"/>
      <c r="CTH8" s="155"/>
      <c r="CTI8" s="155"/>
      <c r="CTJ8" s="155"/>
      <c r="CTK8" s="155"/>
      <c r="CTL8" s="155"/>
      <c r="CTM8" s="155"/>
      <c r="CTN8" s="155"/>
      <c r="CTO8" s="155"/>
      <c r="CTP8" s="155"/>
      <c r="CTQ8" s="155"/>
      <c r="CTR8" s="155"/>
      <c r="CTS8" s="155"/>
      <c r="CTT8" s="155"/>
      <c r="CTU8" s="155"/>
      <c r="CTV8" s="155"/>
      <c r="CTW8" s="155"/>
      <c r="CTX8" s="155"/>
      <c r="CTY8" s="155"/>
      <c r="CTZ8" s="155"/>
      <c r="CUA8" s="155"/>
      <c r="CUB8" s="155"/>
      <c r="CUC8" s="155"/>
      <c r="CUD8" s="155"/>
      <c r="CUE8" s="155"/>
      <c r="CUF8" s="155"/>
      <c r="CUG8" s="155"/>
      <c r="CUH8" s="155"/>
      <c r="CUI8" s="155"/>
      <c r="CUJ8" s="155"/>
      <c r="CUK8" s="155"/>
      <c r="CUL8" s="155"/>
      <c r="CUM8" s="155"/>
      <c r="CUN8" s="155"/>
      <c r="CUO8" s="155"/>
      <c r="CUP8" s="155"/>
      <c r="CUQ8" s="155"/>
      <c r="CUR8" s="155"/>
      <c r="CUS8" s="155"/>
      <c r="CUT8" s="155"/>
      <c r="CUU8" s="155"/>
      <c r="CUV8" s="155"/>
      <c r="CUW8" s="155"/>
      <c r="CUX8" s="155"/>
      <c r="CUY8" s="155"/>
      <c r="CUZ8" s="155"/>
      <c r="CVA8" s="155"/>
      <c r="CVB8" s="155"/>
      <c r="CVC8" s="155"/>
      <c r="CVD8" s="155"/>
      <c r="CVE8" s="155"/>
      <c r="CVF8" s="155"/>
      <c r="CVG8" s="155"/>
      <c r="CVH8" s="155"/>
      <c r="CVI8" s="155"/>
      <c r="CVJ8" s="155"/>
      <c r="CVK8" s="155"/>
      <c r="CVL8" s="155"/>
      <c r="CVM8" s="155"/>
      <c r="CVN8" s="155"/>
      <c r="CVO8" s="155"/>
      <c r="CVP8" s="155"/>
      <c r="CVQ8" s="155"/>
      <c r="CVR8" s="155"/>
      <c r="CVS8" s="155"/>
      <c r="CVT8" s="155"/>
      <c r="CVU8" s="155"/>
      <c r="CVV8" s="155"/>
      <c r="CVW8" s="155"/>
      <c r="CVX8" s="155"/>
      <c r="CVY8" s="155"/>
      <c r="CVZ8" s="155"/>
      <c r="CWA8" s="155"/>
      <c r="CWB8" s="155"/>
      <c r="CWC8" s="155"/>
      <c r="CWD8" s="155"/>
      <c r="CWE8" s="155"/>
      <c r="CWF8" s="155"/>
      <c r="CWG8" s="155"/>
      <c r="CWH8" s="155"/>
      <c r="CWI8" s="155"/>
      <c r="CWJ8" s="155"/>
      <c r="CWK8" s="155"/>
      <c r="CWL8" s="155"/>
      <c r="CWM8" s="155"/>
      <c r="CWN8" s="155"/>
      <c r="CWO8" s="155"/>
      <c r="CWP8" s="155"/>
      <c r="CWQ8" s="155"/>
      <c r="CWR8" s="155"/>
      <c r="CWS8" s="155"/>
      <c r="CWT8" s="155"/>
      <c r="CWU8" s="155"/>
      <c r="CWV8" s="155"/>
      <c r="CWW8" s="155"/>
      <c r="CWX8" s="155"/>
      <c r="CWY8" s="155"/>
      <c r="CWZ8" s="155"/>
      <c r="CXA8" s="155"/>
      <c r="CXB8" s="155"/>
      <c r="CXC8" s="155"/>
      <c r="CXD8" s="155"/>
      <c r="CXE8" s="155"/>
      <c r="CXF8" s="155"/>
      <c r="CXG8" s="155"/>
      <c r="CXH8" s="155"/>
      <c r="CXI8" s="155"/>
      <c r="CXJ8" s="155"/>
      <c r="CXK8" s="155"/>
      <c r="CXL8" s="155"/>
      <c r="CXM8" s="155"/>
      <c r="CXN8" s="155"/>
      <c r="CXO8" s="155"/>
      <c r="CXP8" s="155"/>
      <c r="CXQ8" s="155"/>
      <c r="CXR8" s="155"/>
      <c r="CXS8" s="155"/>
      <c r="CXT8" s="155"/>
      <c r="CXU8" s="155"/>
      <c r="CXV8" s="155"/>
      <c r="CXW8" s="155"/>
      <c r="CXX8" s="155"/>
      <c r="CXY8" s="155"/>
      <c r="CXZ8" s="155"/>
      <c r="CYA8" s="155"/>
      <c r="CYB8" s="155"/>
      <c r="CYC8" s="155"/>
      <c r="CYD8" s="155"/>
      <c r="CYE8" s="155"/>
      <c r="CYF8" s="155"/>
      <c r="CYG8" s="155"/>
      <c r="CYH8" s="155"/>
      <c r="CYI8" s="155"/>
      <c r="CYJ8" s="155"/>
      <c r="CYK8" s="155"/>
      <c r="CYL8" s="155"/>
      <c r="CYM8" s="155"/>
      <c r="CYN8" s="155"/>
      <c r="CYO8" s="155"/>
      <c r="CYP8" s="155"/>
      <c r="CYQ8" s="155"/>
      <c r="CYR8" s="155"/>
      <c r="CYS8" s="155"/>
      <c r="CYT8" s="155"/>
      <c r="CYU8" s="155"/>
      <c r="CYV8" s="155"/>
      <c r="CYW8" s="155"/>
      <c r="CYX8" s="155"/>
      <c r="CYY8" s="155"/>
      <c r="CYZ8" s="155"/>
      <c r="CZA8" s="155"/>
      <c r="CZB8" s="155"/>
      <c r="CZC8" s="155"/>
      <c r="CZD8" s="155"/>
      <c r="CZE8" s="155"/>
      <c r="CZF8" s="155"/>
      <c r="CZG8" s="155"/>
      <c r="CZH8" s="155"/>
      <c r="CZI8" s="155"/>
      <c r="CZJ8" s="155"/>
      <c r="CZK8" s="155"/>
      <c r="CZL8" s="155"/>
      <c r="CZM8" s="155"/>
      <c r="CZN8" s="155"/>
      <c r="CZO8" s="155"/>
      <c r="CZP8" s="155"/>
      <c r="CZQ8" s="155"/>
      <c r="CZR8" s="155"/>
      <c r="CZS8" s="155"/>
      <c r="CZT8" s="155"/>
      <c r="CZU8" s="155"/>
      <c r="CZV8" s="155"/>
      <c r="CZW8" s="155"/>
      <c r="CZX8" s="155"/>
      <c r="CZY8" s="155"/>
      <c r="CZZ8" s="155"/>
      <c r="DAA8" s="155"/>
      <c r="DAB8" s="155"/>
      <c r="DAC8" s="155"/>
      <c r="DAD8" s="155"/>
      <c r="DAE8" s="155"/>
      <c r="DAF8" s="155"/>
      <c r="DAG8" s="155"/>
      <c r="DAH8" s="155"/>
      <c r="DAI8" s="155"/>
      <c r="DAJ8" s="155"/>
      <c r="DAK8" s="155"/>
      <c r="DAL8" s="155"/>
      <c r="DAM8" s="155"/>
      <c r="DAN8" s="155"/>
      <c r="DAO8" s="155"/>
      <c r="DAP8" s="155"/>
      <c r="DAQ8" s="155"/>
      <c r="DAR8" s="155"/>
      <c r="DAS8" s="155"/>
      <c r="DAT8" s="155"/>
      <c r="DAU8" s="155"/>
      <c r="DAV8" s="155"/>
      <c r="DAW8" s="155"/>
      <c r="DAX8" s="155"/>
      <c r="DAY8" s="155"/>
      <c r="DAZ8" s="155"/>
      <c r="DBA8" s="155"/>
      <c r="DBB8" s="155"/>
      <c r="DBC8" s="155"/>
      <c r="DBD8" s="155"/>
      <c r="DBE8" s="155"/>
      <c r="DBF8" s="155"/>
      <c r="DBG8" s="155"/>
      <c r="DBH8" s="155"/>
      <c r="DBI8" s="155"/>
      <c r="DBJ8" s="155"/>
      <c r="DBK8" s="155"/>
      <c r="DBL8" s="155"/>
      <c r="DBM8" s="155"/>
      <c r="DBN8" s="155"/>
      <c r="DBO8" s="155"/>
      <c r="DBP8" s="155"/>
      <c r="DBQ8" s="155"/>
      <c r="DBR8" s="155"/>
      <c r="DBS8" s="155"/>
      <c r="DBT8" s="155"/>
      <c r="DBU8" s="155"/>
      <c r="DBV8" s="155"/>
      <c r="DBW8" s="155"/>
      <c r="DBX8" s="155"/>
      <c r="DBY8" s="155"/>
      <c r="DBZ8" s="155"/>
      <c r="DCA8" s="155"/>
      <c r="DCB8" s="155"/>
      <c r="DCC8" s="155"/>
      <c r="DCD8" s="155"/>
      <c r="DCE8" s="155"/>
      <c r="DCF8" s="155"/>
      <c r="DCG8" s="155"/>
      <c r="DCH8" s="155"/>
      <c r="DCI8" s="155"/>
      <c r="DCJ8" s="155"/>
      <c r="DCK8" s="155"/>
      <c r="DCL8" s="155"/>
      <c r="DCM8" s="155"/>
      <c r="DCN8" s="155"/>
      <c r="DCO8" s="155"/>
      <c r="DCP8" s="155"/>
      <c r="DCQ8" s="155"/>
      <c r="DCR8" s="155"/>
      <c r="DCS8" s="155"/>
      <c r="DCT8" s="155"/>
      <c r="DCU8" s="155"/>
      <c r="DCV8" s="155"/>
      <c r="DCW8" s="155"/>
      <c r="DCX8" s="155"/>
      <c r="DCY8" s="155"/>
      <c r="DCZ8" s="155"/>
      <c r="DDA8" s="155"/>
      <c r="DDB8" s="155"/>
      <c r="DDC8" s="155"/>
      <c r="DDD8" s="155"/>
      <c r="DDE8" s="155"/>
      <c r="DDF8" s="155"/>
      <c r="DDG8" s="155"/>
      <c r="DDH8" s="155"/>
      <c r="DDI8" s="155"/>
      <c r="DDJ8" s="155"/>
      <c r="DDK8" s="155"/>
      <c r="DDL8" s="155"/>
      <c r="DDM8" s="155"/>
      <c r="DDN8" s="155"/>
      <c r="DDO8" s="155"/>
      <c r="DDP8" s="155"/>
      <c r="DDQ8" s="155"/>
      <c r="DDR8" s="155"/>
      <c r="DDS8" s="155"/>
      <c r="DDT8" s="155"/>
      <c r="DDU8" s="155"/>
      <c r="DDV8" s="155"/>
      <c r="DDW8" s="155"/>
      <c r="DDX8" s="155"/>
      <c r="DDY8" s="155"/>
      <c r="DDZ8" s="155"/>
      <c r="DEA8" s="155"/>
      <c r="DEB8" s="155"/>
      <c r="DEC8" s="155"/>
      <c r="DED8" s="155"/>
      <c r="DEE8" s="155"/>
      <c r="DEF8" s="155"/>
      <c r="DEG8" s="155"/>
      <c r="DEH8" s="155"/>
      <c r="DEI8" s="155"/>
      <c r="DEJ8" s="155"/>
      <c r="DEK8" s="155"/>
      <c r="DEL8" s="155"/>
      <c r="DEM8" s="155"/>
      <c r="DEN8" s="155"/>
      <c r="DEO8" s="155"/>
      <c r="DEP8" s="155"/>
      <c r="DEQ8" s="155"/>
      <c r="DER8" s="155"/>
      <c r="DES8" s="155"/>
      <c r="DET8" s="155"/>
      <c r="DEU8" s="155"/>
      <c r="DEV8" s="155"/>
      <c r="DEW8" s="155"/>
      <c r="DEX8" s="155"/>
      <c r="DEY8" s="155"/>
      <c r="DEZ8" s="155"/>
      <c r="DFA8" s="155"/>
      <c r="DFB8" s="155"/>
      <c r="DFC8" s="155"/>
      <c r="DFD8" s="155"/>
      <c r="DFE8" s="155"/>
      <c r="DFF8" s="155"/>
      <c r="DFG8" s="155"/>
      <c r="DFH8" s="155"/>
      <c r="DFI8" s="155"/>
      <c r="DFJ8" s="155"/>
      <c r="DFK8" s="155"/>
      <c r="DFL8" s="155"/>
      <c r="DFM8" s="155"/>
      <c r="DFN8" s="155"/>
      <c r="DFO8" s="155"/>
      <c r="DFP8" s="155"/>
      <c r="DFQ8" s="155"/>
      <c r="DFR8" s="155"/>
      <c r="DFS8" s="155"/>
      <c r="DFT8" s="155"/>
      <c r="DFU8" s="155"/>
      <c r="DFV8" s="155"/>
      <c r="DFW8" s="155"/>
      <c r="DFX8" s="155"/>
      <c r="DFY8" s="155"/>
      <c r="DFZ8" s="155"/>
      <c r="DGA8" s="155"/>
      <c r="DGB8" s="155"/>
      <c r="DGC8" s="155"/>
      <c r="DGD8" s="155"/>
      <c r="DGE8" s="155"/>
      <c r="DGF8" s="155"/>
      <c r="DGG8" s="155"/>
      <c r="DGH8" s="155"/>
      <c r="DGI8" s="155"/>
      <c r="DGJ8" s="155"/>
      <c r="DGK8" s="155"/>
      <c r="DGL8" s="155"/>
      <c r="DGM8" s="155"/>
      <c r="DGN8" s="155"/>
      <c r="DGO8" s="155"/>
      <c r="DGP8" s="155"/>
      <c r="DGQ8" s="155"/>
      <c r="DGR8" s="155"/>
      <c r="DGS8" s="155"/>
      <c r="DGT8" s="155"/>
      <c r="DGU8" s="155"/>
      <c r="DGV8" s="155"/>
      <c r="DGW8" s="155"/>
      <c r="DGX8" s="155"/>
      <c r="DGY8" s="155"/>
      <c r="DGZ8" s="155"/>
      <c r="DHA8" s="155"/>
      <c r="DHB8" s="155"/>
      <c r="DHC8" s="155"/>
      <c r="DHD8" s="155"/>
      <c r="DHE8" s="155"/>
      <c r="DHF8" s="155"/>
      <c r="DHG8" s="155"/>
      <c r="DHH8" s="155"/>
      <c r="DHI8" s="155"/>
      <c r="DHJ8" s="155"/>
      <c r="DHK8" s="155"/>
      <c r="DHL8" s="155"/>
      <c r="DHM8" s="155"/>
      <c r="DHN8" s="155"/>
      <c r="DHO8" s="155"/>
      <c r="DHP8" s="155"/>
      <c r="DHQ8" s="155"/>
      <c r="DHR8" s="155"/>
      <c r="DHS8" s="155"/>
      <c r="DHT8" s="155"/>
      <c r="DHU8" s="155"/>
      <c r="DHV8" s="155"/>
      <c r="DHW8" s="155"/>
      <c r="DHX8" s="155"/>
      <c r="DHY8" s="155"/>
      <c r="DHZ8" s="155"/>
      <c r="DIA8" s="155"/>
      <c r="DIB8" s="155"/>
      <c r="DIC8" s="155"/>
      <c r="DID8" s="155"/>
      <c r="DIE8" s="155"/>
      <c r="DIF8" s="155"/>
      <c r="DIG8" s="155"/>
      <c r="DIH8" s="155"/>
      <c r="DII8" s="155"/>
      <c r="DIJ8" s="155"/>
      <c r="DIK8" s="155"/>
      <c r="DIL8" s="155"/>
      <c r="DIM8" s="155"/>
      <c r="DIN8" s="155"/>
      <c r="DIO8" s="155"/>
      <c r="DIP8" s="155"/>
      <c r="DIQ8" s="155"/>
      <c r="DIR8" s="155"/>
      <c r="DIS8" s="155"/>
      <c r="DIT8" s="155"/>
      <c r="DIU8" s="155"/>
      <c r="DIV8" s="155"/>
      <c r="DIW8" s="155"/>
      <c r="DIX8" s="155"/>
      <c r="DIY8" s="155"/>
      <c r="DIZ8" s="155"/>
      <c r="DJA8" s="155"/>
      <c r="DJB8" s="155"/>
      <c r="DJC8" s="155"/>
      <c r="DJD8" s="155"/>
      <c r="DJE8" s="155"/>
      <c r="DJF8" s="155"/>
      <c r="DJG8" s="155"/>
      <c r="DJH8" s="155"/>
      <c r="DJI8" s="155"/>
      <c r="DJJ8" s="155"/>
      <c r="DJK8" s="155"/>
      <c r="DJL8" s="155"/>
      <c r="DJM8" s="155"/>
      <c r="DJN8" s="155"/>
      <c r="DJO8" s="155"/>
      <c r="DJP8" s="155"/>
      <c r="DJQ8" s="155"/>
      <c r="DJR8" s="155"/>
      <c r="DJS8" s="155"/>
      <c r="DJT8" s="155"/>
      <c r="DJU8" s="155"/>
      <c r="DJV8" s="155"/>
      <c r="DJW8" s="155"/>
      <c r="DJX8" s="155"/>
      <c r="DJY8" s="155"/>
      <c r="DJZ8" s="155"/>
      <c r="DKA8" s="155"/>
      <c r="DKB8" s="155"/>
      <c r="DKC8" s="155"/>
      <c r="DKD8" s="155"/>
      <c r="DKE8" s="155"/>
      <c r="DKF8" s="155"/>
      <c r="DKG8" s="155"/>
      <c r="DKH8" s="155"/>
      <c r="DKI8" s="155"/>
      <c r="DKJ8" s="155"/>
      <c r="DKK8" s="155"/>
      <c r="DKL8" s="155"/>
      <c r="DKM8" s="155"/>
      <c r="DKN8" s="155"/>
      <c r="DKO8" s="155"/>
      <c r="DKP8" s="155"/>
      <c r="DKQ8" s="155"/>
      <c r="DKR8" s="155"/>
      <c r="DKS8" s="155"/>
      <c r="DKT8" s="155"/>
      <c r="DKU8" s="155"/>
      <c r="DKV8" s="155"/>
      <c r="DKW8" s="155"/>
      <c r="DKX8" s="155"/>
      <c r="DKY8" s="155"/>
      <c r="DKZ8" s="155"/>
      <c r="DLA8" s="155"/>
      <c r="DLB8" s="155"/>
      <c r="DLC8" s="155"/>
      <c r="DLD8" s="155"/>
      <c r="DLE8" s="155"/>
      <c r="DLF8" s="155"/>
      <c r="DLG8" s="155"/>
      <c r="DLH8" s="155"/>
      <c r="DLI8" s="155"/>
      <c r="DLJ8" s="155"/>
      <c r="DLK8" s="155"/>
      <c r="DLL8" s="155"/>
      <c r="DLM8" s="155"/>
      <c r="DLN8" s="155"/>
      <c r="DLO8" s="155"/>
      <c r="DLP8" s="155"/>
      <c r="DLQ8" s="155"/>
      <c r="DLR8" s="155"/>
      <c r="DLS8" s="155"/>
      <c r="DLT8" s="155"/>
      <c r="DLU8" s="155"/>
      <c r="DLV8" s="155"/>
      <c r="DLW8" s="155"/>
      <c r="DLX8" s="155"/>
      <c r="DLY8" s="155"/>
      <c r="DLZ8" s="155"/>
      <c r="DMA8" s="155"/>
      <c r="DMB8" s="155"/>
      <c r="DMC8" s="155"/>
      <c r="DMD8" s="155"/>
      <c r="DME8" s="155"/>
      <c r="DMF8" s="155"/>
      <c r="DMG8" s="155"/>
      <c r="DMH8" s="155"/>
      <c r="DMI8" s="155"/>
      <c r="DMJ8" s="155"/>
      <c r="DMK8" s="155"/>
      <c r="DML8" s="155"/>
      <c r="DMM8" s="155"/>
      <c r="DMN8" s="155"/>
      <c r="DMO8" s="155"/>
      <c r="DMP8" s="155"/>
      <c r="DMQ8" s="155"/>
      <c r="DMR8" s="155"/>
      <c r="DMS8" s="155"/>
      <c r="DMT8" s="155"/>
      <c r="DMU8" s="155"/>
      <c r="DMV8" s="155"/>
      <c r="DMW8" s="155"/>
      <c r="DMX8" s="155"/>
      <c r="DMY8" s="155"/>
      <c r="DMZ8" s="155"/>
      <c r="DNA8" s="155"/>
      <c r="DNB8" s="155"/>
      <c r="DNC8" s="155"/>
      <c r="DND8" s="155"/>
      <c r="DNE8" s="155"/>
      <c r="DNF8" s="155"/>
      <c r="DNG8" s="155"/>
      <c r="DNH8" s="155"/>
      <c r="DNI8" s="155"/>
      <c r="DNJ8" s="155"/>
      <c r="DNK8" s="155"/>
      <c r="DNL8" s="155"/>
      <c r="DNM8" s="155"/>
      <c r="DNN8" s="155"/>
      <c r="DNO8" s="155"/>
      <c r="DNP8" s="155"/>
      <c r="DNQ8" s="155"/>
      <c r="DNR8" s="155"/>
      <c r="DNS8" s="155"/>
      <c r="DNT8" s="155"/>
      <c r="DNU8" s="155"/>
      <c r="DNV8" s="155"/>
      <c r="DNW8" s="155"/>
      <c r="DNX8" s="155"/>
      <c r="DNY8" s="155"/>
      <c r="DNZ8" s="155"/>
      <c r="DOA8" s="155"/>
      <c r="DOB8" s="155"/>
      <c r="DOC8" s="155"/>
      <c r="DOD8" s="155"/>
      <c r="DOE8" s="155"/>
      <c r="DOF8" s="155"/>
      <c r="DOG8" s="155"/>
      <c r="DOH8" s="155"/>
      <c r="DOI8" s="155"/>
      <c r="DOJ8" s="155"/>
      <c r="DOK8" s="155"/>
      <c r="DOL8" s="155"/>
      <c r="DOM8" s="155"/>
      <c r="DON8" s="155"/>
      <c r="DOO8" s="155"/>
      <c r="DOP8" s="155"/>
      <c r="DOQ8" s="155"/>
      <c r="DOR8" s="155"/>
      <c r="DOS8" s="155"/>
      <c r="DOT8" s="155"/>
      <c r="DOU8" s="155"/>
      <c r="DOV8" s="155"/>
      <c r="DOW8" s="155"/>
      <c r="DOX8" s="155"/>
      <c r="DOY8" s="155"/>
      <c r="DOZ8" s="155"/>
      <c r="DPA8" s="155"/>
      <c r="DPB8" s="155"/>
      <c r="DPC8" s="155"/>
      <c r="DPD8" s="155"/>
      <c r="DPE8" s="155"/>
      <c r="DPF8" s="155"/>
      <c r="DPG8" s="155"/>
      <c r="DPH8" s="155"/>
      <c r="DPI8" s="155"/>
      <c r="DPJ8" s="155"/>
      <c r="DPK8" s="155"/>
      <c r="DPL8" s="155"/>
      <c r="DPM8" s="155"/>
      <c r="DPN8" s="155"/>
      <c r="DPO8" s="155"/>
      <c r="DPP8" s="155"/>
      <c r="DPQ8" s="155"/>
      <c r="DPR8" s="155"/>
      <c r="DPS8" s="155"/>
      <c r="DPT8" s="155"/>
      <c r="DPU8" s="155"/>
      <c r="DPV8" s="155"/>
      <c r="DPW8" s="155"/>
      <c r="DPX8" s="155"/>
      <c r="DPY8" s="155"/>
      <c r="DPZ8" s="155"/>
      <c r="DQA8" s="155"/>
      <c r="DQB8" s="155"/>
      <c r="DQC8" s="155"/>
      <c r="DQD8" s="155"/>
      <c r="DQE8" s="155"/>
      <c r="DQF8" s="155"/>
      <c r="DQG8" s="155"/>
      <c r="DQH8" s="155"/>
      <c r="DQI8" s="155"/>
      <c r="DQJ8" s="155"/>
      <c r="DQK8" s="155"/>
      <c r="DQL8" s="155"/>
      <c r="DQM8" s="155"/>
      <c r="DQN8" s="155"/>
      <c r="DQO8" s="155"/>
      <c r="DQP8" s="155"/>
      <c r="DQQ8" s="155"/>
      <c r="DQR8" s="155"/>
      <c r="DQS8" s="155"/>
      <c r="DQT8" s="155"/>
      <c r="DQU8" s="155"/>
      <c r="DQV8" s="155"/>
      <c r="DQW8" s="155"/>
      <c r="DQX8" s="155"/>
      <c r="DQY8" s="155"/>
      <c r="DQZ8" s="155"/>
      <c r="DRA8" s="155"/>
      <c r="DRB8" s="155"/>
      <c r="DRC8" s="155"/>
      <c r="DRD8" s="155"/>
      <c r="DRE8" s="155"/>
      <c r="DRF8" s="155"/>
      <c r="DRG8" s="155"/>
      <c r="DRH8" s="155"/>
      <c r="DRI8" s="155"/>
      <c r="DRJ8" s="155"/>
      <c r="DRK8" s="155"/>
      <c r="DRL8" s="155"/>
      <c r="DRM8" s="155"/>
      <c r="DRN8" s="155"/>
      <c r="DRO8" s="155"/>
      <c r="DRP8" s="155"/>
      <c r="DRQ8" s="155"/>
      <c r="DRR8" s="155"/>
      <c r="DRS8" s="155"/>
      <c r="DRT8" s="155"/>
      <c r="DRU8" s="155"/>
      <c r="DRV8" s="155"/>
      <c r="DRW8" s="155"/>
      <c r="DRX8" s="155"/>
      <c r="DRY8" s="155"/>
      <c r="DRZ8" s="155"/>
      <c r="DSA8" s="155"/>
      <c r="DSB8" s="155"/>
      <c r="DSC8" s="155"/>
      <c r="DSD8" s="155"/>
      <c r="DSE8" s="155"/>
      <c r="DSF8" s="155"/>
      <c r="DSG8" s="155"/>
      <c r="DSH8" s="155"/>
      <c r="DSI8" s="155"/>
      <c r="DSJ8" s="155"/>
      <c r="DSK8" s="155"/>
      <c r="DSL8" s="155"/>
      <c r="DSM8" s="155"/>
      <c r="DSN8" s="155"/>
      <c r="DSO8" s="155"/>
      <c r="DSP8" s="155"/>
      <c r="DSQ8" s="155"/>
      <c r="DSR8" s="155"/>
      <c r="DSS8" s="155"/>
      <c r="DST8" s="155"/>
      <c r="DSU8" s="155"/>
      <c r="DSV8" s="155"/>
      <c r="DSW8" s="155"/>
      <c r="DSX8" s="155"/>
      <c r="DSY8" s="155"/>
      <c r="DSZ8" s="155"/>
      <c r="DTA8" s="155"/>
      <c r="DTB8" s="155"/>
      <c r="DTC8" s="155"/>
      <c r="DTD8" s="155"/>
      <c r="DTE8" s="155"/>
      <c r="DTF8" s="155"/>
      <c r="DTG8" s="155"/>
      <c r="DTH8" s="155"/>
      <c r="DTI8" s="155"/>
      <c r="DTJ8" s="155"/>
      <c r="DTK8" s="155"/>
      <c r="DTL8" s="155"/>
      <c r="DTM8" s="155"/>
      <c r="DTN8" s="155"/>
      <c r="DTO8" s="155"/>
      <c r="DTP8" s="155"/>
      <c r="DTQ8" s="155"/>
      <c r="DTR8" s="155"/>
      <c r="DTS8" s="155"/>
      <c r="DTT8" s="155"/>
      <c r="DTU8" s="155"/>
      <c r="DTV8" s="155"/>
      <c r="DTW8" s="155"/>
      <c r="DTX8" s="155"/>
      <c r="DTY8" s="155"/>
      <c r="DTZ8" s="155"/>
      <c r="DUA8" s="155"/>
      <c r="DUB8" s="155"/>
      <c r="DUC8" s="155"/>
      <c r="DUD8" s="155"/>
      <c r="DUE8" s="155"/>
      <c r="DUF8" s="155"/>
      <c r="DUG8" s="155"/>
      <c r="DUH8" s="155"/>
      <c r="DUI8" s="155"/>
      <c r="DUJ8" s="155"/>
      <c r="DUK8" s="155"/>
      <c r="DUL8" s="155"/>
      <c r="DUM8" s="155"/>
      <c r="DUN8" s="155"/>
      <c r="DUO8" s="155"/>
      <c r="DUP8" s="155"/>
      <c r="DUQ8" s="155"/>
      <c r="DUR8" s="155"/>
      <c r="DUS8" s="155"/>
      <c r="DUT8" s="155"/>
      <c r="DUU8" s="155"/>
      <c r="DUV8" s="155"/>
      <c r="DUW8" s="155"/>
      <c r="DUX8" s="155"/>
      <c r="DUY8" s="155"/>
      <c r="DUZ8" s="155"/>
      <c r="DVA8" s="155"/>
      <c r="DVB8" s="155"/>
      <c r="DVC8" s="155"/>
      <c r="DVD8" s="155"/>
      <c r="DVE8" s="155"/>
      <c r="DVF8" s="155"/>
      <c r="DVG8" s="155"/>
      <c r="DVH8" s="155"/>
      <c r="DVI8" s="155"/>
      <c r="DVJ8" s="155"/>
      <c r="DVK8" s="155"/>
      <c r="DVL8" s="155"/>
      <c r="DVM8" s="155"/>
      <c r="DVN8" s="155"/>
      <c r="DVO8" s="155"/>
      <c r="DVP8" s="155"/>
      <c r="DVQ8" s="155"/>
      <c r="DVR8" s="155"/>
      <c r="DVS8" s="155"/>
      <c r="DVT8" s="155"/>
      <c r="DVU8" s="155"/>
      <c r="DVV8" s="155"/>
      <c r="DVW8" s="155"/>
      <c r="DVX8" s="155"/>
      <c r="DVY8" s="155"/>
      <c r="DVZ8" s="155"/>
      <c r="DWA8" s="155"/>
      <c r="DWB8" s="155"/>
      <c r="DWC8" s="155"/>
      <c r="DWD8" s="155"/>
      <c r="DWE8" s="155"/>
      <c r="DWF8" s="155"/>
      <c r="DWG8" s="155"/>
      <c r="DWH8" s="155"/>
      <c r="DWI8" s="155"/>
      <c r="DWJ8" s="155"/>
      <c r="DWK8" s="155"/>
      <c r="DWL8" s="155"/>
      <c r="DWM8" s="155"/>
      <c r="DWN8" s="155"/>
      <c r="DWO8" s="155"/>
      <c r="DWP8" s="155"/>
      <c r="DWQ8" s="155"/>
      <c r="DWR8" s="155"/>
      <c r="DWS8" s="155"/>
      <c r="DWT8" s="155"/>
      <c r="DWU8" s="155"/>
      <c r="DWV8" s="155"/>
      <c r="DWW8" s="155"/>
      <c r="DWX8" s="155"/>
      <c r="DWY8" s="155"/>
      <c r="DWZ8" s="155"/>
      <c r="DXA8" s="155"/>
      <c r="DXB8" s="155"/>
      <c r="DXC8" s="155"/>
      <c r="DXD8" s="155"/>
      <c r="DXE8" s="155"/>
      <c r="DXF8" s="155"/>
      <c r="DXG8" s="155"/>
      <c r="DXH8" s="155"/>
      <c r="DXI8" s="155"/>
      <c r="DXJ8" s="155"/>
      <c r="DXK8" s="155"/>
      <c r="DXL8" s="155"/>
      <c r="DXM8" s="155"/>
      <c r="DXN8" s="155"/>
      <c r="DXO8" s="155"/>
      <c r="DXP8" s="155"/>
      <c r="DXQ8" s="155"/>
      <c r="DXR8" s="155"/>
      <c r="DXS8" s="155"/>
      <c r="DXT8" s="155"/>
      <c r="DXU8" s="155"/>
      <c r="DXV8" s="155"/>
      <c r="DXW8" s="155"/>
      <c r="DXX8" s="155"/>
      <c r="DXY8" s="155"/>
      <c r="DXZ8" s="155"/>
      <c r="DYA8" s="155"/>
      <c r="DYB8" s="155"/>
      <c r="DYC8" s="155"/>
      <c r="DYD8" s="155"/>
      <c r="DYE8" s="155"/>
      <c r="DYF8" s="155"/>
      <c r="DYG8" s="155"/>
      <c r="DYH8" s="155"/>
      <c r="DYI8" s="155"/>
      <c r="DYJ8" s="155"/>
      <c r="DYK8" s="155"/>
      <c r="DYL8" s="155"/>
      <c r="DYM8" s="155"/>
      <c r="DYN8" s="155"/>
      <c r="DYO8" s="155"/>
      <c r="DYP8" s="155"/>
      <c r="DYQ8" s="155"/>
      <c r="DYR8" s="155"/>
      <c r="DYS8" s="155"/>
      <c r="DYT8" s="155"/>
      <c r="DYU8" s="155"/>
      <c r="DYV8" s="155"/>
      <c r="DYW8" s="155"/>
      <c r="DYX8" s="155"/>
      <c r="DYY8" s="155"/>
      <c r="DYZ8" s="155"/>
      <c r="DZA8" s="155"/>
      <c r="DZB8" s="155"/>
      <c r="DZC8" s="155"/>
      <c r="DZD8" s="155"/>
      <c r="DZE8" s="155"/>
      <c r="DZF8" s="155"/>
      <c r="DZG8" s="155"/>
      <c r="DZH8" s="155"/>
      <c r="DZI8" s="155"/>
      <c r="DZJ8" s="155"/>
      <c r="DZK8" s="155"/>
      <c r="DZL8" s="155"/>
      <c r="DZM8" s="155"/>
      <c r="DZN8" s="155"/>
      <c r="DZO8" s="155"/>
      <c r="DZP8" s="155"/>
      <c r="DZQ8" s="155"/>
      <c r="DZR8" s="155"/>
      <c r="DZS8" s="155"/>
      <c r="DZT8" s="155"/>
      <c r="DZU8" s="155"/>
      <c r="DZV8" s="155"/>
      <c r="DZW8" s="155"/>
      <c r="DZX8" s="155"/>
      <c r="DZY8" s="155"/>
      <c r="DZZ8" s="155"/>
      <c r="EAA8" s="155"/>
      <c r="EAB8" s="155"/>
      <c r="EAC8" s="155"/>
      <c r="EAD8" s="155"/>
      <c r="EAE8" s="155"/>
      <c r="EAF8" s="155"/>
      <c r="EAG8" s="155"/>
      <c r="EAH8" s="155"/>
      <c r="EAI8" s="155"/>
      <c r="EAJ8" s="155"/>
      <c r="EAK8" s="155"/>
      <c r="EAL8" s="155"/>
      <c r="EAM8" s="155"/>
      <c r="EAN8" s="155"/>
      <c r="EAO8" s="155"/>
      <c r="EAP8" s="155"/>
      <c r="EAQ8" s="155"/>
      <c r="EAR8" s="155"/>
      <c r="EAS8" s="155"/>
      <c r="EAT8" s="155"/>
      <c r="EAU8" s="155"/>
      <c r="EAV8" s="155"/>
      <c r="EAW8" s="155"/>
      <c r="EAX8" s="155"/>
      <c r="EAY8" s="155"/>
      <c r="EAZ8" s="155"/>
      <c r="EBA8" s="155"/>
      <c r="EBB8" s="155"/>
      <c r="EBC8" s="155"/>
      <c r="EBD8" s="155"/>
      <c r="EBE8" s="155"/>
      <c r="EBF8" s="155"/>
      <c r="EBG8" s="155"/>
      <c r="EBH8" s="155"/>
      <c r="EBI8" s="155"/>
      <c r="EBJ8" s="155"/>
      <c r="EBK8" s="155"/>
      <c r="EBL8" s="155"/>
      <c r="EBM8" s="155"/>
      <c r="EBN8" s="155"/>
      <c r="EBO8" s="155"/>
      <c r="EBP8" s="155"/>
      <c r="EBQ8" s="155"/>
      <c r="EBR8" s="155"/>
      <c r="EBS8" s="155"/>
      <c r="EBT8" s="155"/>
      <c r="EBU8" s="155"/>
      <c r="EBV8" s="155"/>
      <c r="EBW8" s="155"/>
      <c r="EBX8" s="155"/>
      <c r="EBY8" s="155"/>
      <c r="EBZ8" s="155"/>
      <c r="ECA8" s="155"/>
      <c r="ECB8" s="155"/>
      <c r="ECC8" s="155"/>
      <c r="ECD8" s="155"/>
      <c r="ECE8" s="155"/>
      <c r="ECF8" s="155"/>
      <c r="ECG8" s="155"/>
      <c r="ECH8" s="155"/>
      <c r="ECI8" s="155"/>
      <c r="ECJ8" s="155"/>
      <c r="ECK8" s="155"/>
      <c r="ECL8" s="155"/>
      <c r="ECM8" s="155"/>
      <c r="ECN8" s="155"/>
      <c r="ECO8" s="155"/>
      <c r="ECP8" s="155"/>
      <c r="ECQ8" s="155"/>
      <c r="ECR8" s="155"/>
      <c r="ECS8" s="155"/>
      <c r="ECT8" s="155"/>
      <c r="ECU8" s="155"/>
      <c r="ECV8" s="155"/>
      <c r="ECW8" s="155"/>
      <c r="ECX8" s="155"/>
      <c r="ECY8" s="155"/>
      <c r="ECZ8" s="155"/>
      <c r="EDA8" s="155"/>
      <c r="EDB8" s="155"/>
      <c r="EDC8" s="155"/>
      <c r="EDD8" s="155"/>
      <c r="EDE8" s="155"/>
      <c r="EDF8" s="155"/>
      <c r="EDG8" s="155"/>
      <c r="EDH8" s="155"/>
      <c r="EDI8" s="155"/>
      <c r="EDJ8" s="155"/>
      <c r="EDK8" s="155"/>
      <c r="EDL8" s="155"/>
      <c r="EDM8" s="155"/>
      <c r="EDN8" s="155"/>
      <c r="EDO8" s="155"/>
      <c r="EDP8" s="155"/>
      <c r="EDQ8" s="155"/>
      <c r="EDR8" s="155"/>
      <c r="EDS8" s="155"/>
      <c r="EDT8" s="155"/>
      <c r="EDU8" s="155"/>
      <c r="EDV8" s="155"/>
      <c r="EDW8" s="155"/>
      <c r="EDX8" s="155"/>
      <c r="EDY8" s="155"/>
      <c r="EDZ8" s="155"/>
      <c r="EEA8" s="155"/>
      <c r="EEB8" s="155"/>
      <c r="EEC8" s="155"/>
      <c r="EED8" s="155"/>
      <c r="EEE8" s="155"/>
      <c r="EEF8" s="155"/>
      <c r="EEG8" s="155"/>
      <c r="EEH8" s="155"/>
      <c r="EEI8" s="155"/>
      <c r="EEJ8" s="155"/>
      <c r="EEK8" s="155"/>
      <c r="EEL8" s="155"/>
      <c r="EEM8" s="155"/>
      <c r="EEN8" s="155"/>
      <c r="EEO8" s="155"/>
      <c r="EEP8" s="155"/>
      <c r="EEQ8" s="155"/>
      <c r="EER8" s="155"/>
      <c r="EES8" s="155"/>
      <c r="EET8" s="155"/>
      <c r="EEU8" s="155"/>
      <c r="EEV8" s="155"/>
      <c r="EEW8" s="155"/>
      <c r="EEX8" s="155"/>
      <c r="EEY8" s="155"/>
      <c r="EEZ8" s="155"/>
      <c r="EFA8" s="155"/>
      <c r="EFB8" s="155"/>
      <c r="EFC8" s="155"/>
      <c r="EFD8" s="155"/>
      <c r="EFE8" s="155"/>
      <c r="EFF8" s="155"/>
      <c r="EFG8" s="155"/>
      <c r="EFH8" s="155"/>
      <c r="EFI8" s="155"/>
      <c r="EFJ8" s="155"/>
      <c r="EFK8" s="155"/>
      <c r="EFL8" s="155"/>
      <c r="EFM8" s="155"/>
      <c r="EFN8" s="155"/>
      <c r="EFO8" s="155"/>
      <c r="EFP8" s="155"/>
      <c r="EFQ8" s="155"/>
      <c r="EFR8" s="155"/>
      <c r="EFS8" s="155"/>
      <c r="EFT8" s="155"/>
      <c r="EFU8" s="155"/>
      <c r="EFV8" s="155"/>
      <c r="EFW8" s="155"/>
      <c r="EFX8" s="155"/>
      <c r="EFY8" s="155"/>
      <c r="EFZ8" s="155"/>
      <c r="EGA8" s="155"/>
      <c r="EGB8" s="155"/>
      <c r="EGC8" s="155"/>
      <c r="EGD8" s="155"/>
      <c r="EGE8" s="155"/>
      <c r="EGF8" s="155"/>
      <c r="EGG8" s="155"/>
      <c r="EGH8" s="155"/>
      <c r="EGI8" s="155"/>
      <c r="EGJ8" s="155"/>
      <c r="EGK8" s="155"/>
      <c r="EGL8" s="155"/>
      <c r="EGM8" s="155"/>
      <c r="EGN8" s="155"/>
      <c r="EGO8" s="155"/>
      <c r="EGP8" s="155"/>
      <c r="EGQ8" s="155"/>
      <c r="EGR8" s="155"/>
      <c r="EGS8" s="155"/>
      <c r="EGT8" s="155"/>
      <c r="EGU8" s="155"/>
      <c r="EGV8" s="155"/>
      <c r="EGW8" s="155"/>
      <c r="EGX8" s="155"/>
      <c r="EGY8" s="155"/>
      <c r="EGZ8" s="155"/>
      <c r="EHA8" s="155"/>
      <c r="EHB8" s="155"/>
      <c r="EHC8" s="155"/>
      <c r="EHD8" s="155"/>
      <c r="EHE8" s="155"/>
      <c r="EHF8" s="155"/>
      <c r="EHG8" s="155"/>
      <c r="EHH8" s="155"/>
      <c r="EHI8" s="155"/>
      <c r="EHJ8" s="155"/>
      <c r="EHK8" s="155"/>
      <c r="EHL8" s="155"/>
      <c r="EHM8" s="155"/>
      <c r="EHN8" s="155"/>
      <c r="EHO8" s="155"/>
      <c r="EHP8" s="155"/>
      <c r="EHQ8" s="155"/>
      <c r="EHR8" s="155"/>
      <c r="EHS8" s="155"/>
      <c r="EHT8" s="155"/>
      <c r="EHU8" s="155"/>
      <c r="EHV8" s="155"/>
      <c r="EHW8" s="155"/>
      <c r="EHX8" s="155"/>
      <c r="EHY8" s="155"/>
      <c r="EHZ8" s="155"/>
      <c r="EIA8" s="155"/>
      <c r="EIB8" s="155"/>
      <c r="EIC8" s="155"/>
      <c r="EID8" s="155"/>
      <c r="EIE8" s="155"/>
      <c r="EIF8" s="155"/>
      <c r="EIG8" s="155"/>
      <c r="EIH8" s="155"/>
      <c r="EII8" s="155"/>
      <c r="EIJ8" s="155"/>
      <c r="EIK8" s="155"/>
      <c r="EIL8" s="155"/>
      <c r="EIM8" s="155"/>
      <c r="EIN8" s="155"/>
      <c r="EIO8" s="155"/>
      <c r="EIP8" s="155"/>
      <c r="EIQ8" s="155"/>
      <c r="EIR8" s="155"/>
      <c r="EIS8" s="155"/>
      <c r="EIT8" s="155"/>
      <c r="EIU8" s="155"/>
      <c r="EIV8" s="155"/>
      <c r="EIW8" s="155"/>
      <c r="EIX8" s="155"/>
      <c r="EIY8" s="155"/>
      <c r="EIZ8" s="155"/>
      <c r="EJA8" s="155"/>
      <c r="EJB8" s="155"/>
      <c r="EJC8" s="155"/>
      <c r="EJD8" s="155"/>
      <c r="EJE8" s="155"/>
      <c r="EJF8" s="155"/>
      <c r="EJG8" s="155"/>
      <c r="EJH8" s="155"/>
      <c r="EJI8" s="155"/>
      <c r="EJJ8" s="155"/>
      <c r="EJK8" s="155"/>
      <c r="EJL8" s="155"/>
      <c r="EJM8" s="155"/>
      <c r="EJN8" s="155"/>
      <c r="EJO8" s="155"/>
      <c r="EJP8" s="155"/>
      <c r="EJQ8" s="155"/>
      <c r="EJR8" s="155"/>
      <c r="EJS8" s="155"/>
      <c r="EJT8" s="155"/>
      <c r="EJU8" s="155"/>
      <c r="EJV8" s="155"/>
      <c r="EJW8" s="155"/>
      <c r="EJX8" s="155"/>
      <c r="EJY8" s="155"/>
      <c r="EJZ8" s="155"/>
      <c r="EKA8" s="155"/>
      <c r="EKB8" s="155"/>
      <c r="EKC8" s="155"/>
      <c r="EKD8" s="155"/>
      <c r="EKE8" s="155"/>
      <c r="EKF8" s="155"/>
      <c r="EKG8" s="155"/>
      <c r="EKH8" s="155"/>
      <c r="EKI8" s="155"/>
      <c r="EKJ8" s="155"/>
      <c r="EKK8" s="155"/>
      <c r="EKL8" s="155"/>
      <c r="EKM8" s="155"/>
      <c r="EKN8" s="155"/>
      <c r="EKO8" s="155"/>
      <c r="EKP8" s="155"/>
      <c r="EKQ8" s="155"/>
      <c r="EKR8" s="155"/>
      <c r="EKS8" s="155"/>
      <c r="EKT8" s="155"/>
      <c r="EKU8" s="155"/>
      <c r="EKV8" s="155"/>
      <c r="EKW8" s="155"/>
      <c r="EKX8" s="155"/>
      <c r="EKY8" s="155"/>
      <c r="EKZ8" s="155"/>
      <c r="ELA8" s="155"/>
      <c r="ELB8" s="155"/>
      <c r="ELC8" s="155"/>
      <c r="ELD8" s="155"/>
      <c r="ELE8" s="155"/>
      <c r="ELF8" s="155"/>
      <c r="ELG8" s="155"/>
      <c r="ELH8" s="155"/>
      <c r="ELI8" s="155"/>
      <c r="ELJ8" s="155"/>
      <c r="ELK8" s="155"/>
      <c r="ELL8" s="155"/>
      <c r="ELM8" s="155"/>
      <c r="ELN8" s="155"/>
      <c r="ELO8" s="155"/>
      <c r="ELP8" s="155"/>
      <c r="ELQ8" s="155"/>
      <c r="ELR8" s="155"/>
      <c r="ELS8" s="155"/>
      <c r="ELT8" s="155"/>
      <c r="ELU8" s="155"/>
      <c r="ELV8" s="155"/>
      <c r="ELW8" s="155"/>
      <c r="ELX8" s="155"/>
      <c r="ELY8" s="155"/>
      <c r="ELZ8" s="155"/>
      <c r="EMA8" s="155"/>
      <c r="EMB8" s="155"/>
      <c r="EMC8" s="155"/>
      <c r="EMD8" s="155"/>
      <c r="EME8" s="155"/>
      <c r="EMF8" s="155"/>
      <c r="EMG8" s="155"/>
      <c r="EMH8" s="155"/>
      <c r="EMI8" s="155"/>
      <c r="EMJ8" s="155"/>
      <c r="EMK8" s="155"/>
      <c r="EML8" s="155"/>
      <c r="EMM8" s="155"/>
      <c r="EMN8" s="155"/>
      <c r="EMO8" s="155"/>
      <c r="EMP8" s="155"/>
      <c r="EMQ8" s="155"/>
      <c r="EMR8" s="155"/>
      <c r="EMS8" s="155"/>
      <c r="EMT8" s="155"/>
      <c r="EMU8" s="155"/>
      <c r="EMV8" s="155"/>
      <c r="EMW8" s="155"/>
      <c r="EMX8" s="155"/>
      <c r="EMY8" s="155"/>
      <c r="EMZ8" s="155"/>
      <c r="ENA8" s="155"/>
      <c r="ENB8" s="155"/>
      <c r="ENC8" s="155"/>
      <c r="END8" s="155"/>
      <c r="ENE8" s="155"/>
      <c r="ENF8" s="155"/>
      <c r="ENG8" s="155"/>
      <c r="ENH8" s="155"/>
      <c r="ENI8" s="155"/>
      <c r="ENJ8" s="155"/>
      <c r="ENK8" s="155"/>
      <c r="ENL8" s="155"/>
      <c r="ENM8" s="155"/>
      <c r="ENN8" s="155"/>
      <c r="ENO8" s="155"/>
      <c r="ENP8" s="155"/>
      <c r="ENQ8" s="155"/>
      <c r="ENR8" s="155"/>
      <c r="ENS8" s="155"/>
      <c r="ENT8" s="155"/>
      <c r="ENU8" s="155"/>
      <c r="ENV8" s="155"/>
      <c r="ENW8" s="155"/>
      <c r="ENX8" s="155"/>
      <c r="ENY8" s="155"/>
      <c r="ENZ8" s="155"/>
      <c r="EOA8" s="155"/>
      <c r="EOB8" s="155"/>
      <c r="EOC8" s="155"/>
      <c r="EOD8" s="155"/>
      <c r="EOE8" s="155"/>
      <c r="EOF8" s="155"/>
      <c r="EOG8" s="155"/>
      <c r="EOH8" s="155"/>
      <c r="EOI8" s="155"/>
      <c r="EOJ8" s="155"/>
      <c r="EOK8" s="155"/>
      <c r="EOL8" s="155"/>
      <c r="EOM8" s="155"/>
      <c r="EON8" s="155"/>
      <c r="EOO8" s="155"/>
      <c r="EOP8" s="155"/>
      <c r="EOQ8" s="155"/>
      <c r="EOR8" s="155"/>
      <c r="EOS8" s="155"/>
      <c r="EOT8" s="155"/>
      <c r="EOU8" s="155"/>
      <c r="EOV8" s="155"/>
      <c r="EOW8" s="155"/>
      <c r="EOX8" s="155"/>
      <c r="EOY8" s="155"/>
      <c r="EOZ8" s="155"/>
      <c r="EPA8" s="155"/>
      <c r="EPB8" s="155"/>
      <c r="EPC8" s="155"/>
      <c r="EPD8" s="155"/>
      <c r="EPE8" s="155"/>
      <c r="EPF8" s="155"/>
      <c r="EPG8" s="155"/>
      <c r="EPH8" s="155"/>
      <c r="EPI8" s="155"/>
      <c r="EPJ8" s="155"/>
      <c r="EPK8" s="155"/>
      <c r="EPL8" s="155"/>
      <c r="EPM8" s="155"/>
      <c r="EPN8" s="155"/>
      <c r="EPO8" s="155"/>
      <c r="EPP8" s="155"/>
      <c r="EPQ8" s="155"/>
      <c r="EPR8" s="155"/>
      <c r="EPS8" s="155"/>
      <c r="EPT8" s="155"/>
      <c r="EPU8" s="155"/>
      <c r="EPV8" s="155"/>
      <c r="EPW8" s="155"/>
      <c r="EPX8" s="155"/>
      <c r="EPY8" s="155"/>
      <c r="EPZ8" s="155"/>
      <c r="EQA8" s="155"/>
      <c r="EQB8" s="155"/>
      <c r="EQC8" s="155"/>
      <c r="EQD8" s="155"/>
      <c r="EQE8" s="155"/>
      <c r="EQF8" s="155"/>
      <c r="EQG8" s="155"/>
      <c r="EQH8" s="155"/>
      <c r="EQI8" s="155"/>
      <c r="EQJ8" s="155"/>
      <c r="EQK8" s="155"/>
      <c r="EQL8" s="155"/>
      <c r="EQM8" s="155"/>
      <c r="EQN8" s="155"/>
      <c r="EQO8" s="155"/>
      <c r="EQP8" s="155"/>
      <c r="EQQ8" s="155"/>
      <c r="EQR8" s="155"/>
      <c r="EQS8" s="155"/>
      <c r="EQT8" s="155"/>
      <c r="EQU8" s="155"/>
      <c r="EQV8" s="155"/>
      <c r="EQW8" s="155"/>
      <c r="EQX8" s="155"/>
      <c r="EQY8" s="155"/>
      <c r="EQZ8" s="155"/>
      <c r="ERA8" s="155"/>
      <c r="ERB8" s="155"/>
      <c r="ERC8" s="155"/>
      <c r="ERD8" s="155"/>
      <c r="ERE8" s="155"/>
      <c r="ERF8" s="155"/>
      <c r="ERG8" s="155"/>
      <c r="ERH8" s="155"/>
      <c r="ERI8" s="155"/>
      <c r="ERJ8" s="155"/>
      <c r="ERK8" s="155"/>
      <c r="ERL8" s="155"/>
      <c r="ERM8" s="155"/>
      <c r="ERN8" s="155"/>
      <c r="ERO8" s="155"/>
      <c r="ERP8" s="155"/>
      <c r="ERQ8" s="155"/>
      <c r="ERR8" s="155"/>
      <c r="ERS8" s="155"/>
      <c r="ERT8" s="155"/>
      <c r="ERU8" s="155"/>
      <c r="ERV8" s="155"/>
      <c r="ERW8" s="155"/>
      <c r="ERX8" s="155"/>
      <c r="ERY8" s="155"/>
      <c r="ERZ8" s="155"/>
      <c r="ESA8" s="155"/>
      <c r="ESB8" s="155"/>
      <c r="ESC8" s="155"/>
      <c r="ESD8" s="155"/>
      <c r="ESE8" s="155"/>
      <c r="ESF8" s="155"/>
      <c r="ESG8" s="155"/>
      <c r="ESH8" s="155"/>
      <c r="ESI8" s="155"/>
      <c r="ESJ8" s="155"/>
      <c r="ESK8" s="155"/>
      <c r="ESL8" s="155"/>
      <c r="ESM8" s="155"/>
      <c r="ESN8" s="155"/>
      <c r="ESO8" s="155"/>
      <c r="ESP8" s="155"/>
      <c r="ESQ8" s="155"/>
      <c r="ESR8" s="155"/>
      <c r="ESS8" s="155"/>
      <c r="EST8" s="155"/>
      <c r="ESU8" s="155"/>
      <c r="ESV8" s="155"/>
      <c r="ESW8" s="155"/>
      <c r="ESX8" s="155"/>
      <c r="ESY8" s="155"/>
      <c r="ESZ8" s="155"/>
      <c r="ETA8" s="155"/>
      <c r="ETB8" s="155"/>
      <c r="ETC8" s="155"/>
      <c r="ETD8" s="155"/>
      <c r="ETE8" s="155"/>
      <c r="ETF8" s="155"/>
      <c r="ETG8" s="155"/>
      <c r="ETH8" s="155"/>
      <c r="ETI8" s="155"/>
      <c r="ETJ8" s="155"/>
      <c r="ETK8" s="155"/>
      <c r="ETL8" s="155"/>
      <c r="ETM8" s="155"/>
      <c r="ETN8" s="155"/>
      <c r="ETO8" s="155"/>
      <c r="ETP8" s="155"/>
      <c r="ETQ8" s="155"/>
      <c r="ETR8" s="155"/>
      <c r="ETS8" s="155"/>
      <c r="ETT8" s="155"/>
      <c r="ETU8" s="155"/>
      <c r="ETV8" s="155"/>
      <c r="ETW8" s="155"/>
      <c r="ETX8" s="155"/>
      <c r="ETY8" s="155"/>
      <c r="ETZ8" s="155"/>
      <c r="EUA8" s="155"/>
      <c r="EUB8" s="155"/>
      <c r="EUC8" s="155"/>
      <c r="EUD8" s="155"/>
      <c r="EUE8" s="155"/>
      <c r="EUF8" s="155"/>
      <c r="EUG8" s="155"/>
      <c r="EUH8" s="155"/>
      <c r="EUI8" s="155"/>
      <c r="EUJ8" s="155"/>
      <c r="EUK8" s="155"/>
      <c r="EUL8" s="155"/>
      <c r="EUM8" s="155"/>
      <c r="EUN8" s="155"/>
      <c r="EUO8" s="155"/>
      <c r="EUP8" s="155"/>
      <c r="EUQ8" s="155"/>
      <c r="EUR8" s="155"/>
      <c r="EUS8" s="155"/>
      <c r="EUT8" s="155"/>
      <c r="EUU8" s="155"/>
      <c r="EUV8" s="155"/>
      <c r="EUW8" s="155"/>
      <c r="EUX8" s="155"/>
      <c r="EUY8" s="155"/>
      <c r="EUZ8" s="155"/>
      <c r="EVA8" s="155"/>
      <c r="EVB8" s="155"/>
      <c r="EVC8" s="155"/>
      <c r="EVD8" s="155"/>
      <c r="EVE8" s="155"/>
      <c r="EVF8" s="155"/>
      <c r="EVG8" s="155"/>
      <c r="EVH8" s="155"/>
      <c r="EVI8" s="155"/>
      <c r="EVJ8" s="155"/>
      <c r="EVK8" s="155"/>
      <c r="EVL8" s="155"/>
      <c r="EVM8" s="155"/>
      <c r="EVN8" s="155"/>
      <c r="EVO8" s="155"/>
      <c r="EVP8" s="155"/>
      <c r="EVQ8" s="155"/>
      <c r="EVR8" s="155"/>
      <c r="EVS8" s="155"/>
      <c r="EVT8" s="155"/>
      <c r="EVU8" s="155"/>
      <c r="EVV8" s="155"/>
      <c r="EVW8" s="155"/>
      <c r="EVX8" s="155"/>
      <c r="EVY8" s="155"/>
      <c r="EVZ8" s="155"/>
      <c r="EWA8" s="155"/>
      <c r="EWB8" s="155"/>
      <c r="EWC8" s="155"/>
      <c r="EWD8" s="155"/>
      <c r="EWE8" s="155"/>
      <c r="EWF8" s="155"/>
      <c r="EWG8" s="155"/>
      <c r="EWH8" s="155"/>
      <c r="EWI8" s="155"/>
      <c r="EWJ8" s="155"/>
      <c r="EWK8" s="155"/>
      <c r="EWL8" s="155"/>
      <c r="EWM8" s="155"/>
      <c r="EWN8" s="155"/>
      <c r="EWO8" s="155"/>
      <c r="EWP8" s="155"/>
      <c r="EWQ8" s="155"/>
      <c r="EWR8" s="155"/>
      <c r="EWS8" s="155"/>
      <c r="EWT8" s="155"/>
      <c r="EWU8" s="155"/>
      <c r="EWV8" s="155"/>
      <c r="EWW8" s="155"/>
      <c r="EWX8" s="155"/>
      <c r="EWY8" s="155"/>
      <c r="EWZ8" s="155"/>
      <c r="EXA8" s="155"/>
      <c r="EXB8" s="155"/>
      <c r="EXC8" s="155"/>
      <c r="EXD8" s="155"/>
      <c r="EXE8" s="155"/>
      <c r="EXF8" s="155"/>
      <c r="EXG8" s="155"/>
      <c r="EXH8" s="155"/>
      <c r="EXI8" s="155"/>
      <c r="EXJ8" s="155"/>
      <c r="EXK8" s="155"/>
      <c r="EXL8" s="155"/>
      <c r="EXM8" s="155"/>
      <c r="EXN8" s="155"/>
      <c r="EXO8" s="155"/>
      <c r="EXP8" s="155"/>
      <c r="EXQ8" s="155"/>
      <c r="EXR8" s="155"/>
      <c r="EXS8" s="155"/>
      <c r="EXT8" s="155"/>
      <c r="EXU8" s="155"/>
      <c r="EXV8" s="155"/>
      <c r="EXW8" s="155"/>
      <c r="EXX8" s="155"/>
      <c r="EXY8" s="155"/>
      <c r="EXZ8" s="155"/>
      <c r="EYA8" s="155"/>
      <c r="EYB8" s="155"/>
      <c r="EYC8" s="155"/>
      <c r="EYD8" s="155"/>
      <c r="EYE8" s="155"/>
      <c r="EYF8" s="155"/>
      <c r="EYG8" s="155"/>
      <c r="EYH8" s="155"/>
      <c r="EYI8" s="155"/>
      <c r="EYJ8" s="155"/>
      <c r="EYK8" s="155"/>
      <c r="EYL8" s="155"/>
      <c r="EYM8" s="155"/>
      <c r="EYN8" s="155"/>
      <c r="EYO8" s="155"/>
      <c r="EYP8" s="155"/>
      <c r="EYQ8" s="155"/>
      <c r="EYR8" s="155"/>
      <c r="EYS8" s="155"/>
      <c r="EYT8" s="155"/>
      <c r="EYU8" s="155"/>
      <c r="EYV8" s="155"/>
      <c r="EYW8" s="155"/>
      <c r="EYX8" s="155"/>
      <c r="EYY8" s="155"/>
      <c r="EYZ8" s="155"/>
      <c r="EZA8" s="155"/>
      <c r="EZB8" s="155"/>
      <c r="EZC8" s="155"/>
      <c r="EZD8" s="155"/>
      <c r="EZE8" s="155"/>
      <c r="EZF8" s="155"/>
      <c r="EZG8" s="155"/>
      <c r="EZH8" s="155"/>
      <c r="EZI8" s="155"/>
      <c r="EZJ8" s="155"/>
      <c r="EZK8" s="155"/>
      <c r="EZL8" s="155"/>
      <c r="EZM8" s="155"/>
      <c r="EZN8" s="155"/>
      <c r="EZO8" s="155"/>
      <c r="EZP8" s="155"/>
      <c r="EZQ8" s="155"/>
      <c r="EZR8" s="155"/>
      <c r="EZS8" s="155"/>
      <c r="EZT8" s="155"/>
      <c r="EZU8" s="155"/>
      <c r="EZV8" s="155"/>
      <c r="EZW8" s="155"/>
      <c r="EZX8" s="155"/>
      <c r="EZY8" s="155"/>
      <c r="EZZ8" s="155"/>
      <c r="FAA8" s="155"/>
      <c r="FAB8" s="155"/>
      <c r="FAC8" s="155"/>
      <c r="FAD8" s="155"/>
      <c r="FAE8" s="155"/>
      <c r="FAF8" s="155"/>
      <c r="FAG8" s="155"/>
      <c r="FAH8" s="155"/>
      <c r="FAI8" s="155"/>
      <c r="FAJ8" s="155"/>
      <c r="FAK8" s="155"/>
      <c r="FAL8" s="155"/>
      <c r="FAM8" s="155"/>
      <c r="FAN8" s="155"/>
      <c r="FAO8" s="155"/>
      <c r="FAP8" s="155"/>
      <c r="FAQ8" s="155"/>
      <c r="FAR8" s="155"/>
      <c r="FAS8" s="155"/>
      <c r="FAT8" s="155"/>
      <c r="FAU8" s="155"/>
      <c r="FAV8" s="155"/>
      <c r="FAW8" s="155"/>
      <c r="FAX8" s="155"/>
      <c r="FAY8" s="155"/>
      <c r="FAZ8" s="155"/>
      <c r="FBA8" s="155"/>
      <c r="FBB8" s="155"/>
      <c r="FBC8" s="155"/>
      <c r="FBD8" s="155"/>
      <c r="FBE8" s="155"/>
      <c r="FBF8" s="155"/>
      <c r="FBG8" s="155"/>
      <c r="FBH8" s="155"/>
      <c r="FBI8" s="155"/>
      <c r="FBJ8" s="155"/>
      <c r="FBK8" s="155"/>
      <c r="FBL8" s="155"/>
      <c r="FBM8" s="155"/>
      <c r="FBN8" s="155"/>
      <c r="FBO8" s="155"/>
      <c r="FBP8" s="155"/>
      <c r="FBQ8" s="155"/>
      <c r="FBR8" s="155"/>
      <c r="FBS8" s="155"/>
      <c r="FBT8" s="155"/>
      <c r="FBU8" s="155"/>
      <c r="FBV8" s="155"/>
      <c r="FBW8" s="155"/>
      <c r="FBX8" s="155"/>
      <c r="FBY8" s="155"/>
      <c r="FBZ8" s="155"/>
      <c r="FCA8" s="155"/>
      <c r="FCB8" s="155"/>
      <c r="FCC8" s="155"/>
      <c r="FCD8" s="155"/>
      <c r="FCE8" s="155"/>
      <c r="FCF8" s="155"/>
      <c r="FCG8" s="155"/>
      <c r="FCH8" s="155"/>
      <c r="FCI8" s="155"/>
      <c r="FCJ8" s="155"/>
      <c r="FCK8" s="155"/>
      <c r="FCL8" s="155"/>
      <c r="FCM8" s="155"/>
      <c r="FCN8" s="155"/>
      <c r="FCO8" s="155"/>
      <c r="FCP8" s="155"/>
      <c r="FCQ8" s="155"/>
      <c r="FCR8" s="155"/>
      <c r="FCS8" s="155"/>
      <c r="FCT8" s="155"/>
      <c r="FCU8" s="155"/>
      <c r="FCV8" s="155"/>
      <c r="FCW8" s="155"/>
      <c r="FCX8" s="155"/>
      <c r="FCY8" s="155"/>
      <c r="FCZ8" s="155"/>
      <c r="FDA8" s="155"/>
      <c r="FDB8" s="155"/>
      <c r="FDC8" s="155"/>
      <c r="FDD8" s="155"/>
      <c r="FDE8" s="155"/>
      <c r="FDF8" s="155"/>
      <c r="FDG8" s="155"/>
      <c r="FDH8" s="155"/>
      <c r="FDI8" s="155"/>
      <c r="FDJ8" s="155"/>
      <c r="FDK8" s="155"/>
      <c r="FDL8" s="155"/>
      <c r="FDM8" s="155"/>
      <c r="FDN8" s="155"/>
      <c r="FDO8" s="155"/>
      <c r="FDP8" s="155"/>
      <c r="FDQ8" s="155"/>
      <c r="FDR8" s="155"/>
      <c r="FDS8" s="155"/>
      <c r="FDT8" s="155"/>
      <c r="FDU8" s="155"/>
      <c r="FDV8" s="155"/>
      <c r="FDW8" s="155"/>
      <c r="FDX8" s="155"/>
      <c r="FDY8" s="155"/>
      <c r="FDZ8" s="155"/>
      <c r="FEA8" s="155"/>
      <c r="FEB8" s="155"/>
      <c r="FEC8" s="155"/>
      <c r="FED8" s="155"/>
      <c r="FEE8" s="155"/>
      <c r="FEF8" s="155"/>
      <c r="FEG8" s="155"/>
      <c r="FEH8" s="155"/>
      <c r="FEI8" s="155"/>
      <c r="FEJ8" s="155"/>
      <c r="FEK8" s="155"/>
      <c r="FEL8" s="155"/>
      <c r="FEM8" s="155"/>
      <c r="FEN8" s="155"/>
      <c r="FEO8" s="155"/>
      <c r="FEP8" s="155"/>
      <c r="FEQ8" s="155"/>
      <c r="FER8" s="155"/>
      <c r="FES8" s="155"/>
      <c r="FET8" s="155"/>
      <c r="FEU8" s="155"/>
      <c r="FEV8" s="155"/>
      <c r="FEW8" s="155"/>
      <c r="FEX8" s="155"/>
      <c r="FEY8" s="155"/>
      <c r="FEZ8" s="155"/>
      <c r="FFA8" s="155"/>
      <c r="FFB8" s="155"/>
      <c r="FFC8" s="155"/>
      <c r="FFD8" s="155"/>
      <c r="FFE8" s="155"/>
      <c r="FFF8" s="155"/>
      <c r="FFG8" s="155"/>
      <c r="FFH8" s="155"/>
      <c r="FFI8" s="155"/>
      <c r="FFJ8" s="155"/>
      <c r="FFK8" s="155"/>
      <c r="FFL8" s="155"/>
      <c r="FFM8" s="155"/>
      <c r="FFN8" s="155"/>
      <c r="FFO8" s="155"/>
      <c r="FFP8" s="155"/>
      <c r="FFQ8" s="155"/>
      <c r="FFR8" s="155"/>
      <c r="FFS8" s="155"/>
      <c r="FFT8" s="155"/>
      <c r="FFU8" s="155"/>
      <c r="FFV8" s="155"/>
      <c r="FFW8" s="155"/>
      <c r="FFX8" s="155"/>
      <c r="FFY8" s="155"/>
      <c r="FFZ8" s="155"/>
      <c r="FGA8" s="155"/>
      <c r="FGB8" s="155"/>
      <c r="FGC8" s="155"/>
      <c r="FGD8" s="155"/>
      <c r="FGE8" s="155"/>
      <c r="FGF8" s="155"/>
      <c r="FGG8" s="155"/>
      <c r="FGH8" s="155"/>
      <c r="FGI8" s="155"/>
      <c r="FGJ8" s="155"/>
      <c r="FGK8" s="155"/>
      <c r="FGL8" s="155"/>
      <c r="FGM8" s="155"/>
      <c r="FGN8" s="155"/>
      <c r="FGO8" s="155"/>
      <c r="FGP8" s="155"/>
      <c r="FGQ8" s="155"/>
      <c r="FGR8" s="155"/>
      <c r="FGS8" s="155"/>
      <c r="FGT8" s="155"/>
      <c r="FGU8" s="155"/>
      <c r="FGV8" s="155"/>
      <c r="FGW8" s="155"/>
      <c r="FGX8" s="155"/>
      <c r="FGY8" s="155"/>
      <c r="FGZ8" s="155"/>
      <c r="FHA8" s="155"/>
      <c r="FHB8" s="155"/>
      <c r="FHC8" s="155"/>
      <c r="FHD8" s="155"/>
      <c r="FHE8" s="155"/>
      <c r="FHF8" s="155"/>
      <c r="FHG8" s="155"/>
      <c r="FHH8" s="155"/>
      <c r="FHI8" s="155"/>
      <c r="FHJ8" s="155"/>
      <c r="FHK8" s="155"/>
      <c r="FHL8" s="155"/>
      <c r="FHM8" s="155"/>
      <c r="FHN8" s="155"/>
      <c r="FHO8" s="155"/>
      <c r="FHP8" s="155"/>
      <c r="FHQ8" s="155"/>
      <c r="FHR8" s="155"/>
      <c r="FHS8" s="155"/>
      <c r="FHT8" s="155"/>
      <c r="FHU8" s="155"/>
      <c r="FHV8" s="155"/>
      <c r="FHW8" s="155"/>
      <c r="FHX8" s="155"/>
      <c r="FHY8" s="155"/>
      <c r="FHZ8" s="155"/>
      <c r="FIA8" s="155"/>
      <c r="FIB8" s="155"/>
      <c r="FIC8" s="155"/>
      <c r="FID8" s="155"/>
      <c r="FIE8" s="155"/>
      <c r="FIF8" s="155"/>
      <c r="FIG8" s="155"/>
      <c r="FIH8" s="155"/>
      <c r="FII8" s="155"/>
      <c r="FIJ8" s="155"/>
      <c r="FIK8" s="155"/>
      <c r="FIL8" s="155"/>
      <c r="FIM8" s="155"/>
      <c r="FIN8" s="155"/>
      <c r="FIO8" s="155"/>
      <c r="FIP8" s="155"/>
      <c r="FIQ8" s="155"/>
      <c r="FIR8" s="155"/>
      <c r="FIS8" s="155"/>
      <c r="FIT8" s="155"/>
      <c r="FIU8" s="155"/>
      <c r="FIV8" s="155"/>
      <c r="FIW8" s="155"/>
      <c r="FIX8" s="155"/>
      <c r="FIY8" s="155"/>
      <c r="FIZ8" s="155"/>
      <c r="FJA8" s="155"/>
      <c r="FJB8" s="155"/>
      <c r="FJC8" s="155"/>
      <c r="FJD8" s="155"/>
      <c r="FJE8" s="155"/>
      <c r="FJF8" s="155"/>
      <c r="FJG8" s="155"/>
      <c r="FJH8" s="155"/>
      <c r="FJI8" s="155"/>
      <c r="FJJ8" s="155"/>
      <c r="FJK8" s="155"/>
      <c r="FJL8" s="155"/>
      <c r="FJM8" s="155"/>
      <c r="FJN8" s="155"/>
      <c r="FJO8" s="155"/>
      <c r="FJP8" s="155"/>
      <c r="FJQ8" s="155"/>
      <c r="FJR8" s="155"/>
      <c r="FJS8" s="155"/>
      <c r="FJT8" s="155"/>
      <c r="FJU8" s="155"/>
      <c r="FJV8" s="155"/>
      <c r="FJW8" s="155"/>
      <c r="FJX8" s="155"/>
      <c r="FJY8" s="155"/>
      <c r="FJZ8" s="155"/>
      <c r="FKA8" s="155"/>
      <c r="FKB8" s="155"/>
      <c r="FKC8" s="155"/>
      <c r="FKD8" s="155"/>
      <c r="FKE8" s="155"/>
      <c r="FKF8" s="155"/>
      <c r="FKG8" s="155"/>
      <c r="FKH8" s="155"/>
      <c r="FKI8" s="155"/>
      <c r="FKJ8" s="155"/>
      <c r="FKK8" s="155"/>
      <c r="FKL8" s="155"/>
      <c r="FKM8" s="155"/>
      <c r="FKN8" s="155"/>
      <c r="FKO8" s="155"/>
      <c r="FKP8" s="155"/>
      <c r="FKQ8" s="155"/>
      <c r="FKR8" s="155"/>
      <c r="FKS8" s="155"/>
      <c r="FKT8" s="155"/>
      <c r="FKU8" s="155"/>
      <c r="FKV8" s="155"/>
      <c r="FKW8" s="155"/>
      <c r="FKX8" s="155"/>
      <c r="FKY8" s="155"/>
      <c r="FKZ8" s="155"/>
      <c r="FLA8" s="155"/>
      <c r="FLB8" s="155"/>
      <c r="FLC8" s="155"/>
      <c r="FLD8" s="155"/>
      <c r="FLE8" s="155"/>
      <c r="FLF8" s="155"/>
      <c r="FLG8" s="155"/>
      <c r="FLH8" s="155"/>
      <c r="FLI8" s="155"/>
      <c r="FLJ8" s="155"/>
      <c r="FLK8" s="155"/>
      <c r="FLL8" s="155"/>
      <c r="FLM8" s="155"/>
      <c r="FLN8" s="155"/>
      <c r="FLO8" s="155"/>
      <c r="FLP8" s="155"/>
      <c r="FLQ8" s="155"/>
      <c r="FLR8" s="155"/>
      <c r="FLS8" s="155"/>
      <c r="FLT8" s="155"/>
      <c r="FLU8" s="155"/>
      <c r="FLV8" s="155"/>
      <c r="FLW8" s="155"/>
      <c r="FLX8" s="155"/>
      <c r="FLY8" s="155"/>
      <c r="FLZ8" s="155"/>
      <c r="FMA8" s="155"/>
      <c r="FMB8" s="155"/>
      <c r="FMC8" s="155"/>
      <c r="FMD8" s="155"/>
      <c r="FME8" s="155"/>
      <c r="FMF8" s="155"/>
      <c r="FMG8" s="155"/>
      <c r="FMH8" s="155"/>
      <c r="FMI8" s="155"/>
      <c r="FMJ8" s="155"/>
      <c r="FMK8" s="155"/>
      <c r="FML8" s="155"/>
      <c r="FMM8" s="155"/>
      <c r="FMN8" s="155"/>
      <c r="FMO8" s="155"/>
      <c r="FMP8" s="155"/>
      <c r="FMQ8" s="155"/>
      <c r="FMR8" s="155"/>
      <c r="FMS8" s="155"/>
      <c r="FMT8" s="155"/>
      <c r="FMU8" s="155"/>
      <c r="FMV8" s="155"/>
      <c r="FMW8" s="155"/>
      <c r="FMX8" s="155"/>
      <c r="FMY8" s="155"/>
      <c r="FMZ8" s="155"/>
      <c r="FNA8" s="155"/>
      <c r="FNB8" s="155"/>
      <c r="FNC8" s="155"/>
      <c r="FND8" s="155"/>
      <c r="FNE8" s="155"/>
      <c r="FNF8" s="155"/>
      <c r="FNG8" s="155"/>
      <c r="FNH8" s="155"/>
      <c r="FNI8" s="155"/>
      <c r="FNJ8" s="155"/>
      <c r="FNK8" s="155"/>
      <c r="FNL8" s="155"/>
      <c r="FNM8" s="155"/>
      <c r="FNN8" s="155"/>
      <c r="FNO8" s="155"/>
      <c r="FNP8" s="155"/>
      <c r="FNQ8" s="155"/>
      <c r="FNR8" s="155"/>
      <c r="FNS8" s="155"/>
      <c r="FNT8" s="155"/>
      <c r="FNU8" s="155"/>
      <c r="FNV8" s="155"/>
      <c r="FNW8" s="155"/>
      <c r="FNX8" s="155"/>
      <c r="FNY8" s="155"/>
      <c r="FNZ8" s="155"/>
      <c r="FOA8" s="155"/>
      <c r="FOB8" s="155"/>
      <c r="FOC8" s="155"/>
      <c r="FOD8" s="155"/>
      <c r="FOE8" s="155"/>
      <c r="FOF8" s="155"/>
      <c r="FOG8" s="155"/>
      <c r="FOH8" s="155"/>
      <c r="FOI8" s="155"/>
      <c r="FOJ8" s="155"/>
      <c r="FOK8" s="155"/>
      <c r="FOL8" s="155"/>
      <c r="FOM8" s="155"/>
      <c r="FON8" s="155"/>
      <c r="FOO8" s="155"/>
      <c r="FOP8" s="155"/>
      <c r="FOQ8" s="155"/>
      <c r="FOR8" s="155"/>
      <c r="FOS8" s="155"/>
      <c r="FOT8" s="155"/>
      <c r="FOU8" s="155"/>
      <c r="FOV8" s="155"/>
      <c r="FOW8" s="155"/>
      <c r="FOX8" s="155"/>
      <c r="FOY8" s="155"/>
      <c r="FOZ8" s="155"/>
      <c r="FPA8" s="155"/>
      <c r="FPB8" s="155"/>
      <c r="FPC8" s="155"/>
      <c r="FPD8" s="155"/>
      <c r="FPE8" s="155"/>
      <c r="FPF8" s="155"/>
      <c r="FPG8" s="155"/>
      <c r="FPH8" s="155"/>
      <c r="FPI8" s="155"/>
      <c r="FPJ8" s="155"/>
      <c r="FPK8" s="155"/>
      <c r="FPL8" s="155"/>
      <c r="FPM8" s="155"/>
      <c r="FPN8" s="155"/>
      <c r="FPO8" s="155"/>
      <c r="FPP8" s="155"/>
      <c r="FPQ8" s="155"/>
      <c r="FPR8" s="155"/>
      <c r="FPS8" s="155"/>
      <c r="FPT8" s="155"/>
      <c r="FPU8" s="155"/>
      <c r="FPV8" s="155"/>
      <c r="FPW8" s="155"/>
      <c r="FPX8" s="155"/>
      <c r="FPY8" s="155"/>
      <c r="FPZ8" s="155"/>
      <c r="FQA8" s="155"/>
      <c r="FQB8" s="155"/>
      <c r="FQC8" s="155"/>
      <c r="FQD8" s="155"/>
      <c r="FQE8" s="155"/>
      <c r="FQF8" s="155"/>
      <c r="FQG8" s="155"/>
      <c r="FQH8" s="155"/>
      <c r="FQI8" s="155"/>
      <c r="FQJ8" s="155"/>
      <c r="FQK8" s="155"/>
      <c r="FQL8" s="155"/>
      <c r="FQM8" s="155"/>
      <c r="FQN8" s="155"/>
      <c r="FQO8" s="155"/>
      <c r="FQP8" s="155"/>
      <c r="FQQ8" s="155"/>
      <c r="FQR8" s="155"/>
      <c r="FQS8" s="155"/>
      <c r="FQT8" s="155"/>
      <c r="FQU8" s="155"/>
      <c r="FQV8" s="155"/>
      <c r="FQW8" s="155"/>
      <c r="FQX8" s="155"/>
      <c r="FQY8" s="155"/>
      <c r="FQZ8" s="155"/>
      <c r="FRA8" s="155"/>
      <c r="FRB8" s="155"/>
      <c r="FRC8" s="155"/>
      <c r="FRD8" s="155"/>
      <c r="FRE8" s="155"/>
      <c r="FRF8" s="155"/>
      <c r="FRG8" s="155"/>
      <c r="FRH8" s="155"/>
      <c r="FRI8" s="155"/>
      <c r="FRJ8" s="155"/>
      <c r="FRK8" s="155"/>
      <c r="FRL8" s="155"/>
      <c r="FRM8" s="155"/>
      <c r="FRN8" s="155"/>
      <c r="FRO8" s="155"/>
      <c r="FRP8" s="155"/>
      <c r="FRQ8" s="155"/>
      <c r="FRR8" s="155"/>
      <c r="FRS8" s="155"/>
      <c r="FRT8" s="155"/>
      <c r="FRU8" s="155"/>
      <c r="FRV8" s="155"/>
      <c r="FRW8" s="155"/>
      <c r="FRX8" s="155"/>
      <c r="FRY8" s="155"/>
      <c r="FRZ8" s="155"/>
      <c r="FSA8" s="155"/>
      <c r="FSB8" s="155"/>
      <c r="FSC8" s="155"/>
      <c r="FSD8" s="155"/>
      <c r="FSE8" s="155"/>
      <c r="FSF8" s="155"/>
      <c r="FSG8" s="155"/>
      <c r="FSH8" s="155"/>
      <c r="FSI8" s="155"/>
      <c r="FSJ8" s="155"/>
      <c r="FSK8" s="155"/>
      <c r="FSL8" s="155"/>
      <c r="FSM8" s="155"/>
      <c r="FSN8" s="155"/>
      <c r="FSO8" s="155"/>
      <c r="FSP8" s="155"/>
      <c r="FSQ8" s="155"/>
      <c r="FSR8" s="155"/>
      <c r="FSS8" s="155"/>
      <c r="FST8" s="155"/>
      <c r="FSU8" s="155"/>
      <c r="FSV8" s="155"/>
      <c r="FSW8" s="155"/>
      <c r="FSX8" s="155"/>
      <c r="FSY8" s="155"/>
      <c r="FSZ8" s="155"/>
      <c r="FTA8" s="155"/>
      <c r="FTB8" s="155"/>
      <c r="FTC8" s="155"/>
      <c r="FTD8" s="155"/>
      <c r="FTE8" s="155"/>
      <c r="FTF8" s="155"/>
      <c r="FTG8" s="155"/>
      <c r="FTH8" s="155"/>
      <c r="FTI8" s="155"/>
      <c r="FTJ8" s="155"/>
      <c r="FTK8" s="155"/>
      <c r="FTL8" s="155"/>
      <c r="FTM8" s="155"/>
      <c r="FTN8" s="155"/>
      <c r="FTO8" s="155"/>
      <c r="FTP8" s="155"/>
      <c r="FTQ8" s="155"/>
      <c r="FTR8" s="155"/>
      <c r="FTS8" s="155"/>
      <c r="FTT8" s="155"/>
      <c r="FTU8" s="155"/>
      <c r="FTV8" s="155"/>
      <c r="FTW8" s="155"/>
      <c r="FTX8" s="155"/>
      <c r="FTY8" s="155"/>
      <c r="FTZ8" s="155"/>
      <c r="FUA8" s="155"/>
      <c r="FUB8" s="155"/>
      <c r="FUC8" s="155"/>
      <c r="FUD8" s="155"/>
      <c r="FUE8" s="155"/>
      <c r="FUF8" s="155"/>
      <c r="FUG8" s="155"/>
      <c r="FUH8" s="155"/>
      <c r="FUI8" s="155"/>
      <c r="FUJ8" s="155"/>
      <c r="FUK8" s="155"/>
      <c r="FUL8" s="155"/>
      <c r="FUM8" s="155"/>
      <c r="FUN8" s="155"/>
      <c r="FUO8" s="155"/>
      <c r="FUP8" s="155"/>
      <c r="FUQ8" s="155"/>
      <c r="FUR8" s="155"/>
      <c r="FUS8" s="155"/>
      <c r="FUT8" s="155"/>
      <c r="FUU8" s="155"/>
      <c r="FUV8" s="155"/>
      <c r="FUW8" s="155"/>
      <c r="FUX8" s="155"/>
      <c r="FUY8" s="155"/>
      <c r="FUZ8" s="155"/>
      <c r="FVA8" s="155"/>
      <c r="FVB8" s="155"/>
      <c r="FVC8" s="155"/>
      <c r="FVD8" s="155"/>
      <c r="FVE8" s="155"/>
      <c r="FVF8" s="155"/>
      <c r="FVG8" s="155"/>
      <c r="FVH8" s="155"/>
      <c r="FVI8" s="155"/>
      <c r="FVJ8" s="155"/>
      <c r="FVK8" s="155"/>
      <c r="FVL8" s="155"/>
      <c r="FVM8" s="155"/>
      <c r="FVN8" s="155"/>
      <c r="FVO8" s="155"/>
      <c r="FVP8" s="155"/>
      <c r="FVQ8" s="155"/>
      <c r="FVR8" s="155"/>
      <c r="FVS8" s="155"/>
      <c r="FVT8" s="155"/>
      <c r="FVU8" s="155"/>
      <c r="FVV8" s="155"/>
      <c r="FVW8" s="155"/>
      <c r="FVX8" s="155"/>
      <c r="FVY8" s="155"/>
      <c r="FVZ8" s="155"/>
      <c r="FWA8" s="155"/>
      <c r="FWB8" s="155"/>
      <c r="FWC8" s="155"/>
      <c r="FWD8" s="155"/>
      <c r="FWE8" s="155"/>
      <c r="FWF8" s="155"/>
      <c r="FWG8" s="155"/>
      <c r="FWH8" s="155"/>
      <c r="FWI8" s="155"/>
      <c r="FWJ8" s="155"/>
      <c r="FWK8" s="155"/>
      <c r="FWL8" s="155"/>
      <c r="FWM8" s="155"/>
      <c r="FWN8" s="155"/>
      <c r="FWO8" s="155"/>
      <c r="FWP8" s="155"/>
      <c r="FWQ8" s="155"/>
      <c r="FWR8" s="155"/>
      <c r="FWS8" s="155"/>
      <c r="FWT8" s="155"/>
      <c r="FWU8" s="155"/>
      <c r="FWV8" s="155"/>
      <c r="FWW8" s="155"/>
      <c r="FWX8" s="155"/>
      <c r="FWY8" s="155"/>
      <c r="FWZ8" s="155"/>
      <c r="FXA8" s="155"/>
      <c r="FXB8" s="155"/>
      <c r="FXC8" s="155"/>
      <c r="FXD8" s="155"/>
      <c r="FXE8" s="155"/>
      <c r="FXF8" s="155"/>
      <c r="FXG8" s="155"/>
      <c r="FXH8" s="155"/>
      <c r="FXI8" s="155"/>
      <c r="FXJ8" s="155"/>
      <c r="FXK8" s="155"/>
      <c r="FXL8" s="155"/>
      <c r="FXM8" s="155"/>
      <c r="FXN8" s="155"/>
      <c r="FXO8" s="155"/>
      <c r="FXP8" s="155"/>
      <c r="FXQ8" s="155"/>
      <c r="FXR8" s="155"/>
      <c r="FXS8" s="155"/>
      <c r="FXT8" s="155"/>
      <c r="FXU8" s="155"/>
      <c r="FXV8" s="155"/>
      <c r="FXW8" s="155"/>
      <c r="FXX8" s="155"/>
      <c r="FXY8" s="155"/>
      <c r="FXZ8" s="155"/>
      <c r="FYA8" s="155"/>
      <c r="FYB8" s="155"/>
      <c r="FYC8" s="155"/>
      <c r="FYD8" s="155"/>
      <c r="FYE8" s="155"/>
      <c r="FYF8" s="155"/>
      <c r="FYG8" s="155"/>
      <c r="FYH8" s="155"/>
      <c r="FYI8" s="155"/>
      <c r="FYJ8" s="155"/>
      <c r="FYK8" s="155"/>
      <c r="FYL8" s="155"/>
      <c r="FYM8" s="155"/>
      <c r="FYN8" s="155"/>
      <c r="FYO8" s="155"/>
      <c r="FYP8" s="155"/>
      <c r="FYQ8" s="155"/>
      <c r="FYR8" s="155"/>
      <c r="FYS8" s="155"/>
      <c r="FYT8" s="155"/>
      <c r="FYU8" s="155"/>
      <c r="FYV8" s="155"/>
      <c r="FYW8" s="155"/>
      <c r="FYX8" s="155"/>
      <c r="FYY8" s="155"/>
      <c r="FYZ8" s="155"/>
      <c r="FZA8" s="155"/>
      <c r="FZB8" s="155"/>
      <c r="FZC8" s="155"/>
      <c r="FZD8" s="155"/>
      <c r="FZE8" s="155"/>
      <c r="FZF8" s="155"/>
      <c r="FZG8" s="155"/>
      <c r="FZH8" s="155"/>
      <c r="FZI8" s="155"/>
      <c r="FZJ8" s="155"/>
      <c r="FZK8" s="155"/>
      <c r="FZL8" s="155"/>
      <c r="FZM8" s="155"/>
      <c r="FZN8" s="155"/>
      <c r="FZO8" s="155"/>
      <c r="FZP8" s="155"/>
      <c r="FZQ8" s="155"/>
      <c r="FZR8" s="155"/>
      <c r="FZS8" s="155"/>
      <c r="FZT8" s="155"/>
      <c r="FZU8" s="155"/>
      <c r="FZV8" s="155"/>
      <c r="FZW8" s="155"/>
      <c r="FZX8" s="155"/>
      <c r="FZY8" s="155"/>
      <c r="FZZ8" s="155"/>
      <c r="GAA8" s="155"/>
      <c r="GAB8" s="155"/>
      <c r="GAC8" s="155"/>
      <c r="GAD8" s="155"/>
      <c r="GAE8" s="155"/>
      <c r="GAF8" s="155"/>
      <c r="GAG8" s="155"/>
      <c r="GAH8" s="155"/>
      <c r="GAI8" s="155"/>
      <c r="GAJ8" s="155"/>
      <c r="GAK8" s="155"/>
      <c r="GAL8" s="155"/>
      <c r="GAM8" s="155"/>
      <c r="GAN8" s="155"/>
      <c r="GAO8" s="155"/>
      <c r="GAP8" s="155"/>
      <c r="GAQ8" s="155"/>
      <c r="GAR8" s="155"/>
      <c r="GAS8" s="155"/>
      <c r="GAT8" s="155"/>
      <c r="GAU8" s="155"/>
      <c r="GAV8" s="155"/>
      <c r="GAW8" s="155"/>
      <c r="GAX8" s="155"/>
      <c r="GAY8" s="155"/>
      <c r="GAZ8" s="155"/>
      <c r="GBA8" s="155"/>
      <c r="GBB8" s="155"/>
      <c r="GBC8" s="155"/>
      <c r="GBD8" s="155"/>
      <c r="GBE8" s="155"/>
      <c r="GBF8" s="155"/>
      <c r="GBG8" s="155"/>
      <c r="GBH8" s="155"/>
      <c r="GBI8" s="155"/>
      <c r="GBJ8" s="155"/>
      <c r="GBK8" s="155"/>
      <c r="GBL8" s="155"/>
      <c r="GBM8" s="155"/>
      <c r="GBN8" s="155"/>
      <c r="GBO8" s="155"/>
      <c r="GBP8" s="155"/>
      <c r="GBQ8" s="155"/>
      <c r="GBR8" s="155"/>
      <c r="GBS8" s="155"/>
      <c r="GBT8" s="155"/>
      <c r="GBU8" s="155"/>
      <c r="GBV8" s="155"/>
      <c r="GBW8" s="155"/>
      <c r="GBX8" s="155"/>
      <c r="GBY8" s="155"/>
      <c r="GBZ8" s="155"/>
      <c r="GCA8" s="155"/>
      <c r="GCB8" s="155"/>
      <c r="GCC8" s="155"/>
      <c r="GCD8" s="155"/>
      <c r="GCE8" s="155"/>
      <c r="GCF8" s="155"/>
      <c r="GCG8" s="155"/>
      <c r="GCH8" s="155"/>
      <c r="GCI8" s="155"/>
      <c r="GCJ8" s="155"/>
      <c r="GCK8" s="155"/>
      <c r="GCL8" s="155"/>
      <c r="GCM8" s="155"/>
      <c r="GCN8" s="155"/>
      <c r="GCO8" s="155"/>
      <c r="GCP8" s="155"/>
      <c r="GCQ8" s="155"/>
      <c r="GCR8" s="155"/>
      <c r="GCS8" s="155"/>
      <c r="GCT8" s="155"/>
      <c r="GCU8" s="155"/>
      <c r="GCV8" s="155"/>
      <c r="GCW8" s="155"/>
      <c r="GCX8" s="155"/>
      <c r="GCY8" s="155"/>
      <c r="GCZ8" s="155"/>
      <c r="GDA8" s="155"/>
      <c r="GDB8" s="155"/>
      <c r="GDC8" s="155"/>
      <c r="GDD8" s="155"/>
      <c r="GDE8" s="155"/>
      <c r="GDF8" s="155"/>
      <c r="GDG8" s="155"/>
      <c r="GDH8" s="155"/>
      <c r="GDI8" s="155"/>
      <c r="GDJ8" s="155"/>
      <c r="GDK8" s="155"/>
      <c r="GDL8" s="155"/>
      <c r="GDM8" s="155"/>
      <c r="GDN8" s="155"/>
      <c r="GDO8" s="155"/>
      <c r="GDP8" s="155"/>
      <c r="GDQ8" s="155"/>
      <c r="GDR8" s="155"/>
      <c r="GDS8" s="155"/>
      <c r="GDT8" s="155"/>
      <c r="GDU8" s="155"/>
      <c r="GDV8" s="155"/>
      <c r="GDW8" s="155"/>
      <c r="GDX8" s="155"/>
      <c r="GDY8" s="155"/>
      <c r="GDZ8" s="155"/>
      <c r="GEA8" s="155"/>
      <c r="GEB8" s="155"/>
      <c r="GEC8" s="155"/>
      <c r="GED8" s="155"/>
      <c r="GEE8" s="155"/>
      <c r="GEF8" s="155"/>
      <c r="GEG8" s="155"/>
      <c r="GEH8" s="155"/>
      <c r="GEI8" s="155"/>
      <c r="GEJ8" s="155"/>
      <c r="GEK8" s="155"/>
      <c r="GEL8" s="155"/>
      <c r="GEM8" s="155"/>
      <c r="GEN8" s="155"/>
      <c r="GEO8" s="155"/>
      <c r="GEP8" s="155"/>
      <c r="GEQ8" s="155"/>
      <c r="GER8" s="155"/>
      <c r="GES8" s="155"/>
      <c r="GET8" s="155"/>
      <c r="GEU8" s="155"/>
      <c r="GEV8" s="155"/>
      <c r="GEW8" s="155"/>
      <c r="GEX8" s="155"/>
      <c r="GEY8" s="155"/>
      <c r="GEZ8" s="155"/>
      <c r="GFA8" s="155"/>
      <c r="GFB8" s="155"/>
      <c r="GFC8" s="155"/>
      <c r="GFD8" s="155"/>
      <c r="GFE8" s="155"/>
      <c r="GFF8" s="155"/>
      <c r="GFG8" s="155"/>
      <c r="GFH8" s="155"/>
      <c r="GFI8" s="155"/>
      <c r="GFJ8" s="155"/>
      <c r="GFK8" s="155"/>
      <c r="GFL8" s="155"/>
      <c r="GFM8" s="155"/>
      <c r="GFN8" s="155"/>
      <c r="GFO8" s="155"/>
      <c r="GFP8" s="155"/>
      <c r="GFQ8" s="155"/>
      <c r="GFR8" s="155"/>
      <c r="GFS8" s="155"/>
      <c r="GFT8" s="155"/>
      <c r="GFU8" s="155"/>
      <c r="GFV8" s="155"/>
      <c r="GFW8" s="155"/>
      <c r="GFX8" s="155"/>
      <c r="GFY8" s="155"/>
      <c r="GFZ8" s="155"/>
      <c r="GGA8" s="155"/>
      <c r="GGB8" s="155"/>
      <c r="GGC8" s="155"/>
      <c r="GGD8" s="155"/>
      <c r="GGE8" s="155"/>
      <c r="GGF8" s="155"/>
      <c r="GGG8" s="155"/>
      <c r="GGH8" s="155"/>
      <c r="GGI8" s="155"/>
      <c r="GGJ8" s="155"/>
      <c r="GGK8" s="155"/>
      <c r="GGL8" s="155"/>
      <c r="GGM8" s="155"/>
      <c r="GGN8" s="155"/>
      <c r="GGO8" s="155"/>
      <c r="GGP8" s="155"/>
      <c r="GGQ8" s="155"/>
      <c r="GGR8" s="155"/>
      <c r="GGS8" s="155"/>
      <c r="GGT8" s="155"/>
      <c r="GGU8" s="155"/>
      <c r="GGV8" s="155"/>
      <c r="GGW8" s="155"/>
      <c r="GGX8" s="155"/>
      <c r="GGY8" s="155"/>
      <c r="GGZ8" s="155"/>
      <c r="GHA8" s="155"/>
      <c r="GHB8" s="155"/>
      <c r="GHC8" s="155"/>
      <c r="GHD8" s="155"/>
      <c r="GHE8" s="155"/>
      <c r="GHF8" s="155"/>
      <c r="GHG8" s="155"/>
      <c r="GHH8" s="155"/>
      <c r="GHI8" s="155"/>
      <c r="GHJ8" s="155"/>
      <c r="GHK8" s="155"/>
      <c r="GHL8" s="155"/>
      <c r="GHM8" s="155"/>
      <c r="GHN8" s="155"/>
      <c r="GHO8" s="155"/>
      <c r="GHP8" s="155"/>
      <c r="GHQ8" s="155"/>
      <c r="GHR8" s="155"/>
      <c r="GHS8" s="155"/>
      <c r="GHT8" s="155"/>
      <c r="GHU8" s="155"/>
      <c r="GHV8" s="155"/>
      <c r="GHW8" s="155"/>
      <c r="GHX8" s="155"/>
      <c r="GHY8" s="155"/>
      <c r="GHZ8" s="155"/>
      <c r="GIA8" s="155"/>
      <c r="GIB8" s="155"/>
      <c r="GIC8" s="155"/>
      <c r="GID8" s="155"/>
      <c r="GIE8" s="155"/>
      <c r="GIF8" s="155"/>
      <c r="GIG8" s="155"/>
      <c r="GIH8" s="155"/>
      <c r="GII8" s="155"/>
      <c r="GIJ8" s="155"/>
      <c r="GIK8" s="155"/>
      <c r="GIL8" s="155"/>
      <c r="GIM8" s="155"/>
      <c r="GIN8" s="155"/>
      <c r="GIO8" s="155"/>
      <c r="GIP8" s="155"/>
      <c r="GIQ8" s="155"/>
      <c r="GIR8" s="155"/>
      <c r="GIS8" s="155"/>
      <c r="GIT8" s="155"/>
      <c r="GIU8" s="155"/>
      <c r="GIV8" s="155"/>
      <c r="GIW8" s="155"/>
      <c r="GIX8" s="155"/>
      <c r="GIY8" s="155"/>
      <c r="GIZ8" s="155"/>
      <c r="GJA8" s="155"/>
      <c r="GJB8" s="155"/>
      <c r="GJC8" s="155"/>
      <c r="GJD8" s="155"/>
      <c r="GJE8" s="155"/>
      <c r="GJF8" s="155"/>
      <c r="GJG8" s="155"/>
      <c r="GJH8" s="155"/>
      <c r="GJI8" s="155"/>
      <c r="GJJ8" s="155"/>
      <c r="GJK8" s="155"/>
      <c r="GJL8" s="155"/>
      <c r="GJM8" s="155"/>
      <c r="GJN8" s="155"/>
      <c r="GJO8" s="155"/>
      <c r="GJP8" s="155"/>
      <c r="GJQ8" s="155"/>
      <c r="GJR8" s="155"/>
      <c r="GJS8" s="155"/>
      <c r="GJT8" s="155"/>
      <c r="GJU8" s="155"/>
      <c r="GJV8" s="155"/>
      <c r="GJW8" s="155"/>
      <c r="GJX8" s="155"/>
      <c r="GJY8" s="155"/>
      <c r="GJZ8" s="155"/>
      <c r="GKA8" s="155"/>
      <c r="GKB8" s="155"/>
      <c r="GKC8" s="155"/>
      <c r="GKD8" s="155"/>
      <c r="GKE8" s="155"/>
      <c r="GKF8" s="155"/>
      <c r="GKG8" s="155"/>
      <c r="GKH8" s="155"/>
      <c r="GKI8" s="155"/>
      <c r="GKJ8" s="155"/>
      <c r="GKK8" s="155"/>
      <c r="GKL8" s="155"/>
      <c r="GKM8" s="155"/>
      <c r="GKN8" s="155"/>
      <c r="GKO8" s="155"/>
      <c r="GKP8" s="155"/>
      <c r="GKQ8" s="155"/>
      <c r="GKR8" s="155"/>
      <c r="GKS8" s="155"/>
      <c r="GKT8" s="155"/>
      <c r="GKU8" s="155"/>
      <c r="GKV8" s="155"/>
      <c r="GKW8" s="155"/>
      <c r="GKX8" s="155"/>
      <c r="GKY8" s="155"/>
      <c r="GKZ8" s="155"/>
      <c r="GLA8" s="155"/>
      <c r="GLB8" s="155"/>
      <c r="GLC8" s="155"/>
      <c r="GLD8" s="155"/>
      <c r="GLE8" s="155"/>
      <c r="GLF8" s="155"/>
      <c r="GLG8" s="155"/>
      <c r="GLH8" s="155"/>
      <c r="GLI8" s="155"/>
      <c r="GLJ8" s="155"/>
      <c r="GLK8" s="155"/>
      <c r="GLL8" s="155"/>
      <c r="GLM8" s="155"/>
      <c r="GLN8" s="155"/>
      <c r="GLO8" s="155"/>
      <c r="GLP8" s="155"/>
      <c r="GLQ8" s="155"/>
      <c r="GLR8" s="155"/>
      <c r="GLS8" s="155"/>
      <c r="GLT8" s="155"/>
      <c r="GLU8" s="155"/>
      <c r="GLV8" s="155"/>
      <c r="GLW8" s="155"/>
      <c r="GLX8" s="155"/>
      <c r="GLY8" s="155"/>
      <c r="GLZ8" s="155"/>
      <c r="GMA8" s="155"/>
      <c r="GMB8" s="155"/>
      <c r="GMC8" s="155"/>
      <c r="GMD8" s="155"/>
      <c r="GME8" s="155"/>
      <c r="GMF8" s="155"/>
      <c r="GMG8" s="155"/>
      <c r="GMH8" s="155"/>
      <c r="GMI8" s="155"/>
      <c r="GMJ8" s="155"/>
      <c r="GMK8" s="155"/>
      <c r="GML8" s="155"/>
      <c r="GMM8" s="155"/>
      <c r="GMN8" s="155"/>
      <c r="GMO8" s="155"/>
      <c r="GMP8" s="155"/>
      <c r="GMQ8" s="155"/>
      <c r="GMR8" s="155"/>
      <c r="GMS8" s="155"/>
      <c r="GMT8" s="155"/>
      <c r="GMU8" s="155"/>
      <c r="GMV8" s="155"/>
      <c r="GMW8" s="155"/>
      <c r="GMX8" s="155"/>
      <c r="GMY8" s="155"/>
      <c r="GMZ8" s="155"/>
      <c r="GNA8" s="155"/>
      <c r="GNB8" s="155"/>
      <c r="GNC8" s="155"/>
      <c r="GND8" s="155"/>
      <c r="GNE8" s="155"/>
      <c r="GNF8" s="155"/>
      <c r="GNG8" s="155"/>
      <c r="GNH8" s="155"/>
      <c r="GNI8" s="155"/>
      <c r="GNJ8" s="155"/>
      <c r="GNK8" s="155"/>
      <c r="GNL8" s="155"/>
      <c r="GNM8" s="155"/>
      <c r="GNN8" s="155"/>
      <c r="GNO8" s="155"/>
      <c r="GNP8" s="155"/>
      <c r="GNQ8" s="155"/>
      <c r="GNR8" s="155"/>
      <c r="GNS8" s="155"/>
      <c r="GNT8" s="155"/>
      <c r="GNU8" s="155"/>
      <c r="GNV8" s="155"/>
      <c r="GNW8" s="155"/>
      <c r="GNX8" s="155"/>
      <c r="GNY8" s="155"/>
      <c r="GNZ8" s="155"/>
      <c r="GOA8" s="155"/>
      <c r="GOB8" s="155"/>
      <c r="GOC8" s="155"/>
      <c r="GOD8" s="155"/>
      <c r="GOE8" s="155"/>
      <c r="GOF8" s="155"/>
      <c r="GOG8" s="155"/>
      <c r="GOH8" s="155"/>
      <c r="GOI8" s="155"/>
      <c r="GOJ8" s="155"/>
      <c r="GOK8" s="155"/>
      <c r="GOL8" s="155"/>
      <c r="GOM8" s="155"/>
      <c r="GON8" s="155"/>
      <c r="GOO8" s="155"/>
      <c r="GOP8" s="155"/>
      <c r="GOQ8" s="155"/>
      <c r="GOR8" s="155"/>
      <c r="GOS8" s="155"/>
      <c r="GOT8" s="155"/>
      <c r="GOU8" s="155"/>
      <c r="GOV8" s="155"/>
      <c r="GOW8" s="155"/>
      <c r="GOX8" s="155"/>
      <c r="GOY8" s="155"/>
      <c r="GOZ8" s="155"/>
      <c r="GPA8" s="155"/>
      <c r="GPB8" s="155"/>
      <c r="GPC8" s="155"/>
      <c r="GPD8" s="155"/>
      <c r="GPE8" s="155"/>
      <c r="GPF8" s="155"/>
      <c r="GPG8" s="155"/>
      <c r="GPH8" s="155"/>
      <c r="GPI8" s="155"/>
      <c r="GPJ8" s="155"/>
      <c r="GPK8" s="155"/>
      <c r="GPL8" s="155"/>
      <c r="GPM8" s="155"/>
      <c r="GPN8" s="155"/>
      <c r="GPO8" s="155"/>
      <c r="GPP8" s="155"/>
      <c r="GPQ8" s="155"/>
      <c r="GPR8" s="155"/>
      <c r="GPS8" s="155"/>
      <c r="GPT8" s="155"/>
      <c r="GPU8" s="155"/>
      <c r="GPV8" s="155"/>
      <c r="GPW8" s="155"/>
      <c r="GPX8" s="155"/>
      <c r="GPY8" s="155"/>
      <c r="GPZ8" s="155"/>
      <c r="GQA8" s="155"/>
      <c r="GQB8" s="155"/>
      <c r="GQC8" s="155"/>
      <c r="GQD8" s="155"/>
      <c r="GQE8" s="155"/>
      <c r="GQF8" s="155"/>
      <c r="GQG8" s="155"/>
      <c r="GQH8" s="155"/>
      <c r="GQI8" s="155"/>
      <c r="GQJ8" s="155"/>
      <c r="GQK8" s="155"/>
      <c r="GQL8" s="155"/>
      <c r="GQM8" s="155"/>
      <c r="GQN8" s="155"/>
      <c r="GQO8" s="155"/>
      <c r="GQP8" s="155"/>
      <c r="GQQ8" s="155"/>
      <c r="GQR8" s="155"/>
      <c r="GQS8" s="155"/>
      <c r="GQT8" s="155"/>
      <c r="GQU8" s="155"/>
      <c r="GQV8" s="155"/>
      <c r="GQW8" s="155"/>
      <c r="GQX8" s="155"/>
      <c r="GQY8" s="155"/>
      <c r="GQZ8" s="155"/>
      <c r="GRA8" s="155"/>
      <c r="GRB8" s="155"/>
      <c r="GRC8" s="155"/>
      <c r="GRD8" s="155"/>
      <c r="GRE8" s="155"/>
      <c r="GRF8" s="155"/>
      <c r="GRG8" s="155"/>
      <c r="GRH8" s="155"/>
      <c r="GRI8" s="155"/>
      <c r="GRJ8" s="155"/>
      <c r="GRK8" s="155"/>
      <c r="GRL8" s="155"/>
      <c r="GRM8" s="155"/>
      <c r="GRN8" s="155"/>
      <c r="GRO8" s="155"/>
      <c r="GRP8" s="155"/>
      <c r="GRQ8" s="155"/>
      <c r="GRR8" s="155"/>
      <c r="GRS8" s="155"/>
      <c r="GRT8" s="155"/>
      <c r="GRU8" s="155"/>
      <c r="GRV8" s="155"/>
      <c r="GRW8" s="155"/>
      <c r="GRX8" s="155"/>
      <c r="GRY8" s="155"/>
      <c r="GRZ8" s="155"/>
      <c r="GSA8" s="155"/>
      <c r="GSB8" s="155"/>
      <c r="GSC8" s="155"/>
      <c r="GSD8" s="155"/>
      <c r="GSE8" s="155"/>
      <c r="GSF8" s="155"/>
      <c r="GSG8" s="155"/>
      <c r="GSH8" s="155"/>
      <c r="GSI8" s="155"/>
      <c r="GSJ8" s="155"/>
      <c r="GSK8" s="155"/>
      <c r="GSL8" s="155"/>
      <c r="GSM8" s="155"/>
      <c r="GSN8" s="155"/>
      <c r="GSO8" s="155"/>
      <c r="GSP8" s="155"/>
      <c r="GSQ8" s="155"/>
      <c r="GSR8" s="155"/>
      <c r="GSS8" s="155"/>
      <c r="GST8" s="155"/>
      <c r="GSU8" s="155"/>
      <c r="GSV8" s="155"/>
      <c r="GSW8" s="155"/>
      <c r="GSX8" s="155"/>
      <c r="GSY8" s="155"/>
      <c r="GSZ8" s="155"/>
      <c r="GTA8" s="155"/>
      <c r="GTB8" s="155"/>
      <c r="GTC8" s="155"/>
      <c r="GTD8" s="155"/>
      <c r="GTE8" s="155"/>
      <c r="GTF8" s="155"/>
      <c r="GTG8" s="155"/>
      <c r="GTH8" s="155"/>
      <c r="GTI8" s="155"/>
      <c r="GTJ8" s="155"/>
      <c r="GTK8" s="155"/>
      <c r="GTL8" s="155"/>
      <c r="GTM8" s="155"/>
      <c r="GTN8" s="155"/>
      <c r="GTO8" s="155"/>
      <c r="GTP8" s="155"/>
      <c r="GTQ8" s="155"/>
      <c r="GTR8" s="155"/>
      <c r="GTS8" s="155"/>
      <c r="GTT8" s="155"/>
      <c r="GTU8" s="155"/>
      <c r="GTV8" s="155"/>
      <c r="GTW8" s="155"/>
      <c r="GTX8" s="155"/>
      <c r="GTY8" s="155"/>
      <c r="GTZ8" s="155"/>
      <c r="GUA8" s="155"/>
      <c r="GUB8" s="155"/>
      <c r="GUC8" s="155"/>
      <c r="GUD8" s="155"/>
      <c r="GUE8" s="155"/>
      <c r="GUF8" s="155"/>
      <c r="GUG8" s="155"/>
      <c r="GUH8" s="155"/>
      <c r="GUI8" s="155"/>
      <c r="GUJ8" s="155"/>
      <c r="GUK8" s="155"/>
      <c r="GUL8" s="155"/>
      <c r="GUM8" s="155"/>
      <c r="GUN8" s="155"/>
      <c r="GUO8" s="155"/>
      <c r="GUP8" s="155"/>
      <c r="GUQ8" s="155"/>
      <c r="GUR8" s="155"/>
      <c r="GUS8" s="155"/>
      <c r="GUT8" s="155"/>
      <c r="GUU8" s="155"/>
      <c r="GUV8" s="155"/>
      <c r="GUW8" s="155"/>
      <c r="GUX8" s="155"/>
      <c r="GUY8" s="155"/>
      <c r="GUZ8" s="155"/>
      <c r="GVA8" s="155"/>
      <c r="GVB8" s="155"/>
      <c r="GVC8" s="155"/>
      <c r="GVD8" s="155"/>
      <c r="GVE8" s="155"/>
      <c r="GVF8" s="155"/>
      <c r="GVG8" s="155"/>
      <c r="GVH8" s="155"/>
      <c r="GVI8" s="155"/>
      <c r="GVJ8" s="155"/>
      <c r="GVK8" s="155"/>
      <c r="GVL8" s="155"/>
      <c r="GVM8" s="155"/>
      <c r="GVN8" s="155"/>
      <c r="GVO8" s="155"/>
      <c r="GVP8" s="155"/>
      <c r="GVQ8" s="155"/>
      <c r="GVR8" s="155"/>
      <c r="GVS8" s="155"/>
      <c r="GVT8" s="155"/>
      <c r="GVU8" s="155"/>
      <c r="GVV8" s="155"/>
      <c r="GVW8" s="155"/>
      <c r="GVX8" s="155"/>
      <c r="GVY8" s="155"/>
      <c r="GVZ8" s="155"/>
      <c r="GWA8" s="155"/>
      <c r="GWB8" s="155"/>
      <c r="GWC8" s="155"/>
      <c r="GWD8" s="155"/>
      <c r="GWE8" s="155"/>
      <c r="GWF8" s="155"/>
      <c r="GWG8" s="155"/>
      <c r="GWH8" s="155"/>
      <c r="GWI8" s="155"/>
      <c r="GWJ8" s="155"/>
      <c r="GWK8" s="155"/>
      <c r="GWL8" s="155"/>
      <c r="GWM8" s="155"/>
      <c r="GWN8" s="155"/>
      <c r="GWO8" s="155"/>
      <c r="GWP8" s="155"/>
      <c r="GWQ8" s="155"/>
      <c r="GWR8" s="155"/>
      <c r="GWS8" s="155"/>
      <c r="GWT8" s="155"/>
      <c r="GWU8" s="155"/>
      <c r="GWV8" s="155"/>
      <c r="GWW8" s="155"/>
      <c r="GWX8" s="155"/>
      <c r="GWY8" s="155"/>
      <c r="GWZ8" s="155"/>
      <c r="GXA8" s="155"/>
      <c r="GXB8" s="155"/>
      <c r="GXC8" s="155"/>
      <c r="GXD8" s="155"/>
      <c r="GXE8" s="155"/>
      <c r="GXF8" s="155"/>
      <c r="GXG8" s="155"/>
      <c r="GXH8" s="155"/>
      <c r="GXI8" s="155"/>
      <c r="GXJ8" s="155"/>
      <c r="GXK8" s="155"/>
      <c r="GXL8" s="155"/>
      <c r="GXM8" s="155"/>
      <c r="GXN8" s="155"/>
      <c r="GXO8" s="155"/>
      <c r="GXP8" s="155"/>
      <c r="GXQ8" s="155"/>
      <c r="GXR8" s="155"/>
      <c r="GXS8" s="155"/>
      <c r="GXT8" s="155"/>
      <c r="GXU8" s="155"/>
      <c r="GXV8" s="155"/>
      <c r="GXW8" s="155"/>
      <c r="GXX8" s="155"/>
      <c r="GXY8" s="155"/>
      <c r="GXZ8" s="155"/>
      <c r="GYA8" s="155"/>
      <c r="GYB8" s="155"/>
      <c r="GYC8" s="155"/>
      <c r="GYD8" s="155"/>
      <c r="GYE8" s="155"/>
      <c r="GYF8" s="155"/>
      <c r="GYG8" s="155"/>
      <c r="GYH8" s="155"/>
      <c r="GYI8" s="155"/>
      <c r="GYJ8" s="155"/>
      <c r="GYK8" s="155"/>
      <c r="GYL8" s="155"/>
      <c r="GYM8" s="155"/>
      <c r="GYN8" s="155"/>
      <c r="GYO8" s="155"/>
      <c r="GYP8" s="155"/>
      <c r="GYQ8" s="155"/>
      <c r="GYR8" s="155"/>
      <c r="GYS8" s="155"/>
      <c r="GYT8" s="155"/>
      <c r="GYU8" s="155"/>
      <c r="GYV8" s="155"/>
      <c r="GYW8" s="155"/>
      <c r="GYX8" s="155"/>
      <c r="GYY8" s="155"/>
      <c r="GYZ8" s="155"/>
      <c r="GZA8" s="155"/>
      <c r="GZB8" s="155"/>
      <c r="GZC8" s="155"/>
      <c r="GZD8" s="155"/>
      <c r="GZE8" s="155"/>
      <c r="GZF8" s="155"/>
      <c r="GZG8" s="155"/>
      <c r="GZH8" s="155"/>
      <c r="GZI8" s="155"/>
      <c r="GZJ8" s="155"/>
      <c r="GZK8" s="155"/>
      <c r="GZL8" s="155"/>
      <c r="GZM8" s="155"/>
      <c r="GZN8" s="155"/>
      <c r="GZO8" s="155"/>
      <c r="GZP8" s="155"/>
      <c r="GZQ8" s="155"/>
      <c r="GZR8" s="155"/>
      <c r="GZS8" s="155"/>
      <c r="GZT8" s="155"/>
      <c r="GZU8" s="155"/>
      <c r="GZV8" s="155"/>
      <c r="GZW8" s="155"/>
      <c r="GZX8" s="155"/>
      <c r="GZY8" s="155"/>
      <c r="GZZ8" s="155"/>
      <c r="HAA8" s="155"/>
      <c r="HAB8" s="155"/>
      <c r="HAC8" s="155"/>
      <c r="HAD8" s="155"/>
      <c r="HAE8" s="155"/>
      <c r="HAF8" s="155"/>
      <c r="HAG8" s="155"/>
      <c r="HAH8" s="155"/>
      <c r="HAI8" s="155"/>
      <c r="HAJ8" s="155"/>
      <c r="HAK8" s="155"/>
      <c r="HAL8" s="155"/>
      <c r="HAM8" s="155"/>
      <c r="HAN8" s="155"/>
      <c r="HAO8" s="155"/>
      <c r="HAP8" s="155"/>
      <c r="HAQ8" s="155"/>
      <c r="HAR8" s="155"/>
      <c r="HAS8" s="155"/>
      <c r="HAT8" s="155"/>
      <c r="HAU8" s="155"/>
      <c r="HAV8" s="155"/>
      <c r="HAW8" s="155"/>
      <c r="HAX8" s="155"/>
      <c r="HAY8" s="155"/>
      <c r="HAZ8" s="155"/>
      <c r="HBA8" s="155"/>
      <c r="HBB8" s="155"/>
      <c r="HBC8" s="155"/>
      <c r="HBD8" s="155"/>
      <c r="HBE8" s="155"/>
      <c r="HBF8" s="155"/>
      <c r="HBG8" s="155"/>
      <c r="HBH8" s="155"/>
      <c r="HBI8" s="155"/>
      <c r="HBJ8" s="155"/>
      <c r="HBK8" s="155"/>
      <c r="HBL8" s="155"/>
      <c r="HBM8" s="155"/>
      <c r="HBN8" s="155"/>
      <c r="HBO8" s="155"/>
      <c r="HBP8" s="155"/>
      <c r="HBQ8" s="155"/>
      <c r="HBR8" s="155"/>
      <c r="HBS8" s="155"/>
      <c r="HBT8" s="155"/>
      <c r="HBU8" s="155"/>
      <c r="HBV8" s="155"/>
      <c r="HBW8" s="155"/>
      <c r="HBX8" s="155"/>
      <c r="HBY8" s="155"/>
      <c r="HBZ8" s="155"/>
      <c r="HCA8" s="155"/>
      <c r="HCB8" s="155"/>
      <c r="HCC8" s="155"/>
      <c r="HCD8" s="155"/>
      <c r="HCE8" s="155"/>
      <c r="HCF8" s="155"/>
      <c r="HCG8" s="155"/>
      <c r="HCH8" s="155"/>
      <c r="HCI8" s="155"/>
      <c r="HCJ8" s="155"/>
      <c r="HCK8" s="155"/>
      <c r="HCL8" s="155"/>
      <c r="HCM8" s="155"/>
      <c r="HCN8" s="155"/>
      <c r="HCO8" s="155"/>
      <c r="HCP8" s="155"/>
      <c r="HCQ8" s="155"/>
      <c r="HCR8" s="155"/>
      <c r="HCS8" s="155"/>
      <c r="HCT8" s="155"/>
      <c r="HCU8" s="155"/>
      <c r="HCV8" s="155"/>
      <c r="HCW8" s="155"/>
      <c r="HCX8" s="155"/>
      <c r="HCY8" s="155"/>
      <c r="HCZ8" s="155"/>
      <c r="HDA8" s="155"/>
      <c r="HDB8" s="155"/>
      <c r="HDC8" s="155"/>
      <c r="HDD8" s="155"/>
      <c r="HDE8" s="155"/>
      <c r="HDF8" s="155"/>
      <c r="HDG8" s="155"/>
      <c r="HDH8" s="155"/>
      <c r="HDI8" s="155"/>
      <c r="HDJ8" s="155"/>
      <c r="HDK8" s="155"/>
      <c r="HDL8" s="155"/>
      <c r="HDM8" s="155"/>
      <c r="HDN8" s="155"/>
      <c r="HDO8" s="155"/>
      <c r="HDP8" s="155"/>
      <c r="HDQ8" s="155"/>
      <c r="HDR8" s="155"/>
      <c r="HDS8" s="155"/>
      <c r="HDT8" s="155"/>
      <c r="HDU8" s="155"/>
      <c r="HDV8" s="155"/>
      <c r="HDW8" s="155"/>
      <c r="HDX8" s="155"/>
      <c r="HDY8" s="155"/>
      <c r="HDZ8" s="155"/>
      <c r="HEA8" s="155"/>
      <c r="HEB8" s="155"/>
      <c r="HEC8" s="155"/>
      <c r="HED8" s="155"/>
      <c r="HEE8" s="155"/>
      <c r="HEF8" s="155"/>
      <c r="HEG8" s="155"/>
      <c r="HEH8" s="155"/>
      <c r="HEI8" s="155"/>
      <c r="HEJ8" s="155"/>
      <c r="HEK8" s="155"/>
      <c r="HEL8" s="155"/>
      <c r="HEM8" s="155"/>
      <c r="HEN8" s="155"/>
      <c r="HEO8" s="155"/>
      <c r="HEP8" s="155"/>
      <c r="HEQ8" s="155"/>
      <c r="HER8" s="155"/>
      <c r="HES8" s="155"/>
      <c r="HET8" s="155"/>
      <c r="HEU8" s="155"/>
      <c r="HEV8" s="155"/>
      <c r="HEW8" s="155"/>
      <c r="HEX8" s="155"/>
      <c r="HEY8" s="155"/>
      <c r="HEZ8" s="155"/>
      <c r="HFA8" s="155"/>
      <c r="HFB8" s="155"/>
      <c r="HFC8" s="155"/>
      <c r="HFD8" s="155"/>
      <c r="HFE8" s="155"/>
      <c r="HFF8" s="155"/>
      <c r="HFG8" s="155"/>
      <c r="HFH8" s="155"/>
      <c r="HFI8" s="155"/>
      <c r="HFJ8" s="155"/>
      <c r="HFK8" s="155"/>
      <c r="HFL8" s="155"/>
      <c r="HFM8" s="155"/>
      <c r="HFN8" s="155"/>
      <c r="HFO8" s="155"/>
      <c r="HFP8" s="155"/>
      <c r="HFQ8" s="155"/>
      <c r="HFR8" s="155"/>
      <c r="HFS8" s="155"/>
      <c r="HFT8" s="155"/>
      <c r="HFU8" s="155"/>
      <c r="HFV8" s="155"/>
      <c r="HFW8" s="155"/>
      <c r="HFX8" s="155"/>
      <c r="HFY8" s="155"/>
      <c r="HFZ8" s="155"/>
      <c r="HGA8" s="155"/>
      <c r="HGB8" s="155"/>
      <c r="HGC8" s="155"/>
      <c r="HGD8" s="155"/>
      <c r="HGE8" s="155"/>
      <c r="HGF8" s="155"/>
      <c r="HGG8" s="155"/>
      <c r="HGH8" s="155"/>
      <c r="HGI8" s="155"/>
      <c r="HGJ8" s="155"/>
      <c r="HGK8" s="155"/>
      <c r="HGL8" s="155"/>
      <c r="HGM8" s="155"/>
      <c r="HGN8" s="155"/>
      <c r="HGO8" s="155"/>
      <c r="HGP8" s="155"/>
      <c r="HGQ8" s="155"/>
      <c r="HGR8" s="155"/>
      <c r="HGS8" s="155"/>
      <c r="HGT8" s="155"/>
      <c r="HGU8" s="155"/>
      <c r="HGV8" s="155"/>
      <c r="HGW8" s="155"/>
      <c r="HGX8" s="155"/>
      <c r="HGY8" s="155"/>
      <c r="HGZ8" s="155"/>
      <c r="HHA8" s="155"/>
      <c r="HHB8" s="155"/>
      <c r="HHC8" s="155"/>
      <c r="HHD8" s="155"/>
      <c r="HHE8" s="155"/>
      <c r="HHF8" s="155"/>
      <c r="HHG8" s="155"/>
      <c r="HHH8" s="155"/>
      <c r="HHI8" s="155"/>
      <c r="HHJ8" s="155"/>
      <c r="HHK8" s="155"/>
      <c r="HHL8" s="155"/>
      <c r="HHM8" s="155"/>
      <c r="HHN8" s="155"/>
      <c r="HHO8" s="155"/>
      <c r="HHP8" s="155"/>
      <c r="HHQ8" s="155"/>
      <c r="HHR8" s="155"/>
      <c r="HHS8" s="155"/>
      <c r="HHT8" s="155"/>
      <c r="HHU8" s="155"/>
      <c r="HHV8" s="155"/>
      <c r="HHW8" s="155"/>
      <c r="HHX8" s="155"/>
      <c r="HHY8" s="155"/>
      <c r="HHZ8" s="155"/>
      <c r="HIA8" s="155"/>
      <c r="HIB8" s="155"/>
      <c r="HIC8" s="155"/>
      <c r="HID8" s="155"/>
      <c r="HIE8" s="155"/>
      <c r="HIF8" s="155"/>
      <c r="HIG8" s="155"/>
      <c r="HIH8" s="155"/>
      <c r="HII8" s="155"/>
      <c r="HIJ8" s="155"/>
      <c r="HIK8" s="155"/>
      <c r="HIL8" s="155"/>
      <c r="HIM8" s="155"/>
      <c r="HIN8" s="155"/>
      <c r="HIO8" s="155"/>
      <c r="HIP8" s="155"/>
      <c r="HIQ8" s="155"/>
      <c r="HIR8" s="155"/>
      <c r="HIS8" s="155"/>
      <c r="HIT8" s="155"/>
      <c r="HIU8" s="155"/>
      <c r="HIV8" s="155"/>
      <c r="HIW8" s="155"/>
      <c r="HIX8" s="155"/>
      <c r="HIY8" s="155"/>
      <c r="HIZ8" s="155"/>
      <c r="HJA8" s="155"/>
      <c r="HJB8" s="155"/>
      <c r="HJC8" s="155"/>
      <c r="HJD8" s="155"/>
      <c r="HJE8" s="155"/>
      <c r="HJF8" s="155"/>
      <c r="HJG8" s="155"/>
      <c r="HJH8" s="155"/>
      <c r="HJI8" s="155"/>
      <c r="HJJ8" s="155"/>
      <c r="HJK8" s="155"/>
      <c r="HJL8" s="155"/>
      <c r="HJM8" s="155"/>
      <c r="HJN8" s="155"/>
      <c r="HJO8" s="155"/>
      <c r="HJP8" s="155"/>
      <c r="HJQ8" s="155"/>
      <c r="HJR8" s="155"/>
      <c r="HJS8" s="155"/>
      <c r="HJT8" s="155"/>
      <c r="HJU8" s="155"/>
      <c r="HJV8" s="155"/>
      <c r="HJW8" s="155"/>
      <c r="HJX8" s="155"/>
      <c r="HJY8" s="155"/>
      <c r="HJZ8" s="155"/>
      <c r="HKA8" s="155"/>
      <c r="HKB8" s="155"/>
      <c r="HKC8" s="155"/>
      <c r="HKD8" s="155"/>
      <c r="HKE8" s="155"/>
      <c r="HKF8" s="155"/>
      <c r="HKG8" s="155"/>
      <c r="HKH8" s="155"/>
      <c r="HKI8" s="155"/>
      <c r="HKJ8" s="155"/>
      <c r="HKK8" s="155"/>
      <c r="HKL8" s="155"/>
      <c r="HKM8" s="155"/>
      <c r="HKN8" s="155"/>
      <c r="HKO8" s="155"/>
      <c r="HKP8" s="155"/>
      <c r="HKQ8" s="155"/>
      <c r="HKR8" s="155"/>
      <c r="HKS8" s="155"/>
      <c r="HKT8" s="155"/>
      <c r="HKU8" s="155"/>
      <c r="HKV8" s="155"/>
      <c r="HKW8" s="155"/>
      <c r="HKX8" s="155"/>
      <c r="HKY8" s="155"/>
      <c r="HKZ8" s="155"/>
      <c r="HLA8" s="155"/>
      <c r="HLB8" s="155"/>
      <c r="HLC8" s="155"/>
      <c r="HLD8" s="155"/>
      <c r="HLE8" s="155"/>
      <c r="HLF8" s="155"/>
      <c r="HLG8" s="155"/>
      <c r="HLH8" s="155"/>
      <c r="HLI8" s="155"/>
      <c r="HLJ8" s="155"/>
      <c r="HLK8" s="155"/>
      <c r="HLL8" s="155"/>
      <c r="HLM8" s="155"/>
      <c r="HLN8" s="155"/>
      <c r="HLO8" s="155"/>
      <c r="HLP8" s="155"/>
      <c r="HLQ8" s="155"/>
      <c r="HLR8" s="155"/>
      <c r="HLS8" s="155"/>
      <c r="HLT8" s="155"/>
      <c r="HLU8" s="155"/>
      <c r="HLV8" s="155"/>
      <c r="HLW8" s="155"/>
      <c r="HLX8" s="155"/>
      <c r="HLY8" s="155"/>
      <c r="HLZ8" s="155"/>
      <c r="HMA8" s="155"/>
      <c r="HMB8" s="155"/>
      <c r="HMC8" s="155"/>
      <c r="HMD8" s="155"/>
      <c r="HME8" s="155"/>
      <c r="HMF8" s="155"/>
      <c r="HMG8" s="155"/>
      <c r="HMH8" s="155"/>
      <c r="HMI8" s="155"/>
      <c r="HMJ8" s="155"/>
      <c r="HMK8" s="155"/>
      <c r="HML8" s="155"/>
      <c r="HMM8" s="155"/>
      <c r="HMN8" s="155"/>
      <c r="HMO8" s="155"/>
      <c r="HMP8" s="155"/>
      <c r="HMQ8" s="155"/>
      <c r="HMR8" s="155"/>
      <c r="HMS8" s="155"/>
      <c r="HMT8" s="155"/>
      <c r="HMU8" s="155"/>
      <c r="HMV8" s="155"/>
      <c r="HMW8" s="155"/>
      <c r="HMX8" s="155"/>
      <c r="HMY8" s="155"/>
      <c r="HMZ8" s="155"/>
      <c r="HNA8" s="155"/>
      <c r="HNB8" s="155"/>
      <c r="HNC8" s="155"/>
      <c r="HND8" s="155"/>
      <c r="HNE8" s="155"/>
      <c r="HNF8" s="155"/>
      <c r="HNG8" s="155"/>
      <c r="HNH8" s="155"/>
      <c r="HNI8" s="155"/>
      <c r="HNJ8" s="155"/>
      <c r="HNK8" s="155"/>
      <c r="HNL8" s="155"/>
      <c r="HNM8" s="155"/>
      <c r="HNN8" s="155"/>
      <c r="HNO8" s="155"/>
      <c r="HNP8" s="155"/>
      <c r="HNQ8" s="155"/>
      <c r="HNR8" s="155"/>
      <c r="HNS8" s="155"/>
      <c r="HNT8" s="155"/>
      <c r="HNU8" s="155"/>
      <c r="HNV8" s="155"/>
      <c r="HNW8" s="155"/>
      <c r="HNX8" s="155"/>
      <c r="HNY8" s="155"/>
      <c r="HNZ8" s="155"/>
      <c r="HOA8" s="155"/>
      <c r="HOB8" s="155"/>
      <c r="HOC8" s="155"/>
      <c r="HOD8" s="155"/>
      <c r="HOE8" s="155"/>
      <c r="HOF8" s="155"/>
      <c r="HOG8" s="155"/>
      <c r="HOH8" s="155"/>
      <c r="HOI8" s="155"/>
      <c r="HOJ8" s="155"/>
      <c r="HOK8" s="155"/>
      <c r="HOL8" s="155"/>
      <c r="HOM8" s="155"/>
      <c r="HON8" s="155"/>
      <c r="HOO8" s="155"/>
      <c r="HOP8" s="155"/>
      <c r="HOQ8" s="155"/>
      <c r="HOR8" s="155"/>
      <c r="HOS8" s="155"/>
      <c r="HOT8" s="155"/>
      <c r="HOU8" s="155"/>
      <c r="HOV8" s="155"/>
      <c r="HOW8" s="155"/>
      <c r="HOX8" s="155"/>
      <c r="HOY8" s="155"/>
      <c r="HOZ8" s="155"/>
      <c r="HPA8" s="155"/>
      <c r="HPB8" s="155"/>
      <c r="HPC8" s="155"/>
      <c r="HPD8" s="155"/>
      <c r="HPE8" s="155"/>
      <c r="HPF8" s="155"/>
      <c r="HPG8" s="155"/>
      <c r="HPH8" s="155"/>
      <c r="HPI8" s="155"/>
      <c r="HPJ8" s="155"/>
      <c r="HPK8" s="155"/>
      <c r="HPL8" s="155"/>
      <c r="HPM8" s="155"/>
      <c r="HPN8" s="155"/>
      <c r="HPO8" s="155"/>
      <c r="HPP8" s="155"/>
      <c r="HPQ8" s="155"/>
      <c r="HPR8" s="155"/>
      <c r="HPS8" s="155"/>
      <c r="HPT8" s="155"/>
      <c r="HPU8" s="155"/>
      <c r="HPV8" s="155"/>
      <c r="HPW8" s="155"/>
      <c r="HPX8" s="155"/>
      <c r="HPY8" s="155"/>
      <c r="HPZ8" s="155"/>
      <c r="HQA8" s="155"/>
      <c r="HQB8" s="155"/>
      <c r="HQC8" s="155"/>
      <c r="HQD8" s="155"/>
      <c r="HQE8" s="155"/>
      <c r="HQF8" s="155"/>
      <c r="HQG8" s="155"/>
      <c r="HQH8" s="155"/>
      <c r="HQI8" s="155"/>
      <c r="HQJ8" s="155"/>
      <c r="HQK8" s="155"/>
      <c r="HQL8" s="155"/>
      <c r="HQM8" s="155"/>
      <c r="HQN8" s="155"/>
      <c r="HQO8" s="155"/>
      <c r="HQP8" s="155"/>
      <c r="HQQ8" s="155"/>
      <c r="HQR8" s="155"/>
      <c r="HQS8" s="155"/>
      <c r="HQT8" s="155"/>
      <c r="HQU8" s="155"/>
      <c r="HQV8" s="155"/>
      <c r="HQW8" s="155"/>
      <c r="HQX8" s="155"/>
      <c r="HQY8" s="155"/>
      <c r="HQZ8" s="155"/>
      <c r="HRA8" s="155"/>
      <c r="HRB8" s="155"/>
      <c r="HRC8" s="155"/>
      <c r="HRD8" s="155"/>
      <c r="HRE8" s="155"/>
      <c r="HRF8" s="155"/>
      <c r="HRG8" s="155"/>
      <c r="HRH8" s="155"/>
      <c r="HRI8" s="155"/>
      <c r="HRJ8" s="155"/>
      <c r="HRK8" s="155"/>
      <c r="HRL8" s="155"/>
      <c r="HRM8" s="155"/>
      <c r="HRN8" s="155"/>
      <c r="HRO8" s="155"/>
      <c r="HRP8" s="155"/>
      <c r="HRQ8" s="155"/>
      <c r="HRR8" s="155"/>
      <c r="HRS8" s="155"/>
      <c r="HRT8" s="155"/>
      <c r="HRU8" s="155"/>
      <c r="HRV8" s="155"/>
      <c r="HRW8" s="155"/>
      <c r="HRX8" s="155"/>
      <c r="HRY8" s="155"/>
      <c r="HRZ8" s="155"/>
      <c r="HSA8" s="155"/>
      <c r="HSB8" s="155"/>
      <c r="HSC8" s="155"/>
      <c r="HSD8" s="155"/>
      <c r="HSE8" s="155"/>
      <c r="HSF8" s="155"/>
      <c r="HSG8" s="155"/>
      <c r="HSH8" s="155"/>
      <c r="HSI8" s="155"/>
      <c r="HSJ8" s="155"/>
      <c r="HSK8" s="155"/>
      <c r="HSL8" s="155"/>
      <c r="HSM8" s="155"/>
      <c r="HSN8" s="155"/>
      <c r="HSO8" s="155"/>
      <c r="HSP8" s="155"/>
      <c r="HSQ8" s="155"/>
      <c r="HSR8" s="155"/>
      <c r="HSS8" s="155"/>
      <c r="HST8" s="155"/>
      <c r="HSU8" s="155"/>
      <c r="HSV8" s="155"/>
      <c r="HSW8" s="155"/>
      <c r="HSX8" s="155"/>
      <c r="HSY8" s="155"/>
      <c r="HSZ8" s="155"/>
      <c r="HTA8" s="155"/>
      <c r="HTB8" s="155"/>
      <c r="HTC8" s="155"/>
      <c r="HTD8" s="155"/>
      <c r="HTE8" s="155"/>
      <c r="HTF8" s="155"/>
      <c r="HTG8" s="155"/>
      <c r="HTH8" s="155"/>
      <c r="HTI8" s="155"/>
      <c r="HTJ8" s="155"/>
      <c r="HTK8" s="155"/>
      <c r="HTL8" s="155"/>
      <c r="HTM8" s="155"/>
      <c r="HTN8" s="155"/>
      <c r="HTO8" s="155"/>
      <c r="HTP8" s="155"/>
      <c r="HTQ8" s="155"/>
      <c r="HTR8" s="155"/>
      <c r="HTS8" s="155"/>
      <c r="HTT8" s="155"/>
      <c r="HTU8" s="155"/>
      <c r="HTV8" s="155"/>
      <c r="HTW8" s="155"/>
      <c r="HTX8" s="155"/>
      <c r="HTY8" s="155"/>
      <c r="HTZ8" s="155"/>
      <c r="HUA8" s="155"/>
      <c r="HUB8" s="155"/>
      <c r="HUC8" s="155"/>
      <c r="HUD8" s="155"/>
      <c r="HUE8" s="155"/>
      <c r="HUF8" s="155"/>
      <c r="HUG8" s="155"/>
      <c r="HUH8" s="155"/>
      <c r="HUI8" s="155"/>
      <c r="HUJ8" s="155"/>
      <c r="HUK8" s="155"/>
      <c r="HUL8" s="155"/>
      <c r="HUM8" s="155"/>
      <c r="HUN8" s="155"/>
      <c r="HUO8" s="155"/>
      <c r="HUP8" s="155"/>
      <c r="HUQ8" s="155"/>
      <c r="HUR8" s="155"/>
      <c r="HUS8" s="155"/>
      <c r="HUT8" s="155"/>
      <c r="HUU8" s="155"/>
      <c r="HUV8" s="155"/>
      <c r="HUW8" s="155"/>
      <c r="HUX8" s="155"/>
      <c r="HUY8" s="155"/>
      <c r="HUZ8" s="155"/>
      <c r="HVA8" s="155"/>
      <c r="HVB8" s="155"/>
      <c r="HVC8" s="155"/>
      <c r="HVD8" s="155"/>
      <c r="HVE8" s="155"/>
      <c r="HVF8" s="155"/>
      <c r="HVG8" s="155"/>
      <c r="HVH8" s="155"/>
      <c r="HVI8" s="155"/>
      <c r="HVJ8" s="155"/>
      <c r="HVK8" s="155"/>
      <c r="HVL8" s="155"/>
      <c r="HVM8" s="155"/>
      <c r="HVN8" s="155"/>
      <c r="HVO8" s="155"/>
      <c r="HVP8" s="155"/>
      <c r="HVQ8" s="155"/>
      <c r="HVR8" s="155"/>
      <c r="HVS8" s="155"/>
      <c r="HVT8" s="155"/>
      <c r="HVU8" s="155"/>
      <c r="HVV8" s="155"/>
      <c r="HVW8" s="155"/>
      <c r="HVX8" s="155"/>
      <c r="HVY8" s="155"/>
      <c r="HVZ8" s="155"/>
      <c r="HWA8" s="155"/>
      <c r="HWB8" s="155"/>
      <c r="HWC8" s="155"/>
      <c r="HWD8" s="155"/>
      <c r="HWE8" s="155"/>
      <c r="HWF8" s="155"/>
      <c r="HWG8" s="155"/>
      <c r="HWH8" s="155"/>
      <c r="HWI8" s="155"/>
      <c r="HWJ8" s="155"/>
      <c r="HWK8" s="155"/>
      <c r="HWL8" s="155"/>
      <c r="HWM8" s="155"/>
      <c r="HWN8" s="155"/>
      <c r="HWO8" s="155"/>
      <c r="HWP8" s="155"/>
      <c r="HWQ8" s="155"/>
      <c r="HWR8" s="155"/>
      <c r="HWS8" s="155"/>
      <c r="HWT8" s="155"/>
      <c r="HWU8" s="155"/>
      <c r="HWV8" s="155"/>
      <c r="HWW8" s="155"/>
      <c r="HWX8" s="155"/>
      <c r="HWY8" s="155"/>
      <c r="HWZ8" s="155"/>
      <c r="HXA8" s="155"/>
      <c r="HXB8" s="155"/>
      <c r="HXC8" s="155"/>
      <c r="HXD8" s="155"/>
      <c r="HXE8" s="155"/>
      <c r="HXF8" s="155"/>
      <c r="HXG8" s="155"/>
      <c r="HXH8" s="155"/>
      <c r="HXI8" s="155"/>
      <c r="HXJ8" s="155"/>
      <c r="HXK8" s="155"/>
      <c r="HXL8" s="155"/>
      <c r="HXM8" s="155"/>
      <c r="HXN8" s="155"/>
      <c r="HXO8" s="155"/>
      <c r="HXP8" s="155"/>
      <c r="HXQ8" s="155"/>
      <c r="HXR8" s="155"/>
      <c r="HXS8" s="155"/>
      <c r="HXT8" s="155"/>
      <c r="HXU8" s="155"/>
      <c r="HXV8" s="155"/>
      <c r="HXW8" s="155"/>
      <c r="HXX8" s="155"/>
      <c r="HXY8" s="155"/>
      <c r="HXZ8" s="155"/>
      <c r="HYA8" s="155"/>
      <c r="HYB8" s="155"/>
      <c r="HYC8" s="155"/>
      <c r="HYD8" s="155"/>
      <c r="HYE8" s="155"/>
      <c r="HYF8" s="155"/>
      <c r="HYG8" s="155"/>
      <c r="HYH8" s="155"/>
      <c r="HYI8" s="155"/>
      <c r="HYJ8" s="155"/>
      <c r="HYK8" s="155"/>
      <c r="HYL8" s="155"/>
      <c r="HYM8" s="155"/>
      <c r="HYN8" s="155"/>
      <c r="HYO8" s="155"/>
      <c r="HYP8" s="155"/>
      <c r="HYQ8" s="155"/>
      <c r="HYR8" s="155"/>
      <c r="HYS8" s="155"/>
      <c r="HYT8" s="155"/>
      <c r="HYU8" s="155"/>
      <c r="HYV8" s="155"/>
      <c r="HYW8" s="155"/>
      <c r="HYX8" s="155"/>
      <c r="HYY8" s="155"/>
      <c r="HYZ8" s="155"/>
      <c r="HZA8" s="155"/>
      <c r="HZB8" s="155"/>
      <c r="HZC8" s="155"/>
      <c r="HZD8" s="155"/>
      <c r="HZE8" s="155"/>
      <c r="HZF8" s="155"/>
      <c r="HZG8" s="155"/>
      <c r="HZH8" s="155"/>
      <c r="HZI8" s="155"/>
      <c r="HZJ8" s="155"/>
      <c r="HZK8" s="155"/>
      <c r="HZL8" s="155"/>
      <c r="HZM8" s="155"/>
      <c r="HZN8" s="155"/>
      <c r="HZO8" s="155"/>
      <c r="HZP8" s="155"/>
      <c r="HZQ8" s="155"/>
      <c r="HZR8" s="155"/>
      <c r="HZS8" s="155"/>
      <c r="HZT8" s="155"/>
      <c r="HZU8" s="155"/>
      <c r="HZV8" s="155"/>
      <c r="HZW8" s="155"/>
      <c r="HZX8" s="155"/>
      <c r="HZY8" s="155"/>
      <c r="HZZ8" s="155"/>
      <c r="IAA8" s="155"/>
      <c r="IAB8" s="155"/>
      <c r="IAC8" s="155"/>
      <c r="IAD8" s="155"/>
      <c r="IAE8" s="155"/>
      <c r="IAF8" s="155"/>
      <c r="IAG8" s="155"/>
      <c r="IAH8" s="155"/>
      <c r="IAI8" s="155"/>
      <c r="IAJ8" s="155"/>
      <c r="IAK8" s="155"/>
      <c r="IAL8" s="155"/>
      <c r="IAM8" s="155"/>
      <c r="IAN8" s="155"/>
      <c r="IAO8" s="155"/>
      <c r="IAP8" s="155"/>
      <c r="IAQ8" s="155"/>
      <c r="IAR8" s="155"/>
      <c r="IAS8" s="155"/>
      <c r="IAT8" s="155"/>
      <c r="IAU8" s="155"/>
      <c r="IAV8" s="155"/>
      <c r="IAW8" s="155"/>
      <c r="IAX8" s="155"/>
      <c r="IAY8" s="155"/>
      <c r="IAZ8" s="155"/>
      <c r="IBA8" s="155"/>
      <c r="IBB8" s="155"/>
      <c r="IBC8" s="155"/>
      <c r="IBD8" s="155"/>
      <c r="IBE8" s="155"/>
      <c r="IBF8" s="155"/>
      <c r="IBG8" s="155"/>
      <c r="IBH8" s="155"/>
      <c r="IBI8" s="155"/>
      <c r="IBJ8" s="155"/>
      <c r="IBK8" s="155"/>
      <c r="IBL8" s="155"/>
      <c r="IBM8" s="155"/>
      <c r="IBN8" s="155"/>
      <c r="IBO8" s="155"/>
      <c r="IBP8" s="155"/>
      <c r="IBQ8" s="155"/>
      <c r="IBR8" s="155"/>
      <c r="IBS8" s="155"/>
      <c r="IBT8" s="155"/>
      <c r="IBU8" s="155"/>
      <c r="IBV8" s="155"/>
      <c r="IBW8" s="155"/>
      <c r="IBX8" s="155"/>
      <c r="IBY8" s="155"/>
      <c r="IBZ8" s="155"/>
      <c r="ICA8" s="155"/>
      <c r="ICB8" s="155"/>
      <c r="ICC8" s="155"/>
      <c r="ICD8" s="155"/>
      <c r="ICE8" s="155"/>
      <c r="ICF8" s="155"/>
      <c r="ICG8" s="155"/>
      <c r="ICH8" s="155"/>
      <c r="ICI8" s="155"/>
      <c r="ICJ8" s="155"/>
      <c r="ICK8" s="155"/>
      <c r="ICL8" s="155"/>
      <c r="ICM8" s="155"/>
      <c r="ICN8" s="155"/>
      <c r="ICO8" s="155"/>
      <c r="ICP8" s="155"/>
      <c r="ICQ8" s="155"/>
      <c r="ICR8" s="155"/>
      <c r="ICS8" s="155"/>
      <c r="ICT8" s="155"/>
      <c r="ICU8" s="155"/>
      <c r="ICV8" s="155"/>
      <c r="ICW8" s="155"/>
      <c r="ICX8" s="155"/>
      <c r="ICY8" s="155"/>
      <c r="ICZ8" s="155"/>
      <c r="IDA8" s="155"/>
      <c r="IDB8" s="155"/>
      <c r="IDC8" s="155"/>
      <c r="IDD8" s="155"/>
      <c r="IDE8" s="155"/>
      <c r="IDF8" s="155"/>
      <c r="IDG8" s="155"/>
      <c r="IDH8" s="155"/>
      <c r="IDI8" s="155"/>
      <c r="IDJ8" s="155"/>
      <c r="IDK8" s="155"/>
      <c r="IDL8" s="155"/>
      <c r="IDM8" s="155"/>
      <c r="IDN8" s="155"/>
      <c r="IDO8" s="155"/>
      <c r="IDP8" s="155"/>
      <c r="IDQ8" s="155"/>
      <c r="IDR8" s="155"/>
      <c r="IDS8" s="155"/>
      <c r="IDT8" s="155"/>
      <c r="IDU8" s="155"/>
      <c r="IDV8" s="155"/>
      <c r="IDW8" s="155"/>
      <c r="IDX8" s="155"/>
      <c r="IDY8" s="155"/>
      <c r="IDZ8" s="155"/>
      <c r="IEA8" s="155"/>
      <c r="IEB8" s="155"/>
      <c r="IEC8" s="155"/>
      <c r="IED8" s="155"/>
      <c r="IEE8" s="155"/>
      <c r="IEF8" s="155"/>
      <c r="IEG8" s="155"/>
      <c r="IEH8" s="155"/>
      <c r="IEI8" s="155"/>
      <c r="IEJ8" s="155"/>
      <c r="IEK8" s="155"/>
      <c r="IEL8" s="155"/>
      <c r="IEM8" s="155"/>
      <c r="IEN8" s="155"/>
      <c r="IEO8" s="155"/>
      <c r="IEP8" s="155"/>
      <c r="IEQ8" s="155"/>
      <c r="IER8" s="155"/>
      <c r="IES8" s="155"/>
      <c r="IET8" s="155"/>
      <c r="IEU8" s="155"/>
      <c r="IEV8" s="155"/>
      <c r="IEW8" s="155"/>
      <c r="IEX8" s="155"/>
      <c r="IEY8" s="155"/>
      <c r="IEZ8" s="155"/>
      <c r="IFA8" s="155"/>
      <c r="IFB8" s="155"/>
      <c r="IFC8" s="155"/>
      <c r="IFD8" s="155"/>
      <c r="IFE8" s="155"/>
      <c r="IFF8" s="155"/>
      <c r="IFG8" s="155"/>
      <c r="IFH8" s="155"/>
      <c r="IFI8" s="155"/>
      <c r="IFJ8" s="155"/>
      <c r="IFK8" s="155"/>
      <c r="IFL8" s="155"/>
      <c r="IFM8" s="155"/>
      <c r="IFN8" s="155"/>
      <c r="IFO8" s="155"/>
      <c r="IFP8" s="155"/>
      <c r="IFQ8" s="155"/>
      <c r="IFR8" s="155"/>
      <c r="IFS8" s="155"/>
      <c r="IFT8" s="155"/>
      <c r="IFU8" s="155"/>
      <c r="IFV8" s="155"/>
      <c r="IFW8" s="155"/>
      <c r="IFX8" s="155"/>
      <c r="IFY8" s="155"/>
      <c r="IFZ8" s="155"/>
      <c r="IGA8" s="155"/>
      <c r="IGB8" s="155"/>
      <c r="IGC8" s="155"/>
      <c r="IGD8" s="155"/>
      <c r="IGE8" s="155"/>
      <c r="IGF8" s="155"/>
      <c r="IGG8" s="155"/>
      <c r="IGH8" s="155"/>
      <c r="IGI8" s="155"/>
      <c r="IGJ8" s="155"/>
      <c r="IGK8" s="155"/>
      <c r="IGL8" s="155"/>
      <c r="IGM8" s="155"/>
      <c r="IGN8" s="155"/>
      <c r="IGO8" s="155"/>
      <c r="IGP8" s="155"/>
      <c r="IGQ8" s="155"/>
      <c r="IGR8" s="155"/>
      <c r="IGS8" s="155"/>
      <c r="IGT8" s="155"/>
      <c r="IGU8" s="155"/>
      <c r="IGV8" s="155"/>
      <c r="IGW8" s="155"/>
      <c r="IGX8" s="155"/>
      <c r="IGY8" s="155"/>
      <c r="IGZ8" s="155"/>
      <c r="IHA8" s="155"/>
      <c r="IHB8" s="155"/>
      <c r="IHC8" s="155"/>
      <c r="IHD8" s="155"/>
      <c r="IHE8" s="155"/>
      <c r="IHF8" s="155"/>
      <c r="IHG8" s="155"/>
      <c r="IHH8" s="155"/>
      <c r="IHI8" s="155"/>
      <c r="IHJ8" s="155"/>
      <c r="IHK8" s="155"/>
      <c r="IHL8" s="155"/>
      <c r="IHM8" s="155"/>
      <c r="IHN8" s="155"/>
      <c r="IHO8" s="155"/>
      <c r="IHP8" s="155"/>
      <c r="IHQ8" s="155"/>
      <c r="IHR8" s="155"/>
      <c r="IHS8" s="155"/>
      <c r="IHT8" s="155"/>
      <c r="IHU8" s="155"/>
      <c r="IHV8" s="155"/>
      <c r="IHW8" s="155"/>
      <c r="IHX8" s="155"/>
      <c r="IHY8" s="155"/>
      <c r="IHZ8" s="155"/>
      <c r="IIA8" s="155"/>
      <c r="IIB8" s="155"/>
      <c r="IIC8" s="155"/>
      <c r="IID8" s="155"/>
      <c r="IIE8" s="155"/>
      <c r="IIF8" s="155"/>
      <c r="IIG8" s="155"/>
      <c r="IIH8" s="155"/>
      <c r="III8" s="155"/>
      <c r="IIJ8" s="155"/>
      <c r="IIK8" s="155"/>
      <c r="IIL8" s="155"/>
      <c r="IIM8" s="155"/>
      <c r="IIN8" s="155"/>
      <c r="IIO8" s="155"/>
      <c r="IIP8" s="155"/>
      <c r="IIQ8" s="155"/>
      <c r="IIR8" s="155"/>
      <c r="IIS8" s="155"/>
      <c r="IIT8" s="155"/>
      <c r="IIU8" s="155"/>
      <c r="IIV8" s="155"/>
      <c r="IIW8" s="155"/>
      <c r="IIX8" s="155"/>
      <c r="IIY8" s="155"/>
      <c r="IIZ8" s="155"/>
      <c r="IJA8" s="155"/>
      <c r="IJB8" s="155"/>
      <c r="IJC8" s="155"/>
      <c r="IJD8" s="155"/>
      <c r="IJE8" s="155"/>
      <c r="IJF8" s="155"/>
      <c r="IJG8" s="155"/>
      <c r="IJH8" s="155"/>
      <c r="IJI8" s="155"/>
      <c r="IJJ8" s="155"/>
      <c r="IJK8" s="155"/>
      <c r="IJL8" s="155"/>
      <c r="IJM8" s="155"/>
      <c r="IJN8" s="155"/>
      <c r="IJO8" s="155"/>
      <c r="IJP8" s="155"/>
      <c r="IJQ8" s="155"/>
      <c r="IJR8" s="155"/>
      <c r="IJS8" s="155"/>
      <c r="IJT8" s="155"/>
      <c r="IJU8" s="155"/>
      <c r="IJV8" s="155"/>
      <c r="IJW8" s="155"/>
      <c r="IJX8" s="155"/>
      <c r="IJY8" s="155"/>
      <c r="IJZ8" s="155"/>
      <c r="IKA8" s="155"/>
      <c r="IKB8" s="155"/>
      <c r="IKC8" s="155"/>
      <c r="IKD8" s="155"/>
      <c r="IKE8" s="155"/>
      <c r="IKF8" s="155"/>
      <c r="IKG8" s="155"/>
      <c r="IKH8" s="155"/>
      <c r="IKI8" s="155"/>
      <c r="IKJ8" s="155"/>
      <c r="IKK8" s="155"/>
      <c r="IKL8" s="155"/>
      <c r="IKM8" s="155"/>
      <c r="IKN8" s="155"/>
      <c r="IKO8" s="155"/>
      <c r="IKP8" s="155"/>
      <c r="IKQ8" s="155"/>
      <c r="IKR8" s="155"/>
      <c r="IKS8" s="155"/>
      <c r="IKT8" s="155"/>
      <c r="IKU8" s="155"/>
      <c r="IKV8" s="155"/>
      <c r="IKW8" s="155"/>
      <c r="IKX8" s="155"/>
      <c r="IKY8" s="155"/>
      <c r="IKZ8" s="155"/>
      <c r="ILA8" s="155"/>
      <c r="ILB8" s="155"/>
      <c r="ILC8" s="155"/>
      <c r="ILD8" s="155"/>
      <c r="ILE8" s="155"/>
      <c r="ILF8" s="155"/>
      <c r="ILG8" s="155"/>
      <c r="ILH8" s="155"/>
      <c r="ILI8" s="155"/>
      <c r="ILJ8" s="155"/>
      <c r="ILK8" s="155"/>
      <c r="ILL8" s="155"/>
      <c r="ILM8" s="155"/>
      <c r="ILN8" s="155"/>
      <c r="ILO8" s="155"/>
      <c r="ILP8" s="155"/>
      <c r="ILQ8" s="155"/>
      <c r="ILR8" s="155"/>
      <c r="ILS8" s="155"/>
      <c r="ILT8" s="155"/>
      <c r="ILU8" s="155"/>
      <c r="ILV8" s="155"/>
      <c r="ILW8" s="155"/>
      <c r="ILX8" s="155"/>
      <c r="ILY8" s="155"/>
      <c r="ILZ8" s="155"/>
      <c r="IMA8" s="155"/>
      <c r="IMB8" s="155"/>
      <c r="IMC8" s="155"/>
      <c r="IMD8" s="155"/>
      <c r="IME8" s="155"/>
      <c r="IMF8" s="155"/>
      <c r="IMG8" s="155"/>
      <c r="IMH8" s="155"/>
      <c r="IMI8" s="155"/>
      <c r="IMJ8" s="155"/>
      <c r="IMK8" s="155"/>
      <c r="IML8" s="155"/>
      <c r="IMM8" s="155"/>
      <c r="IMN8" s="155"/>
      <c r="IMO8" s="155"/>
      <c r="IMP8" s="155"/>
      <c r="IMQ8" s="155"/>
      <c r="IMR8" s="155"/>
      <c r="IMS8" s="155"/>
      <c r="IMT8" s="155"/>
      <c r="IMU8" s="155"/>
      <c r="IMV8" s="155"/>
      <c r="IMW8" s="155"/>
      <c r="IMX8" s="155"/>
      <c r="IMY8" s="155"/>
      <c r="IMZ8" s="155"/>
      <c r="INA8" s="155"/>
      <c r="INB8" s="155"/>
      <c r="INC8" s="155"/>
      <c r="IND8" s="155"/>
      <c r="INE8" s="155"/>
      <c r="INF8" s="155"/>
      <c r="ING8" s="155"/>
      <c r="INH8" s="155"/>
      <c r="INI8" s="155"/>
      <c r="INJ8" s="155"/>
      <c r="INK8" s="155"/>
      <c r="INL8" s="155"/>
      <c r="INM8" s="155"/>
      <c r="INN8" s="155"/>
      <c r="INO8" s="155"/>
      <c r="INP8" s="155"/>
      <c r="INQ8" s="155"/>
      <c r="INR8" s="155"/>
      <c r="INS8" s="155"/>
      <c r="INT8" s="155"/>
      <c r="INU8" s="155"/>
      <c r="INV8" s="155"/>
      <c r="INW8" s="155"/>
      <c r="INX8" s="155"/>
      <c r="INY8" s="155"/>
      <c r="INZ8" s="155"/>
      <c r="IOA8" s="155"/>
      <c r="IOB8" s="155"/>
      <c r="IOC8" s="155"/>
      <c r="IOD8" s="155"/>
      <c r="IOE8" s="155"/>
      <c r="IOF8" s="155"/>
      <c r="IOG8" s="155"/>
      <c r="IOH8" s="155"/>
      <c r="IOI8" s="155"/>
      <c r="IOJ8" s="155"/>
      <c r="IOK8" s="155"/>
      <c r="IOL8" s="155"/>
      <c r="IOM8" s="155"/>
      <c r="ION8" s="155"/>
      <c r="IOO8" s="155"/>
      <c r="IOP8" s="155"/>
      <c r="IOQ8" s="155"/>
      <c r="IOR8" s="155"/>
      <c r="IOS8" s="155"/>
      <c r="IOT8" s="155"/>
      <c r="IOU8" s="155"/>
      <c r="IOV8" s="155"/>
      <c r="IOW8" s="155"/>
      <c r="IOX8" s="155"/>
      <c r="IOY8" s="155"/>
      <c r="IOZ8" s="155"/>
      <c r="IPA8" s="155"/>
      <c r="IPB8" s="155"/>
      <c r="IPC8" s="155"/>
      <c r="IPD8" s="155"/>
      <c r="IPE8" s="155"/>
      <c r="IPF8" s="155"/>
      <c r="IPG8" s="155"/>
      <c r="IPH8" s="155"/>
      <c r="IPI8" s="155"/>
      <c r="IPJ8" s="155"/>
      <c r="IPK8" s="155"/>
      <c r="IPL8" s="155"/>
      <c r="IPM8" s="155"/>
      <c r="IPN8" s="155"/>
      <c r="IPO8" s="155"/>
      <c r="IPP8" s="155"/>
      <c r="IPQ8" s="155"/>
      <c r="IPR8" s="155"/>
      <c r="IPS8" s="155"/>
      <c r="IPT8" s="155"/>
      <c r="IPU8" s="155"/>
      <c r="IPV8" s="155"/>
      <c r="IPW8" s="155"/>
      <c r="IPX8" s="155"/>
      <c r="IPY8" s="155"/>
      <c r="IPZ8" s="155"/>
      <c r="IQA8" s="155"/>
      <c r="IQB8" s="155"/>
      <c r="IQC8" s="155"/>
      <c r="IQD8" s="155"/>
      <c r="IQE8" s="155"/>
      <c r="IQF8" s="155"/>
      <c r="IQG8" s="155"/>
      <c r="IQH8" s="155"/>
      <c r="IQI8" s="155"/>
      <c r="IQJ8" s="155"/>
      <c r="IQK8" s="155"/>
      <c r="IQL8" s="155"/>
      <c r="IQM8" s="155"/>
      <c r="IQN8" s="155"/>
      <c r="IQO8" s="155"/>
      <c r="IQP8" s="155"/>
      <c r="IQQ8" s="155"/>
      <c r="IQR8" s="155"/>
      <c r="IQS8" s="155"/>
      <c r="IQT8" s="155"/>
      <c r="IQU8" s="155"/>
      <c r="IQV8" s="155"/>
      <c r="IQW8" s="155"/>
      <c r="IQX8" s="155"/>
      <c r="IQY8" s="155"/>
      <c r="IQZ8" s="155"/>
      <c r="IRA8" s="155"/>
      <c r="IRB8" s="155"/>
      <c r="IRC8" s="155"/>
      <c r="IRD8" s="155"/>
      <c r="IRE8" s="155"/>
      <c r="IRF8" s="155"/>
      <c r="IRG8" s="155"/>
      <c r="IRH8" s="155"/>
      <c r="IRI8" s="155"/>
      <c r="IRJ8" s="155"/>
      <c r="IRK8" s="155"/>
      <c r="IRL8" s="155"/>
      <c r="IRM8" s="155"/>
      <c r="IRN8" s="155"/>
      <c r="IRO8" s="155"/>
      <c r="IRP8" s="155"/>
      <c r="IRQ8" s="155"/>
      <c r="IRR8" s="155"/>
      <c r="IRS8" s="155"/>
      <c r="IRT8" s="155"/>
      <c r="IRU8" s="155"/>
      <c r="IRV8" s="155"/>
      <c r="IRW8" s="155"/>
      <c r="IRX8" s="155"/>
      <c r="IRY8" s="155"/>
      <c r="IRZ8" s="155"/>
      <c r="ISA8" s="155"/>
      <c r="ISB8" s="155"/>
      <c r="ISC8" s="155"/>
      <c r="ISD8" s="155"/>
      <c r="ISE8" s="155"/>
      <c r="ISF8" s="155"/>
      <c r="ISG8" s="155"/>
      <c r="ISH8" s="155"/>
      <c r="ISI8" s="155"/>
      <c r="ISJ8" s="155"/>
      <c r="ISK8" s="155"/>
      <c r="ISL8" s="155"/>
      <c r="ISM8" s="155"/>
      <c r="ISN8" s="155"/>
      <c r="ISO8" s="155"/>
      <c r="ISP8" s="155"/>
      <c r="ISQ8" s="155"/>
      <c r="ISR8" s="155"/>
      <c r="ISS8" s="155"/>
      <c r="IST8" s="155"/>
      <c r="ISU8" s="155"/>
      <c r="ISV8" s="155"/>
      <c r="ISW8" s="155"/>
      <c r="ISX8" s="155"/>
      <c r="ISY8" s="155"/>
      <c r="ISZ8" s="155"/>
      <c r="ITA8" s="155"/>
      <c r="ITB8" s="155"/>
      <c r="ITC8" s="155"/>
      <c r="ITD8" s="155"/>
      <c r="ITE8" s="155"/>
      <c r="ITF8" s="155"/>
      <c r="ITG8" s="155"/>
      <c r="ITH8" s="155"/>
      <c r="ITI8" s="155"/>
      <c r="ITJ8" s="155"/>
      <c r="ITK8" s="155"/>
      <c r="ITL8" s="155"/>
      <c r="ITM8" s="155"/>
      <c r="ITN8" s="155"/>
      <c r="ITO8" s="155"/>
      <c r="ITP8" s="155"/>
      <c r="ITQ8" s="155"/>
      <c r="ITR8" s="155"/>
      <c r="ITS8" s="155"/>
      <c r="ITT8" s="155"/>
      <c r="ITU8" s="155"/>
      <c r="ITV8" s="155"/>
      <c r="ITW8" s="155"/>
      <c r="ITX8" s="155"/>
      <c r="ITY8" s="155"/>
      <c r="ITZ8" s="155"/>
      <c r="IUA8" s="155"/>
      <c r="IUB8" s="155"/>
      <c r="IUC8" s="155"/>
      <c r="IUD8" s="155"/>
      <c r="IUE8" s="155"/>
      <c r="IUF8" s="155"/>
      <c r="IUG8" s="155"/>
      <c r="IUH8" s="155"/>
      <c r="IUI8" s="155"/>
      <c r="IUJ8" s="155"/>
      <c r="IUK8" s="155"/>
      <c r="IUL8" s="155"/>
      <c r="IUM8" s="155"/>
      <c r="IUN8" s="155"/>
      <c r="IUO8" s="155"/>
      <c r="IUP8" s="155"/>
      <c r="IUQ8" s="155"/>
      <c r="IUR8" s="155"/>
      <c r="IUS8" s="155"/>
      <c r="IUT8" s="155"/>
      <c r="IUU8" s="155"/>
      <c r="IUV8" s="155"/>
      <c r="IUW8" s="155"/>
      <c r="IUX8" s="155"/>
      <c r="IUY8" s="155"/>
      <c r="IUZ8" s="155"/>
      <c r="IVA8" s="155"/>
      <c r="IVB8" s="155"/>
      <c r="IVC8" s="155"/>
      <c r="IVD8" s="155"/>
      <c r="IVE8" s="155"/>
      <c r="IVF8" s="155"/>
      <c r="IVG8" s="155"/>
      <c r="IVH8" s="155"/>
      <c r="IVI8" s="155"/>
      <c r="IVJ8" s="155"/>
      <c r="IVK8" s="155"/>
      <c r="IVL8" s="155"/>
      <c r="IVM8" s="155"/>
      <c r="IVN8" s="155"/>
      <c r="IVO8" s="155"/>
      <c r="IVP8" s="155"/>
      <c r="IVQ8" s="155"/>
      <c r="IVR8" s="155"/>
      <c r="IVS8" s="155"/>
      <c r="IVT8" s="155"/>
      <c r="IVU8" s="155"/>
      <c r="IVV8" s="155"/>
      <c r="IVW8" s="155"/>
      <c r="IVX8" s="155"/>
      <c r="IVY8" s="155"/>
      <c r="IVZ8" s="155"/>
      <c r="IWA8" s="155"/>
      <c r="IWB8" s="155"/>
      <c r="IWC8" s="155"/>
      <c r="IWD8" s="155"/>
      <c r="IWE8" s="155"/>
      <c r="IWF8" s="155"/>
      <c r="IWG8" s="155"/>
      <c r="IWH8" s="155"/>
      <c r="IWI8" s="155"/>
      <c r="IWJ8" s="155"/>
      <c r="IWK8" s="155"/>
      <c r="IWL8" s="155"/>
      <c r="IWM8" s="155"/>
      <c r="IWN8" s="155"/>
      <c r="IWO8" s="155"/>
      <c r="IWP8" s="155"/>
      <c r="IWQ8" s="155"/>
      <c r="IWR8" s="155"/>
      <c r="IWS8" s="155"/>
      <c r="IWT8" s="155"/>
      <c r="IWU8" s="155"/>
      <c r="IWV8" s="155"/>
      <c r="IWW8" s="155"/>
      <c r="IWX8" s="155"/>
      <c r="IWY8" s="155"/>
      <c r="IWZ8" s="155"/>
      <c r="IXA8" s="155"/>
      <c r="IXB8" s="155"/>
      <c r="IXC8" s="155"/>
      <c r="IXD8" s="155"/>
      <c r="IXE8" s="155"/>
      <c r="IXF8" s="155"/>
      <c r="IXG8" s="155"/>
      <c r="IXH8" s="155"/>
      <c r="IXI8" s="155"/>
      <c r="IXJ8" s="155"/>
      <c r="IXK8" s="155"/>
      <c r="IXL8" s="155"/>
      <c r="IXM8" s="155"/>
      <c r="IXN8" s="155"/>
      <c r="IXO8" s="155"/>
      <c r="IXP8" s="155"/>
      <c r="IXQ8" s="155"/>
      <c r="IXR8" s="155"/>
      <c r="IXS8" s="155"/>
      <c r="IXT8" s="155"/>
      <c r="IXU8" s="155"/>
      <c r="IXV8" s="155"/>
      <c r="IXW8" s="155"/>
      <c r="IXX8" s="155"/>
      <c r="IXY8" s="155"/>
      <c r="IXZ8" s="155"/>
      <c r="IYA8" s="155"/>
      <c r="IYB8" s="155"/>
      <c r="IYC8" s="155"/>
      <c r="IYD8" s="155"/>
      <c r="IYE8" s="155"/>
      <c r="IYF8" s="155"/>
      <c r="IYG8" s="155"/>
      <c r="IYH8" s="155"/>
      <c r="IYI8" s="155"/>
      <c r="IYJ8" s="155"/>
      <c r="IYK8" s="155"/>
      <c r="IYL8" s="155"/>
      <c r="IYM8" s="155"/>
      <c r="IYN8" s="155"/>
      <c r="IYO8" s="155"/>
      <c r="IYP8" s="155"/>
      <c r="IYQ8" s="155"/>
      <c r="IYR8" s="155"/>
      <c r="IYS8" s="155"/>
      <c r="IYT8" s="155"/>
      <c r="IYU8" s="155"/>
      <c r="IYV8" s="155"/>
      <c r="IYW8" s="155"/>
      <c r="IYX8" s="155"/>
      <c r="IYY8" s="155"/>
      <c r="IYZ8" s="155"/>
      <c r="IZA8" s="155"/>
      <c r="IZB8" s="155"/>
      <c r="IZC8" s="155"/>
      <c r="IZD8" s="155"/>
      <c r="IZE8" s="155"/>
      <c r="IZF8" s="155"/>
      <c r="IZG8" s="155"/>
      <c r="IZH8" s="155"/>
      <c r="IZI8" s="155"/>
      <c r="IZJ8" s="155"/>
      <c r="IZK8" s="155"/>
      <c r="IZL8" s="155"/>
      <c r="IZM8" s="155"/>
      <c r="IZN8" s="155"/>
      <c r="IZO8" s="155"/>
      <c r="IZP8" s="155"/>
      <c r="IZQ8" s="155"/>
      <c r="IZR8" s="155"/>
      <c r="IZS8" s="155"/>
      <c r="IZT8" s="155"/>
      <c r="IZU8" s="155"/>
      <c r="IZV8" s="155"/>
      <c r="IZW8" s="155"/>
      <c r="IZX8" s="155"/>
      <c r="IZY8" s="155"/>
      <c r="IZZ8" s="155"/>
      <c r="JAA8" s="155"/>
      <c r="JAB8" s="155"/>
      <c r="JAC8" s="155"/>
      <c r="JAD8" s="155"/>
      <c r="JAE8" s="155"/>
      <c r="JAF8" s="155"/>
      <c r="JAG8" s="155"/>
      <c r="JAH8" s="155"/>
      <c r="JAI8" s="155"/>
      <c r="JAJ8" s="155"/>
      <c r="JAK8" s="155"/>
      <c r="JAL8" s="155"/>
      <c r="JAM8" s="155"/>
      <c r="JAN8" s="155"/>
      <c r="JAO8" s="155"/>
      <c r="JAP8" s="155"/>
      <c r="JAQ8" s="155"/>
      <c r="JAR8" s="155"/>
      <c r="JAS8" s="155"/>
      <c r="JAT8" s="155"/>
      <c r="JAU8" s="155"/>
      <c r="JAV8" s="155"/>
      <c r="JAW8" s="155"/>
      <c r="JAX8" s="155"/>
      <c r="JAY8" s="155"/>
      <c r="JAZ8" s="155"/>
      <c r="JBA8" s="155"/>
      <c r="JBB8" s="155"/>
      <c r="JBC8" s="155"/>
      <c r="JBD8" s="155"/>
      <c r="JBE8" s="155"/>
      <c r="JBF8" s="155"/>
      <c r="JBG8" s="155"/>
      <c r="JBH8" s="155"/>
      <c r="JBI8" s="155"/>
      <c r="JBJ8" s="155"/>
      <c r="JBK8" s="155"/>
      <c r="JBL8" s="155"/>
      <c r="JBM8" s="155"/>
      <c r="JBN8" s="155"/>
      <c r="JBO8" s="155"/>
      <c r="JBP8" s="155"/>
      <c r="JBQ8" s="155"/>
      <c r="JBR8" s="155"/>
      <c r="JBS8" s="155"/>
      <c r="JBT8" s="155"/>
      <c r="JBU8" s="155"/>
      <c r="JBV8" s="155"/>
      <c r="JBW8" s="155"/>
      <c r="JBX8" s="155"/>
      <c r="JBY8" s="155"/>
      <c r="JBZ8" s="155"/>
      <c r="JCA8" s="155"/>
      <c r="JCB8" s="155"/>
      <c r="JCC8" s="155"/>
      <c r="JCD8" s="155"/>
      <c r="JCE8" s="155"/>
      <c r="JCF8" s="155"/>
      <c r="JCG8" s="155"/>
      <c r="JCH8" s="155"/>
      <c r="JCI8" s="155"/>
      <c r="JCJ8" s="155"/>
      <c r="JCK8" s="155"/>
      <c r="JCL8" s="155"/>
      <c r="JCM8" s="155"/>
      <c r="JCN8" s="155"/>
      <c r="JCO8" s="155"/>
      <c r="JCP8" s="155"/>
      <c r="JCQ8" s="155"/>
      <c r="JCR8" s="155"/>
      <c r="JCS8" s="155"/>
      <c r="JCT8" s="155"/>
      <c r="JCU8" s="155"/>
      <c r="JCV8" s="155"/>
      <c r="JCW8" s="155"/>
      <c r="JCX8" s="155"/>
      <c r="JCY8" s="155"/>
      <c r="JCZ8" s="155"/>
      <c r="JDA8" s="155"/>
      <c r="JDB8" s="155"/>
      <c r="JDC8" s="155"/>
      <c r="JDD8" s="155"/>
      <c r="JDE8" s="155"/>
      <c r="JDF8" s="155"/>
      <c r="JDG8" s="155"/>
      <c r="JDH8" s="155"/>
      <c r="JDI8" s="155"/>
      <c r="JDJ8" s="155"/>
      <c r="JDK8" s="155"/>
      <c r="JDL8" s="155"/>
      <c r="JDM8" s="155"/>
      <c r="JDN8" s="155"/>
      <c r="JDO8" s="155"/>
      <c r="JDP8" s="155"/>
      <c r="JDQ8" s="155"/>
      <c r="JDR8" s="155"/>
      <c r="JDS8" s="155"/>
      <c r="JDT8" s="155"/>
      <c r="JDU8" s="155"/>
      <c r="JDV8" s="155"/>
      <c r="JDW8" s="155"/>
      <c r="JDX8" s="155"/>
      <c r="JDY8" s="155"/>
      <c r="JDZ8" s="155"/>
      <c r="JEA8" s="155"/>
      <c r="JEB8" s="155"/>
      <c r="JEC8" s="155"/>
      <c r="JED8" s="155"/>
      <c r="JEE8" s="155"/>
      <c r="JEF8" s="155"/>
      <c r="JEG8" s="155"/>
      <c r="JEH8" s="155"/>
      <c r="JEI8" s="155"/>
      <c r="JEJ8" s="155"/>
      <c r="JEK8" s="155"/>
      <c r="JEL8" s="155"/>
      <c r="JEM8" s="155"/>
      <c r="JEN8" s="155"/>
      <c r="JEO8" s="155"/>
      <c r="JEP8" s="155"/>
      <c r="JEQ8" s="155"/>
      <c r="JER8" s="155"/>
      <c r="JES8" s="155"/>
      <c r="JET8" s="155"/>
      <c r="JEU8" s="155"/>
      <c r="JEV8" s="155"/>
      <c r="JEW8" s="155"/>
      <c r="JEX8" s="155"/>
      <c r="JEY8" s="155"/>
      <c r="JEZ8" s="155"/>
      <c r="JFA8" s="155"/>
      <c r="JFB8" s="155"/>
      <c r="JFC8" s="155"/>
      <c r="JFD8" s="155"/>
      <c r="JFE8" s="155"/>
      <c r="JFF8" s="155"/>
      <c r="JFG8" s="155"/>
      <c r="JFH8" s="155"/>
      <c r="JFI8" s="155"/>
      <c r="JFJ8" s="155"/>
      <c r="JFK8" s="155"/>
      <c r="JFL8" s="155"/>
      <c r="JFM8" s="155"/>
      <c r="JFN8" s="155"/>
      <c r="JFO8" s="155"/>
      <c r="JFP8" s="155"/>
      <c r="JFQ8" s="155"/>
      <c r="JFR8" s="155"/>
      <c r="JFS8" s="155"/>
      <c r="JFT8" s="155"/>
      <c r="JFU8" s="155"/>
      <c r="JFV8" s="155"/>
      <c r="JFW8" s="155"/>
      <c r="JFX8" s="155"/>
      <c r="JFY8" s="155"/>
      <c r="JFZ8" s="155"/>
      <c r="JGA8" s="155"/>
      <c r="JGB8" s="155"/>
      <c r="JGC8" s="155"/>
      <c r="JGD8" s="155"/>
      <c r="JGE8" s="155"/>
      <c r="JGF8" s="155"/>
      <c r="JGG8" s="155"/>
      <c r="JGH8" s="155"/>
      <c r="JGI8" s="155"/>
      <c r="JGJ8" s="155"/>
      <c r="JGK8" s="155"/>
      <c r="JGL8" s="155"/>
      <c r="JGM8" s="155"/>
      <c r="JGN8" s="155"/>
      <c r="JGO8" s="155"/>
      <c r="JGP8" s="155"/>
      <c r="JGQ8" s="155"/>
      <c r="JGR8" s="155"/>
      <c r="JGS8" s="155"/>
      <c r="JGT8" s="155"/>
      <c r="JGU8" s="155"/>
      <c r="JGV8" s="155"/>
      <c r="JGW8" s="155"/>
      <c r="JGX8" s="155"/>
      <c r="JGY8" s="155"/>
      <c r="JGZ8" s="155"/>
      <c r="JHA8" s="155"/>
      <c r="JHB8" s="155"/>
      <c r="JHC8" s="155"/>
      <c r="JHD8" s="155"/>
      <c r="JHE8" s="155"/>
      <c r="JHF8" s="155"/>
      <c r="JHG8" s="155"/>
      <c r="JHH8" s="155"/>
      <c r="JHI8" s="155"/>
      <c r="JHJ8" s="155"/>
      <c r="JHK8" s="155"/>
      <c r="JHL8" s="155"/>
      <c r="JHM8" s="155"/>
      <c r="JHN8" s="155"/>
      <c r="JHO8" s="155"/>
      <c r="JHP8" s="155"/>
      <c r="JHQ8" s="155"/>
      <c r="JHR8" s="155"/>
      <c r="JHS8" s="155"/>
      <c r="JHT8" s="155"/>
      <c r="JHU8" s="155"/>
      <c r="JHV8" s="155"/>
      <c r="JHW8" s="155"/>
      <c r="JHX8" s="155"/>
      <c r="JHY8" s="155"/>
      <c r="JHZ8" s="155"/>
      <c r="JIA8" s="155"/>
      <c r="JIB8" s="155"/>
      <c r="JIC8" s="155"/>
      <c r="JID8" s="155"/>
      <c r="JIE8" s="155"/>
      <c r="JIF8" s="155"/>
      <c r="JIG8" s="155"/>
      <c r="JIH8" s="155"/>
      <c r="JII8" s="155"/>
      <c r="JIJ8" s="155"/>
      <c r="JIK8" s="155"/>
      <c r="JIL8" s="155"/>
      <c r="JIM8" s="155"/>
      <c r="JIN8" s="155"/>
      <c r="JIO8" s="155"/>
      <c r="JIP8" s="155"/>
      <c r="JIQ8" s="155"/>
      <c r="JIR8" s="155"/>
      <c r="JIS8" s="155"/>
      <c r="JIT8" s="155"/>
      <c r="JIU8" s="155"/>
      <c r="JIV8" s="155"/>
      <c r="JIW8" s="155"/>
      <c r="JIX8" s="155"/>
      <c r="JIY8" s="155"/>
      <c r="JIZ8" s="155"/>
      <c r="JJA8" s="155"/>
      <c r="JJB8" s="155"/>
      <c r="JJC8" s="155"/>
      <c r="JJD8" s="155"/>
      <c r="JJE8" s="155"/>
      <c r="JJF8" s="155"/>
      <c r="JJG8" s="155"/>
      <c r="JJH8" s="155"/>
      <c r="JJI8" s="155"/>
      <c r="JJJ8" s="155"/>
      <c r="JJK8" s="155"/>
      <c r="JJL8" s="155"/>
      <c r="JJM8" s="155"/>
      <c r="JJN8" s="155"/>
      <c r="JJO8" s="155"/>
      <c r="JJP8" s="155"/>
      <c r="JJQ8" s="155"/>
      <c r="JJR8" s="155"/>
      <c r="JJS8" s="155"/>
      <c r="JJT8" s="155"/>
      <c r="JJU8" s="155"/>
      <c r="JJV8" s="155"/>
      <c r="JJW8" s="155"/>
      <c r="JJX8" s="155"/>
      <c r="JJY8" s="155"/>
      <c r="JJZ8" s="155"/>
      <c r="JKA8" s="155"/>
      <c r="JKB8" s="155"/>
      <c r="JKC8" s="155"/>
      <c r="JKD8" s="155"/>
      <c r="JKE8" s="155"/>
      <c r="JKF8" s="155"/>
      <c r="JKG8" s="155"/>
      <c r="JKH8" s="155"/>
      <c r="JKI8" s="155"/>
      <c r="JKJ8" s="155"/>
      <c r="JKK8" s="155"/>
      <c r="JKL8" s="155"/>
      <c r="JKM8" s="155"/>
      <c r="JKN8" s="155"/>
      <c r="JKO8" s="155"/>
      <c r="JKP8" s="155"/>
      <c r="JKQ8" s="155"/>
      <c r="JKR8" s="155"/>
      <c r="JKS8" s="155"/>
      <c r="JKT8" s="155"/>
      <c r="JKU8" s="155"/>
      <c r="JKV8" s="155"/>
      <c r="JKW8" s="155"/>
      <c r="JKX8" s="155"/>
      <c r="JKY8" s="155"/>
      <c r="JKZ8" s="155"/>
      <c r="JLA8" s="155"/>
      <c r="JLB8" s="155"/>
      <c r="JLC8" s="155"/>
      <c r="JLD8" s="155"/>
      <c r="JLE8" s="155"/>
      <c r="JLF8" s="155"/>
      <c r="JLG8" s="155"/>
      <c r="JLH8" s="155"/>
      <c r="JLI8" s="155"/>
      <c r="JLJ8" s="155"/>
      <c r="JLK8" s="155"/>
      <c r="JLL8" s="155"/>
      <c r="JLM8" s="155"/>
      <c r="JLN8" s="155"/>
      <c r="JLO8" s="155"/>
      <c r="JLP8" s="155"/>
      <c r="JLQ8" s="155"/>
      <c r="JLR8" s="155"/>
      <c r="JLS8" s="155"/>
      <c r="JLT8" s="155"/>
      <c r="JLU8" s="155"/>
      <c r="JLV8" s="155"/>
      <c r="JLW8" s="155"/>
      <c r="JLX8" s="155"/>
      <c r="JLY8" s="155"/>
      <c r="JLZ8" s="155"/>
      <c r="JMA8" s="155"/>
      <c r="JMB8" s="155"/>
      <c r="JMC8" s="155"/>
      <c r="JMD8" s="155"/>
      <c r="JME8" s="155"/>
      <c r="JMF8" s="155"/>
      <c r="JMG8" s="155"/>
      <c r="JMH8" s="155"/>
      <c r="JMI8" s="155"/>
      <c r="JMJ8" s="155"/>
      <c r="JMK8" s="155"/>
      <c r="JML8" s="155"/>
      <c r="JMM8" s="155"/>
      <c r="JMN8" s="155"/>
      <c r="JMO8" s="155"/>
      <c r="JMP8" s="155"/>
      <c r="JMQ8" s="155"/>
      <c r="JMR8" s="155"/>
      <c r="JMS8" s="155"/>
      <c r="JMT8" s="155"/>
      <c r="JMU8" s="155"/>
      <c r="JMV8" s="155"/>
      <c r="JMW8" s="155"/>
      <c r="JMX8" s="155"/>
      <c r="JMY8" s="155"/>
      <c r="JMZ8" s="155"/>
      <c r="JNA8" s="155"/>
      <c r="JNB8" s="155"/>
      <c r="JNC8" s="155"/>
      <c r="JND8" s="155"/>
      <c r="JNE8" s="155"/>
      <c r="JNF8" s="155"/>
      <c r="JNG8" s="155"/>
      <c r="JNH8" s="155"/>
      <c r="JNI8" s="155"/>
      <c r="JNJ8" s="155"/>
      <c r="JNK8" s="155"/>
      <c r="JNL8" s="155"/>
      <c r="JNM8" s="155"/>
      <c r="JNN8" s="155"/>
      <c r="JNO8" s="155"/>
      <c r="JNP8" s="155"/>
      <c r="JNQ8" s="155"/>
      <c r="JNR8" s="155"/>
      <c r="JNS8" s="155"/>
      <c r="JNT8" s="155"/>
      <c r="JNU8" s="155"/>
      <c r="JNV8" s="155"/>
      <c r="JNW8" s="155"/>
      <c r="JNX8" s="155"/>
      <c r="JNY8" s="155"/>
      <c r="JNZ8" s="155"/>
      <c r="JOA8" s="155"/>
      <c r="JOB8" s="155"/>
      <c r="JOC8" s="155"/>
      <c r="JOD8" s="155"/>
      <c r="JOE8" s="155"/>
      <c r="JOF8" s="155"/>
      <c r="JOG8" s="155"/>
      <c r="JOH8" s="155"/>
      <c r="JOI8" s="155"/>
      <c r="JOJ8" s="155"/>
      <c r="JOK8" s="155"/>
      <c r="JOL8" s="155"/>
      <c r="JOM8" s="155"/>
      <c r="JON8" s="155"/>
      <c r="JOO8" s="155"/>
      <c r="JOP8" s="155"/>
      <c r="JOQ8" s="155"/>
      <c r="JOR8" s="155"/>
      <c r="JOS8" s="155"/>
      <c r="JOT8" s="155"/>
      <c r="JOU8" s="155"/>
      <c r="JOV8" s="155"/>
      <c r="JOW8" s="155"/>
      <c r="JOX8" s="155"/>
      <c r="JOY8" s="155"/>
      <c r="JOZ8" s="155"/>
      <c r="JPA8" s="155"/>
      <c r="JPB8" s="155"/>
      <c r="JPC8" s="155"/>
      <c r="JPD8" s="155"/>
      <c r="JPE8" s="155"/>
      <c r="JPF8" s="155"/>
      <c r="JPG8" s="155"/>
      <c r="JPH8" s="155"/>
      <c r="JPI8" s="155"/>
      <c r="JPJ8" s="155"/>
      <c r="JPK8" s="155"/>
      <c r="JPL8" s="155"/>
      <c r="JPM8" s="155"/>
      <c r="JPN8" s="155"/>
      <c r="JPO8" s="155"/>
      <c r="JPP8" s="155"/>
      <c r="JPQ8" s="155"/>
      <c r="JPR8" s="155"/>
      <c r="JPS8" s="155"/>
      <c r="JPT8" s="155"/>
      <c r="JPU8" s="155"/>
      <c r="JPV8" s="155"/>
      <c r="JPW8" s="155"/>
      <c r="JPX8" s="155"/>
      <c r="JPY8" s="155"/>
      <c r="JPZ8" s="155"/>
      <c r="JQA8" s="155"/>
      <c r="JQB8" s="155"/>
      <c r="JQC8" s="155"/>
      <c r="JQD8" s="155"/>
      <c r="JQE8" s="155"/>
      <c r="JQF8" s="155"/>
      <c r="JQG8" s="155"/>
      <c r="JQH8" s="155"/>
      <c r="JQI8" s="155"/>
      <c r="JQJ8" s="155"/>
      <c r="JQK8" s="155"/>
      <c r="JQL8" s="155"/>
      <c r="JQM8" s="155"/>
      <c r="JQN8" s="155"/>
      <c r="JQO8" s="155"/>
      <c r="JQP8" s="155"/>
      <c r="JQQ8" s="155"/>
      <c r="JQR8" s="155"/>
      <c r="JQS8" s="155"/>
      <c r="JQT8" s="155"/>
      <c r="JQU8" s="155"/>
      <c r="JQV8" s="155"/>
      <c r="JQW8" s="155"/>
      <c r="JQX8" s="155"/>
      <c r="JQY8" s="155"/>
      <c r="JQZ8" s="155"/>
      <c r="JRA8" s="155"/>
      <c r="JRB8" s="155"/>
      <c r="JRC8" s="155"/>
      <c r="JRD8" s="155"/>
      <c r="JRE8" s="155"/>
      <c r="JRF8" s="155"/>
      <c r="JRG8" s="155"/>
      <c r="JRH8" s="155"/>
      <c r="JRI8" s="155"/>
      <c r="JRJ8" s="155"/>
      <c r="JRK8" s="155"/>
      <c r="JRL8" s="155"/>
      <c r="JRM8" s="155"/>
      <c r="JRN8" s="155"/>
      <c r="JRO8" s="155"/>
      <c r="JRP8" s="155"/>
      <c r="JRQ8" s="155"/>
      <c r="JRR8" s="155"/>
      <c r="JRS8" s="155"/>
      <c r="JRT8" s="155"/>
      <c r="JRU8" s="155"/>
      <c r="JRV8" s="155"/>
      <c r="JRW8" s="155"/>
      <c r="JRX8" s="155"/>
      <c r="JRY8" s="155"/>
      <c r="JRZ8" s="155"/>
      <c r="JSA8" s="155"/>
      <c r="JSB8" s="155"/>
      <c r="JSC8" s="155"/>
      <c r="JSD8" s="155"/>
      <c r="JSE8" s="155"/>
      <c r="JSF8" s="155"/>
      <c r="JSG8" s="155"/>
      <c r="JSH8" s="155"/>
      <c r="JSI8" s="155"/>
      <c r="JSJ8" s="155"/>
      <c r="JSK8" s="155"/>
      <c r="JSL8" s="155"/>
      <c r="JSM8" s="155"/>
      <c r="JSN8" s="155"/>
      <c r="JSO8" s="155"/>
      <c r="JSP8" s="155"/>
      <c r="JSQ8" s="155"/>
      <c r="JSR8" s="155"/>
      <c r="JSS8" s="155"/>
      <c r="JST8" s="155"/>
      <c r="JSU8" s="155"/>
      <c r="JSV8" s="155"/>
      <c r="JSW8" s="155"/>
      <c r="JSX8" s="155"/>
      <c r="JSY8" s="155"/>
      <c r="JSZ8" s="155"/>
      <c r="JTA8" s="155"/>
      <c r="JTB8" s="155"/>
      <c r="JTC8" s="155"/>
      <c r="JTD8" s="155"/>
      <c r="JTE8" s="155"/>
      <c r="JTF8" s="155"/>
      <c r="JTG8" s="155"/>
      <c r="JTH8" s="155"/>
      <c r="JTI8" s="155"/>
      <c r="JTJ8" s="155"/>
      <c r="JTK8" s="155"/>
      <c r="JTL8" s="155"/>
      <c r="JTM8" s="155"/>
      <c r="JTN8" s="155"/>
      <c r="JTO8" s="155"/>
      <c r="JTP8" s="155"/>
      <c r="JTQ8" s="155"/>
      <c r="JTR8" s="155"/>
      <c r="JTS8" s="155"/>
      <c r="JTT8" s="155"/>
      <c r="JTU8" s="155"/>
      <c r="JTV8" s="155"/>
      <c r="JTW8" s="155"/>
      <c r="JTX8" s="155"/>
      <c r="JTY8" s="155"/>
      <c r="JTZ8" s="155"/>
      <c r="JUA8" s="155"/>
      <c r="JUB8" s="155"/>
      <c r="JUC8" s="155"/>
      <c r="JUD8" s="155"/>
      <c r="JUE8" s="155"/>
      <c r="JUF8" s="155"/>
      <c r="JUG8" s="155"/>
      <c r="JUH8" s="155"/>
      <c r="JUI8" s="155"/>
      <c r="JUJ8" s="155"/>
      <c r="JUK8" s="155"/>
      <c r="JUL8" s="155"/>
      <c r="JUM8" s="155"/>
      <c r="JUN8" s="155"/>
      <c r="JUO8" s="155"/>
      <c r="JUP8" s="155"/>
      <c r="JUQ8" s="155"/>
      <c r="JUR8" s="155"/>
      <c r="JUS8" s="155"/>
      <c r="JUT8" s="155"/>
      <c r="JUU8" s="155"/>
      <c r="JUV8" s="155"/>
      <c r="JUW8" s="155"/>
      <c r="JUX8" s="155"/>
      <c r="JUY8" s="155"/>
      <c r="JUZ8" s="155"/>
      <c r="JVA8" s="155"/>
      <c r="JVB8" s="155"/>
      <c r="JVC8" s="155"/>
      <c r="JVD8" s="155"/>
      <c r="JVE8" s="155"/>
      <c r="JVF8" s="155"/>
      <c r="JVG8" s="155"/>
      <c r="JVH8" s="155"/>
      <c r="JVI8" s="155"/>
      <c r="JVJ8" s="155"/>
      <c r="JVK8" s="155"/>
      <c r="JVL8" s="155"/>
      <c r="JVM8" s="155"/>
      <c r="JVN8" s="155"/>
      <c r="JVO8" s="155"/>
      <c r="JVP8" s="155"/>
      <c r="JVQ8" s="155"/>
      <c r="JVR8" s="155"/>
      <c r="JVS8" s="155"/>
      <c r="JVT8" s="155"/>
      <c r="JVU8" s="155"/>
      <c r="JVV8" s="155"/>
      <c r="JVW8" s="155"/>
      <c r="JVX8" s="155"/>
      <c r="JVY8" s="155"/>
      <c r="JVZ8" s="155"/>
      <c r="JWA8" s="155"/>
      <c r="JWB8" s="155"/>
      <c r="JWC8" s="155"/>
      <c r="JWD8" s="155"/>
      <c r="JWE8" s="155"/>
      <c r="JWF8" s="155"/>
      <c r="JWG8" s="155"/>
      <c r="JWH8" s="155"/>
      <c r="JWI8" s="155"/>
      <c r="JWJ8" s="155"/>
      <c r="JWK8" s="155"/>
      <c r="JWL8" s="155"/>
      <c r="JWM8" s="155"/>
      <c r="JWN8" s="155"/>
      <c r="JWO8" s="155"/>
      <c r="JWP8" s="155"/>
      <c r="JWQ8" s="155"/>
      <c r="JWR8" s="155"/>
      <c r="JWS8" s="155"/>
      <c r="JWT8" s="155"/>
      <c r="JWU8" s="155"/>
      <c r="JWV8" s="155"/>
      <c r="JWW8" s="155"/>
      <c r="JWX8" s="155"/>
      <c r="JWY8" s="155"/>
      <c r="JWZ8" s="155"/>
      <c r="JXA8" s="155"/>
      <c r="JXB8" s="155"/>
      <c r="JXC8" s="155"/>
      <c r="JXD8" s="155"/>
      <c r="JXE8" s="155"/>
      <c r="JXF8" s="155"/>
      <c r="JXG8" s="155"/>
      <c r="JXH8" s="155"/>
      <c r="JXI8" s="155"/>
      <c r="JXJ8" s="155"/>
      <c r="JXK8" s="155"/>
      <c r="JXL8" s="155"/>
      <c r="JXM8" s="155"/>
      <c r="JXN8" s="155"/>
      <c r="JXO8" s="155"/>
      <c r="JXP8" s="155"/>
      <c r="JXQ8" s="155"/>
      <c r="JXR8" s="155"/>
      <c r="JXS8" s="155"/>
      <c r="JXT8" s="155"/>
      <c r="JXU8" s="155"/>
      <c r="JXV8" s="155"/>
      <c r="JXW8" s="155"/>
      <c r="JXX8" s="155"/>
      <c r="JXY8" s="155"/>
      <c r="JXZ8" s="155"/>
      <c r="JYA8" s="155"/>
      <c r="JYB8" s="155"/>
      <c r="JYC8" s="155"/>
      <c r="JYD8" s="155"/>
      <c r="JYE8" s="155"/>
      <c r="JYF8" s="155"/>
      <c r="JYG8" s="155"/>
      <c r="JYH8" s="155"/>
      <c r="JYI8" s="155"/>
      <c r="JYJ8" s="155"/>
      <c r="JYK8" s="155"/>
      <c r="JYL8" s="155"/>
      <c r="JYM8" s="155"/>
      <c r="JYN8" s="155"/>
      <c r="JYO8" s="155"/>
      <c r="JYP8" s="155"/>
      <c r="JYQ8" s="155"/>
      <c r="JYR8" s="155"/>
      <c r="JYS8" s="155"/>
      <c r="JYT8" s="155"/>
      <c r="JYU8" s="155"/>
      <c r="JYV8" s="155"/>
      <c r="JYW8" s="155"/>
      <c r="JYX8" s="155"/>
      <c r="JYY8" s="155"/>
      <c r="JYZ8" s="155"/>
      <c r="JZA8" s="155"/>
      <c r="JZB8" s="155"/>
      <c r="JZC8" s="155"/>
      <c r="JZD8" s="155"/>
      <c r="JZE8" s="155"/>
      <c r="JZF8" s="155"/>
      <c r="JZG8" s="155"/>
      <c r="JZH8" s="155"/>
      <c r="JZI8" s="155"/>
      <c r="JZJ8" s="155"/>
      <c r="JZK8" s="155"/>
      <c r="JZL8" s="155"/>
      <c r="JZM8" s="155"/>
      <c r="JZN8" s="155"/>
      <c r="JZO8" s="155"/>
      <c r="JZP8" s="155"/>
      <c r="JZQ8" s="155"/>
      <c r="JZR8" s="155"/>
      <c r="JZS8" s="155"/>
      <c r="JZT8" s="155"/>
      <c r="JZU8" s="155"/>
      <c r="JZV8" s="155"/>
      <c r="JZW8" s="155"/>
      <c r="JZX8" s="155"/>
      <c r="JZY8" s="155"/>
      <c r="JZZ8" s="155"/>
      <c r="KAA8" s="155"/>
      <c r="KAB8" s="155"/>
      <c r="KAC8" s="155"/>
      <c r="KAD8" s="155"/>
      <c r="KAE8" s="155"/>
      <c r="KAF8" s="155"/>
      <c r="KAG8" s="155"/>
      <c r="KAH8" s="155"/>
      <c r="KAI8" s="155"/>
      <c r="KAJ8" s="155"/>
      <c r="KAK8" s="155"/>
      <c r="KAL8" s="155"/>
      <c r="KAM8" s="155"/>
      <c r="KAN8" s="155"/>
      <c r="KAO8" s="155"/>
      <c r="KAP8" s="155"/>
      <c r="KAQ8" s="155"/>
      <c r="KAR8" s="155"/>
      <c r="KAS8" s="155"/>
      <c r="KAT8" s="155"/>
      <c r="KAU8" s="155"/>
      <c r="KAV8" s="155"/>
      <c r="KAW8" s="155"/>
      <c r="KAX8" s="155"/>
      <c r="KAY8" s="155"/>
      <c r="KAZ8" s="155"/>
      <c r="KBA8" s="155"/>
      <c r="KBB8" s="155"/>
      <c r="KBC8" s="155"/>
      <c r="KBD8" s="155"/>
      <c r="KBE8" s="155"/>
      <c r="KBF8" s="155"/>
      <c r="KBG8" s="155"/>
      <c r="KBH8" s="155"/>
      <c r="KBI8" s="155"/>
      <c r="KBJ8" s="155"/>
      <c r="KBK8" s="155"/>
      <c r="KBL8" s="155"/>
      <c r="KBM8" s="155"/>
      <c r="KBN8" s="155"/>
      <c r="KBO8" s="155"/>
      <c r="KBP8" s="155"/>
      <c r="KBQ8" s="155"/>
      <c r="KBR8" s="155"/>
      <c r="KBS8" s="155"/>
      <c r="KBT8" s="155"/>
      <c r="KBU8" s="155"/>
      <c r="KBV8" s="155"/>
      <c r="KBW8" s="155"/>
      <c r="KBX8" s="155"/>
      <c r="KBY8" s="155"/>
      <c r="KBZ8" s="155"/>
      <c r="KCA8" s="155"/>
      <c r="KCB8" s="155"/>
      <c r="KCC8" s="155"/>
      <c r="KCD8" s="155"/>
      <c r="KCE8" s="155"/>
      <c r="KCF8" s="155"/>
      <c r="KCG8" s="155"/>
      <c r="KCH8" s="155"/>
      <c r="KCI8" s="155"/>
      <c r="KCJ8" s="155"/>
      <c r="KCK8" s="155"/>
      <c r="KCL8" s="155"/>
      <c r="KCM8" s="155"/>
      <c r="KCN8" s="155"/>
      <c r="KCO8" s="155"/>
      <c r="KCP8" s="155"/>
      <c r="KCQ8" s="155"/>
      <c r="KCR8" s="155"/>
      <c r="KCS8" s="155"/>
      <c r="KCT8" s="155"/>
      <c r="KCU8" s="155"/>
      <c r="KCV8" s="155"/>
      <c r="KCW8" s="155"/>
      <c r="KCX8" s="155"/>
      <c r="KCY8" s="155"/>
      <c r="KCZ8" s="155"/>
      <c r="KDA8" s="155"/>
      <c r="KDB8" s="155"/>
      <c r="KDC8" s="155"/>
      <c r="KDD8" s="155"/>
      <c r="KDE8" s="155"/>
      <c r="KDF8" s="155"/>
      <c r="KDG8" s="155"/>
      <c r="KDH8" s="155"/>
      <c r="KDI8" s="155"/>
      <c r="KDJ8" s="155"/>
      <c r="KDK8" s="155"/>
      <c r="KDL8" s="155"/>
      <c r="KDM8" s="155"/>
      <c r="KDN8" s="155"/>
      <c r="KDO8" s="155"/>
      <c r="KDP8" s="155"/>
      <c r="KDQ8" s="155"/>
      <c r="KDR8" s="155"/>
      <c r="KDS8" s="155"/>
      <c r="KDT8" s="155"/>
      <c r="KDU8" s="155"/>
      <c r="KDV8" s="155"/>
      <c r="KDW8" s="155"/>
      <c r="KDX8" s="155"/>
      <c r="KDY8" s="155"/>
      <c r="KDZ8" s="155"/>
      <c r="KEA8" s="155"/>
      <c r="KEB8" s="155"/>
      <c r="KEC8" s="155"/>
      <c r="KED8" s="155"/>
      <c r="KEE8" s="155"/>
      <c r="KEF8" s="155"/>
      <c r="KEG8" s="155"/>
      <c r="KEH8" s="155"/>
      <c r="KEI8" s="155"/>
      <c r="KEJ8" s="155"/>
      <c r="KEK8" s="155"/>
      <c r="KEL8" s="155"/>
      <c r="KEM8" s="155"/>
      <c r="KEN8" s="155"/>
      <c r="KEO8" s="155"/>
      <c r="KEP8" s="155"/>
      <c r="KEQ8" s="155"/>
      <c r="KER8" s="155"/>
      <c r="KES8" s="155"/>
      <c r="KET8" s="155"/>
      <c r="KEU8" s="155"/>
      <c r="KEV8" s="155"/>
      <c r="KEW8" s="155"/>
      <c r="KEX8" s="155"/>
      <c r="KEY8" s="155"/>
      <c r="KEZ8" s="155"/>
      <c r="KFA8" s="155"/>
      <c r="KFB8" s="155"/>
      <c r="KFC8" s="155"/>
      <c r="KFD8" s="155"/>
      <c r="KFE8" s="155"/>
      <c r="KFF8" s="155"/>
      <c r="KFG8" s="155"/>
      <c r="KFH8" s="155"/>
      <c r="KFI8" s="155"/>
      <c r="KFJ8" s="155"/>
      <c r="KFK8" s="155"/>
      <c r="KFL8" s="155"/>
      <c r="KFM8" s="155"/>
      <c r="KFN8" s="155"/>
      <c r="KFO8" s="155"/>
      <c r="KFP8" s="155"/>
      <c r="KFQ8" s="155"/>
      <c r="KFR8" s="155"/>
      <c r="KFS8" s="155"/>
      <c r="KFT8" s="155"/>
      <c r="KFU8" s="155"/>
      <c r="KFV8" s="155"/>
      <c r="KFW8" s="155"/>
      <c r="KFX8" s="155"/>
      <c r="KFY8" s="155"/>
      <c r="KFZ8" s="155"/>
      <c r="KGA8" s="155"/>
      <c r="KGB8" s="155"/>
      <c r="KGC8" s="155"/>
      <c r="KGD8" s="155"/>
      <c r="KGE8" s="155"/>
      <c r="KGF8" s="155"/>
      <c r="KGG8" s="155"/>
      <c r="KGH8" s="155"/>
      <c r="KGI8" s="155"/>
      <c r="KGJ8" s="155"/>
      <c r="KGK8" s="155"/>
      <c r="KGL8" s="155"/>
      <c r="KGM8" s="155"/>
      <c r="KGN8" s="155"/>
      <c r="KGO8" s="155"/>
      <c r="KGP8" s="155"/>
      <c r="KGQ8" s="155"/>
      <c r="KGR8" s="155"/>
      <c r="KGS8" s="155"/>
      <c r="KGT8" s="155"/>
      <c r="KGU8" s="155"/>
      <c r="KGV8" s="155"/>
      <c r="KGW8" s="155"/>
      <c r="KGX8" s="155"/>
      <c r="KGY8" s="155"/>
      <c r="KGZ8" s="155"/>
      <c r="KHA8" s="155"/>
      <c r="KHB8" s="155"/>
      <c r="KHC8" s="155"/>
      <c r="KHD8" s="155"/>
      <c r="KHE8" s="155"/>
      <c r="KHF8" s="155"/>
      <c r="KHG8" s="155"/>
      <c r="KHH8" s="155"/>
      <c r="KHI8" s="155"/>
      <c r="KHJ8" s="155"/>
      <c r="KHK8" s="155"/>
      <c r="KHL8" s="155"/>
      <c r="KHM8" s="155"/>
      <c r="KHN8" s="155"/>
      <c r="KHO8" s="155"/>
      <c r="KHP8" s="155"/>
      <c r="KHQ8" s="155"/>
      <c r="KHR8" s="155"/>
      <c r="KHS8" s="155"/>
      <c r="KHT8" s="155"/>
      <c r="KHU8" s="155"/>
      <c r="KHV8" s="155"/>
      <c r="KHW8" s="155"/>
      <c r="KHX8" s="155"/>
      <c r="KHY8" s="155"/>
      <c r="KHZ8" s="155"/>
      <c r="KIA8" s="155"/>
      <c r="KIB8" s="155"/>
      <c r="KIC8" s="155"/>
      <c r="KID8" s="155"/>
      <c r="KIE8" s="155"/>
      <c r="KIF8" s="155"/>
      <c r="KIG8" s="155"/>
      <c r="KIH8" s="155"/>
      <c r="KII8" s="155"/>
      <c r="KIJ8" s="155"/>
      <c r="KIK8" s="155"/>
      <c r="KIL8" s="155"/>
      <c r="KIM8" s="155"/>
      <c r="KIN8" s="155"/>
      <c r="KIO8" s="155"/>
      <c r="KIP8" s="155"/>
      <c r="KIQ8" s="155"/>
      <c r="KIR8" s="155"/>
      <c r="KIS8" s="155"/>
      <c r="KIT8" s="155"/>
      <c r="KIU8" s="155"/>
      <c r="KIV8" s="155"/>
      <c r="KIW8" s="155"/>
      <c r="KIX8" s="155"/>
      <c r="KIY8" s="155"/>
      <c r="KIZ8" s="155"/>
      <c r="KJA8" s="155"/>
      <c r="KJB8" s="155"/>
      <c r="KJC8" s="155"/>
      <c r="KJD8" s="155"/>
      <c r="KJE8" s="155"/>
      <c r="KJF8" s="155"/>
      <c r="KJG8" s="155"/>
      <c r="KJH8" s="155"/>
      <c r="KJI8" s="155"/>
      <c r="KJJ8" s="155"/>
      <c r="KJK8" s="155"/>
      <c r="KJL8" s="155"/>
      <c r="KJM8" s="155"/>
      <c r="KJN8" s="155"/>
      <c r="KJO8" s="155"/>
      <c r="KJP8" s="155"/>
      <c r="KJQ8" s="155"/>
      <c r="KJR8" s="155"/>
      <c r="KJS8" s="155"/>
      <c r="KJT8" s="155"/>
      <c r="KJU8" s="155"/>
      <c r="KJV8" s="155"/>
      <c r="KJW8" s="155"/>
      <c r="KJX8" s="155"/>
      <c r="KJY8" s="155"/>
      <c r="KJZ8" s="155"/>
      <c r="KKA8" s="155"/>
      <c r="KKB8" s="155"/>
      <c r="KKC8" s="155"/>
      <c r="KKD8" s="155"/>
      <c r="KKE8" s="155"/>
      <c r="KKF8" s="155"/>
      <c r="KKG8" s="155"/>
      <c r="KKH8" s="155"/>
      <c r="KKI8" s="155"/>
      <c r="KKJ8" s="155"/>
      <c r="KKK8" s="155"/>
      <c r="KKL8" s="155"/>
      <c r="KKM8" s="155"/>
      <c r="KKN8" s="155"/>
      <c r="KKO8" s="155"/>
      <c r="KKP8" s="155"/>
      <c r="KKQ8" s="155"/>
      <c r="KKR8" s="155"/>
      <c r="KKS8" s="155"/>
      <c r="KKT8" s="155"/>
      <c r="KKU8" s="155"/>
      <c r="KKV8" s="155"/>
      <c r="KKW8" s="155"/>
      <c r="KKX8" s="155"/>
      <c r="KKY8" s="155"/>
      <c r="KKZ8" s="155"/>
      <c r="KLA8" s="155"/>
      <c r="KLB8" s="155"/>
      <c r="KLC8" s="155"/>
      <c r="KLD8" s="155"/>
      <c r="KLE8" s="155"/>
      <c r="KLF8" s="155"/>
      <c r="KLG8" s="155"/>
      <c r="KLH8" s="155"/>
      <c r="KLI8" s="155"/>
      <c r="KLJ8" s="155"/>
      <c r="KLK8" s="155"/>
      <c r="KLL8" s="155"/>
      <c r="KLM8" s="155"/>
      <c r="KLN8" s="155"/>
      <c r="KLO8" s="155"/>
      <c r="KLP8" s="155"/>
      <c r="KLQ8" s="155"/>
      <c r="KLR8" s="155"/>
      <c r="KLS8" s="155"/>
      <c r="KLT8" s="155"/>
      <c r="KLU8" s="155"/>
      <c r="KLV8" s="155"/>
      <c r="KLW8" s="155"/>
      <c r="KLX8" s="155"/>
      <c r="KLY8" s="155"/>
      <c r="KLZ8" s="155"/>
      <c r="KMA8" s="155"/>
      <c r="KMB8" s="155"/>
      <c r="KMC8" s="155"/>
      <c r="KMD8" s="155"/>
      <c r="KME8" s="155"/>
      <c r="KMF8" s="155"/>
      <c r="KMG8" s="155"/>
      <c r="KMH8" s="155"/>
      <c r="KMI8" s="155"/>
      <c r="KMJ8" s="155"/>
      <c r="KMK8" s="155"/>
      <c r="KML8" s="155"/>
      <c r="KMM8" s="155"/>
      <c r="KMN8" s="155"/>
      <c r="KMO8" s="155"/>
      <c r="KMP8" s="155"/>
      <c r="KMQ8" s="155"/>
      <c r="KMR8" s="155"/>
      <c r="KMS8" s="155"/>
      <c r="KMT8" s="155"/>
      <c r="KMU8" s="155"/>
      <c r="KMV8" s="155"/>
      <c r="KMW8" s="155"/>
      <c r="KMX8" s="155"/>
      <c r="KMY8" s="155"/>
      <c r="KMZ8" s="155"/>
      <c r="KNA8" s="155"/>
      <c r="KNB8" s="155"/>
      <c r="KNC8" s="155"/>
      <c r="KND8" s="155"/>
      <c r="KNE8" s="155"/>
      <c r="KNF8" s="155"/>
      <c r="KNG8" s="155"/>
      <c r="KNH8" s="155"/>
      <c r="KNI8" s="155"/>
      <c r="KNJ8" s="155"/>
      <c r="KNK8" s="155"/>
      <c r="KNL8" s="155"/>
      <c r="KNM8" s="155"/>
      <c r="KNN8" s="155"/>
      <c r="KNO8" s="155"/>
      <c r="KNP8" s="155"/>
      <c r="KNQ8" s="155"/>
      <c r="KNR8" s="155"/>
      <c r="KNS8" s="155"/>
      <c r="KNT8" s="155"/>
      <c r="KNU8" s="155"/>
      <c r="KNV8" s="155"/>
      <c r="KNW8" s="155"/>
      <c r="KNX8" s="155"/>
      <c r="KNY8" s="155"/>
      <c r="KNZ8" s="155"/>
      <c r="KOA8" s="155"/>
      <c r="KOB8" s="155"/>
      <c r="KOC8" s="155"/>
      <c r="KOD8" s="155"/>
      <c r="KOE8" s="155"/>
      <c r="KOF8" s="155"/>
      <c r="KOG8" s="155"/>
      <c r="KOH8" s="155"/>
      <c r="KOI8" s="155"/>
      <c r="KOJ8" s="155"/>
      <c r="KOK8" s="155"/>
      <c r="KOL8" s="155"/>
      <c r="KOM8" s="155"/>
      <c r="KON8" s="155"/>
      <c r="KOO8" s="155"/>
      <c r="KOP8" s="155"/>
      <c r="KOQ8" s="155"/>
      <c r="KOR8" s="155"/>
      <c r="KOS8" s="155"/>
      <c r="KOT8" s="155"/>
      <c r="KOU8" s="155"/>
      <c r="KOV8" s="155"/>
      <c r="KOW8" s="155"/>
      <c r="KOX8" s="155"/>
      <c r="KOY8" s="155"/>
      <c r="KOZ8" s="155"/>
      <c r="KPA8" s="155"/>
      <c r="KPB8" s="155"/>
      <c r="KPC8" s="155"/>
      <c r="KPD8" s="155"/>
      <c r="KPE8" s="155"/>
      <c r="KPF8" s="155"/>
      <c r="KPG8" s="155"/>
      <c r="KPH8" s="155"/>
      <c r="KPI8" s="155"/>
      <c r="KPJ8" s="155"/>
      <c r="KPK8" s="155"/>
      <c r="KPL8" s="155"/>
      <c r="KPM8" s="155"/>
      <c r="KPN8" s="155"/>
      <c r="KPO8" s="155"/>
      <c r="KPP8" s="155"/>
      <c r="KPQ8" s="155"/>
      <c r="KPR8" s="155"/>
      <c r="KPS8" s="155"/>
      <c r="KPT8" s="155"/>
      <c r="KPU8" s="155"/>
      <c r="KPV8" s="155"/>
      <c r="KPW8" s="155"/>
      <c r="KPX8" s="155"/>
      <c r="KPY8" s="155"/>
      <c r="KPZ8" s="155"/>
      <c r="KQA8" s="155"/>
      <c r="KQB8" s="155"/>
      <c r="KQC8" s="155"/>
      <c r="KQD8" s="155"/>
      <c r="KQE8" s="155"/>
      <c r="KQF8" s="155"/>
      <c r="KQG8" s="155"/>
      <c r="KQH8" s="155"/>
      <c r="KQI8" s="155"/>
      <c r="KQJ8" s="155"/>
      <c r="KQK8" s="155"/>
      <c r="KQL8" s="155"/>
      <c r="KQM8" s="155"/>
      <c r="KQN8" s="155"/>
      <c r="KQO8" s="155"/>
      <c r="KQP8" s="155"/>
      <c r="KQQ8" s="155"/>
      <c r="KQR8" s="155"/>
      <c r="KQS8" s="155"/>
      <c r="KQT8" s="155"/>
      <c r="KQU8" s="155"/>
      <c r="KQV8" s="155"/>
      <c r="KQW8" s="155"/>
      <c r="KQX8" s="155"/>
      <c r="KQY8" s="155"/>
      <c r="KQZ8" s="155"/>
      <c r="KRA8" s="155"/>
      <c r="KRB8" s="155"/>
      <c r="KRC8" s="155"/>
      <c r="KRD8" s="155"/>
      <c r="KRE8" s="155"/>
      <c r="KRF8" s="155"/>
      <c r="KRG8" s="155"/>
      <c r="KRH8" s="155"/>
      <c r="KRI8" s="155"/>
      <c r="KRJ8" s="155"/>
      <c r="KRK8" s="155"/>
      <c r="KRL8" s="155"/>
      <c r="KRM8" s="155"/>
      <c r="KRN8" s="155"/>
      <c r="KRO8" s="155"/>
      <c r="KRP8" s="155"/>
      <c r="KRQ8" s="155"/>
      <c r="KRR8" s="155"/>
      <c r="KRS8" s="155"/>
      <c r="KRT8" s="155"/>
      <c r="KRU8" s="155"/>
      <c r="KRV8" s="155"/>
      <c r="KRW8" s="155"/>
      <c r="KRX8" s="155"/>
      <c r="KRY8" s="155"/>
      <c r="KRZ8" s="155"/>
      <c r="KSA8" s="155"/>
      <c r="KSB8" s="155"/>
      <c r="KSC8" s="155"/>
      <c r="KSD8" s="155"/>
      <c r="KSE8" s="155"/>
      <c r="KSF8" s="155"/>
      <c r="KSG8" s="155"/>
      <c r="KSH8" s="155"/>
      <c r="KSI8" s="155"/>
      <c r="KSJ8" s="155"/>
      <c r="KSK8" s="155"/>
      <c r="KSL8" s="155"/>
      <c r="KSM8" s="155"/>
      <c r="KSN8" s="155"/>
      <c r="KSO8" s="155"/>
      <c r="KSP8" s="155"/>
      <c r="KSQ8" s="155"/>
      <c r="KSR8" s="155"/>
      <c r="KSS8" s="155"/>
      <c r="KST8" s="155"/>
      <c r="KSU8" s="155"/>
      <c r="KSV8" s="155"/>
      <c r="KSW8" s="155"/>
      <c r="KSX8" s="155"/>
      <c r="KSY8" s="155"/>
      <c r="KSZ8" s="155"/>
      <c r="KTA8" s="155"/>
      <c r="KTB8" s="155"/>
      <c r="KTC8" s="155"/>
      <c r="KTD8" s="155"/>
      <c r="KTE8" s="155"/>
      <c r="KTF8" s="155"/>
      <c r="KTG8" s="155"/>
      <c r="KTH8" s="155"/>
      <c r="KTI8" s="155"/>
      <c r="KTJ8" s="155"/>
      <c r="KTK8" s="155"/>
      <c r="KTL8" s="155"/>
      <c r="KTM8" s="155"/>
      <c r="KTN8" s="155"/>
      <c r="KTO8" s="155"/>
      <c r="KTP8" s="155"/>
      <c r="KTQ8" s="155"/>
      <c r="KTR8" s="155"/>
      <c r="KTS8" s="155"/>
      <c r="KTT8" s="155"/>
      <c r="KTU8" s="155"/>
      <c r="KTV8" s="155"/>
      <c r="KTW8" s="155"/>
      <c r="KTX8" s="155"/>
      <c r="KTY8" s="155"/>
      <c r="KTZ8" s="155"/>
      <c r="KUA8" s="155"/>
      <c r="KUB8" s="155"/>
      <c r="KUC8" s="155"/>
      <c r="KUD8" s="155"/>
      <c r="KUE8" s="155"/>
      <c r="KUF8" s="155"/>
      <c r="KUG8" s="155"/>
      <c r="KUH8" s="155"/>
      <c r="KUI8" s="155"/>
      <c r="KUJ8" s="155"/>
      <c r="KUK8" s="155"/>
      <c r="KUL8" s="155"/>
      <c r="KUM8" s="155"/>
      <c r="KUN8" s="155"/>
      <c r="KUO8" s="155"/>
      <c r="KUP8" s="155"/>
      <c r="KUQ8" s="155"/>
      <c r="KUR8" s="155"/>
      <c r="KUS8" s="155"/>
      <c r="KUT8" s="155"/>
      <c r="KUU8" s="155"/>
      <c r="KUV8" s="155"/>
      <c r="KUW8" s="155"/>
      <c r="KUX8" s="155"/>
      <c r="KUY8" s="155"/>
      <c r="KUZ8" s="155"/>
      <c r="KVA8" s="155"/>
      <c r="KVB8" s="155"/>
      <c r="KVC8" s="155"/>
      <c r="KVD8" s="155"/>
      <c r="KVE8" s="155"/>
      <c r="KVF8" s="155"/>
      <c r="KVG8" s="155"/>
      <c r="KVH8" s="155"/>
      <c r="KVI8" s="155"/>
      <c r="KVJ8" s="155"/>
      <c r="KVK8" s="155"/>
      <c r="KVL8" s="155"/>
      <c r="KVM8" s="155"/>
      <c r="KVN8" s="155"/>
      <c r="KVO8" s="155"/>
      <c r="KVP8" s="155"/>
      <c r="KVQ8" s="155"/>
      <c r="KVR8" s="155"/>
      <c r="KVS8" s="155"/>
      <c r="KVT8" s="155"/>
      <c r="KVU8" s="155"/>
      <c r="KVV8" s="155"/>
      <c r="KVW8" s="155"/>
      <c r="KVX8" s="155"/>
      <c r="KVY8" s="155"/>
      <c r="KVZ8" s="155"/>
      <c r="KWA8" s="155"/>
      <c r="KWB8" s="155"/>
      <c r="KWC8" s="155"/>
      <c r="KWD8" s="155"/>
      <c r="KWE8" s="155"/>
      <c r="KWF8" s="155"/>
      <c r="KWG8" s="155"/>
      <c r="KWH8" s="155"/>
      <c r="KWI8" s="155"/>
      <c r="KWJ8" s="155"/>
      <c r="KWK8" s="155"/>
      <c r="KWL8" s="155"/>
      <c r="KWM8" s="155"/>
      <c r="KWN8" s="155"/>
      <c r="KWO8" s="155"/>
      <c r="KWP8" s="155"/>
      <c r="KWQ8" s="155"/>
      <c r="KWR8" s="155"/>
      <c r="KWS8" s="155"/>
      <c r="KWT8" s="155"/>
      <c r="KWU8" s="155"/>
      <c r="KWV8" s="155"/>
      <c r="KWW8" s="155"/>
      <c r="KWX8" s="155"/>
      <c r="KWY8" s="155"/>
      <c r="KWZ8" s="155"/>
      <c r="KXA8" s="155"/>
      <c r="KXB8" s="155"/>
      <c r="KXC8" s="155"/>
      <c r="KXD8" s="155"/>
      <c r="KXE8" s="155"/>
      <c r="KXF8" s="155"/>
      <c r="KXG8" s="155"/>
      <c r="KXH8" s="155"/>
      <c r="KXI8" s="155"/>
      <c r="KXJ8" s="155"/>
      <c r="KXK8" s="155"/>
      <c r="KXL8" s="155"/>
      <c r="KXM8" s="155"/>
      <c r="KXN8" s="155"/>
      <c r="KXO8" s="155"/>
      <c r="KXP8" s="155"/>
      <c r="KXQ8" s="155"/>
      <c r="KXR8" s="155"/>
      <c r="KXS8" s="155"/>
      <c r="KXT8" s="155"/>
      <c r="KXU8" s="155"/>
      <c r="KXV8" s="155"/>
      <c r="KXW8" s="155"/>
      <c r="KXX8" s="155"/>
      <c r="KXY8" s="155"/>
      <c r="KXZ8" s="155"/>
      <c r="KYA8" s="155"/>
      <c r="KYB8" s="155"/>
      <c r="KYC8" s="155"/>
      <c r="KYD8" s="155"/>
      <c r="KYE8" s="155"/>
      <c r="KYF8" s="155"/>
      <c r="KYG8" s="155"/>
      <c r="KYH8" s="155"/>
      <c r="KYI8" s="155"/>
      <c r="KYJ8" s="155"/>
      <c r="KYK8" s="155"/>
      <c r="KYL8" s="155"/>
      <c r="KYM8" s="155"/>
      <c r="KYN8" s="155"/>
      <c r="KYO8" s="155"/>
      <c r="KYP8" s="155"/>
      <c r="KYQ8" s="155"/>
      <c r="KYR8" s="155"/>
      <c r="KYS8" s="155"/>
      <c r="KYT8" s="155"/>
      <c r="KYU8" s="155"/>
      <c r="KYV8" s="155"/>
      <c r="KYW8" s="155"/>
      <c r="KYX8" s="155"/>
      <c r="KYY8" s="155"/>
      <c r="KYZ8" s="155"/>
      <c r="KZA8" s="155"/>
      <c r="KZB8" s="155"/>
      <c r="KZC8" s="155"/>
      <c r="KZD8" s="155"/>
      <c r="KZE8" s="155"/>
      <c r="KZF8" s="155"/>
      <c r="KZG8" s="155"/>
      <c r="KZH8" s="155"/>
      <c r="KZI8" s="155"/>
      <c r="KZJ8" s="155"/>
      <c r="KZK8" s="155"/>
      <c r="KZL8" s="155"/>
      <c r="KZM8" s="155"/>
      <c r="KZN8" s="155"/>
      <c r="KZO8" s="155"/>
      <c r="KZP8" s="155"/>
      <c r="KZQ8" s="155"/>
      <c r="KZR8" s="155"/>
      <c r="KZS8" s="155"/>
      <c r="KZT8" s="155"/>
      <c r="KZU8" s="155"/>
      <c r="KZV8" s="155"/>
      <c r="KZW8" s="155"/>
      <c r="KZX8" s="155"/>
      <c r="KZY8" s="155"/>
      <c r="KZZ8" s="155"/>
      <c r="LAA8" s="155"/>
      <c r="LAB8" s="155"/>
      <c r="LAC8" s="155"/>
      <c r="LAD8" s="155"/>
      <c r="LAE8" s="155"/>
      <c r="LAF8" s="155"/>
      <c r="LAG8" s="155"/>
      <c r="LAH8" s="155"/>
      <c r="LAI8" s="155"/>
      <c r="LAJ8" s="155"/>
      <c r="LAK8" s="155"/>
      <c r="LAL8" s="155"/>
      <c r="LAM8" s="155"/>
      <c r="LAN8" s="155"/>
      <c r="LAO8" s="155"/>
      <c r="LAP8" s="155"/>
      <c r="LAQ8" s="155"/>
      <c r="LAR8" s="155"/>
      <c r="LAS8" s="155"/>
      <c r="LAT8" s="155"/>
      <c r="LAU8" s="155"/>
      <c r="LAV8" s="155"/>
      <c r="LAW8" s="155"/>
      <c r="LAX8" s="155"/>
      <c r="LAY8" s="155"/>
      <c r="LAZ8" s="155"/>
      <c r="LBA8" s="155"/>
      <c r="LBB8" s="155"/>
      <c r="LBC8" s="155"/>
      <c r="LBD8" s="155"/>
      <c r="LBE8" s="155"/>
      <c r="LBF8" s="155"/>
      <c r="LBG8" s="155"/>
      <c r="LBH8" s="155"/>
      <c r="LBI8" s="155"/>
      <c r="LBJ8" s="155"/>
      <c r="LBK8" s="155"/>
      <c r="LBL8" s="155"/>
      <c r="LBM8" s="155"/>
      <c r="LBN8" s="155"/>
      <c r="LBO8" s="155"/>
      <c r="LBP8" s="155"/>
      <c r="LBQ8" s="155"/>
      <c r="LBR8" s="155"/>
      <c r="LBS8" s="155"/>
      <c r="LBT8" s="155"/>
      <c r="LBU8" s="155"/>
      <c r="LBV8" s="155"/>
      <c r="LBW8" s="155"/>
      <c r="LBX8" s="155"/>
      <c r="LBY8" s="155"/>
      <c r="LBZ8" s="155"/>
      <c r="LCA8" s="155"/>
      <c r="LCB8" s="155"/>
      <c r="LCC8" s="155"/>
      <c r="LCD8" s="155"/>
      <c r="LCE8" s="155"/>
      <c r="LCF8" s="155"/>
      <c r="LCG8" s="155"/>
      <c r="LCH8" s="155"/>
      <c r="LCI8" s="155"/>
      <c r="LCJ8" s="155"/>
      <c r="LCK8" s="155"/>
      <c r="LCL8" s="155"/>
      <c r="LCM8" s="155"/>
      <c r="LCN8" s="155"/>
      <c r="LCO8" s="155"/>
      <c r="LCP8" s="155"/>
      <c r="LCQ8" s="155"/>
      <c r="LCR8" s="155"/>
      <c r="LCS8" s="155"/>
      <c r="LCT8" s="155"/>
      <c r="LCU8" s="155"/>
      <c r="LCV8" s="155"/>
      <c r="LCW8" s="155"/>
      <c r="LCX8" s="155"/>
      <c r="LCY8" s="155"/>
      <c r="LCZ8" s="155"/>
      <c r="LDA8" s="155"/>
      <c r="LDB8" s="155"/>
      <c r="LDC8" s="155"/>
      <c r="LDD8" s="155"/>
      <c r="LDE8" s="155"/>
      <c r="LDF8" s="155"/>
      <c r="LDG8" s="155"/>
      <c r="LDH8" s="155"/>
      <c r="LDI8" s="155"/>
      <c r="LDJ8" s="155"/>
      <c r="LDK8" s="155"/>
      <c r="LDL8" s="155"/>
      <c r="LDM8" s="155"/>
      <c r="LDN8" s="155"/>
      <c r="LDO8" s="155"/>
      <c r="LDP8" s="155"/>
      <c r="LDQ8" s="155"/>
      <c r="LDR8" s="155"/>
      <c r="LDS8" s="155"/>
      <c r="LDT8" s="155"/>
      <c r="LDU8" s="155"/>
      <c r="LDV8" s="155"/>
      <c r="LDW8" s="155"/>
      <c r="LDX8" s="155"/>
      <c r="LDY8" s="155"/>
      <c r="LDZ8" s="155"/>
      <c r="LEA8" s="155"/>
      <c r="LEB8" s="155"/>
      <c r="LEC8" s="155"/>
      <c r="LED8" s="155"/>
      <c r="LEE8" s="155"/>
      <c r="LEF8" s="155"/>
      <c r="LEG8" s="155"/>
      <c r="LEH8" s="155"/>
      <c r="LEI8" s="155"/>
      <c r="LEJ8" s="155"/>
      <c r="LEK8" s="155"/>
      <c r="LEL8" s="155"/>
      <c r="LEM8" s="155"/>
      <c r="LEN8" s="155"/>
      <c r="LEO8" s="155"/>
      <c r="LEP8" s="155"/>
      <c r="LEQ8" s="155"/>
      <c r="LER8" s="155"/>
      <c r="LES8" s="155"/>
      <c r="LET8" s="155"/>
      <c r="LEU8" s="155"/>
      <c r="LEV8" s="155"/>
      <c r="LEW8" s="155"/>
      <c r="LEX8" s="155"/>
      <c r="LEY8" s="155"/>
      <c r="LEZ8" s="155"/>
      <c r="LFA8" s="155"/>
      <c r="LFB8" s="155"/>
      <c r="LFC8" s="155"/>
      <c r="LFD8" s="155"/>
      <c r="LFE8" s="155"/>
      <c r="LFF8" s="155"/>
      <c r="LFG8" s="155"/>
      <c r="LFH8" s="155"/>
      <c r="LFI8" s="155"/>
      <c r="LFJ8" s="155"/>
      <c r="LFK8" s="155"/>
      <c r="LFL8" s="155"/>
      <c r="LFM8" s="155"/>
      <c r="LFN8" s="155"/>
      <c r="LFO8" s="155"/>
      <c r="LFP8" s="155"/>
      <c r="LFQ8" s="155"/>
      <c r="LFR8" s="155"/>
      <c r="LFS8" s="155"/>
      <c r="LFT8" s="155"/>
      <c r="LFU8" s="155"/>
      <c r="LFV8" s="155"/>
      <c r="LFW8" s="155"/>
      <c r="LFX8" s="155"/>
      <c r="LFY8" s="155"/>
      <c r="LFZ8" s="155"/>
      <c r="LGA8" s="155"/>
      <c r="LGB8" s="155"/>
      <c r="LGC8" s="155"/>
      <c r="LGD8" s="155"/>
      <c r="LGE8" s="155"/>
      <c r="LGF8" s="155"/>
      <c r="LGG8" s="155"/>
      <c r="LGH8" s="155"/>
      <c r="LGI8" s="155"/>
      <c r="LGJ8" s="155"/>
      <c r="LGK8" s="155"/>
      <c r="LGL8" s="155"/>
      <c r="LGM8" s="155"/>
      <c r="LGN8" s="155"/>
      <c r="LGO8" s="155"/>
      <c r="LGP8" s="155"/>
      <c r="LGQ8" s="155"/>
      <c r="LGR8" s="155"/>
      <c r="LGS8" s="155"/>
      <c r="LGT8" s="155"/>
      <c r="LGU8" s="155"/>
      <c r="LGV8" s="155"/>
      <c r="LGW8" s="155"/>
      <c r="LGX8" s="155"/>
      <c r="LGY8" s="155"/>
      <c r="LGZ8" s="155"/>
      <c r="LHA8" s="155"/>
      <c r="LHB8" s="155"/>
      <c r="LHC8" s="155"/>
      <c r="LHD8" s="155"/>
      <c r="LHE8" s="155"/>
      <c r="LHF8" s="155"/>
      <c r="LHG8" s="155"/>
      <c r="LHH8" s="155"/>
      <c r="LHI8" s="155"/>
      <c r="LHJ8" s="155"/>
      <c r="LHK8" s="155"/>
      <c r="LHL8" s="155"/>
      <c r="LHM8" s="155"/>
      <c r="LHN8" s="155"/>
      <c r="LHO8" s="155"/>
      <c r="LHP8" s="155"/>
      <c r="LHQ8" s="155"/>
      <c r="LHR8" s="155"/>
      <c r="LHS8" s="155"/>
      <c r="LHT8" s="155"/>
      <c r="LHU8" s="155"/>
      <c r="LHV8" s="155"/>
      <c r="LHW8" s="155"/>
      <c r="LHX8" s="155"/>
      <c r="LHY8" s="155"/>
      <c r="LHZ8" s="155"/>
      <c r="LIA8" s="155"/>
      <c r="LIB8" s="155"/>
      <c r="LIC8" s="155"/>
      <c r="LID8" s="155"/>
      <c r="LIE8" s="155"/>
      <c r="LIF8" s="155"/>
      <c r="LIG8" s="155"/>
      <c r="LIH8" s="155"/>
      <c r="LII8" s="155"/>
      <c r="LIJ8" s="155"/>
      <c r="LIK8" s="155"/>
      <c r="LIL8" s="155"/>
      <c r="LIM8" s="155"/>
      <c r="LIN8" s="155"/>
      <c r="LIO8" s="155"/>
      <c r="LIP8" s="155"/>
      <c r="LIQ8" s="155"/>
      <c r="LIR8" s="155"/>
      <c r="LIS8" s="155"/>
      <c r="LIT8" s="155"/>
      <c r="LIU8" s="155"/>
      <c r="LIV8" s="155"/>
      <c r="LIW8" s="155"/>
      <c r="LIX8" s="155"/>
      <c r="LIY8" s="155"/>
      <c r="LIZ8" s="155"/>
      <c r="LJA8" s="155"/>
      <c r="LJB8" s="155"/>
      <c r="LJC8" s="155"/>
      <c r="LJD8" s="155"/>
      <c r="LJE8" s="155"/>
      <c r="LJF8" s="155"/>
      <c r="LJG8" s="155"/>
      <c r="LJH8" s="155"/>
      <c r="LJI8" s="155"/>
      <c r="LJJ8" s="155"/>
      <c r="LJK8" s="155"/>
      <c r="LJL8" s="155"/>
      <c r="LJM8" s="155"/>
      <c r="LJN8" s="155"/>
      <c r="LJO8" s="155"/>
      <c r="LJP8" s="155"/>
      <c r="LJQ8" s="155"/>
      <c r="LJR8" s="155"/>
      <c r="LJS8" s="155"/>
      <c r="LJT8" s="155"/>
      <c r="LJU8" s="155"/>
      <c r="LJV8" s="155"/>
      <c r="LJW8" s="155"/>
      <c r="LJX8" s="155"/>
      <c r="LJY8" s="155"/>
      <c r="LJZ8" s="155"/>
      <c r="LKA8" s="155"/>
      <c r="LKB8" s="155"/>
      <c r="LKC8" s="155"/>
      <c r="LKD8" s="155"/>
      <c r="LKE8" s="155"/>
      <c r="LKF8" s="155"/>
      <c r="LKG8" s="155"/>
      <c r="LKH8" s="155"/>
      <c r="LKI8" s="155"/>
      <c r="LKJ8" s="155"/>
      <c r="LKK8" s="155"/>
      <c r="LKL8" s="155"/>
      <c r="LKM8" s="155"/>
      <c r="LKN8" s="155"/>
      <c r="LKO8" s="155"/>
      <c r="LKP8" s="155"/>
      <c r="LKQ8" s="155"/>
      <c r="LKR8" s="155"/>
      <c r="LKS8" s="155"/>
      <c r="LKT8" s="155"/>
      <c r="LKU8" s="155"/>
      <c r="LKV8" s="155"/>
      <c r="LKW8" s="155"/>
      <c r="LKX8" s="155"/>
      <c r="LKY8" s="155"/>
      <c r="LKZ8" s="155"/>
      <c r="LLA8" s="155"/>
      <c r="LLB8" s="155"/>
      <c r="LLC8" s="155"/>
      <c r="LLD8" s="155"/>
      <c r="LLE8" s="155"/>
      <c r="LLF8" s="155"/>
      <c r="LLG8" s="155"/>
      <c r="LLH8" s="155"/>
      <c r="LLI8" s="155"/>
      <c r="LLJ8" s="155"/>
      <c r="LLK8" s="155"/>
      <c r="LLL8" s="155"/>
      <c r="LLM8" s="155"/>
      <c r="LLN8" s="155"/>
      <c r="LLO8" s="155"/>
      <c r="LLP8" s="155"/>
      <c r="LLQ8" s="155"/>
      <c r="LLR8" s="155"/>
      <c r="LLS8" s="155"/>
      <c r="LLT8" s="155"/>
      <c r="LLU8" s="155"/>
      <c r="LLV8" s="155"/>
      <c r="LLW8" s="155"/>
      <c r="LLX8" s="155"/>
      <c r="LLY8" s="155"/>
      <c r="LLZ8" s="155"/>
      <c r="LMA8" s="155"/>
      <c r="LMB8" s="155"/>
      <c r="LMC8" s="155"/>
      <c r="LMD8" s="155"/>
      <c r="LME8" s="155"/>
      <c r="LMF8" s="155"/>
      <c r="LMG8" s="155"/>
      <c r="LMH8" s="155"/>
      <c r="LMI8" s="155"/>
      <c r="LMJ8" s="155"/>
      <c r="LMK8" s="155"/>
      <c r="LML8" s="155"/>
      <c r="LMM8" s="155"/>
      <c r="LMN8" s="155"/>
      <c r="LMO8" s="155"/>
      <c r="LMP8" s="155"/>
      <c r="LMQ8" s="155"/>
      <c r="LMR8" s="155"/>
      <c r="LMS8" s="155"/>
      <c r="LMT8" s="155"/>
      <c r="LMU8" s="155"/>
      <c r="LMV8" s="155"/>
      <c r="LMW8" s="155"/>
      <c r="LMX8" s="155"/>
      <c r="LMY8" s="155"/>
      <c r="LMZ8" s="155"/>
      <c r="LNA8" s="155"/>
      <c r="LNB8" s="155"/>
      <c r="LNC8" s="155"/>
      <c r="LND8" s="155"/>
      <c r="LNE8" s="155"/>
      <c r="LNF8" s="155"/>
      <c r="LNG8" s="155"/>
      <c r="LNH8" s="155"/>
      <c r="LNI8" s="155"/>
      <c r="LNJ8" s="155"/>
      <c r="LNK8" s="155"/>
      <c r="LNL8" s="155"/>
      <c r="LNM8" s="155"/>
      <c r="LNN8" s="155"/>
      <c r="LNO8" s="155"/>
      <c r="LNP8" s="155"/>
      <c r="LNQ8" s="155"/>
      <c r="LNR8" s="155"/>
      <c r="LNS8" s="155"/>
      <c r="LNT8" s="155"/>
      <c r="LNU8" s="155"/>
      <c r="LNV8" s="155"/>
      <c r="LNW8" s="155"/>
      <c r="LNX8" s="155"/>
      <c r="LNY8" s="155"/>
      <c r="LNZ8" s="155"/>
      <c r="LOA8" s="155"/>
      <c r="LOB8" s="155"/>
      <c r="LOC8" s="155"/>
      <c r="LOD8" s="155"/>
      <c r="LOE8" s="155"/>
      <c r="LOF8" s="155"/>
      <c r="LOG8" s="155"/>
      <c r="LOH8" s="155"/>
      <c r="LOI8" s="155"/>
      <c r="LOJ8" s="155"/>
      <c r="LOK8" s="155"/>
      <c r="LOL8" s="155"/>
      <c r="LOM8" s="155"/>
      <c r="LON8" s="155"/>
      <c r="LOO8" s="155"/>
      <c r="LOP8" s="155"/>
      <c r="LOQ8" s="155"/>
      <c r="LOR8" s="155"/>
      <c r="LOS8" s="155"/>
      <c r="LOT8" s="155"/>
      <c r="LOU8" s="155"/>
      <c r="LOV8" s="155"/>
      <c r="LOW8" s="155"/>
      <c r="LOX8" s="155"/>
      <c r="LOY8" s="155"/>
      <c r="LOZ8" s="155"/>
      <c r="LPA8" s="155"/>
      <c r="LPB8" s="155"/>
      <c r="LPC8" s="155"/>
      <c r="LPD8" s="155"/>
      <c r="LPE8" s="155"/>
      <c r="LPF8" s="155"/>
      <c r="LPG8" s="155"/>
      <c r="LPH8" s="155"/>
      <c r="LPI8" s="155"/>
      <c r="LPJ8" s="155"/>
      <c r="LPK8" s="155"/>
      <c r="LPL8" s="155"/>
      <c r="LPM8" s="155"/>
      <c r="LPN8" s="155"/>
      <c r="LPO8" s="155"/>
      <c r="LPP8" s="155"/>
      <c r="LPQ8" s="155"/>
      <c r="LPR8" s="155"/>
      <c r="LPS8" s="155"/>
      <c r="LPT8" s="155"/>
      <c r="LPU8" s="155"/>
      <c r="LPV8" s="155"/>
      <c r="LPW8" s="155"/>
      <c r="LPX8" s="155"/>
      <c r="LPY8" s="155"/>
      <c r="LPZ8" s="155"/>
      <c r="LQA8" s="155"/>
      <c r="LQB8" s="155"/>
      <c r="LQC8" s="155"/>
      <c r="LQD8" s="155"/>
      <c r="LQE8" s="155"/>
      <c r="LQF8" s="155"/>
      <c r="LQG8" s="155"/>
      <c r="LQH8" s="155"/>
      <c r="LQI8" s="155"/>
      <c r="LQJ8" s="155"/>
      <c r="LQK8" s="155"/>
      <c r="LQL8" s="155"/>
      <c r="LQM8" s="155"/>
      <c r="LQN8" s="155"/>
      <c r="LQO8" s="155"/>
      <c r="LQP8" s="155"/>
      <c r="LQQ8" s="155"/>
      <c r="LQR8" s="155"/>
      <c r="LQS8" s="155"/>
      <c r="LQT8" s="155"/>
      <c r="LQU8" s="155"/>
      <c r="LQV8" s="155"/>
      <c r="LQW8" s="155"/>
      <c r="LQX8" s="155"/>
      <c r="LQY8" s="155"/>
      <c r="LQZ8" s="155"/>
      <c r="LRA8" s="155"/>
      <c r="LRB8" s="155"/>
      <c r="LRC8" s="155"/>
      <c r="LRD8" s="155"/>
      <c r="LRE8" s="155"/>
      <c r="LRF8" s="155"/>
      <c r="LRG8" s="155"/>
      <c r="LRH8" s="155"/>
      <c r="LRI8" s="155"/>
      <c r="LRJ8" s="155"/>
      <c r="LRK8" s="155"/>
      <c r="LRL8" s="155"/>
      <c r="LRM8" s="155"/>
      <c r="LRN8" s="155"/>
      <c r="LRO8" s="155"/>
      <c r="LRP8" s="155"/>
      <c r="LRQ8" s="155"/>
      <c r="LRR8" s="155"/>
      <c r="LRS8" s="155"/>
      <c r="LRT8" s="155"/>
      <c r="LRU8" s="155"/>
      <c r="LRV8" s="155"/>
      <c r="LRW8" s="155"/>
      <c r="LRX8" s="155"/>
      <c r="LRY8" s="155"/>
      <c r="LRZ8" s="155"/>
      <c r="LSA8" s="155"/>
      <c r="LSB8" s="155"/>
      <c r="LSC8" s="155"/>
      <c r="LSD8" s="155"/>
      <c r="LSE8" s="155"/>
      <c r="LSF8" s="155"/>
      <c r="LSG8" s="155"/>
      <c r="LSH8" s="155"/>
      <c r="LSI8" s="155"/>
      <c r="LSJ8" s="155"/>
      <c r="LSK8" s="155"/>
      <c r="LSL8" s="155"/>
      <c r="LSM8" s="155"/>
      <c r="LSN8" s="155"/>
      <c r="LSO8" s="155"/>
      <c r="LSP8" s="155"/>
      <c r="LSQ8" s="155"/>
      <c r="LSR8" s="155"/>
      <c r="LSS8" s="155"/>
      <c r="LST8" s="155"/>
      <c r="LSU8" s="155"/>
      <c r="LSV8" s="155"/>
      <c r="LSW8" s="155"/>
      <c r="LSX8" s="155"/>
      <c r="LSY8" s="155"/>
      <c r="LSZ8" s="155"/>
      <c r="LTA8" s="155"/>
      <c r="LTB8" s="155"/>
      <c r="LTC8" s="155"/>
      <c r="LTD8" s="155"/>
      <c r="LTE8" s="155"/>
      <c r="LTF8" s="155"/>
      <c r="LTG8" s="155"/>
      <c r="LTH8" s="155"/>
      <c r="LTI8" s="155"/>
      <c r="LTJ8" s="155"/>
      <c r="LTK8" s="155"/>
      <c r="LTL8" s="155"/>
      <c r="LTM8" s="155"/>
      <c r="LTN8" s="155"/>
      <c r="LTO8" s="155"/>
      <c r="LTP8" s="155"/>
      <c r="LTQ8" s="155"/>
      <c r="LTR8" s="155"/>
      <c r="LTS8" s="155"/>
      <c r="LTT8" s="155"/>
      <c r="LTU8" s="155"/>
      <c r="LTV8" s="155"/>
      <c r="LTW8" s="155"/>
      <c r="LTX8" s="155"/>
      <c r="LTY8" s="155"/>
      <c r="LTZ8" s="155"/>
      <c r="LUA8" s="155"/>
      <c r="LUB8" s="155"/>
      <c r="LUC8" s="155"/>
      <c r="LUD8" s="155"/>
      <c r="LUE8" s="155"/>
      <c r="LUF8" s="155"/>
      <c r="LUG8" s="155"/>
      <c r="LUH8" s="155"/>
      <c r="LUI8" s="155"/>
      <c r="LUJ8" s="155"/>
      <c r="LUK8" s="155"/>
      <c r="LUL8" s="155"/>
      <c r="LUM8" s="155"/>
      <c r="LUN8" s="155"/>
      <c r="LUO8" s="155"/>
      <c r="LUP8" s="155"/>
      <c r="LUQ8" s="155"/>
      <c r="LUR8" s="155"/>
      <c r="LUS8" s="155"/>
      <c r="LUT8" s="155"/>
      <c r="LUU8" s="155"/>
      <c r="LUV8" s="155"/>
      <c r="LUW8" s="155"/>
      <c r="LUX8" s="155"/>
      <c r="LUY8" s="155"/>
      <c r="LUZ8" s="155"/>
      <c r="LVA8" s="155"/>
      <c r="LVB8" s="155"/>
      <c r="LVC8" s="155"/>
      <c r="LVD8" s="155"/>
      <c r="LVE8" s="155"/>
      <c r="LVF8" s="155"/>
      <c r="LVG8" s="155"/>
      <c r="LVH8" s="155"/>
      <c r="LVI8" s="155"/>
      <c r="LVJ8" s="155"/>
      <c r="LVK8" s="155"/>
      <c r="LVL8" s="155"/>
      <c r="LVM8" s="155"/>
      <c r="LVN8" s="155"/>
      <c r="LVO8" s="155"/>
      <c r="LVP8" s="155"/>
      <c r="LVQ8" s="155"/>
      <c r="LVR8" s="155"/>
      <c r="LVS8" s="155"/>
      <c r="LVT8" s="155"/>
      <c r="LVU8" s="155"/>
      <c r="LVV8" s="155"/>
      <c r="LVW8" s="155"/>
      <c r="LVX8" s="155"/>
      <c r="LVY8" s="155"/>
      <c r="LVZ8" s="155"/>
      <c r="LWA8" s="155"/>
      <c r="LWB8" s="155"/>
      <c r="LWC8" s="155"/>
      <c r="LWD8" s="155"/>
      <c r="LWE8" s="155"/>
      <c r="LWF8" s="155"/>
      <c r="LWG8" s="155"/>
      <c r="LWH8" s="155"/>
      <c r="LWI8" s="155"/>
      <c r="LWJ8" s="155"/>
      <c r="LWK8" s="155"/>
      <c r="LWL8" s="155"/>
      <c r="LWM8" s="155"/>
      <c r="LWN8" s="155"/>
      <c r="LWO8" s="155"/>
      <c r="LWP8" s="155"/>
      <c r="LWQ8" s="155"/>
      <c r="LWR8" s="155"/>
      <c r="LWS8" s="155"/>
      <c r="LWT8" s="155"/>
      <c r="LWU8" s="155"/>
      <c r="LWV8" s="155"/>
      <c r="LWW8" s="155"/>
      <c r="LWX8" s="155"/>
      <c r="LWY8" s="155"/>
      <c r="LWZ8" s="155"/>
      <c r="LXA8" s="155"/>
      <c r="LXB8" s="155"/>
      <c r="LXC8" s="155"/>
      <c r="LXD8" s="155"/>
      <c r="LXE8" s="155"/>
      <c r="LXF8" s="155"/>
      <c r="LXG8" s="155"/>
      <c r="LXH8" s="155"/>
      <c r="LXI8" s="155"/>
      <c r="LXJ8" s="155"/>
      <c r="LXK8" s="155"/>
      <c r="LXL8" s="155"/>
      <c r="LXM8" s="155"/>
      <c r="LXN8" s="155"/>
      <c r="LXO8" s="155"/>
      <c r="LXP8" s="155"/>
      <c r="LXQ8" s="155"/>
      <c r="LXR8" s="155"/>
      <c r="LXS8" s="155"/>
      <c r="LXT8" s="155"/>
      <c r="LXU8" s="155"/>
      <c r="LXV8" s="155"/>
      <c r="LXW8" s="155"/>
      <c r="LXX8" s="155"/>
      <c r="LXY8" s="155"/>
      <c r="LXZ8" s="155"/>
      <c r="LYA8" s="155"/>
      <c r="LYB8" s="155"/>
      <c r="LYC8" s="155"/>
      <c r="LYD8" s="155"/>
      <c r="LYE8" s="155"/>
      <c r="LYF8" s="155"/>
      <c r="LYG8" s="155"/>
      <c r="LYH8" s="155"/>
      <c r="LYI8" s="155"/>
      <c r="LYJ8" s="155"/>
      <c r="LYK8" s="155"/>
      <c r="LYL8" s="155"/>
      <c r="LYM8" s="155"/>
      <c r="LYN8" s="155"/>
      <c r="LYO8" s="155"/>
      <c r="LYP8" s="155"/>
      <c r="LYQ8" s="155"/>
      <c r="LYR8" s="155"/>
      <c r="LYS8" s="155"/>
      <c r="LYT8" s="155"/>
      <c r="LYU8" s="155"/>
      <c r="LYV8" s="155"/>
      <c r="LYW8" s="155"/>
      <c r="LYX8" s="155"/>
      <c r="LYY8" s="155"/>
      <c r="LYZ8" s="155"/>
      <c r="LZA8" s="155"/>
      <c r="LZB8" s="155"/>
      <c r="LZC8" s="155"/>
      <c r="LZD8" s="155"/>
      <c r="LZE8" s="155"/>
      <c r="LZF8" s="155"/>
      <c r="LZG8" s="155"/>
      <c r="LZH8" s="155"/>
      <c r="LZI8" s="155"/>
      <c r="LZJ8" s="155"/>
      <c r="LZK8" s="155"/>
      <c r="LZL8" s="155"/>
      <c r="LZM8" s="155"/>
      <c r="LZN8" s="155"/>
      <c r="LZO8" s="155"/>
      <c r="LZP8" s="155"/>
      <c r="LZQ8" s="155"/>
      <c r="LZR8" s="155"/>
      <c r="LZS8" s="155"/>
      <c r="LZT8" s="155"/>
      <c r="LZU8" s="155"/>
      <c r="LZV8" s="155"/>
      <c r="LZW8" s="155"/>
      <c r="LZX8" s="155"/>
      <c r="LZY8" s="155"/>
      <c r="LZZ8" s="155"/>
      <c r="MAA8" s="155"/>
      <c r="MAB8" s="155"/>
      <c r="MAC8" s="155"/>
      <c r="MAD8" s="155"/>
      <c r="MAE8" s="155"/>
      <c r="MAF8" s="155"/>
      <c r="MAG8" s="155"/>
      <c r="MAH8" s="155"/>
      <c r="MAI8" s="155"/>
      <c r="MAJ8" s="155"/>
      <c r="MAK8" s="155"/>
      <c r="MAL8" s="155"/>
      <c r="MAM8" s="155"/>
      <c r="MAN8" s="155"/>
      <c r="MAO8" s="155"/>
      <c r="MAP8" s="155"/>
      <c r="MAQ8" s="155"/>
      <c r="MAR8" s="155"/>
      <c r="MAS8" s="155"/>
      <c r="MAT8" s="155"/>
      <c r="MAU8" s="155"/>
      <c r="MAV8" s="155"/>
      <c r="MAW8" s="155"/>
      <c r="MAX8" s="155"/>
      <c r="MAY8" s="155"/>
      <c r="MAZ8" s="155"/>
      <c r="MBA8" s="155"/>
      <c r="MBB8" s="155"/>
      <c r="MBC8" s="155"/>
      <c r="MBD8" s="155"/>
      <c r="MBE8" s="155"/>
      <c r="MBF8" s="155"/>
      <c r="MBG8" s="155"/>
      <c r="MBH8" s="155"/>
      <c r="MBI8" s="155"/>
      <c r="MBJ8" s="155"/>
      <c r="MBK8" s="155"/>
      <c r="MBL8" s="155"/>
      <c r="MBM8" s="155"/>
      <c r="MBN8" s="155"/>
      <c r="MBO8" s="155"/>
      <c r="MBP8" s="155"/>
      <c r="MBQ8" s="155"/>
      <c r="MBR8" s="155"/>
      <c r="MBS8" s="155"/>
      <c r="MBT8" s="155"/>
      <c r="MBU8" s="155"/>
      <c r="MBV8" s="155"/>
      <c r="MBW8" s="155"/>
      <c r="MBX8" s="155"/>
      <c r="MBY8" s="155"/>
      <c r="MBZ8" s="155"/>
      <c r="MCA8" s="155"/>
      <c r="MCB8" s="155"/>
      <c r="MCC8" s="155"/>
      <c r="MCD8" s="155"/>
      <c r="MCE8" s="155"/>
      <c r="MCF8" s="155"/>
      <c r="MCG8" s="155"/>
      <c r="MCH8" s="155"/>
      <c r="MCI8" s="155"/>
      <c r="MCJ8" s="155"/>
      <c r="MCK8" s="155"/>
      <c r="MCL8" s="155"/>
      <c r="MCM8" s="155"/>
      <c r="MCN8" s="155"/>
      <c r="MCO8" s="155"/>
      <c r="MCP8" s="155"/>
      <c r="MCQ8" s="155"/>
      <c r="MCR8" s="155"/>
      <c r="MCS8" s="155"/>
      <c r="MCT8" s="155"/>
      <c r="MCU8" s="155"/>
      <c r="MCV8" s="155"/>
      <c r="MCW8" s="155"/>
      <c r="MCX8" s="155"/>
      <c r="MCY8" s="155"/>
      <c r="MCZ8" s="155"/>
      <c r="MDA8" s="155"/>
      <c r="MDB8" s="155"/>
      <c r="MDC8" s="155"/>
      <c r="MDD8" s="155"/>
      <c r="MDE8" s="155"/>
      <c r="MDF8" s="155"/>
      <c r="MDG8" s="155"/>
      <c r="MDH8" s="155"/>
      <c r="MDI8" s="155"/>
      <c r="MDJ8" s="155"/>
      <c r="MDK8" s="155"/>
      <c r="MDL8" s="155"/>
      <c r="MDM8" s="155"/>
      <c r="MDN8" s="155"/>
      <c r="MDO8" s="155"/>
      <c r="MDP8" s="155"/>
      <c r="MDQ8" s="155"/>
      <c r="MDR8" s="155"/>
      <c r="MDS8" s="155"/>
      <c r="MDT8" s="155"/>
      <c r="MDU8" s="155"/>
      <c r="MDV8" s="155"/>
      <c r="MDW8" s="155"/>
      <c r="MDX8" s="155"/>
      <c r="MDY8" s="155"/>
      <c r="MDZ8" s="155"/>
      <c r="MEA8" s="155"/>
      <c r="MEB8" s="155"/>
      <c r="MEC8" s="155"/>
      <c r="MED8" s="155"/>
      <c r="MEE8" s="155"/>
      <c r="MEF8" s="155"/>
      <c r="MEG8" s="155"/>
      <c r="MEH8" s="155"/>
      <c r="MEI8" s="155"/>
      <c r="MEJ8" s="155"/>
      <c r="MEK8" s="155"/>
      <c r="MEL8" s="155"/>
      <c r="MEM8" s="155"/>
      <c r="MEN8" s="155"/>
      <c r="MEO8" s="155"/>
      <c r="MEP8" s="155"/>
      <c r="MEQ8" s="155"/>
      <c r="MER8" s="155"/>
      <c r="MES8" s="155"/>
      <c r="MET8" s="155"/>
      <c r="MEU8" s="155"/>
      <c r="MEV8" s="155"/>
      <c r="MEW8" s="155"/>
      <c r="MEX8" s="155"/>
      <c r="MEY8" s="155"/>
      <c r="MEZ8" s="155"/>
      <c r="MFA8" s="155"/>
      <c r="MFB8" s="155"/>
      <c r="MFC8" s="155"/>
      <c r="MFD8" s="155"/>
      <c r="MFE8" s="155"/>
      <c r="MFF8" s="155"/>
      <c r="MFG8" s="155"/>
      <c r="MFH8" s="155"/>
      <c r="MFI8" s="155"/>
      <c r="MFJ8" s="155"/>
      <c r="MFK8" s="155"/>
      <c r="MFL8" s="155"/>
      <c r="MFM8" s="155"/>
      <c r="MFN8" s="155"/>
      <c r="MFO8" s="155"/>
      <c r="MFP8" s="155"/>
      <c r="MFQ8" s="155"/>
      <c r="MFR8" s="155"/>
      <c r="MFS8" s="155"/>
      <c r="MFT8" s="155"/>
      <c r="MFU8" s="155"/>
      <c r="MFV8" s="155"/>
      <c r="MFW8" s="155"/>
      <c r="MFX8" s="155"/>
      <c r="MFY8" s="155"/>
      <c r="MFZ8" s="155"/>
      <c r="MGA8" s="155"/>
      <c r="MGB8" s="155"/>
      <c r="MGC8" s="155"/>
      <c r="MGD8" s="155"/>
      <c r="MGE8" s="155"/>
      <c r="MGF8" s="155"/>
      <c r="MGG8" s="155"/>
      <c r="MGH8" s="155"/>
      <c r="MGI8" s="155"/>
      <c r="MGJ8" s="155"/>
      <c r="MGK8" s="155"/>
      <c r="MGL8" s="155"/>
      <c r="MGM8" s="155"/>
      <c r="MGN8" s="155"/>
      <c r="MGO8" s="155"/>
      <c r="MGP8" s="155"/>
      <c r="MGQ8" s="155"/>
      <c r="MGR8" s="155"/>
      <c r="MGS8" s="155"/>
      <c r="MGT8" s="155"/>
      <c r="MGU8" s="155"/>
      <c r="MGV8" s="155"/>
      <c r="MGW8" s="155"/>
      <c r="MGX8" s="155"/>
      <c r="MGY8" s="155"/>
      <c r="MGZ8" s="155"/>
      <c r="MHA8" s="155"/>
      <c r="MHB8" s="155"/>
      <c r="MHC8" s="155"/>
      <c r="MHD8" s="155"/>
      <c r="MHE8" s="155"/>
      <c r="MHF8" s="155"/>
      <c r="MHG8" s="155"/>
      <c r="MHH8" s="155"/>
      <c r="MHI8" s="155"/>
      <c r="MHJ8" s="155"/>
      <c r="MHK8" s="155"/>
      <c r="MHL8" s="155"/>
      <c r="MHM8" s="155"/>
      <c r="MHN8" s="155"/>
      <c r="MHO8" s="155"/>
      <c r="MHP8" s="155"/>
      <c r="MHQ8" s="155"/>
      <c r="MHR8" s="155"/>
      <c r="MHS8" s="155"/>
      <c r="MHT8" s="155"/>
      <c r="MHU8" s="155"/>
      <c r="MHV8" s="155"/>
      <c r="MHW8" s="155"/>
      <c r="MHX8" s="155"/>
      <c r="MHY8" s="155"/>
      <c r="MHZ8" s="155"/>
      <c r="MIA8" s="155"/>
      <c r="MIB8" s="155"/>
      <c r="MIC8" s="155"/>
      <c r="MID8" s="155"/>
      <c r="MIE8" s="155"/>
      <c r="MIF8" s="155"/>
      <c r="MIG8" s="155"/>
      <c r="MIH8" s="155"/>
      <c r="MII8" s="155"/>
      <c r="MIJ8" s="155"/>
      <c r="MIK8" s="155"/>
      <c r="MIL8" s="155"/>
      <c r="MIM8" s="155"/>
      <c r="MIN8" s="155"/>
      <c r="MIO8" s="155"/>
      <c r="MIP8" s="155"/>
      <c r="MIQ8" s="155"/>
      <c r="MIR8" s="155"/>
      <c r="MIS8" s="155"/>
      <c r="MIT8" s="155"/>
      <c r="MIU8" s="155"/>
      <c r="MIV8" s="155"/>
      <c r="MIW8" s="155"/>
      <c r="MIX8" s="155"/>
      <c r="MIY8" s="155"/>
      <c r="MIZ8" s="155"/>
      <c r="MJA8" s="155"/>
      <c r="MJB8" s="155"/>
      <c r="MJC8" s="155"/>
      <c r="MJD8" s="155"/>
      <c r="MJE8" s="155"/>
      <c r="MJF8" s="155"/>
      <c r="MJG8" s="155"/>
      <c r="MJH8" s="155"/>
      <c r="MJI8" s="155"/>
      <c r="MJJ8" s="155"/>
      <c r="MJK8" s="155"/>
      <c r="MJL8" s="155"/>
      <c r="MJM8" s="155"/>
      <c r="MJN8" s="155"/>
      <c r="MJO8" s="155"/>
      <c r="MJP8" s="155"/>
      <c r="MJQ8" s="155"/>
      <c r="MJR8" s="155"/>
      <c r="MJS8" s="155"/>
      <c r="MJT8" s="155"/>
      <c r="MJU8" s="155"/>
      <c r="MJV8" s="155"/>
      <c r="MJW8" s="155"/>
      <c r="MJX8" s="155"/>
      <c r="MJY8" s="155"/>
      <c r="MJZ8" s="155"/>
      <c r="MKA8" s="155"/>
      <c r="MKB8" s="155"/>
      <c r="MKC8" s="155"/>
      <c r="MKD8" s="155"/>
      <c r="MKE8" s="155"/>
      <c r="MKF8" s="155"/>
      <c r="MKG8" s="155"/>
      <c r="MKH8" s="155"/>
      <c r="MKI8" s="155"/>
      <c r="MKJ8" s="155"/>
      <c r="MKK8" s="155"/>
      <c r="MKL8" s="155"/>
      <c r="MKM8" s="155"/>
      <c r="MKN8" s="155"/>
      <c r="MKO8" s="155"/>
      <c r="MKP8" s="155"/>
      <c r="MKQ8" s="155"/>
      <c r="MKR8" s="155"/>
      <c r="MKS8" s="155"/>
      <c r="MKT8" s="155"/>
      <c r="MKU8" s="155"/>
      <c r="MKV8" s="155"/>
      <c r="MKW8" s="155"/>
      <c r="MKX8" s="155"/>
      <c r="MKY8" s="155"/>
      <c r="MKZ8" s="155"/>
      <c r="MLA8" s="155"/>
      <c r="MLB8" s="155"/>
      <c r="MLC8" s="155"/>
      <c r="MLD8" s="155"/>
      <c r="MLE8" s="155"/>
      <c r="MLF8" s="155"/>
      <c r="MLG8" s="155"/>
      <c r="MLH8" s="155"/>
      <c r="MLI8" s="155"/>
      <c r="MLJ8" s="155"/>
      <c r="MLK8" s="155"/>
      <c r="MLL8" s="155"/>
      <c r="MLM8" s="155"/>
      <c r="MLN8" s="155"/>
      <c r="MLO8" s="155"/>
      <c r="MLP8" s="155"/>
      <c r="MLQ8" s="155"/>
      <c r="MLR8" s="155"/>
      <c r="MLS8" s="155"/>
      <c r="MLT8" s="155"/>
      <c r="MLU8" s="155"/>
      <c r="MLV8" s="155"/>
      <c r="MLW8" s="155"/>
      <c r="MLX8" s="155"/>
      <c r="MLY8" s="155"/>
      <c r="MLZ8" s="155"/>
      <c r="MMA8" s="155"/>
      <c r="MMB8" s="155"/>
      <c r="MMC8" s="155"/>
      <c r="MMD8" s="155"/>
      <c r="MME8" s="155"/>
      <c r="MMF8" s="155"/>
      <c r="MMG8" s="155"/>
      <c r="MMH8" s="155"/>
      <c r="MMI8" s="155"/>
      <c r="MMJ8" s="155"/>
      <c r="MMK8" s="155"/>
      <c r="MML8" s="155"/>
      <c r="MMM8" s="155"/>
      <c r="MMN8" s="155"/>
      <c r="MMO8" s="155"/>
      <c r="MMP8" s="155"/>
      <c r="MMQ8" s="155"/>
      <c r="MMR8" s="155"/>
      <c r="MMS8" s="155"/>
      <c r="MMT8" s="155"/>
      <c r="MMU8" s="155"/>
      <c r="MMV8" s="155"/>
      <c r="MMW8" s="155"/>
      <c r="MMX8" s="155"/>
      <c r="MMY8" s="155"/>
      <c r="MMZ8" s="155"/>
      <c r="MNA8" s="155"/>
      <c r="MNB8" s="155"/>
      <c r="MNC8" s="155"/>
      <c r="MND8" s="155"/>
      <c r="MNE8" s="155"/>
      <c r="MNF8" s="155"/>
      <c r="MNG8" s="155"/>
      <c r="MNH8" s="155"/>
      <c r="MNI8" s="155"/>
      <c r="MNJ8" s="155"/>
      <c r="MNK8" s="155"/>
      <c r="MNL8" s="155"/>
      <c r="MNM8" s="155"/>
      <c r="MNN8" s="155"/>
      <c r="MNO8" s="155"/>
      <c r="MNP8" s="155"/>
      <c r="MNQ8" s="155"/>
      <c r="MNR8" s="155"/>
      <c r="MNS8" s="155"/>
      <c r="MNT8" s="155"/>
      <c r="MNU8" s="155"/>
      <c r="MNV8" s="155"/>
      <c r="MNW8" s="155"/>
      <c r="MNX8" s="155"/>
      <c r="MNY8" s="155"/>
      <c r="MNZ8" s="155"/>
      <c r="MOA8" s="155"/>
      <c r="MOB8" s="155"/>
      <c r="MOC8" s="155"/>
      <c r="MOD8" s="155"/>
      <c r="MOE8" s="155"/>
      <c r="MOF8" s="155"/>
      <c r="MOG8" s="155"/>
      <c r="MOH8" s="155"/>
      <c r="MOI8" s="155"/>
      <c r="MOJ8" s="155"/>
      <c r="MOK8" s="155"/>
      <c r="MOL8" s="155"/>
      <c r="MOM8" s="155"/>
      <c r="MON8" s="155"/>
      <c r="MOO8" s="155"/>
      <c r="MOP8" s="155"/>
      <c r="MOQ8" s="155"/>
      <c r="MOR8" s="155"/>
      <c r="MOS8" s="155"/>
      <c r="MOT8" s="155"/>
      <c r="MOU8" s="155"/>
      <c r="MOV8" s="155"/>
      <c r="MOW8" s="155"/>
      <c r="MOX8" s="155"/>
      <c r="MOY8" s="155"/>
      <c r="MOZ8" s="155"/>
      <c r="MPA8" s="155"/>
      <c r="MPB8" s="155"/>
      <c r="MPC8" s="155"/>
      <c r="MPD8" s="155"/>
      <c r="MPE8" s="155"/>
      <c r="MPF8" s="155"/>
      <c r="MPG8" s="155"/>
      <c r="MPH8" s="155"/>
      <c r="MPI8" s="155"/>
      <c r="MPJ8" s="155"/>
      <c r="MPK8" s="155"/>
      <c r="MPL8" s="155"/>
      <c r="MPM8" s="155"/>
      <c r="MPN8" s="155"/>
      <c r="MPO8" s="155"/>
      <c r="MPP8" s="155"/>
      <c r="MPQ8" s="155"/>
      <c r="MPR8" s="155"/>
      <c r="MPS8" s="155"/>
      <c r="MPT8" s="155"/>
      <c r="MPU8" s="155"/>
      <c r="MPV8" s="155"/>
      <c r="MPW8" s="155"/>
      <c r="MPX8" s="155"/>
      <c r="MPY8" s="155"/>
      <c r="MPZ8" s="155"/>
      <c r="MQA8" s="155"/>
      <c r="MQB8" s="155"/>
      <c r="MQC8" s="155"/>
      <c r="MQD8" s="155"/>
      <c r="MQE8" s="155"/>
      <c r="MQF8" s="155"/>
      <c r="MQG8" s="155"/>
      <c r="MQH8" s="155"/>
      <c r="MQI8" s="155"/>
      <c r="MQJ8" s="155"/>
      <c r="MQK8" s="155"/>
      <c r="MQL8" s="155"/>
      <c r="MQM8" s="155"/>
      <c r="MQN8" s="155"/>
      <c r="MQO8" s="155"/>
      <c r="MQP8" s="155"/>
      <c r="MQQ8" s="155"/>
      <c r="MQR8" s="155"/>
      <c r="MQS8" s="155"/>
      <c r="MQT8" s="155"/>
      <c r="MQU8" s="155"/>
      <c r="MQV8" s="155"/>
      <c r="MQW8" s="155"/>
      <c r="MQX8" s="155"/>
      <c r="MQY8" s="155"/>
      <c r="MQZ8" s="155"/>
      <c r="MRA8" s="155"/>
      <c r="MRB8" s="155"/>
      <c r="MRC8" s="155"/>
      <c r="MRD8" s="155"/>
      <c r="MRE8" s="155"/>
      <c r="MRF8" s="155"/>
      <c r="MRG8" s="155"/>
      <c r="MRH8" s="155"/>
      <c r="MRI8" s="155"/>
      <c r="MRJ8" s="155"/>
      <c r="MRK8" s="155"/>
      <c r="MRL8" s="155"/>
      <c r="MRM8" s="155"/>
      <c r="MRN8" s="155"/>
      <c r="MRO8" s="155"/>
      <c r="MRP8" s="155"/>
      <c r="MRQ8" s="155"/>
      <c r="MRR8" s="155"/>
      <c r="MRS8" s="155"/>
      <c r="MRT8" s="155"/>
      <c r="MRU8" s="155"/>
      <c r="MRV8" s="155"/>
      <c r="MRW8" s="155"/>
      <c r="MRX8" s="155"/>
      <c r="MRY8" s="155"/>
      <c r="MRZ8" s="155"/>
      <c r="MSA8" s="155"/>
      <c r="MSB8" s="155"/>
      <c r="MSC8" s="155"/>
      <c r="MSD8" s="155"/>
      <c r="MSE8" s="155"/>
      <c r="MSF8" s="155"/>
      <c r="MSG8" s="155"/>
      <c r="MSH8" s="155"/>
      <c r="MSI8" s="155"/>
      <c r="MSJ8" s="155"/>
      <c r="MSK8" s="155"/>
      <c r="MSL8" s="155"/>
      <c r="MSM8" s="155"/>
      <c r="MSN8" s="155"/>
      <c r="MSO8" s="155"/>
      <c r="MSP8" s="155"/>
      <c r="MSQ8" s="155"/>
      <c r="MSR8" s="155"/>
      <c r="MSS8" s="155"/>
      <c r="MST8" s="155"/>
      <c r="MSU8" s="155"/>
      <c r="MSV8" s="155"/>
      <c r="MSW8" s="155"/>
      <c r="MSX8" s="155"/>
      <c r="MSY8" s="155"/>
      <c r="MSZ8" s="155"/>
      <c r="MTA8" s="155"/>
      <c r="MTB8" s="155"/>
      <c r="MTC8" s="155"/>
      <c r="MTD8" s="155"/>
      <c r="MTE8" s="155"/>
      <c r="MTF8" s="155"/>
      <c r="MTG8" s="155"/>
      <c r="MTH8" s="155"/>
      <c r="MTI8" s="155"/>
      <c r="MTJ8" s="155"/>
      <c r="MTK8" s="155"/>
      <c r="MTL8" s="155"/>
      <c r="MTM8" s="155"/>
      <c r="MTN8" s="155"/>
      <c r="MTO8" s="155"/>
      <c r="MTP8" s="155"/>
      <c r="MTQ8" s="155"/>
      <c r="MTR8" s="155"/>
      <c r="MTS8" s="155"/>
      <c r="MTT8" s="155"/>
      <c r="MTU8" s="155"/>
      <c r="MTV8" s="155"/>
      <c r="MTW8" s="155"/>
      <c r="MTX8" s="155"/>
      <c r="MTY8" s="155"/>
      <c r="MTZ8" s="155"/>
      <c r="MUA8" s="155"/>
      <c r="MUB8" s="155"/>
      <c r="MUC8" s="155"/>
      <c r="MUD8" s="155"/>
      <c r="MUE8" s="155"/>
      <c r="MUF8" s="155"/>
      <c r="MUG8" s="155"/>
      <c r="MUH8" s="155"/>
      <c r="MUI8" s="155"/>
      <c r="MUJ8" s="155"/>
      <c r="MUK8" s="155"/>
      <c r="MUL8" s="155"/>
      <c r="MUM8" s="155"/>
      <c r="MUN8" s="155"/>
      <c r="MUO8" s="155"/>
      <c r="MUP8" s="155"/>
      <c r="MUQ8" s="155"/>
      <c r="MUR8" s="155"/>
      <c r="MUS8" s="155"/>
      <c r="MUT8" s="155"/>
      <c r="MUU8" s="155"/>
      <c r="MUV8" s="155"/>
      <c r="MUW8" s="155"/>
      <c r="MUX8" s="155"/>
      <c r="MUY8" s="155"/>
      <c r="MUZ8" s="155"/>
      <c r="MVA8" s="155"/>
      <c r="MVB8" s="155"/>
      <c r="MVC8" s="155"/>
      <c r="MVD8" s="155"/>
      <c r="MVE8" s="155"/>
      <c r="MVF8" s="155"/>
      <c r="MVG8" s="155"/>
      <c r="MVH8" s="155"/>
      <c r="MVI8" s="155"/>
      <c r="MVJ8" s="155"/>
      <c r="MVK8" s="155"/>
      <c r="MVL8" s="155"/>
      <c r="MVM8" s="155"/>
      <c r="MVN8" s="155"/>
      <c r="MVO8" s="155"/>
      <c r="MVP8" s="155"/>
      <c r="MVQ8" s="155"/>
      <c r="MVR8" s="155"/>
      <c r="MVS8" s="155"/>
      <c r="MVT8" s="155"/>
      <c r="MVU8" s="155"/>
      <c r="MVV8" s="155"/>
      <c r="MVW8" s="155"/>
      <c r="MVX8" s="155"/>
      <c r="MVY8" s="155"/>
      <c r="MVZ8" s="155"/>
      <c r="MWA8" s="155"/>
      <c r="MWB8" s="155"/>
      <c r="MWC8" s="155"/>
      <c r="MWD8" s="155"/>
      <c r="MWE8" s="155"/>
      <c r="MWF8" s="155"/>
      <c r="MWG8" s="155"/>
      <c r="MWH8" s="155"/>
      <c r="MWI8" s="155"/>
      <c r="MWJ8" s="155"/>
      <c r="MWK8" s="155"/>
      <c r="MWL8" s="155"/>
      <c r="MWM8" s="155"/>
      <c r="MWN8" s="155"/>
      <c r="MWO8" s="155"/>
      <c r="MWP8" s="155"/>
      <c r="MWQ8" s="155"/>
      <c r="MWR8" s="155"/>
      <c r="MWS8" s="155"/>
      <c r="MWT8" s="155"/>
      <c r="MWU8" s="155"/>
      <c r="MWV8" s="155"/>
      <c r="MWW8" s="155"/>
      <c r="MWX8" s="155"/>
      <c r="MWY8" s="155"/>
      <c r="MWZ8" s="155"/>
      <c r="MXA8" s="155"/>
      <c r="MXB8" s="155"/>
      <c r="MXC8" s="155"/>
      <c r="MXD8" s="155"/>
      <c r="MXE8" s="155"/>
      <c r="MXF8" s="155"/>
      <c r="MXG8" s="155"/>
      <c r="MXH8" s="155"/>
      <c r="MXI8" s="155"/>
      <c r="MXJ8" s="155"/>
      <c r="MXK8" s="155"/>
      <c r="MXL8" s="155"/>
      <c r="MXM8" s="155"/>
      <c r="MXN8" s="155"/>
      <c r="MXO8" s="155"/>
      <c r="MXP8" s="155"/>
      <c r="MXQ8" s="155"/>
      <c r="MXR8" s="155"/>
      <c r="MXS8" s="155"/>
      <c r="MXT8" s="155"/>
      <c r="MXU8" s="155"/>
      <c r="MXV8" s="155"/>
      <c r="MXW8" s="155"/>
      <c r="MXX8" s="155"/>
      <c r="MXY8" s="155"/>
      <c r="MXZ8" s="155"/>
      <c r="MYA8" s="155"/>
      <c r="MYB8" s="155"/>
      <c r="MYC8" s="155"/>
      <c r="MYD8" s="155"/>
      <c r="MYE8" s="155"/>
      <c r="MYF8" s="155"/>
      <c r="MYG8" s="155"/>
      <c r="MYH8" s="155"/>
      <c r="MYI8" s="155"/>
      <c r="MYJ8" s="155"/>
      <c r="MYK8" s="155"/>
      <c r="MYL8" s="155"/>
      <c r="MYM8" s="155"/>
      <c r="MYN8" s="155"/>
      <c r="MYO8" s="155"/>
      <c r="MYP8" s="155"/>
      <c r="MYQ8" s="155"/>
      <c r="MYR8" s="155"/>
      <c r="MYS8" s="155"/>
      <c r="MYT8" s="155"/>
      <c r="MYU8" s="155"/>
      <c r="MYV8" s="155"/>
      <c r="MYW8" s="155"/>
      <c r="MYX8" s="155"/>
      <c r="MYY8" s="155"/>
      <c r="MYZ8" s="155"/>
      <c r="MZA8" s="155"/>
      <c r="MZB8" s="155"/>
      <c r="MZC8" s="155"/>
      <c r="MZD8" s="155"/>
      <c r="MZE8" s="155"/>
      <c r="MZF8" s="155"/>
      <c r="MZG8" s="155"/>
      <c r="MZH8" s="155"/>
      <c r="MZI8" s="155"/>
      <c r="MZJ8" s="155"/>
      <c r="MZK8" s="155"/>
      <c r="MZL8" s="155"/>
      <c r="MZM8" s="155"/>
      <c r="MZN8" s="155"/>
      <c r="MZO8" s="155"/>
      <c r="MZP8" s="155"/>
      <c r="MZQ8" s="155"/>
      <c r="MZR8" s="155"/>
      <c r="MZS8" s="155"/>
      <c r="MZT8" s="155"/>
      <c r="MZU8" s="155"/>
      <c r="MZV8" s="155"/>
      <c r="MZW8" s="155"/>
      <c r="MZX8" s="155"/>
      <c r="MZY8" s="155"/>
      <c r="MZZ8" s="155"/>
      <c r="NAA8" s="155"/>
      <c r="NAB8" s="155"/>
      <c r="NAC8" s="155"/>
      <c r="NAD8" s="155"/>
      <c r="NAE8" s="155"/>
      <c r="NAF8" s="155"/>
      <c r="NAG8" s="155"/>
      <c r="NAH8" s="155"/>
      <c r="NAI8" s="155"/>
      <c r="NAJ8" s="155"/>
      <c r="NAK8" s="155"/>
      <c r="NAL8" s="155"/>
      <c r="NAM8" s="155"/>
      <c r="NAN8" s="155"/>
      <c r="NAO8" s="155"/>
      <c r="NAP8" s="155"/>
      <c r="NAQ8" s="155"/>
      <c r="NAR8" s="155"/>
      <c r="NAS8" s="155"/>
      <c r="NAT8" s="155"/>
      <c r="NAU8" s="155"/>
      <c r="NAV8" s="155"/>
      <c r="NAW8" s="155"/>
      <c r="NAX8" s="155"/>
      <c r="NAY8" s="155"/>
      <c r="NAZ8" s="155"/>
      <c r="NBA8" s="155"/>
      <c r="NBB8" s="155"/>
      <c r="NBC8" s="155"/>
      <c r="NBD8" s="155"/>
      <c r="NBE8" s="155"/>
      <c r="NBF8" s="155"/>
      <c r="NBG8" s="155"/>
      <c r="NBH8" s="155"/>
      <c r="NBI8" s="155"/>
      <c r="NBJ8" s="155"/>
      <c r="NBK8" s="155"/>
      <c r="NBL8" s="155"/>
      <c r="NBM8" s="155"/>
      <c r="NBN8" s="155"/>
      <c r="NBO8" s="155"/>
      <c r="NBP8" s="155"/>
      <c r="NBQ8" s="155"/>
      <c r="NBR8" s="155"/>
      <c r="NBS8" s="155"/>
      <c r="NBT8" s="155"/>
      <c r="NBU8" s="155"/>
      <c r="NBV8" s="155"/>
      <c r="NBW8" s="155"/>
      <c r="NBX8" s="155"/>
      <c r="NBY8" s="155"/>
      <c r="NBZ8" s="155"/>
      <c r="NCA8" s="155"/>
      <c r="NCB8" s="155"/>
      <c r="NCC8" s="155"/>
      <c r="NCD8" s="155"/>
      <c r="NCE8" s="155"/>
      <c r="NCF8" s="155"/>
      <c r="NCG8" s="155"/>
      <c r="NCH8" s="155"/>
      <c r="NCI8" s="155"/>
      <c r="NCJ8" s="155"/>
      <c r="NCK8" s="155"/>
      <c r="NCL8" s="155"/>
      <c r="NCM8" s="155"/>
      <c r="NCN8" s="155"/>
      <c r="NCO8" s="155"/>
      <c r="NCP8" s="155"/>
      <c r="NCQ8" s="155"/>
      <c r="NCR8" s="155"/>
      <c r="NCS8" s="155"/>
      <c r="NCT8" s="155"/>
      <c r="NCU8" s="155"/>
      <c r="NCV8" s="155"/>
      <c r="NCW8" s="155"/>
      <c r="NCX8" s="155"/>
      <c r="NCY8" s="155"/>
      <c r="NCZ8" s="155"/>
      <c r="NDA8" s="155"/>
      <c r="NDB8" s="155"/>
      <c r="NDC8" s="155"/>
      <c r="NDD8" s="155"/>
      <c r="NDE8" s="155"/>
      <c r="NDF8" s="155"/>
      <c r="NDG8" s="155"/>
      <c r="NDH8" s="155"/>
      <c r="NDI8" s="155"/>
      <c r="NDJ8" s="155"/>
      <c r="NDK8" s="155"/>
      <c r="NDL8" s="155"/>
      <c r="NDM8" s="155"/>
      <c r="NDN8" s="155"/>
      <c r="NDO8" s="155"/>
      <c r="NDP8" s="155"/>
      <c r="NDQ8" s="155"/>
      <c r="NDR8" s="155"/>
      <c r="NDS8" s="155"/>
      <c r="NDT8" s="155"/>
      <c r="NDU8" s="155"/>
      <c r="NDV8" s="155"/>
      <c r="NDW8" s="155"/>
      <c r="NDX8" s="155"/>
      <c r="NDY8" s="155"/>
      <c r="NDZ8" s="155"/>
      <c r="NEA8" s="155"/>
      <c r="NEB8" s="155"/>
      <c r="NEC8" s="155"/>
      <c r="NED8" s="155"/>
      <c r="NEE8" s="155"/>
      <c r="NEF8" s="155"/>
      <c r="NEG8" s="155"/>
      <c r="NEH8" s="155"/>
      <c r="NEI8" s="155"/>
      <c r="NEJ8" s="155"/>
      <c r="NEK8" s="155"/>
      <c r="NEL8" s="155"/>
      <c r="NEM8" s="155"/>
      <c r="NEN8" s="155"/>
      <c r="NEO8" s="155"/>
      <c r="NEP8" s="155"/>
      <c r="NEQ8" s="155"/>
      <c r="NER8" s="155"/>
      <c r="NES8" s="155"/>
      <c r="NET8" s="155"/>
      <c r="NEU8" s="155"/>
      <c r="NEV8" s="155"/>
      <c r="NEW8" s="155"/>
      <c r="NEX8" s="155"/>
      <c r="NEY8" s="155"/>
      <c r="NEZ8" s="155"/>
      <c r="NFA8" s="155"/>
      <c r="NFB8" s="155"/>
      <c r="NFC8" s="155"/>
      <c r="NFD8" s="155"/>
      <c r="NFE8" s="155"/>
      <c r="NFF8" s="155"/>
      <c r="NFG8" s="155"/>
      <c r="NFH8" s="155"/>
      <c r="NFI8" s="155"/>
      <c r="NFJ8" s="155"/>
      <c r="NFK8" s="155"/>
      <c r="NFL8" s="155"/>
      <c r="NFM8" s="155"/>
      <c r="NFN8" s="155"/>
      <c r="NFO8" s="155"/>
      <c r="NFP8" s="155"/>
      <c r="NFQ8" s="155"/>
      <c r="NFR8" s="155"/>
      <c r="NFS8" s="155"/>
      <c r="NFT8" s="155"/>
      <c r="NFU8" s="155"/>
      <c r="NFV8" s="155"/>
      <c r="NFW8" s="155"/>
      <c r="NFX8" s="155"/>
      <c r="NFY8" s="155"/>
      <c r="NFZ8" s="155"/>
      <c r="NGA8" s="155"/>
      <c r="NGB8" s="155"/>
      <c r="NGC8" s="155"/>
      <c r="NGD8" s="155"/>
      <c r="NGE8" s="155"/>
      <c r="NGF8" s="155"/>
      <c r="NGG8" s="155"/>
      <c r="NGH8" s="155"/>
      <c r="NGI8" s="155"/>
      <c r="NGJ8" s="155"/>
      <c r="NGK8" s="155"/>
      <c r="NGL8" s="155"/>
      <c r="NGM8" s="155"/>
      <c r="NGN8" s="155"/>
      <c r="NGO8" s="155"/>
      <c r="NGP8" s="155"/>
      <c r="NGQ8" s="155"/>
      <c r="NGR8" s="155"/>
      <c r="NGS8" s="155"/>
      <c r="NGT8" s="155"/>
      <c r="NGU8" s="155"/>
      <c r="NGV8" s="155"/>
      <c r="NGW8" s="155"/>
      <c r="NGX8" s="155"/>
      <c r="NGY8" s="155"/>
      <c r="NGZ8" s="155"/>
      <c r="NHA8" s="155"/>
      <c r="NHB8" s="155"/>
      <c r="NHC8" s="155"/>
      <c r="NHD8" s="155"/>
      <c r="NHE8" s="155"/>
      <c r="NHF8" s="155"/>
      <c r="NHG8" s="155"/>
      <c r="NHH8" s="155"/>
      <c r="NHI8" s="155"/>
      <c r="NHJ8" s="155"/>
      <c r="NHK8" s="155"/>
      <c r="NHL8" s="155"/>
      <c r="NHM8" s="155"/>
      <c r="NHN8" s="155"/>
      <c r="NHO8" s="155"/>
      <c r="NHP8" s="155"/>
      <c r="NHQ8" s="155"/>
      <c r="NHR8" s="155"/>
      <c r="NHS8" s="155"/>
      <c r="NHT8" s="155"/>
      <c r="NHU8" s="155"/>
      <c r="NHV8" s="155"/>
      <c r="NHW8" s="155"/>
      <c r="NHX8" s="155"/>
      <c r="NHY8" s="155"/>
      <c r="NHZ8" s="155"/>
      <c r="NIA8" s="155"/>
      <c r="NIB8" s="155"/>
      <c r="NIC8" s="155"/>
      <c r="NID8" s="155"/>
      <c r="NIE8" s="155"/>
      <c r="NIF8" s="155"/>
      <c r="NIG8" s="155"/>
      <c r="NIH8" s="155"/>
      <c r="NII8" s="155"/>
      <c r="NIJ8" s="155"/>
      <c r="NIK8" s="155"/>
      <c r="NIL8" s="155"/>
      <c r="NIM8" s="155"/>
      <c r="NIN8" s="155"/>
      <c r="NIO8" s="155"/>
      <c r="NIP8" s="155"/>
      <c r="NIQ8" s="155"/>
      <c r="NIR8" s="155"/>
      <c r="NIS8" s="155"/>
      <c r="NIT8" s="155"/>
      <c r="NIU8" s="155"/>
      <c r="NIV8" s="155"/>
      <c r="NIW8" s="155"/>
      <c r="NIX8" s="155"/>
      <c r="NIY8" s="155"/>
      <c r="NIZ8" s="155"/>
      <c r="NJA8" s="155"/>
      <c r="NJB8" s="155"/>
      <c r="NJC8" s="155"/>
      <c r="NJD8" s="155"/>
      <c r="NJE8" s="155"/>
      <c r="NJF8" s="155"/>
      <c r="NJG8" s="155"/>
      <c r="NJH8" s="155"/>
      <c r="NJI8" s="155"/>
      <c r="NJJ8" s="155"/>
      <c r="NJK8" s="155"/>
      <c r="NJL8" s="155"/>
      <c r="NJM8" s="155"/>
      <c r="NJN8" s="155"/>
      <c r="NJO8" s="155"/>
      <c r="NJP8" s="155"/>
      <c r="NJQ8" s="155"/>
      <c r="NJR8" s="155"/>
      <c r="NJS8" s="155"/>
      <c r="NJT8" s="155"/>
      <c r="NJU8" s="155"/>
      <c r="NJV8" s="155"/>
      <c r="NJW8" s="155"/>
      <c r="NJX8" s="155"/>
      <c r="NJY8" s="155"/>
      <c r="NJZ8" s="155"/>
      <c r="NKA8" s="155"/>
      <c r="NKB8" s="155"/>
      <c r="NKC8" s="155"/>
      <c r="NKD8" s="155"/>
      <c r="NKE8" s="155"/>
      <c r="NKF8" s="155"/>
      <c r="NKG8" s="155"/>
      <c r="NKH8" s="155"/>
      <c r="NKI8" s="155"/>
      <c r="NKJ8" s="155"/>
      <c r="NKK8" s="155"/>
      <c r="NKL8" s="155"/>
      <c r="NKM8" s="155"/>
      <c r="NKN8" s="155"/>
      <c r="NKO8" s="155"/>
      <c r="NKP8" s="155"/>
      <c r="NKQ8" s="155"/>
      <c r="NKR8" s="155"/>
      <c r="NKS8" s="155"/>
      <c r="NKT8" s="155"/>
      <c r="NKU8" s="155"/>
      <c r="NKV8" s="155"/>
      <c r="NKW8" s="155"/>
      <c r="NKX8" s="155"/>
      <c r="NKY8" s="155"/>
      <c r="NKZ8" s="155"/>
      <c r="NLA8" s="155"/>
      <c r="NLB8" s="155"/>
      <c r="NLC8" s="155"/>
      <c r="NLD8" s="155"/>
      <c r="NLE8" s="155"/>
      <c r="NLF8" s="155"/>
      <c r="NLG8" s="155"/>
      <c r="NLH8" s="155"/>
      <c r="NLI8" s="155"/>
      <c r="NLJ8" s="155"/>
      <c r="NLK8" s="155"/>
      <c r="NLL8" s="155"/>
      <c r="NLM8" s="155"/>
      <c r="NLN8" s="155"/>
      <c r="NLO8" s="155"/>
      <c r="NLP8" s="155"/>
      <c r="NLQ8" s="155"/>
      <c r="NLR8" s="155"/>
      <c r="NLS8" s="155"/>
      <c r="NLT8" s="155"/>
      <c r="NLU8" s="155"/>
      <c r="NLV8" s="155"/>
      <c r="NLW8" s="155"/>
      <c r="NLX8" s="155"/>
      <c r="NLY8" s="155"/>
      <c r="NLZ8" s="155"/>
      <c r="NMA8" s="155"/>
      <c r="NMB8" s="155"/>
      <c r="NMC8" s="155"/>
      <c r="NMD8" s="155"/>
      <c r="NME8" s="155"/>
      <c r="NMF8" s="155"/>
      <c r="NMG8" s="155"/>
      <c r="NMH8" s="155"/>
      <c r="NMI8" s="155"/>
      <c r="NMJ8" s="155"/>
      <c r="NMK8" s="155"/>
      <c r="NML8" s="155"/>
      <c r="NMM8" s="155"/>
      <c r="NMN8" s="155"/>
      <c r="NMO8" s="155"/>
      <c r="NMP8" s="155"/>
      <c r="NMQ8" s="155"/>
      <c r="NMR8" s="155"/>
      <c r="NMS8" s="155"/>
      <c r="NMT8" s="155"/>
      <c r="NMU8" s="155"/>
      <c r="NMV8" s="155"/>
      <c r="NMW8" s="155"/>
      <c r="NMX8" s="155"/>
      <c r="NMY8" s="155"/>
      <c r="NMZ8" s="155"/>
      <c r="NNA8" s="155"/>
      <c r="NNB8" s="155"/>
      <c r="NNC8" s="155"/>
      <c r="NND8" s="155"/>
      <c r="NNE8" s="155"/>
      <c r="NNF8" s="155"/>
      <c r="NNG8" s="155"/>
      <c r="NNH8" s="155"/>
      <c r="NNI8" s="155"/>
      <c r="NNJ8" s="155"/>
      <c r="NNK8" s="155"/>
      <c r="NNL8" s="155"/>
      <c r="NNM8" s="155"/>
      <c r="NNN8" s="155"/>
      <c r="NNO8" s="155"/>
      <c r="NNP8" s="155"/>
      <c r="NNQ8" s="155"/>
      <c r="NNR8" s="155"/>
      <c r="NNS8" s="155"/>
      <c r="NNT8" s="155"/>
      <c r="NNU8" s="155"/>
      <c r="NNV8" s="155"/>
      <c r="NNW8" s="155"/>
      <c r="NNX8" s="155"/>
      <c r="NNY8" s="155"/>
      <c r="NNZ8" s="155"/>
      <c r="NOA8" s="155"/>
      <c r="NOB8" s="155"/>
      <c r="NOC8" s="155"/>
      <c r="NOD8" s="155"/>
      <c r="NOE8" s="155"/>
      <c r="NOF8" s="155"/>
      <c r="NOG8" s="155"/>
      <c r="NOH8" s="155"/>
      <c r="NOI8" s="155"/>
      <c r="NOJ8" s="155"/>
      <c r="NOK8" s="155"/>
      <c r="NOL8" s="155"/>
      <c r="NOM8" s="155"/>
      <c r="NON8" s="155"/>
      <c r="NOO8" s="155"/>
      <c r="NOP8" s="155"/>
      <c r="NOQ8" s="155"/>
      <c r="NOR8" s="155"/>
      <c r="NOS8" s="155"/>
      <c r="NOT8" s="155"/>
      <c r="NOU8" s="155"/>
      <c r="NOV8" s="155"/>
      <c r="NOW8" s="155"/>
      <c r="NOX8" s="155"/>
      <c r="NOY8" s="155"/>
      <c r="NOZ8" s="155"/>
      <c r="NPA8" s="155"/>
      <c r="NPB8" s="155"/>
      <c r="NPC8" s="155"/>
      <c r="NPD8" s="155"/>
      <c r="NPE8" s="155"/>
      <c r="NPF8" s="155"/>
      <c r="NPG8" s="155"/>
      <c r="NPH8" s="155"/>
      <c r="NPI8" s="155"/>
      <c r="NPJ8" s="155"/>
      <c r="NPK8" s="155"/>
      <c r="NPL8" s="155"/>
      <c r="NPM8" s="155"/>
      <c r="NPN8" s="155"/>
      <c r="NPO8" s="155"/>
      <c r="NPP8" s="155"/>
      <c r="NPQ8" s="155"/>
      <c r="NPR8" s="155"/>
      <c r="NPS8" s="155"/>
      <c r="NPT8" s="155"/>
      <c r="NPU8" s="155"/>
      <c r="NPV8" s="155"/>
      <c r="NPW8" s="155"/>
      <c r="NPX8" s="155"/>
      <c r="NPY8" s="155"/>
      <c r="NPZ8" s="155"/>
      <c r="NQA8" s="155"/>
      <c r="NQB8" s="155"/>
      <c r="NQC8" s="155"/>
      <c r="NQD8" s="155"/>
      <c r="NQE8" s="155"/>
      <c r="NQF8" s="155"/>
      <c r="NQG8" s="155"/>
      <c r="NQH8" s="155"/>
      <c r="NQI8" s="155"/>
      <c r="NQJ8" s="155"/>
      <c r="NQK8" s="155"/>
      <c r="NQL8" s="155"/>
      <c r="NQM8" s="155"/>
      <c r="NQN8" s="155"/>
      <c r="NQO8" s="155"/>
      <c r="NQP8" s="155"/>
      <c r="NQQ8" s="155"/>
      <c r="NQR8" s="155"/>
      <c r="NQS8" s="155"/>
      <c r="NQT8" s="155"/>
      <c r="NQU8" s="155"/>
      <c r="NQV8" s="155"/>
      <c r="NQW8" s="155"/>
      <c r="NQX8" s="155"/>
      <c r="NQY8" s="155"/>
      <c r="NQZ8" s="155"/>
      <c r="NRA8" s="155"/>
      <c r="NRB8" s="155"/>
      <c r="NRC8" s="155"/>
      <c r="NRD8" s="155"/>
      <c r="NRE8" s="155"/>
      <c r="NRF8" s="155"/>
      <c r="NRG8" s="155"/>
      <c r="NRH8" s="155"/>
      <c r="NRI8" s="155"/>
      <c r="NRJ8" s="155"/>
      <c r="NRK8" s="155"/>
      <c r="NRL8" s="155"/>
      <c r="NRM8" s="155"/>
      <c r="NRN8" s="155"/>
      <c r="NRO8" s="155"/>
      <c r="NRP8" s="155"/>
      <c r="NRQ8" s="155"/>
      <c r="NRR8" s="155"/>
      <c r="NRS8" s="155"/>
      <c r="NRT8" s="155"/>
      <c r="NRU8" s="155"/>
      <c r="NRV8" s="155"/>
      <c r="NRW8" s="155"/>
      <c r="NRX8" s="155"/>
      <c r="NRY8" s="155"/>
      <c r="NRZ8" s="155"/>
      <c r="NSA8" s="155"/>
      <c r="NSB8" s="155"/>
      <c r="NSC8" s="155"/>
      <c r="NSD8" s="155"/>
      <c r="NSE8" s="155"/>
      <c r="NSF8" s="155"/>
      <c r="NSG8" s="155"/>
      <c r="NSH8" s="155"/>
      <c r="NSI8" s="155"/>
      <c r="NSJ8" s="155"/>
      <c r="NSK8" s="155"/>
      <c r="NSL8" s="155"/>
      <c r="NSM8" s="155"/>
      <c r="NSN8" s="155"/>
      <c r="NSO8" s="155"/>
      <c r="NSP8" s="155"/>
      <c r="NSQ8" s="155"/>
      <c r="NSR8" s="155"/>
      <c r="NSS8" s="155"/>
      <c r="NST8" s="155"/>
      <c r="NSU8" s="155"/>
      <c r="NSV8" s="155"/>
      <c r="NSW8" s="155"/>
      <c r="NSX8" s="155"/>
      <c r="NSY8" s="155"/>
      <c r="NSZ8" s="155"/>
      <c r="NTA8" s="155"/>
      <c r="NTB8" s="155"/>
      <c r="NTC8" s="155"/>
      <c r="NTD8" s="155"/>
      <c r="NTE8" s="155"/>
      <c r="NTF8" s="155"/>
      <c r="NTG8" s="155"/>
      <c r="NTH8" s="155"/>
      <c r="NTI8" s="155"/>
      <c r="NTJ8" s="155"/>
      <c r="NTK8" s="155"/>
      <c r="NTL8" s="155"/>
      <c r="NTM8" s="155"/>
      <c r="NTN8" s="155"/>
      <c r="NTO8" s="155"/>
      <c r="NTP8" s="155"/>
      <c r="NTQ8" s="155"/>
      <c r="NTR8" s="155"/>
      <c r="NTS8" s="155"/>
      <c r="NTT8" s="155"/>
      <c r="NTU8" s="155"/>
      <c r="NTV8" s="155"/>
      <c r="NTW8" s="155"/>
      <c r="NTX8" s="155"/>
      <c r="NTY8" s="155"/>
      <c r="NTZ8" s="155"/>
      <c r="NUA8" s="155"/>
      <c r="NUB8" s="155"/>
      <c r="NUC8" s="155"/>
      <c r="NUD8" s="155"/>
      <c r="NUE8" s="155"/>
      <c r="NUF8" s="155"/>
      <c r="NUG8" s="155"/>
      <c r="NUH8" s="155"/>
      <c r="NUI8" s="155"/>
      <c r="NUJ8" s="155"/>
      <c r="NUK8" s="155"/>
      <c r="NUL8" s="155"/>
      <c r="NUM8" s="155"/>
      <c r="NUN8" s="155"/>
      <c r="NUO8" s="155"/>
      <c r="NUP8" s="155"/>
      <c r="NUQ8" s="155"/>
      <c r="NUR8" s="155"/>
      <c r="NUS8" s="155"/>
      <c r="NUT8" s="155"/>
      <c r="NUU8" s="155"/>
      <c r="NUV8" s="155"/>
      <c r="NUW8" s="155"/>
      <c r="NUX8" s="155"/>
      <c r="NUY8" s="155"/>
      <c r="NUZ8" s="155"/>
      <c r="NVA8" s="155"/>
      <c r="NVB8" s="155"/>
      <c r="NVC8" s="155"/>
      <c r="NVD8" s="155"/>
      <c r="NVE8" s="155"/>
      <c r="NVF8" s="155"/>
      <c r="NVG8" s="155"/>
      <c r="NVH8" s="155"/>
      <c r="NVI8" s="155"/>
      <c r="NVJ8" s="155"/>
      <c r="NVK8" s="155"/>
      <c r="NVL8" s="155"/>
      <c r="NVM8" s="155"/>
      <c r="NVN8" s="155"/>
      <c r="NVO8" s="155"/>
      <c r="NVP8" s="155"/>
      <c r="NVQ8" s="155"/>
      <c r="NVR8" s="155"/>
      <c r="NVS8" s="155"/>
      <c r="NVT8" s="155"/>
      <c r="NVU8" s="155"/>
      <c r="NVV8" s="155"/>
      <c r="NVW8" s="155"/>
      <c r="NVX8" s="155"/>
      <c r="NVY8" s="155"/>
      <c r="NVZ8" s="155"/>
      <c r="NWA8" s="155"/>
      <c r="NWB8" s="155"/>
      <c r="NWC8" s="155"/>
      <c r="NWD8" s="155"/>
      <c r="NWE8" s="155"/>
      <c r="NWF8" s="155"/>
      <c r="NWG8" s="155"/>
      <c r="NWH8" s="155"/>
      <c r="NWI8" s="155"/>
      <c r="NWJ8" s="155"/>
      <c r="NWK8" s="155"/>
      <c r="NWL8" s="155"/>
      <c r="NWM8" s="155"/>
      <c r="NWN8" s="155"/>
      <c r="NWO8" s="155"/>
      <c r="NWP8" s="155"/>
      <c r="NWQ8" s="155"/>
      <c r="NWR8" s="155"/>
      <c r="NWS8" s="155"/>
      <c r="NWT8" s="155"/>
      <c r="NWU8" s="155"/>
      <c r="NWV8" s="155"/>
      <c r="NWW8" s="155"/>
      <c r="NWX8" s="155"/>
      <c r="NWY8" s="155"/>
      <c r="NWZ8" s="155"/>
      <c r="NXA8" s="155"/>
      <c r="NXB8" s="155"/>
      <c r="NXC8" s="155"/>
      <c r="NXD8" s="155"/>
      <c r="NXE8" s="155"/>
      <c r="NXF8" s="155"/>
      <c r="NXG8" s="155"/>
      <c r="NXH8" s="155"/>
      <c r="NXI8" s="155"/>
      <c r="NXJ8" s="155"/>
      <c r="NXK8" s="155"/>
      <c r="NXL8" s="155"/>
      <c r="NXM8" s="155"/>
      <c r="NXN8" s="155"/>
      <c r="NXO8" s="155"/>
      <c r="NXP8" s="155"/>
      <c r="NXQ8" s="155"/>
      <c r="NXR8" s="155"/>
      <c r="NXS8" s="155"/>
      <c r="NXT8" s="155"/>
      <c r="NXU8" s="155"/>
      <c r="NXV8" s="155"/>
      <c r="NXW8" s="155"/>
      <c r="NXX8" s="155"/>
      <c r="NXY8" s="155"/>
      <c r="NXZ8" s="155"/>
      <c r="NYA8" s="155"/>
      <c r="NYB8" s="155"/>
      <c r="NYC8" s="155"/>
      <c r="NYD8" s="155"/>
      <c r="NYE8" s="155"/>
      <c r="NYF8" s="155"/>
      <c r="NYG8" s="155"/>
      <c r="NYH8" s="155"/>
      <c r="NYI8" s="155"/>
      <c r="NYJ8" s="155"/>
      <c r="NYK8" s="155"/>
      <c r="NYL8" s="155"/>
      <c r="NYM8" s="155"/>
      <c r="NYN8" s="155"/>
      <c r="NYO8" s="155"/>
      <c r="NYP8" s="155"/>
      <c r="NYQ8" s="155"/>
      <c r="NYR8" s="155"/>
      <c r="NYS8" s="155"/>
      <c r="NYT8" s="155"/>
      <c r="NYU8" s="155"/>
      <c r="NYV8" s="155"/>
      <c r="NYW8" s="155"/>
      <c r="NYX8" s="155"/>
      <c r="NYY8" s="155"/>
      <c r="NYZ8" s="155"/>
      <c r="NZA8" s="155"/>
      <c r="NZB8" s="155"/>
      <c r="NZC8" s="155"/>
      <c r="NZD8" s="155"/>
      <c r="NZE8" s="155"/>
      <c r="NZF8" s="155"/>
      <c r="NZG8" s="155"/>
      <c r="NZH8" s="155"/>
      <c r="NZI8" s="155"/>
      <c r="NZJ8" s="155"/>
      <c r="NZK8" s="155"/>
      <c r="NZL8" s="155"/>
      <c r="NZM8" s="155"/>
      <c r="NZN8" s="155"/>
      <c r="NZO8" s="155"/>
      <c r="NZP8" s="155"/>
      <c r="NZQ8" s="155"/>
      <c r="NZR8" s="155"/>
      <c r="NZS8" s="155"/>
      <c r="NZT8" s="155"/>
      <c r="NZU8" s="155"/>
      <c r="NZV8" s="155"/>
      <c r="NZW8" s="155"/>
      <c r="NZX8" s="155"/>
      <c r="NZY8" s="155"/>
      <c r="NZZ8" s="155"/>
      <c r="OAA8" s="155"/>
      <c r="OAB8" s="155"/>
      <c r="OAC8" s="155"/>
      <c r="OAD8" s="155"/>
      <c r="OAE8" s="155"/>
      <c r="OAF8" s="155"/>
      <c r="OAG8" s="155"/>
      <c r="OAH8" s="155"/>
      <c r="OAI8" s="155"/>
      <c r="OAJ8" s="155"/>
      <c r="OAK8" s="155"/>
      <c r="OAL8" s="155"/>
      <c r="OAM8" s="155"/>
      <c r="OAN8" s="155"/>
      <c r="OAO8" s="155"/>
      <c r="OAP8" s="155"/>
      <c r="OAQ8" s="155"/>
      <c r="OAR8" s="155"/>
      <c r="OAS8" s="155"/>
      <c r="OAT8" s="155"/>
      <c r="OAU8" s="155"/>
      <c r="OAV8" s="155"/>
      <c r="OAW8" s="155"/>
      <c r="OAX8" s="155"/>
      <c r="OAY8" s="155"/>
      <c r="OAZ8" s="155"/>
      <c r="OBA8" s="155"/>
      <c r="OBB8" s="155"/>
      <c r="OBC8" s="155"/>
      <c r="OBD8" s="155"/>
      <c r="OBE8" s="155"/>
      <c r="OBF8" s="155"/>
      <c r="OBG8" s="155"/>
      <c r="OBH8" s="155"/>
      <c r="OBI8" s="155"/>
      <c r="OBJ8" s="155"/>
      <c r="OBK8" s="155"/>
      <c r="OBL8" s="155"/>
      <c r="OBM8" s="155"/>
      <c r="OBN8" s="155"/>
      <c r="OBO8" s="155"/>
      <c r="OBP8" s="155"/>
      <c r="OBQ8" s="155"/>
      <c r="OBR8" s="155"/>
      <c r="OBS8" s="155"/>
      <c r="OBT8" s="155"/>
      <c r="OBU8" s="155"/>
      <c r="OBV8" s="155"/>
      <c r="OBW8" s="155"/>
      <c r="OBX8" s="155"/>
      <c r="OBY8" s="155"/>
      <c r="OBZ8" s="155"/>
      <c r="OCA8" s="155"/>
      <c r="OCB8" s="155"/>
      <c r="OCC8" s="155"/>
      <c r="OCD8" s="155"/>
      <c r="OCE8" s="155"/>
      <c r="OCF8" s="155"/>
      <c r="OCG8" s="155"/>
      <c r="OCH8" s="155"/>
      <c r="OCI8" s="155"/>
      <c r="OCJ8" s="155"/>
      <c r="OCK8" s="155"/>
      <c r="OCL8" s="155"/>
      <c r="OCM8" s="155"/>
      <c r="OCN8" s="155"/>
      <c r="OCO8" s="155"/>
      <c r="OCP8" s="155"/>
      <c r="OCQ8" s="155"/>
      <c r="OCR8" s="155"/>
      <c r="OCS8" s="155"/>
      <c r="OCT8" s="155"/>
      <c r="OCU8" s="155"/>
      <c r="OCV8" s="155"/>
      <c r="OCW8" s="155"/>
      <c r="OCX8" s="155"/>
      <c r="OCY8" s="155"/>
      <c r="OCZ8" s="155"/>
      <c r="ODA8" s="155"/>
      <c r="ODB8" s="155"/>
      <c r="ODC8" s="155"/>
      <c r="ODD8" s="155"/>
      <c r="ODE8" s="155"/>
      <c r="ODF8" s="155"/>
      <c r="ODG8" s="155"/>
      <c r="ODH8" s="155"/>
      <c r="ODI8" s="155"/>
      <c r="ODJ8" s="155"/>
      <c r="ODK8" s="155"/>
      <c r="ODL8" s="155"/>
      <c r="ODM8" s="155"/>
      <c r="ODN8" s="155"/>
      <c r="ODO8" s="155"/>
      <c r="ODP8" s="155"/>
      <c r="ODQ8" s="155"/>
      <c r="ODR8" s="155"/>
      <c r="ODS8" s="155"/>
      <c r="ODT8" s="155"/>
      <c r="ODU8" s="155"/>
      <c r="ODV8" s="155"/>
      <c r="ODW8" s="155"/>
      <c r="ODX8" s="155"/>
      <c r="ODY8" s="155"/>
      <c r="ODZ8" s="155"/>
      <c r="OEA8" s="155"/>
      <c r="OEB8" s="155"/>
      <c r="OEC8" s="155"/>
      <c r="OED8" s="155"/>
      <c r="OEE8" s="155"/>
      <c r="OEF8" s="155"/>
      <c r="OEG8" s="155"/>
      <c r="OEH8" s="155"/>
      <c r="OEI8" s="155"/>
      <c r="OEJ8" s="155"/>
      <c r="OEK8" s="155"/>
      <c r="OEL8" s="155"/>
      <c r="OEM8" s="155"/>
      <c r="OEN8" s="155"/>
      <c r="OEO8" s="155"/>
      <c r="OEP8" s="155"/>
      <c r="OEQ8" s="155"/>
      <c r="OER8" s="155"/>
      <c r="OES8" s="155"/>
      <c r="OET8" s="155"/>
      <c r="OEU8" s="155"/>
      <c r="OEV8" s="155"/>
      <c r="OEW8" s="155"/>
      <c r="OEX8" s="155"/>
      <c r="OEY8" s="155"/>
      <c r="OEZ8" s="155"/>
      <c r="OFA8" s="155"/>
      <c r="OFB8" s="155"/>
      <c r="OFC8" s="155"/>
      <c r="OFD8" s="155"/>
      <c r="OFE8" s="155"/>
      <c r="OFF8" s="155"/>
      <c r="OFG8" s="155"/>
      <c r="OFH8" s="155"/>
      <c r="OFI8" s="155"/>
      <c r="OFJ8" s="155"/>
      <c r="OFK8" s="155"/>
      <c r="OFL8" s="155"/>
      <c r="OFM8" s="155"/>
      <c r="OFN8" s="155"/>
      <c r="OFO8" s="155"/>
      <c r="OFP8" s="155"/>
      <c r="OFQ8" s="155"/>
      <c r="OFR8" s="155"/>
      <c r="OFS8" s="155"/>
      <c r="OFT8" s="155"/>
      <c r="OFU8" s="155"/>
      <c r="OFV8" s="155"/>
      <c r="OFW8" s="155"/>
      <c r="OFX8" s="155"/>
      <c r="OFY8" s="155"/>
      <c r="OFZ8" s="155"/>
      <c r="OGA8" s="155"/>
      <c r="OGB8" s="155"/>
      <c r="OGC8" s="155"/>
      <c r="OGD8" s="155"/>
      <c r="OGE8" s="155"/>
      <c r="OGF8" s="155"/>
      <c r="OGG8" s="155"/>
      <c r="OGH8" s="155"/>
      <c r="OGI8" s="155"/>
      <c r="OGJ8" s="155"/>
      <c r="OGK8" s="155"/>
      <c r="OGL8" s="155"/>
      <c r="OGM8" s="155"/>
      <c r="OGN8" s="155"/>
      <c r="OGO8" s="155"/>
      <c r="OGP8" s="155"/>
      <c r="OGQ8" s="155"/>
      <c r="OGR8" s="155"/>
      <c r="OGS8" s="155"/>
      <c r="OGT8" s="155"/>
      <c r="OGU8" s="155"/>
      <c r="OGV8" s="155"/>
      <c r="OGW8" s="155"/>
      <c r="OGX8" s="155"/>
      <c r="OGY8" s="155"/>
      <c r="OGZ8" s="155"/>
      <c r="OHA8" s="155"/>
      <c r="OHB8" s="155"/>
      <c r="OHC8" s="155"/>
      <c r="OHD8" s="155"/>
      <c r="OHE8" s="155"/>
      <c r="OHF8" s="155"/>
      <c r="OHG8" s="155"/>
      <c r="OHH8" s="155"/>
      <c r="OHI8" s="155"/>
      <c r="OHJ8" s="155"/>
      <c r="OHK8" s="155"/>
      <c r="OHL8" s="155"/>
      <c r="OHM8" s="155"/>
      <c r="OHN8" s="155"/>
      <c r="OHO8" s="155"/>
      <c r="OHP8" s="155"/>
      <c r="OHQ8" s="155"/>
      <c r="OHR8" s="155"/>
      <c r="OHS8" s="155"/>
      <c r="OHT8" s="155"/>
      <c r="OHU8" s="155"/>
      <c r="OHV8" s="155"/>
      <c r="OHW8" s="155"/>
      <c r="OHX8" s="155"/>
      <c r="OHY8" s="155"/>
      <c r="OHZ8" s="155"/>
      <c r="OIA8" s="155"/>
      <c r="OIB8" s="155"/>
      <c r="OIC8" s="155"/>
      <c r="OID8" s="155"/>
      <c r="OIE8" s="155"/>
      <c r="OIF8" s="155"/>
      <c r="OIG8" s="155"/>
      <c r="OIH8" s="155"/>
      <c r="OII8" s="155"/>
      <c r="OIJ8" s="155"/>
      <c r="OIK8" s="155"/>
      <c r="OIL8" s="155"/>
      <c r="OIM8" s="155"/>
      <c r="OIN8" s="155"/>
      <c r="OIO8" s="155"/>
      <c r="OIP8" s="155"/>
      <c r="OIQ8" s="155"/>
      <c r="OIR8" s="155"/>
      <c r="OIS8" s="155"/>
      <c r="OIT8" s="155"/>
      <c r="OIU8" s="155"/>
      <c r="OIV8" s="155"/>
      <c r="OIW8" s="155"/>
      <c r="OIX8" s="155"/>
      <c r="OIY8" s="155"/>
      <c r="OIZ8" s="155"/>
      <c r="OJA8" s="155"/>
      <c r="OJB8" s="155"/>
      <c r="OJC8" s="155"/>
      <c r="OJD8" s="155"/>
      <c r="OJE8" s="155"/>
      <c r="OJF8" s="155"/>
      <c r="OJG8" s="155"/>
      <c r="OJH8" s="155"/>
      <c r="OJI8" s="155"/>
      <c r="OJJ8" s="155"/>
      <c r="OJK8" s="155"/>
      <c r="OJL8" s="155"/>
      <c r="OJM8" s="155"/>
      <c r="OJN8" s="155"/>
      <c r="OJO8" s="155"/>
      <c r="OJP8" s="155"/>
      <c r="OJQ8" s="155"/>
      <c r="OJR8" s="155"/>
      <c r="OJS8" s="155"/>
      <c r="OJT8" s="155"/>
      <c r="OJU8" s="155"/>
      <c r="OJV8" s="155"/>
      <c r="OJW8" s="155"/>
      <c r="OJX8" s="155"/>
      <c r="OJY8" s="155"/>
      <c r="OJZ8" s="155"/>
      <c r="OKA8" s="155"/>
      <c r="OKB8" s="155"/>
      <c r="OKC8" s="155"/>
      <c r="OKD8" s="155"/>
      <c r="OKE8" s="155"/>
      <c r="OKF8" s="155"/>
      <c r="OKG8" s="155"/>
      <c r="OKH8" s="155"/>
      <c r="OKI8" s="155"/>
      <c r="OKJ8" s="155"/>
      <c r="OKK8" s="155"/>
      <c r="OKL8" s="155"/>
      <c r="OKM8" s="155"/>
      <c r="OKN8" s="155"/>
      <c r="OKO8" s="155"/>
      <c r="OKP8" s="155"/>
      <c r="OKQ8" s="155"/>
      <c r="OKR8" s="155"/>
      <c r="OKS8" s="155"/>
      <c r="OKT8" s="155"/>
      <c r="OKU8" s="155"/>
      <c r="OKV8" s="155"/>
      <c r="OKW8" s="155"/>
      <c r="OKX8" s="155"/>
      <c r="OKY8" s="155"/>
      <c r="OKZ8" s="155"/>
      <c r="OLA8" s="155"/>
      <c r="OLB8" s="155"/>
      <c r="OLC8" s="155"/>
      <c r="OLD8" s="155"/>
      <c r="OLE8" s="155"/>
      <c r="OLF8" s="155"/>
      <c r="OLG8" s="155"/>
      <c r="OLH8" s="155"/>
      <c r="OLI8" s="155"/>
      <c r="OLJ8" s="155"/>
      <c r="OLK8" s="155"/>
      <c r="OLL8" s="155"/>
      <c r="OLM8" s="155"/>
      <c r="OLN8" s="155"/>
      <c r="OLO8" s="155"/>
      <c r="OLP8" s="155"/>
      <c r="OLQ8" s="155"/>
      <c r="OLR8" s="155"/>
      <c r="OLS8" s="155"/>
      <c r="OLT8" s="155"/>
      <c r="OLU8" s="155"/>
      <c r="OLV8" s="155"/>
      <c r="OLW8" s="155"/>
      <c r="OLX8" s="155"/>
      <c r="OLY8" s="155"/>
      <c r="OLZ8" s="155"/>
      <c r="OMA8" s="155"/>
      <c r="OMB8" s="155"/>
      <c r="OMC8" s="155"/>
      <c r="OMD8" s="155"/>
      <c r="OME8" s="155"/>
      <c r="OMF8" s="155"/>
      <c r="OMG8" s="155"/>
      <c r="OMH8" s="155"/>
      <c r="OMI8" s="155"/>
      <c r="OMJ8" s="155"/>
      <c r="OMK8" s="155"/>
      <c r="OML8" s="155"/>
      <c r="OMM8" s="155"/>
      <c r="OMN8" s="155"/>
      <c r="OMO8" s="155"/>
      <c r="OMP8" s="155"/>
      <c r="OMQ8" s="155"/>
      <c r="OMR8" s="155"/>
      <c r="OMS8" s="155"/>
      <c r="OMT8" s="155"/>
      <c r="OMU8" s="155"/>
      <c r="OMV8" s="155"/>
      <c r="OMW8" s="155"/>
      <c r="OMX8" s="155"/>
      <c r="OMY8" s="155"/>
      <c r="OMZ8" s="155"/>
      <c r="ONA8" s="155"/>
      <c r="ONB8" s="155"/>
      <c r="ONC8" s="155"/>
      <c r="OND8" s="155"/>
      <c r="ONE8" s="155"/>
      <c r="ONF8" s="155"/>
      <c r="ONG8" s="155"/>
      <c r="ONH8" s="155"/>
      <c r="ONI8" s="155"/>
      <c r="ONJ8" s="155"/>
      <c r="ONK8" s="155"/>
      <c r="ONL8" s="155"/>
      <c r="ONM8" s="155"/>
      <c r="ONN8" s="155"/>
      <c r="ONO8" s="155"/>
      <c r="ONP8" s="155"/>
      <c r="ONQ8" s="155"/>
      <c r="ONR8" s="155"/>
      <c r="ONS8" s="155"/>
      <c r="ONT8" s="155"/>
      <c r="ONU8" s="155"/>
      <c r="ONV8" s="155"/>
      <c r="ONW8" s="155"/>
      <c r="ONX8" s="155"/>
      <c r="ONY8" s="155"/>
      <c r="ONZ8" s="155"/>
      <c r="OOA8" s="155"/>
      <c r="OOB8" s="155"/>
      <c r="OOC8" s="155"/>
      <c r="OOD8" s="155"/>
      <c r="OOE8" s="155"/>
      <c r="OOF8" s="155"/>
      <c r="OOG8" s="155"/>
      <c r="OOH8" s="155"/>
      <c r="OOI8" s="155"/>
      <c r="OOJ8" s="155"/>
      <c r="OOK8" s="155"/>
      <c r="OOL8" s="155"/>
      <c r="OOM8" s="155"/>
      <c r="OON8" s="155"/>
      <c r="OOO8" s="155"/>
      <c r="OOP8" s="155"/>
      <c r="OOQ8" s="155"/>
      <c r="OOR8" s="155"/>
      <c r="OOS8" s="155"/>
      <c r="OOT8" s="155"/>
      <c r="OOU8" s="155"/>
      <c r="OOV8" s="155"/>
      <c r="OOW8" s="155"/>
      <c r="OOX8" s="155"/>
      <c r="OOY8" s="155"/>
      <c r="OOZ8" s="155"/>
      <c r="OPA8" s="155"/>
      <c r="OPB8" s="155"/>
      <c r="OPC8" s="155"/>
      <c r="OPD8" s="155"/>
      <c r="OPE8" s="155"/>
      <c r="OPF8" s="155"/>
      <c r="OPG8" s="155"/>
      <c r="OPH8" s="155"/>
      <c r="OPI8" s="155"/>
      <c r="OPJ8" s="155"/>
      <c r="OPK8" s="155"/>
      <c r="OPL8" s="155"/>
      <c r="OPM8" s="155"/>
      <c r="OPN8" s="155"/>
      <c r="OPO8" s="155"/>
      <c r="OPP8" s="155"/>
      <c r="OPQ8" s="155"/>
      <c r="OPR8" s="155"/>
      <c r="OPS8" s="155"/>
      <c r="OPT8" s="155"/>
      <c r="OPU8" s="155"/>
      <c r="OPV8" s="155"/>
      <c r="OPW8" s="155"/>
      <c r="OPX8" s="155"/>
      <c r="OPY8" s="155"/>
      <c r="OPZ8" s="155"/>
      <c r="OQA8" s="155"/>
      <c r="OQB8" s="155"/>
      <c r="OQC8" s="155"/>
      <c r="OQD8" s="155"/>
      <c r="OQE8" s="155"/>
      <c r="OQF8" s="155"/>
      <c r="OQG8" s="155"/>
      <c r="OQH8" s="155"/>
      <c r="OQI8" s="155"/>
      <c r="OQJ8" s="155"/>
      <c r="OQK8" s="155"/>
      <c r="OQL8" s="155"/>
      <c r="OQM8" s="155"/>
      <c r="OQN8" s="155"/>
      <c r="OQO8" s="155"/>
      <c r="OQP8" s="155"/>
      <c r="OQQ8" s="155"/>
      <c r="OQR8" s="155"/>
      <c r="OQS8" s="155"/>
      <c r="OQT8" s="155"/>
      <c r="OQU8" s="155"/>
      <c r="OQV8" s="155"/>
      <c r="OQW8" s="155"/>
      <c r="OQX8" s="155"/>
      <c r="OQY8" s="155"/>
      <c r="OQZ8" s="155"/>
      <c r="ORA8" s="155"/>
      <c r="ORB8" s="155"/>
      <c r="ORC8" s="155"/>
      <c r="ORD8" s="155"/>
      <c r="ORE8" s="155"/>
      <c r="ORF8" s="155"/>
      <c r="ORG8" s="155"/>
      <c r="ORH8" s="155"/>
      <c r="ORI8" s="155"/>
      <c r="ORJ8" s="155"/>
      <c r="ORK8" s="155"/>
      <c r="ORL8" s="155"/>
      <c r="ORM8" s="155"/>
      <c r="ORN8" s="155"/>
      <c r="ORO8" s="155"/>
      <c r="ORP8" s="155"/>
      <c r="ORQ8" s="155"/>
      <c r="ORR8" s="155"/>
      <c r="ORS8" s="155"/>
      <c r="ORT8" s="155"/>
      <c r="ORU8" s="155"/>
      <c r="ORV8" s="155"/>
      <c r="ORW8" s="155"/>
      <c r="ORX8" s="155"/>
      <c r="ORY8" s="155"/>
      <c r="ORZ8" s="155"/>
      <c r="OSA8" s="155"/>
      <c r="OSB8" s="155"/>
      <c r="OSC8" s="155"/>
      <c r="OSD8" s="155"/>
      <c r="OSE8" s="155"/>
      <c r="OSF8" s="155"/>
      <c r="OSG8" s="155"/>
      <c r="OSH8" s="155"/>
      <c r="OSI8" s="155"/>
      <c r="OSJ8" s="155"/>
      <c r="OSK8" s="155"/>
      <c r="OSL8" s="155"/>
      <c r="OSM8" s="155"/>
      <c r="OSN8" s="155"/>
      <c r="OSO8" s="155"/>
      <c r="OSP8" s="155"/>
      <c r="OSQ8" s="155"/>
      <c r="OSR8" s="155"/>
      <c r="OSS8" s="155"/>
      <c r="OST8" s="155"/>
      <c r="OSU8" s="155"/>
      <c r="OSV8" s="155"/>
      <c r="OSW8" s="155"/>
      <c r="OSX8" s="155"/>
      <c r="OSY8" s="155"/>
      <c r="OSZ8" s="155"/>
      <c r="OTA8" s="155"/>
      <c r="OTB8" s="155"/>
      <c r="OTC8" s="155"/>
      <c r="OTD8" s="155"/>
      <c r="OTE8" s="155"/>
      <c r="OTF8" s="155"/>
      <c r="OTG8" s="155"/>
      <c r="OTH8" s="155"/>
      <c r="OTI8" s="155"/>
      <c r="OTJ8" s="155"/>
      <c r="OTK8" s="155"/>
      <c r="OTL8" s="155"/>
      <c r="OTM8" s="155"/>
      <c r="OTN8" s="155"/>
      <c r="OTO8" s="155"/>
      <c r="OTP8" s="155"/>
      <c r="OTQ8" s="155"/>
      <c r="OTR8" s="155"/>
      <c r="OTS8" s="155"/>
      <c r="OTT8" s="155"/>
      <c r="OTU8" s="155"/>
      <c r="OTV8" s="155"/>
      <c r="OTW8" s="155"/>
      <c r="OTX8" s="155"/>
      <c r="OTY8" s="155"/>
      <c r="OTZ8" s="155"/>
      <c r="OUA8" s="155"/>
      <c r="OUB8" s="155"/>
      <c r="OUC8" s="155"/>
      <c r="OUD8" s="155"/>
      <c r="OUE8" s="155"/>
      <c r="OUF8" s="155"/>
      <c r="OUG8" s="155"/>
      <c r="OUH8" s="155"/>
      <c r="OUI8" s="155"/>
      <c r="OUJ8" s="155"/>
      <c r="OUK8" s="155"/>
      <c r="OUL8" s="155"/>
      <c r="OUM8" s="155"/>
      <c r="OUN8" s="155"/>
      <c r="OUO8" s="155"/>
      <c r="OUP8" s="155"/>
      <c r="OUQ8" s="155"/>
      <c r="OUR8" s="155"/>
      <c r="OUS8" s="155"/>
      <c r="OUT8" s="155"/>
      <c r="OUU8" s="155"/>
      <c r="OUV8" s="155"/>
      <c r="OUW8" s="155"/>
      <c r="OUX8" s="155"/>
      <c r="OUY8" s="155"/>
      <c r="OUZ8" s="155"/>
      <c r="OVA8" s="155"/>
      <c r="OVB8" s="155"/>
      <c r="OVC8" s="155"/>
      <c r="OVD8" s="155"/>
      <c r="OVE8" s="155"/>
      <c r="OVF8" s="155"/>
      <c r="OVG8" s="155"/>
      <c r="OVH8" s="155"/>
      <c r="OVI8" s="155"/>
      <c r="OVJ8" s="155"/>
      <c r="OVK8" s="155"/>
      <c r="OVL8" s="155"/>
      <c r="OVM8" s="155"/>
      <c r="OVN8" s="155"/>
      <c r="OVO8" s="155"/>
      <c r="OVP8" s="155"/>
      <c r="OVQ8" s="155"/>
      <c r="OVR8" s="155"/>
      <c r="OVS8" s="155"/>
      <c r="OVT8" s="155"/>
      <c r="OVU8" s="155"/>
      <c r="OVV8" s="155"/>
      <c r="OVW8" s="155"/>
      <c r="OVX8" s="155"/>
      <c r="OVY8" s="155"/>
      <c r="OVZ8" s="155"/>
      <c r="OWA8" s="155"/>
      <c r="OWB8" s="155"/>
      <c r="OWC8" s="155"/>
      <c r="OWD8" s="155"/>
      <c r="OWE8" s="155"/>
      <c r="OWF8" s="155"/>
      <c r="OWG8" s="155"/>
      <c r="OWH8" s="155"/>
      <c r="OWI8" s="155"/>
      <c r="OWJ8" s="155"/>
      <c r="OWK8" s="155"/>
      <c r="OWL8" s="155"/>
      <c r="OWM8" s="155"/>
      <c r="OWN8" s="155"/>
      <c r="OWO8" s="155"/>
      <c r="OWP8" s="155"/>
      <c r="OWQ8" s="155"/>
      <c r="OWR8" s="155"/>
      <c r="OWS8" s="155"/>
      <c r="OWT8" s="155"/>
      <c r="OWU8" s="155"/>
      <c r="OWV8" s="155"/>
      <c r="OWW8" s="155"/>
      <c r="OWX8" s="155"/>
      <c r="OWY8" s="155"/>
      <c r="OWZ8" s="155"/>
      <c r="OXA8" s="155"/>
      <c r="OXB8" s="155"/>
      <c r="OXC8" s="155"/>
      <c r="OXD8" s="155"/>
      <c r="OXE8" s="155"/>
      <c r="OXF8" s="155"/>
      <c r="OXG8" s="155"/>
      <c r="OXH8" s="155"/>
      <c r="OXI8" s="155"/>
      <c r="OXJ8" s="155"/>
      <c r="OXK8" s="155"/>
      <c r="OXL8" s="155"/>
      <c r="OXM8" s="155"/>
      <c r="OXN8" s="155"/>
      <c r="OXO8" s="155"/>
      <c r="OXP8" s="155"/>
      <c r="OXQ8" s="155"/>
      <c r="OXR8" s="155"/>
      <c r="OXS8" s="155"/>
      <c r="OXT8" s="155"/>
      <c r="OXU8" s="155"/>
      <c r="OXV8" s="155"/>
      <c r="OXW8" s="155"/>
      <c r="OXX8" s="155"/>
      <c r="OXY8" s="155"/>
      <c r="OXZ8" s="155"/>
      <c r="OYA8" s="155"/>
      <c r="OYB8" s="155"/>
      <c r="OYC8" s="155"/>
      <c r="OYD8" s="155"/>
      <c r="OYE8" s="155"/>
      <c r="OYF8" s="155"/>
      <c r="OYG8" s="155"/>
      <c r="OYH8" s="155"/>
      <c r="OYI8" s="155"/>
      <c r="OYJ8" s="155"/>
      <c r="OYK8" s="155"/>
      <c r="OYL8" s="155"/>
      <c r="OYM8" s="155"/>
      <c r="OYN8" s="155"/>
      <c r="OYO8" s="155"/>
      <c r="OYP8" s="155"/>
      <c r="OYQ8" s="155"/>
      <c r="OYR8" s="155"/>
      <c r="OYS8" s="155"/>
      <c r="OYT8" s="155"/>
      <c r="OYU8" s="155"/>
      <c r="OYV8" s="155"/>
      <c r="OYW8" s="155"/>
      <c r="OYX8" s="155"/>
      <c r="OYY8" s="155"/>
      <c r="OYZ8" s="155"/>
      <c r="OZA8" s="155"/>
      <c r="OZB8" s="155"/>
      <c r="OZC8" s="155"/>
      <c r="OZD8" s="155"/>
      <c r="OZE8" s="155"/>
      <c r="OZF8" s="155"/>
      <c r="OZG8" s="155"/>
      <c r="OZH8" s="155"/>
      <c r="OZI8" s="155"/>
      <c r="OZJ8" s="155"/>
      <c r="OZK8" s="155"/>
      <c r="OZL8" s="155"/>
      <c r="OZM8" s="155"/>
      <c r="OZN8" s="155"/>
      <c r="OZO8" s="155"/>
      <c r="OZP8" s="155"/>
      <c r="OZQ8" s="155"/>
      <c r="OZR8" s="155"/>
      <c r="OZS8" s="155"/>
      <c r="OZT8" s="155"/>
      <c r="OZU8" s="155"/>
      <c r="OZV8" s="155"/>
      <c r="OZW8" s="155"/>
      <c r="OZX8" s="155"/>
      <c r="OZY8" s="155"/>
      <c r="OZZ8" s="155"/>
      <c r="PAA8" s="155"/>
      <c r="PAB8" s="155"/>
      <c r="PAC8" s="155"/>
      <c r="PAD8" s="155"/>
      <c r="PAE8" s="155"/>
      <c r="PAF8" s="155"/>
      <c r="PAG8" s="155"/>
      <c r="PAH8" s="155"/>
      <c r="PAI8" s="155"/>
      <c r="PAJ8" s="155"/>
      <c r="PAK8" s="155"/>
      <c r="PAL8" s="155"/>
      <c r="PAM8" s="155"/>
      <c r="PAN8" s="155"/>
      <c r="PAO8" s="155"/>
      <c r="PAP8" s="155"/>
      <c r="PAQ8" s="155"/>
      <c r="PAR8" s="155"/>
      <c r="PAS8" s="155"/>
      <c r="PAT8" s="155"/>
      <c r="PAU8" s="155"/>
      <c r="PAV8" s="155"/>
      <c r="PAW8" s="155"/>
      <c r="PAX8" s="155"/>
      <c r="PAY8" s="155"/>
      <c r="PAZ8" s="155"/>
      <c r="PBA8" s="155"/>
      <c r="PBB8" s="155"/>
      <c r="PBC8" s="155"/>
      <c r="PBD8" s="155"/>
      <c r="PBE8" s="155"/>
      <c r="PBF8" s="155"/>
      <c r="PBG8" s="155"/>
      <c r="PBH8" s="155"/>
      <c r="PBI8" s="155"/>
      <c r="PBJ8" s="155"/>
      <c r="PBK8" s="155"/>
      <c r="PBL8" s="155"/>
      <c r="PBM8" s="155"/>
      <c r="PBN8" s="155"/>
      <c r="PBO8" s="155"/>
      <c r="PBP8" s="155"/>
      <c r="PBQ8" s="155"/>
      <c r="PBR8" s="155"/>
      <c r="PBS8" s="155"/>
      <c r="PBT8" s="155"/>
      <c r="PBU8" s="155"/>
      <c r="PBV8" s="155"/>
      <c r="PBW8" s="155"/>
      <c r="PBX8" s="155"/>
      <c r="PBY8" s="155"/>
      <c r="PBZ8" s="155"/>
      <c r="PCA8" s="155"/>
      <c r="PCB8" s="155"/>
      <c r="PCC8" s="155"/>
      <c r="PCD8" s="155"/>
      <c r="PCE8" s="155"/>
      <c r="PCF8" s="155"/>
      <c r="PCG8" s="155"/>
      <c r="PCH8" s="155"/>
      <c r="PCI8" s="155"/>
      <c r="PCJ8" s="155"/>
      <c r="PCK8" s="155"/>
      <c r="PCL8" s="155"/>
      <c r="PCM8" s="155"/>
      <c r="PCN8" s="155"/>
      <c r="PCO8" s="155"/>
      <c r="PCP8" s="155"/>
      <c r="PCQ8" s="155"/>
      <c r="PCR8" s="155"/>
      <c r="PCS8" s="155"/>
      <c r="PCT8" s="155"/>
      <c r="PCU8" s="155"/>
      <c r="PCV8" s="155"/>
      <c r="PCW8" s="155"/>
      <c r="PCX8" s="155"/>
      <c r="PCY8" s="155"/>
      <c r="PCZ8" s="155"/>
      <c r="PDA8" s="155"/>
      <c r="PDB8" s="155"/>
      <c r="PDC8" s="155"/>
      <c r="PDD8" s="155"/>
      <c r="PDE8" s="155"/>
      <c r="PDF8" s="155"/>
      <c r="PDG8" s="155"/>
      <c r="PDH8" s="155"/>
      <c r="PDI8" s="155"/>
      <c r="PDJ8" s="155"/>
      <c r="PDK8" s="155"/>
      <c r="PDL8" s="155"/>
      <c r="PDM8" s="155"/>
      <c r="PDN8" s="155"/>
      <c r="PDO8" s="155"/>
      <c r="PDP8" s="155"/>
      <c r="PDQ8" s="155"/>
      <c r="PDR8" s="155"/>
      <c r="PDS8" s="155"/>
      <c r="PDT8" s="155"/>
      <c r="PDU8" s="155"/>
      <c r="PDV8" s="155"/>
      <c r="PDW8" s="155"/>
      <c r="PDX8" s="155"/>
      <c r="PDY8" s="155"/>
      <c r="PDZ8" s="155"/>
      <c r="PEA8" s="155"/>
      <c r="PEB8" s="155"/>
      <c r="PEC8" s="155"/>
      <c r="PED8" s="155"/>
      <c r="PEE8" s="155"/>
      <c r="PEF8" s="155"/>
      <c r="PEG8" s="155"/>
      <c r="PEH8" s="155"/>
      <c r="PEI8" s="155"/>
      <c r="PEJ8" s="155"/>
      <c r="PEK8" s="155"/>
      <c r="PEL8" s="155"/>
      <c r="PEM8" s="155"/>
      <c r="PEN8" s="155"/>
      <c r="PEO8" s="155"/>
      <c r="PEP8" s="155"/>
      <c r="PEQ8" s="155"/>
      <c r="PER8" s="155"/>
      <c r="PES8" s="155"/>
      <c r="PET8" s="155"/>
      <c r="PEU8" s="155"/>
      <c r="PEV8" s="155"/>
      <c r="PEW8" s="155"/>
      <c r="PEX8" s="155"/>
      <c r="PEY8" s="155"/>
      <c r="PEZ8" s="155"/>
      <c r="PFA8" s="155"/>
      <c r="PFB8" s="155"/>
      <c r="PFC8" s="155"/>
      <c r="PFD8" s="155"/>
      <c r="PFE8" s="155"/>
      <c r="PFF8" s="155"/>
      <c r="PFG8" s="155"/>
      <c r="PFH8" s="155"/>
      <c r="PFI8" s="155"/>
      <c r="PFJ8" s="155"/>
      <c r="PFK8" s="155"/>
      <c r="PFL8" s="155"/>
      <c r="PFM8" s="155"/>
      <c r="PFN8" s="155"/>
      <c r="PFO8" s="155"/>
      <c r="PFP8" s="155"/>
      <c r="PFQ8" s="155"/>
      <c r="PFR8" s="155"/>
      <c r="PFS8" s="155"/>
      <c r="PFT8" s="155"/>
      <c r="PFU8" s="155"/>
      <c r="PFV8" s="155"/>
      <c r="PFW8" s="155"/>
      <c r="PFX8" s="155"/>
      <c r="PFY8" s="155"/>
      <c r="PFZ8" s="155"/>
      <c r="PGA8" s="155"/>
      <c r="PGB8" s="155"/>
      <c r="PGC8" s="155"/>
      <c r="PGD8" s="155"/>
      <c r="PGE8" s="155"/>
      <c r="PGF8" s="155"/>
      <c r="PGG8" s="155"/>
      <c r="PGH8" s="155"/>
      <c r="PGI8" s="155"/>
      <c r="PGJ8" s="155"/>
      <c r="PGK8" s="155"/>
      <c r="PGL8" s="155"/>
      <c r="PGM8" s="155"/>
      <c r="PGN8" s="155"/>
      <c r="PGO8" s="155"/>
      <c r="PGP8" s="155"/>
      <c r="PGQ8" s="155"/>
      <c r="PGR8" s="155"/>
      <c r="PGS8" s="155"/>
      <c r="PGT8" s="155"/>
      <c r="PGU8" s="155"/>
      <c r="PGV8" s="155"/>
      <c r="PGW8" s="155"/>
      <c r="PGX8" s="155"/>
      <c r="PGY8" s="155"/>
      <c r="PGZ8" s="155"/>
      <c r="PHA8" s="155"/>
      <c r="PHB8" s="155"/>
      <c r="PHC8" s="155"/>
      <c r="PHD8" s="155"/>
      <c r="PHE8" s="155"/>
      <c r="PHF8" s="155"/>
      <c r="PHG8" s="155"/>
      <c r="PHH8" s="155"/>
      <c r="PHI8" s="155"/>
      <c r="PHJ8" s="155"/>
      <c r="PHK8" s="155"/>
      <c r="PHL8" s="155"/>
      <c r="PHM8" s="155"/>
      <c r="PHN8" s="155"/>
      <c r="PHO8" s="155"/>
      <c r="PHP8" s="155"/>
      <c r="PHQ8" s="155"/>
      <c r="PHR8" s="155"/>
      <c r="PHS8" s="155"/>
      <c r="PHT8" s="155"/>
      <c r="PHU8" s="155"/>
      <c r="PHV8" s="155"/>
      <c r="PHW8" s="155"/>
      <c r="PHX8" s="155"/>
      <c r="PHY8" s="155"/>
      <c r="PHZ8" s="155"/>
      <c r="PIA8" s="155"/>
      <c r="PIB8" s="155"/>
      <c r="PIC8" s="155"/>
      <c r="PID8" s="155"/>
      <c r="PIE8" s="155"/>
      <c r="PIF8" s="155"/>
      <c r="PIG8" s="155"/>
      <c r="PIH8" s="155"/>
      <c r="PII8" s="155"/>
      <c r="PIJ8" s="155"/>
      <c r="PIK8" s="155"/>
      <c r="PIL8" s="155"/>
      <c r="PIM8" s="155"/>
      <c r="PIN8" s="155"/>
      <c r="PIO8" s="155"/>
      <c r="PIP8" s="155"/>
      <c r="PIQ8" s="155"/>
      <c r="PIR8" s="155"/>
      <c r="PIS8" s="155"/>
      <c r="PIT8" s="155"/>
      <c r="PIU8" s="155"/>
      <c r="PIV8" s="155"/>
      <c r="PIW8" s="155"/>
      <c r="PIX8" s="155"/>
      <c r="PIY8" s="155"/>
      <c r="PIZ8" s="155"/>
      <c r="PJA8" s="155"/>
      <c r="PJB8" s="155"/>
      <c r="PJC8" s="155"/>
      <c r="PJD8" s="155"/>
      <c r="PJE8" s="155"/>
      <c r="PJF8" s="155"/>
      <c r="PJG8" s="155"/>
      <c r="PJH8" s="155"/>
      <c r="PJI8" s="155"/>
      <c r="PJJ8" s="155"/>
      <c r="PJK8" s="155"/>
      <c r="PJL8" s="155"/>
      <c r="PJM8" s="155"/>
      <c r="PJN8" s="155"/>
      <c r="PJO8" s="155"/>
      <c r="PJP8" s="155"/>
      <c r="PJQ8" s="155"/>
      <c r="PJR8" s="155"/>
      <c r="PJS8" s="155"/>
      <c r="PJT8" s="155"/>
      <c r="PJU8" s="155"/>
      <c r="PJV8" s="155"/>
      <c r="PJW8" s="155"/>
      <c r="PJX8" s="155"/>
      <c r="PJY8" s="155"/>
      <c r="PJZ8" s="155"/>
      <c r="PKA8" s="155"/>
      <c r="PKB8" s="155"/>
      <c r="PKC8" s="155"/>
      <c r="PKD8" s="155"/>
      <c r="PKE8" s="155"/>
      <c r="PKF8" s="155"/>
      <c r="PKG8" s="155"/>
      <c r="PKH8" s="155"/>
      <c r="PKI8" s="155"/>
      <c r="PKJ8" s="155"/>
      <c r="PKK8" s="155"/>
      <c r="PKL8" s="155"/>
      <c r="PKM8" s="155"/>
      <c r="PKN8" s="155"/>
      <c r="PKO8" s="155"/>
      <c r="PKP8" s="155"/>
      <c r="PKQ8" s="155"/>
      <c r="PKR8" s="155"/>
      <c r="PKS8" s="155"/>
      <c r="PKT8" s="155"/>
      <c r="PKU8" s="155"/>
      <c r="PKV8" s="155"/>
      <c r="PKW8" s="155"/>
      <c r="PKX8" s="155"/>
      <c r="PKY8" s="155"/>
      <c r="PKZ8" s="155"/>
      <c r="PLA8" s="155"/>
      <c r="PLB8" s="155"/>
      <c r="PLC8" s="155"/>
      <c r="PLD8" s="155"/>
      <c r="PLE8" s="155"/>
      <c r="PLF8" s="155"/>
      <c r="PLG8" s="155"/>
      <c r="PLH8" s="155"/>
      <c r="PLI8" s="155"/>
      <c r="PLJ8" s="155"/>
      <c r="PLK8" s="155"/>
      <c r="PLL8" s="155"/>
      <c r="PLM8" s="155"/>
      <c r="PLN8" s="155"/>
      <c r="PLO8" s="155"/>
      <c r="PLP8" s="155"/>
      <c r="PLQ8" s="155"/>
      <c r="PLR8" s="155"/>
      <c r="PLS8" s="155"/>
      <c r="PLT8" s="155"/>
      <c r="PLU8" s="155"/>
      <c r="PLV8" s="155"/>
      <c r="PLW8" s="155"/>
      <c r="PLX8" s="155"/>
      <c r="PLY8" s="155"/>
      <c r="PLZ8" s="155"/>
      <c r="PMA8" s="155"/>
      <c r="PMB8" s="155"/>
      <c r="PMC8" s="155"/>
      <c r="PMD8" s="155"/>
      <c r="PME8" s="155"/>
      <c r="PMF8" s="155"/>
      <c r="PMG8" s="155"/>
      <c r="PMH8" s="155"/>
      <c r="PMI8" s="155"/>
      <c r="PMJ8" s="155"/>
      <c r="PMK8" s="155"/>
      <c r="PML8" s="155"/>
      <c r="PMM8" s="155"/>
      <c r="PMN8" s="155"/>
      <c r="PMO8" s="155"/>
      <c r="PMP8" s="155"/>
      <c r="PMQ8" s="155"/>
      <c r="PMR8" s="155"/>
      <c r="PMS8" s="155"/>
      <c r="PMT8" s="155"/>
      <c r="PMU8" s="155"/>
      <c r="PMV8" s="155"/>
      <c r="PMW8" s="155"/>
      <c r="PMX8" s="155"/>
      <c r="PMY8" s="155"/>
      <c r="PMZ8" s="155"/>
      <c r="PNA8" s="155"/>
      <c r="PNB8" s="155"/>
      <c r="PNC8" s="155"/>
      <c r="PND8" s="155"/>
      <c r="PNE8" s="155"/>
      <c r="PNF8" s="155"/>
      <c r="PNG8" s="155"/>
      <c r="PNH8" s="155"/>
      <c r="PNI8" s="155"/>
      <c r="PNJ8" s="155"/>
      <c r="PNK8" s="155"/>
      <c r="PNL8" s="155"/>
      <c r="PNM8" s="155"/>
      <c r="PNN8" s="155"/>
      <c r="PNO8" s="155"/>
      <c r="PNP8" s="155"/>
      <c r="PNQ8" s="155"/>
      <c r="PNR8" s="155"/>
      <c r="PNS8" s="155"/>
      <c r="PNT8" s="155"/>
      <c r="PNU8" s="155"/>
      <c r="PNV8" s="155"/>
      <c r="PNW8" s="155"/>
      <c r="PNX8" s="155"/>
      <c r="PNY8" s="155"/>
      <c r="PNZ8" s="155"/>
      <c r="POA8" s="155"/>
      <c r="POB8" s="155"/>
      <c r="POC8" s="155"/>
      <c r="POD8" s="155"/>
      <c r="POE8" s="155"/>
      <c r="POF8" s="155"/>
      <c r="POG8" s="155"/>
      <c r="POH8" s="155"/>
      <c r="POI8" s="155"/>
      <c r="POJ8" s="155"/>
      <c r="POK8" s="155"/>
      <c r="POL8" s="155"/>
      <c r="POM8" s="155"/>
      <c r="PON8" s="155"/>
      <c r="POO8" s="155"/>
      <c r="POP8" s="155"/>
      <c r="POQ8" s="155"/>
      <c r="POR8" s="155"/>
      <c r="POS8" s="155"/>
      <c r="POT8" s="155"/>
      <c r="POU8" s="155"/>
      <c r="POV8" s="155"/>
      <c r="POW8" s="155"/>
      <c r="POX8" s="155"/>
      <c r="POY8" s="155"/>
      <c r="POZ8" s="155"/>
      <c r="PPA8" s="155"/>
      <c r="PPB8" s="155"/>
      <c r="PPC8" s="155"/>
      <c r="PPD8" s="155"/>
      <c r="PPE8" s="155"/>
      <c r="PPF8" s="155"/>
      <c r="PPG8" s="155"/>
      <c r="PPH8" s="155"/>
      <c r="PPI8" s="155"/>
      <c r="PPJ8" s="155"/>
      <c r="PPK8" s="155"/>
      <c r="PPL8" s="155"/>
      <c r="PPM8" s="155"/>
      <c r="PPN8" s="155"/>
      <c r="PPO8" s="155"/>
      <c r="PPP8" s="155"/>
      <c r="PPQ8" s="155"/>
      <c r="PPR8" s="155"/>
      <c r="PPS8" s="155"/>
      <c r="PPT8" s="155"/>
      <c r="PPU8" s="155"/>
      <c r="PPV8" s="155"/>
      <c r="PPW8" s="155"/>
      <c r="PPX8" s="155"/>
      <c r="PPY8" s="155"/>
      <c r="PPZ8" s="155"/>
      <c r="PQA8" s="155"/>
      <c r="PQB8" s="155"/>
      <c r="PQC8" s="155"/>
      <c r="PQD8" s="155"/>
      <c r="PQE8" s="155"/>
      <c r="PQF8" s="155"/>
      <c r="PQG8" s="155"/>
      <c r="PQH8" s="155"/>
      <c r="PQI8" s="155"/>
      <c r="PQJ8" s="155"/>
      <c r="PQK8" s="155"/>
      <c r="PQL8" s="155"/>
      <c r="PQM8" s="155"/>
      <c r="PQN8" s="155"/>
      <c r="PQO8" s="155"/>
      <c r="PQP8" s="155"/>
      <c r="PQQ8" s="155"/>
      <c r="PQR8" s="155"/>
      <c r="PQS8" s="155"/>
      <c r="PQT8" s="155"/>
      <c r="PQU8" s="155"/>
      <c r="PQV8" s="155"/>
      <c r="PQW8" s="155"/>
      <c r="PQX8" s="155"/>
      <c r="PQY8" s="155"/>
      <c r="PQZ8" s="155"/>
      <c r="PRA8" s="155"/>
      <c r="PRB8" s="155"/>
      <c r="PRC8" s="155"/>
      <c r="PRD8" s="155"/>
      <c r="PRE8" s="155"/>
      <c r="PRF8" s="155"/>
      <c r="PRG8" s="155"/>
      <c r="PRH8" s="155"/>
      <c r="PRI8" s="155"/>
      <c r="PRJ8" s="155"/>
      <c r="PRK8" s="155"/>
      <c r="PRL8" s="155"/>
      <c r="PRM8" s="155"/>
      <c r="PRN8" s="155"/>
      <c r="PRO8" s="155"/>
      <c r="PRP8" s="155"/>
      <c r="PRQ8" s="155"/>
      <c r="PRR8" s="155"/>
      <c r="PRS8" s="155"/>
      <c r="PRT8" s="155"/>
      <c r="PRU8" s="155"/>
      <c r="PRV8" s="155"/>
      <c r="PRW8" s="155"/>
      <c r="PRX8" s="155"/>
      <c r="PRY8" s="155"/>
      <c r="PRZ8" s="155"/>
      <c r="PSA8" s="155"/>
      <c r="PSB8" s="155"/>
      <c r="PSC8" s="155"/>
      <c r="PSD8" s="155"/>
      <c r="PSE8" s="155"/>
      <c r="PSF8" s="155"/>
      <c r="PSG8" s="155"/>
      <c r="PSH8" s="155"/>
      <c r="PSI8" s="155"/>
      <c r="PSJ8" s="155"/>
      <c r="PSK8" s="155"/>
      <c r="PSL8" s="155"/>
      <c r="PSM8" s="155"/>
      <c r="PSN8" s="155"/>
      <c r="PSO8" s="155"/>
      <c r="PSP8" s="155"/>
      <c r="PSQ8" s="155"/>
      <c r="PSR8" s="155"/>
      <c r="PSS8" s="155"/>
      <c r="PST8" s="155"/>
      <c r="PSU8" s="155"/>
      <c r="PSV8" s="155"/>
      <c r="PSW8" s="155"/>
      <c r="PSX8" s="155"/>
      <c r="PSY8" s="155"/>
      <c r="PSZ8" s="155"/>
      <c r="PTA8" s="155"/>
      <c r="PTB8" s="155"/>
      <c r="PTC8" s="155"/>
      <c r="PTD8" s="155"/>
      <c r="PTE8" s="155"/>
      <c r="PTF8" s="155"/>
      <c r="PTG8" s="155"/>
      <c r="PTH8" s="155"/>
      <c r="PTI8" s="155"/>
      <c r="PTJ8" s="155"/>
      <c r="PTK8" s="155"/>
      <c r="PTL8" s="155"/>
      <c r="PTM8" s="155"/>
      <c r="PTN8" s="155"/>
      <c r="PTO8" s="155"/>
      <c r="PTP8" s="155"/>
      <c r="PTQ8" s="155"/>
      <c r="PTR8" s="155"/>
      <c r="PTS8" s="155"/>
      <c r="PTT8" s="155"/>
      <c r="PTU8" s="155"/>
      <c r="PTV8" s="155"/>
      <c r="PTW8" s="155"/>
      <c r="PTX8" s="155"/>
      <c r="PTY8" s="155"/>
      <c r="PTZ8" s="155"/>
      <c r="PUA8" s="155"/>
      <c r="PUB8" s="155"/>
      <c r="PUC8" s="155"/>
      <c r="PUD8" s="155"/>
      <c r="PUE8" s="155"/>
      <c r="PUF8" s="155"/>
      <c r="PUG8" s="155"/>
      <c r="PUH8" s="155"/>
      <c r="PUI8" s="155"/>
      <c r="PUJ8" s="155"/>
      <c r="PUK8" s="155"/>
      <c r="PUL8" s="155"/>
      <c r="PUM8" s="155"/>
      <c r="PUN8" s="155"/>
      <c r="PUO8" s="155"/>
      <c r="PUP8" s="155"/>
      <c r="PUQ8" s="155"/>
      <c r="PUR8" s="155"/>
      <c r="PUS8" s="155"/>
      <c r="PUT8" s="155"/>
      <c r="PUU8" s="155"/>
      <c r="PUV8" s="155"/>
      <c r="PUW8" s="155"/>
      <c r="PUX8" s="155"/>
      <c r="PUY8" s="155"/>
      <c r="PUZ8" s="155"/>
      <c r="PVA8" s="155"/>
      <c r="PVB8" s="155"/>
      <c r="PVC8" s="155"/>
      <c r="PVD8" s="155"/>
      <c r="PVE8" s="155"/>
      <c r="PVF8" s="155"/>
      <c r="PVG8" s="155"/>
      <c r="PVH8" s="155"/>
      <c r="PVI8" s="155"/>
      <c r="PVJ8" s="155"/>
      <c r="PVK8" s="155"/>
      <c r="PVL8" s="155"/>
      <c r="PVM8" s="155"/>
      <c r="PVN8" s="155"/>
      <c r="PVO8" s="155"/>
      <c r="PVP8" s="155"/>
      <c r="PVQ8" s="155"/>
      <c r="PVR8" s="155"/>
      <c r="PVS8" s="155"/>
      <c r="PVT8" s="155"/>
      <c r="PVU8" s="155"/>
      <c r="PVV8" s="155"/>
      <c r="PVW8" s="155"/>
      <c r="PVX8" s="155"/>
      <c r="PVY8" s="155"/>
      <c r="PVZ8" s="155"/>
      <c r="PWA8" s="155"/>
      <c r="PWB8" s="155"/>
      <c r="PWC8" s="155"/>
      <c r="PWD8" s="155"/>
      <c r="PWE8" s="155"/>
      <c r="PWF8" s="155"/>
      <c r="PWG8" s="155"/>
      <c r="PWH8" s="155"/>
      <c r="PWI8" s="155"/>
      <c r="PWJ8" s="155"/>
      <c r="PWK8" s="155"/>
      <c r="PWL8" s="155"/>
      <c r="PWM8" s="155"/>
      <c r="PWN8" s="155"/>
      <c r="PWO8" s="155"/>
      <c r="PWP8" s="155"/>
      <c r="PWQ8" s="155"/>
      <c r="PWR8" s="155"/>
      <c r="PWS8" s="155"/>
      <c r="PWT8" s="155"/>
      <c r="PWU8" s="155"/>
      <c r="PWV8" s="155"/>
      <c r="PWW8" s="155"/>
      <c r="PWX8" s="155"/>
      <c r="PWY8" s="155"/>
      <c r="PWZ8" s="155"/>
      <c r="PXA8" s="155"/>
      <c r="PXB8" s="155"/>
      <c r="PXC8" s="155"/>
      <c r="PXD8" s="155"/>
      <c r="PXE8" s="155"/>
      <c r="PXF8" s="155"/>
      <c r="PXG8" s="155"/>
      <c r="PXH8" s="155"/>
      <c r="PXI8" s="155"/>
      <c r="PXJ8" s="155"/>
      <c r="PXK8" s="155"/>
      <c r="PXL8" s="155"/>
      <c r="PXM8" s="155"/>
      <c r="PXN8" s="155"/>
      <c r="PXO8" s="155"/>
      <c r="PXP8" s="155"/>
      <c r="PXQ8" s="155"/>
      <c r="PXR8" s="155"/>
      <c r="PXS8" s="155"/>
      <c r="PXT8" s="155"/>
      <c r="PXU8" s="155"/>
      <c r="PXV8" s="155"/>
      <c r="PXW8" s="155"/>
      <c r="PXX8" s="155"/>
      <c r="PXY8" s="155"/>
      <c r="PXZ8" s="155"/>
      <c r="PYA8" s="155"/>
      <c r="PYB8" s="155"/>
      <c r="PYC8" s="155"/>
      <c r="PYD8" s="155"/>
      <c r="PYE8" s="155"/>
      <c r="PYF8" s="155"/>
      <c r="PYG8" s="155"/>
      <c r="PYH8" s="155"/>
      <c r="PYI8" s="155"/>
      <c r="PYJ8" s="155"/>
      <c r="PYK8" s="155"/>
      <c r="PYL8" s="155"/>
      <c r="PYM8" s="155"/>
      <c r="PYN8" s="155"/>
      <c r="PYO8" s="155"/>
      <c r="PYP8" s="155"/>
      <c r="PYQ8" s="155"/>
      <c r="PYR8" s="155"/>
      <c r="PYS8" s="155"/>
      <c r="PYT8" s="155"/>
      <c r="PYU8" s="155"/>
      <c r="PYV8" s="155"/>
      <c r="PYW8" s="155"/>
      <c r="PYX8" s="155"/>
      <c r="PYY8" s="155"/>
      <c r="PYZ8" s="155"/>
      <c r="PZA8" s="155"/>
      <c r="PZB8" s="155"/>
      <c r="PZC8" s="155"/>
      <c r="PZD8" s="155"/>
      <c r="PZE8" s="155"/>
      <c r="PZF8" s="155"/>
      <c r="PZG8" s="155"/>
      <c r="PZH8" s="155"/>
      <c r="PZI8" s="155"/>
      <c r="PZJ8" s="155"/>
      <c r="PZK8" s="155"/>
      <c r="PZL8" s="155"/>
      <c r="PZM8" s="155"/>
      <c r="PZN8" s="155"/>
      <c r="PZO8" s="155"/>
      <c r="PZP8" s="155"/>
      <c r="PZQ8" s="155"/>
      <c r="PZR8" s="155"/>
      <c r="PZS8" s="155"/>
      <c r="PZT8" s="155"/>
      <c r="PZU8" s="155"/>
      <c r="PZV8" s="155"/>
      <c r="PZW8" s="155"/>
      <c r="PZX8" s="155"/>
      <c r="PZY8" s="155"/>
      <c r="PZZ8" s="155"/>
      <c r="QAA8" s="155"/>
      <c r="QAB8" s="155"/>
      <c r="QAC8" s="155"/>
      <c r="QAD8" s="155"/>
      <c r="QAE8" s="155"/>
      <c r="QAF8" s="155"/>
      <c r="QAG8" s="155"/>
      <c r="QAH8" s="155"/>
      <c r="QAI8" s="155"/>
      <c r="QAJ8" s="155"/>
      <c r="QAK8" s="155"/>
      <c r="QAL8" s="155"/>
      <c r="QAM8" s="155"/>
      <c r="QAN8" s="155"/>
      <c r="QAO8" s="155"/>
      <c r="QAP8" s="155"/>
      <c r="QAQ8" s="155"/>
      <c r="QAR8" s="155"/>
      <c r="QAS8" s="155"/>
      <c r="QAT8" s="155"/>
      <c r="QAU8" s="155"/>
      <c r="QAV8" s="155"/>
      <c r="QAW8" s="155"/>
      <c r="QAX8" s="155"/>
      <c r="QAY8" s="155"/>
      <c r="QAZ8" s="155"/>
      <c r="QBA8" s="155"/>
      <c r="QBB8" s="155"/>
      <c r="QBC8" s="155"/>
      <c r="QBD8" s="155"/>
      <c r="QBE8" s="155"/>
      <c r="QBF8" s="155"/>
      <c r="QBG8" s="155"/>
      <c r="QBH8" s="155"/>
      <c r="QBI8" s="155"/>
      <c r="QBJ8" s="155"/>
      <c r="QBK8" s="155"/>
      <c r="QBL8" s="155"/>
      <c r="QBM8" s="155"/>
      <c r="QBN8" s="155"/>
      <c r="QBO8" s="155"/>
      <c r="QBP8" s="155"/>
      <c r="QBQ8" s="155"/>
      <c r="QBR8" s="155"/>
      <c r="QBS8" s="155"/>
      <c r="QBT8" s="155"/>
      <c r="QBU8" s="155"/>
      <c r="QBV8" s="155"/>
      <c r="QBW8" s="155"/>
      <c r="QBX8" s="155"/>
      <c r="QBY8" s="155"/>
      <c r="QBZ8" s="155"/>
      <c r="QCA8" s="155"/>
      <c r="QCB8" s="155"/>
      <c r="QCC8" s="155"/>
      <c r="QCD8" s="155"/>
      <c r="QCE8" s="155"/>
      <c r="QCF8" s="155"/>
      <c r="QCG8" s="155"/>
      <c r="QCH8" s="155"/>
      <c r="QCI8" s="155"/>
      <c r="QCJ8" s="155"/>
      <c r="QCK8" s="155"/>
      <c r="QCL8" s="155"/>
      <c r="QCM8" s="155"/>
      <c r="QCN8" s="155"/>
      <c r="QCO8" s="155"/>
      <c r="QCP8" s="155"/>
      <c r="QCQ8" s="155"/>
      <c r="QCR8" s="155"/>
      <c r="QCS8" s="155"/>
      <c r="QCT8" s="155"/>
      <c r="QCU8" s="155"/>
      <c r="QCV8" s="155"/>
      <c r="QCW8" s="155"/>
      <c r="QCX8" s="155"/>
      <c r="QCY8" s="155"/>
      <c r="QCZ8" s="155"/>
      <c r="QDA8" s="155"/>
      <c r="QDB8" s="155"/>
      <c r="QDC8" s="155"/>
      <c r="QDD8" s="155"/>
      <c r="QDE8" s="155"/>
      <c r="QDF8" s="155"/>
      <c r="QDG8" s="155"/>
      <c r="QDH8" s="155"/>
      <c r="QDI8" s="155"/>
      <c r="QDJ8" s="155"/>
      <c r="QDK8" s="155"/>
      <c r="QDL8" s="155"/>
      <c r="QDM8" s="155"/>
      <c r="QDN8" s="155"/>
      <c r="QDO8" s="155"/>
      <c r="QDP8" s="155"/>
      <c r="QDQ8" s="155"/>
      <c r="QDR8" s="155"/>
      <c r="QDS8" s="155"/>
      <c r="QDT8" s="155"/>
      <c r="QDU8" s="155"/>
      <c r="QDV8" s="155"/>
      <c r="QDW8" s="155"/>
      <c r="QDX8" s="155"/>
      <c r="QDY8" s="155"/>
      <c r="QDZ8" s="155"/>
      <c r="QEA8" s="155"/>
      <c r="QEB8" s="155"/>
      <c r="QEC8" s="155"/>
      <c r="QED8" s="155"/>
      <c r="QEE8" s="155"/>
      <c r="QEF8" s="155"/>
      <c r="QEG8" s="155"/>
      <c r="QEH8" s="155"/>
      <c r="QEI8" s="155"/>
      <c r="QEJ8" s="155"/>
      <c r="QEK8" s="155"/>
      <c r="QEL8" s="155"/>
      <c r="QEM8" s="155"/>
      <c r="QEN8" s="155"/>
      <c r="QEO8" s="155"/>
      <c r="QEP8" s="155"/>
      <c r="QEQ8" s="155"/>
      <c r="QER8" s="155"/>
      <c r="QES8" s="155"/>
      <c r="QET8" s="155"/>
      <c r="QEU8" s="155"/>
      <c r="QEV8" s="155"/>
      <c r="QEW8" s="155"/>
      <c r="QEX8" s="155"/>
      <c r="QEY8" s="155"/>
      <c r="QEZ8" s="155"/>
      <c r="QFA8" s="155"/>
      <c r="QFB8" s="155"/>
      <c r="QFC8" s="155"/>
      <c r="QFD8" s="155"/>
      <c r="QFE8" s="155"/>
      <c r="QFF8" s="155"/>
      <c r="QFG8" s="155"/>
      <c r="QFH8" s="155"/>
      <c r="QFI8" s="155"/>
      <c r="QFJ8" s="155"/>
      <c r="QFK8" s="155"/>
      <c r="QFL8" s="155"/>
      <c r="QFM8" s="155"/>
      <c r="QFN8" s="155"/>
      <c r="QFO8" s="155"/>
      <c r="QFP8" s="155"/>
      <c r="QFQ8" s="155"/>
      <c r="QFR8" s="155"/>
      <c r="QFS8" s="155"/>
      <c r="QFT8" s="155"/>
      <c r="QFU8" s="155"/>
      <c r="QFV8" s="155"/>
      <c r="QFW8" s="155"/>
      <c r="QFX8" s="155"/>
      <c r="QFY8" s="155"/>
      <c r="QFZ8" s="155"/>
      <c r="QGA8" s="155"/>
      <c r="QGB8" s="155"/>
      <c r="QGC8" s="155"/>
      <c r="QGD8" s="155"/>
      <c r="QGE8" s="155"/>
      <c r="QGF8" s="155"/>
      <c r="QGG8" s="155"/>
      <c r="QGH8" s="155"/>
      <c r="QGI8" s="155"/>
      <c r="QGJ8" s="155"/>
      <c r="QGK8" s="155"/>
      <c r="QGL8" s="155"/>
      <c r="QGM8" s="155"/>
      <c r="QGN8" s="155"/>
      <c r="QGO8" s="155"/>
      <c r="QGP8" s="155"/>
      <c r="QGQ8" s="155"/>
      <c r="QGR8" s="155"/>
      <c r="QGS8" s="155"/>
      <c r="QGT8" s="155"/>
      <c r="QGU8" s="155"/>
      <c r="QGV8" s="155"/>
      <c r="QGW8" s="155"/>
      <c r="QGX8" s="155"/>
      <c r="QGY8" s="155"/>
      <c r="QGZ8" s="155"/>
      <c r="QHA8" s="155"/>
      <c r="QHB8" s="155"/>
      <c r="QHC8" s="155"/>
      <c r="QHD8" s="155"/>
      <c r="QHE8" s="155"/>
      <c r="QHF8" s="155"/>
      <c r="QHG8" s="155"/>
      <c r="QHH8" s="155"/>
      <c r="QHI8" s="155"/>
      <c r="QHJ8" s="155"/>
      <c r="QHK8" s="155"/>
      <c r="QHL8" s="155"/>
      <c r="QHM8" s="155"/>
      <c r="QHN8" s="155"/>
      <c r="QHO8" s="155"/>
      <c r="QHP8" s="155"/>
      <c r="QHQ8" s="155"/>
      <c r="QHR8" s="155"/>
      <c r="QHS8" s="155"/>
      <c r="QHT8" s="155"/>
      <c r="QHU8" s="155"/>
      <c r="QHV8" s="155"/>
      <c r="QHW8" s="155"/>
      <c r="QHX8" s="155"/>
      <c r="QHY8" s="155"/>
      <c r="QHZ8" s="155"/>
      <c r="QIA8" s="155"/>
      <c r="QIB8" s="155"/>
      <c r="QIC8" s="155"/>
      <c r="QID8" s="155"/>
      <c r="QIE8" s="155"/>
      <c r="QIF8" s="155"/>
      <c r="QIG8" s="155"/>
      <c r="QIH8" s="155"/>
      <c r="QII8" s="155"/>
      <c r="QIJ8" s="155"/>
      <c r="QIK8" s="155"/>
      <c r="QIL8" s="155"/>
      <c r="QIM8" s="155"/>
      <c r="QIN8" s="155"/>
      <c r="QIO8" s="155"/>
      <c r="QIP8" s="155"/>
      <c r="QIQ8" s="155"/>
      <c r="QIR8" s="155"/>
      <c r="QIS8" s="155"/>
      <c r="QIT8" s="155"/>
      <c r="QIU8" s="155"/>
      <c r="QIV8" s="155"/>
      <c r="QIW8" s="155"/>
      <c r="QIX8" s="155"/>
      <c r="QIY8" s="155"/>
      <c r="QIZ8" s="155"/>
      <c r="QJA8" s="155"/>
      <c r="QJB8" s="155"/>
      <c r="QJC8" s="155"/>
      <c r="QJD8" s="155"/>
      <c r="QJE8" s="155"/>
      <c r="QJF8" s="155"/>
      <c r="QJG8" s="155"/>
      <c r="QJH8" s="155"/>
      <c r="QJI8" s="155"/>
      <c r="QJJ8" s="155"/>
      <c r="QJK8" s="155"/>
      <c r="QJL8" s="155"/>
      <c r="QJM8" s="155"/>
      <c r="QJN8" s="155"/>
      <c r="QJO8" s="155"/>
      <c r="QJP8" s="155"/>
      <c r="QJQ8" s="155"/>
      <c r="QJR8" s="155"/>
      <c r="QJS8" s="155"/>
      <c r="QJT8" s="155"/>
      <c r="QJU8" s="155"/>
      <c r="QJV8" s="155"/>
      <c r="QJW8" s="155"/>
      <c r="QJX8" s="155"/>
      <c r="QJY8" s="155"/>
      <c r="QJZ8" s="155"/>
      <c r="QKA8" s="155"/>
      <c r="QKB8" s="155"/>
      <c r="QKC8" s="155"/>
      <c r="QKD8" s="155"/>
      <c r="QKE8" s="155"/>
      <c r="QKF8" s="155"/>
      <c r="QKG8" s="155"/>
      <c r="QKH8" s="155"/>
      <c r="QKI8" s="155"/>
      <c r="QKJ8" s="155"/>
      <c r="QKK8" s="155"/>
      <c r="QKL8" s="155"/>
      <c r="QKM8" s="155"/>
      <c r="QKN8" s="155"/>
      <c r="QKO8" s="155"/>
      <c r="QKP8" s="155"/>
      <c r="QKQ8" s="155"/>
      <c r="QKR8" s="155"/>
      <c r="QKS8" s="155"/>
      <c r="QKT8" s="155"/>
      <c r="QKU8" s="155"/>
      <c r="QKV8" s="155"/>
      <c r="QKW8" s="155"/>
      <c r="QKX8" s="155"/>
      <c r="QKY8" s="155"/>
      <c r="QKZ8" s="155"/>
      <c r="QLA8" s="155"/>
      <c r="QLB8" s="155"/>
      <c r="QLC8" s="155"/>
      <c r="QLD8" s="155"/>
      <c r="QLE8" s="155"/>
      <c r="QLF8" s="155"/>
      <c r="QLG8" s="155"/>
      <c r="QLH8" s="155"/>
      <c r="QLI8" s="155"/>
      <c r="QLJ8" s="155"/>
      <c r="QLK8" s="155"/>
      <c r="QLL8" s="155"/>
      <c r="QLM8" s="155"/>
      <c r="QLN8" s="155"/>
      <c r="QLO8" s="155"/>
      <c r="QLP8" s="155"/>
      <c r="QLQ8" s="155"/>
      <c r="QLR8" s="155"/>
      <c r="QLS8" s="155"/>
      <c r="QLT8" s="155"/>
      <c r="QLU8" s="155"/>
      <c r="QLV8" s="155"/>
      <c r="QLW8" s="155"/>
      <c r="QLX8" s="155"/>
      <c r="QLY8" s="155"/>
      <c r="QLZ8" s="155"/>
      <c r="QMA8" s="155"/>
      <c r="QMB8" s="155"/>
      <c r="QMC8" s="155"/>
      <c r="QMD8" s="155"/>
      <c r="QME8" s="155"/>
      <c r="QMF8" s="155"/>
      <c r="QMG8" s="155"/>
      <c r="QMH8" s="155"/>
      <c r="QMI8" s="155"/>
      <c r="QMJ8" s="155"/>
      <c r="QMK8" s="155"/>
      <c r="QML8" s="155"/>
      <c r="QMM8" s="155"/>
      <c r="QMN8" s="155"/>
      <c r="QMO8" s="155"/>
      <c r="QMP8" s="155"/>
      <c r="QMQ8" s="155"/>
      <c r="QMR8" s="155"/>
      <c r="QMS8" s="155"/>
      <c r="QMT8" s="155"/>
      <c r="QMU8" s="155"/>
      <c r="QMV8" s="155"/>
      <c r="QMW8" s="155"/>
      <c r="QMX8" s="155"/>
      <c r="QMY8" s="155"/>
      <c r="QMZ8" s="155"/>
      <c r="QNA8" s="155"/>
      <c r="QNB8" s="155"/>
      <c r="QNC8" s="155"/>
      <c r="QND8" s="155"/>
      <c r="QNE8" s="155"/>
      <c r="QNF8" s="155"/>
      <c r="QNG8" s="155"/>
      <c r="QNH8" s="155"/>
      <c r="QNI8" s="155"/>
      <c r="QNJ8" s="155"/>
      <c r="QNK8" s="155"/>
      <c r="QNL8" s="155"/>
      <c r="QNM8" s="155"/>
      <c r="QNN8" s="155"/>
      <c r="QNO8" s="155"/>
      <c r="QNP8" s="155"/>
      <c r="QNQ8" s="155"/>
      <c r="QNR8" s="155"/>
      <c r="QNS8" s="155"/>
      <c r="QNT8" s="155"/>
      <c r="QNU8" s="155"/>
      <c r="QNV8" s="155"/>
      <c r="QNW8" s="155"/>
      <c r="QNX8" s="155"/>
      <c r="QNY8" s="155"/>
      <c r="QNZ8" s="155"/>
      <c r="QOA8" s="155"/>
      <c r="QOB8" s="155"/>
      <c r="QOC8" s="155"/>
      <c r="QOD8" s="155"/>
      <c r="QOE8" s="155"/>
      <c r="QOF8" s="155"/>
      <c r="QOG8" s="155"/>
      <c r="QOH8" s="155"/>
      <c r="QOI8" s="155"/>
      <c r="QOJ8" s="155"/>
      <c r="QOK8" s="155"/>
      <c r="QOL8" s="155"/>
      <c r="QOM8" s="155"/>
      <c r="QON8" s="155"/>
      <c r="QOO8" s="155"/>
      <c r="QOP8" s="155"/>
      <c r="QOQ8" s="155"/>
      <c r="QOR8" s="155"/>
      <c r="QOS8" s="155"/>
      <c r="QOT8" s="155"/>
      <c r="QOU8" s="155"/>
      <c r="QOV8" s="155"/>
      <c r="QOW8" s="155"/>
      <c r="QOX8" s="155"/>
      <c r="QOY8" s="155"/>
      <c r="QOZ8" s="155"/>
      <c r="QPA8" s="155"/>
      <c r="QPB8" s="155"/>
      <c r="QPC8" s="155"/>
      <c r="QPD8" s="155"/>
      <c r="QPE8" s="155"/>
      <c r="QPF8" s="155"/>
      <c r="QPG8" s="155"/>
      <c r="QPH8" s="155"/>
      <c r="QPI8" s="155"/>
      <c r="QPJ8" s="155"/>
      <c r="QPK8" s="155"/>
      <c r="QPL8" s="155"/>
      <c r="QPM8" s="155"/>
      <c r="QPN8" s="155"/>
      <c r="QPO8" s="155"/>
      <c r="QPP8" s="155"/>
      <c r="QPQ8" s="155"/>
      <c r="QPR8" s="155"/>
      <c r="QPS8" s="155"/>
      <c r="QPT8" s="155"/>
      <c r="QPU8" s="155"/>
      <c r="QPV8" s="155"/>
      <c r="QPW8" s="155"/>
      <c r="QPX8" s="155"/>
      <c r="QPY8" s="155"/>
      <c r="QPZ8" s="155"/>
      <c r="QQA8" s="155"/>
      <c r="QQB8" s="155"/>
      <c r="QQC8" s="155"/>
      <c r="QQD8" s="155"/>
      <c r="QQE8" s="155"/>
      <c r="QQF8" s="155"/>
      <c r="QQG8" s="155"/>
      <c r="QQH8" s="155"/>
      <c r="QQI8" s="155"/>
      <c r="QQJ8" s="155"/>
      <c r="QQK8" s="155"/>
      <c r="QQL8" s="155"/>
      <c r="QQM8" s="155"/>
      <c r="QQN8" s="155"/>
      <c r="QQO8" s="155"/>
      <c r="QQP8" s="155"/>
      <c r="QQQ8" s="155"/>
      <c r="QQR8" s="155"/>
      <c r="QQS8" s="155"/>
      <c r="QQT8" s="155"/>
      <c r="QQU8" s="155"/>
      <c r="QQV8" s="155"/>
      <c r="QQW8" s="155"/>
      <c r="QQX8" s="155"/>
      <c r="QQY8" s="155"/>
      <c r="QQZ8" s="155"/>
      <c r="QRA8" s="155"/>
      <c r="QRB8" s="155"/>
      <c r="QRC8" s="155"/>
      <c r="QRD8" s="155"/>
      <c r="QRE8" s="155"/>
      <c r="QRF8" s="155"/>
      <c r="QRG8" s="155"/>
      <c r="QRH8" s="155"/>
      <c r="QRI8" s="155"/>
      <c r="QRJ8" s="155"/>
      <c r="QRK8" s="155"/>
      <c r="QRL8" s="155"/>
      <c r="QRM8" s="155"/>
      <c r="QRN8" s="155"/>
      <c r="QRO8" s="155"/>
      <c r="QRP8" s="155"/>
      <c r="QRQ8" s="155"/>
      <c r="QRR8" s="155"/>
      <c r="QRS8" s="155"/>
      <c r="QRT8" s="155"/>
      <c r="QRU8" s="155"/>
      <c r="QRV8" s="155"/>
      <c r="QRW8" s="155"/>
      <c r="QRX8" s="155"/>
      <c r="QRY8" s="155"/>
      <c r="QRZ8" s="155"/>
      <c r="QSA8" s="155"/>
      <c r="QSB8" s="155"/>
      <c r="QSC8" s="155"/>
      <c r="QSD8" s="155"/>
      <c r="QSE8" s="155"/>
      <c r="QSF8" s="155"/>
      <c r="QSG8" s="155"/>
      <c r="QSH8" s="155"/>
      <c r="QSI8" s="155"/>
      <c r="QSJ8" s="155"/>
      <c r="QSK8" s="155"/>
      <c r="QSL8" s="155"/>
      <c r="QSM8" s="155"/>
      <c r="QSN8" s="155"/>
      <c r="QSO8" s="155"/>
      <c r="QSP8" s="155"/>
      <c r="QSQ8" s="155"/>
      <c r="QSR8" s="155"/>
      <c r="QSS8" s="155"/>
      <c r="QST8" s="155"/>
      <c r="QSU8" s="155"/>
      <c r="QSV8" s="155"/>
      <c r="QSW8" s="155"/>
      <c r="QSX8" s="155"/>
      <c r="QSY8" s="155"/>
      <c r="QSZ8" s="155"/>
      <c r="QTA8" s="155"/>
      <c r="QTB8" s="155"/>
      <c r="QTC8" s="155"/>
      <c r="QTD8" s="155"/>
      <c r="QTE8" s="155"/>
      <c r="QTF8" s="155"/>
      <c r="QTG8" s="155"/>
      <c r="QTH8" s="155"/>
      <c r="QTI8" s="155"/>
      <c r="QTJ8" s="155"/>
      <c r="QTK8" s="155"/>
      <c r="QTL8" s="155"/>
      <c r="QTM8" s="155"/>
      <c r="QTN8" s="155"/>
      <c r="QTO8" s="155"/>
      <c r="QTP8" s="155"/>
      <c r="QTQ8" s="155"/>
      <c r="QTR8" s="155"/>
      <c r="QTS8" s="155"/>
      <c r="QTT8" s="155"/>
      <c r="QTU8" s="155"/>
      <c r="QTV8" s="155"/>
      <c r="QTW8" s="155"/>
      <c r="QTX8" s="155"/>
      <c r="QTY8" s="155"/>
      <c r="QTZ8" s="155"/>
      <c r="QUA8" s="155"/>
      <c r="QUB8" s="155"/>
      <c r="QUC8" s="155"/>
      <c r="QUD8" s="155"/>
      <c r="QUE8" s="155"/>
      <c r="QUF8" s="155"/>
      <c r="QUG8" s="155"/>
      <c r="QUH8" s="155"/>
      <c r="QUI8" s="155"/>
      <c r="QUJ8" s="155"/>
      <c r="QUK8" s="155"/>
      <c r="QUL8" s="155"/>
      <c r="QUM8" s="155"/>
      <c r="QUN8" s="155"/>
      <c r="QUO8" s="155"/>
      <c r="QUP8" s="155"/>
      <c r="QUQ8" s="155"/>
      <c r="QUR8" s="155"/>
      <c r="QUS8" s="155"/>
      <c r="QUT8" s="155"/>
      <c r="QUU8" s="155"/>
      <c r="QUV8" s="155"/>
      <c r="QUW8" s="155"/>
      <c r="QUX8" s="155"/>
      <c r="QUY8" s="155"/>
      <c r="QUZ8" s="155"/>
      <c r="QVA8" s="155"/>
      <c r="QVB8" s="155"/>
      <c r="QVC8" s="155"/>
      <c r="QVD8" s="155"/>
      <c r="QVE8" s="155"/>
      <c r="QVF8" s="155"/>
      <c r="QVG8" s="155"/>
      <c r="QVH8" s="155"/>
      <c r="QVI8" s="155"/>
      <c r="QVJ8" s="155"/>
      <c r="QVK8" s="155"/>
      <c r="QVL8" s="155"/>
      <c r="QVM8" s="155"/>
      <c r="QVN8" s="155"/>
      <c r="QVO8" s="155"/>
      <c r="QVP8" s="155"/>
      <c r="QVQ8" s="155"/>
      <c r="QVR8" s="155"/>
      <c r="QVS8" s="155"/>
      <c r="QVT8" s="155"/>
      <c r="QVU8" s="155"/>
      <c r="QVV8" s="155"/>
      <c r="QVW8" s="155"/>
      <c r="QVX8" s="155"/>
      <c r="QVY8" s="155"/>
      <c r="QVZ8" s="155"/>
      <c r="QWA8" s="155"/>
      <c r="QWB8" s="155"/>
      <c r="QWC8" s="155"/>
      <c r="QWD8" s="155"/>
      <c r="QWE8" s="155"/>
      <c r="QWF8" s="155"/>
      <c r="QWG8" s="155"/>
      <c r="QWH8" s="155"/>
      <c r="QWI8" s="155"/>
      <c r="QWJ8" s="155"/>
      <c r="QWK8" s="155"/>
      <c r="QWL8" s="155"/>
      <c r="QWM8" s="155"/>
      <c r="QWN8" s="155"/>
      <c r="QWO8" s="155"/>
      <c r="QWP8" s="155"/>
      <c r="QWQ8" s="155"/>
      <c r="QWR8" s="155"/>
      <c r="QWS8" s="155"/>
      <c r="QWT8" s="155"/>
      <c r="QWU8" s="155"/>
      <c r="QWV8" s="155"/>
      <c r="QWW8" s="155"/>
      <c r="QWX8" s="155"/>
      <c r="QWY8" s="155"/>
      <c r="QWZ8" s="155"/>
      <c r="QXA8" s="155"/>
      <c r="QXB8" s="155"/>
      <c r="QXC8" s="155"/>
      <c r="QXD8" s="155"/>
      <c r="QXE8" s="155"/>
      <c r="QXF8" s="155"/>
      <c r="QXG8" s="155"/>
      <c r="QXH8" s="155"/>
      <c r="QXI8" s="155"/>
      <c r="QXJ8" s="155"/>
      <c r="QXK8" s="155"/>
      <c r="QXL8" s="155"/>
      <c r="QXM8" s="155"/>
      <c r="QXN8" s="155"/>
      <c r="QXO8" s="155"/>
      <c r="QXP8" s="155"/>
      <c r="QXQ8" s="155"/>
      <c r="QXR8" s="155"/>
      <c r="QXS8" s="155"/>
      <c r="QXT8" s="155"/>
      <c r="QXU8" s="155"/>
      <c r="QXV8" s="155"/>
      <c r="QXW8" s="155"/>
      <c r="QXX8" s="155"/>
      <c r="QXY8" s="155"/>
      <c r="QXZ8" s="155"/>
      <c r="QYA8" s="155"/>
      <c r="QYB8" s="155"/>
      <c r="QYC8" s="155"/>
      <c r="QYD8" s="155"/>
      <c r="QYE8" s="155"/>
      <c r="QYF8" s="155"/>
      <c r="QYG8" s="155"/>
      <c r="QYH8" s="155"/>
      <c r="QYI8" s="155"/>
      <c r="QYJ8" s="155"/>
      <c r="QYK8" s="155"/>
      <c r="QYL8" s="155"/>
      <c r="QYM8" s="155"/>
      <c r="QYN8" s="155"/>
      <c r="QYO8" s="155"/>
      <c r="QYP8" s="155"/>
      <c r="QYQ8" s="155"/>
      <c r="QYR8" s="155"/>
      <c r="QYS8" s="155"/>
      <c r="QYT8" s="155"/>
      <c r="QYU8" s="155"/>
      <c r="QYV8" s="155"/>
      <c r="QYW8" s="155"/>
      <c r="QYX8" s="155"/>
      <c r="QYY8" s="155"/>
      <c r="QYZ8" s="155"/>
      <c r="QZA8" s="155"/>
      <c r="QZB8" s="155"/>
      <c r="QZC8" s="155"/>
      <c r="QZD8" s="155"/>
      <c r="QZE8" s="155"/>
      <c r="QZF8" s="155"/>
      <c r="QZG8" s="155"/>
      <c r="QZH8" s="155"/>
      <c r="QZI8" s="155"/>
      <c r="QZJ8" s="155"/>
      <c r="QZK8" s="155"/>
      <c r="QZL8" s="155"/>
      <c r="QZM8" s="155"/>
      <c r="QZN8" s="155"/>
      <c r="QZO8" s="155"/>
      <c r="QZP8" s="155"/>
      <c r="QZQ8" s="155"/>
      <c r="QZR8" s="155"/>
      <c r="QZS8" s="155"/>
      <c r="QZT8" s="155"/>
      <c r="QZU8" s="155"/>
      <c r="QZV8" s="155"/>
      <c r="QZW8" s="155"/>
      <c r="QZX8" s="155"/>
      <c r="QZY8" s="155"/>
      <c r="QZZ8" s="155"/>
      <c r="RAA8" s="155"/>
      <c r="RAB8" s="155"/>
      <c r="RAC8" s="155"/>
      <c r="RAD8" s="155"/>
      <c r="RAE8" s="155"/>
      <c r="RAF8" s="155"/>
      <c r="RAG8" s="155"/>
      <c r="RAH8" s="155"/>
      <c r="RAI8" s="155"/>
      <c r="RAJ8" s="155"/>
      <c r="RAK8" s="155"/>
      <c r="RAL8" s="155"/>
      <c r="RAM8" s="155"/>
      <c r="RAN8" s="155"/>
      <c r="RAO8" s="155"/>
      <c r="RAP8" s="155"/>
      <c r="RAQ8" s="155"/>
      <c r="RAR8" s="155"/>
      <c r="RAS8" s="155"/>
      <c r="RAT8" s="155"/>
      <c r="RAU8" s="155"/>
      <c r="RAV8" s="155"/>
      <c r="RAW8" s="155"/>
      <c r="RAX8" s="155"/>
      <c r="RAY8" s="155"/>
      <c r="RAZ8" s="155"/>
      <c r="RBA8" s="155"/>
      <c r="RBB8" s="155"/>
      <c r="RBC8" s="155"/>
      <c r="RBD8" s="155"/>
      <c r="RBE8" s="155"/>
      <c r="RBF8" s="155"/>
      <c r="RBG8" s="155"/>
      <c r="RBH8" s="155"/>
      <c r="RBI8" s="155"/>
      <c r="RBJ8" s="155"/>
      <c r="RBK8" s="155"/>
      <c r="RBL8" s="155"/>
      <c r="RBM8" s="155"/>
      <c r="RBN8" s="155"/>
      <c r="RBO8" s="155"/>
      <c r="RBP8" s="155"/>
      <c r="RBQ8" s="155"/>
      <c r="RBR8" s="155"/>
      <c r="RBS8" s="155"/>
      <c r="RBT8" s="155"/>
      <c r="RBU8" s="155"/>
      <c r="RBV8" s="155"/>
      <c r="RBW8" s="155"/>
      <c r="RBX8" s="155"/>
      <c r="RBY8" s="155"/>
      <c r="RBZ8" s="155"/>
      <c r="RCA8" s="155"/>
      <c r="RCB8" s="155"/>
      <c r="RCC8" s="155"/>
      <c r="RCD8" s="155"/>
      <c r="RCE8" s="155"/>
      <c r="RCF8" s="155"/>
      <c r="RCG8" s="155"/>
      <c r="RCH8" s="155"/>
      <c r="RCI8" s="155"/>
      <c r="RCJ8" s="155"/>
      <c r="RCK8" s="155"/>
      <c r="RCL8" s="155"/>
      <c r="RCM8" s="155"/>
      <c r="RCN8" s="155"/>
      <c r="RCO8" s="155"/>
      <c r="RCP8" s="155"/>
      <c r="RCQ8" s="155"/>
      <c r="RCR8" s="155"/>
      <c r="RCS8" s="155"/>
      <c r="RCT8" s="155"/>
      <c r="RCU8" s="155"/>
      <c r="RCV8" s="155"/>
      <c r="RCW8" s="155"/>
      <c r="RCX8" s="155"/>
      <c r="RCY8" s="155"/>
      <c r="RCZ8" s="155"/>
      <c r="RDA8" s="155"/>
      <c r="RDB8" s="155"/>
      <c r="RDC8" s="155"/>
      <c r="RDD8" s="155"/>
      <c r="RDE8" s="155"/>
      <c r="RDF8" s="155"/>
      <c r="RDG8" s="155"/>
      <c r="RDH8" s="155"/>
      <c r="RDI8" s="155"/>
      <c r="RDJ8" s="155"/>
      <c r="RDK8" s="155"/>
      <c r="RDL8" s="155"/>
      <c r="RDM8" s="155"/>
      <c r="RDN8" s="155"/>
      <c r="RDO8" s="155"/>
      <c r="RDP8" s="155"/>
      <c r="RDQ8" s="155"/>
      <c r="RDR8" s="155"/>
      <c r="RDS8" s="155"/>
      <c r="RDT8" s="155"/>
      <c r="RDU8" s="155"/>
      <c r="RDV8" s="155"/>
      <c r="RDW8" s="155"/>
      <c r="RDX8" s="155"/>
      <c r="RDY8" s="155"/>
      <c r="RDZ8" s="155"/>
      <c r="REA8" s="155"/>
      <c r="REB8" s="155"/>
      <c r="REC8" s="155"/>
      <c r="RED8" s="155"/>
      <c r="REE8" s="155"/>
      <c r="REF8" s="155"/>
      <c r="REG8" s="155"/>
      <c r="REH8" s="155"/>
      <c r="REI8" s="155"/>
      <c r="REJ8" s="155"/>
      <c r="REK8" s="155"/>
      <c r="REL8" s="155"/>
      <c r="REM8" s="155"/>
      <c r="REN8" s="155"/>
      <c r="REO8" s="155"/>
      <c r="REP8" s="155"/>
      <c r="REQ8" s="155"/>
      <c r="RER8" s="155"/>
      <c r="RES8" s="155"/>
      <c r="RET8" s="155"/>
      <c r="REU8" s="155"/>
      <c r="REV8" s="155"/>
      <c r="REW8" s="155"/>
      <c r="REX8" s="155"/>
      <c r="REY8" s="155"/>
      <c r="REZ8" s="155"/>
      <c r="RFA8" s="155"/>
      <c r="RFB8" s="155"/>
      <c r="RFC8" s="155"/>
      <c r="RFD8" s="155"/>
      <c r="RFE8" s="155"/>
      <c r="RFF8" s="155"/>
      <c r="RFG8" s="155"/>
      <c r="RFH8" s="155"/>
      <c r="RFI8" s="155"/>
      <c r="RFJ8" s="155"/>
      <c r="RFK8" s="155"/>
      <c r="RFL8" s="155"/>
      <c r="RFM8" s="155"/>
      <c r="RFN8" s="155"/>
      <c r="RFO8" s="155"/>
      <c r="RFP8" s="155"/>
      <c r="RFQ8" s="155"/>
      <c r="RFR8" s="155"/>
      <c r="RFS8" s="155"/>
      <c r="RFT8" s="155"/>
      <c r="RFU8" s="155"/>
      <c r="RFV8" s="155"/>
      <c r="RFW8" s="155"/>
      <c r="RFX8" s="155"/>
      <c r="RFY8" s="155"/>
      <c r="RFZ8" s="155"/>
      <c r="RGA8" s="155"/>
      <c r="RGB8" s="155"/>
      <c r="RGC8" s="155"/>
      <c r="RGD8" s="155"/>
      <c r="RGE8" s="155"/>
      <c r="RGF8" s="155"/>
      <c r="RGG8" s="155"/>
      <c r="RGH8" s="155"/>
      <c r="RGI8" s="155"/>
      <c r="RGJ8" s="155"/>
      <c r="RGK8" s="155"/>
      <c r="RGL8" s="155"/>
      <c r="RGM8" s="155"/>
      <c r="RGN8" s="155"/>
      <c r="RGO8" s="155"/>
      <c r="RGP8" s="155"/>
      <c r="RGQ8" s="155"/>
      <c r="RGR8" s="155"/>
      <c r="RGS8" s="155"/>
      <c r="RGT8" s="155"/>
      <c r="RGU8" s="155"/>
      <c r="RGV8" s="155"/>
      <c r="RGW8" s="155"/>
      <c r="RGX8" s="155"/>
      <c r="RGY8" s="155"/>
      <c r="RGZ8" s="155"/>
      <c r="RHA8" s="155"/>
      <c r="RHB8" s="155"/>
      <c r="RHC8" s="155"/>
      <c r="RHD8" s="155"/>
      <c r="RHE8" s="155"/>
      <c r="RHF8" s="155"/>
      <c r="RHG8" s="155"/>
      <c r="RHH8" s="155"/>
      <c r="RHI8" s="155"/>
      <c r="RHJ8" s="155"/>
      <c r="RHK8" s="155"/>
      <c r="RHL8" s="155"/>
      <c r="RHM8" s="155"/>
      <c r="RHN8" s="155"/>
      <c r="RHO8" s="155"/>
      <c r="RHP8" s="155"/>
      <c r="RHQ8" s="155"/>
      <c r="RHR8" s="155"/>
      <c r="RHS8" s="155"/>
      <c r="RHT8" s="155"/>
      <c r="RHU8" s="155"/>
      <c r="RHV8" s="155"/>
      <c r="RHW8" s="155"/>
      <c r="RHX8" s="155"/>
      <c r="RHY8" s="155"/>
      <c r="RHZ8" s="155"/>
      <c r="RIA8" s="155"/>
      <c r="RIB8" s="155"/>
      <c r="RIC8" s="155"/>
      <c r="RID8" s="155"/>
      <c r="RIE8" s="155"/>
      <c r="RIF8" s="155"/>
      <c r="RIG8" s="155"/>
      <c r="RIH8" s="155"/>
      <c r="RII8" s="155"/>
      <c r="RIJ8" s="155"/>
      <c r="RIK8" s="155"/>
      <c r="RIL8" s="155"/>
      <c r="RIM8" s="155"/>
      <c r="RIN8" s="155"/>
      <c r="RIO8" s="155"/>
      <c r="RIP8" s="155"/>
      <c r="RIQ8" s="155"/>
      <c r="RIR8" s="155"/>
      <c r="RIS8" s="155"/>
      <c r="RIT8" s="155"/>
      <c r="RIU8" s="155"/>
      <c r="RIV8" s="155"/>
      <c r="RIW8" s="155"/>
      <c r="RIX8" s="155"/>
      <c r="RIY8" s="155"/>
      <c r="RIZ8" s="155"/>
      <c r="RJA8" s="155"/>
      <c r="RJB8" s="155"/>
      <c r="RJC8" s="155"/>
      <c r="RJD8" s="155"/>
      <c r="RJE8" s="155"/>
      <c r="RJF8" s="155"/>
      <c r="RJG8" s="155"/>
      <c r="RJH8" s="155"/>
      <c r="RJI8" s="155"/>
      <c r="RJJ8" s="155"/>
      <c r="RJK8" s="155"/>
      <c r="RJL8" s="155"/>
      <c r="RJM8" s="155"/>
      <c r="RJN8" s="155"/>
      <c r="RJO8" s="155"/>
      <c r="RJP8" s="155"/>
      <c r="RJQ8" s="155"/>
      <c r="RJR8" s="155"/>
      <c r="RJS8" s="155"/>
      <c r="RJT8" s="155"/>
      <c r="RJU8" s="155"/>
      <c r="RJV8" s="155"/>
      <c r="RJW8" s="155"/>
      <c r="RJX8" s="155"/>
      <c r="RJY8" s="155"/>
      <c r="RJZ8" s="155"/>
      <c r="RKA8" s="155"/>
      <c r="RKB8" s="155"/>
      <c r="RKC8" s="155"/>
      <c r="RKD8" s="155"/>
      <c r="RKE8" s="155"/>
      <c r="RKF8" s="155"/>
      <c r="RKG8" s="155"/>
      <c r="RKH8" s="155"/>
      <c r="RKI8" s="155"/>
      <c r="RKJ8" s="155"/>
      <c r="RKK8" s="155"/>
      <c r="RKL8" s="155"/>
      <c r="RKM8" s="155"/>
      <c r="RKN8" s="155"/>
      <c r="RKO8" s="155"/>
      <c r="RKP8" s="155"/>
      <c r="RKQ8" s="155"/>
      <c r="RKR8" s="155"/>
      <c r="RKS8" s="155"/>
      <c r="RKT8" s="155"/>
      <c r="RKU8" s="155"/>
      <c r="RKV8" s="155"/>
      <c r="RKW8" s="155"/>
      <c r="RKX8" s="155"/>
      <c r="RKY8" s="155"/>
      <c r="RKZ8" s="155"/>
      <c r="RLA8" s="155"/>
      <c r="RLB8" s="155"/>
      <c r="RLC8" s="155"/>
      <c r="RLD8" s="155"/>
      <c r="RLE8" s="155"/>
      <c r="RLF8" s="155"/>
      <c r="RLG8" s="155"/>
      <c r="RLH8" s="155"/>
      <c r="RLI8" s="155"/>
      <c r="RLJ8" s="155"/>
      <c r="RLK8" s="155"/>
      <c r="RLL8" s="155"/>
      <c r="RLM8" s="155"/>
      <c r="RLN8" s="155"/>
      <c r="RLO8" s="155"/>
      <c r="RLP8" s="155"/>
      <c r="RLQ8" s="155"/>
      <c r="RLR8" s="155"/>
      <c r="RLS8" s="155"/>
      <c r="RLT8" s="155"/>
      <c r="RLU8" s="155"/>
      <c r="RLV8" s="155"/>
      <c r="RLW8" s="155"/>
      <c r="RLX8" s="155"/>
      <c r="RLY8" s="155"/>
      <c r="RLZ8" s="155"/>
      <c r="RMA8" s="155"/>
      <c r="RMB8" s="155"/>
      <c r="RMC8" s="155"/>
      <c r="RMD8" s="155"/>
      <c r="RME8" s="155"/>
      <c r="RMF8" s="155"/>
      <c r="RMG8" s="155"/>
      <c r="RMH8" s="155"/>
      <c r="RMI8" s="155"/>
      <c r="RMJ8" s="155"/>
      <c r="RMK8" s="155"/>
      <c r="RML8" s="155"/>
      <c r="RMM8" s="155"/>
      <c r="RMN8" s="155"/>
      <c r="RMO8" s="155"/>
      <c r="RMP8" s="155"/>
      <c r="RMQ8" s="155"/>
      <c r="RMR8" s="155"/>
      <c r="RMS8" s="155"/>
      <c r="RMT8" s="155"/>
      <c r="RMU8" s="155"/>
      <c r="RMV8" s="155"/>
      <c r="RMW8" s="155"/>
      <c r="RMX8" s="155"/>
      <c r="RMY8" s="155"/>
      <c r="RMZ8" s="155"/>
      <c r="RNA8" s="155"/>
      <c r="RNB8" s="155"/>
      <c r="RNC8" s="155"/>
      <c r="RND8" s="155"/>
      <c r="RNE8" s="155"/>
      <c r="RNF8" s="155"/>
      <c r="RNG8" s="155"/>
      <c r="RNH8" s="155"/>
      <c r="RNI8" s="155"/>
      <c r="RNJ8" s="155"/>
      <c r="RNK8" s="155"/>
      <c r="RNL8" s="155"/>
      <c r="RNM8" s="155"/>
      <c r="RNN8" s="155"/>
      <c r="RNO8" s="155"/>
      <c r="RNP8" s="155"/>
      <c r="RNQ8" s="155"/>
      <c r="RNR8" s="155"/>
      <c r="RNS8" s="155"/>
      <c r="RNT8" s="155"/>
      <c r="RNU8" s="155"/>
      <c r="RNV8" s="155"/>
      <c r="RNW8" s="155"/>
      <c r="RNX8" s="155"/>
      <c r="RNY8" s="155"/>
      <c r="RNZ8" s="155"/>
      <c r="ROA8" s="155"/>
      <c r="ROB8" s="155"/>
      <c r="ROC8" s="155"/>
      <c r="ROD8" s="155"/>
      <c r="ROE8" s="155"/>
      <c r="ROF8" s="155"/>
      <c r="ROG8" s="155"/>
      <c r="ROH8" s="155"/>
      <c r="ROI8" s="155"/>
      <c r="ROJ8" s="155"/>
      <c r="ROK8" s="155"/>
      <c r="ROL8" s="155"/>
      <c r="ROM8" s="155"/>
      <c r="RON8" s="155"/>
      <c r="ROO8" s="155"/>
      <c r="ROP8" s="155"/>
      <c r="ROQ8" s="155"/>
      <c r="ROR8" s="155"/>
      <c r="ROS8" s="155"/>
      <c r="ROT8" s="155"/>
      <c r="ROU8" s="155"/>
      <c r="ROV8" s="155"/>
      <c r="ROW8" s="155"/>
      <c r="ROX8" s="155"/>
      <c r="ROY8" s="155"/>
      <c r="ROZ8" s="155"/>
      <c r="RPA8" s="155"/>
      <c r="RPB8" s="155"/>
      <c r="RPC8" s="155"/>
      <c r="RPD8" s="155"/>
      <c r="RPE8" s="155"/>
      <c r="RPF8" s="155"/>
      <c r="RPG8" s="155"/>
      <c r="RPH8" s="155"/>
      <c r="RPI8" s="155"/>
      <c r="RPJ8" s="155"/>
      <c r="RPK8" s="155"/>
      <c r="RPL8" s="155"/>
      <c r="RPM8" s="155"/>
      <c r="RPN8" s="155"/>
      <c r="RPO8" s="155"/>
      <c r="RPP8" s="155"/>
      <c r="RPQ8" s="155"/>
      <c r="RPR8" s="155"/>
      <c r="RPS8" s="155"/>
      <c r="RPT8" s="155"/>
      <c r="RPU8" s="155"/>
      <c r="RPV8" s="155"/>
      <c r="RPW8" s="155"/>
      <c r="RPX8" s="155"/>
      <c r="RPY8" s="155"/>
      <c r="RPZ8" s="155"/>
      <c r="RQA8" s="155"/>
      <c r="RQB8" s="155"/>
      <c r="RQC8" s="155"/>
      <c r="RQD8" s="155"/>
      <c r="RQE8" s="155"/>
      <c r="RQF8" s="155"/>
      <c r="RQG8" s="155"/>
      <c r="RQH8" s="155"/>
      <c r="RQI8" s="155"/>
      <c r="RQJ8" s="155"/>
      <c r="RQK8" s="155"/>
      <c r="RQL8" s="155"/>
      <c r="RQM8" s="155"/>
      <c r="RQN8" s="155"/>
      <c r="RQO8" s="155"/>
      <c r="RQP8" s="155"/>
      <c r="RQQ8" s="155"/>
      <c r="RQR8" s="155"/>
      <c r="RQS8" s="155"/>
      <c r="RQT8" s="155"/>
      <c r="RQU8" s="155"/>
      <c r="RQV8" s="155"/>
      <c r="RQW8" s="155"/>
      <c r="RQX8" s="155"/>
      <c r="RQY8" s="155"/>
      <c r="RQZ8" s="155"/>
      <c r="RRA8" s="155"/>
      <c r="RRB8" s="155"/>
      <c r="RRC8" s="155"/>
      <c r="RRD8" s="155"/>
      <c r="RRE8" s="155"/>
      <c r="RRF8" s="155"/>
      <c r="RRG8" s="155"/>
      <c r="RRH8" s="155"/>
      <c r="RRI8" s="155"/>
      <c r="RRJ8" s="155"/>
      <c r="RRK8" s="155"/>
      <c r="RRL8" s="155"/>
      <c r="RRM8" s="155"/>
      <c r="RRN8" s="155"/>
      <c r="RRO8" s="155"/>
      <c r="RRP8" s="155"/>
      <c r="RRQ8" s="155"/>
      <c r="RRR8" s="155"/>
      <c r="RRS8" s="155"/>
      <c r="RRT8" s="155"/>
      <c r="RRU8" s="155"/>
      <c r="RRV8" s="155"/>
      <c r="RRW8" s="155"/>
      <c r="RRX8" s="155"/>
      <c r="RRY8" s="155"/>
      <c r="RRZ8" s="155"/>
      <c r="RSA8" s="155"/>
      <c r="RSB8" s="155"/>
      <c r="RSC8" s="155"/>
      <c r="RSD8" s="155"/>
      <c r="RSE8" s="155"/>
      <c r="RSF8" s="155"/>
      <c r="RSG8" s="155"/>
      <c r="RSH8" s="155"/>
      <c r="RSI8" s="155"/>
      <c r="RSJ8" s="155"/>
      <c r="RSK8" s="155"/>
      <c r="RSL8" s="155"/>
      <c r="RSM8" s="155"/>
      <c r="RSN8" s="155"/>
      <c r="RSO8" s="155"/>
      <c r="RSP8" s="155"/>
      <c r="RSQ8" s="155"/>
      <c r="RSR8" s="155"/>
      <c r="RSS8" s="155"/>
      <c r="RST8" s="155"/>
      <c r="RSU8" s="155"/>
      <c r="RSV8" s="155"/>
      <c r="RSW8" s="155"/>
      <c r="RSX8" s="155"/>
      <c r="RSY8" s="155"/>
      <c r="RSZ8" s="155"/>
      <c r="RTA8" s="155"/>
      <c r="RTB8" s="155"/>
      <c r="RTC8" s="155"/>
      <c r="RTD8" s="155"/>
      <c r="RTE8" s="155"/>
      <c r="RTF8" s="155"/>
      <c r="RTG8" s="155"/>
      <c r="RTH8" s="155"/>
      <c r="RTI8" s="155"/>
      <c r="RTJ8" s="155"/>
      <c r="RTK8" s="155"/>
      <c r="RTL8" s="155"/>
      <c r="RTM8" s="155"/>
      <c r="RTN8" s="155"/>
      <c r="RTO8" s="155"/>
      <c r="RTP8" s="155"/>
      <c r="RTQ8" s="155"/>
      <c r="RTR8" s="155"/>
      <c r="RTS8" s="155"/>
      <c r="RTT8" s="155"/>
      <c r="RTU8" s="155"/>
      <c r="RTV8" s="155"/>
      <c r="RTW8" s="155"/>
      <c r="RTX8" s="155"/>
      <c r="RTY8" s="155"/>
      <c r="RTZ8" s="155"/>
      <c r="RUA8" s="155"/>
      <c r="RUB8" s="155"/>
      <c r="RUC8" s="155"/>
      <c r="RUD8" s="155"/>
      <c r="RUE8" s="155"/>
      <c r="RUF8" s="155"/>
      <c r="RUG8" s="155"/>
      <c r="RUH8" s="155"/>
      <c r="RUI8" s="155"/>
      <c r="RUJ8" s="155"/>
      <c r="RUK8" s="155"/>
      <c r="RUL8" s="155"/>
      <c r="RUM8" s="155"/>
      <c r="RUN8" s="155"/>
      <c r="RUO8" s="155"/>
      <c r="RUP8" s="155"/>
      <c r="RUQ8" s="155"/>
      <c r="RUR8" s="155"/>
      <c r="RUS8" s="155"/>
      <c r="RUT8" s="155"/>
      <c r="RUU8" s="155"/>
      <c r="RUV8" s="155"/>
      <c r="RUW8" s="155"/>
      <c r="RUX8" s="155"/>
      <c r="RUY8" s="155"/>
      <c r="RUZ8" s="155"/>
      <c r="RVA8" s="155"/>
      <c r="RVB8" s="155"/>
      <c r="RVC8" s="155"/>
      <c r="RVD8" s="155"/>
      <c r="RVE8" s="155"/>
      <c r="RVF8" s="155"/>
      <c r="RVG8" s="155"/>
      <c r="RVH8" s="155"/>
      <c r="RVI8" s="155"/>
      <c r="RVJ8" s="155"/>
      <c r="RVK8" s="155"/>
      <c r="RVL8" s="155"/>
      <c r="RVM8" s="155"/>
      <c r="RVN8" s="155"/>
      <c r="RVO8" s="155"/>
      <c r="RVP8" s="155"/>
      <c r="RVQ8" s="155"/>
      <c r="RVR8" s="155"/>
      <c r="RVS8" s="155"/>
      <c r="RVT8" s="155"/>
      <c r="RVU8" s="155"/>
      <c r="RVV8" s="155"/>
      <c r="RVW8" s="155"/>
      <c r="RVX8" s="155"/>
      <c r="RVY8" s="155"/>
      <c r="RVZ8" s="155"/>
      <c r="RWA8" s="155"/>
      <c r="RWB8" s="155"/>
      <c r="RWC8" s="155"/>
      <c r="RWD8" s="155"/>
      <c r="RWE8" s="155"/>
      <c r="RWF8" s="155"/>
      <c r="RWG8" s="155"/>
      <c r="RWH8" s="155"/>
      <c r="RWI8" s="155"/>
      <c r="RWJ8" s="155"/>
      <c r="RWK8" s="155"/>
      <c r="RWL8" s="155"/>
      <c r="RWM8" s="155"/>
      <c r="RWN8" s="155"/>
      <c r="RWO8" s="155"/>
      <c r="RWP8" s="155"/>
      <c r="RWQ8" s="155"/>
      <c r="RWR8" s="155"/>
      <c r="RWS8" s="155"/>
      <c r="RWT8" s="155"/>
      <c r="RWU8" s="155"/>
      <c r="RWV8" s="155"/>
      <c r="RWW8" s="155"/>
      <c r="RWX8" s="155"/>
      <c r="RWY8" s="155"/>
      <c r="RWZ8" s="155"/>
      <c r="RXA8" s="155"/>
      <c r="RXB8" s="155"/>
      <c r="RXC8" s="155"/>
      <c r="RXD8" s="155"/>
      <c r="RXE8" s="155"/>
      <c r="RXF8" s="155"/>
      <c r="RXG8" s="155"/>
      <c r="RXH8" s="155"/>
      <c r="RXI8" s="155"/>
      <c r="RXJ8" s="155"/>
      <c r="RXK8" s="155"/>
      <c r="RXL8" s="155"/>
      <c r="RXM8" s="155"/>
      <c r="RXN8" s="155"/>
      <c r="RXO8" s="155"/>
      <c r="RXP8" s="155"/>
      <c r="RXQ8" s="155"/>
      <c r="RXR8" s="155"/>
      <c r="RXS8" s="155"/>
      <c r="RXT8" s="155"/>
      <c r="RXU8" s="155"/>
      <c r="RXV8" s="155"/>
      <c r="RXW8" s="155"/>
      <c r="RXX8" s="155"/>
      <c r="RXY8" s="155"/>
      <c r="RXZ8" s="155"/>
      <c r="RYA8" s="155"/>
      <c r="RYB8" s="155"/>
      <c r="RYC8" s="155"/>
      <c r="RYD8" s="155"/>
      <c r="RYE8" s="155"/>
      <c r="RYF8" s="155"/>
      <c r="RYG8" s="155"/>
      <c r="RYH8" s="155"/>
      <c r="RYI8" s="155"/>
      <c r="RYJ8" s="155"/>
      <c r="RYK8" s="155"/>
      <c r="RYL8" s="155"/>
      <c r="RYM8" s="155"/>
      <c r="RYN8" s="155"/>
      <c r="RYO8" s="155"/>
      <c r="RYP8" s="155"/>
      <c r="RYQ8" s="155"/>
      <c r="RYR8" s="155"/>
      <c r="RYS8" s="155"/>
      <c r="RYT8" s="155"/>
      <c r="RYU8" s="155"/>
      <c r="RYV8" s="155"/>
      <c r="RYW8" s="155"/>
      <c r="RYX8" s="155"/>
      <c r="RYY8" s="155"/>
      <c r="RYZ8" s="155"/>
      <c r="RZA8" s="155"/>
      <c r="RZB8" s="155"/>
      <c r="RZC8" s="155"/>
      <c r="RZD8" s="155"/>
      <c r="RZE8" s="155"/>
      <c r="RZF8" s="155"/>
      <c r="RZG8" s="155"/>
      <c r="RZH8" s="155"/>
      <c r="RZI8" s="155"/>
      <c r="RZJ8" s="155"/>
      <c r="RZK8" s="155"/>
      <c r="RZL8" s="155"/>
      <c r="RZM8" s="155"/>
      <c r="RZN8" s="155"/>
      <c r="RZO8" s="155"/>
      <c r="RZP8" s="155"/>
      <c r="RZQ8" s="155"/>
      <c r="RZR8" s="155"/>
      <c r="RZS8" s="155"/>
      <c r="RZT8" s="155"/>
      <c r="RZU8" s="155"/>
      <c r="RZV8" s="155"/>
      <c r="RZW8" s="155"/>
      <c r="RZX8" s="155"/>
      <c r="RZY8" s="155"/>
      <c r="RZZ8" s="155"/>
      <c r="SAA8" s="155"/>
      <c r="SAB8" s="155"/>
      <c r="SAC8" s="155"/>
      <c r="SAD8" s="155"/>
      <c r="SAE8" s="155"/>
      <c r="SAF8" s="155"/>
      <c r="SAG8" s="155"/>
      <c r="SAH8" s="155"/>
      <c r="SAI8" s="155"/>
      <c r="SAJ8" s="155"/>
      <c r="SAK8" s="155"/>
      <c r="SAL8" s="155"/>
      <c r="SAM8" s="155"/>
      <c r="SAN8" s="155"/>
      <c r="SAO8" s="155"/>
      <c r="SAP8" s="155"/>
      <c r="SAQ8" s="155"/>
      <c r="SAR8" s="155"/>
      <c r="SAS8" s="155"/>
      <c r="SAT8" s="155"/>
      <c r="SAU8" s="155"/>
      <c r="SAV8" s="155"/>
      <c r="SAW8" s="155"/>
      <c r="SAX8" s="155"/>
      <c r="SAY8" s="155"/>
      <c r="SAZ8" s="155"/>
      <c r="SBA8" s="155"/>
      <c r="SBB8" s="155"/>
      <c r="SBC8" s="155"/>
      <c r="SBD8" s="155"/>
      <c r="SBE8" s="155"/>
      <c r="SBF8" s="155"/>
      <c r="SBG8" s="155"/>
      <c r="SBH8" s="155"/>
      <c r="SBI8" s="155"/>
      <c r="SBJ8" s="155"/>
      <c r="SBK8" s="155"/>
      <c r="SBL8" s="155"/>
      <c r="SBM8" s="155"/>
      <c r="SBN8" s="155"/>
      <c r="SBO8" s="155"/>
      <c r="SBP8" s="155"/>
      <c r="SBQ8" s="155"/>
      <c r="SBR8" s="155"/>
      <c r="SBS8" s="155"/>
      <c r="SBT8" s="155"/>
      <c r="SBU8" s="155"/>
      <c r="SBV8" s="155"/>
      <c r="SBW8" s="155"/>
      <c r="SBX8" s="155"/>
      <c r="SBY8" s="155"/>
      <c r="SBZ8" s="155"/>
      <c r="SCA8" s="155"/>
      <c r="SCB8" s="155"/>
      <c r="SCC8" s="155"/>
      <c r="SCD8" s="155"/>
      <c r="SCE8" s="155"/>
      <c r="SCF8" s="155"/>
      <c r="SCG8" s="155"/>
      <c r="SCH8" s="155"/>
      <c r="SCI8" s="155"/>
      <c r="SCJ8" s="155"/>
      <c r="SCK8" s="155"/>
      <c r="SCL8" s="155"/>
      <c r="SCM8" s="155"/>
      <c r="SCN8" s="155"/>
      <c r="SCO8" s="155"/>
      <c r="SCP8" s="155"/>
      <c r="SCQ8" s="155"/>
      <c r="SCR8" s="155"/>
      <c r="SCS8" s="155"/>
      <c r="SCT8" s="155"/>
      <c r="SCU8" s="155"/>
      <c r="SCV8" s="155"/>
      <c r="SCW8" s="155"/>
      <c r="SCX8" s="155"/>
      <c r="SCY8" s="155"/>
      <c r="SCZ8" s="155"/>
      <c r="SDA8" s="155"/>
      <c r="SDB8" s="155"/>
      <c r="SDC8" s="155"/>
      <c r="SDD8" s="155"/>
      <c r="SDE8" s="155"/>
      <c r="SDF8" s="155"/>
      <c r="SDG8" s="155"/>
      <c r="SDH8" s="155"/>
      <c r="SDI8" s="155"/>
      <c r="SDJ8" s="155"/>
      <c r="SDK8" s="155"/>
      <c r="SDL8" s="155"/>
      <c r="SDM8" s="155"/>
      <c r="SDN8" s="155"/>
      <c r="SDO8" s="155"/>
      <c r="SDP8" s="155"/>
      <c r="SDQ8" s="155"/>
      <c r="SDR8" s="155"/>
      <c r="SDS8" s="155"/>
      <c r="SDT8" s="155"/>
      <c r="SDU8" s="155"/>
      <c r="SDV8" s="155"/>
      <c r="SDW8" s="155"/>
      <c r="SDX8" s="155"/>
      <c r="SDY8" s="155"/>
      <c r="SDZ8" s="155"/>
      <c r="SEA8" s="155"/>
      <c r="SEB8" s="155"/>
      <c r="SEC8" s="155"/>
      <c r="SED8" s="155"/>
      <c r="SEE8" s="155"/>
      <c r="SEF8" s="155"/>
      <c r="SEG8" s="155"/>
      <c r="SEH8" s="155"/>
      <c r="SEI8" s="155"/>
      <c r="SEJ8" s="155"/>
      <c r="SEK8" s="155"/>
      <c r="SEL8" s="155"/>
      <c r="SEM8" s="155"/>
      <c r="SEN8" s="155"/>
      <c r="SEO8" s="155"/>
      <c r="SEP8" s="155"/>
      <c r="SEQ8" s="155"/>
      <c r="SER8" s="155"/>
      <c r="SES8" s="155"/>
      <c r="SET8" s="155"/>
      <c r="SEU8" s="155"/>
      <c r="SEV8" s="155"/>
      <c r="SEW8" s="155"/>
      <c r="SEX8" s="155"/>
      <c r="SEY8" s="155"/>
      <c r="SEZ8" s="155"/>
      <c r="SFA8" s="155"/>
      <c r="SFB8" s="155"/>
      <c r="SFC8" s="155"/>
      <c r="SFD8" s="155"/>
      <c r="SFE8" s="155"/>
      <c r="SFF8" s="155"/>
      <c r="SFG8" s="155"/>
      <c r="SFH8" s="155"/>
      <c r="SFI8" s="155"/>
      <c r="SFJ8" s="155"/>
      <c r="SFK8" s="155"/>
      <c r="SFL8" s="155"/>
      <c r="SFM8" s="155"/>
      <c r="SFN8" s="155"/>
      <c r="SFO8" s="155"/>
      <c r="SFP8" s="155"/>
      <c r="SFQ8" s="155"/>
      <c r="SFR8" s="155"/>
      <c r="SFS8" s="155"/>
      <c r="SFT8" s="155"/>
      <c r="SFU8" s="155"/>
      <c r="SFV8" s="155"/>
      <c r="SFW8" s="155"/>
      <c r="SFX8" s="155"/>
      <c r="SFY8" s="155"/>
      <c r="SFZ8" s="155"/>
      <c r="SGA8" s="155"/>
      <c r="SGB8" s="155"/>
      <c r="SGC8" s="155"/>
      <c r="SGD8" s="155"/>
      <c r="SGE8" s="155"/>
      <c r="SGF8" s="155"/>
      <c r="SGG8" s="155"/>
      <c r="SGH8" s="155"/>
      <c r="SGI8" s="155"/>
      <c r="SGJ8" s="155"/>
      <c r="SGK8" s="155"/>
      <c r="SGL8" s="155"/>
      <c r="SGM8" s="155"/>
      <c r="SGN8" s="155"/>
      <c r="SGO8" s="155"/>
      <c r="SGP8" s="155"/>
      <c r="SGQ8" s="155"/>
      <c r="SGR8" s="155"/>
      <c r="SGS8" s="155"/>
      <c r="SGT8" s="155"/>
      <c r="SGU8" s="155"/>
      <c r="SGV8" s="155"/>
      <c r="SGW8" s="155"/>
      <c r="SGX8" s="155"/>
      <c r="SGY8" s="155"/>
      <c r="SGZ8" s="155"/>
      <c r="SHA8" s="155"/>
      <c r="SHB8" s="155"/>
      <c r="SHC8" s="155"/>
      <c r="SHD8" s="155"/>
      <c r="SHE8" s="155"/>
      <c r="SHF8" s="155"/>
      <c r="SHG8" s="155"/>
      <c r="SHH8" s="155"/>
      <c r="SHI8" s="155"/>
      <c r="SHJ8" s="155"/>
      <c r="SHK8" s="155"/>
      <c r="SHL8" s="155"/>
      <c r="SHM8" s="155"/>
      <c r="SHN8" s="155"/>
      <c r="SHO8" s="155"/>
      <c r="SHP8" s="155"/>
      <c r="SHQ8" s="155"/>
      <c r="SHR8" s="155"/>
      <c r="SHS8" s="155"/>
      <c r="SHT8" s="155"/>
      <c r="SHU8" s="155"/>
      <c r="SHV8" s="155"/>
      <c r="SHW8" s="155"/>
      <c r="SHX8" s="155"/>
      <c r="SHY8" s="155"/>
      <c r="SHZ8" s="155"/>
      <c r="SIA8" s="155"/>
      <c r="SIB8" s="155"/>
      <c r="SIC8" s="155"/>
      <c r="SID8" s="155"/>
      <c r="SIE8" s="155"/>
      <c r="SIF8" s="155"/>
      <c r="SIG8" s="155"/>
      <c r="SIH8" s="155"/>
      <c r="SII8" s="155"/>
      <c r="SIJ8" s="155"/>
      <c r="SIK8" s="155"/>
      <c r="SIL8" s="155"/>
      <c r="SIM8" s="155"/>
      <c r="SIN8" s="155"/>
      <c r="SIO8" s="155"/>
      <c r="SIP8" s="155"/>
      <c r="SIQ8" s="155"/>
      <c r="SIR8" s="155"/>
      <c r="SIS8" s="155"/>
      <c r="SIT8" s="155"/>
      <c r="SIU8" s="155"/>
      <c r="SIV8" s="155"/>
      <c r="SIW8" s="155"/>
      <c r="SIX8" s="155"/>
      <c r="SIY8" s="155"/>
      <c r="SIZ8" s="155"/>
      <c r="SJA8" s="155"/>
      <c r="SJB8" s="155"/>
      <c r="SJC8" s="155"/>
      <c r="SJD8" s="155"/>
      <c r="SJE8" s="155"/>
      <c r="SJF8" s="155"/>
      <c r="SJG8" s="155"/>
      <c r="SJH8" s="155"/>
      <c r="SJI8" s="155"/>
      <c r="SJJ8" s="155"/>
      <c r="SJK8" s="155"/>
      <c r="SJL8" s="155"/>
      <c r="SJM8" s="155"/>
      <c r="SJN8" s="155"/>
      <c r="SJO8" s="155"/>
      <c r="SJP8" s="155"/>
      <c r="SJQ8" s="155"/>
      <c r="SJR8" s="155"/>
      <c r="SJS8" s="155"/>
      <c r="SJT8" s="155"/>
      <c r="SJU8" s="155"/>
      <c r="SJV8" s="155"/>
      <c r="SJW8" s="155"/>
      <c r="SJX8" s="155"/>
      <c r="SJY8" s="155"/>
      <c r="SJZ8" s="155"/>
      <c r="SKA8" s="155"/>
      <c r="SKB8" s="155"/>
      <c r="SKC8" s="155"/>
      <c r="SKD8" s="155"/>
      <c r="SKE8" s="155"/>
      <c r="SKF8" s="155"/>
      <c r="SKG8" s="155"/>
      <c r="SKH8" s="155"/>
      <c r="SKI8" s="155"/>
      <c r="SKJ8" s="155"/>
      <c r="SKK8" s="155"/>
      <c r="SKL8" s="155"/>
      <c r="SKM8" s="155"/>
      <c r="SKN8" s="155"/>
      <c r="SKO8" s="155"/>
      <c r="SKP8" s="155"/>
      <c r="SKQ8" s="155"/>
      <c r="SKR8" s="155"/>
      <c r="SKS8" s="155"/>
      <c r="SKT8" s="155"/>
      <c r="SKU8" s="155"/>
      <c r="SKV8" s="155"/>
      <c r="SKW8" s="155"/>
      <c r="SKX8" s="155"/>
      <c r="SKY8" s="155"/>
      <c r="SKZ8" s="155"/>
      <c r="SLA8" s="155"/>
      <c r="SLB8" s="155"/>
      <c r="SLC8" s="155"/>
      <c r="SLD8" s="155"/>
      <c r="SLE8" s="155"/>
      <c r="SLF8" s="155"/>
      <c r="SLG8" s="155"/>
      <c r="SLH8" s="155"/>
      <c r="SLI8" s="155"/>
      <c r="SLJ8" s="155"/>
      <c r="SLK8" s="155"/>
      <c r="SLL8" s="155"/>
      <c r="SLM8" s="155"/>
      <c r="SLN8" s="155"/>
      <c r="SLO8" s="155"/>
      <c r="SLP8" s="155"/>
      <c r="SLQ8" s="155"/>
      <c r="SLR8" s="155"/>
      <c r="SLS8" s="155"/>
      <c r="SLT8" s="155"/>
      <c r="SLU8" s="155"/>
      <c r="SLV8" s="155"/>
      <c r="SLW8" s="155"/>
      <c r="SLX8" s="155"/>
      <c r="SLY8" s="155"/>
      <c r="SLZ8" s="155"/>
      <c r="SMA8" s="155"/>
      <c r="SMB8" s="155"/>
      <c r="SMC8" s="155"/>
      <c r="SMD8" s="155"/>
      <c r="SME8" s="155"/>
      <c r="SMF8" s="155"/>
      <c r="SMG8" s="155"/>
      <c r="SMH8" s="155"/>
      <c r="SMI8" s="155"/>
      <c r="SMJ8" s="155"/>
      <c r="SMK8" s="155"/>
      <c r="SML8" s="155"/>
      <c r="SMM8" s="155"/>
      <c r="SMN8" s="155"/>
      <c r="SMO8" s="155"/>
      <c r="SMP8" s="155"/>
      <c r="SMQ8" s="155"/>
      <c r="SMR8" s="155"/>
      <c r="SMS8" s="155"/>
      <c r="SMT8" s="155"/>
      <c r="SMU8" s="155"/>
      <c r="SMV8" s="155"/>
      <c r="SMW8" s="155"/>
      <c r="SMX8" s="155"/>
      <c r="SMY8" s="155"/>
      <c r="SMZ8" s="155"/>
      <c r="SNA8" s="155"/>
      <c r="SNB8" s="155"/>
      <c r="SNC8" s="155"/>
      <c r="SND8" s="155"/>
      <c r="SNE8" s="155"/>
      <c r="SNF8" s="155"/>
      <c r="SNG8" s="155"/>
      <c r="SNH8" s="155"/>
      <c r="SNI8" s="155"/>
      <c r="SNJ8" s="155"/>
      <c r="SNK8" s="155"/>
      <c r="SNL8" s="155"/>
      <c r="SNM8" s="155"/>
      <c r="SNN8" s="155"/>
      <c r="SNO8" s="155"/>
      <c r="SNP8" s="155"/>
      <c r="SNQ8" s="155"/>
      <c r="SNR8" s="155"/>
      <c r="SNS8" s="155"/>
      <c r="SNT8" s="155"/>
      <c r="SNU8" s="155"/>
      <c r="SNV8" s="155"/>
      <c r="SNW8" s="155"/>
      <c r="SNX8" s="155"/>
      <c r="SNY8" s="155"/>
      <c r="SNZ8" s="155"/>
      <c r="SOA8" s="155"/>
      <c r="SOB8" s="155"/>
      <c r="SOC8" s="155"/>
      <c r="SOD8" s="155"/>
      <c r="SOE8" s="155"/>
      <c r="SOF8" s="155"/>
      <c r="SOG8" s="155"/>
      <c r="SOH8" s="155"/>
      <c r="SOI8" s="155"/>
      <c r="SOJ8" s="155"/>
      <c r="SOK8" s="155"/>
      <c r="SOL8" s="155"/>
      <c r="SOM8" s="155"/>
      <c r="SON8" s="155"/>
      <c r="SOO8" s="155"/>
      <c r="SOP8" s="155"/>
      <c r="SOQ8" s="155"/>
      <c r="SOR8" s="155"/>
      <c r="SOS8" s="155"/>
      <c r="SOT8" s="155"/>
      <c r="SOU8" s="155"/>
      <c r="SOV8" s="155"/>
      <c r="SOW8" s="155"/>
      <c r="SOX8" s="155"/>
      <c r="SOY8" s="155"/>
      <c r="SOZ8" s="155"/>
      <c r="SPA8" s="155"/>
      <c r="SPB8" s="155"/>
      <c r="SPC8" s="155"/>
      <c r="SPD8" s="155"/>
      <c r="SPE8" s="155"/>
      <c r="SPF8" s="155"/>
      <c r="SPG8" s="155"/>
      <c r="SPH8" s="155"/>
      <c r="SPI8" s="155"/>
      <c r="SPJ8" s="155"/>
      <c r="SPK8" s="155"/>
      <c r="SPL8" s="155"/>
      <c r="SPM8" s="155"/>
      <c r="SPN8" s="155"/>
      <c r="SPO8" s="155"/>
      <c r="SPP8" s="155"/>
      <c r="SPQ8" s="155"/>
      <c r="SPR8" s="155"/>
      <c r="SPS8" s="155"/>
      <c r="SPT8" s="155"/>
      <c r="SPU8" s="155"/>
      <c r="SPV8" s="155"/>
      <c r="SPW8" s="155"/>
      <c r="SPX8" s="155"/>
      <c r="SPY8" s="155"/>
      <c r="SPZ8" s="155"/>
      <c r="SQA8" s="155"/>
      <c r="SQB8" s="155"/>
      <c r="SQC8" s="155"/>
      <c r="SQD8" s="155"/>
      <c r="SQE8" s="155"/>
      <c r="SQF8" s="155"/>
      <c r="SQG8" s="155"/>
      <c r="SQH8" s="155"/>
      <c r="SQI8" s="155"/>
      <c r="SQJ8" s="155"/>
      <c r="SQK8" s="155"/>
      <c r="SQL8" s="155"/>
      <c r="SQM8" s="155"/>
      <c r="SQN8" s="155"/>
      <c r="SQO8" s="155"/>
      <c r="SQP8" s="155"/>
      <c r="SQQ8" s="155"/>
      <c r="SQR8" s="155"/>
      <c r="SQS8" s="155"/>
      <c r="SQT8" s="155"/>
      <c r="SQU8" s="155"/>
      <c r="SQV8" s="155"/>
      <c r="SQW8" s="155"/>
      <c r="SQX8" s="155"/>
      <c r="SQY8" s="155"/>
      <c r="SQZ8" s="155"/>
      <c r="SRA8" s="155"/>
      <c r="SRB8" s="155"/>
      <c r="SRC8" s="155"/>
      <c r="SRD8" s="155"/>
      <c r="SRE8" s="155"/>
      <c r="SRF8" s="155"/>
      <c r="SRG8" s="155"/>
      <c r="SRH8" s="155"/>
      <c r="SRI8" s="155"/>
      <c r="SRJ8" s="155"/>
      <c r="SRK8" s="155"/>
      <c r="SRL8" s="155"/>
      <c r="SRM8" s="155"/>
      <c r="SRN8" s="155"/>
      <c r="SRO8" s="155"/>
      <c r="SRP8" s="155"/>
      <c r="SRQ8" s="155"/>
      <c r="SRR8" s="155"/>
      <c r="SRS8" s="155"/>
      <c r="SRT8" s="155"/>
      <c r="SRU8" s="155"/>
      <c r="SRV8" s="155"/>
      <c r="SRW8" s="155"/>
      <c r="SRX8" s="155"/>
      <c r="SRY8" s="155"/>
      <c r="SRZ8" s="155"/>
      <c r="SSA8" s="155"/>
      <c r="SSB8" s="155"/>
      <c r="SSC8" s="155"/>
      <c r="SSD8" s="155"/>
      <c r="SSE8" s="155"/>
      <c r="SSF8" s="155"/>
      <c r="SSG8" s="155"/>
      <c r="SSH8" s="155"/>
      <c r="SSI8" s="155"/>
      <c r="SSJ8" s="155"/>
      <c r="SSK8" s="155"/>
      <c r="SSL8" s="155"/>
      <c r="SSM8" s="155"/>
      <c r="SSN8" s="155"/>
      <c r="SSO8" s="155"/>
      <c r="SSP8" s="155"/>
      <c r="SSQ8" s="155"/>
      <c r="SSR8" s="155"/>
      <c r="SSS8" s="155"/>
      <c r="SST8" s="155"/>
      <c r="SSU8" s="155"/>
      <c r="SSV8" s="155"/>
      <c r="SSW8" s="155"/>
      <c r="SSX8" s="155"/>
      <c r="SSY8" s="155"/>
      <c r="SSZ8" s="155"/>
      <c r="STA8" s="155"/>
      <c r="STB8" s="155"/>
      <c r="STC8" s="155"/>
      <c r="STD8" s="155"/>
      <c r="STE8" s="155"/>
      <c r="STF8" s="155"/>
      <c r="STG8" s="155"/>
      <c r="STH8" s="155"/>
      <c r="STI8" s="155"/>
      <c r="STJ8" s="155"/>
      <c r="STK8" s="155"/>
      <c r="STL8" s="155"/>
      <c r="STM8" s="155"/>
      <c r="STN8" s="155"/>
      <c r="STO8" s="155"/>
      <c r="STP8" s="155"/>
      <c r="STQ8" s="155"/>
      <c r="STR8" s="155"/>
      <c r="STS8" s="155"/>
      <c r="STT8" s="155"/>
      <c r="STU8" s="155"/>
      <c r="STV8" s="155"/>
      <c r="STW8" s="155"/>
      <c r="STX8" s="155"/>
      <c r="STY8" s="155"/>
      <c r="STZ8" s="155"/>
      <c r="SUA8" s="155"/>
      <c r="SUB8" s="155"/>
      <c r="SUC8" s="155"/>
      <c r="SUD8" s="155"/>
      <c r="SUE8" s="155"/>
      <c r="SUF8" s="155"/>
      <c r="SUG8" s="155"/>
      <c r="SUH8" s="155"/>
      <c r="SUI8" s="155"/>
      <c r="SUJ8" s="155"/>
      <c r="SUK8" s="155"/>
      <c r="SUL8" s="155"/>
      <c r="SUM8" s="155"/>
      <c r="SUN8" s="155"/>
      <c r="SUO8" s="155"/>
      <c r="SUP8" s="155"/>
      <c r="SUQ8" s="155"/>
      <c r="SUR8" s="155"/>
      <c r="SUS8" s="155"/>
      <c r="SUT8" s="155"/>
      <c r="SUU8" s="155"/>
      <c r="SUV8" s="155"/>
      <c r="SUW8" s="155"/>
      <c r="SUX8" s="155"/>
      <c r="SUY8" s="155"/>
      <c r="SUZ8" s="155"/>
      <c r="SVA8" s="155"/>
      <c r="SVB8" s="155"/>
      <c r="SVC8" s="155"/>
      <c r="SVD8" s="155"/>
      <c r="SVE8" s="155"/>
      <c r="SVF8" s="155"/>
      <c r="SVG8" s="155"/>
      <c r="SVH8" s="155"/>
      <c r="SVI8" s="155"/>
      <c r="SVJ8" s="155"/>
      <c r="SVK8" s="155"/>
      <c r="SVL8" s="155"/>
      <c r="SVM8" s="155"/>
      <c r="SVN8" s="155"/>
      <c r="SVO8" s="155"/>
      <c r="SVP8" s="155"/>
      <c r="SVQ8" s="155"/>
      <c r="SVR8" s="155"/>
      <c r="SVS8" s="155"/>
      <c r="SVT8" s="155"/>
      <c r="SVU8" s="155"/>
      <c r="SVV8" s="155"/>
      <c r="SVW8" s="155"/>
      <c r="SVX8" s="155"/>
      <c r="SVY8" s="155"/>
      <c r="SVZ8" s="155"/>
      <c r="SWA8" s="155"/>
      <c r="SWB8" s="155"/>
      <c r="SWC8" s="155"/>
      <c r="SWD8" s="155"/>
      <c r="SWE8" s="155"/>
      <c r="SWF8" s="155"/>
      <c r="SWG8" s="155"/>
      <c r="SWH8" s="155"/>
      <c r="SWI8" s="155"/>
      <c r="SWJ8" s="155"/>
      <c r="SWK8" s="155"/>
      <c r="SWL8" s="155"/>
      <c r="SWM8" s="155"/>
      <c r="SWN8" s="155"/>
      <c r="SWO8" s="155"/>
      <c r="SWP8" s="155"/>
      <c r="SWQ8" s="155"/>
      <c r="SWR8" s="155"/>
      <c r="SWS8" s="155"/>
      <c r="SWT8" s="155"/>
      <c r="SWU8" s="155"/>
      <c r="SWV8" s="155"/>
      <c r="SWW8" s="155"/>
      <c r="SWX8" s="155"/>
      <c r="SWY8" s="155"/>
      <c r="SWZ8" s="155"/>
      <c r="SXA8" s="155"/>
      <c r="SXB8" s="155"/>
      <c r="SXC8" s="155"/>
      <c r="SXD8" s="155"/>
      <c r="SXE8" s="155"/>
      <c r="SXF8" s="155"/>
      <c r="SXG8" s="155"/>
      <c r="SXH8" s="155"/>
      <c r="SXI8" s="155"/>
      <c r="SXJ8" s="155"/>
      <c r="SXK8" s="155"/>
      <c r="SXL8" s="155"/>
      <c r="SXM8" s="155"/>
      <c r="SXN8" s="155"/>
      <c r="SXO8" s="155"/>
      <c r="SXP8" s="155"/>
      <c r="SXQ8" s="155"/>
      <c r="SXR8" s="155"/>
      <c r="SXS8" s="155"/>
      <c r="SXT8" s="155"/>
      <c r="SXU8" s="155"/>
      <c r="SXV8" s="155"/>
      <c r="SXW8" s="155"/>
      <c r="SXX8" s="155"/>
      <c r="SXY8" s="155"/>
      <c r="SXZ8" s="155"/>
      <c r="SYA8" s="155"/>
      <c r="SYB8" s="155"/>
      <c r="SYC8" s="155"/>
      <c r="SYD8" s="155"/>
      <c r="SYE8" s="155"/>
      <c r="SYF8" s="155"/>
      <c r="SYG8" s="155"/>
      <c r="SYH8" s="155"/>
      <c r="SYI8" s="155"/>
      <c r="SYJ8" s="155"/>
      <c r="SYK8" s="155"/>
      <c r="SYL8" s="155"/>
      <c r="SYM8" s="155"/>
      <c r="SYN8" s="155"/>
      <c r="SYO8" s="155"/>
      <c r="SYP8" s="155"/>
      <c r="SYQ8" s="155"/>
      <c r="SYR8" s="155"/>
      <c r="SYS8" s="155"/>
      <c r="SYT8" s="155"/>
      <c r="SYU8" s="155"/>
      <c r="SYV8" s="155"/>
      <c r="SYW8" s="155"/>
      <c r="SYX8" s="155"/>
      <c r="SYY8" s="155"/>
      <c r="SYZ8" s="155"/>
      <c r="SZA8" s="155"/>
      <c r="SZB8" s="155"/>
      <c r="SZC8" s="155"/>
      <c r="SZD8" s="155"/>
      <c r="SZE8" s="155"/>
      <c r="SZF8" s="155"/>
      <c r="SZG8" s="155"/>
      <c r="SZH8" s="155"/>
      <c r="SZI8" s="155"/>
      <c r="SZJ8" s="155"/>
      <c r="SZK8" s="155"/>
      <c r="SZL8" s="155"/>
      <c r="SZM8" s="155"/>
      <c r="SZN8" s="155"/>
      <c r="SZO8" s="155"/>
      <c r="SZP8" s="155"/>
      <c r="SZQ8" s="155"/>
      <c r="SZR8" s="155"/>
      <c r="SZS8" s="155"/>
      <c r="SZT8" s="155"/>
      <c r="SZU8" s="155"/>
      <c r="SZV8" s="155"/>
      <c r="SZW8" s="155"/>
      <c r="SZX8" s="155"/>
      <c r="SZY8" s="155"/>
      <c r="SZZ8" s="155"/>
      <c r="TAA8" s="155"/>
      <c r="TAB8" s="155"/>
      <c r="TAC8" s="155"/>
      <c r="TAD8" s="155"/>
      <c r="TAE8" s="155"/>
      <c r="TAF8" s="155"/>
      <c r="TAG8" s="155"/>
      <c r="TAH8" s="155"/>
      <c r="TAI8" s="155"/>
      <c r="TAJ8" s="155"/>
      <c r="TAK8" s="155"/>
      <c r="TAL8" s="155"/>
      <c r="TAM8" s="155"/>
      <c r="TAN8" s="155"/>
      <c r="TAO8" s="155"/>
      <c r="TAP8" s="155"/>
      <c r="TAQ8" s="155"/>
      <c r="TAR8" s="155"/>
      <c r="TAS8" s="155"/>
      <c r="TAT8" s="155"/>
      <c r="TAU8" s="155"/>
      <c r="TAV8" s="155"/>
      <c r="TAW8" s="155"/>
      <c r="TAX8" s="155"/>
      <c r="TAY8" s="155"/>
      <c r="TAZ8" s="155"/>
      <c r="TBA8" s="155"/>
      <c r="TBB8" s="155"/>
      <c r="TBC8" s="155"/>
      <c r="TBD8" s="155"/>
      <c r="TBE8" s="155"/>
      <c r="TBF8" s="155"/>
      <c r="TBG8" s="155"/>
      <c r="TBH8" s="155"/>
      <c r="TBI8" s="155"/>
      <c r="TBJ8" s="155"/>
      <c r="TBK8" s="155"/>
      <c r="TBL8" s="155"/>
      <c r="TBM8" s="155"/>
      <c r="TBN8" s="155"/>
      <c r="TBO8" s="155"/>
      <c r="TBP8" s="155"/>
      <c r="TBQ8" s="155"/>
      <c r="TBR8" s="155"/>
      <c r="TBS8" s="155"/>
      <c r="TBT8" s="155"/>
      <c r="TBU8" s="155"/>
      <c r="TBV8" s="155"/>
      <c r="TBW8" s="155"/>
      <c r="TBX8" s="155"/>
      <c r="TBY8" s="155"/>
      <c r="TBZ8" s="155"/>
      <c r="TCA8" s="155"/>
      <c r="TCB8" s="155"/>
      <c r="TCC8" s="155"/>
      <c r="TCD8" s="155"/>
      <c r="TCE8" s="155"/>
      <c r="TCF8" s="155"/>
      <c r="TCG8" s="155"/>
      <c r="TCH8" s="155"/>
      <c r="TCI8" s="155"/>
      <c r="TCJ8" s="155"/>
      <c r="TCK8" s="155"/>
      <c r="TCL8" s="155"/>
      <c r="TCM8" s="155"/>
      <c r="TCN8" s="155"/>
      <c r="TCO8" s="155"/>
      <c r="TCP8" s="155"/>
      <c r="TCQ8" s="155"/>
      <c r="TCR8" s="155"/>
      <c r="TCS8" s="155"/>
      <c r="TCT8" s="155"/>
      <c r="TCU8" s="155"/>
      <c r="TCV8" s="155"/>
      <c r="TCW8" s="155"/>
      <c r="TCX8" s="155"/>
      <c r="TCY8" s="155"/>
      <c r="TCZ8" s="155"/>
      <c r="TDA8" s="155"/>
      <c r="TDB8" s="155"/>
      <c r="TDC8" s="155"/>
      <c r="TDD8" s="155"/>
      <c r="TDE8" s="155"/>
      <c r="TDF8" s="155"/>
      <c r="TDG8" s="155"/>
      <c r="TDH8" s="155"/>
      <c r="TDI8" s="155"/>
      <c r="TDJ8" s="155"/>
      <c r="TDK8" s="155"/>
      <c r="TDL8" s="155"/>
      <c r="TDM8" s="155"/>
      <c r="TDN8" s="155"/>
      <c r="TDO8" s="155"/>
      <c r="TDP8" s="155"/>
      <c r="TDQ8" s="155"/>
      <c r="TDR8" s="155"/>
      <c r="TDS8" s="155"/>
      <c r="TDT8" s="155"/>
      <c r="TDU8" s="155"/>
      <c r="TDV8" s="155"/>
      <c r="TDW8" s="155"/>
      <c r="TDX8" s="155"/>
      <c r="TDY8" s="155"/>
      <c r="TDZ8" s="155"/>
      <c r="TEA8" s="155"/>
      <c r="TEB8" s="155"/>
      <c r="TEC8" s="155"/>
      <c r="TED8" s="155"/>
      <c r="TEE8" s="155"/>
      <c r="TEF8" s="155"/>
      <c r="TEG8" s="155"/>
      <c r="TEH8" s="155"/>
      <c r="TEI8" s="155"/>
      <c r="TEJ8" s="155"/>
      <c r="TEK8" s="155"/>
      <c r="TEL8" s="155"/>
      <c r="TEM8" s="155"/>
      <c r="TEN8" s="155"/>
      <c r="TEO8" s="155"/>
      <c r="TEP8" s="155"/>
      <c r="TEQ8" s="155"/>
      <c r="TER8" s="155"/>
      <c r="TES8" s="155"/>
      <c r="TET8" s="155"/>
      <c r="TEU8" s="155"/>
      <c r="TEV8" s="155"/>
      <c r="TEW8" s="155"/>
      <c r="TEX8" s="155"/>
      <c r="TEY8" s="155"/>
      <c r="TEZ8" s="155"/>
      <c r="TFA8" s="155"/>
      <c r="TFB8" s="155"/>
      <c r="TFC8" s="155"/>
      <c r="TFD8" s="155"/>
      <c r="TFE8" s="155"/>
      <c r="TFF8" s="155"/>
      <c r="TFG8" s="155"/>
      <c r="TFH8" s="155"/>
      <c r="TFI8" s="155"/>
      <c r="TFJ8" s="155"/>
      <c r="TFK8" s="155"/>
      <c r="TFL8" s="155"/>
      <c r="TFM8" s="155"/>
      <c r="TFN8" s="155"/>
      <c r="TFO8" s="155"/>
      <c r="TFP8" s="155"/>
      <c r="TFQ8" s="155"/>
      <c r="TFR8" s="155"/>
      <c r="TFS8" s="155"/>
      <c r="TFT8" s="155"/>
      <c r="TFU8" s="155"/>
      <c r="TFV8" s="155"/>
      <c r="TFW8" s="155"/>
      <c r="TFX8" s="155"/>
      <c r="TFY8" s="155"/>
      <c r="TFZ8" s="155"/>
      <c r="TGA8" s="155"/>
      <c r="TGB8" s="155"/>
      <c r="TGC8" s="155"/>
      <c r="TGD8" s="155"/>
      <c r="TGE8" s="155"/>
      <c r="TGF8" s="155"/>
      <c r="TGG8" s="155"/>
      <c r="TGH8" s="155"/>
      <c r="TGI8" s="155"/>
      <c r="TGJ8" s="155"/>
      <c r="TGK8" s="155"/>
      <c r="TGL8" s="155"/>
      <c r="TGM8" s="155"/>
      <c r="TGN8" s="155"/>
      <c r="TGO8" s="155"/>
      <c r="TGP8" s="155"/>
      <c r="TGQ8" s="155"/>
      <c r="TGR8" s="155"/>
      <c r="TGS8" s="155"/>
      <c r="TGT8" s="155"/>
      <c r="TGU8" s="155"/>
      <c r="TGV8" s="155"/>
      <c r="TGW8" s="155"/>
      <c r="TGX8" s="155"/>
      <c r="TGY8" s="155"/>
      <c r="TGZ8" s="155"/>
      <c r="THA8" s="155"/>
      <c r="THB8" s="155"/>
      <c r="THC8" s="155"/>
      <c r="THD8" s="155"/>
      <c r="THE8" s="155"/>
      <c r="THF8" s="155"/>
      <c r="THG8" s="155"/>
      <c r="THH8" s="155"/>
      <c r="THI8" s="155"/>
      <c r="THJ8" s="155"/>
      <c r="THK8" s="155"/>
      <c r="THL8" s="155"/>
      <c r="THM8" s="155"/>
      <c r="THN8" s="155"/>
      <c r="THO8" s="155"/>
      <c r="THP8" s="155"/>
      <c r="THQ8" s="155"/>
      <c r="THR8" s="155"/>
      <c r="THS8" s="155"/>
      <c r="THT8" s="155"/>
      <c r="THU8" s="155"/>
      <c r="THV8" s="155"/>
      <c r="THW8" s="155"/>
      <c r="THX8" s="155"/>
      <c r="THY8" s="155"/>
      <c r="THZ8" s="155"/>
      <c r="TIA8" s="155"/>
      <c r="TIB8" s="155"/>
      <c r="TIC8" s="155"/>
      <c r="TID8" s="155"/>
      <c r="TIE8" s="155"/>
      <c r="TIF8" s="155"/>
      <c r="TIG8" s="155"/>
      <c r="TIH8" s="155"/>
      <c r="TII8" s="155"/>
      <c r="TIJ8" s="155"/>
      <c r="TIK8" s="155"/>
      <c r="TIL8" s="155"/>
      <c r="TIM8" s="155"/>
      <c r="TIN8" s="155"/>
      <c r="TIO8" s="155"/>
      <c r="TIP8" s="155"/>
      <c r="TIQ8" s="155"/>
      <c r="TIR8" s="155"/>
      <c r="TIS8" s="155"/>
      <c r="TIT8" s="155"/>
      <c r="TIU8" s="155"/>
      <c r="TIV8" s="155"/>
      <c r="TIW8" s="155"/>
      <c r="TIX8" s="155"/>
      <c r="TIY8" s="155"/>
      <c r="TIZ8" s="155"/>
      <c r="TJA8" s="155"/>
      <c r="TJB8" s="155"/>
      <c r="TJC8" s="155"/>
      <c r="TJD8" s="155"/>
      <c r="TJE8" s="155"/>
      <c r="TJF8" s="155"/>
      <c r="TJG8" s="155"/>
      <c r="TJH8" s="155"/>
      <c r="TJI8" s="155"/>
      <c r="TJJ8" s="155"/>
      <c r="TJK8" s="155"/>
      <c r="TJL8" s="155"/>
      <c r="TJM8" s="155"/>
      <c r="TJN8" s="155"/>
      <c r="TJO8" s="155"/>
      <c r="TJP8" s="155"/>
      <c r="TJQ8" s="155"/>
      <c r="TJR8" s="155"/>
      <c r="TJS8" s="155"/>
      <c r="TJT8" s="155"/>
      <c r="TJU8" s="155"/>
      <c r="TJV8" s="155"/>
      <c r="TJW8" s="155"/>
      <c r="TJX8" s="155"/>
      <c r="TJY8" s="155"/>
      <c r="TJZ8" s="155"/>
      <c r="TKA8" s="155"/>
      <c r="TKB8" s="155"/>
      <c r="TKC8" s="155"/>
      <c r="TKD8" s="155"/>
      <c r="TKE8" s="155"/>
      <c r="TKF8" s="155"/>
      <c r="TKG8" s="155"/>
      <c r="TKH8" s="155"/>
      <c r="TKI8" s="155"/>
      <c r="TKJ8" s="155"/>
      <c r="TKK8" s="155"/>
      <c r="TKL8" s="155"/>
      <c r="TKM8" s="155"/>
      <c r="TKN8" s="155"/>
      <c r="TKO8" s="155"/>
      <c r="TKP8" s="155"/>
      <c r="TKQ8" s="155"/>
      <c r="TKR8" s="155"/>
      <c r="TKS8" s="155"/>
      <c r="TKT8" s="155"/>
      <c r="TKU8" s="155"/>
      <c r="TKV8" s="155"/>
      <c r="TKW8" s="155"/>
      <c r="TKX8" s="155"/>
      <c r="TKY8" s="155"/>
      <c r="TKZ8" s="155"/>
      <c r="TLA8" s="155"/>
      <c r="TLB8" s="155"/>
      <c r="TLC8" s="155"/>
      <c r="TLD8" s="155"/>
      <c r="TLE8" s="155"/>
      <c r="TLF8" s="155"/>
      <c r="TLG8" s="155"/>
      <c r="TLH8" s="155"/>
      <c r="TLI8" s="155"/>
      <c r="TLJ8" s="155"/>
      <c r="TLK8" s="155"/>
      <c r="TLL8" s="155"/>
      <c r="TLM8" s="155"/>
      <c r="TLN8" s="155"/>
      <c r="TLO8" s="155"/>
      <c r="TLP8" s="155"/>
      <c r="TLQ8" s="155"/>
      <c r="TLR8" s="155"/>
      <c r="TLS8" s="155"/>
      <c r="TLT8" s="155"/>
      <c r="TLU8" s="155"/>
      <c r="TLV8" s="155"/>
      <c r="TLW8" s="155"/>
      <c r="TLX8" s="155"/>
      <c r="TLY8" s="155"/>
      <c r="TLZ8" s="155"/>
      <c r="TMA8" s="155"/>
      <c r="TMB8" s="155"/>
      <c r="TMC8" s="155"/>
      <c r="TMD8" s="155"/>
      <c r="TME8" s="155"/>
      <c r="TMF8" s="155"/>
      <c r="TMG8" s="155"/>
      <c r="TMH8" s="155"/>
      <c r="TMI8" s="155"/>
      <c r="TMJ8" s="155"/>
      <c r="TMK8" s="155"/>
      <c r="TML8" s="155"/>
      <c r="TMM8" s="155"/>
      <c r="TMN8" s="155"/>
      <c r="TMO8" s="155"/>
      <c r="TMP8" s="155"/>
      <c r="TMQ8" s="155"/>
      <c r="TMR8" s="155"/>
      <c r="TMS8" s="155"/>
      <c r="TMT8" s="155"/>
      <c r="TMU8" s="155"/>
      <c r="TMV8" s="155"/>
      <c r="TMW8" s="155"/>
      <c r="TMX8" s="155"/>
      <c r="TMY8" s="155"/>
      <c r="TMZ8" s="155"/>
      <c r="TNA8" s="155"/>
      <c r="TNB8" s="155"/>
      <c r="TNC8" s="155"/>
      <c r="TND8" s="155"/>
      <c r="TNE8" s="155"/>
      <c r="TNF8" s="155"/>
      <c r="TNG8" s="155"/>
      <c r="TNH8" s="155"/>
      <c r="TNI8" s="155"/>
      <c r="TNJ8" s="155"/>
      <c r="TNK8" s="155"/>
      <c r="TNL8" s="155"/>
      <c r="TNM8" s="155"/>
      <c r="TNN8" s="155"/>
      <c r="TNO8" s="155"/>
      <c r="TNP8" s="155"/>
      <c r="TNQ8" s="155"/>
      <c r="TNR8" s="155"/>
      <c r="TNS8" s="155"/>
      <c r="TNT8" s="155"/>
      <c r="TNU8" s="155"/>
      <c r="TNV8" s="155"/>
      <c r="TNW8" s="155"/>
      <c r="TNX8" s="155"/>
      <c r="TNY8" s="155"/>
      <c r="TNZ8" s="155"/>
      <c r="TOA8" s="155"/>
      <c r="TOB8" s="155"/>
      <c r="TOC8" s="155"/>
      <c r="TOD8" s="155"/>
      <c r="TOE8" s="155"/>
      <c r="TOF8" s="155"/>
      <c r="TOG8" s="155"/>
      <c r="TOH8" s="155"/>
      <c r="TOI8" s="155"/>
      <c r="TOJ8" s="155"/>
      <c r="TOK8" s="155"/>
      <c r="TOL8" s="155"/>
      <c r="TOM8" s="155"/>
      <c r="TON8" s="155"/>
      <c r="TOO8" s="155"/>
      <c r="TOP8" s="155"/>
      <c r="TOQ8" s="155"/>
      <c r="TOR8" s="155"/>
      <c r="TOS8" s="155"/>
      <c r="TOT8" s="155"/>
      <c r="TOU8" s="155"/>
      <c r="TOV8" s="155"/>
      <c r="TOW8" s="155"/>
      <c r="TOX8" s="155"/>
      <c r="TOY8" s="155"/>
      <c r="TOZ8" s="155"/>
      <c r="TPA8" s="155"/>
      <c r="TPB8" s="155"/>
      <c r="TPC8" s="155"/>
      <c r="TPD8" s="155"/>
      <c r="TPE8" s="155"/>
      <c r="TPF8" s="155"/>
      <c r="TPG8" s="155"/>
      <c r="TPH8" s="155"/>
      <c r="TPI8" s="155"/>
      <c r="TPJ8" s="155"/>
      <c r="TPK8" s="155"/>
      <c r="TPL8" s="155"/>
      <c r="TPM8" s="155"/>
      <c r="TPN8" s="155"/>
      <c r="TPO8" s="155"/>
      <c r="TPP8" s="155"/>
      <c r="TPQ8" s="155"/>
      <c r="TPR8" s="155"/>
      <c r="TPS8" s="155"/>
      <c r="TPT8" s="155"/>
      <c r="TPU8" s="155"/>
      <c r="TPV8" s="155"/>
      <c r="TPW8" s="155"/>
      <c r="TPX8" s="155"/>
      <c r="TPY8" s="155"/>
      <c r="TPZ8" s="155"/>
      <c r="TQA8" s="155"/>
      <c r="TQB8" s="155"/>
      <c r="TQC8" s="155"/>
      <c r="TQD8" s="155"/>
      <c r="TQE8" s="155"/>
      <c r="TQF8" s="155"/>
      <c r="TQG8" s="155"/>
      <c r="TQH8" s="155"/>
      <c r="TQI8" s="155"/>
      <c r="TQJ8" s="155"/>
      <c r="TQK8" s="155"/>
      <c r="TQL8" s="155"/>
      <c r="TQM8" s="155"/>
      <c r="TQN8" s="155"/>
      <c r="TQO8" s="155"/>
      <c r="TQP8" s="155"/>
      <c r="TQQ8" s="155"/>
      <c r="TQR8" s="155"/>
      <c r="TQS8" s="155"/>
      <c r="TQT8" s="155"/>
      <c r="TQU8" s="155"/>
      <c r="TQV8" s="155"/>
      <c r="TQW8" s="155"/>
      <c r="TQX8" s="155"/>
      <c r="TQY8" s="155"/>
      <c r="TQZ8" s="155"/>
      <c r="TRA8" s="155"/>
      <c r="TRB8" s="155"/>
      <c r="TRC8" s="155"/>
      <c r="TRD8" s="155"/>
      <c r="TRE8" s="155"/>
      <c r="TRF8" s="155"/>
      <c r="TRG8" s="155"/>
      <c r="TRH8" s="155"/>
      <c r="TRI8" s="155"/>
      <c r="TRJ8" s="155"/>
      <c r="TRK8" s="155"/>
      <c r="TRL8" s="155"/>
      <c r="TRM8" s="155"/>
      <c r="TRN8" s="155"/>
      <c r="TRO8" s="155"/>
      <c r="TRP8" s="155"/>
      <c r="TRQ8" s="155"/>
      <c r="TRR8" s="155"/>
      <c r="TRS8" s="155"/>
      <c r="TRT8" s="155"/>
      <c r="TRU8" s="155"/>
      <c r="TRV8" s="155"/>
      <c r="TRW8" s="155"/>
      <c r="TRX8" s="155"/>
      <c r="TRY8" s="155"/>
      <c r="TRZ8" s="155"/>
      <c r="TSA8" s="155"/>
      <c r="TSB8" s="155"/>
      <c r="TSC8" s="155"/>
      <c r="TSD8" s="155"/>
      <c r="TSE8" s="155"/>
      <c r="TSF8" s="155"/>
      <c r="TSG8" s="155"/>
      <c r="TSH8" s="155"/>
      <c r="TSI8" s="155"/>
      <c r="TSJ8" s="155"/>
      <c r="TSK8" s="155"/>
      <c r="TSL8" s="155"/>
      <c r="TSM8" s="155"/>
      <c r="TSN8" s="155"/>
      <c r="TSO8" s="155"/>
      <c r="TSP8" s="155"/>
      <c r="TSQ8" s="155"/>
      <c r="TSR8" s="155"/>
      <c r="TSS8" s="155"/>
      <c r="TST8" s="155"/>
      <c r="TSU8" s="155"/>
      <c r="TSV8" s="155"/>
      <c r="TSW8" s="155"/>
      <c r="TSX8" s="155"/>
      <c r="TSY8" s="155"/>
      <c r="TSZ8" s="155"/>
      <c r="TTA8" s="155"/>
      <c r="TTB8" s="155"/>
      <c r="TTC8" s="155"/>
      <c r="TTD8" s="155"/>
      <c r="TTE8" s="155"/>
      <c r="TTF8" s="155"/>
      <c r="TTG8" s="155"/>
      <c r="TTH8" s="155"/>
      <c r="TTI8" s="155"/>
      <c r="TTJ8" s="155"/>
      <c r="TTK8" s="155"/>
      <c r="TTL8" s="155"/>
      <c r="TTM8" s="155"/>
      <c r="TTN8" s="155"/>
      <c r="TTO8" s="155"/>
      <c r="TTP8" s="155"/>
      <c r="TTQ8" s="155"/>
      <c r="TTR8" s="155"/>
      <c r="TTS8" s="155"/>
      <c r="TTT8" s="155"/>
      <c r="TTU8" s="155"/>
      <c r="TTV8" s="155"/>
      <c r="TTW8" s="155"/>
      <c r="TTX8" s="155"/>
      <c r="TTY8" s="155"/>
      <c r="TTZ8" s="155"/>
      <c r="TUA8" s="155"/>
      <c r="TUB8" s="155"/>
      <c r="TUC8" s="155"/>
      <c r="TUD8" s="155"/>
      <c r="TUE8" s="155"/>
      <c r="TUF8" s="155"/>
      <c r="TUG8" s="155"/>
      <c r="TUH8" s="155"/>
      <c r="TUI8" s="155"/>
      <c r="TUJ8" s="155"/>
      <c r="TUK8" s="155"/>
      <c r="TUL8" s="155"/>
      <c r="TUM8" s="155"/>
      <c r="TUN8" s="155"/>
      <c r="TUO8" s="155"/>
      <c r="TUP8" s="155"/>
      <c r="TUQ8" s="155"/>
      <c r="TUR8" s="155"/>
      <c r="TUS8" s="155"/>
      <c r="TUT8" s="155"/>
      <c r="TUU8" s="155"/>
      <c r="TUV8" s="155"/>
      <c r="TUW8" s="155"/>
      <c r="TUX8" s="155"/>
      <c r="TUY8" s="155"/>
      <c r="TUZ8" s="155"/>
      <c r="TVA8" s="155"/>
      <c r="TVB8" s="155"/>
      <c r="TVC8" s="155"/>
      <c r="TVD8" s="155"/>
      <c r="TVE8" s="155"/>
      <c r="TVF8" s="155"/>
      <c r="TVG8" s="155"/>
      <c r="TVH8" s="155"/>
      <c r="TVI8" s="155"/>
      <c r="TVJ8" s="155"/>
      <c r="TVK8" s="155"/>
      <c r="TVL8" s="155"/>
      <c r="TVM8" s="155"/>
      <c r="TVN8" s="155"/>
      <c r="TVO8" s="155"/>
      <c r="TVP8" s="155"/>
      <c r="TVQ8" s="155"/>
      <c r="TVR8" s="155"/>
      <c r="TVS8" s="155"/>
      <c r="TVT8" s="155"/>
      <c r="TVU8" s="155"/>
      <c r="TVV8" s="155"/>
      <c r="TVW8" s="155"/>
      <c r="TVX8" s="155"/>
      <c r="TVY8" s="155"/>
      <c r="TVZ8" s="155"/>
      <c r="TWA8" s="155"/>
      <c r="TWB8" s="155"/>
      <c r="TWC8" s="155"/>
      <c r="TWD8" s="155"/>
      <c r="TWE8" s="155"/>
      <c r="TWF8" s="155"/>
      <c r="TWG8" s="155"/>
      <c r="TWH8" s="155"/>
      <c r="TWI8" s="155"/>
      <c r="TWJ8" s="155"/>
      <c r="TWK8" s="155"/>
      <c r="TWL8" s="155"/>
      <c r="TWM8" s="155"/>
      <c r="TWN8" s="155"/>
      <c r="TWO8" s="155"/>
      <c r="TWP8" s="155"/>
      <c r="TWQ8" s="155"/>
      <c r="TWR8" s="155"/>
      <c r="TWS8" s="155"/>
      <c r="TWT8" s="155"/>
      <c r="TWU8" s="155"/>
      <c r="TWV8" s="155"/>
      <c r="TWW8" s="155"/>
      <c r="TWX8" s="155"/>
      <c r="TWY8" s="155"/>
      <c r="TWZ8" s="155"/>
      <c r="TXA8" s="155"/>
      <c r="TXB8" s="155"/>
      <c r="TXC8" s="155"/>
      <c r="TXD8" s="155"/>
      <c r="TXE8" s="155"/>
      <c r="TXF8" s="155"/>
      <c r="TXG8" s="155"/>
      <c r="TXH8" s="155"/>
      <c r="TXI8" s="155"/>
      <c r="TXJ8" s="155"/>
      <c r="TXK8" s="155"/>
      <c r="TXL8" s="155"/>
      <c r="TXM8" s="155"/>
      <c r="TXN8" s="155"/>
      <c r="TXO8" s="155"/>
      <c r="TXP8" s="155"/>
      <c r="TXQ8" s="155"/>
      <c r="TXR8" s="155"/>
      <c r="TXS8" s="155"/>
      <c r="TXT8" s="155"/>
      <c r="TXU8" s="155"/>
      <c r="TXV8" s="155"/>
      <c r="TXW8" s="155"/>
      <c r="TXX8" s="155"/>
      <c r="TXY8" s="155"/>
      <c r="TXZ8" s="155"/>
      <c r="TYA8" s="155"/>
      <c r="TYB8" s="155"/>
      <c r="TYC8" s="155"/>
      <c r="TYD8" s="155"/>
      <c r="TYE8" s="155"/>
      <c r="TYF8" s="155"/>
      <c r="TYG8" s="155"/>
      <c r="TYH8" s="155"/>
      <c r="TYI8" s="155"/>
      <c r="TYJ8" s="155"/>
      <c r="TYK8" s="155"/>
      <c r="TYL8" s="155"/>
      <c r="TYM8" s="155"/>
      <c r="TYN8" s="155"/>
      <c r="TYO8" s="155"/>
      <c r="TYP8" s="155"/>
      <c r="TYQ8" s="155"/>
      <c r="TYR8" s="155"/>
      <c r="TYS8" s="155"/>
      <c r="TYT8" s="155"/>
      <c r="TYU8" s="155"/>
      <c r="TYV8" s="155"/>
      <c r="TYW8" s="155"/>
      <c r="TYX8" s="155"/>
      <c r="TYY8" s="155"/>
      <c r="TYZ8" s="155"/>
      <c r="TZA8" s="155"/>
      <c r="TZB8" s="155"/>
      <c r="TZC8" s="155"/>
      <c r="TZD8" s="155"/>
      <c r="TZE8" s="155"/>
      <c r="TZF8" s="155"/>
      <c r="TZG8" s="155"/>
      <c r="TZH8" s="155"/>
      <c r="TZI8" s="155"/>
      <c r="TZJ8" s="155"/>
      <c r="TZK8" s="155"/>
      <c r="TZL8" s="155"/>
      <c r="TZM8" s="155"/>
      <c r="TZN8" s="155"/>
      <c r="TZO8" s="155"/>
      <c r="TZP8" s="155"/>
      <c r="TZQ8" s="155"/>
      <c r="TZR8" s="155"/>
      <c r="TZS8" s="155"/>
      <c r="TZT8" s="155"/>
      <c r="TZU8" s="155"/>
      <c r="TZV8" s="155"/>
      <c r="TZW8" s="155"/>
      <c r="TZX8" s="155"/>
      <c r="TZY8" s="155"/>
      <c r="TZZ8" s="155"/>
      <c r="UAA8" s="155"/>
      <c r="UAB8" s="155"/>
      <c r="UAC8" s="155"/>
      <c r="UAD8" s="155"/>
      <c r="UAE8" s="155"/>
      <c r="UAF8" s="155"/>
      <c r="UAG8" s="155"/>
      <c r="UAH8" s="155"/>
      <c r="UAI8" s="155"/>
      <c r="UAJ8" s="155"/>
      <c r="UAK8" s="155"/>
      <c r="UAL8" s="155"/>
      <c r="UAM8" s="155"/>
      <c r="UAN8" s="155"/>
      <c r="UAO8" s="155"/>
      <c r="UAP8" s="155"/>
      <c r="UAQ8" s="155"/>
      <c r="UAR8" s="155"/>
      <c r="UAS8" s="155"/>
      <c r="UAT8" s="155"/>
      <c r="UAU8" s="155"/>
      <c r="UAV8" s="155"/>
      <c r="UAW8" s="155"/>
      <c r="UAX8" s="155"/>
      <c r="UAY8" s="155"/>
      <c r="UAZ8" s="155"/>
      <c r="UBA8" s="155"/>
      <c r="UBB8" s="155"/>
      <c r="UBC8" s="155"/>
      <c r="UBD8" s="155"/>
      <c r="UBE8" s="155"/>
      <c r="UBF8" s="155"/>
      <c r="UBG8" s="155"/>
      <c r="UBH8" s="155"/>
      <c r="UBI8" s="155"/>
      <c r="UBJ8" s="155"/>
      <c r="UBK8" s="155"/>
      <c r="UBL8" s="155"/>
      <c r="UBM8" s="155"/>
      <c r="UBN8" s="155"/>
      <c r="UBO8" s="155"/>
      <c r="UBP8" s="155"/>
      <c r="UBQ8" s="155"/>
      <c r="UBR8" s="155"/>
      <c r="UBS8" s="155"/>
      <c r="UBT8" s="155"/>
      <c r="UBU8" s="155"/>
      <c r="UBV8" s="155"/>
      <c r="UBW8" s="155"/>
      <c r="UBX8" s="155"/>
      <c r="UBY8" s="155"/>
      <c r="UBZ8" s="155"/>
      <c r="UCA8" s="155"/>
      <c r="UCB8" s="155"/>
      <c r="UCC8" s="155"/>
      <c r="UCD8" s="155"/>
      <c r="UCE8" s="155"/>
      <c r="UCF8" s="155"/>
      <c r="UCG8" s="155"/>
      <c r="UCH8" s="155"/>
      <c r="UCI8" s="155"/>
      <c r="UCJ8" s="155"/>
      <c r="UCK8" s="155"/>
      <c r="UCL8" s="155"/>
      <c r="UCM8" s="155"/>
      <c r="UCN8" s="155"/>
      <c r="UCO8" s="155"/>
      <c r="UCP8" s="155"/>
      <c r="UCQ8" s="155"/>
      <c r="UCR8" s="155"/>
      <c r="UCS8" s="155"/>
      <c r="UCT8" s="155"/>
      <c r="UCU8" s="155"/>
      <c r="UCV8" s="155"/>
      <c r="UCW8" s="155"/>
      <c r="UCX8" s="155"/>
      <c r="UCY8" s="155"/>
      <c r="UCZ8" s="155"/>
      <c r="UDA8" s="155"/>
      <c r="UDB8" s="155"/>
      <c r="UDC8" s="155"/>
      <c r="UDD8" s="155"/>
      <c r="UDE8" s="155"/>
      <c r="UDF8" s="155"/>
      <c r="UDG8" s="155"/>
      <c r="UDH8" s="155"/>
      <c r="UDI8" s="155"/>
      <c r="UDJ8" s="155"/>
      <c r="UDK8" s="155"/>
      <c r="UDL8" s="155"/>
      <c r="UDM8" s="155"/>
      <c r="UDN8" s="155"/>
      <c r="UDO8" s="155"/>
      <c r="UDP8" s="155"/>
      <c r="UDQ8" s="155"/>
      <c r="UDR8" s="155"/>
      <c r="UDS8" s="155"/>
      <c r="UDT8" s="155"/>
      <c r="UDU8" s="155"/>
      <c r="UDV8" s="155"/>
      <c r="UDW8" s="155"/>
      <c r="UDX8" s="155"/>
      <c r="UDY8" s="155"/>
      <c r="UDZ8" s="155"/>
      <c r="UEA8" s="155"/>
      <c r="UEB8" s="155"/>
      <c r="UEC8" s="155"/>
      <c r="UED8" s="155"/>
      <c r="UEE8" s="155"/>
      <c r="UEF8" s="155"/>
      <c r="UEG8" s="155"/>
      <c r="UEH8" s="155"/>
      <c r="UEI8" s="155"/>
      <c r="UEJ8" s="155"/>
      <c r="UEK8" s="155"/>
      <c r="UEL8" s="155"/>
      <c r="UEM8" s="155"/>
      <c r="UEN8" s="155"/>
      <c r="UEO8" s="155"/>
      <c r="UEP8" s="155"/>
      <c r="UEQ8" s="155"/>
      <c r="UER8" s="155"/>
      <c r="UES8" s="155"/>
      <c r="UET8" s="155"/>
      <c r="UEU8" s="155"/>
      <c r="UEV8" s="155"/>
      <c r="UEW8" s="155"/>
      <c r="UEX8" s="155"/>
      <c r="UEY8" s="155"/>
      <c r="UEZ8" s="155"/>
      <c r="UFA8" s="155"/>
      <c r="UFB8" s="155"/>
      <c r="UFC8" s="155"/>
      <c r="UFD8" s="155"/>
      <c r="UFE8" s="155"/>
      <c r="UFF8" s="155"/>
      <c r="UFG8" s="155"/>
      <c r="UFH8" s="155"/>
      <c r="UFI8" s="155"/>
      <c r="UFJ8" s="155"/>
      <c r="UFK8" s="155"/>
      <c r="UFL8" s="155"/>
      <c r="UFM8" s="155"/>
      <c r="UFN8" s="155"/>
      <c r="UFO8" s="155"/>
      <c r="UFP8" s="155"/>
      <c r="UFQ8" s="155"/>
      <c r="UFR8" s="155"/>
      <c r="UFS8" s="155"/>
      <c r="UFT8" s="155"/>
      <c r="UFU8" s="155"/>
      <c r="UFV8" s="155"/>
      <c r="UFW8" s="155"/>
      <c r="UFX8" s="155"/>
      <c r="UFY8" s="155"/>
      <c r="UFZ8" s="155"/>
      <c r="UGA8" s="155"/>
      <c r="UGB8" s="155"/>
      <c r="UGC8" s="155"/>
      <c r="UGD8" s="155"/>
      <c r="UGE8" s="155"/>
      <c r="UGF8" s="155"/>
      <c r="UGG8" s="155"/>
      <c r="UGH8" s="155"/>
      <c r="UGI8" s="155"/>
      <c r="UGJ8" s="155"/>
      <c r="UGK8" s="155"/>
      <c r="UGL8" s="155"/>
      <c r="UGM8" s="155"/>
      <c r="UGN8" s="155"/>
      <c r="UGO8" s="155"/>
      <c r="UGP8" s="155"/>
      <c r="UGQ8" s="155"/>
      <c r="UGR8" s="155"/>
      <c r="UGS8" s="155"/>
      <c r="UGT8" s="155"/>
      <c r="UGU8" s="155"/>
      <c r="UGV8" s="155"/>
      <c r="UGW8" s="155"/>
      <c r="UGX8" s="155"/>
      <c r="UGY8" s="155"/>
      <c r="UGZ8" s="155"/>
      <c r="UHA8" s="155"/>
      <c r="UHB8" s="155"/>
      <c r="UHC8" s="155"/>
      <c r="UHD8" s="155"/>
      <c r="UHE8" s="155"/>
      <c r="UHF8" s="155"/>
      <c r="UHG8" s="155"/>
      <c r="UHH8" s="155"/>
      <c r="UHI8" s="155"/>
      <c r="UHJ8" s="155"/>
      <c r="UHK8" s="155"/>
      <c r="UHL8" s="155"/>
      <c r="UHM8" s="155"/>
      <c r="UHN8" s="155"/>
      <c r="UHO8" s="155"/>
      <c r="UHP8" s="155"/>
      <c r="UHQ8" s="155"/>
      <c r="UHR8" s="155"/>
      <c r="UHS8" s="155"/>
      <c r="UHT8" s="155"/>
      <c r="UHU8" s="155"/>
      <c r="UHV8" s="155"/>
      <c r="UHW8" s="155"/>
      <c r="UHX8" s="155"/>
      <c r="UHY8" s="155"/>
      <c r="UHZ8" s="155"/>
      <c r="UIA8" s="155"/>
      <c r="UIB8" s="155"/>
      <c r="UIC8" s="155"/>
      <c r="UID8" s="155"/>
      <c r="UIE8" s="155"/>
      <c r="UIF8" s="155"/>
      <c r="UIG8" s="155"/>
      <c r="UIH8" s="155"/>
      <c r="UII8" s="155"/>
      <c r="UIJ8" s="155"/>
      <c r="UIK8" s="155"/>
      <c r="UIL8" s="155"/>
      <c r="UIM8" s="155"/>
      <c r="UIN8" s="155"/>
      <c r="UIO8" s="155"/>
      <c r="UIP8" s="155"/>
      <c r="UIQ8" s="155"/>
      <c r="UIR8" s="155"/>
      <c r="UIS8" s="155"/>
      <c r="UIT8" s="155"/>
      <c r="UIU8" s="155"/>
      <c r="UIV8" s="155"/>
      <c r="UIW8" s="155"/>
      <c r="UIX8" s="155"/>
      <c r="UIY8" s="155"/>
      <c r="UIZ8" s="155"/>
      <c r="UJA8" s="155"/>
      <c r="UJB8" s="155"/>
      <c r="UJC8" s="155"/>
      <c r="UJD8" s="155"/>
      <c r="UJE8" s="155"/>
      <c r="UJF8" s="155"/>
      <c r="UJG8" s="155"/>
      <c r="UJH8" s="155"/>
      <c r="UJI8" s="155"/>
      <c r="UJJ8" s="155"/>
      <c r="UJK8" s="155"/>
      <c r="UJL8" s="155"/>
      <c r="UJM8" s="155"/>
      <c r="UJN8" s="155"/>
      <c r="UJO8" s="155"/>
      <c r="UJP8" s="155"/>
      <c r="UJQ8" s="155"/>
      <c r="UJR8" s="155"/>
      <c r="UJS8" s="155"/>
      <c r="UJT8" s="155"/>
      <c r="UJU8" s="155"/>
      <c r="UJV8" s="155"/>
      <c r="UJW8" s="155"/>
      <c r="UJX8" s="155"/>
      <c r="UJY8" s="155"/>
      <c r="UJZ8" s="155"/>
      <c r="UKA8" s="155"/>
      <c r="UKB8" s="155"/>
      <c r="UKC8" s="155"/>
      <c r="UKD8" s="155"/>
      <c r="UKE8" s="155"/>
      <c r="UKF8" s="155"/>
      <c r="UKG8" s="155"/>
      <c r="UKH8" s="155"/>
      <c r="UKI8" s="155"/>
      <c r="UKJ8" s="155"/>
      <c r="UKK8" s="155"/>
      <c r="UKL8" s="155"/>
      <c r="UKM8" s="155"/>
      <c r="UKN8" s="155"/>
      <c r="UKO8" s="155"/>
      <c r="UKP8" s="155"/>
      <c r="UKQ8" s="155"/>
      <c r="UKR8" s="155"/>
      <c r="UKS8" s="155"/>
      <c r="UKT8" s="155"/>
      <c r="UKU8" s="155"/>
      <c r="UKV8" s="155"/>
      <c r="UKW8" s="155"/>
      <c r="UKX8" s="155"/>
      <c r="UKY8" s="155"/>
      <c r="UKZ8" s="155"/>
      <c r="ULA8" s="155"/>
      <c r="ULB8" s="155"/>
      <c r="ULC8" s="155"/>
      <c r="ULD8" s="155"/>
      <c r="ULE8" s="155"/>
      <c r="ULF8" s="155"/>
      <c r="ULG8" s="155"/>
      <c r="ULH8" s="155"/>
      <c r="ULI8" s="155"/>
      <c r="ULJ8" s="155"/>
      <c r="ULK8" s="155"/>
      <c r="ULL8" s="155"/>
      <c r="ULM8" s="155"/>
      <c r="ULN8" s="155"/>
      <c r="ULO8" s="155"/>
      <c r="ULP8" s="155"/>
      <c r="ULQ8" s="155"/>
      <c r="ULR8" s="155"/>
      <c r="ULS8" s="155"/>
      <c r="ULT8" s="155"/>
      <c r="ULU8" s="155"/>
      <c r="ULV8" s="155"/>
      <c r="ULW8" s="155"/>
      <c r="ULX8" s="155"/>
      <c r="ULY8" s="155"/>
      <c r="ULZ8" s="155"/>
      <c r="UMA8" s="155"/>
      <c r="UMB8" s="155"/>
      <c r="UMC8" s="155"/>
      <c r="UMD8" s="155"/>
      <c r="UME8" s="155"/>
      <c r="UMF8" s="155"/>
      <c r="UMG8" s="155"/>
      <c r="UMH8" s="155"/>
      <c r="UMI8" s="155"/>
      <c r="UMJ8" s="155"/>
      <c r="UMK8" s="155"/>
      <c r="UML8" s="155"/>
      <c r="UMM8" s="155"/>
      <c r="UMN8" s="155"/>
      <c r="UMO8" s="155"/>
      <c r="UMP8" s="155"/>
      <c r="UMQ8" s="155"/>
      <c r="UMR8" s="155"/>
      <c r="UMS8" s="155"/>
      <c r="UMT8" s="155"/>
      <c r="UMU8" s="155"/>
      <c r="UMV8" s="155"/>
      <c r="UMW8" s="155"/>
      <c r="UMX8" s="155"/>
      <c r="UMY8" s="155"/>
      <c r="UMZ8" s="155"/>
      <c r="UNA8" s="155"/>
      <c r="UNB8" s="155"/>
      <c r="UNC8" s="155"/>
      <c r="UND8" s="155"/>
      <c r="UNE8" s="155"/>
      <c r="UNF8" s="155"/>
      <c r="UNG8" s="155"/>
      <c r="UNH8" s="155"/>
      <c r="UNI8" s="155"/>
      <c r="UNJ8" s="155"/>
      <c r="UNK8" s="155"/>
      <c r="UNL8" s="155"/>
      <c r="UNM8" s="155"/>
      <c r="UNN8" s="155"/>
      <c r="UNO8" s="155"/>
      <c r="UNP8" s="155"/>
      <c r="UNQ8" s="155"/>
      <c r="UNR8" s="155"/>
      <c r="UNS8" s="155"/>
      <c r="UNT8" s="155"/>
      <c r="UNU8" s="155"/>
      <c r="UNV8" s="155"/>
      <c r="UNW8" s="155"/>
      <c r="UNX8" s="155"/>
      <c r="UNY8" s="155"/>
      <c r="UNZ8" s="155"/>
      <c r="UOA8" s="155"/>
      <c r="UOB8" s="155"/>
      <c r="UOC8" s="155"/>
      <c r="UOD8" s="155"/>
      <c r="UOE8" s="155"/>
      <c r="UOF8" s="155"/>
      <c r="UOG8" s="155"/>
      <c r="UOH8" s="155"/>
      <c r="UOI8" s="155"/>
      <c r="UOJ8" s="155"/>
      <c r="UOK8" s="155"/>
      <c r="UOL8" s="155"/>
      <c r="UOM8" s="155"/>
      <c r="UON8" s="155"/>
      <c r="UOO8" s="155"/>
      <c r="UOP8" s="155"/>
      <c r="UOQ8" s="155"/>
      <c r="UOR8" s="155"/>
      <c r="UOS8" s="155"/>
      <c r="UOT8" s="155"/>
      <c r="UOU8" s="155"/>
      <c r="UOV8" s="155"/>
      <c r="UOW8" s="155"/>
      <c r="UOX8" s="155"/>
      <c r="UOY8" s="155"/>
      <c r="UOZ8" s="155"/>
      <c r="UPA8" s="155"/>
      <c r="UPB8" s="155"/>
      <c r="UPC8" s="155"/>
      <c r="UPD8" s="155"/>
      <c r="UPE8" s="155"/>
      <c r="UPF8" s="155"/>
      <c r="UPG8" s="155"/>
      <c r="UPH8" s="155"/>
      <c r="UPI8" s="155"/>
      <c r="UPJ8" s="155"/>
      <c r="UPK8" s="155"/>
      <c r="UPL8" s="155"/>
      <c r="UPM8" s="155"/>
      <c r="UPN8" s="155"/>
      <c r="UPO8" s="155"/>
      <c r="UPP8" s="155"/>
      <c r="UPQ8" s="155"/>
      <c r="UPR8" s="155"/>
      <c r="UPS8" s="155"/>
      <c r="UPT8" s="155"/>
      <c r="UPU8" s="155"/>
      <c r="UPV8" s="155"/>
      <c r="UPW8" s="155"/>
      <c r="UPX8" s="155"/>
      <c r="UPY8" s="155"/>
      <c r="UPZ8" s="155"/>
      <c r="UQA8" s="155"/>
      <c r="UQB8" s="155"/>
      <c r="UQC8" s="155"/>
      <c r="UQD8" s="155"/>
      <c r="UQE8" s="155"/>
      <c r="UQF8" s="155"/>
      <c r="UQG8" s="155"/>
      <c r="UQH8" s="155"/>
      <c r="UQI8" s="155"/>
      <c r="UQJ8" s="155"/>
      <c r="UQK8" s="155"/>
      <c r="UQL8" s="155"/>
      <c r="UQM8" s="155"/>
      <c r="UQN8" s="155"/>
      <c r="UQO8" s="155"/>
      <c r="UQP8" s="155"/>
      <c r="UQQ8" s="155"/>
      <c r="UQR8" s="155"/>
      <c r="UQS8" s="155"/>
      <c r="UQT8" s="155"/>
      <c r="UQU8" s="155"/>
      <c r="UQV8" s="155"/>
      <c r="UQW8" s="155"/>
      <c r="UQX8" s="155"/>
      <c r="UQY8" s="155"/>
      <c r="UQZ8" s="155"/>
      <c r="URA8" s="155"/>
      <c r="URB8" s="155"/>
      <c r="URC8" s="155"/>
      <c r="URD8" s="155"/>
      <c r="URE8" s="155"/>
      <c r="URF8" s="155"/>
      <c r="URG8" s="155"/>
      <c r="URH8" s="155"/>
      <c r="URI8" s="155"/>
      <c r="URJ8" s="155"/>
      <c r="URK8" s="155"/>
      <c r="URL8" s="155"/>
      <c r="URM8" s="155"/>
      <c r="URN8" s="155"/>
      <c r="URO8" s="155"/>
      <c r="URP8" s="155"/>
      <c r="URQ8" s="155"/>
      <c r="URR8" s="155"/>
      <c r="URS8" s="155"/>
      <c r="URT8" s="155"/>
      <c r="URU8" s="155"/>
      <c r="URV8" s="155"/>
      <c r="URW8" s="155"/>
      <c r="URX8" s="155"/>
      <c r="URY8" s="155"/>
      <c r="URZ8" s="155"/>
      <c r="USA8" s="155"/>
      <c r="USB8" s="155"/>
      <c r="USC8" s="155"/>
      <c r="USD8" s="155"/>
      <c r="USE8" s="155"/>
      <c r="USF8" s="155"/>
      <c r="USG8" s="155"/>
      <c r="USH8" s="155"/>
      <c r="USI8" s="155"/>
      <c r="USJ8" s="155"/>
      <c r="USK8" s="155"/>
      <c r="USL8" s="155"/>
      <c r="USM8" s="155"/>
      <c r="USN8" s="155"/>
      <c r="USO8" s="155"/>
      <c r="USP8" s="155"/>
      <c r="USQ8" s="155"/>
      <c r="USR8" s="155"/>
      <c r="USS8" s="155"/>
      <c r="UST8" s="155"/>
      <c r="USU8" s="155"/>
      <c r="USV8" s="155"/>
      <c r="USW8" s="155"/>
      <c r="USX8" s="155"/>
      <c r="USY8" s="155"/>
      <c r="USZ8" s="155"/>
      <c r="UTA8" s="155"/>
      <c r="UTB8" s="155"/>
      <c r="UTC8" s="155"/>
      <c r="UTD8" s="155"/>
      <c r="UTE8" s="155"/>
      <c r="UTF8" s="155"/>
      <c r="UTG8" s="155"/>
      <c r="UTH8" s="155"/>
      <c r="UTI8" s="155"/>
      <c r="UTJ8" s="155"/>
      <c r="UTK8" s="155"/>
      <c r="UTL8" s="155"/>
      <c r="UTM8" s="155"/>
      <c r="UTN8" s="155"/>
      <c r="UTO8" s="155"/>
      <c r="UTP8" s="155"/>
      <c r="UTQ8" s="155"/>
      <c r="UTR8" s="155"/>
      <c r="UTS8" s="155"/>
      <c r="UTT8" s="155"/>
      <c r="UTU8" s="155"/>
      <c r="UTV8" s="155"/>
      <c r="UTW8" s="155"/>
      <c r="UTX8" s="155"/>
      <c r="UTY8" s="155"/>
      <c r="UTZ8" s="155"/>
      <c r="UUA8" s="155"/>
      <c r="UUB8" s="155"/>
      <c r="UUC8" s="155"/>
      <c r="UUD8" s="155"/>
      <c r="UUE8" s="155"/>
      <c r="UUF8" s="155"/>
      <c r="UUG8" s="155"/>
      <c r="UUH8" s="155"/>
      <c r="UUI8" s="155"/>
      <c r="UUJ8" s="155"/>
      <c r="UUK8" s="155"/>
      <c r="UUL8" s="155"/>
      <c r="UUM8" s="155"/>
      <c r="UUN8" s="155"/>
      <c r="UUO8" s="155"/>
      <c r="UUP8" s="155"/>
      <c r="UUQ8" s="155"/>
      <c r="UUR8" s="155"/>
      <c r="UUS8" s="155"/>
      <c r="UUT8" s="155"/>
      <c r="UUU8" s="155"/>
      <c r="UUV8" s="155"/>
      <c r="UUW8" s="155"/>
      <c r="UUX8" s="155"/>
      <c r="UUY8" s="155"/>
      <c r="UUZ8" s="155"/>
      <c r="UVA8" s="155"/>
      <c r="UVB8" s="155"/>
      <c r="UVC8" s="155"/>
      <c r="UVD8" s="155"/>
      <c r="UVE8" s="155"/>
      <c r="UVF8" s="155"/>
      <c r="UVG8" s="155"/>
      <c r="UVH8" s="155"/>
      <c r="UVI8" s="155"/>
      <c r="UVJ8" s="155"/>
      <c r="UVK8" s="155"/>
      <c r="UVL8" s="155"/>
      <c r="UVM8" s="155"/>
      <c r="UVN8" s="155"/>
      <c r="UVO8" s="155"/>
      <c r="UVP8" s="155"/>
      <c r="UVQ8" s="155"/>
      <c r="UVR8" s="155"/>
      <c r="UVS8" s="155"/>
      <c r="UVT8" s="155"/>
      <c r="UVU8" s="155"/>
      <c r="UVV8" s="155"/>
      <c r="UVW8" s="155"/>
      <c r="UVX8" s="155"/>
      <c r="UVY8" s="155"/>
      <c r="UVZ8" s="155"/>
      <c r="UWA8" s="155"/>
      <c r="UWB8" s="155"/>
      <c r="UWC8" s="155"/>
      <c r="UWD8" s="155"/>
      <c r="UWE8" s="155"/>
      <c r="UWF8" s="155"/>
      <c r="UWG8" s="155"/>
      <c r="UWH8" s="155"/>
      <c r="UWI8" s="155"/>
      <c r="UWJ8" s="155"/>
      <c r="UWK8" s="155"/>
      <c r="UWL8" s="155"/>
      <c r="UWM8" s="155"/>
      <c r="UWN8" s="155"/>
      <c r="UWO8" s="155"/>
      <c r="UWP8" s="155"/>
      <c r="UWQ8" s="155"/>
      <c r="UWR8" s="155"/>
      <c r="UWS8" s="155"/>
      <c r="UWT8" s="155"/>
      <c r="UWU8" s="155"/>
      <c r="UWV8" s="155"/>
      <c r="UWW8" s="155"/>
      <c r="UWX8" s="155"/>
      <c r="UWY8" s="155"/>
      <c r="UWZ8" s="155"/>
      <c r="UXA8" s="155"/>
      <c r="UXB8" s="155"/>
      <c r="UXC8" s="155"/>
      <c r="UXD8" s="155"/>
      <c r="UXE8" s="155"/>
      <c r="UXF8" s="155"/>
      <c r="UXG8" s="155"/>
      <c r="UXH8" s="155"/>
      <c r="UXI8" s="155"/>
      <c r="UXJ8" s="155"/>
      <c r="UXK8" s="155"/>
      <c r="UXL8" s="155"/>
      <c r="UXM8" s="155"/>
      <c r="UXN8" s="155"/>
      <c r="UXO8" s="155"/>
      <c r="UXP8" s="155"/>
      <c r="UXQ8" s="155"/>
      <c r="UXR8" s="155"/>
      <c r="UXS8" s="155"/>
      <c r="UXT8" s="155"/>
      <c r="UXU8" s="155"/>
      <c r="UXV8" s="155"/>
      <c r="UXW8" s="155"/>
      <c r="UXX8" s="155"/>
      <c r="UXY8" s="155"/>
      <c r="UXZ8" s="155"/>
      <c r="UYA8" s="155"/>
      <c r="UYB8" s="155"/>
      <c r="UYC8" s="155"/>
      <c r="UYD8" s="155"/>
      <c r="UYE8" s="155"/>
      <c r="UYF8" s="155"/>
      <c r="UYG8" s="155"/>
      <c r="UYH8" s="155"/>
      <c r="UYI8" s="155"/>
      <c r="UYJ8" s="155"/>
      <c r="UYK8" s="155"/>
      <c r="UYL8" s="155"/>
      <c r="UYM8" s="155"/>
      <c r="UYN8" s="155"/>
      <c r="UYO8" s="155"/>
      <c r="UYP8" s="155"/>
      <c r="UYQ8" s="155"/>
      <c r="UYR8" s="155"/>
      <c r="UYS8" s="155"/>
      <c r="UYT8" s="155"/>
      <c r="UYU8" s="155"/>
      <c r="UYV8" s="155"/>
      <c r="UYW8" s="155"/>
      <c r="UYX8" s="155"/>
      <c r="UYY8" s="155"/>
      <c r="UYZ8" s="155"/>
      <c r="UZA8" s="155"/>
      <c r="UZB8" s="155"/>
      <c r="UZC8" s="155"/>
      <c r="UZD8" s="155"/>
      <c r="UZE8" s="155"/>
      <c r="UZF8" s="155"/>
      <c r="UZG8" s="155"/>
      <c r="UZH8" s="155"/>
      <c r="UZI8" s="155"/>
      <c r="UZJ8" s="155"/>
      <c r="UZK8" s="155"/>
      <c r="UZL8" s="155"/>
      <c r="UZM8" s="155"/>
      <c r="UZN8" s="155"/>
      <c r="UZO8" s="155"/>
      <c r="UZP8" s="155"/>
      <c r="UZQ8" s="155"/>
      <c r="UZR8" s="155"/>
      <c r="UZS8" s="155"/>
      <c r="UZT8" s="155"/>
      <c r="UZU8" s="155"/>
      <c r="UZV8" s="155"/>
      <c r="UZW8" s="155"/>
      <c r="UZX8" s="155"/>
      <c r="UZY8" s="155"/>
      <c r="UZZ8" s="155"/>
      <c r="VAA8" s="155"/>
      <c r="VAB8" s="155"/>
      <c r="VAC8" s="155"/>
      <c r="VAD8" s="155"/>
      <c r="VAE8" s="155"/>
      <c r="VAF8" s="155"/>
      <c r="VAG8" s="155"/>
      <c r="VAH8" s="155"/>
      <c r="VAI8" s="155"/>
      <c r="VAJ8" s="155"/>
      <c r="VAK8" s="155"/>
      <c r="VAL8" s="155"/>
      <c r="VAM8" s="155"/>
      <c r="VAN8" s="155"/>
      <c r="VAO8" s="155"/>
      <c r="VAP8" s="155"/>
      <c r="VAQ8" s="155"/>
      <c r="VAR8" s="155"/>
      <c r="VAS8" s="155"/>
      <c r="VAT8" s="155"/>
      <c r="VAU8" s="155"/>
      <c r="VAV8" s="155"/>
      <c r="VAW8" s="155"/>
      <c r="VAX8" s="155"/>
      <c r="VAY8" s="155"/>
      <c r="VAZ8" s="155"/>
      <c r="VBA8" s="155"/>
      <c r="VBB8" s="155"/>
      <c r="VBC8" s="155"/>
      <c r="VBD8" s="155"/>
      <c r="VBE8" s="155"/>
      <c r="VBF8" s="155"/>
      <c r="VBG8" s="155"/>
      <c r="VBH8" s="155"/>
      <c r="VBI8" s="155"/>
      <c r="VBJ8" s="155"/>
      <c r="VBK8" s="155"/>
      <c r="VBL8" s="155"/>
      <c r="VBM8" s="155"/>
      <c r="VBN8" s="155"/>
      <c r="VBO8" s="155"/>
      <c r="VBP8" s="155"/>
      <c r="VBQ8" s="155"/>
      <c r="VBR8" s="155"/>
      <c r="VBS8" s="155"/>
      <c r="VBT8" s="155"/>
      <c r="VBU8" s="155"/>
      <c r="VBV8" s="155"/>
      <c r="VBW8" s="155"/>
      <c r="VBX8" s="155"/>
      <c r="VBY8" s="155"/>
      <c r="VBZ8" s="155"/>
      <c r="VCA8" s="155"/>
      <c r="VCB8" s="155"/>
      <c r="VCC8" s="155"/>
      <c r="VCD8" s="155"/>
      <c r="VCE8" s="155"/>
      <c r="VCF8" s="155"/>
      <c r="VCG8" s="155"/>
      <c r="VCH8" s="155"/>
      <c r="VCI8" s="155"/>
      <c r="VCJ8" s="155"/>
      <c r="VCK8" s="155"/>
      <c r="VCL8" s="155"/>
      <c r="VCM8" s="155"/>
      <c r="VCN8" s="155"/>
      <c r="VCO8" s="155"/>
      <c r="VCP8" s="155"/>
      <c r="VCQ8" s="155"/>
      <c r="VCR8" s="155"/>
      <c r="VCS8" s="155"/>
      <c r="VCT8" s="155"/>
      <c r="VCU8" s="155"/>
      <c r="VCV8" s="155"/>
      <c r="VCW8" s="155"/>
      <c r="VCX8" s="155"/>
      <c r="VCY8" s="155"/>
      <c r="VCZ8" s="155"/>
      <c r="VDA8" s="155"/>
      <c r="VDB8" s="155"/>
      <c r="VDC8" s="155"/>
      <c r="VDD8" s="155"/>
      <c r="VDE8" s="155"/>
      <c r="VDF8" s="155"/>
      <c r="VDG8" s="155"/>
      <c r="VDH8" s="155"/>
      <c r="VDI8" s="155"/>
      <c r="VDJ8" s="155"/>
      <c r="VDK8" s="155"/>
      <c r="VDL8" s="155"/>
      <c r="VDM8" s="155"/>
      <c r="VDN8" s="155"/>
      <c r="VDO8" s="155"/>
      <c r="VDP8" s="155"/>
      <c r="VDQ8" s="155"/>
      <c r="VDR8" s="155"/>
      <c r="VDS8" s="155"/>
      <c r="VDT8" s="155"/>
      <c r="VDU8" s="155"/>
      <c r="VDV8" s="155"/>
      <c r="VDW8" s="155"/>
      <c r="VDX8" s="155"/>
      <c r="VDY8" s="155"/>
      <c r="VDZ8" s="155"/>
      <c r="VEA8" s="155"/>
      <c r="VEB8" s="155"/>
      <c r="VEC8" s="155"/>
      <c r="VED8" s="155"/>
      <c r="VEE8" s="155"/>
      <c r="VEF8" s="155"/>
      <c r="VEG8" s="155"/>
      <c r="VEH8" s="155"/>
      <c r="VEI8" s="155"/>
      <c r="VEJ8" s="155"/>
      <c r="VEK8" s="155"/>
      <c r="VEL8" s="155"/>
      <c r="VEM8" s="155"/>
      <c r="VEN8" s="155"/>
      <c r="VEO8" s="155"/>
      <c r="VEP8" s="155"/>
      <c r="VEQ8" s="155"/>
      <c r="VER8" s="155"/>
      <c r="VES8" s="155"/>
      <c r="VET8" s="155"/>
      <c r="VEU8" s="155"/>
      <c r="VEV8" s="155"/>
      <c r="VEW8" s="155"/>
      <c r="VEX8" s="155"/>
      <c r="VEY8" s="155"/>
      <c r="VEZ8" s="155"/>
      <c r="VFA8" s="155"/>
      <c r="VFB8" s="155"/>
      <c r="VFC8" s="155"/>
      <c r="VFD8" s="155"/>
      <c r="VFE8" s="155"/>
      <c r="VFF8" s="155"/>
      <c r="VFG8" s="155"/>
      <c r="VFH8" s="155"/>
      <c r="VFI8" s="155"/>
      <c r="VFJ8" s="155"/>
      <c r="VFK8" s="155"/>
      <c r="VFL8" s="155"/>
      <c r="VFM8" s="155"/>
      <c r="VFN8" s="155"/>
      <c r="VFO8" s="155"/>
      <c r="VFP8" s="155"/>
      <c r="VFQ8" s="155"/>
      <c r="VFR8" s="155"/>
      <c r="VFS8" s="155"/>
      <c r="VFT8" s="155"/>
      <c r="VFU8" s="155"/>
      <c r="VFV8" s="155"/>
      <c r="VFW8" s="155"/>
      <c r="VFX8" s="155"/>
      <c r="VFY8" s="155"/>
      <c r="VFZ8" s="155"/>
      <c r="VGA8" s="155"/>
      <c r="VGB8" s="155"/>
      <c r="VGC8" s="155"/>
      <c r="VGD8" s="155"/>
      <c r="VGE8" s="155"/>
      <c r="VGF8" s="155"/>
      <c r="VGG8" s="155"/>
      <c r="VGH8" s="155"/>
      <c r="VGI8" s="155"/>
      <c r="VGJ8" s="155"/>
      <c r="VGK8" s="155"/>
      <c r="VGL8" s="155"/>
      <c r="VGM8" s="155"/>
      <c r="VGN8" s="155"/>
      <c r="VGO8" s="155"/>
      <c r="VGP8" s="155"/>
      <c r="VGQ8" s="155"/>
      <c r="VGR8" s="155"/>
      <c r="VGS8" s="155"/>
      <c r="VGT8" s="155"/>
      <c r="VGU8" s="155"/>
      <c r="VGV8" s="155"/>
      <c r="VGW8" s="155"/>
      <c r="VGX8" s="155"/>
      <c r="VGY8" s="155"/>
      <c r="VGZ8" s="155"/>
      <c r="VHA8" s="155"/>
      <c r="VHB8" s="155"/>
      <c r="VHC8" s="155"/>
      <c r="VHD8" s="155"/>
      <c r="VHE8" s="155"/>
      <c r="VHF8" s="155"/>
      <c r="VHG8" s="155"/>
      <c r="VHH8" s="155"/>
      <c r="VHI8" s="155"/>
      <c r="VHJ8" s="155"/>
      <c r="VHK8" s="155"/>
      <c r="VHL8" s="155"/>
      <c r="VHM8" s="155"/>
      <c r="VHN8" s="155"/>
      <c r="VHO8" s="155"/>
      <c r="VHP8" s="155"/>
      <c r="VHQ8" s="155"/>
      <c r="VHR8" s="155"/>
      <c r="VHS8" s="155"/>
      <c r="VHT8" s="155"/>
      <c r="VHU8" s="155"/>
      <c r="VHV8" s="155"/>
      <c r="VHW8" s="155"/>
      <c r="VHX8" s="155"/>
      <c r="VHY8" s="155"/>
      <c r="VHZ8" s="155"/>
      <c r="VIA8" s="155"/>
      <c r="VIB8" s="155"/>
      <c r="VIC8" s="155"/>
      <c r="VID8" s="155"/>
      <c r="VIE8" s="155"/>
      <c r="VIF8" s="155"/>
      <c r="VIG8" s="155"/>
      <c r="VIH8" s="155"/>
      <c r="VII8" s="155"/>
      <c r="VIJ8" s="155"/>
      <c r="VIK8" s="155"/>
      <c r="VIL8" s="155"/>
      <c r="VIM8" s="155"/>
      <c r="VIN8" s="155"/>
      <c r="VIO8" s="155"/>
      <c r="VIP8" s="155"/>
      <c r="VIQ8" s="155"/>
      <c r="VIR8" s="155"/>
      <c r="VIS8" s="155"/>
      <c r="VIT8" s="155"/>
      <c r="VIU8" s="155"/>
      <c r="VIV8" s="155"/>
      <c r="VIW8" s="155"/>
      <c r="VIX8" s="155"/>
      <c r="VIY8" s="155"/>
      <c r="VIZ8" s="155"/>
      <c r="VJA8" s="155"/>
      <c r="VJB8" s="155"/>
      <c r="VJC8" s="155"/>
      <c r="VJD8" s="155"/>
      <c r="VJE8" s="155"/>
      <c r="VJF8" s="155"/>
      <c r="VJG8" s="155"/>
      <c r="VJH8" s="155"/>
      <c r="VJI8" s="155"/>
      <c r="VJJ8" s="155"/>
      <c r="VJK8" s="155"/>
      <c r="VJL8" s="155"/>
      <c r="VJM8" s="155"/>
      <c r="VJN8" s="155"/>
      <c r="VJO8" s="155"/>
      <c r="VJP8" s="155"/>
      <c r="VJQ8" s="155"/>
      <c r="VJR8" s="155"/>
      <c r="VJS8" s="155"/>
      <c r="VJT8" s="155"/>
      <c r="VJU8" s="155"/>
      <c r="VJV8" s="155"/>
      <c r="VJW8" s="155"/>
      <c r="VJX8" s="155"/>
      <c r="VJY8" s="155"/>
      <c r="VJZ8" s="155"/>
      <c r="VKA8" s="155"/>
      <c r="VKB8" s="155"/>
      <c r="VKC8" s="155"/>
      <c r="VKD8" s="155"/>
      <c r="VKE8" s="155"/>
      <c r="VKF8" s="155"/>
      <c r="VKG8" s="155"/>
      <c r="VKH8" s="155"/>
      <c r="VKI8" s="155"/>
      <c r="VKJ8" s="155"/>
      <c r="VKK8" s="155"/>
      <c r="VKL8" s="155"/>
      <c r="VKM8" s="155"/>
      <c r="VKN8" s="155"/>
      <c r="VKO8" s="155"/>
      <c r="VKP8" s="155"/>
      <c r="VKQ8" s="155"/>
      <c r="VKR8" s="155"/>
      <c r="VKS8" s="155"/>
      <c r="VKT8" s="155"/>
      <c r="VKU8" s="155"/>
      <c r="VKV8" s="155"/>
      <c r="VKW8" s="155"/>
      <c r="VKX8" s="155"/>
      <c r="VKY8" s="155"/>
      <c r="VKZ8" s="155"/>
      <c r="VLA8" s="155"/>
      <c r="VLB8" s="155"/>
      <c r="VLC8" s="155"/>
      <c r="VLD8" s="155"/>
      <c r="VLE8" s="155"/>
      <c r="VLF8" s="155"/>
      <c r="VLG8" s="155"/>
      <c r="VLH8" s="155"/>
      <c r="VLI8" s="155"/>
      <c r="VLJ8" s="155"/>
      <c r="VLK8" s="155"/>
      <c r="VLL8" s="155"/>
      <c r="VLM8" s="155"/>
      <c r="VLN8" s="155"/>
      <c r="VLO8" s="155"/>
      <c r="VLP8" s="155"/>
      <c r="VLQ8" s="155"/>
      <c r="VLR8" s="155"/>
      <c r="VLS8" s="155"/>
      <c r="VLT8" s="155"/>
      <c r="VLU8" s="155"/>
      <c r="VLV8" s="155"/>
      <c r="VLW8" s="155"/>
      <c r="VLX8" s="155"/>
      <c r="VLY8" s="155"/>
      <c r="VLZ8" s="155"/>
      <c r="VMA8" s="155"/>
      <c r="VMB8" s="155"/>
      <c r="VMC8" s="155"/>
      <c r="VMD8" s="155"/>
      <c r="VME8" s="155"/>
      <c r="VMF8" s="155"/>
      <c r="VMG8" s="155"/>
      <c r="VMH8" s="155"/>
      <c r="VMI8" s="155"/>
      <c r="VMJ8" s="155"/>
      <c r="VMK8" s="155"/>
      <c r="VML8" s="155"/>
      <c r="VMM8" s="155"/>
      <c r="VMN8" s="155"/>
      <c r="VMO8" s="155"/>
      <c r="VMP8" s="155"/>
      <c r="VMQ8" s="155"/>
      <c r="VMR8" s="155"/>
      <c r="VMS8" s="155"/>
      <c r="VMT8" s="155"/>
      <c r="VMU8" s="155"/>
      <c r="VMV8" s="155"/>
      <c r="VMW8" s="155"/>
      <c r="VMX8" s="155"/>
      <c r="VMY8" s="155"/>
      <c r="VMZ8" s="155"/>
      <c r="VNA8" s="155"/>
      <c r="VNB8" s="155"/>
      <c r="VNC8" s="155"/>
      <c r="VND8" s="155"/>
      <c r="VNE8" s="155"/>
      <c r="VNF8" s="155"/>
      <c r="VNG8" s="155"/>
      <c r="VNH8" s="155"/>
      <c r="VNI8" s="155"/>
      <c r="VNJ8" s="155"/>
      <c r="VNK8" s="155"/>
      <c r="VNL8" s="155"/>
      <c r="VNM8" s="155"/>
      <c r="VNN8" s="155"/>
      <c r="VNO8" s="155"/>
      <c r="VNP8" s="155"/>
      <c r="VNQ8" s="155"/>
      <c r="VNR8" s="155"/>
      <c r="VNS8" s="155"/>
      <c r="VNT8" s="155"/>
      <c r="VNU8" s="155"/>
      <c r="VNV8" s="155"/>
      <c r="VNW8" s="155"/>
      <c r="VNX8" s="155"/>
      <c r="VNY8" s="155"/>
      <c r="VNZ8" s="155"/>
      <c r="VOA8" s="155"/>
      <c r="VOB8" s="155"/>
      <c r="VOC8" s="155"/>
      <c r="VOD8" s="155"/>
      <c r="VOE8" s="155"/>
      <c r="VOF8" s="155"/>
      <c r="VOG8" s="155"/>
      <c r="VOH8" s="155"/>
      <c r="VOI8" s="155"/>
      <c r="VOJ8" s="155"/>
      <c r="VOK8" s="155"/>
      <c r="VOL8" s="155"/>
      <c r="VOM8" s="155"/>
      <c r="VON8" s="155"/>
      <c r="VOO8" s="155"/>
      <c r="VOP8" s="155"/>
      <c r="VOQ8" s="155"/>
      <c r="VOR8" s="155"/>
      <c r="VOS8" s="155"/>
      <c r="VOT8" s="155"/>
      <c r="VOU8" s="155"/>
      <c r="VOV8" s="155"/>
      <c r="VOW8" s="155"/>
      <c r="VOX8" s="155"/>
      <c r="VOY8" s="155"/>
      <c r="VOZ8" s="155"/>
      <c r="VPA8" s="155"/>
      <c r="VPB8" s="155"/>
      <c r="VPC8" s="155"/>
      <c r="VPD8" s="155"/>
      <c r="VPE8" s="155"/>
      <c r="VPF8" s="155"/>
      <c r="VPG8" s="155"/>
      <c r="VPH8" s="155"/>
      <c r="VPI8" s="155"/>
      <c r="VPJ8" s="155"/>
      <c r="VPK8" s="155"/>
      <c r="VPL8" s="155"/>
      <c r="VPM8" s="155"/>
      <c r="VPN8" s="155"/>
      <c r="VPO8" s="155"/>
      <c r="VPP8" s="155"/>
      <c r="VPQ8" s="155"/>
      <c r="VPR8" s="155"/>
      <c r="VPS8" s="155"/>
      <c r="VPT8" s="155"/>
      <c r="VPU8" s="155"/>
      <c r="VPV8" s="155"/>
      <c r="VPW8" s="155"/>
      <c r="VPX8" s="155"/>
      <c r="VPY8" s="155"/>
      <c r="VPZ8" s="155"/>
      <c r="VQA8" s="155"/>
      <c r="VQB8" s="155"/>
      <c r="VQC8" s="155"/>
      <c r="VQD8" s="155"/>
      <c r="VQE8" s="155"/>
      <c r="VQF8" s="155"/>
      <c r="VQG8" s="155"/>
      <c r="VQH8" s="155"/>
      <c r="VQI8" s="155"/>
      <c r="VQJ8" s="155"/>
      <c r="VQK8" s="155"/>
      <c r="VQL8" s="155"/>
      <c r="VQM8" s="155"/>
      <c r="VQN8" s="155"/>
      <c r="VQO8" s="155"/>
      <c r="VQP8" s="155"/>
      <c r="VQQ8" s="155"/>
      <c r="VQR8" s="155"/>
      <c r="VQS8" s="155"/>
      <c r="VQT8" s="155"/>
      <c r="VQU8" s="155"/>
      <c r="VQV8" s="155"/>
      <c r="VQW8" s="155"/>
      <c r="VQX8" s="155"/>
      <c r="VQY8" s="155"/>
      <c r="VQZ8" s="155"/>
      <c r="VRA8" s="155"/>
      <c r="VRB8" s="155"/>
      <c r="VRC8" s="155"/>
      <c r="VRD8" s="155"/>
      <c r="VRE8" s="155"/>
      <c r="VRF8" s="155"/>
      <c r="VRG8" s="155"/>
      <c r="VRH8" s="155"/>
      <c r="VRI8" s="155"/>
      <c r="VRJ8" s="155"/>
      <c r="VRK8" s="155"/>
      <c r="VRL8" s="155"/>
      <c r="VRM8" s="155"/>
      <c r="VRN8" s="155"/>
      <c r="VRO8" s="155"/>
      <c r="VRP8" s="155"/>
      <c r="VRQ8" s="155"/>
      <c r="VRR8" s="155"/>
      <c r="VRS8" s="155"/>
      <c r="VRT8" s="155"/>
      <c r="VRU8" s="155"/>
      <c r="VRV8" s="155"/>
      <c r="VRW8" s="155"/>
      <c r="VRX8" s="155"/>
      <c r="VRY8" s="155"/>
      <c r="VRZ8" s="155"/>
      <c r="VSA8" s="155"/>
      <c r="VSB8" s="155"/>
      <c r="VSC8" s="155"/>
      <c r="VSD8" s="155"/>
      <c r="VSE8" s="155"/>
      <c r="VSF8" s="155"/>
      <c r="VSG8" s="155"/>
      <c r="VSH8" s="155"/>
      <c r="VSI8" s="155"/>
      <c r="VSJ8" s="155"/>
      <c r="VSK8" s="155"/>
      <c r="VSL8" s="155"/>
      <c r="VSM8" s="155"/>
      <c r="VSN8" s="155"/>
      <c r="VSO8" s="155"/>
      <c r="VSP8" s="155"/>
      <c r="VSQ8" s="155"/>
      <c r="VSR8" s="155"/>
      <c r="VSS8" s="155"/>
      <c r="VST8" s="155"/>
      <c r="VSU8" s="155"/>
      <c r="VSV8" s="155"/>
      <c r="VSW8" s="155"/>
      <c r="VSX8" s="155"/>
      <c r="VSY8" s="155"/>
      <c r="VSZ8" s="155"/>
      <c r="VTA8" s="155"/>
      <c r="VTB8" s="155"/>
      <c r="VTC8" s="155"/>
      <c r="VTD8" s="155"/>
      <c r="VTE8" s="155"/>
      <c r="VTF8" s="155"/>
      <c r="VTG8" s="155"/>
      <c r="VTH8" s="155"/>
      <c r="VTI8" s="155"/>
      <c r="VTJ8" s="155"/>
      <c r="VTK8" s="155"/>
      <c r="VTL8" s="155"/>
      <c r="VTM8" s="155"/>
      <c r="VTN8" s="155"/>
      <c r="VTO8" s="155"/>
      <c r="VTP8" s="155"/>
      <c r="VTQ8" s="155"/>
      <c r="VTR8" s="155"/>
      <c r="VTS8" s="155"/>
      <c r="VTT8" s="155"/>
      <c r="VTU8" s="155"/>
      <c r="VTV8" s="155"/>
      <c r="VTW8" s="155"/>
      <c r="VTX8" s="155"/>
      <c r="VTY8" s="155"/>
      <c r="VTZ8" s="155"/>
      <c r="VUA8" s="155"/>
      <c r="VUB8" s="155"/>
      <c r="VUC8" s="155"/>
      <c r="VUD8" s="155"/>
      <c r="VUE8" s="155"/>
      <c r="VUF8" s="155"/>
      <c r="VUG8" s="155"/>
      <c r="VUH8" s="155"/>
      <c r="VUI8" s="155"/>
      <c r="VUJ8" s="155"/>
      <c r="VUK8" s="155"/>
      <c r="VUL8" s="155"/>
      <c r="VUM8" s="155"/>
      <c r="VUN8" s="155"/>
      <c r="VUO8" s="155"/>
      <c r="VUP8" s="155"/>
      <c r="VUQ8" s="155"/>
      <c r="VUR8" s="155"/>
      <c r="VUS8" s="155"/>
      <c r="VUT8" s="155"/>
      <c r="VUU8" s="155"/>
      <c r="VUV8" s="155"/>
      <c r="VUW8" s="155"/>
      <c r="VUX8" s="155"/>
      <c r="VUY8" s="155"/>
      <c r="VUZ8" s="155"/>
      <c r="VVA8" s="155"/>
      <c r="VVB8" s="155"/>
      <c r="VVC8" s="155"/>
      <c r="VVD8" s="155"/>
      <c r="VVE8" s="155"/>
      <c r="VVF8" s="155"/>
      <c r="VVG8" s="155"/>
      <c r="VVH8" s="155"/>
      <c r="VVI8" s="155"/>
      <c r="VVJ8" s="155"/>
      <c r="VVK8" s="155"/>
      <c r="VVL8" s="155"/>
      <c r="VVM8" s="155"/>
      <c r="VVN8" s="155"/>
      <c r="VVO8" s="155"/>
      <c r="VVP8" s="155"/>
      <c r="VVQ8" s="155"/>
      <c r="VVR8" s="155"/>
      <c r="VVS8" s="155"/>
      <c r="VVT8" s="155"/>
      <c r="VVU8" s="155"/>
      <c r="VVV8" s="155"/>
      <c r="VVW8" s="155"/>
      <c r="VVX8" s="155"/>
      <c r="VVY8" s="155"/>
      <c r="VVZ8" s="155"/>
      <c r="VWA8" s="155"/>
      <c r="VWB8" s="155"/>
      <c r="VWC8" s="155"/>
      <c r="VWD8" s="155"/>
      <c r="VWE8" s="155"/>
      <c r="VWF8" s="155"/>
      <c r="VWG8" s="155"/>
      <c r="VWH8" s="155"/>
      <c r="VWI8" s="155"/>
      <c r="VWJ8" s="155"/>
      <c r="VWK8" s="155"/>
      <c r="VWL8" s="155"/>
      <c r="VWM8" s="155"/>
      <c r="VWN8" s="155"/>
      <c r="VWO8" s="155"/>
      <c r="VWP8" s="155"/>
      <c r="VWQ8" s="155"/>
      <c r="VWR8" s="155"/>
      <c r="VWS8" s="155"/>
      <c r="VWT8" s="155"/>
      <c r="VWU8" s="155"/>
      <c r="VWV8" s="155"/>
      <c r="VWW8" s="155"/>
      <c r="VWX8" s="155"/>
      <c r="VWY8" s="155"/>
      <c r="VWZ8" s="155"/>
      <c r="VXA8" s="155"/>
      <c r="VXB8" s="155"/>
      <c r="VXC8" s="155"/>
      <c r="VXD8" s="155"/>
      <c r="VXE8" s="155"/>
      <c r="VXF8" s="155"/>
      <c r="VXG8" s="155"/>
      <c r="VXH8" s="155"/>
      <c r="VXI8" s="155"/>
      <c r="VXJ8" s="155"/>
      <c r="VXK8" s="155"/>
      <c r="VXL8" s="155"/>
      <c r="VXM8" s="155"/>
      <c r="VXN8" s="155"/>
      <c r="VXO8" s="155"/>
      <c r="VXP8" s="155"/>
      <c r="VXQ8" s="155"/>
      <c r="VXR8" s="155"/>
      <c r="VXS8" s="155"/>
      <c r="VXT8" s="155"/>
      <c r="VXU8" s="155"/>
      <c r="VXV8" s="155"/>
      <c r="VXW8" s="155"/>
      <c r="VXX8" s="155"/>
      <c r="VXY8" s="155"/>
      <c r="VXZ8" s="155"/>
      <c r="VYA8" s="155"/>
      <c r="VYB8" s="155"/>
      <c r="VYC8" s="155"/>
      <c r="VYD8" s="155"/>
      <c r="VYE8" s="155"/>
      <c r="VYF8" s="155"/>
      <c r="VYG8" s="155"/>
      <c r="VYH8" s="155"/>
      <c r="VYI8" s="155"/>
      <c r="VYJ8" s="155"/>
      <c r="VYK8" s="155"/>
      <c r="VYL8" s="155"/>
      <c r="VYM8" s="155"/>
      <c r="VYN8" s="155"/>
      <c r="VYO8" s="155"/>
      <c r="VYP8" s="155"/>
      <c r="VYQ8" s="155"/>
      <c r="VYR8" s="155"/>
      <c r="VYS8" s="155"/>
      <c r="VYT8" s="155"/>
      <c r="VYU8" s="155"/>
      <c r="VYV8" s="155"/>
      <c r="VYW8" s="155"/>
      <c r="VYX8" s="155"/>
      <c r="VYY8" s="155"/>
      <c r="VYZ8" s="155"/>
      <c r="VZA8" s="155"/>
      <c r="VZB8" s="155"/>
      <c r="VZC8" s="155"/>
      <c r="VZD8" s="155"/>
      <c r="VZE8" s="155"/>
      <c r="VZF8" s="155"/>
      <c r="VZG8" s="155"/>
      <c r="VZH8" s="155"/>
      <c r="VZI8" s="155"/>
      <c r="VZJ8" s="155"/>
      <c r="VZK8" s="155"/>
      <c r="VZL8" s="155"/>
      <c r="VZM8" s="155"/>
      <c r="VZN8" s="155"/>
      <c r="VZO8" s="155"/>
      <c r="VZP8" s="155"/>
      <c r="VZQ8" s="155"/>
      <c r="VZR8" s="155"/>
      <c r="VZS8" s="155"/>
      <c r="VZT8" s="155"/>
      <c r="VZU8" s="155"/>
      <c r="VZV8" s="155"/>
      <c r="VZW8" s="155"/>
      <c r="VZX8" s="155"/>
      <c r="VZY8" s="155"/>
      <c r="VZZ8" s="155"/>
      <c r="WAA8" s="155"/>
      <c r="WAB8" s="155"/>
      <c r="WAC8" s="155"/>
      <c r="WAD8" s="155"/>
      <c r="WAE8" s="155"/>
      <c r="WAF8" s="155"/>
      <c r="WAG8" s="155"/>
      <c r="WAH8" s="155"/>
      <c r="WAI8" s="155"/>
      <c r="WAJ8" s="155"/>
      <c r="WAK8" s="155"/>
      <c r="WAL8" s="155"/>
      <c r="WAM8" s="155"/>
      <c r="WAN8" s="155"/>
      <c r="WAO8" s="155"/>
      <c r="WAP8" s="155"/>
      <c r="WAQ8" s="155"/>
      <c r="WAR8" s="155"/>
      <c r="WAS8" s="155"/>
      <c r="WAT8" s="155"/>
      <c r="WAU8" s="155"/>
      <c r="WAV8" s="155"/>
      <c r="WAW8" s="155"/>
      <c r="WAX8" s="155"/>
      <c r="WAY8" s="155"/>
      <c r="WAZ8" s="155"/>
      <c r="WBA8" s="155"/>
      <c r="WBB8" s="155"/>
      <c r="WBC8" s="155"/>
      <c r="WBD8" s="155"/>
      <c r="WBE8" s="155"/>
      <c r="WBF8" s="155"/>
      <c r="WBG8" s="155"/>
      <c r="WBH8" s="155"/>
      <c r="WBI8" s="155"/>
      <c r="WBJ8" s="155"/>
      <c r="WBK8" s="155"/>
      <c r="WBL8" s="155"/>
      <c r="WBM8" s="155"/>
      <c r="WBN8" s="155"/>
      <c r="WBO8" s="155"/>
      <c r="WBP8" s="155"/>
      <c r="WBQ8" s="155"/>
      <c r="WBR8" s="155"/>
      <c r="WBS8" s="155"/>
      <c r="WBT8" s="155"/>
      <c r="WBU8" s="155"/>
      <c r="WBV8" s="155"/>
      <c r="WBW8" s="155"/>
      <c r="WBX8" s="155"/>
      <c r="WBY8" s="155"/>
      <c r="WBZ8" s="155"/>
      <c r="WCA8" s="155"/>
      <c r="WCB8" s="155"/>
      <c r="WCC8" s="155"/>
      <c r="WCD8" s="155"/>
      <c r="WCE8" s="155"/>
      <c r="WCF8" s="155"/>
      <c r="WCG8" s="155"/>
      <c r="WCH8" s="155"/>
      <c r="WCI8" s="155"/>
      <c r="WCJ8" s="155"/>
      <c r="WCK8" s="155"/>
      <c r="WCL8" s="155"/>
      <c r="WCM8" s="155"/>
      <c r="WCN8" s="155"/>
      <c r="WCO8" s="155"/>
      <c r="WCP8" s="155"/>
      <c r="WCQ8" s="155"/>
      <c r="WCR8" s="155"/>
      <c r="WCS8" s="155"/>
      <c r="WCT8" s="155"/>
      <c r="WCU8" s="155"/>
      <c r="WCV8" s="155"/>
      <c r="WCW8" s="155"/>
      <c r="WCX8" s="155"/>
      <c r="WCY8" s="155"/>
      <c r="WCZ8" s="155"/>
      <c r="WDA8" s="155"/>
      <c r="WDB8" s="155"/>
      <c r="WDC8" s="155"/>
      <c r="WDD8" s="155"/>
      <c r="WDE8" s="155"/>
      <c r="WDF8" s="155"/>
      <c r="WDG8" s="155"/>
      <c r="WDH8" s="155"/>
      <c r="WDI8" s="155"/>
      <c r="WDJ8" s="155"/>
      <c r="WDK8" s="155"/>
      <c r="WDL8" s="155"/>
      <c r="WDM8" s="155"/>
      <c r="WDN8" s="155"/>
      <c r="WDO8" s="155"/>
      <c r="WDP8" s="155"/>
      <c r="WDQ8" s="155"/>
      <c r="WDR8" s="155"/>
      <c r="WDS8" s="155"/>
      <c r="WDT8" s="155"/>
      <c r="WDU8" s="155"/>
      <c r="WDV8" s="155"/>
      <c r="WDW8" s="155"/>
      <c r="WDX8" s="155"/>
      <c r="WDY8" s="155"/>
      <c r="WDZ8" s="155"/>
      <c r="WEA8" s="155"/>
      <c r="WEB8" s="155"/>
      <c r="WEC8" s="155"/>
      <c r="WED8" s="155"/>
      <c r="WEE8" s="155"/>
      <c r="WEF8" s="155"/>
      <c r="WEG8" s="155"/>
      <c r="WEH8" s="155"/>
      <c r="WEI8" s="155"/>
      <c r="WEJ8" s="155"/>
      <c r="WEK8" s="155"/>
      <c r="WEL8" s="155"/>
      <c r="WEM8" s="155"/>
      <c r="WEN8" s="155"/>
      <c r="WEO8" s="155"/>
      <c r="WEP8" s="155"/>
      <c r="WEQ8" s="155"/>
      <c r="WER8" s="155"/>
      <c r="WES8" s="155"/>
      <c r="WET8" s="155"/>
      <c r="WEU8" s="155"/>
      <c r="WEV8" s="155"/>
      <c r="WEW8" s="155"/>
      <c r="WEX8" s="155"/>
      <c r="WEY8" s="155"/>
      <c r="WEZ8" s="155"/>
      <c r="WFA8" s="155"/>
      <c r="WFB8" s="155"/>
      <c r="WFC8" s="155"/>
      <c r="WFD8" s="155"/>
      <c r="WFE8" s="155"/>
      <c r="WFF8" s="155"/>
      <c r="WFG8" s="155"/>
      <c r="WFH8" s="155"/>
      <c r="WFI8" s="155"/>
      <c r="WFJ8" s="155"/>
      <c r="WFK8" s="155"/>
      <c r="WFL8" s="155"/>
      <c r="WFM8" s="155"/>
      <c r="WFN8" s="155"/>
      <c r="WFO8" s="155"/>
      <c r="WFP8" s="155"/>
      <c r="WFQ8" s="155"/>
      <c r="WFR8" s="155"/>
      <c r="WFS8" s="155"/>
      <c r="WFT8" s="155"/>
      <c r="WFU8" s="155"/>
      <c r="WFV8" s="155"/>
      <c r="WFW8" s="155"/>
      <c r="WFX8" s="155"/>
      <c r="WFY8" s="155"/>
      <c r="WFZ8" s="155"/>
      <c r="WGA8" s="155"/>
      <c r="WGB8" s="155"/>
      <c r="WGC8" s="155"/>
      <c r="WGD8" s="155"/>
      <c r="WGE8" s="155"/>
      <c r="WGF8" s="155"/>
      <c r="WGG8" s="155"/>
      <c r="WGH8" s="155"/>
      <c r="WGI8" s="155"/>
      <c r="WGJ8" s="155"/>
      <c r="WGK8" s="155"/>
      <c r="WGL8" s="155"/>
      <c r="WGM8" s="155"/>
      <c r="WGN8" s="155"/>
      <c r="WGO8" s="155"/>
      <c r="WGP8" s="155"/>
      <c r="WGQ8" s="155"/>
      <c r="WGR8" s="155"/>
      <c r="WGS8" s="155"/>
      <c r="WGT8" s="155"/>
      <c r="WGU8" s="155"/>
      <c r="WGV8" s="155"/>
      <c r="WGW8" s="155"/>
      <c r="WGX8" s="155"/>
      <c r="WGY8" s="155"/>
      <c r="WGZ8" s="155"/>
      <c r="WHA8" s="155"/>
      <c r="WHB8" s="155"/>
      <c r="WHC8" s="155"/>
      <c r="WHD8" s="155"/>
      <c r="WHE8" s="155"/>
      <c r="WHF8" s="155"/>
      <c r="WHG8" s="155"/>
      <c r="WHH8" s="155"/>
      <c r="WHI8" s="155"/>
      <c r="WHJ8" s="155"/>
      <c r="WHK8" s="155"/>
      <c r="WHL8" s="155"/>
      <c r="WHM8" s="155"/>
      <c r="WHN8" s="155"/>
      <c r="WHO8" s="155"/>
      <c r="WHP8" s="155"/>
      <c r="WHQ8" s="155"/>
      <c r="WHR8" s="155"/>
      <c r="WHS8" s="155"/>
      <c r="WHT8" s="155"/>
      <c r="WHU8" s="155"/>
      <c r="WHV8" s="155"/>
      <c r="WHW8" s="155"/>
      <c r="WHX8" s="155"/>
      <c r="WHY8" s="155"/>
      <c r="WHZ8" s="155"/>
      <c r="WIA8" s="155"/>
      <c r="WIB8" s="155"/>
      <c r="WIC8" s="155"/>
      <c r="WID8" s="155"/>
      <c r="WIE8" s="155"/>
      <c r="WIF8" s="155"/>
      <c r="WIG8" s="155"/>
      <c r="WIH8" s="155"/>
      <c r="WII8" s="155"/>
      <c r="WIJ8" s="155"/>
      <c r="WIK8" s="155"/>
      <c r="WIL8" s="155"/>
      <c r="WIM8" s="155"/>
      <c r="WIN8" s="155"/>
      <c r="WIO8" s="155"/>
      <c r="WIP8" s="155"/>
      <c r="WIQ8" s="155"/>
      <c r="WIR8" s="155"/>
      <c r="WIS8" s="155"/>
      <c r="WIT8" s="155"/>
      <c r="WIU8" s="155"/>
      <c r="WIV8" s="155"/>
      <c r="WIW8" s="155"/>
      <c r="WIX8" s="155"/>
      <c r="WIY8" s="155"/>
      <c r="WIZ8" s="155"/>
      <c r="WJA8" s="155"/>
      <c r="WJB8" s="155"/>
      <c r="WJC8" s="155"/>
      <c r="WJD8" s="155"/>
      <c r="WJE8" s="155"/>
      <c r="WJF8" s="155"/>
      <c r="WJG8" s="155"/>
      <c r="WJH8" s="155"/>
      <c r="WJI8" s="155"/>
      <c r="WJJ8" s="155"/>
      <c r="WJK8" s="155"/>
      <c r="WJL8" s="155"/>
      <c r="WJM8" s="155"/>
      <c r="WJN8" s="155"/>
      <c r="WJO8" s="155"/>
      <c r="WJP8" s="155"/>
      <c r="WJQ8" s="155"/>
      <c r="WJR8" s="155"/>
      <c r="WJS8" s="155"/>
      <c r="WJT8" s="155"/>
      <c r="WJU8" s="155"/>
      <c r="WJV8" s="155"/>
      <c r="WJW8" s="155"/>
      <c r="WJX8" s="155"/>
      <c r="WJY8" s="155"/>
      <c r="WJZ8" s="155"/>
      <c r="WKA8" s="155"/>
      <c r="WKB8" s="155"/>
      <c r="WKC8" s="155"/>
      <c r="WKD8" s="155"/>
      <c r="WKE8" s="155"/>
      <c r="WKF8" s="155"/>
      <c r="WKG8" s="155"/>
      <c r="WKH8" s="155"/>
      <c r="WKI8" s="155"/>
      <c r="WKJ8" s="155"/>
      <c r="WKK8" s="155"/>
      <c r="WKL8" s="155"/>
      <c r="WKM8" s="155"/>
      <c r="WKN8" s="155"/>
      <c r="WKO8" s="155"/>
      <c r="WKP8" s="155"/>
      <c r="WKQ8" s="155"/>
      <c r="WKR8" s="155"/>
      <c r="WKS8" s="155"/>
      <c r="WKT8" s="155"/>
      <c r="WKU8" s="155"/>
      <c r="WKV8" s="155"/>
      <c r="WKW8" s="155"/>
      <c r="WKX8" s="155"/>
      <c r="WKY8" s="155"/>
      <c r="WKZ8" s="155"/>
      <c r="WLA8" s="155"/>
      <c r="WLB8" s="155"/>
      <c r="WLC8" s="155"/>
      <c r="WLD8" s="155"/>
      <c r="WLE8" s="155"/>
      <c r="WLF8" s="155"/>
      <c r="WLG8" s="155"/>
      <c r="WLH8" s="155"/>
      <c r="WLI8" s="155"/>
      <c r="WLJ8" s="155"/>
      <c r="WLK8" s="155"/>
      <c r="WLL8" s="155"/>
      <c r="WLM8" s="155"/>
      <c r="WLN8" s="155"/>
      <c r="WLO8" s="155"/>
      <c r="WLP8" s="155"/>
      <c r="WLQ8" s="155"/>
      <c r="WLR8" s="155"/>
      <c r="WLS8" s="155"/>
      <c r="WLT8" s="155"/>
      <c r="WLU8" s="155"/>
      <c r="WLV8" s="155"/>
      <c r="WLW8" s="155"/>
      <c r="WLX8" s="155"/>
      <c r="WLY8" s="155"/>
      <c r="WLZ8" s="155"/>
      <c r="WMA8" s="155"/>
      <c r="WMB8" s="155"/>
      <c r="WMC8" s="155"/>
      <c r="WMD8" s="155"/>
      <c r="WME8" s="155"/>
      <c r="WMF8" s="155"/>
      <c r="WMG8" s="155"/>
      <c r="WMH8" s="155"/>
      <c r="WMI8" s="155"/>
      <c r="WMJ8" s="155"/>
      <c r="WMK8" s="155"/>
      <c r="WML8" s="155"/>
      <c r="WMM8" s="155"/>
      <c r="WMN8" s="155"/>
      <c r="WMO8" s="155"/>
      <c r="WMP8" s="155"/>
      <c r="WMQ8" s="155"/>
      <c r="WMR8" s="155"/>
      <c r="WMS8" s="155"/>
      <c r="WMT8" s="155"/>
      <c r="WMU8" s="155"/>
      <c r="WMV8" s="155"/>
      <c r="WMW8" s="155"/>
      <c r="WMX8" s="155"/>
      <c r="WMY8" s="155"/>
      <c r="WMZ8" s="155"/>
      <c r="WNA8" s="155"/>
      <c r="WNB8" s="155"/>
      <c r="WNC8" s="155"/>
      <c r="WND8" s="155"/>
      <c r="WNE8" s="155"/>
      <c r="WNF8" s="155"/>
      <c r="WNG8" s="155"/>
      <c r="WNH8" s="155"/>
      <c r="WNI8" s="155"/>
      <c r="WNJ8" s="155"/>
      <c r="WNK8" s="155"/>
      <c r="WNL8" s="155"/>
      <c r="WNM8" s="155"/>
      <c r="WNN8" s="155"/>
      <c r="WNO8" s="155"/>
      <c r="WNP8" s="155"/>
      <c r="WNQ8" s="155"/>
      <c r="WNR8" s="155"/>
      <c r="WNS8" s="155"/>
      <c r="WNT8" s="155"/>
      <c r="WNU8" s="155"/>
      <c r="WNV8" s="155"/>
      <c r="WNW8" s="155"/>
      <c r="WNX8" s="155"/>
      <c r="WNY8" s="155"/>
      <c r="WNZ8" s="155"/>
      <c r="WOA8" s="155"/>
      <c r="WOB8" s="155"/>
      <c r="WOC8" s="155"/>
      <c r="WOD8" s="155"/>
      <c r="WOE8" s="155"/>
      <c r="WOF8" s="155"/>
      <c r="WOG8" s="155"/>
      <c r="WOH8" s="155"/>
      <c r="WOI8" s="155"/>
      <c r="WOJ8" s="155"/>
      <c r="WOK8" s="155"/>
      <c r="WOL8" s="155"/>
      <c r="WOM8" s="155"/>
      <c r="WON8" s="155"/>
      <c r="WOO8" s="155"/>
      <c r="WOP8" s="155"/>
      <c r="WOQ8" s="155"/>
      <c r="WOR8" s="155"/>
      <c r="WOS8" s="155"/>
      <c r="WOT8" s="155"/>
      <c r="WOU8" s="155"/>
      <c r="WOV8" s="155"/>
      <c r="WOW8" s="155"/>
      <c r="WOX8" s="155"/>
      <c r="WOY8" s="155"/>
      <c r="WOZ8" s="155"/>
      <c r="WPA8" s="155"/>
      <c r="WPB8" s="155"/>
      <c r="WPC8" s="155"/>
      <c r="WPD8" s="155"/>
      <c r="WPE8" s="155"/>
      <c r="WPF8" s="155"/>
      <c r="WPG8" s="155"/>
      <c r="WPH8" s="155"/>
      <c r="WPI8" s="155"/>
      <c r="WPJ8" s="155"/>
      <c r="WPK8" s="155"/>
      <c r="WPL8" s="155"/>
      <c r="WPM8" s="155"/>
      <c r="WPN8" s="155"/>
      <c r="WPO8" s="155"/>
      <c r="WPP8" s="155"/>
      <c r="WPQ8" s="155"/>
      <c r="WPR8" s="155"/>
      <c r="WPS8" s="155"/>
      <c r="WPT8" s="155"/>
      <c r="WPU8" s="155"/>
      <c r="WPV8" s="155"/>
      <c r="WPW8" s="155"/>
      <c r="WPX8" s="155"/>
      <c r="WPY8" s="155"/>
      <c r="WPZ8" s="155"/>
      <c r="WQA8" s="155"/>
      <c r="WQB8" s="155"/>
      <c r="WQC8" s="155"/>
      <c r="WQD8" s="155"/>
      <c r="WQE8" s="155"/>
      <c r="WQF8" s="155"/>
      <c r="WQG8" s="155"/>
      <c r="WQH8" s="155"/>
      <c r="WQI8" s="155"/>
      <c r="WQJ8" s="155"/>
      <c r="WQK8" s="155"/>
      <c r="WQL8" s="155"/>
      <c r="WQM8" s="155"/>
      <c r="WQN8" s="155"/>
      <c r="WQO8" s="155"/>
      <c r="WQP8" s="155"/>
      <c r="WQQ8" s="155"/>
      <c r="WQR8" s="155"/>
      <c r="WQS8" s="155"/>
      <c r="WQT8" s="155"/>
      <c r="WQU8" s="155"/>
      <c r="WQV8" s="155"/>
      <c r="WQW8" s="155"/>
      <c r="WQX8" s="155"/>
      <c r="WQY8" s="155"/>
      <c r="WQZ8" s="155"/>
      <c r="WRA8" s="155"/>
      <c r="WRB8" s="155"/>
      <c r="WRC8" s="155"/>
      <c r="WRD8" s="155"/>
      <c r="WRE8" s="155"/>
      <c r="WRF8" s="155"/>
      <c r="WRG8" s="155"/>
      <c r="WRH8" s="155"/>
      <c r="WRI8" s="155"/>
      <c r="WRJ8" s="155"/>
      <c r="WRK8" s="155"/>
      <c r="WRL8" s="155"/>
      <c r="WRM8" s="155"/>
      <c r="WRN8" s="155"/>
      <c r="WRO8" s="155"/>
      <c r="WRP8" s="155"/>
      <c r="WRQ8" s="155"/>
      <c r="WRR8" s="155"/>
      <c r="WRS8" s="155"/>
      <c r="WRT8" s="155"/>
      <c r="WRU8" s="155"/>
      <c r="WRV8" s="155"/>
      <c r="WRW8" s="155"/>
      <c r="WRX8" s="155"/>
      <c r="WRY8" s="155"/>
      <c r="WRZ8" s="155"/>
      <c r="WSA8" s="155"/>
      <c r="WSB8" s="155"/>
      <c r="WSC8" s="155"/>
      <c r="WSD8" s="155"/>
      <c r="WSE8" s="155"/>
      <c r="WSF8" s="155"/>
      <c r="WSG8" s="155"/>
      <c r="WSH8" s="155"/>
      <c r="WSI8" s="155"/>
      <c r="WSJ8" s="155"/>
      <c r="WSK8" s="155"/>
      <c r="WSL8" s="155"/>
      <c r="WSM8" s="155"/>
      <c r="WSN8" s="155"/>
      <c r="WSO8" s="155"/>
      <c r="WSP8" s="155"/>
      <c r="WSQ8" s="155"/>
      <c r="WSR8" s="155"/>
      <c r="WSS8" s="155"/>
      <c r="WST8" s="155"/>
      <c r="WSU8" s="155"/>
      <c r="WSV8" s="155"/>
      <c r="WSW8" s="155"/>
      <c r="WSX8" s="155"/>
      <c r="WSY8" s="155"/>
      <c r="WSZ8" s="155"/>
      <c r="WTA8" s="155"/>
      <c r="WTB8" s="155"/>
      <c r="WTC8" s="155"/>
      <c r="WTD8" s="155"/>
      <c r="WTE8" s="155"/>
      <c r="WTF8" s="155"/>
      <c r="WTG8" s="155"/>
      <c r="WTH8" s="155"/>
      <c r="WTI8" s="155"/>
      <c r="WTJ8" s="155"/>
      <c r="WTK8" s="155"/>
      <c r="WTL8" s="155"/>
      <c r="WTM8" s="155"/>
      <c r="WTN8" s="155"/>
      <c r="WTO8" s="155"/>
      <c r="WTP8" s="155"/>
      <c r="WTQ8" s="155"/>
      <c r="WTR8" s="155"/>
      <c r="WTS8" s="155"/>
      <c r="WTT8" s="155"/>
      <c r="WTU8" s="155"/>
      <c r="WTV8" s="155"/>
      <c r="WTW8" s="155"/>
      <c r="WTX8" s="155"/>
      <c r="WTY8" s="155"/>
      <c r="WTZ8" s="155"/>
      <c r="WUA8" s="155"/>
      <c r="WUB8" s="155"/>
      <c r="WUC8" s="155"/>
      <c r="WUD8" s="155"/>
      <c r="WUE8" s="155"/>
      <c r="WUF8" s="155"/>
      <c r="WUG8" s="155"/>
      <c r="WUH8" s="155"/>
      <c r="WUI8" s="155"/>
      <c r="WUJ8" s="155"/>
      <c r="WUK8" s="155"/>
      <c r="WUL8" s="155"/>
      <c r="WUM8" s="155"/>
      <c r="WUN8" s="155"/>
      <c r="WUO8" s="155"/>
      <c r="WUP8" s="155"/>
      <c r="WUQ8" s="155"/>
      <c r="WUR8" s="155"/>
      <c r="WUS8" s="155"/>
      <c r="WUT8" s="155"/>
      <c r="WUU8" s="155"/>
      <c r="WUV8" s="155"/>
      <c r="WUW8" s="155"/>
      <c r="WUX8" s="155"/>
      <c r="WUY8" s="155"/>
      <c r="WUZ8" s="155"/>
      <c r="WVA8" s="155"/>
      <c r="WVB8" s="155"/>
      <c r="WVC8" s="155"/>
      <c r="WVD8" s="155"/>
      <c r="WVE8" s="155"/>
      <c r="WVF8" s="155"/>
      <c r="WVG8" s="155"/>
      <c r="WVH8" s="155"/>
      <c r="WVI8" s="155"/>
      <c r="WVJ8" s="155"/>
      <c r="WVK8" s="155"/>
      <c r="WVL8" s="155"/>
      <c r="WVM8" s="155"/>
      <c r="WVN8" s="155"/>
      <c r="WVO8" s="155"/>
      <c r="WVP8" s="155"/>
      <c r="WVQ8" s="155"/>
      <c r="WVR8" s="155"/>
      <c r="WVS8" s="155"/>
      <c r="WVT8" s="155"/>
      <c r="WVU8" s="155"/>
      <c r="WVV8" s="155"/>
      <c r="WVW8" s="155"/>
      <c r="WVX8" s="155"/>
      <c r="WVY8" s="155"/>
      <c r="WVZ8" s="155"/>
      <c r="WWA8" s="155"/>
      <c r="WWB8" s="155"/>
      <c r="WWC8" s="155"/>
      <c r="WWD8" s="155"/>
      <c r="WWE8" s="155"/>
      <c r="WWF8" s="155"/>
      <c r="WWG8" s="155"/>
      <c r="WWH8" s="155"/>
      <c r="WWI8" s="155"/>
      <c r="WWJ8" s="155"/>
      <c r="WWK8" s="155"/>
      <c r="WWL8" s="155"/>
      <c r="WWM8" s="155"/>
      <c r="WWN8" s="155"/>
      <c r="WWO8" s="155"/>
      <c r="WWP8" s="155"/>
      <c r="WWQ8" s="155"/>
      <c r="WWR8" s="155"/>
      <c r="WWS8" s="155"/>
      <c r="WWT8" s="155"/>
      <c r="WWU8" s="155"/>
      <c r="WWV8" s="155"/>
      <c r="WWW8" s="155"/>
      <c r="WWX8" s="155"/>
      <c r="WWY8" s="155"/>
      <c r="WWZ8" s="155"/>
      <c r="WXA8" s="155"/>
      <c r="WXB8" s="155"/>
      <c r="WXC8" s="155"/>
      <c r="WXD8" s="155"/>
      <c r="WXE8" s="155"/>
      <c r="WXF8" s="155"/>
      <c r="WXG8" s="155"/>
      <c r="WXH8" s="155"/>
      <c r="WXI8" s="155"/>
      <c r="WXJ8" s="155"/>
      <c r="WXK8" s="155"/>
      <c r="WXL8" s="155"/>
      <c r="WXM8" s="155"/>
      <c r="WXN8" s="155"/>
      <c r="WXO8" s="155"/>
      <c r="WXP8" s="155"/>
      <c r="WXQ8" s="155"/>
      <c r="WXR8" s="155"/>
      <c r="WXS8" s="155"/>
      <c r="WXT8" s="155"/>
      <c r="WXU8" s="155"/>
      <c r="WXV8" s="155"/>
      <c r="WXW8" s="155"/>
      <c r="WXX8" s="155"/>
      <c r="WXY8" s="155"/>
      <c r="WXZ8" s="155"/>
      <c r="WYA8" s="155"/>
      <c r="WYB8" s="155"/>
      <c r="WYC8" s="155"/>
      <c r="WYD8" s="155"/>
      <c r="WYE8" s="155"/>
      <c r="WYF8" s="155"/>
      <c r="WYG8" s="155"/>
      <c r="WYH8" s="155"/>
      <c r="WYI8" s="155"/>
      <c r="WYJ8" s="155"/>
      <c r="WYK8" s="155"/>
      <c r="WYL8" s="155"/>
      <c r="WYM8" s="155"/>
      <c r="WYN8" s="155"/>
      <c r="WYO8" s="155"/>
      <c r="WYP8" s="155"/>
      <c r="WYQ8" s="155"/>
      <c r="WYR8" s="155"/>
      <c r="WYS8" s="155"/>
      <c r="WYT8" s="155"/>
      <c r="WYU8" s="155"/>
      <c r="WYV8" s="155"/>
      <c r="WYW8" s="155"/>
      <c r="WYX8" s="155"/>
      <c r="WYY8" s="155"/>
      <c r="WYZ8" s="155"/>
      <c r="WZA8" s="155"/>
      <c r="WZB8" s="155"/>
      <c r="WZC8" s="155"/>
      <c r="WZD8" s="155"/>
      <c r="WZE8" s="155"/>
      <c r="WZF8" s="155"/>
      <c r="WZG8" s="155"/>
      <c r="WZH8" s="155"/>
      <c r="WZI8" s="155"/>
      <c r="WZJ8" s="155"/>
      <c r="WZK8" s="155"/>
      <c r="WZL8" s="155"/>
      <c r="WZM8" s="155"/>
      <c r="WZN8" s="155"/>
      <c r="WZO8" s="155"/>
      <c r="WZP8" s="155"/>
      <c r="WZQ8" s="155"/>
      <c r="WZR8" s="155"/>
      <c r="WZS8" s="155"/>
      <c r="WZT8" s="155"/>
      <c r="WZU8" s="155"/>
      <c r="WZV8" s="155"/>
      <c r="WZW8" s="155"/>
      <c r="WZX8" s="155"/>
      <c r="WZY8" s="155"/>
      <c r="WZZ8" s="155"/>
      <c r="XAA8" s="155"/>
      <c r="XAB8" s="155"/>
      <c r="XAC8" s="155"/>
      <c r="XAD8" s="155"/>
      <c r="XAE8" s="155"/>
      <c r="XAF8" s="155"/>
      <c r="XAG8" s="155"/>
      <c r="XAH8" s="155"/>
      <c r="XAI8" s="155"/>
      <c r="XAJ8" s="155"/>
      <c r="XAK8" s="155"/>
      <c r="XAL8" s="155"/>
      <c r="XAM8" s="155"/>
      <c r="XAN8" s="155"/>
      <c r="XAO8" s="155"/>
      <c r="XAP8" s="155"/>
      <c r="XAQ8" s="155"/>
      <c r="XAR8" s="155"/>
      <c r="XAS8" s="155"/>
      <c r="XAT8" s="155"/>
      <c r="XAU8" s="155"/>
      <c r="XAV8" s="155"/>
      <c r="XAW8" s="155"/>
      <c r="XAX8" s="155"/>
      <c r="XAY8" s="155"/>
      <c r="XAZ8" s="155"/>
      <c r="XBA8" s="155"/>
      <c r="XBB8" s="155"/>
      <c r="XBC8" s="155"/>
      <c r="XBD8" s="155"/>
      <c r="XBE8" s="155"/>
      <c r="XBF8" s="155"/>
      <c r="XBG8" s="155"/>
      <c r="XBH8" s="155"/>
      <c r="XBI8" s="155"/>
      <c r="XBJ8" s="155"/>
      <c r="XBK8" s="155"/>
      <c r="XBL8" s="155"/>
      <c r="XBM8" s="155"/>
      <c r="XBN8" s="155"/>
      <c r="XBO8" s="155"/>
      <c r="XBP8" s="155"/>
      <c r="XBQ8" s="155"/>
      <c r="XBR8" s="155"/>
      <c r="XBS8" s="155"/>
      <c r="XBT8" s="155"/>
      <c r="XBU8" s="155"/>
      <c r="XBV8" s="155"/>
      <c r="XBW8" s="155"/>
      <c r="XBX8" s="155"/>
      <c r="XBY8" s="155"/>
      <c r="XBZ8" s="155"/>
      <c r="XCA8" s="155"/>
      <c r="XCB8" s="155"/>
      <c r="XCC8" s="155"/>
      <c r="XCD8" s="155"/>
      <c r="XCE8" s="155"/>
      <c r="XCF8" s="155"/>
      <c r="XCG8" s="155"/>
      <c r="XCH8" s="155"/>
      <c r="XCI8" s="155"/>
      <c r="XCJ8" s="155"/>
      <c r="XCK8" s="155"/>
      <c r="XCL8" s="155"/>
      <c r="XCM8" s="155"/>
      <c r="XCN8" s="155"/>
      <c r="XCO8" s="155"/>
      <c r="XCP8" s="155"/>
      <c r="XCQ8" s="155"/>
      <c r="XCR8" s="155"/>
      <c r="XCS8" s="155"/>
      <c r="XCT8" s="155"/>
      <c r="XCU8" s="155"/>
      <c r="XCV8" s="155"/>
      <c r="XCW8" s="155"/>
      <c r="XCX8" s="155"/>
    </row>
    <row r="9" spans="1:16326" x14ac:dyDescent="0.25">
      <c r="A9" s="160"/>
      <c r="B9" s="145"/>
      <c r="C9" s="253" t="s">
        <v>2341</v>
      </c>
      <c r="D9" s="254"/>
      <c r="E9" s="255">
        <f>+E8-E6</f>
        <v>126984.39999999997</v>
      </c>
      <c r="F9" s="147"/>
      <c r="G9" s="148"/>
      <c r="H9" s="149"/>
      <c r="I9" s="149"/>
      <c r="J9" s="146"/>
      <c r="K9" s="162"/>
      <c r="L9" s="150"/>
      <c r="M9" s="151"/>
      <c r="N9" s="148"/>
      <c r="O9" s="152"/>
      <c r="P9" s="153"/>
      <c r="Q9" s="148"/>
      <c r="R9" s="146"/>
      <c r="S9" s="154"/>
      <c r="T9" s="155"/>
      <c r="U9" s="155"/>
      <c r="V9" s="155"/>
      <c r="W9" s="155"/>
      <c r="X9" s="155"/>
      <c r="Y9" s="155"/>
      <c r="Z9" s="155"/>
      <c r="AA9" s="155"/>
      <c r="AB9" s="155"/>
      <c r="AC9" s="155"/>
      <c r="AD9" s="155"/>
      <c r="AE9" s="155"/>
      <c r="AF9" s="155"/>
      <c r="AG9" s="155"/>
      <c r="AH9" s="155"/>
      <c r="AI9" s="155"/>
      <c r="AJ9" s="155"/>
      <c r="AK9" s="155"/>
      <c r="AL9" s="155"/>
      <c r="AM9" s="155"/>
      <c r="AN9" s="155"/>
      <c r="AO9" s="155"/>
      <c r="AP9" s="155"/>
      <c r="AQ9" s="155"/>
      <c r="AR9" s="155"/>
      <c r="AS9" s="155"/>
      <c r="AT9" s="155"/>
      <c r="AU9" s="155"/>
      <c r="AV9" s="155"/>
      <c r="AW9" s="155"/>
      <c r="AX9" s="155"/>
      <c r="AY9" s="155"/>
      <c r="AZ9" s="155"/>
      <c r="BA9" s="155"/>
      <c r="BB9" s="155"/>
      <c r="BC9" s="155"/>
      <c r="BD9" s="155"/>
      <c r="BE9" s="155"/>
      <c r="BF9" s="155"/>
      <c r="BG9" s="155"/>
      <c r="BH9" s="155"/>
      <c r="BI9" s="155"/>
      <c r="BJ9" s="155"/>
      <c r="BK9" s="155"/>
      <c r="BL9" s="155"/>
      <c r="BM9" s="155"/>
      <c r="BN9" s="155"/>
      <c r="BO9" s="155"/>
      <c r="BP9" s="155"/>
      <c r="BQ9" s="155"/>
      <c r="BR9" s="155"/>
      <c r="BS9" s="155"/>
      <c r="BT9" s="155"/>
      <c r="BU9" s="155"/>
      <c r="BV9" s="155"/>
      <c r="BW9" s="155"/>
      <c r="BX9" s="155"/>
      <c r="BY9" s="155"/>
      <c r="BZ9" s="155"/>
      <c r="CA9" s="155"/>
      <c r="CB9" s="155"/>
      <c r="CC9" s="155"/>
      <c r="CD9" s="155"/>
      <c r="CE9" s="155"/>
      <c r="CF9" s="155"/>
      <c r="CG9" s="155"/>
      <c r="CH9" s="155"/>
      <c r="CI9" s="155"/>
      <c r="CJ9" s="155"/>
      <c r="CK9" s="155"/>
      <c r="CL9" s="155"/>
      <c r="CM9" s="155"/>
      <c r="CN9" s="155"/>
      <c r="CO9" s="155"/>
      <c r="CP9" s="155"/>
      <c r="CQ9" s="155"/>
      <c r="CR9" s="155"/>
      <c r="CS9" s="155"/>
      <c r="CT9" s="155"/>
      <c r="CU9" s="155"/>
      <c r="CV9" s="155"/>
      <c r="CW9" s="155"/>
      <c r="CX9" s="155"/>
      <c r="CY9" s="155"/>
      <c r="CZ9" s="155"/>
      <c r="DA9" s="155"/>
      <c r="DB9" s="155"/>
      <c r="DC9" s="155"/>
      <c r="DD9" s="155"/>
      <c r="DE9" s="155"/>
      <c r="DF9" s="155"/>
      <c r="DG9" s="155"/>
      <c r="DH9" s="155"/>
      <c r="DI9" s="155"/>
      <c r="DJ9" s="155"/>
      <c r="DK9" s="155"/>
      <c r="DL9" s="155"/>
      <c r="DM9" s="155"/>
      <c r="DN9" s="155"/>
      <c r="DO9" s="155"/>
      <c r="DP9" s="155"/>
      <c r="DQ9" s="155"/>
      <c r="DR9" s="155"/>
      <c r="DS9" s="155"/>
      <c r="DT9" s="155"/>
      <c r="DU9" s="155"/>
      <c r="DV9" s="155"/>
      <c r="DW9" s="155"/>
      <c r="DX9" s="155"/>
      <c r="DY9" s="155"/>
      <c r="DZ9" s="155"/>
      <c r="EA9" s="155"/>
      <c r="EB9" s="155"/>
      <c r="EC9" s="155"/>
      <c r="ED9" s="155"/>
      <c r="EE9" s="155"/>
      <c r="EF9" s="155"/>
      <c r="EG9" s="155"/>
      <c r="EH9" s="155"/>
      <c r="EI9" s="155"/>
      <c r="EJ9" s="155"/>
      <c r="EK9" s="155"/>
      <c r="EL9" s="155"/>
      <c r="EM9" s="155"/>
      <c r="EN9" s="155"/>
      <c r="EO9" s="155"/>
      <c r="EP9" s="155"/>
      <c r="EQ9" s="155"/>
      <c r="ER9" s="155"/>
      <c r="ES9" s="155"/>
      <c r="ET9" s="155"/>
      <c r="EU9" s="155"/>
      <c r="EV9" s="155"/>
      <c r="EW9" s="155"/>
      <c r="EX9" s="155"/>
      <c r="EY9" s="155"/>
      <c r="EZ9" s="155"/>
      <c r="FA9" s="155"/>
      <c r="FB9" s="155"/>
      <c r="FC9" s="155"/>
      <c r="FD9" s="155"/>
      <c r="FE9" s="155"/>
      <c r="FF9" s="155"/>
      <c r="FG9" s="155"/>
      <c r="FH9" s="155"/>
      <c r="FI9" s="155"/>
      <c r="FJ9" s="155"/>
      <c r="FK9" s="155"/>
      <c r="FL9" s="155"/>
      <c r="FM9" s="155"/>
      <c r="FN9" s="155"/>
      <c r="FO9" s="155"/>
      <c r="FP9" s="155"/>
      <c r="FQ9" s="155"/>
      <c r="FR9" s="155"/>
      <c r="FS9" s="155"/>
      <c r="FT9" s="155"/>
      <c r="FU9" s="155"/>
      <c r="FV9" s="155"/>
      <c r="FW9" s="155"/>
      <c r="FX9" s="155"/>
      <c r="FY9" s="155"/>
      <c r="FZ9" s="155"/>
      <c r="GA9" s="155"/>
      <c r="GB9" s="155"/>
      <c r="GC9" s="155"/>
      <c r="GD9" s="155"/>
      <c r="GE9" s="155"/>
      <c r="GF9" s="155"/>
      <c r="GG9" s="155"/>
      <c r="GH9" s="155"/>
      <c r="GI9" s="155"/>
      <c r="GJ9" s="155"/>
      <c r="GK9" s="155"/>
      <c r="GL9" s="155"/>
      <c r="GM9" s="155"/>
      <c r="GN9" s="155"/>
      <c r="GO9" s="155"/>
      <c r="GP9" s="155"/>
      <c r="GQ9" s="155"/>
      <c r="GR9" s="155"/>
      <c r="GS9" s="155"/>
      <c r="GT9" s="155"/>
      <c r="GU9" s="155"/>
      <c r="GV9" s="155"/>
      <c r="GW9" s="155"/>
      <c r="GX9" s="155"/>
      <c r="GY9" s="155"/>
      <c r="GZ9" s="155"/>
      <c r="HA9" s="155"/>
      <c r="HB9" s="155"/>
      <c r="HC9" s="155"/>
      <c r="HD9" s="155"/>
      <c r="HE9" s="155"/>
      <c r="HF9" s="155"/>
      <c r="HG9" s="155"/>
      <c r="HH9" s="155"/>
      <c r="HI9" s="155"/>
      <c r="HJ9" s="155"/>
      <c r="HK9" s="155"/>
      <c r="HL9" s="155"/>
      <c r="HM9" s="155"/>
      <c r="HN9" s="155"/>
      <c r="HO9" s="155"/>
      <c r="HP9" s="155"/>
      <c r="HQ9" s="155"/>
      <c r="HR9" s="155"/>
      <c r="HS9" s="155"/>
      <c r="HT9" s="155"/>
      <c r="HU9" s="155"/>
      <c r="HV9" s="155"/>
      <c r="HW9" s="155"/>
      <c r="HX9" s="155"/>
      <c r="HY9" s="155"/>
      <c r="HZ9" s="155"/>
      <c r="IA9" s="155"/>
      <c r="IB9" s="155"/>
      <c r="IC9" s="155"/>
      <c r="ID9" s="155"/>
      <c r="IE9" s="155"/>
      <c r="IF9" s="155"/>
      <c r="IG9" s="155"/>
      <c r="IH9" s="155"/>
      <c r="II9" s="155"/>
      <c r="IJ9" s="155"/>
      <c r="IK9" s="155"/>
      <c r="IL9" s="155"/>
      <c r="IM9" s="155"/>
      <c r="IN9" s="155"/>
      <c r="IO9" s="155"/>
      <c r="IP9" s="155"/>
      <c r="IQ9" s="155"/>
      <c r="IR9" s="155"/>
      <c r="IS9" s="155"/>
      <c r="IT9" s="155"/>
      <c r="IU9" s="155"/>
      <c r="IV9" s="155"/>
      <c r="IW9" s="155"/>
      <c r="IX9" s="155"/>
      <c r="IY9" s="155"/>
      <c r="IZ9" s="155"/>
      <c r="JA9" s="155"/>
      <c r="JB9" s="155"/>
      <c r="JC9" s="155"/>
      <c r="JD9" s="155"/>
      <c r="JE9" s="155"/>
      <c r="JF9" s="155"/>
      <c r="JG9" s="155"/>
      <c r="JH9" s="155"/>
      <c r="JI9" s="155"/>
      <c r="JJ9" s="155"/>
      <c r="JK9" s="155"/>
      <c r="JL9" s="155"/>
      <c r="JM9" s="155"/>
      <c r="JN9" s="155"/>
      <c r="JO9" s="155"/>
      <c r="JP9" s="155"/>
      <c r="JQ9" s="155"/>
      <c r="JR9" s="155"/>
      <c r="JS9" s="155"/>
      <c r="JT9" s="155"/>
      <c r="JU9" s="155"/>
      <c r="JV9" s="155"/>
      <c r="JW9" s="155"/>
      <c r="JX9" s="155"/>
      <c r="JY9" s="155"/>
      <c r="JZ9" s="155"/>
      <c r="KA9" s="155"/>
      <c r="KB9" s="155"/>
      <c r="KC9" s="155"/>
      <c r="KD9" s="155"/>
      <c r="KE9" s="155"/>
      <c r="KF9" s="155"/>
      <c r="KG9" s="155"/>
      <c r="KH9" s="155"/>
      <c r="KI9" s="155"/>
      <c r="KJ9" s="155"/>
      <c r="KK9" s="155"/>
      <c r="KL9" s="155"/>
      <c r="KM9" s="155"/>
      <c r="KN9" s="155"/>
      <c r="KO9" s="155"/>
      <c r="KP9" s="155"/>
      <c r="KQ9" s="155"/>
      <c r="KR9" s="155"/>
      <c r="KS9" s="155"/>
      <c r="KT9" s="155"/>
      <c r="KU9" s="155"/>
      <c r="KV9" s="155"/>
      <c r="KW9" s="155"/>
      <c r="KX9" s="155"/>
      <c r="KY9" s="155"/>
      <c r="KZ9" s="155"/>
      <c r="LA9" s="155"/>
      <c r="LB9" s="155"/>
      <c r="LC9" s="155"/>
      <c r="LD9" s="155"/>
      <c r="LE9" s="155"/>
      <c r="LF9" s="155"/>
      <c r="LG9" s="155"/>
      <c r="LH9" s="155"/>
      <c r="LI9" s="155"/>
      <c r="LJ9" s="155"/>
      <c r="LK9" s="155"/>
      <c r="LL9" s="155"/>
      <c r="LM9" s="155"/>
      <c r="LN9" s="155"/>
      <c r="LO9" s="155"/>
      <c r="LP9" s="155"/>
      <c r="LQ9" s="155"/>
      <c r="LR9" s="155"/>
      <c r="LS9" s="155"/>
      <c r="LT9" s="155"/>
      <c r="LU9" s="155"/>
      <c r="LV9" s="155"/>
      <c r="LW9" s="155"/>
      <c r="LX9" s="155"/>
      <c r="LY9" s="155"/>
      <c r="LZ9" s="155"/>
      <c r="MA9" s="155"/>
      <c r="MB9" s="155"/>
      <c r="MC9" s="155"/>
      <c r="MD9" s="155"/>
      <c r="ME9" s="155"/>
      <c r="MF9" s="155"/>
      <c r="MG9" s="155"/>
      <c r="MH9" s="155"/>
      <c r="MI9" s="155"/>
      <c r="MJ9" s="155"/>
      <c r="MK9" s="155"/>
      <c r="ML9" s="155"/>
      <c r="MM9" s="155"/>
      <c r="MN9" s="155"/>
      <c r="MO9" s="155"/>
      <c r="MP9" s="155"/>
      <c r="MQ9" s="155"/>
      <c r="MR9" s="155"/>
      <c r="MS9" s="155"/>
      <c r="MT9" s="155"/>
      <c r="MU9" s="155"/>
      <c r="MV9" s="155"/>
      <c r="MW9" s="155"/>
      <c r="MX9" s="155"/>
      <c r="MY9" s="155"/>
      <c r="MZ9" s="155"/>
      <c r="NA9" s="155"/>
      <c r="NB9" s="155"/>
      <c r="NC9" s="155"/>
      <c r="ND9" s="155"/>
      <c r="NE9" s="155"/>
      <c r="NF9" s="155"/>
      <c r="NG9" s="155"/>
      <c r="NH9" s="155"/>
      <c r="NI9" s="155"/>
      <c r="NJ9" s="155"/>
      <c r="NK9" s="155"/>
      <c r="NL9" s="155"/>
      <c r="NM9" s="155"/>
      <c r="NN9" s="155"/>
      <c r="NO9" s="155"/>
      <c r="NP9" s="155"/>
      <c r="NQ9" s="155"/>
      <c r="NR9" s="155"/>
      <c r="NS9" s="155"/>
      <c r="NT9" s="155"/>
      <c r="NU9" s="155"/>
      <c r="NV9" s="155"/>
      <c r="NW9" s="155"/>
      <c r="NX9" s="155"/>
      <c r="NY9" s="155"/>
      <c r="NZ9" s="155"/>
      <c r="OA9" s="155"/>
      <c r="OB9" s="155"/>
      <c r="OC9" s="155"/>
      <c r="OD9" s="155"/>
      <c r="OE9" s="155"/>
      <c r="OF9" s="155"/>
      <c r="OG9" s="155"/>
      <c r="OH9" s="155"/>
      <c r="OI9" s="155"/>
      <c r="OJ9" s="155"/>
      <c r="OK9" s="155"/>
      <c r="OL9" s="155"/>
      <c r="OM9" s="155"/>
      <c r="ON9" s="155"/>
      <c r="OO9" s="155"/>
      <c r="OP9" s="155"/>
      <c r="OQ9" s="155"/>
      <c r="OR9" s="155"/>
      <c r="OS9" s="155"/>
      <c r="OT9" s="155"/>
      <c r="OU9" s="155"/>
      <c r="OV9" s="155"/>
      <c r="OW9" s="155"/>
      <c r="OX9" s="155"/>
      <c r="OY9" s="155"/>
      <c r="OZ9" s="155"/>
      <c r="PA9" s="155"/>
      <c r="PB9" s="155"/>
      <c r="PC9" s="155"/>
      <c r="PD9" s="155"/>
      <c r="PE9" s="155"/>
      <c r="PF9" s="155"/>
      <c r="PG9" s="155"/>
      <c r="PH9" s="155"/>
      <c r="PI9" s="155"/>
      <c r="PJ9" s="155"/>
      <c r="PK9" s="155"/>
      <c r="PL9" s="155"/>
      <c r="PM9" s="155"/>
      <c r="PN9" s="155"/>
      <c r="PO9" s="155"/>
      <c r="PP9" s="155"/>
      <c r="PQ9" s="155"/>
      <c r="PR9" s="155"/>
      <c r="PS9" s="155"/>
      <c r="PT9" s="155"/>
      <c r="PU9" s="155"/>
      <c r="PV9" s="155"/>
      <c r="PW9" s="155"/>
      <c r="PX9" s="155"/>
      <c r="PY9" s="155"/>
      <c r="PZ9" s="155"/>
      <c r="QA9" s="155"/>
      <c r="QB9" s="155"/>
      <c r="QC9" s="155"/>
      <c r="QD9" s="155"/>
      <c r="QE9" s="155"/>
      <c r="QF9" s="155"/>
      <c r="QG9" s="155"/>
      <c r="QH9" s="155"/>
      <c r="QI9" s="155"/>
      <c r="QJ9" s="155"/>
      <c r="QK9" s="155"/>
      <c r="QL9" s="155"/>
      <c r="QM9" s="155"/>
      <c r="QN9" s="155"/>
      <c r="QO9" s="155"/>
      <c r="QP9" s="155"/>
      <c r="QQ9" s="155"/>
      <c r="QR9" s="155"/>
      <c r="QS9" s="155"/>
      <c r="QT9" s="155"/>
      <c r="QU9" s="155"/>
      <c r="QV9" s="155"/>
      <c r="QW9" s="155"/>
      <c r="QX9" s="155"/>
      <c r="QY9" s="155"/>
      <c r="QZ9" s="155"/>
      <c r="RA9" s="155"/>
      <c r="RB9" s="155"/>
      <c r="RC9" s="155"/>
      <c r="RD9" s="155"/>
      <c r="RE9" s="155"/>
      <c r="RF9" s="155"/>
      <c r="RG9" s="155"/>
      <c r="RH9" s="155"/>
      <c r="RI9" s="155"/>
      <c r="RJ9" s="155"/>
      <c r="RK9" s="155"/>
      <c r="RL9" s="155"/>
      <c r="RM9" s="155"/>
      <c r="RN9" s="155"/>
      <c r="RO9" s="155"/>
      <c r="RP9" s="155"/>
      <c r="RQ9" s="155"/>
      <c r="RR9" s="155"/>
      <c r="RS9" s="155"/>
      <c r="RT9" s="155"/>
      <c r="RU9" s="155"/>
      <c r="RV9" s="155"/>
      <c r="RW9" s="155"/>
      <c r="RX9" s="155"/>
      <c r="RY9" s="155"/>
      <c r="RZ9" s="155"/>
      <c r="SA9" s="155"/>
      <c r="SB9" s="155"/>
      <c r="SC9" s="155"/>
      <c r="SD9" s="155"/>
      <c r="SE9" s="155"/>
      <c r="SF9" s="155"/>
      <c r="SG9" s="155"/>
      <c r="SH9" s="155"/>
      <c r="SI9" s="155"/>
      <c r="SJ9" s="155"/>
      <c r="SK9" s="155"/>
      <c r="SL9" s="155"/>
      <c r="SM9" s="155"/>
      <c r="SN9" s="155"/>
      <c r="SO9" s="155"/>
      <c r="SP9" s="155"/>
      <c r="SQ9" s="155"/>
      <c r="SR9" s="155"/>
      <c r="SS9" s="155"/>
      <c r="ST9" s="155"/>
      <c r="SU9" s="155"/>
      <c r="SV9" s="155"/>
      <c r="SW9" s="155"/>
      <c r="SX9" s="155"/>
      <c r="SY9" s="155"/>
      <c r="SZ9" s="155"/>
      <c r="TA9" s="155"/>
      <c r="TB9" s="155"/>
      <c r="TC9" s="155"/>
      <c r="TD9" s="155"/>
      <c r="TE9" s="155"/>
      <c r="TF9" s="155"/>
      <c r="TG9" s="155"/>
      <c r="TH9" s="155"/>
      <c r="TI9" s="155"/>
      <c r="TJ9" s="155"/>
      <c r="TK9" s="155"/>
      <c r="TL9" s="155"/>
      <c r="TM9" s="155"/>
      <c r="TN9" s="155"/>
      <c r="TO9" s="155"/>
      <c r="TP9" s="155"/>
      <c r="TQ9" s="155"/>
      <c r="TR9" s="155"/>
      <c r="TS9" s="155"/>
      <c r="TT9" s="155"/>
      <c r="TU9" s="155"/>
      <c r="TV9" s="155"/>
      <c r="TW9" s="155"/>
      <c r="TX9" s="155"/>
      <c r="TY9" s="155"/>
      <c r="TZ9" s="155"/>
      <c r="UA9" s="155"/>
      <c r="UB9" s="155"/>
      <c r="UC9" s="155"/>
      <c r="UD9" s="155"/>
      <c r="UE9" s="155"/>
      <c r="UF9" s="155"/>
      <c r="UG9" s="155"/>
      <c r="UH9" s="155"/>
      <c r="UI9" s="155"/>
      <c r="UJ9" s="155"/>
      <c r="UK9" s="155"/>
      <c r="UL9" s="155"/>
      <c r="UM9" s="155"/>
      <c r="UN9" s="155"/>
      <c r="UO9" s="155"/>
      <c r="UP9" s="155"/>
      <c r="UQ9" s="155"/>
      <c r="UR9" s="155"/>
      <c r="US9" s="155"/>
      <c r="UT9" s="155"/>
      <c r="UU9" s="155"/>
      <c r="UV9" s="155"/>
      <c r="UW9" s="155"/>
      <c r="UX9" s="155"/>
      <c r="UY9" s="155"/>
      <c r="UZ9" s="155"/>
      <c r="VA9" s="155"/>
      <c r="VB9" s="155"/>
      <c r="VC9" s="155"/>
      <c r="VD9" s="155"/>
      <c r="VE9" s="155"/>
      <c r="VF9" s="155"/>
      <c r="VG9" s="155"/>
      <c r="VH9" s="155"/>
      <c r="VI9" s="155"/>
      <c r="VJ9" s="155"/>
      <c r="VK9" s="155"/>
      <c r="VL9" s="155"/>
      <c r="VM9" s="155"/>
      <c r="VN9" s="155"/>
      <c r="VO9" s="155"/>
      <c r="VP9" s="155"/>
      <c r="VQ9" s="155"/>
      <c r="VR9" s="155"/>
      <c r="VS9" s="155"/>
      <c r="VT9" s="155"/>
      <c r="VU9" s="155"/>
      <c r="VV9" s="155"/>
      <c r="VW9" s="155"/>
      <c r="VX9" s="155"/>
      <c r="VY9" s="155"/>
      <c r="VZ9" s="155"/>
      <c r="WA9" s="155"/>
      <c r="WB9" s="155"/>
      <c r="WC9" s="155"/>
      <c r="WD9" s="155"/>
      <c r="WE9" s="155"/>
      <c r="WF9" s="155"/>
      <c r="WG9" s="155"/>
      <c r="WH9" s="155"/>
      <c r="WI9" s="155"/>
      <c r="WJ9" s="155"/>
      <c r="WK9" s="155"/>
      <c r="WL9" s="155"/>
      <c r="WM9" s="155"/>
      <c r="WN9" s="155"/>
      <c r="WO9" s="155"/>
      <c r="WP9" s="155"/>
      <c r="WQ9" s="155"/>
      <c r="WR9" s="155"/>
      <c r="WS9" s="155"/>
      <c r="WT9" s="155"/>
      <c r="WU9" s="155"/>
      <c r="WV9" s="155"/>
      <c r="WW9" s="155"/>
      <c r="WX9" s="155"/>
      <c r="WY9" s="155"/>
      <c r="WZ9" s="155"/>
      <c r="XA9" s="155"/>
      <c r="XB9" s="155"/>
      <c r="XC9" s="155"/>
      <c r="XD9" s="155"/>
      <c r="XE9" s="155"/>
      <c r="XF9" s="155"/>
      <c r="XG9" s="155"/>
      <c r="XH9" s="155"/>
      <c r="XI9" s="155"/>
      <c r="XJ9" s="155"/>
      <c r="XK9" s="155"/>
      <c r="XL9" s="155"/>
      <c r="XM9" s="155"/>
      <c r="XN9" s="155"/>
      <c r="XO9" s="155"/>
      <c r="XP9" s="155"/>
      <c r="XQ9" s="155"/>
      <c r="XR9" s="155"/>
      <c r="XS9" s="155"/>
      <c r="XT9" s="155"/>
      <c r="XU9" s="155"/>
      <c r="XV9" s="155"/>
      <c r="XW9" s="155"/>
      <c r="XX9" s="155"/>
      <c r="XY9" s="155"/>
      <c r="XZ9" s="155"/>
      <c r="YA9" s="155"/>
      <c r="YB9" s="155"/>
      <c r="YC9" s="155"/>
      <c r="YD9" s="155"/>
      <c r="YE9" s="155"/>
      <c r="YF9" s="155"/>
      <c r="YG9" s="155"/>
      <c r="YH9" s="155"/>
      <c r="YI9" s="155"/>
      <c r="YJ9" s="155"/>
      <c r="YK9" s="155"/>
      <c r="YL9" s="155"/>
      <c r="YM9" s="155"/>
      <c r="YN9" s="155"/>
      <c r="YO9" s="155"/>
      <c r="YP9" s="155"/>
      <c r="YQ9" s="155"/>
      <c r="YR9" s="155"/>
      <c r="YS9" s="155"/>
      <c r="YT9" s="155"/>
      <c r="YU9" s="155"/>
      <c r="YV9" s="155"/>
      <c r="YW9" s="155"/>
      <c r="YX9" s="155"/>
      <c r="YY9" s="155"/>
      <c r="YZ9" s="155"/>
      <c r="ZA9" s="155"/>
      <c r="ZB9" s="155"/>
      <c r="ZC9" s="155"/>
      <c r="ZD9" s="155"/>
      <c r="ZE9" s="155"/>
      <c r="ZF9" s="155"/>
      <c r="ZG9" s="155"/>
      <c r="ZH9" s="155"/>
      <c r="ZI9" s="155"/>
      <c r="ZJ9" s="155"/>
      <c r="ZK9" s="155"/>
      <c r="ZL9" s="155"/>
      <c r="ZM9" s="155"/>
      <c r="ZN9" s="155"/>
      <c r="ZO9" s="155"/>
      <c r="ZP9" s="155"/>
      <c r="ZQ9" s="155"/>
      <c r="ZR9" s="155"/>
      <c r="ZS9" s="155"/>
      <c r="ZT9" s="155"/>
      <c r="ZU9" s="155"/>
      <c r="ZV9" s="155"/>
      <c r="ZW9" s="155"/>
      <c r="ZX9" s="155"/>
      <c r="ZY9" s="155"/>
      <c r="ZZ9" s="155"/>
      <c r="AAA9" s="155"/>
      <c r="AAB9" s="155"/>
      <c r="AAC9" s="155"/>
      <c r="AAD9" s="155"/>
      <c r="AAE9" s="155"/>
      <c r="AAF9" s="155"/>
      <c r="AAG9" s="155"/>
      <c r="AAH9" s="155"/>
      <c r="AAI9" s="155"/>
      <c r="AAJ9" s="155"/>
      <c r="AAK9" s="155"/>
      <c r="AAL9" s="155"/>
      <c r="AAM9" s="155"/>
      <c r="AAN9" s="155"/>
      <c r="AAO9" s="155"/>
      <c r="AAP9" s="155"/>
      <c r="AAQ9" s="155"/>
      <c r="AAR9" s="155"/>
      <c r="AAS9" s="155"/>
      <c r="AAT9" s="155"/>
      <c r="AAU9" s="155"/>
      <c r="AAV9" s="155"/>
      <c r="AAW9" s="155"/>
      <c r="AAX9" s="155"/>
      <c r="AAY9" s="155"/>
      <c r="AAZ9" s="155"/>
      <c r="ABA9" s="155"/>
      <c r="ABB9" s="155"/>
      <c r="ABC9" s="155"/>
      <c r="ABD9" s="155"/>
      <c r="ABE9" s="155"/>
      <c r="ABF9" s="155"/>
      <c r="ABG9" s="155"/>
      <c r="ABH9" s="155"/>
      <c r="ABI9" s="155"/>
      <c r="ABJ9" s="155"/>
      <c r="ABK9" s="155"/>
      <c r="ABL9" s="155"/>
      <c r="ABM9" s="155"/>
      <c r="ABN9" s="155"/>
      <c r="ABO9" s="155"/>
      <c r="ABP9" s="155"/>
      <c r="ABQ9" s="155"/>
      <c r="ABR9" s="155"/>
      <c r="ABS9" s="155"/>
      <c r="ABT9" s="155"/>
      <c r="ABU9" s="155"/>
      <c r="ABV9" s="155"/>
      <c r="ABW9" s="155"/>
      <c r="ABX9" s="155"/>
      <c r="ABY9" s="155"/>
      <c r="ABZ9" s="155"/>
      <c r="ACA9" s="155"/>
      <c r="ACB9" s="155"/>
      <c r="ACC9" s="155"/>
      <c r="ACD9" s="155"/>
      <c r="ACE9" s="155"/>
      <c r="ACF9" s="155"/>
      <c r="ACG9" s="155"/>
      <c r="ACH9" s="155"/>
      <c r="ACI9" s="155"/>
      <c r="ACJ9" s="155"/>
      <c r="ACK9" s="155"/>
      <c r="ACL9" s="155"/>
      <c r="ACM9" s="155"/>
      <c r="ACN9" s="155"/>
      <c r="ACO9" s="155"/>
      <c r="ACP9" s="155"/>
      <c r="ACQ9" s="155"/>
      <c r="ACR9" s="155"/>
      <c r="ACS9" s="155"/>
      <c r="ACT9" s="155"/>
      <c r="ACU9" s="155"/>
      <c r="ACV9" s="155"/>
      <c r="ACW9" s="155"/>
      <c r="ACX9" s="155"/>
      <c r="ACY9" s="155"/>
      <c r="ACZ9" s="155"/>
      <c r="ADA9" s="155"/>
      <c r="ADB9" s="155"/>
      <c r="ADC9" s="155"/>
      <c r="ADD9" s="155"/>
      <c r="ADE9" s="155"/>
      <c r="ADF9" s="155"/>
      <c r="ADG9" s="155"/>
      <c r="ADH9" s="155"/>
      <c r="ADI9" s="155"/>
      <c r="ADJ9" s="155"/>
      <c r="ADK9" s="155"/>
      <c r="ADL9" s="155"/>
      <c r="ADM9" s="155"/>
      <c r="ADN9" s="155"/>
      <c r="ADO9" s="155"/>
      <c r="ADP9" s="155"/>
      <c r="ADQ9" s="155"/>
      <c r="ADR9" s="155"/>
      <c r="ADS9" s="155"/>
      <c r="ADT9" s="155"/>
      <c r="ADU9" s="155"/>
      <c r="ADV9" s="155"/>
      <c r="ADW9" s="155"/>
      <c r="ADX9" s="155"/>
      <c r="ADY9" s="155"/>
      <c r="ADZ9" s="155"/>
      <c r="AEA9" s="155"/>
      <c r="AEB9" s="155"/>
      <c r="AEC9" s="155"/>
      <c r="AED9" s="155"/>
      <c r="AEE9" s="155"/>
      <c r="AEF9" s="155"/>
      <c r="AEG9" s="155"/>
      <c r="AEH9" s="155"/>
      <c r="AEI9" s="155"/>
      <c r="AEJ9" s="155"/>
      <c r="AEK9" s="155"/>
      <c r="AEL9" s="155"/>
      <c r="AEM9" s="155"/>
      <c r="AEN9" s="155"/>
      <c r="AEO9" s="155"/>
      <c r="AEP9" s="155"/>
      <c r="AEQ9" s="155"/>
      <c r="AER9" s="155"/>
      <c r="AES9" s="155"/>
      <c r="AET9" s="155"/>
      <c r="AEU9" s="155"/>
      <c r="AEV9" s="155"/>
      <c r="AEW9" s="155"/>
      <c r="AEX9" s="155"/>
      <c r="AEY9" s="155"/>
      <c r="AEZ9" s="155"/>
      <c r="AFA9" s="155"/>
      <c r="AFB9" s="155"/>
      <c r="AFC9" s="155"/>
      <c r="AFD9" s="155"/>
      <c r="AFE9" s="155"/>
      <c r="AFF9" s="155"/>
      <c r="AFG9" s="155"/>
      <c r="AFH9" s="155"/>
      <c r="AFI9" s="155"/>
      <c r="AFJ9" s="155"/>
      <c r="AFK9" s="155"/>
      <c r="AFL9" s="155"/>
      <c r="AFM9" s="155"/>
      <c r="AFN9" s="155"/>
      <c r="AFO9" s="155"/>
      <c r="AFP9" s="155"/>
      <c r="AFQ9" s="155"/>
      <c r="AFR9" s="155"/>
      <c r="AFS9" s="155"/>
      <c r="AFT9" s="155"/>
      <c r="AFU9" s="155"/>
      <c r="AFV9" s="155"/>
      <c r="AFW9" s="155"/>
      <c r="AFX9" s="155"/>
      <c r="AFY9" s="155"/>
      <c r="AFZ9" s="155"/>
      <c r="AGA9" s="155"/>
      <c r="AGB9" s="155"/>
      <c r="AGC9" s="155"/>
      <c r="AGD9" s="155"/>
      <c r="AGE9" s="155"/>
      <c r="AGF9" s="155"/>
      <c r="AGG9" s="155"/>
      <c r="AGH9" s="155"/>
      <c r="AGI9" s="155"/>
      <c r="AGJ9" s="155"/>
      <c r="AGK9" s="155"/>
      <c r="AGL9" s="155"/>
      <c r="AGM9" s="155"/>
      <c r="AGN9" s="155"/>
      <c r="AGO9" s="155"/>
      <c r="AGP9" s="155"/>
      <c r="AGQ9" s="155"/>
      <c r="AGR9" s="155"/>
      <c r="AGS9" s="155"/>
      <c r="AGT9" s="155"/>
      <c r="AGU9" s="155"/>
      <c r="AGV9" s="155"/>
      <c r="AGW9" s="155"/>
      <c r="AGX9" s="155"/>
      <c r="AGY9" s="155"/>
      <c r="AGZ9" s="155"/>
      <c r="AHA9" s="155"/>
      <c r="AHB9" s="155"/>
      <c r="AHC9" s="155"/>
      <c r="AHD9" s="155"/>
      <c r="AHE9" s="155"/>
      <c r="AHF9" s="155"/>
      <c r="AHG9" s="155"/>
      <c r="AHH9" s="155"/>
      <c r="AHI9" s="155"/>
      <c r="AHJ9" s="155"/>
      <c r="AHK9" s="155"/>
      <c r="AHL9" s="155"/>
      <c r="AHM9" s="155"/>
      <c r="AHN9" s="155"/>
      <c r="AHO9" s="155"/>
      <c r="AHP9" s="155"/>
      <c r="AHQ9" s="155"/>
      <c r="AHR9" s="155"/>
      <c r="AHS9" s="155"/>
      <c r="AHT9" s="155"/>
      <c r="AHU9" s="155"/>
      <c r="AHV9" s="155"/>
      <c r="AHW9" s="155"/>
      <c r="AHX9" s="155"/>
      <c r="AHY9" s="155"/>
      <c r="AHZ9" s="155"/>
      <c r="AIA9" s="155"/>
      <c r="AIB9" s="155"/>
      <c r="AIC9" s="155"/>
      <c r="AID9" s="155"/>
      <c r="AIE9" s="155"/>
      <c r="AIF9" s="155"/>
      <c r="AIG9" s="155"/>
      <c r="AIH9" s="155"/>
      <c r="AII9" s="155"/>
      <c r="AIJ9" s="155"/>
      <c r="AIK9" s="155"/>
      <c r="AIL9" s="155"/>
      <c r="AIM9" s="155"/>
      <c r="AIN9" s="155"/>
      <c r="AIO9" s="155"/>
      <c r="AIP9" s="155"/>
      <c r="AIQ9" s="155"/>
      <c r="AIR9" s="155"/>
      <c r="AIS9" s="155"/>
      <c r="AIT9" s="155"/>
      <c r="AIU9" s="155"/>
      <c r="AIV9" s="155"/>
      <c r="AIW9" s="155"/>
      <c r="AIX9" s="155"/>
      <c r="AIY9" s="155"/>
      <c r="AIZ9" s="155"/>
      <c r="AJA9" s="155"/>
      <c r="AJB9" s="155"/>
      <c r="AJC9" s="155"/>
      <c r="AJD9" s="155"/>
      <c r="AJE9" s="155"/>
      <c r="AJF9" s="155"/>
      <c r="AJG9" s="155"/>
      <c r="AJH9" s="155"/>
      <c r="AJI9" s="155"/>
      <c r="AJJ9" s="155"/>
      <c r="AJK9" s="155"/>
      <c r="AJL9" s="155"/>
      <c r="AJM9" s="155"/>
      <c r="AJN9" s="155"/>
      <c r="AJO9" s="155"/>
      <c r="AJP9" s="155"/>
      <c r="AJQ9" s="155"/>
      <c r="AJR9" s="155"/>
      <c r="AJS9" s="155"/>
      <c r="AJT9" s="155"/>
      <c r="AJU9" s="155"/>
      <c r="AJV9" s="155"/>
      <c r="AJW9" s="155"/>
      <c r="AJX9" s="155"/>
      <c r="AJY9" s="155"/>
      <c r="AJZ9" s="155"/>
      <c r="AKA9" s="155"/>
      <c r="AKB9" s="155"/>
      <c r="AKC9" s="155"/>
      <c r="AKD9" s="155"/>
      <c r="AKE9" s="155"/>
      <c r="AKF9" s="155"/>
      <c r="AKG9" s="155"/>
      <c r="AKH9" s="155"/>
      <c r="AKI9" s="155"/>
      <c r="AKJ9" s="155"/>
      <c r="AKK9" s="155"/>
      <c r="AKL9" s="155"/>
      <c r="AKM9" s="155"/>
      <c r="AKN9" s="155"/>
      <c r="AKO9" s="155"/>
      <c r="AKP9" s="155"/>
      <c r="AKQ9" s="155"/>
      <c r="AKR9" s="155"/>
      <c r="AKS9" s="155"/>
      <c r="AKT9" s="155"/>
      <c r="AKU9" s="155"/>
      <c r="AKV9" s="155"/>
      <c r="AKW9" s="155"/>
      <c r="AKX9" s="155"/>
      <c r="AKY9" s="155"/>
      <c r="AKZ9" s="155"/>
      <c r="ALA9" s="155"/>
      <c r="ALB9" s="155"/>
      <c r="ALC9" s="155"/>
      <c r="ALD9" s="155"/>
      <c r="ALE9" s="155"/>
      <c r="ALF9" s="155"/>
      <c r="ALG9" s="155"/>
      <c r="ALH9" s="155"/>
      <c r="ALI9" s="155"/>
      <c r="ALJ9" s="155"/>
      <c r="ALK9" s="155"/>
      <c r="ALL9" s="155"/>
      <c r="ALM9" s="155"/>
      <c r="ALN9" s="155"/>
      <c r="ALO9" s="155"/>
      <c r="ALP9" s="155"/>
      <c r="ALQ9" s="155"/>
      <c r="ALR9" s="155"/>
      <c r="ALS9" s="155"/>
      <c r="ALT9" s="155"/>
      <c r="ALU9" s="155"/>
      <c r="ALV9" s="155"/>
      <c r="ALW9" s="155"/>
      <c r="ALX9" s="155"/>
      <c r="ALY9" s="155"/>
      <c r="ALZ9" s="155"/>
      <c r="AMA9" s="155"/>
      <c r="AMB9" s="155"/>
      <c r="AMC9" s="155"/>
      <c r="AMD9" s="155"/>
      <c r="AME9" s="155"/>
      <c r="AMF9" s="155"/>
      <c r="AMG9" s="155"/>
      <c r="AMH9" s="155"/>
      <c r="AMI9" s="155"/>
      <c r="AMJ9" s="155"/>
      <c r="AMK9" s="155"/>
      <c r="AML9" s="155"/>
      <c r="AMM9" s="155"/>
      <c r="AMN9" s="155"/>
      <c r="AMO9" s="155"/>
      <c r="AMP9" s="155"/>
      <c r="AMQ9" s="155"/>
      <c r="AMR9" s="155"/>
      <c r="AMS9" s="155"/>
      <c r="AMT9" s="155"/>
      <c r="AMU9" s="155"/>
      <c r="AMV9" s="155"/>
      <c r="AMW9" s="155"/>
      <c r="AMX9" s="155"/>
      <c r="AMY9" s="155"/>
      <c r="AMZ9" s="155"/>
      <c r="ANA9" s="155"/>
      <c r="ANB9" s="155"/>
      <c r="ANC9" s="155"/>
      <c r="AND9" s="155"/>
      <c r="ANE9" s="155"/>
      <c r="ANF9" s="155"/>
      <c r="ANG9" s="155"/>
      <c r="ANH9" s="155"/>
      <c r="ANI9" s="155"/>
      <c r="ANJ9" s="155"/>
      <c r="ANK9" s="155"/>
      <c r="ANL9" s="155"/>
      <c r="ANM9" s="155"/>
      <c r="ANN9" s="155"/>
      <c r="ANO9" s="155"/>
      <c r="ANP9" s="155"/>
      <c r="ANQ9" s="155"/>
      <c r="ANR9" s="155"/>
      <c r="ANS9" s="155"/>
      <c r="ANT9" s="155"/>
      <c r="ANU9" s="155"/>
      <c r="ANV9" s="155"/>
      <c r="ANW9" s="155"/>
      <c r="ANX9" s="155"/>
      <c r="ANY9" s="155"/>
      <c r="ANZ9" s="155"/>
      <c r="AOA9" s="155"/>
      <c r="AOB9" s="155"/>
      <c r="AOC9" s="155"/>
      <c r="AOD9" s="155"/>
      <c r="AOE9" s="155"/>
      <c r="AOF9" s="155"/>
      <c r="AOG9" s="155"/>
      <c r="AOH9" s="155"/>
      <c r="AOI9" s="155"/>
      <c r="AOJ9" s="155"/>
      <c r="AOK9" s="155"/>
      <c r="AOL9" s="155"/>
      <c r="AOM9" s="155"/>
      <c r="AON9" s="155"/>
      <c r="AOO9" s="155"/>
      <c r="AOP9" s="155"/>
      <c r="AOQ9" s="155"/>
      <c r="AOR9" s="155"/>
      <c r="AOS9" s="155"/>
      <c r="AOT9" s="155"/>
      <c r="AOU9" s="155"/>
      <c r="AOV9" s="155"/>
      <c r="AOW9" s="155"/>
      <c r="AOX9" s="155"/>
      <c r="AOY9" s="155"/>
      <c r="AOZ9" s="155"/>
      <c r="APA9" s="155"/>
      <c r="APB9" s="155"/>
      <c r="APC9" s="155"/>
      <c r="APD9" s="155"/>
      <c r="APE9" s="155"/>
      <c r="APF9" s="155"/>
      <c r="APG9" s="155"/>
      <c r="APH9" s="155"/>
      <c r="API9" s="155"/>
      <c r="APJ9" s="155"/>
      <c r="APK9" s="155"/>
      <c r="APL9" s="155"/>
      <c r="APM9" s="155"/>
      <c r="APN9" s="155"/>
      <c r="APO9" s="155"/>
      <c r="APP9" s="155"/>
      <c r="APQ9" s="155"/>
      <c r="APR9" s="155"/>
      <c r="APS9" s="155"/>
      <c r="APT9" s="155"/>
      <c r="APU9" s="155"/>
      <c r="APV9" s="155"/>
      <c r="APW9" s="155"/>
      <c r="APX9" s="155"/>
      <c r="APY9" s="155"/>
      <c r="APZ9" s="155"/>
      <c r="AQA9" s="155"/>
      <c r="AQB9" s="155"/>
      <c r="AQC9" s="155"/>
      <c r="AQD9" s="155"/>
      <c r="AQE9" s="155"/>
      <c r="AQF9" s="155"/>
      <c r="AQG9" s="155"/>
      <c r="AQH9" s="155"/>
      <c r="AQI9" s="155"/>
      <c r="AQJ9" s="155"/>
      <c r="AQK9" s="155"/>
      <c r="AQL9" s="155"/>
      <c r="AQM9" s="155"/>
      <c r="AQN9" s="155"/>
      <c r="AQO9" s="155"/>
      <c r="AQP9" s="155"/>
      <c r="AQQ9" s="155"/>
      <c r="AQR9" s="155"/>
      <c r="AQS9" s="155"/>
      <c r="AQT9" s="155"/>
      <c r="AQU9" s="155"/>
      <c r="AQV9" s="155"/>
      <c r="AQW9" s="155"/>
      <c r="AQX9" s="155"/>
      <c r="AQY9" s="155"/>
      <c r="AQZ9" s="155"/>
      <c r="ARA9" s="155"/>
      <c r="ARB9" s="155"/>
      <c r="ARC9" s="155"/>
      <c r="ARD9" s="155"/>
      <c r="ARE9" s="155"/>
      <c r="ARF9" s="155"/>
      <c r="ARG9" s="155"/>
      <c r="ARH9" s="155"/>
      <c r="ARI9" s="155"/>
      <c r="ARJ9" s="155"/>
      <c r="ARK9" s="155"/>
      <c r="ARL9" s="155"/>
      <c r="ARM9" s="155"/>
      <c r="ARN9" s="155"/>
      <c r="ARO9" s="155"/>
      <c r="ARP9" s="155"/>
      <c r="ARQ9" s="155"/>
      <c r="ARR9" s="155"/>
      <c r="ARS9" s="155"/>
      <c r="ART9" s="155"/>
      <c r="ARU9" s="155"/>
      <c r="ARV9" s="155"/>
      <c r="ARW9" s="155"/>
      <c r="ARX9" s="155"/>
      <c r="ARY9" s="155"/>
      <c r="ARZ9" s="155"/>
      <c r="ASA9" s="155"/>
      <c r="ASB9" s="155"/>
      <c r="ASC9" s="155"/>
      <c r="ASD9" s="155"/>
      <c r="ASE9" s="155"/>
      <c r="ASF9" s="155"/>
      <c r="ASG9" s="155"/>
      <c r="ASH9" s="155"/>
      <c r="ASI9" s="155"/>
      <c r="ASJ9" s="155"/>
      <c r="ASK9" s="155"/>
      <c r="ASL9" s="155"/>
      <c r="ASM9" s="155"/>
      <c r="ASN9" s="155"/>
      <c r="ASO9" s="155"/>
      <c r="ASP9" s="155"/>
      <c r="ASQ9" s="155"/>
      <c r="ASR9" s="155"/>
      <c r="ASS9" s="155"/>
      <c r="AST9" s="155"/>
      <c r="ASU9" s="155"/>
      <c r="ASV9" s="155"/>
      <c r="ASW9" s="155"/>
      <c r="ASX9" s="155"/>
      <c r="ASY9" s="155"/>
      <c r="ASZ9" s="155"/>
      <c r="ATA9" s="155"/>
      <c r="ATB9" s="155"/>
      <c r="ATC9" s="155"/>
      <c r="ATD9" s="155"/>
      <c r="ATE9" s="155"/>
      <c r="ATF9" s="155"/>
      <c r="ATG9" s="155"/>
      <c r="ATH9" s="155"/>
      <c r="ATI9" s="155"/>
      <c r="ATJ9" s="155"/>
      <c r="ATK9" s="155"/>
      <c r="ATL9" s="155"/>
      <c r="ATM9" s="155"/>
      <c r="ATN9" s="155"/>
      <c r="ATO9" s="155"/>
      <c r="ATP9" s="155"/>
      <c r="ATQ9" s="155"/>
      <c r="ATR9" s="155"/>
      <c r="ATS9" s="155"/>
      <c r="ATT9" s="155"/>
      <c r="ATU9" s="155"/>
      <c r="ATV9" s="155"/>
      <c r="ATW9" s="155"/>
      <c r="ATX9" s="155"/>
      <c r="ATY9" s="155"/>
      <c r="ATZ9" s="155"/>
      <c r="AUA9" s="155"/>
      <c r="AUB9" s="155"/>
      <c r="AUC9" s="155"/>
      <c r="AUD9" s="155"/>
      <c r="AUE9" s="155"/>
      <c r="AUF9" s="155"/>
      <c r="AUG9" s="155"/>
      <c r="AUH9" s="155"/>
      <c r="AUI9" s="155"/>
      <c r="AUJ9" s="155"/>
      <c r="AUK9" s="155"/>
      <c r="AUL9" s="155"/>
      <c r="AUM9" s="155"/>
      <c r="AUN9" s="155"/>
      <c r="AUO9" s="155"/>
      <c r="AUP9" s="155"/>
      <c r="AUQ9" s="155"/>
      <c r="AUR9" s="155"/>
      <c r="AUS9" s="155"/>
      <c r="AUT9" s="155"/>
      <c r="AUU9" s="155"/>
      <c r="AUV9" s="155"/>
      <c r="AUW9" s="155"/>
      <c r="AUX9" s="155"/>
      <c r="AUY9" s="155"/>
      <c r="AUZ9" s="155"/>
      <c r="AVA9" s="155"/>
      <c r="AVB9" s="155"/>
      <c r="AVC9" s="155"/>
      <c r="AVD9" s="155"/>
      <c r="AVE9" s="155"/>
      <c r="AVF9" s="155"/>
      <c r="AVG9" s="155"/>
      <c r="AVH9" s="155"/>
      <c r="AVI9" s="155"/>
      <c r="AVJ9" s="155"/>
      <c r="AVK9" s="155"/>
      <c r="AVL9" s="155"/>
      <c r="AVM9" s="155"/>
      <c r="AVN9" s="155"/>
      <c r="AVO9" s="155"/>
      <c r="AVP9" s="155"/>
      <c r="AVQ9" s="155"/>
      <c r="AVR9" s="155"/>
      <c r="AVS9" s="155"/>
      <c r="AVT9" s="155"/>
      <c r="AVU9" s="155"/>
      <c r="AVV9" s="155"/>
      <c r="AVW9" s="155"/>
      <c r="AVX9" s="155"/>
      <c r="AVY9" s="155"/>
      <c r="AVZ9" s="155"/>
      <c r="AWA9" s="155"/>
      <c r="AWB9" s="155"/>
      <c r="AWC9" s="155"/>
      <c r="AWD9" s="155"/>
      <c r="AWE9" s="155"/>
      <c r="AWF9" s="155"/>
      <c r="AWG9" s="155"/>
      <c r="AWH9" s="155"/>
      <c r="AWI9" s="155"/>
      <c r="AWJ9" s="155"/>
      <c r="AWK9" s="155"/>
      <c r="AWL9" s="155"/>
      <c r="AWM9" s="155"/>
      <c r="AWN9" s="155"/>
      <c r="AWO9" s="155"/>
      <c r="AWP9" s="155"/>
      <c r="AWQ9" s="155"/>
      <c r="AWR9" s="155"/>
      <c r="AWS9" s="155"/>
      <c r="AWT9" s="155"/>
      <c r="AWU9" s="155"/>
      <c r="AWV9" s="155"/>
      <c r="AWW9" s="155"/>
      <c r="AWX9" s="155"/>
      <c r="AWY9" s="155"/>
      <c r="AWZ9" s="155"/>
      <c r="AXA9" s="155"/>
      <c r="AXB9" s="155"/>
      <c r="AXC9" s="155"/>
      <c r="AXD9" s="155"/>
      <c r="AXE9" s="155"/>
      <c r="AXF9" s="155"/>
      <c r="AXG9" s="155"/>
      <c r="AXH9" s="155"/>
      <c r="AXI9" s="155"/>
      <c r="AXJ9" s="155"/>
      <c r="AXK9" s="155"/>
      <c r="AXL9" s="155"/>
      <c r="AXM9" s="155"/>
      <c r="AXN9" s="155"/>
      <c r="AXO9" s="155"/>
      <c r="AXP9" s="155"/>
      <c r="AXQ9" s="155"/>
      <c r="AXR9" s="155"/>
      <c r="AXS9" s="155"/>
      <c r="AXT9" s="155"/>
      <c r="AXU9" s="155"/>
      <c r="AXV9" s="155"/>
      <c r="AXW9" s="155"/>
      <c r="AXX9" s="155"/>
      <c r="AXY9" s="155"/>
      <c r="AXZ9" s="155"/>
      <c r="AYA9" s="155"/>
      <c r="AYB9" s="155"/>
      <c r="AYC9" s="155"/>
      <c r="AYD9" s="155"/>
      <c r="AYE9" s="155"/>
      <c r="AYF9" s="155"/>
      <c r="AYG9" s="155"/>
      <c r="AYH9" s="155"/>
      <c r="AYI9" s="155"/>
      <c r="AYJ9" s="155"/>
      <c r="AYK9" s="155"/>
      <c r="AYL9" s="155"/>
      <c r="AYM9" s="155"/>
      <c r="AYN9" s="155"/>
      <c r="AYO9" s="155"/>
      <c r="AYP9" s="155"/>
      <c r="AYQ9" s="155"/>
      <c r="AYR9" s="155"/>
      <c r="AYS9" s="155"/>
      <c r="AYT9" s="155"/>
      <c r="AYU9" s="155"/>
      <c r="AYV9" s="155"/>
      <c r="AYW9" s="155"/>
      <c r="AYX9" s="155"/>
      <c r="AYY9" s="155"/>
      <c r="AYZ9" s="155"/>
      <c r="AZA9" s="155"/>
      <c r="AZB9" s="155"/>
      <c r="AZC9" s="155"/>
      <c r="AZD9" s="155"/>
      <c r="AZE9" s="155"/>
      <c r="AZF9" s="155"/>
      <c r="AZG9" s="155"/>
      <c r="AZH9" s="155"/>
      <c r="AZI9" s="155"/>
      <c r="AZJ9" s="155"/>
      <c r="AZK9" s="155"/>
      <c r="AZL9" s="155"/>
      <c r="AZM9" s="155"/>
      <c r="AZN9" s="155"/>
      <c r="AZO9" s="155"/>
      <c r="AZP9" s="155"/>
      <c r="AZQ9" s="155"/>
      <c r="AZR9" s="155"/>
      <c r="AZS9" s="155"/>
      <c r="AZT9" s="155"/>
      <c r="AZU9" s="155"/>
      <c r="AZV9" s="155"/>
      <c r="AZW9" s="155"/>
      <c r="AZX9" s="155"/>
      <c r="AZY9" s="155"/>
      <c r="AZZ9" s="155"/>
      <c r="BAA9" s="155"/>
      <c r="BAB9" s="155"/>
      <c r="BAC9" s="155"/>
      <c r="BAD9" s="155"/>
      <c r="BAE9" s="155"/>
      <c r="BAF9" s="155"/>
      <c r="BAG9" s="155"/>
      <c r="BAH9" s="155"/>
      <c r="BAI9" s="155"/>
      <c r="BAJ9" s="155"/>
      <c r="BAK9" s="155"/>
      <c r="BAL9" s="155"/>
      <c r="BAM9" s="155"/>
      <c r="BAN9" s="155"/>
      <c r="BAO9" s="155"/>
      <c r="BAP9" s="155"/>
      <c r="BAQ9" s="155"/>
      <c r="BAR9" s="155"/>
      <c r="BAS9" s="155"/>
      <c r="BAT9" s="155"/>
      <c r="BAU9" s="155"/>
      <c r="BAV9" s="155"/>
      <c r="BAW9" s="155"/>
      <c r="BAX9" s="155"/>
      <c r="BAY9" s="155"/>
      <c r="BAZ9" s="155"/>
      <c r="BBA9" s="155"/>
      <c r="BBB9" s="155"/>
      <c r="BBC9" s="155"/>
      <c r="BBD9" s="155"/>
      <c r="BBE9" s="155"/>
      <c r="BBF9" s="155"/>
      <c r="BBG9" s="155"/>
      <c r="BBH9" s="155"/>
      <c r="BBI9" s="155"/>
      <c r="BBJ9" s="155"/>
      <c r="BBK9" s="155"/>
      <c r="BBL9" s="155"/>
      <c r="BBM9" s="155"/>
      <c r="BBN9" s="155"/>
      <c r="BBO9" s="155"/>
      <c r="BBP9" s="155"/>
      <c r="BBQ9" s="155"/>
      <c r="BBR9" s="155"/>
      <c r="BBS9" s="155"/>
      <c r="BBT9" s="155"/>
      <c r="BBU9" s="155"/>
      <c r="BBV9" s="155"/>
      <c r="BBW9" s="155"/>
      <c r="BBX9" s="155"/>
      <c r="BBY9" s="155"/>
      <c r="BBZ9" s="155"/>
      <c r="BCA9" s="155"/>
      <c r="BCB9" s="155"/>
      <c r="BCC9" s="155"/>
      <c r="BCD9" s="155"/>
      <c r="BCE9" s="155"/>
      <c r="BCF9" s="155"/>
      <c r="BCG9" s="155"/>
      <c r="BCH9" s="155"/>
      <c r="BCI9" s="155"/>
      <c r="BCJ9" s="155"/>
      <c r="BCK9" s="155"/>
      <c r="BCL9" s="155"/>
      <c r="BCM9" s="155"/>
      <c r="BCN9" s="155"/>
      <c r="BCO9" s="155"/>
      <c r="BCP9" s="155"/>
      <c r="BCQ9" s="155"/>
      <c r="BCR9" s="155"/>
      <c r="BCS9" s="155"/>
      <c r="BCT9" s="155"/>
      <c r="BCU9" s="155"/>
      <c r="BCV9" s="155"/>
      <c r="BCW9" s="155"/>
      <c r="BCX9" s="155"/>
      <c r="BCY9" s="155"/>
      <c r="BCZ9" s="155"/>
      <c r="BDA9" s="155"/>
      <c r="BDB9" s="155"/>
      <c r="BDC9" s="155"/>
      <c r="BDD9" s="155"/>
      <c r="BDE9" s="155"/>
      <c r="BDF9" s="155"/>
      <c r="BDG9" s="155"/>
      <c r="BDH9" s="155"/>
      <c r="BDI9" s="155"/>
      <c r="BDJ9" s="155"/>
      <c r="BDK9" s="155"/>
      <c r="BDL9" s="155"/>
      <c r="BDM9" s="155"/>
      <c r="BDN9" s="155"/>
      <c r="BDO9" s="155"/>
      <c r="BDP9" s="155"/>
      <c r="BDQ9" s="155"/>
      <c r="BDR9" s="155"/>
      <c r="BDS9" s="155"/>
      <c r="BDT9" s="155"/>
      <c r="BDU9" s="155"/>
      <c r="BDV9" s="155"/>
      <c r="BDW9" s="155"/>
      <c r="BDX9" s="155"/>
      <c r="BDY9" s="155"/>
      <c r="BDZ9" s="155"/>
      <c r="BEA9" s="155"/>
      <c r="BEB9" s="155"/>
      <c r="BEC9" s="155"/>
      <c r="BED9" s="155"/>
      <c r="BEE9" s="155"/>
      <c r="BEF9" s="155"/>
      <c r="BEG9" s="155"/>
      <c r="BEH9" s="155"/>
      <c r="BEI9" s="155"/>
      <c r="BEJ9" s="155"/>
      <c r="BEK9" s="155"/>
      <c r="BEL9" s="155"/>
      <c r="BEM9" s="155"/>
      <c r="BEN9" s="155"/>
      <c r="BEO9" s="155"/>
      <c r="BEP9" s="155"/>
      <c r="BEQ9" s="155"/>
      <c r="BER9" s="155"/>
      <c r="BES9" s="155"/>
      <c r="BET9" s="155"/>
      <c r="BEU9" s="155"/>
      <c r="BEV9" s="155"/>
      <c r="BEW9" s="155"/>
      <c r="BEX9" s="155"/>
      <c r="BEY9" s="155"/>
      <c r="BEZ9" s="155"/>
      <c r="BFA9" s="155"/>
      <c r="BFB9" s="155"/>
      <c r="BFC9" s="155"/>
      <c r="BFD9" s="155"/>
      <c r="BFE9" s="155"/>
      <c r="BFF9" s="155"/>
      <c r="BFG9" s="155"/>
      <c r="BFH9" s="155"/>
      <c r="BFI9" s="155"/>
      <c r="BFJ9" s="155"/>
      <c r="BFK9" s="155"/>
      <c r="BFL9" s="155"/>
      <c r="BFM9" s="155"/>
      <c r="BFN9" s="155"/>
      <c r="BFO9" s="155"/>
      <c r="BFP9" s="155"/>
      <c r="BFQ9" s="155"/>
      <c r="BFR9" s="155"/>
      <c r="BFS9" s="155"/>
      <c r="BFT9" s="155"/>
      <c r="BFU9" s="155"/>
      <c r="BFV9" s="155"/>
      <c r="BFW9" s="155"/>
      <c r="BFX9" s="155"/>
      <c r="BFY9" s="155"/>
      <c r="BFZ9" s="155"/>
      <c r="BGA9" s="155"/>
      <c r="BGB9" s="155"/>
      <c r="BGC9" s="155"/>
      <c r="BGD9" s="155"/>
      <c r="BGE9" s="155"/>
      <c r="BGF9" s="155"/>
      <c r="BGG9" s="155"/>
      <c r="BGH9" s="155"/>
      <c r="BGI9" s="155"/>
      <c r="BGJ9" s="155"/>
      <c r="BGK9" s="155"/>
      <c r="BGL9" s="155"/>
      <c r="BGM9" s="155"/>
      <c r="BGN9" s="155"/>
      <c r="BGO9" s="155"/>
      <c r="BGP9" s="155"/>
      <c r="BGQ9" s="155"/>
      <c r="BGR9" s="155"/>
      <c r="BGS9" s="155"/>
      <c r="BGT9" s="155"/>
      <c r="BGU9" s="155"/>
      <c r="BGV9" s="155"/>
      <c r="BGW9" s="155"/>
      <c r="BGX9" s="155"/>
      <c r="BGY9" s="155"/>
      <c r="BGZ9" s="155"/>
      <c r="BHA9" s="155"/>
      <c r="BHB9" s="155"/>
      <c r="BHC9" s="155"/>
      <c r="BHD9" s="155"/>
      <c r="BHE9" s="155"/>
      <c r="BHF9" s="155"/>
      <c r="BHG9" s="155"/>
      <c r="BHH9" s="155"/>
      <c r="BHI9" s="155"/>
      <c r="BHJ9" s="155"/>
      <c r="BHK9" s="155"/>
      <c r="BHL9" s="155"/>
      <c r="BHM9" s="155"/>
      <c r="BHN9" s="155"/>
      <c r="BHO9" s="155"/>
      <c r="BHP9" s="155"/>
      <c r="BHQ9" s="155"/>
      <c r="BHR9" s="155"/>
      <c r="BHS9" s="155"/>
      <c r="BHT9" s="155"/>
      <c r="BHU9" s="155"/>
      <c r="BHV9" s="155"/>
      <c r="BHW9" s="155"/>
      <c r="BHX9" s="155"/>
      <c r="BHY9" s="155"/>
      <c r="BHZ9" s="155"/>
      <c r="BIA9" s="155"/>
      <c r="BIB9" s="155"/>
      <c r="BIC9" s="155"/>
      <c r="BID9" s="155"/>
      <c r="BIE9" s="155"/>
      <c r="BIF9" s="155"/>
      <c r="BIG9" s="155"/>
      <c r="BIH9" s="155"/>
      <c r="BII9" s="155"/>
      <c r="BIJ9" s="155"/>
      <c r="BIK9" s="155"/>
      <c r="BIL9" s="155"/>
      <c r="BIM9" s="155"/>
      <c r="BIN9" s="155"/>
      <c r="BIO9" s="155"/>
      <c r="BIP9" s="155"/>
      <c r="BIQ9" s="155"/>
      <c r="BIR9" s="155"/>
      <c r="BIS9" s="155"/>
      <c r="BIT9" s="155"/>
      <c r="BIU9" s="155"/>
      <c r="BIV9" s="155"/>
      <c r="BIW9" s="155"/>
      <c r="BIX9" s="155"/>
      <c r="BIY9" s="155"/>
      <c r="BIZ9" s="155"/>
      <c r="BJA9" s="155"/>
      <c r="BJB9" s="155"/>
      <c r="BJC9" s="155"/>
      <c r="BJD9" s="155"/>
      <c r="BJE9" s="155"/>
      <c r="BJF9" s="155"/>
      <c r="BJG9" s="155"/>
      <c r="BJH9" s="155"/>
      <c r="BJI9" s="155"/>
      <c r="BJJ9" s="155"/>
      <c r="BJK9" s="155"/>
      <c r="BJL9" s="155"/>
      <c r="BJM9" s="155"/>
      <c r="BJN9" s="155"/>
      <c r="BJO9" s="155"/>
      <c r="BJP9" s="155"/>
      <c r="BJQ9" s="155"/>
      <c r="BJR9" s="155"/>
      <c r="BJS9" s="155"/>
      <c r="BJT9" s="155"/>
      <c r="BJU9" s="155"/>
      <c r="BJV9" s="155"/>
      <c r="BJW9" s="155"/>
      <c r="BJX9" s="155"/>
      <c r="BJY9" s="155"/>
      <c r="BJZ9" s="155"/>
      <c r="BKA9" s="155"/>
      <c r="BKB9" s="155"/>
      <c r="BKC9" s="155"/>
      <c r="BKD9" s="155"/>
      <c r="BKE9" s="155"/>
      <c r="BKF9" s="155"/>
      <c r="BKG9" s="155"/>
      <c r="BKH9" s="155"/>
      <c r="BKI9" s="155"/>
      <c r="BKJ9" s="155"/>
      <c r="BKK9" s="155"/>
      <c r="BKL9" s="155"/>
      <c r="BKM9" s="155"/>
      <c r="BKN9" s="155"/>
      <c r="BKO9" s="155"/>
      <c r="BKP9" s="155"/>
      <c r="BKQ9" s="155"/>
      <c r="BKR9" s="155"/>
      <c r="BKS9" s="155"/>
      <c r="BKT9" s="155"/>
      <c r="BKU9" s="155"/>
      <c r="BKV9" s="155"/>
      <c r="BKW9" s="155"/>
      <c r="BKX9" s="155"/>
      <c r="BKY9" s="155"/>
      <c r="BKZ9" s="155"/>
      <c r="BLA9" s="155"/>
      <c r="BLB9" s="155"/>
      <c r="BLC9" s="155"/>
      <c r="BLD9" s="155"/>
      <c r="BLE9" s="155"/>
      <c r="BLF9" s="155"/>
      <c r="BLG9" s="155"/>
      <c r="BLH9" s="155"/>
      <c r="BLI9" s="155"/>
      <c r="BLJ9" s="155"/>
      <c r="BLK9" s="155"/>
      <c r="BLL9" s="155"/>
      <c r="BLM9" s="155"/>
      <c r="BLN9" s="155"/>
      <c r="BLO9" s="155"/>
      <c r="BLP9" s="155"/>
      <c r="BLQ9" s="155"/>
      <c r="BLR9" s="155"/>
      <c r="BLS9" s="155"/>
      <c r="BLT9" s="155"/>
      <c r="BLU9" s="155"/>
      <c r="BLV9" s="155"/>
      <c r="BLW9" s="155"/>
      <c r="BLX9" s="155"/>
      <c r="BLY9" s="155"/>
      <c r="BLZ9" s="155"/>
      <c r="BMA9" s="155"/>
      <c r="BMB9" s="155"/>
      <c r="BMC9" s="155"/>
      <c r="BMD9" s="155"/>
      <c r="BME9" s="155"/>
      <c r="BMF9" s="155"/>
      <c r="BMG9" s="155"/>
      <c r="BMH9" s="155"/>
      <c r="BMI9" s="155"/>
      <c r="BMJ9" s="155"/>
      <c r="BMK9" s="155"/>
      <c r="BML9" s="155"/>
      <c r="BMM9" s="155"/>
      <c r="BMN9" s="155"/>
      <c r="BMO9" s="155"/>
      <c r="BMP9" s="155"/>
      <c r="BMQ9" s="155"/>
      <c r="BMR9" s="155"/>
      <c r="BMS9" s="155"/>
      <c r="BMT9" s="155"/>
      <c r="BMU9" s="155"/>
      <c r="BMV9" s="155"/>
      <c r="BMW9" s="155"/>
      <c r="BMX9" s="155"/>
      <c r="BMY9" s="155"/>
      <c r="BMZ9" s="155"/>
      <c r="BNA9" s="155"/>
      <c r="BNB9" s="155"/>
      <c r="BNC9" s="155"/>
      <c r="BND9" s="155"/>
      <c r="BNE9" s="155"/>
      <c r="BNF9" s="155"/>
      <c r="BNG9" s="155"/>
      <c r="BNH9" s="155"/>
      <c r="BNI9" s="155"/>
      <c r="BNJ9" s="155"/>
      <c r="BNK9" s="155"/>
      <c r="BNL9" s="155"/>
      <c r="BNM9" s="155"/>
      <c r="BNN9" s="155"/>
      <c r="BNO9" s="155"/>
      <c r="BNP9" s="155"/>
      <c r="BNQ9" s="155"/>
      <c r="BNR9" s="155"/>
      <c r="BNS9" s="155"/>
      <c r="BNT9" s="155"/>
      <c r="BNU9" s="155"/>
      <c r="BNV9" s="155"/>
      <c r="BNW9" s="155"/>
      <c r="BNX9" s="155"/>
      <c r="BNY9" s="155"/>
      <c r="BNZ9" s="155"/>
      <c r="BOA9" s="155"/>
      <c r="BOB9" s="155"/>
      <c r="BOC9" s="155"/>
      <c r="BOD9" s="155"/>
      <c r="BOE9" s="155"/>
      <c r="BOF9" s="155"/>
      <c r="BOG9" s="155"/>
      <c r="BOH9" s="155"/>
      <c r="BOI9" s="155"/>
      <c r="BOJ9" s="155"/>
      <c r="BOK9" s="155"/>
      <c r="BOL9" s="155"/>
      <c r="BOM9" s="155"/>
      <c r="BON9" s="155"/>
      <c r="BOO9" s="155"/>
      <c r="BOP9" s="155"/>
      <c r="BOQ9" s="155"/>
      <c r="BOR9" s="155"/>
      <c r="BOS9" s="155"/>
      <c r="BOT9" s="155"/>
      <c r="BOU9" s="155"/>
      <c r="BOV9" s="155"/>
      <c r="BOW9" s="155"/>
      <c r="BOX9" s="155"/>
      <c r="BOY9" s="155"/>
      <c r="BOZ9" s="155"/>
      <c r="BPA9" s="155"/>
      <c r="BPB9" s="155"/>
      <c r="BPC9" s="155"/>
      <c r="BPD9" s="155"/>
      <c r="BPE9" s="155"/>
      <c r="BPF9" s="155"/>
      <c r="BPG9" s="155"/>
      <c r="BPH9" s="155"/>
      <c r="BPI9" s="155"/>
      <c r="BPJ9" s="155"/>
      <c r="BPK9" s="155"/>
      <c r="BPL9" s="155"/>
      <c r="BPM9" s="155"/>
      <c r="BPN9" s="155"/>
      <c r="BPO9" s="155"/>
      <c r="BPP9" s="155"/>
      <c r="BPQ9" s="155"/>
      <c r="BPR9" s="155"/>
      <c r="BPS9" s="155"/>
      <c r="BPT9" s="155"/>
      <c r="BPU9" s="155"/>
      <c r="BPV9" s="155"/>
      <c r="BPW9" s="155"/>
      <c r="BPX9" s="155"/>
      <c r="BPY9" s="155"/>
      <c r="BPZ9" s="155"/>
      <c r="BQA9" s="155"/>
      <c r="BQB9" s="155"/>
      <c r="BQC9" s="155"/>
      <c r="BQD9" s="155"/>
      <c r="BQE9" s="155"/>
      <c r="BQF9" s="155"/>
      <c r="BQG9" s="155"/>
      <c r="BQH9" s="155"/>
      <c r="BQI9" s="155"/>
      <c r="BQJ9" s="155"/>
      <c r="BQK9" s="155"/>
      <c r="BQL9" s="155"/>
      <c r="BQM9" s="155"/>
      <c r="BQN9" s="155"/>
      <c r="BQO9" s="155"/>
      <c r="BQP9" s="155"/>
      <c r="BQQ9" s="155"/>
      <c r="BQR9" s="155"/>
      <c r="BQS9" s="155"/>
      <c r="BQT9" s="155"/>
      <c r="BQU9" s="155"/>
      <c r="BQV9" s="155"/>
      <c r="BQW9" s="155"/>
      <c r="BQX9" s="155"/>
      <c r="BQY9" s="155"/>
      <c r="BQZ9" s="155"/>
      <c r="BRA9" s="155"/>
      <c r="BRB9" s="155"/>
      <c r="BRC9" s="155"/>
      <c r="BRD9" s="155"/>
      <c r="BRE9" s="155"/>
      <c r="BRF9" s="155"/>
      <c r="BRG9" s="155"/>
      <c r="BRH9" s="155"/>
      <c r="BRI9" s="155"/>
      <c r="BRJ9" s="155"/>
      <c r="BRK9" s="155"/>
      <c r="BRL9" s="155"/>
      <c r="BRM9" s="155"/>
      <c r="BRN9" s="155"/>
      <c r="BRO9" s="155"/>
      <c r="BRP9" s="155"/>
      <c r="BRQ9" s="155"/>
      <c r="BRR9" s="155"/>
      <c r="BRS9" s="155"/>
      <c r="BRT9" s="155"/>
      <c r="BRU9" s="155"/>
      <c r="BRV9" s="155"/>
      <c r="BRW9" s="155"/>
      <c r="BRX9" s="155"/>
      <c r="BRY9" s="155"/>
      <c r="BRZ9" s="155"/>
      <c r="BSA9" s="155"/>
      <c r="BSB9" s="155"/>
      <c r="BSC9" s="155"/>
      <c r="BSD9" s="155"/>
      <c r="BSE9" s="155"/>
      <c r="BSF9" s="155"/>
      <c r="BSG9" s="155"/>
      <c r="BSH9" s="155"/>
      <c r="BSI9" s="155"/>
      <c r="BSJ9" s="155"/>
      <c r="BSK9" s="155"/>
      <c r="BSL9" s="155"/>
      <c r="BSM9" s="155"/>
      <c r="BSN9" s="155"/>
      <c r="BSO9" s="155"/>
      <c r="BSP9" s="155"/>
      <c r="BSQ9" s="155"/>
      <c r="BSR9" s="155"/>
      <c r="BSS9" s="155"/>
      <c r="BST9" s="155"/>
      <c r="BSU9" s="155"/>
      <c r="BSV9" s="155"/>
      <c r="BSW9" s="155"/>
      <c r="BSX9" s="155"/>
      <c r="BSY9" s="155"/>
      <c r="BSZ9" s="155"/>
      <c r="BTA9" s="155"/>
      <c r="BTB9" s="155"/>
      <c r="BTC9" s="155"/>
      <c r="BTD9" s="155"/>
      <c r="BTE9" s="155"/>
      <c r="BTF9" s="155"/>
      <c r="BTG9" s="155"/>
      <c r="BTH9" s="155"/>
      <c r="BTI9" s="155"/>
      <c r="BTJ9" s="155"/>
      <c r="BTK9" s="155"/>
      <c r="BTL9" s="155"/>
      <c r="BTM9" s="155"/>
      <c r="BTN9" s="155"/>
      <c r="BTO9" s="155"/>
      <c r="BTP9" s="155"/>
      <c r="BTQ9" s="155"/>
      <c r="BTR9" s="155"/>
      <c r="BTS9" s="155"/>
      <c r="BTT9" s="155"/>
      <c r="BTU9" s="155"/>
      <c r="BTV9" s="155"/>
      <c r="BTW9" s="155"/>
      <c r="BTX9" s="155"/>
      <c r="BTY9" s="155"/>
      <c r="BTZ9" s="155"/>
      <c r="BUA9" s="155"/>
      <c r="BUB9" s="155"/>
      <c r="BUC9" s="155"/>
      <c r="BUD9" s="155"/>
      <c r="BUE9" s="155"/>
      <c r="BUF9" s="155"/>
      <c r="BUG9" s="155"/>
      <c r="BUH9" s="155"/>
      <c r="BUI9" s="155"/>
      <c r="BUJ9" s="155"/>
      <c r="BUK9" s="155"/>
      <c r="BUL9" s="155"/>
      <c r="BUM9" s="155"/>
      <c r="BUN9" s="155"/>
      <c r="BUO9" s="155"/>
      <c r="BUP9" s="155"/>
      <c r="BUQ9" s="155"/>
      <c r="BUR9" s="155"/>
      <c r="BUS9" s="155"/>
      <c r="BUT9" s="155"/>
      <c r="BUU9" s="155"/>
      <c r="BUV9" s="155"/>
      <c r="BUW9" s="155"/>
      <c r="BUX9" s="155"/>
      <c r="BUY9" s="155"/>
      <c r="BUZ9" s="155"/>
      <c r="BVA9" s="155"/>
      <c r="BVB9" s="155"/>
      <c r="BVC9" s="155"/>
      <c r="BVD9" s="155"/>
      <c r="BVE9" s="155"/>
      <c r="BVF9" s="155"/>
      <c r="BVG9" s="155"/>
      <c r="BVH9" s="155"/>
      <c r="BVI9" s="155"/>
      <c r="BVJ9" s="155"/>
      <c r="BVK9" s="155"/>
      <c r="BVL9" s="155"/>
      <c r="BVM9" s="155"/>
      <c r="BVN9" s="155"/>
      <c r="BVO9" s="155"/>
      <c r="BVP9" s="155"/>
      <c r="BVQ9" s="155"/>
      <c r="BVR9" s="155"/>
      <c r="BVS9" s="155"/>
      <c r="BVT9" s="155"/>
      <c r="BVU9" s="155"/>
      <c r="BVV9" s="155"/>
      <c r="BVW9" s="155"/>
      <c r="BVX9" s="155"/>
      <c r="BVY9" s="155"/>
      <c r="BVZ9" s="155"/>
      <c r="BWA9" s="155"/>
      <c r="BWB9" s="155"/>
      <c r="BWC9" s="155"/>
      <c r="BWD9" s="155"/>
      <c r="BWE9" s="155"/>
      <c r="BWF9" s="155"/>
      <c r="BWG9" s="155"/>
      <c r="BWH9" s="155"/>
      <c r="BWI9" s="155"/>
      <c r="BWJ9" s="155"/>
      <c r="BWK9" s="155"/>
      <c r="BWL9" s="155"/>
      <c r="BWM9" s="155"/>
      <c r="BWN9" s="155"/>
      <c r="BWO9" s="155"/>
      <c r="BWP9" s="155"/>
      <c r="BWQ9" s="155"/>
      <c r="BWR9" s="155"/>
      <c r="BWS9" s="155"/>
      <c r="BWT9" s="155"/>
      <c r="BWU9" s="155"/>
      <c r="BWV9" s="155"/>
      <c r="BWW9" s="155"/>
      <c r="BWX9" s="155"/>
      <c r="BWY9" s="155"/>
      <c r="BWZ9" s="155"/>
      <c r="BXA9" s="155"/>
      <c r="BXB9" s="155"/>
      <c r="BXC9" s="155"/>
      <c r="BXD9" s="155"/>
      <c r="BXE9" s="155"/>
      <c r="BXF9" s="155"/>
      <c r="BXG9" s="155"/>
      <c r="BXH9" s="155"/>
      <c r="BXI9" s="155"/>
      <c r="BXJ9" s="155"/>
      <c r="BXK9" s="155"/>
      <c r="BXL9" s="155"/>
      <c r="BXM9" s="155"/>
      <c r="BXN9" s="155"/>
      <c r="BXO9" s="155"/>
      <c r="BXP9" s="155"/>
      <c r="BXQ9" s="155"/>
      <c r="BXR9" s="155"/>
      <c r="BXS9" s="155"/>
      <c r="BXT9" s="155"/>
      <c r="BXU9" s="155"/>
      <c r="BXV9" s="155"/>
      <c r="BXW9" s="155"/>
      <c r="BXX9" s="155"/>
      <c r="BXY9" s="155"/>
      <c r="BXZ9" s="155"/>
      <c r="BYA9" s="155"/>
      <c r="BYB9" s="155"/>
      <c r="BYC9" s="155"/>
      <c r="BYD9" s="155"/>
      <c r="BYE9" s="155"/>
      <c r="BYF9" s="155"/>
      <c r="BYG9" s="155"/>
      <c r="BYH9" s="155"/>
      <c r="BYI9" s="155"/>
      <c r="BYJ9" s="155"/>
      <c r="BYK9" s="155"/>
      <c r="BYL9" s="155"/>
      <c r="BYM9" s="155"/>
      <c r="BYN9" s="155"/>
      <c r="BYO9" s="155"/>
      <c r="BYP9" s="155"/>
      <c r="BYQ9" s="155"/>
      <c r="BYR9" s="155"/>
      <c r="BYS9" s="155"/>
      <c r="BYT9" s="155"/>
      <c r="BYU9" s="155"/>
      <c r="BYV9" s="155"/>
      <c r="BYW9" s="155"/>
      <c r="BYX9" s="155"/>
      <c r="BYY9" s="155"/>
      <c r="BYZ9" s="155"/>
      <c r="BZA9" s="155"/>
      <c r="BZB9" s="155"/>
      <c r="BZC9" s="155"/>
      <c r="BZD9" s="155"/>
      <c r="BZE9" s="155"/>
      <c r="BZF9" s="155"/>
      <c r="BZG9" s="155"/>
      <c r="BZH9" s="155"/>
      <c r="BZI9" s="155"/>
      <c r="BZJ9" s="155"/>
      <c r="BZK9" s="155"/>
      <c r="BZL9" s="155"/>
      <c r="BZM9" s="155"/>
      <c r="BZN9" s="155"/>
      <c r="BZO9" s="155"/>
      <c r="BZP9" s="155"/>
      <c r="BZQ9" s="155"/>
      <c r="BZR9" s="155"/>
      <c r="BZS9" s="155"/>
      <c r="BZT9" s="155"/>
      <c r="BZU9" s="155"/>
      <c r="BZV9" s="155"/>
      <c r="BZW9" s="155"/>
      <c r="BZX9" s="155"/>
      <c r="BZY9" s="155"/>
      <c r="BZZ9" s="155"/>
      <c r="CAA9" s="155"/>
      <c r="CAB9" s="155"/>
      <c r="CAC9" s="155"/>
      <c r="CAD9" s="155"/>
      <c r="CAE9" s="155"/>
      <c r="CAF9" s="155"/>
      <c r="CAG9" s="155"/>
      <c r="CAH9" s="155"/>
      <c r="CAI9" s="155"/>
      <c r="CAJ9" s="155"/>
      <c r="CAK9" s="155"/>
      <c r="CAL9" s="155"/>
      <c r="CAM9" s="155"/>
      <c r="CAN9" s="155"/>
      <c r="CAO9" s="155"/>
      <c r="CAP9" s="155"/>
      <c r="CAQ9" s="155"/>
      <c r="CAR9" s="155"/>
      <c r="CAS9" s="155"/>
      <c r="CAT9" s="155"/>
      <c r="CAU9" s="155"/>
      <c r="CAV9" s="155"/>
      <c r="CAW9" s="155"/>
      <c r="CAX9" s="155"/>
      <c r="CAY9" s="155"/>
      <c r="CAZ9" s="155"/>
      <c r="CBA9" s="155"/>
      <c r="CBB9" s="155"/>
      <c r="CBC9" s="155"/>
      <c r="CBD9" s="155"/>
      <c r="CBE9" s="155"/>
      <c r="CBF9" s="155"/>
      <c r="CBG9" s="155"/>
      <c r="CBH9" s="155"/>
      <c r="CBI9" s="155"/>
      <c r="CBJ9" s="155"/>
      <c r="CBK9" s="155"/>
      <c r="CBL9" s="155"/>
      <c r="CBM9" s="155"/>
      <c r="CBN9" s="155"/>
      <c r="CBO9" s="155"/>
      <c r="CBP9" s="155"/>
      <c r="CBQ9" s="155"/>
      <c r="CBR9" s="155"/>
      <c r="CBS9" s="155"/>
      <c r="CBT9" s="155"/>
      <c r="CBU9" s="155"/>
      <c r="CBV9" s="155"/>
      <c r="CBW9" s="155"/>
      <c r="CBX9" s="155"/>
      <c r="CBY9" s="155"/>
      <c r="CBZ9" s="155"/>
      <c r="CCA9" s="155"/>
      <c r="CCB9" s="155"/>
      <c r="CCC9" s="155"/>
      <c r="CCD9" s="155"/>
      <c r="CCE9" s="155"/>
      <c r="CCF9" s="155"/>
      <c r="CCG9" s="155"/>
      <c r="CCH9" s="155"/>
      <c r="CCI9" s="155"/>
      <c r="CCJ9" s="155"/>
      <c r="CCK9" s="155"/>
      <c r="CCL9" s="155"/>
      <c r="CCM9" s="155"/>
      <c r="CCN9" s="155"/>
      <c r="CCO9" s="155"/>
      <c r="CCP9" s="155"/>
      <c r="CCQ9" s="155"/>
      <c r="CCR9" s="155"/>
      <c r="CCS9" s="155"/>
      <c r="CCT9" s="155"/>
      <c r="CCU9" s="155"/>
      <c r="CCV9" s="155"/>
      <c r="CCW9" s="155"/>
      <c r="CCX9" s="155"/>
      <c r="CCY9" s="155"/>
      <c r="CCZ9" s="155"/>
      <c r="CDA9" s="155"/>
      <c r="CDB9" s="155"/>
      <c r="CDC9" s="155"/>
      <c r="CDD9" s="155"/>
      <c r="CDE9" s="155"/>
      <c r="CDF9" s="155"/>
      <c r="CDG9" s="155"/>
      <c r="CDH9" s="155"/>
      <c r="CDI9" s="155"/>
      <c r="CDJ9" s="155"/>
      <c r="CDK9" s="155"/>
      <c r="CDL9" s="155"/>
      <c r="CDM9" s="155"/>
      <c r="CDN9" s="155"/>
      <c r="CDO9" s="155"/>
      <c r="CDP9" s="155"/>
      <c r="CDQ9" s="155"/>
      <c r="CDR9" s="155"/>
      <c r="CDS9" s="155"/>
      <c r="CDT9" s="155"/>
      <c r="CDU9" s="155"/>
      <c r="CDV9" s="155"/>
      <c r="CDW9" s="155"/>
      <c r="CDX9" s="155"/>
      <c r="CDY9" s="155"/>
      <c r="CDZ9" s="155"/>
      <c r="CEA9" s="155"/>
      <c r="CEB9" s="155"/>
      <c r="CEC9" s="155"/>
      <c r="CED9" s="155"/>
      <c r="CEE9" s="155"/>
      <c r="CEF9" s="155"/>
      <c r="CEG9" s="155"/>
      <c r="CEH9" s="155"/>
      <c r="CEI9" s="155"/>
      <c r="CEJ9" s="155"/>
      <c r="CEK9" s="155"/>
      <c r="CEL9" s="155"/>
      <c r="CEM9" s="155"/>
      <c r="CEN9" s="155"/>
      <c r="CEO9" s="155"/>
      <c r="CEP9" s="155"/>
      <c r="CEQ9" s="155"/>
      <c r="CER9" s="155"/>
      <c r="CES9" s="155"/>
      <c r="CET9" s="155"/>
      <c r="CEU9" s="155"/>
      <c r="CEV9" s="155"/>
      <c r="CEW9" s="155"/>
      <c r="CEX9" s="155"/>
      <c r="CEY9" s="155"/>
      <c r="CEZ9" s="155"/>
      <c r="CFA9" s="155"/>
      <c r="CFB9" s="155"/>
      <c r="CFC9" s="155"/>
      <c r="CFD9" s="155"/>
      <c r="CFE9" s="155"/>
      <c r="CFF9" s="155"/>
      <c r="CFG9" s="155"/>
      <c r="CFH9" s="155"/>
      <c r="CFI9" s="155"/>
      <c r="CFJ9" s="155"/>
      <c r="CFK9" s="155"/>
      <c r="CFL9" s="155"/>
      <c r="CFM9" s="155"/>
      <c r="CFN9" s="155"/>
      <c r="CFO9" s="155"/>
      <c r="CFP9" s="155"/>
      <c r="CFQ9" s="155"/>
      <c r="CFR9" s="155"/>
      <c r="CFS9" s="155"/>
      <c r="CFT9" s="155"/>
      <c r="CFU9" s="155"/>
      <c r="CFV9" s="155"/>
      <c r="CFW9" s="155"/>
      <c r="CFX9" s="155"/>
      <c r="CFY9" s="155"/>
      <c r="CFZ9" s="155"/>
      <c r="CGA9" s="155"/>
      <c r="CGB9" s="155"/>
      <c r="CGC9" s="155"/>
      <c r="CGD9" s="155"/>
      <c r="CGE9" s="155"/>
      <c r="CGF9" s="155"/>
      <c r="CGG9" s="155"/>
      <c r="CGH9" s="155"/>
      <c r="CGI9" s="155"/>
      <c r="CGJ9" s="155"/>
      <c r="CGK9" s="155"/>
      <c r="CGL9" s="155"/>
      <c r="CGM9" s="155"/>
      <c r="CGN9" s="155"/>
      <c r="CGO9" s="155"/>
      <c r="CGP9" s="155"/>
      <c r="CGQ9" s="155"/>
      <c r="CGR9" s="155"/>
      <c r="CGS9" s="155"/>
      <c r="CGT9" s="155"/>
      <c r="CGU9" s="155"/>
      <c r="CGV9" s="155"/>
      <c r="CGW9" s="155"/>
      <c r="CGX9" s="155"/>
      <c r="CGY9" s="155"/>
      <c r="CGZ9" s="155"/>
      <c r="CHA9" s="155"/>
      <c r="CHB9" s="155"/>
      <c r="CHC9" s="155"/>
      <c r="CHD9" s="155"/>
      <c r="CHE9" s="155"/>
      <c r="CHF9" s="155"/>
      <c r="CHG9" s="155"/>
      <c r="CHH9" s="155"/>
      <c r="CHI9" s="155"/>
      <c r="CHJ9" s="155"/>
      <c r="CHK9" s="155"/>
      <c r="CHL9" s="155"/>
      <c r="CHM9" s="155"/>
      <c r="CHN9" s="155"/>
      <c r="CHO9" s="155"/>
      <c r="CHP9" s="155"/>
      <c r="CHQ9" s="155"/>
      <c r="CHR9" s="155"/>
      <c r="CHS9" s="155"/>
      <c r="CHT9" s="155"/>
      <c r="CHU9" s="155"/>
      <c r="CHV9" s="155"/>
      <c r="CHW9" s="155"/>
      <c r="CHX9" s="155"/>
      <c r="CHY9" s="155"/>
      <c r="CHZ9" s="155"/>
      <c r="CIA9" s="155"/>
      <c r="CIB9" s="155"/>
      <c r="CIC9" s="155"/>
      <c r="CID9" s="155"/>
      <c r="CIE9" s="155"/>
      <c r="CIF9" s="155"/>
      <c r="CIG9" s="155"/>
      <c r="CIH9" s="155"/>
      <c r="CII9" s="155"/>
      <c r="CIJ9" s="155"/>
      <c r="CIK9" s="155"/>
      <c r="CIL9" s="155"/>
      <c r="CIM9" s="155"/>
      <c r="CIN9" s="155"/>
      <c r="CIO9" s="155"/>
      <c r="CIP9" s="155"/>
      <c r="CIQ9" s="155"/>
      <c r="CIR9" s="155"/>
      <c r="CIS9" s="155"/>
      <c r="CIT9" s="155"/>
      <c r="CIU9" s="155"/>
      <c r="CIV9" s="155"/>
      <c r="CIW9" s="155"/>
      <c r="CIX9" s="155"/>
      <c r="CIY9" s="155"/>
      <c r="CIZ9" s="155"/>
      <c r="CJA9" s="155"/>
      <c r="CJB9" s="155"/>
      <c r="CJC9" s="155"/>
      <c r="CJD9" s="155"/>
      <c r="CJE9" s="155"/>
      <c r="CJF9" s="155"/>
      <c r="CJG9" s="155"/>
      <c r="CJH9" s="155"/>
      <c r="CJI9" s="155"/>
      <c r="CJJ9" s="155"/>
      <c r="CJK9" s="155"/>
      <c r="CJL9" s="155"/>
      <c r="CJM9" s="155"/>
      <c r="CJN9" s="155"/>
      <c r="CJO9" s="155"/>
      <c r="CJP9" s="155"/>
      <c r="CJQ9" s="155"/>
      <c r="CJR9" s="155"/>
      <c r="CJS9" s="155"/>
      <c r="CJT9" s="155"/>
      <c r="CJU9" s="155"/>
      <c r="CJV9" s="155"/>
      <c r="CJW9" s="155"/>
      <c r="CJX9" s="155"/>
      <c r="CJY9" s="155"/>
      <c r="CJZ9" s="155"/>
      <c r="CKA9" s="155"/>
      <c r="CKB9" s="155"/>
      <c r="CKC9" s="155"/>
      <c r="CKD9" s="155"/>
      <c r="CKE9" s="155"/>
      <c r="CKF9" s="155"/>
      <c r="CKG9" s="155"/>
      <c r="CKH9" s="155"/>
      <c r="CKI9" s="155"/>
      <c r="CKJ9" s="155"/>
      <c r="CKK9" s="155"/>
      <c r="CKL9" s="155"/>
      <c r="CKM9" s="155"/>
      <c r="CKN9" s="155"/>
      <c r="CKO9" s="155"/>
      <c r="CKP9" s="155"/>
      <c r="CKQ9" s="155"/>
      <c r="CKR9" s="155"/>
      <c r="CKS9" s="155"/>
      <c r="CKT9" s="155"/>
      <c r="CKU9" s="155"/>
      <c r="CKV9" s="155"/>
      <c r="CKW9" s="155"/>
      <c r="CKX9" s="155"/>
      <c r="CKY9" s="155"/>
      <c r="CKZ9" s="155"/>
      <c r="CLA9" s="155"/>
      <c r="CLB9" s="155"/>
      <c r="CLC9" s="155"/>
      <c r="CLD9" s="155"/>
      <c r="CLE9" s="155"/>
      <c r="CLF9" s="155"/>
      <c r="CLG9" s="155"/>
      <c r="CLH9" s="155"/>
      <c r="CLI9" s="155"/>
      <c r="CLJ9" s="155"/>
      <c r="CLK9" s="155"/>
      <c r="CLL9" s="155"/>
      <c r="CLM9" s="155"/>
      <c r="CLN9" s="155"/>
      <c r="CLO9" s="155"/>
      <c r="CLP9" s="155"/>
      <c r="CLQ9" s="155"/>
      <c r="CLR9" s="155"/>
      <c r="CLS9" s="155"/>
      <c r="CLT9" s="155"/>
      <c r="CLU9" s="155"/>
      <c r="CLV9" s="155"/>
      <c r="CLW9" s="155"/>
      <c r="CLX9" s="155"/>
      <c r="CLY9" s="155"/>
      <c r="CLZ9" s="155"/>
      <c r="CMA9" s="155"/>
      <c r="CMB9" s="155"/>
      <c r="CMC9" s="155"/>
      <c r="CMD9" s="155"/>
      <c r="CME9" s="155"/>
      <c r="CMF9" s="155"/>
      <c r="CMG9" s="155"/>
      <c r="CMH9" s="155"/>
      <c r="CMI9" s="155"/>
      <c r="CMJ9" s="155"/>
      <c r="CMK9" s="155"/>
      <c r="CML9" s="155"/>
      <c r="CMM9" s="155"/>
      <c r="CMN9" s="155"/>
      <c r="CMO9" s="155"/>
      <c r="CMP9" s="155"/>
      <c r="CMQ9" s="155"/>
      <c r="CMR9" s="155"/>
      <c r="CMS9" s="155"/>
      <c r="CMT9" s="155"/>
      <c r="CMU9" s="155"/>
      <c r="CMV9" s="155"/>
      <c r="CMW9" s="155"/>
      <c r="CMX9" s="155"/>
      <c r="CMY9" s="155"/>
      <c r="CMZ9" s="155"/>
      <c r="CNA9" s="155"/>
      <c r="CNB9" s="155"/>
      <c r="CNC9" s="155"/>
      <c r="CND9" s="155"/>
      <c r="CNE9" s="155"/>
      <c r="CNF9" s="155"/>
      <c r="CNG9" s="155"/>
      <c r="CNH9" s="155"/>
      <c r="CNI9" s="155"/>
      <c r="CNJ9" s="155"/>
      <c r="CNK9" s="155"/>
      <c r="CNL9" s="155"/>
      <c r="CNM9" s="155"/>
      <c r="CNN9" s="155"/>
      <c r="CNO9" s="155"/>
      <c r="CNP9" s="155"/>
      <c r="CNQ9" s="155"/>
      <c r="CNR9" s="155"/>
      <c r="CNS9" s="155"/>
      <c r="CNT9" s="155"/>
      <c r="CNU9" s="155"/>
      <c r="CNV9" s="155"/>
      <c r="CNW9" s="155"/>
      <c r="CNX9" s="155"/>
      <c r="CNY9" s="155"/>
      <c r="CNZ9" s="155"/>
      <c r="COA9" s="155"/>
      <c r="COB9" s="155"/>
      <c r="COC9" s="155"/>
      <c r="COD9" s="155"/>
      <c r="COE9" s="155"/>
      <c r="COF9" s="155"/>
      <c r="COG9" s="155"/>
      <c r="COH9" s="155"/>
      <c r="COI9" s="155"/>
      <c r="COJ9" s="155"/>
      <c r="COK9" s="155"/>
      <c r="COL9" s="155"/>
      <c r="COM9" s="155"/>
      <c r="CON9" s="155"/>
      <c r="COO9" s="155"/>
      <c r="COP9" s="155"/>
      <c r="COQ9" s="155"/>
      <c r="COR9" s="155"/>
      <c r="COS9" s="155"/>
      <c r="COT9" s="155"/>
      <c r="COU9" s="155"/>
      <c r="COV9" s="155"/>
      <c r="COW9" s="155"/>
      <c r="COX9" s="155"/>
      <c r="COY9" s="155"/>
      <c r="COZ9" s="155"/>
      <c r="CPA9" s="155"/>
      <c r="CPB9" s="155"/>
      <c r="CPC9" s="155"/>
      <c r="CPD9" s="155"/>
      <c r="CPE9" s="155"/>
      <c r="CPF9" s="155"/>
      <c r="CPG9" s="155"/>
      <c r="CPH9" s="155"/>
      <c r="CPI9" s="155"/>
      <c r="CPJ9" s="155"/>
      <c r="CPK9" s="155"/>
      <c r="CPL9" s="155"/>
      <c r="CPM9" s="155"/>
      <c r="CPN9" s="155"/>
      <c r="CPO9" s="155"/>
      <c r="CPP9" s="155"/>
      <c r="CPQ9" s="155"/>
      <c r="CPR9" s="155"/>
      <c r="CPS9" s="155"/>
      <c r="CPT9" s="155"/>
      <c r="CPU9" s="155"/>
      <c r="CPV9" s="155"/>
      <c r="CPW9" s="155"/>
      <c r="CPX9" s="155"/>
      <c r="CPY9" s="155"/>
      <c r="CPZ9" s="155"/>
      <c r="CQA9" s="155"/>
      <c r="CQB9" s="155"/>
      <c r="CQC9" s="155"/>
      <c r="CQD9" s="155"/>
      <c r="CQE9" s="155"/>
      <c r="CQF9" s="155"/>
      <c r="CQG9" s="155"/>
      <c r="CQH9" s="155"/>
      <c r="CQI9" s="155"/>
      <c r="CQJ9" s="155"/>
      <c r="CQK9" s="155"/>
      <c r="CQL9" s="155"/>
      <c r="CQM9" s="155"/>
      <c r="CQN9" s="155"/>
      <c r="CQO9" s="155"/>
      <c r="CQP9" s="155"/>
      <c r="CQQ9" s="155"/>
      <c r="CQR9" s="155"/>
      <c r="CQS9" s="155"/>
      <c r="CQT9" s="155"/>
      <c r="CQU9" s="155"/>
      <c r="CQV9" s="155"/>
      <c r="CQW9" s="155"/>
      <c r="CQX9" s="155"/>
      <c r="CQY9" s="155"/>
      <c r="CQZ9" s="155"/>
      <c r="CRA9" s="155"/>
      <c r="CRB9" s="155"/>
      <c r="CRC9" s="155"/>
      <c r="CRD9" s="155"/>
      <c r="CRE9" s="155"/>
      <c r="CRF9" s="155"/>
      <c r="CRG9" s="155"/>
      <c r="CRH9" s="155"/>
      <c r="CRI9" s="155"/>
      <c r="CRJ9" s="155"/>
      <c r="CRK9" s="155"/>
      <c r="CRL9" s="155"/>
      <c r="CRM9" s="155"/>
      <c r="CRN9" s="155"/>
      <c r="CRO9" s="155"/>
      <c r="CRP9" s="155"/>
      <c r="CRQ9" s="155"/>
      <c r="CRR9" s="155"/>
      <c r="CRS9" s="155"/>
      <c r="CRT9" s="155"/>
      <c r="CRU9" s="155"/>
      <c r="CRV9" s="155"/>
      <c r="CRW9" s="155"/>
      <c r="CRX9" s="155"/>
      <c r="CRY9" s="155"/>
      <c r="CRZ9" s="155"/>
      <c r="CSA9" s="155"/>
      <c r="CSB9" s="155"/>
      <c r="CSC9" s="155"/>
      <c r="CSD9" s="155"/>
      <c r="CSE9" s="155"/>
      <c r="CSF9" s="155"/>
      <c r="CSG9" s="155"/>
      <c r="CSH9" s="155"/>
      <c r="CSI9" s="155"/>
      <c r="CSJ9" s="155"/>
      <c r="CSK9" s="155"/>
      <c r="CSL9" s="155"/>
      <c r="CSM9" s="155"/>
      <c r="CSN9" s="155"/>
      <c r="CSO9" s="155"/>
      <c r="CSP9" s="155"/>
      <c r="CSQ9" s="155"/>
      <c r="CSR9" s="155"/>
      <c r="CSS9" s="155"/>
      <c r="CST9" s="155"/>
      <c r="CSU9" s="155"/>
      <c r="CSV9" s="155"/>
      <c r="CSW9" s="155"/>
      <c r="CSX9" s="155"/>
      <c r="CSY9" s="155"/>
      <c r="CSZ9" s="155"/>
      <c r="CTA9" s="155"/>
      <c r="CTB9" s="155"/>
      <c r="CTC9" s="155"/>
      <c r="CTD9" s="155"/>
      <c r="CTE9" s="155"/>
      <c r="CTF9" s="155"/>
      <c r="CTG9" s="155"/>
      <c r="CTH9" s="155"/>
      <c r="CTI9" s="155"/>
      <c r="CTJ9" s="155"/>
      <c r="CTK9" s="155"/>
      <c r="CTL9" s="155"/>
      <c r="CTM9" s="155"/>
      <c r="CTN9" s="155"/>
      <c r="CTO9" s="155"/>
      <c r="CTP9" s="155"/>
      <c r="CTQ9" s="155"/>
      <c r="CTR9" s="155"/>
      <c r="CTS9" s="155"/>
      <c r="CTT9" s="155"/>
      <c r="CTU9" s="155"/>
      <c r="CTV9" s="155"/>
      <c r="CTW9" s="155"/>
      <c r="CTX9" s="155"/>
      <c r="CTY9" s="155"/>
      <c r="CTZ9" s="155"/>
      <c r="CUA9" s="155"/>
      <c r="CUB9" s="155"/>
      <c r="CUC9" s="155"/>
      <c r="CUD9" s="155"/>
      <c r="CUE9" s="155"/>
      <c r="CUF9" s="155"/>
      <c r="CUG9" s="155"/>
      <c r="CUH9" s="155"/>
      <c r="CUI9" s="155"/>
      <c r="CUJ9" s="155"/>
      <c r="CUK9" s="155"/>
      <c r="CUL9" s="155"/>
      <c r="CUM9" s="155"/>
      <c r="CUN9" s="155"/>
      <c r="CUO9" s="155"/>
      <c r="CUP9" s="155"/>
      <c r="CUQ9" s="155"/>
      <c r="CUR9" s="155"/>
      <c r="CUS9" s="155"/>
      <c r="CUT9" s="155"/>
      <c r="CUU9" s="155"/>
      <c r="CUV9" s="155"/>
      <c r="CUW9" s="155"/>
      <c r="CUX9" s="155"/>
      <c r="CUY9" s="155"/>
      <c r="CUZ9" s="155"/>
      <c r="CVA9" s="155"/>
      <c r="CVB9" s="155"/>
      <c r="CVC9" s="155"/>
      <c r="CVD9" s="155"/>
      <c r="CVE9" s="155"/>
      <c r="CVF9" s="155"/>
      <c r="CVG9" s="155"/>
      <c r="CVH9" s="155"/>
      <c r="CVI9" s="155"/>
      <c r="CVJ9" s="155"/>
      <c r="CVK9" s="155"/>
      <c r="CVL9" s="155"/>
      <c r="CVM9" s="155"/>
      <c r="CVN9" s="155"/>
      <c r="CVO9" s="155"/>
      <c r="CVP9" s="155"/>
      <c r="CVQ9" s="155"/>
      <c r="CVR9" s="155"/>
      <c r="CVS9" s="155"/>
      <c r="CVT9" s="155"/>
      <c r="CVU9" s="155"/>
      <c r="CVV9" s="155"/>
      <c r="CVW9" s="155"/>
      <c r="CVX9" s="155"/>
      <c r="CVY9" s="155"/>
      <c r="CVZ9" s="155"/>
      <c r="CWA9" s="155"/>
      <c r="CWB9" s="155"/>
      <c r="CWC9" s="155"/>
      <c r="CWD9" s="155"/>
      <c r="CWE9" s="155"/>
      <c r="CWF9" s="155"/>
      <c r="CWG9" s="155"/>
      <c r="CWH9" s="155"/>
      <c r="CWI9" s="155"/>
      <c r="CWJ9" s="155"/>
      <c r="CWK9" s="155"/>
      <c r="CWL9" s="155"/>
      <c r="CWM9" s="155"/>
      <c r="CWN9" s="155"/>
      <c r="CWO9" s="155"/>
      <c r="CWP9" s="155"/>
      <c r="CWQ9" s="155"/>
      <c r="CWR9" s="155"/>
      <c r="CWS9" s="155"/>
      <c r="CWT9" s="155"/>
      <c r="CWU9" s="155"/>
      <c r="CWV9" s="155"/>
      <c r="CWW9" s="155"/>
      <c r="CWX9" s="155"/>
      <c r="CWY9" s="155"/>
      <c r="CWZ9" s="155"/>
      <c r="CXA9" s="155"/>
      <c r="CXB9" s="155"/>
      <c r="CXC9" s="155"/>
      <c r="CXD9" s="155"/>
      <c r="CXE9" s="155"/>
      <c r="CXF9" s="155"/>
      <c r="CXG9" s="155"/>
      <c r="CXH9" s="155"/>
      <c r="CXI9" s="155"/>
      <c r="CXJ9" s="155"/>
      <c r="CXK9" s="155"/>
      <c r="CXL9" s="155"/>
      <c r="CXM9" s="155"/>
      <c r="CXN9" s="155"/>
      <c r="CXO9" s="155"/>
      <c r="CXP9" s="155"/>
      <c r="CXQ9" s="155"/>
      <c r="CXR9" s="155"/>
      <c r="CXS9" s="155"/>
      <c r="CXT9" s="155"/>
      <c r="CXU9" s="155"/>
      <c r="CXV9" s="155"/>
      <c r="CXW9" s="155"/>
      <c r="CXX9" s="155"/>
      <c r="CXY9" s="155"/>
      <c r="CXZ9" s="155"/>
      <c r="CYA9" s="155"/>
      <c r="CYB9" s="155"/>
      <c r="CYC9" s="155"/>
      <c r="CYD9" s="155"/>
      <c r="CYE9" s="155"/>
      <c r="CYF9" s="155"/>
      <c r="CYG9" s="155"/>
      <c r="CYH9" s="155"/>
      <c r="CYI9" s="155"/>
      <c r="CYJ9" s="155"/>
      <c r="CYK9" s="155"/>
      <c r="CYL9" s="155"/>
      <c r="CYM9" s="155"/>
      <c r="CYN9" s="155"/>
      <c r="CYO9" s="155"/>
      <c r="CYP9" s="155"/>
      <c r="CYQ9" s="155"/>
      <c r="CYR9" s="155"/>
      <c r="CYS9" s="155"/>
      <c r="CYT9" s="155"/>
      <c r="CYU9" s="155"/>
      <c r="CYV9" s="155"/>
      <c r="CYW9" s="155"/>
      <c r="CYX9" s="155"/>
      <c r="CYY9" s="155"/>
      <c r="CYZ9" s="155"/>
      <c r="CZA9" s="155"/>
      <c r="CZB9" s="155"/>
      <c r="CZC9" s="155"/>
      <c r="CZD9" s="155"/>
      <c r="CZE9" s="155"/>
      <c r="CZF9" s="155"/>
      <c r="CZG9" s="155"/>
      <c r="CZH9" s="155"/>
      <c r="CZI9" s="155"/>
      <c r="CZJ9" s="155"/>
      <c r="CZK9" s="155"/>
      <c r="CZL9" s="155"/>
      <c r="CZM9" s="155"/>
      <c r="CZN9" s="155"/>
      <c r="CZO9" s="155"/>
      <c r="CZP9" s="155"/>
      <c r="CZQ9" s="155"/>
      <c r="CZR9" s="155"/>
      <c r="CZS9" s="155"/>
      <c r="CZT9" s="155"/>
      <c r="CZU9" s="155"/>
      <c r="CZV9" s="155"/>
      <c r="CZW9" s="155"/>
      <c r="CZX9" s="155"/>
      <c r="CZY9" s="155"/>
      <c r="CZZ9" s="155"/>
      <c r="DAA9" s="155"/>
      <c r="DAB9" s="155"/>
      <c r="DAC9" s="155"/>
      <c r="DAD9" s="155"/>
      <c r="DAE9" s="155"/>
      <c r="DAF9" s="155"/>
      <c r="DAG9" s="155"/>
      <c r="DAH9" s="155"/>
      <c r="DAI9" s="155"/>
      <c r="DAJ9" s="155"/>
      <c r="DAK9" s="155"/>
      <c r="DAL9" s="155"/>
      <c r="DAM9" s="155"/>
      <c r="DAN9" s="155"/>
      <c r="DAO9" s="155"/>
      <c r="DAP9" s="155"/>
      <c r="DAQ9" s="155"/>
      <c r="DAR9" s="155"/>
      <c r="DAS9" s="155"/>
      <c r="DAT9" s="155"/>
      <c r="DAU9" s="155"/>
      <c r="DAV9" s="155"/>
      <c r="DAW9" s="155"/>
      <c r="DAX9" s="155"/>
      <c r="DAY9" s="155"/>
      <c r="DAZ9" s="155"/>
      <c r="DBA9" s="155"/>
      <c r="DBB9" s="155"/>
      <c r="DBC9" s="155"/>
      <c r="DBD9" s="155"/>
      <c r="DBE9" s="155"/>
      <c r="DBF9" s="155"/>
      <c r="DBG9" s="155"/>
      <c r="DBH9" s="155"/>
      <c r="DBI9" s="155"/>
      <c r="DBJ9" s="155"/>
      <c r="DBK9" s="155"/>
      <c r="DBL9" s="155"/>
      <c r="DBM9" s="155"/>
      <c r="DBN9" s="155"/>
      <c r="DBO9" s="155"/>
      <c r="DBP9" s="155"/>
      <c r="DBQ9" s="155"/>
      <c r="DBR9" s="155"/>
      <c r="DBS9" s="155"/>
      <c r="DBT9" s="155"/>
      <c r="DBU9" s="155"/>
      <c r="DBV9" s="155"/>
      <c r="DBW9" s="155"/>
      <c r="DBX9" s="155"/>
      <c r="DBY9" s="155"/>
      <c r="DBZ9" s="155"/>
      <c r="DCA9" s="155"/>
      <c r="DCB9" s="155"/>
      <c r="DCC9" s="155"/>
      <c r="DCD9" s="155"/>
      <c r="DCE9" s="155"/>
      <c r="DCF9" s="155"/>
      <c r="DCG9" s="155"/>
      <c r="DCH9" s="155"/>
      <c r="DCI9" s="155"/>
      <c r="DCJ9" s="155"/>
      <c r="DCK9" s="155"/>
      <c r="DCL9" s="155"/>
      <c r="DCM9" s="155"/>
      <c r="DCN9" s="155"/>
      <c r="DCO9" s="155"/>
      <c r="DCP9" s="155"/>
      <c r="DCQ9" s="155"/>
      <c r="DCR9" s="155"/>
      <c r="DCS9" s="155"/>
      <c r="DCT9" s="155"/>
      <c r="DCU9" s="155"/>
      <c r="DCV9" s="155"/>
      <c r="DCW9" s="155"/>
      <c r="DCX9" s="155"/>
      <c r="DCY9" s="155"/>
      <c r="DCZ9" s="155"/>
      <c r="DDA9" s="155"/>
      <c r="DDB9" s="155"/>
      <c r="DDC9" s="155"/>
      <c r="DDD9" s="155"/>
      <c r="DDE9" s="155"/>
      <c r="DDF9" s="155"/>
      <c r="DDG9" s="155"/>
      <c r="DDH9" s="155"/>
      <c r="DDI9" s="155"/>
      <c r="DDJ9" s="155"/>
      <c r="DDK9" s="155"/>
      <c r="DDL9" s="155"/>
      <c r="DDM9" s="155"/>
      <c r="DDN9" s="155"/>
      <c r="DDO9" s="155"/>
      <c r="DDP9" s="155"/>
      <c r="DDQ9" s="155"/>
      <c r="DDR9" s="155"/>
      <c r="DDS9" s="155"/>
      <c r="DDT9" s="155"/>
      <c r="DDU9" s="155"/>
      <c r="DDV9" s="155"/>
      <c r="DDW9" s="155"/>
      <c r="DDX9" s="155"/>
      <c r="DDY9" s="155"/>
      <c r="DDZ9" s="155"/>
      <c r="DEA9" s="155"/>
      <c r="DEB9" s="155"/>
      <c r="DEC9" s="155"/>
      <c r="DED9" s="155"/>
      <c r="DEE9" s="155"/>
      <c r="DEF9" s="155"/>
      <c r="DEG9" s="155"/>
      <c r="DEH9" s="155"/>
      <c r="DEI9" s="155"/>
      <c r="DEJ9" s="155"/>
      <c r="DEK9" s="155"/>
      <c r="DEL9" s="155"/>
      <c r="DEM9" s="155"/>
      <c r="DEN9" s="155"/>
      <c r="DEO9" s="155"/>
      <c r="DEP9" s="155"/>
      <c r="DEQ9" s="155"/>
      <c r="DER9" s="155"/>
      <c r="DES9" s="155"/>
      <c r="DET9" s="155"/>
      <c r="DEU9" s="155"/>
      <c r="DEV9" s="155"/>
      <c r="DEW9" s="155"/>
      <c r="DEX9" s="155"/>
      <c r="DEY9" s="155"/>
      <c r="DEZ9" s="155"/>
      <c r="DFA9" s="155"/>
      <c r="DFB9" s="155"/>
      <c r="DFC9" s="155"/>
      <c r="DFD9" s="155"/>
      <c r="DFE9" s="155"/>
      <c r="DFF9" s="155"/>
      <c r="DFG9" s="155"/>
      <c r="DFH9" s="155"/>
      <c r="DFI9" s="155"/>
      <c r="DFJ9" s="155"/>
      <c r="DFK9" s="155"/>
      <c r="DFL9" s="155"/>
      <c r="DFM9" s="155"/>
      <c r="DFN9" s="155"/>
      <c r="DFO9" s="155"/>
      <c r="DFP9" s="155"/>
      <c r="DFQ9" s="155"/>
      <c r="DFR9" s="155"/>
      <c r="DFS9" s="155"/>
      <c r="DFT9" s="155"/>
      <c r="DFU9" s="155"/>
      <c r="DFV9" s="155"/>
      <c r="DFW9" s="155"/>
      <c r="DFX9" s="155"/>
      <c r="DFY9" s="155"/>
      <c r="DFZ9" s="155"/>
      <c r="DGA9" s="155"/>
      <c r="DGB9" s="155"/>
      <c r="DGC9" s="155"/>
      <c r="DGD9" s="155"/>
      <c r="DGE9" s="155"/>
      <c r="DGF9" s="155"/>
      <c r="DGG9" s="155"/>
      <c r="DGH9" s="155"/>
      <c r="DGI9" s="155"/>
      <c r="DGJ9" s="155"/>
      <c r="DGK9" s="155"/>
      <c r="DGL9" s="155"/>
      <c r="DGM9" s="155"/>
      <c r="DGN9" s="155"/>
      <c r="DGO9" s="155"/>
      <c r="DGP9" s="155"/>
      <c r="DGQ9" s="155"/>
      <c r="DGR9" s="155"/>
      <c r="DGS9" s="155"/>
      <c r="DGT9" s="155"/>
      <c r="DGU9" s="155"/>
      <c r="DGV9" s="155"/>
      <c r="DGW9" s="155"/>
      <c r="DGX9" s="155"/>
      <c r="DGY9" s="155"/>
      <c r="DGZ9" s="155"/>
      <c r="DHA9" s="155"/>
      <c r="DHB9" s="155"/>
      <c r="DHC9" s="155"/>
      <c r="DHD9" s="155"/>
      <c r="DHE9" s="155"/>
      <c r="DHF9" s="155"/>
      <c r="DHG9" s="155"/>
      <c r="DHH9" s="155"/>
      <c r="DHI9" s="155"/>
      <c r="DHJ9" s="155"/>
      <c r="DHK9" s="155"/>
      <c r="DHL9" s="155"/>
      <c r="DHM9" s="155"/>
      <c r="DHN9" s="155"/>
      <c r="DHO9" s="155"/>
      <c r="DHP9" s="155"/>
      <c r="DHQ9" s="155"/>
      <c r="DHR9" s="155"/>
      <c r="DHS9" s="155"/>
      <c r="DHT9" s="155"/>
      <c r="DHU9" s="155"/>
      <c r="DHV9" s="155"/>
      <c r="DHW9" s="155"/>
      <c r="DHX9" s="155"/>
      <c r="DHY9" s="155"/>
      <c r="DHZ9" s="155"/>
      <c r="DIA9" s="155"/>
      <c r="DIB9" s="155"/>
      <c r="DIC9" s="155"/>
      <c r="DID9" s="155"/>
      <c r="DIE9" s="155"/>
      <c r="DIF9" s="155"/>
      <c r="DIG9" s="155"/>
      <c r="DIH9" s="155"/>
      <c r="DII9" s="155"/>
      <c r="DIJ9" s="155"/>
      <c r="DIK9" s="155"/>
      <c r="DIL9" s="155"/>
      <c r="DIM9" s="155"/>
      <c r="DIN9" s="155"/>
      <c r="DIO9" s="155"/>
      <c r="DIP9" s="155"/>
      <c r="DIQ9" s="155"/>
      <c r="DIR9" s="155"/>
      <c r="DIS9" s="155"/>
      <c r="DIT9" s="155"/>
      <c r="DIU9" s="155"/>
      <c r="DIV9" s="155"/>
      <c r="DIW9" s="155"/>
      <c r="DIX9" s="155"/>
      <c r="DIY9" s="155"/>
      <c r="DIZ9" s="155"/>
      <c r="DJA9" s="155"/>
      <c r="DJB9" s="155"/>
      <c r="DJC9" s="155"/>
      <c r="DJD9" s="155"/>
      <c r="DJE9" s="155"/>
      <c r="DJF9" s="155"/>
      <c r="DJG9" s="155"/>
      <c r="DJH9" s="155"/>
      <c r="DJI9" s="155"/>
      <c r="DJJ9" s="155"/>
      <c r="DJK9" s="155"/>
      <c r="DJL9" s="155"/>
      <c r="DJM9" s="155"/>
      <c r="DJN9" s="155"/>
      <c r="DJO9" s="155"/>
      <c r="DJP9" s="155"/>
      <c r="DJQ9" s="155"/>
      <c r="DJR9" s="155"/>
      <c r="DJS9" s="155"/>
      <c r="DJT9" s="155"/>
      <c r="DJU9" s="155"/>
      <c r="DJV9" s="155"/>
      <c r="DJW9" s="155"/>
      <c r="DJX9" s="155"/>
      <c r="DJY9" s="155"/>
      <c r="DJZ9" s="155"/>
      <c r="DKA9" s="155"/>
      <c r="DKB9" s="155"/>
      <c r="DKC9" s="155"/>
      <c r="DKD9" s="155"/>
      <c r="DKE9" s="155"/>
      <c r="DKF9" s="155"/>
      <c r="DKG9" s="155"/>
      <c r="DKH9" s="155"/>
      <c r="DKI9" s="155"/>
      <c r="DKJ9" s="155"/>
      <c r="DKK9" s="155"/>
      <c r="DKL9" s="155"/>
      <c r="DKM9" s="155"/>
      <c r="DKN9" s="155"/>
      <c r="DKO9" s="155"/>
      <c r="DKP9" s="155"/>
      <c r="DKQ9" s="155"/>
      <c r="DKR9" s="155"/>
      <c r="DKS9" s="155"/>
      <c r="DKT9" s="155"/>
      <c r="DKU9" s="155"/>
      <c r="DKV9" s="155"/>
      <c r="DKW9" s="155"/>
      <c r="DKX9" s="155"/>
      <c r="DKY9" s="155"/>
      <c r="DKZ9" s="155"/>
      <c r="DLA9" s="155"/>
      <c r="DLB9" s="155"/>
      <c r="DLC9" s="155"/>
      <c r="DLD9" s="155"/>
      <c r="DLE9" s="155"/>
      <c r="DLF9" s="155"/>
      <c r="DLG9" s="155"/>
      <c r="DLH9" s="155"/>
      <c r="DLI9" s="155"/>
      <c r="DLJ9" s="155"/>
      <c r="DLK9" s="155"/>
      <c r="DLL9" s="155"/>
      <c r="DLM9" s="155"/>
      <c r="DLN9" s="155"/>
      <c r="DLO9" s="155"/>
      <c r="DLP9" s="155"/>
      <c r="DLQ9" s="155"/>
      <c r="DLR9" s="155"/>
      <c r="DLS9" s="155"/>
      <c r="DLT9" s="155"/>
      <c r="DLU9" s="155"/>
      <c r="DLV9" s="155"/>
      <c r="DLW9" s="155"/>
      <c r="DLX9" s="155"/>
      <c r="DLY9" s="155"/>
      <c r="DLZ9" s="155"/>
      <c r="DMA9" s="155"/>
      <c r="DMB9" s="155"/>
      <c r="DMC9" s="155"/>
      <c r="DMD9" s="155"/>
      <c r="DME9" s="155"/>
      <c r="DMF9" s="155"/>
      <c r="DMG9" s="155"/>
      <c r="DMH9" s="155"/>
      <c r="DMI9" s="155"/>
      <c r="DMJ9" s="155"/>
      <c r="DMK9" s="155"/>
      <c r="DML9" s="155"/>
      <c r="DMM9" s="155"/>
      <c r="DMN9" s="155"/>
      <c r="DMO9" s="155"/>
      <c r="DMP9" s="155"/>
      <c r="DMQ9" s="155"/>
      <c r="DMR9" s="155"/>
      <c r="DMS9" s="155"/>
      <c r="DMT9" s="155"/>
      <c r="DMU9" s="155"/>
      <c r="DMV9" s="155"/>
      <c r="DMW9" s="155"/>
      <c r="DMX9" s="155"/>
      <c r="DMY9" s="155"/>
      <c r="DMZ9" s="155"/>
      <c r="DNA9" s="155"/>
      <c r="DNB9" s="155"/>
      <c r="DNC9" s="155"/>
      <c r="DND9" s="155"/>
      <c r="DNE9" s="155"/>
      <c r="DNF9" s="155"/>
      <c r="DNG9" s="155"/>
      <c r="DNH9" s="155"/>
      <c r="DNI9" s="155"/>
      <c r="DNJ9" s="155"/>
      <c r="DNK9" s="155"/>
      <c r="DNL9" s="155"/>
      <c r="DNM9" s="155"/>
      <c r="DNN9" s="155"/>
      <c r="DNO9" s="155"/>
      <c r="DNP9" s="155"/>
      <c r="DNQ9" s="155"/>
      <c r="DNR9" s="155"/>
      <c r="DNS9" s="155"/>
      <c r="DNT9" s="155"/>
      <c r="DNU9" s="155"/>
      <c r="DNV9" s="155"/>
      <c r="DNW9" s="155"/>
      <c r="DNX9" s="155"/>
      <c r="DNY9" s="155"/>
      <c r="DNZ9" s="155"/>
      <c r="DOA9" s="155"/>
      <c r="DOB9" s="155"/>
      <c r="DOC9" s="155"/>
      <c r="DOD9" s="155"/>
      <c r="DOE9" s="155"/>
      <c r="DOF9" s="155"/>
      <c r="DOG9" s="155"/>
      <c r="DOH9" s="155"/>
      <c r="DOI9" s="155"/>
      <c r="DOJ9" s="155"/>
      <c r="DOK9" s="155"/>
      <c r="DOL9" s="155"/>
      <c r="DOM9" s="155"/>
      <c r="DON9" s="155"/>
      <c r="DOO9" s="155"/>
      <c r="DOP9" s="155"/>
      <c r="DOQ9" s="155"/>
      <c r="DOR9" s="155"/>
      <c r="DOS9" s="155"/>
      <c r="DOT9" s="155"/>
      <c r="DOU9" s="155"/>
      <c r="DOV9" s="155"/>
      <c r="DOW9" s="155"/>
      <c r="DOX9" s="155"/>
      <c r="DOY9" s="155"/>
      <c r="DOZ9" s="155"/>
      <c r="DPA9" s="155"/>
      <c r="DPB9" s="155"/>
      <c r="DPC9" s="155"/>
      <c r="DPD9" s="155"/>
      <c r="DPE9" s="155"/>
      <c r="DPF9" s="155"/>
      <c r="DPG9" s="155"/>
      <c r="DPH9" s="155"/>
      <c r="DPI9" s="155"/>
      <c r="DPJ9" s="155"/>
      <c r="DPK9" s="155"/>
      <c r="DPL9" s="155"/>
      <c r="DPM9" s="155"/>
      <c r="DPN9" s="155"/>
      <c r="DPO9" s="155"/>
      <c r="DPP9" s="155"/>
      <c r="DPQ9" s="155"/>
      <c r="DPR9" s="155"/>
      <c r="DPS9" s="155"/>
      <c r="DPT9" s="155"/>
      <c r="DPU9" s="155"/>
      <c r="DPV9" s="155"/>
      <c r="DPW9" s="155"/>
      <c r="DPX9" s="155"/>
      <c r="DPY9" s="155"/>
      <c r="DPZ9" s="155"/>
      <c r="DQA9" s="155"/>
      <c r="DQB9" s="155"/>
      <c r="DQC9" s="155"/>
      <c r="DQD9" s="155"/>
      <c r="DQE9" s="155"/>
      <c r="DQF9" s="155"/>
      <c r="DQG9" s="155"/>
      <c r="DQH9" s="155"/>
      <c r="DQI9" s="155"/>
      <c r="DQJ9" s="155"/>
      <c r="DQK9" s="155"/>
      <c r="DQL9" s="155"/>
      <c r="DQM9" s="155"/>
      <c r="DQN9" s="155"/>
      <c r="DQO9" s="155"/>
      <c r="DQP9" s="155"/>
      <c r="DQQ9" s="155"/>
      <c r="DQR9" s="155"/>
      <c r="DQS9" s="155"/>
      <c r="DQT9" s="155"/>
      <c r="DQU9" s="155"/>
      <c r="DQV9" s="155"/>
      <c r="DQW9" s="155"/>
      <c r="DQX9" s="155"/>
      <c r="DQY9" s="155"/>
      <c r="DQZ9" s="155"/>
      <c r="DRA9" s="155"/>
      <c r="DRB9" s="155"/>
      <c r="DRC9" s="155"/>
      <c r="DRD9" s="155"/>
      <c r="DRE9" s="155"/>
      <c r="DRF9" s="155"/>
      <c r="DRG9" s="155"/>
      <c r="DRH9" s="155"/>
      <c r="DRI9" s="155"/>
      <c r="DRJ9" s="155"/>
      <c r="DRK9" s="155"/>
      <c r="DRL9" s="155"/>
      <c r="DRM9" s="155"/>
      <c r="DRN9" s="155"/>
      <c r="DRO9" s="155"/>
      <c r="DRP9" s="155"/>
      <c r="DRQ9" s="155"/>
      <c r="DRR9" s="155"/>
      <c r="DRS9" s="155"/>
      <c r="DRT9" s="155"/>
      <c r="DRU9" s="155"/>
      <c r="DRV9" s="155"/>
      <c r="DRW9" s="155"/>
      <c r="DRX9" s="155"/>
      <c r="DRY9" s="155"/>
      <c r="DRZ9" s="155"/>
      <c r="DSA9" s="155"/>
      <c r="DSB9" s="155"/>
      <c r="DSC9" s="155"/>
      <c r="DSD9" s="155"/>
      <c r="DSE9" s="155"/>
      <c r="DSF9" s="155"/>
      <c r="DSG9" s="155"/>
      <c r="DSH9" s="155"/>
      <c r="DSI9" s="155"/>
      <c r="DSJ9" s="155"/>
      <c r="DSK9" s="155"/>
      <c r="DSL9" s="155"/>
      <c r="DSM9" s="155"/>
      <c r="DSN9" s="155"/>
      <c r="DSO9" s="155"/>
      <c r="DSP9" s="155"/>
      <c r="DSQ9" s="155"/>
      <c r="DSR9" s="155"/>
      <c r="DSS9" s="155"/>
      <c r="DST9" s="155"/>
      <c r="DSU9" s="155"/>
      <c r="DSV9" s="155"/>
      <c r="DSW9" s="155"/>
      <c r="DSX9" s="155"/>
      <c r="DSY9" s="155"/>
      <c r="DSZ9" s="155"/>
      <c r="DTA9" s="155"/>
      <c r="DTB9" s="155"/>
      <c r="DTC9" s="155"/>
      <c r="DTD9" s="155"/>
      <c r="DTE9" s="155"/>
      <c r="DTF9" s="155"/>
      <c r="DTG9" s="155"/>
      <c r="DTH9" s="155"/>
      <c r="DTI9" s="155"/>
      <c r="DTJ9" s="155"/>
      <c r="DTK9" s="155"/>
      <c r="DTL9" s="155"/>
      <c r="DTM9" s="155"/>
      <c r="DTN9" s="155"/>
      <c r="DTO9" s="155"/>
      <c r="DTP9" s="155"/>
      <c r="DTQ9" s="155"/>
      <c r="DTR9" s="155"/>
      <c r="DTS9" s="155"/>
      <c r="DTT9" s="155"/>
      <c r="DTU9" s="155"/>
      <c r="DTV9" s="155"/>
      <c r="DTW9" s="155"/>
      <c r="DTX9" s="155"/>
      <c r="DTY9" s="155"/>
      <c r="DTZ9" s="155"/>
      <c r="DUA9" s="155"/>
      <c r="DUB9" s="155"/>
      <c r="DUC9" s="155"/>
      <c r="DUD9" s="155"/>
      <c r="DUE9" s="155"/>
      <c r="DUF9" s="155"/>
      <c r="DUG9" s="155"/>
      <c r="DUH9" s="155"/>
      <c r="DUI9" s="155"/>
      <c r="DUJ9" s="155"/>
      <c r="DUK9" s="155"/>
      <c r="DUL9" s="155"/>
      <c r="DUM9" s="155"/>
      <c r="DUN9" s="155"/>
      <c r="DUO9" s="155"/>
      <c r="DUP9" s="155"/>
      <c r="DUQ9" s="155"/>
      <c r="DUR9" s="155"/>
      <c r="DUS9" s="155"/>
      <c r="DUT9" s="155"/>
      <c r="DUU9" s="155"/>
      <c r="DUV9" s="155"/>
      <c r="DUW9" s="155"/>
      <c r="DUX9" s="155"/>
      <c r="DUY9" s="155"/>
      <c r="DUZ9" s="155"/>
      <c r="DVA9" s="155"/>
      <c r="DVB9" s="155"/>
      <c r="DVC9" s="155"/>
      <c r="DVD9" s="155"/>
      <c r="DVE9" s="155"/>
      <c r="DVF9" s="155"/>
      <c r="DVG9" s="155"/>
      <c r="DVH9" s="155"/>
      <c r="DVI9" s="155"/>
      <c r="DVJ9" s="155"/>
      <c r="DVK9" s="155"/>
      <c r="DVL9" s="155"/>
      <c r="DVM9" s="155"/>
      <c r="DVN9" s="155"/>
      <c r="DVO9" s="155"/>
      <c r="DVP9" s="155"/>
      <c r="DVQ9" s="155"/>
      <c r="DVR9" s="155"/>
      <c r="DVS9" s="155"/>
      <c r="DVT9" s="155"/>
      <c r="DVU9" s="155"/>
      <c r="DVV9" s="155"/>
      <c r="DVW9" s="155"/>
      <c r="DVX9" s="155"/>
      <c r="DVY9" s="155"/>
      <c r="DVZ9" s="155"/>
      <c r="DWA9" s="155"/>
      <c r="DWB9" s="155"/>
      <c r="DWC9" s="155"/>
      <c r="DWD9" s="155"/>
      <c r="DWE9" s="155"/>
      <c r="DWF9" s="155"/>
      <c r="DWG9" s="155"/>
      <c r="DWH9" s="155"/>
      <c r="DWI9" s="155"/>
      <c r="DWJ9" s="155"/>
      <c r="DWK9" s="155"/>
      <c r="DWL9" s="155"/>
      <c r="DWM9" s="155"/>
      <c r="DWN9" s="155"/>
      <c r="DWO9" s="155"/>
      <c r="DWP9" s="155"/>
      <c r="DWQ9" s="155"/>
      <c r="DWR9" s="155"/>
      <c r="DWS9" s="155"/>
      <c r="DWT9" s="155"/>
      <c r="DWU9" s="155"/>
      <c r="DWV9" s="155"/>
      <c r="DWW9" s="155"/>
      <c r="DWX9" s="155"/>
      <c r="DWY9" s="155"/>
      <c r="DWZ9" s="155"/>
      <c r="DXA9" s="155"/>
      <c r="DXB9" s="155"/>
      <c r="DXC9" s="155"/>
      <c r="DXD9" s="155"/>
      <c r="DXE9" s="155"/>
      <c r="DXF9" s="155"/>
      <c r="DXG9" s="155"/>
      <c r="DXH9" s="155"/>
      <c r="DXI9" s="155"/>
      <c r="DXJ9" s="155"/>
      <c r="DXK9" s="155"/>
      <c r="DXL9" s="155"/>
      <c r="DXM9" s="155"/>
      <c r="DXN9" s="155"/>
      <c r="DXO9" s="155"/>
      <c r="DXP9" s="155"/>
      <c r="DXQ9" s="155"/>
      <c r="DXR9" s="155"/>
      <c r="DXS9" s="155"/>
      <c r="DXT9" s="155"/>
      <c r="DXU9" s="155"/>
      <c r="DXV9" s="155"/>
      <c r="DXW9" s="155"/>
      <c r="DXX9" s="155"/>
      <c r="DXY9" s="155"/>
      <c r="DXZ9" s="155"/>
      <c r="DYA9" s="155"/>
      <c r="DYB9" s="155"/>
      <c r="DYC9" s="155"/>
      <c r="DYD9" s="155"/>
      <c r="DYE9" s="155"/>
      <c r="DYF9" s="155"/>
      <c r="DYG9" s="155"/>
      <c r="DYH9" s="155"/>
      <c r="DYI9" s="155"/>
      <c r="DYJ9" s="155"/>
      <c r="DYK9" s="155"/>
      <c r="DYL9" s="155"/>
      <c r="DYM9" s="155"/>
      <c r="DYN9" s="155"/>
      <c r="DYO9" s="155"/>
      <c r="DYP9" s="155"/>
      <c r="DYQ9" s="155"/>
      <c r="DYR9" s="155"/>
      <c r="DYS9" s="155"/>
      <c r="DYT9" s="155"/>
      <c r="DYU9" s="155"/>
      <c r="DYV9" s="155"/>
      <c r="DYW9" s="155"/>
      <c r="DYX9" s="155"/>
      <c r="DYY9" s="155"/>
      <c r="DYZ9" s="155"/>
      <c r="DZA9" s="155"/>
      <c r="DZB9" s="155"/>
      <c r="DZC9" s="155"/>
      <c r="DZD9" s="155"/>
      <c r="DZE9" s="155"/>
      <c r="DZF9" s="155"/>
      <c r="DZG9" s="155"/>
      <c r="DZH9" s="155"/>
      <c r="DZI9" s="155"/>
      <c r="DZJ9" s="155"/>
      <c r="DZK9" s="155"/>
      <c r="DZL9" s="155"/>
      <c r="DZM9" s="155"/>
      <c r="DZN9" s="155"/>
      <c r="DZO9" s="155"/>
      <c r="DZP9" s="155"/>
      <c r="DZQ9" s="155"/>
      <c r="DZR9" s="155"/>
      <c r="DZS9" s="155"/>
      <c r="DZT9" s="155"/>
      <c r="DZU9" s="155"/>
      <c r="DZV9" s="155"/>
      <c r="DZW9" s="155"/>
      <c r="DZX9" s="155"/>
      <c r="DZY9" s="155"/>
      <c r="DZZ9" s="155"/>
      <c r="EAA9" s="155"/>
      <c r="EAB9" s="155"/>
      <c r="EAC9" s="155"/>
      <c r="EAD9" s="155"/>
      <c r="EAE9" s="155"/>
      <c r="EAF9" s="155"/>
      <c r="EAG9" s="155"/>
      <c r="EAH9" s="155"/>
      <c r="EAI9" s="155"/>
      <c r="EAJ9" s="155"/>
      <c r="EAK9" s="155"/>
      <c r="EAL9" s="155"/>
      <c r="EAM9" s="155"/>
      <c r="EAN9" s="155"/>
      <c r="EAO9" s="155"/>
      <c r="EAP9" s="155"/>
      <c r="EAQ9" s="155"/>
      <c r="EAR9" s="155"/>
      <c r="EAS9" s="155"/>
      <c r="EAT9" s="155"/>
      <c r="EAU9" s="155"/>
      <c r="EAV9" s="155"/>
      <c r="EAW9" s="155"/>
      <c r="EAX9" s="155"/>
      <c r="EAY9" s="155"/>
      <c r="EAZ9" s="155"/>
      <c r="EBA9" s="155"/>
      <c r="EBB9" s="155"/>
      <c r="EBC9" s="155"/>
      <c r="EBD9" s="155"/>
      <c r="EBE9" s="155"/>
      <c r="EBF9" s="155"/>
      <c r="EBG9" s="155"/>
      <c r="EBH9" s="155"/>
      <c r="EBI9" s="155"/>
      <c r="EBJ9" s="155"/>
      <c r="EBK9" s="155"/>
      <c r="EBL9" s="155"/>
      <c r="EBM9" s="155"/>
      <c r="EBN9" s="155"/>
      <c r="EBO9" s="155"/>
      <c r="EBP9" s="155"/>
      <c r="EBQ9" s="155"/>
      <c r="EBR9" s="155"/>
      <c r="EBS9" s="155"/>
      <c r="EBT9" s="155"/>
      <c r="EBU9" s="155"/>
      <c r="EBV9" s="155"/>
      <c r="EBW9" s="155"/>
      <c r="EBX9" s="155"/>
      <c r="EBY9" s="155"/>
      <c r="EBZ9" s="155"/>
      <c r="ECA9" s="155"/>
      <c r="ECB9" s="155"/>
      <c r="ECC9" s="155"/>
      <c r="ECD9" s="155"/>
      <c r="ECE9" s="155"/>
      <c r="ECF9" s="155"/>
      <c r="ECG9" s="155"/>
      <c r="ECH9" s="155"/>
      <c r="ECI9" s="155"/>
      <c r="ECJ9" s="155"/>
      <c r="ECK9" s="155"/>
      <c r="ECL9" s="155"/>
      <c r="ECM9" s="155"/>
      <c r="ECN9" s="155"/>
      <c r="ECO9" s="155"/>
      <c r="ECP9" s="155"/>
      <c r="ECQ9" s="155"/>
      <c r="ECR9" s="155"/>
      <c r="ECS9" s="155"/>
      <c r="ECT9" s="155"/>
      <c r="ECU9" s="155"/>
      <c r="ECV9" s="155"/>
      <c r="ECW9" s="155"/>
      <c r="ECX9" s="155"/>
      <c r="ECY9" s="155"/>
      <c r="ECZ9" s="155"/>
      <c r="EDA9" s="155"/>
      <c r="EDB9" s="155"/>
      <c r="EDC9" s="155"/>
      <c r="EDD9" s="155"/>
      <c r="EDE9" s="155"/>
      <c r="EDF9" s="155"/>
      <c r="EDG9" s="155"/>
      <c r="EDH9" s="155"/>
      <c r="EDI9" s="155"/>
      <c r="EDJ9" s="155"/>
      <c r="EDK9" s="155"/>
      <c r="EDL9" s="155"/>
      <c r="EDM9" s="155"/>
      <c r="EDN9" s="155"/>
      <c r="EDO9" s="155"/>
      <c r="EDP9" s="155"/>
      <c r="EDQ9" s="155"/>
      <c r="EDR9" s="155"/>
      <c r="EDS9" s="155"/>
      <c r="EDT9" s="155"/>
      <c r="EDU9" s="155"/>
      <c r="EDV9" s="155"/>
      <c r="EDW9" s="155"/>
      <c r="EDX9" s="155"/>
      <c r="EDY9" s="155"/>
      <c r="EDZ9" s="155"/>
      <c r="EEA9" s="155"/>
      <c r="EEB9" s="155"/>
      <c r="EEC9" s="155"/>
      <c r="EED9" s="155"/>
      <c r="EEE9" s="155"/>
      <c r="EEF9" s="155"/>
      <c r="EEG9" s="155"/>
      <c r="EEH9" s="155"/>
      <c r="EEI9" s="155"/>
      <c r="EEJ9" s="155"/>
      <c r="EEK9" s="155"/>
      <c r="EEL9" s="155"/>
      <c r="EEM9" s="155"/>
      <c r="EEN9" s="155"/>
      <c r="EEO9" s="155"/>
      <c r="EEP9" s="155"/>
      <c r="EEQ9" s="155"/>
      <c r="EER9" s="155"/>
      <c r="EES9" s="155"/>
      <c r="EET9" s="155"/>
      <c r="EEU9" s="155"/>
      <c r="EEV9" s="155"/>
      <c r="EEW9" s="155"/>
      <c r="EEX9" s="155"/>
      <c r="EEY9" s="155"/>
      <c r="EEZ9" s="155"/>
      <c r="EFA9" s="155"/>
      <c r="EFB9" s="155"/>
      <c r="EFC9" s="155"/>
      <c r="EFD9" s="155"/>
      <c r="EFE9" s="155"/>
      <c r="EFF9" s="155"/>
      <c r="EFG9" s="155"/>
      <c r="EFH9" s="155"/>
      <c r="EFI9" s="155"/>
      <c r="EFJ9" s="155"/>
      <c r="EFK9" s="155"/>
      <c r="EFL9" s="155"/>
      <c r="EFM9" s="155"/>
      <c r="EFN9" s="155"/>
      <c r="EFO9" s="155"/>
      <c r="EFP9" s="155"/>
      <c r="EFQ9" s="155"/>
      <c r="EFR9" s="155"/>
      <c r="EFS9" s="155"/>
      <c r="EFT9" s="155"/>
      <c r="EFU9" s="155"/>
      <c r="EFV9" s="155"/>
      <c r="EFW9" s="155"/>
      <c r="EFX9" s="155"/>
      <c r="EFY9" s="155"/>
      <c r="EFZ9" s="155"/>
      <c r="EGA9" s="155"/>
      <c r="EGB9" s="155"/>
      <c r="EGC9" s="155"/>
      <c r="EGD9" s="155"/>
      <c r="EGE9" s="155"/>
      <c r="EGF9" s="155"/>
      <c r="EGG9" s="155"/>
      <c r="EGH9" s="155"/>
      <c r="EGI9" s="155"/>
      <c r="EGJ9" s="155"/>
      <c r="EGK9" s="155"/>
      <c r="EGL9" s="155"/>
      <c r="EGM9" s="155"/>
      <c r="EGN9" s="155"/>
      <c r="EGO9" s="155"/>
      <c r="EGP9" s="155"/>
      <c r="EGQ9" s="155"/>
      <c r="EGR9" s="155"/>
      <c r="EGS9" s="155"/>
      <c r="EGT9" s="155"/>
      <c r="EGU9" s="155"/>
      <c r="EGV9" s="155"/>
      <c r="EGW9" s="155"/>
      <c r="EGX9" s="155"/>
      <c r="EGY9" s="155"/>
      <c r="EGZ9" s="155"/>
      <c r="EHA9" s="155"/>
      <c r="EHB9" s="155"/>
      <c r="EHC9" s="155"/>
      <c r="EHD9" s="155"/>
      <c r="EHE9" s="155"/>
      <c r="EHF9" s="155"/>
      <c r="EHG9" s="155"/>
      <c r="EHH9" s="155"/>
      <c r="EHI9" s="155"/>
      <c r="EHJ9" s="155"/>
      <c r="EHK9" s="155"/>
      <c r="EHL9" s="155"/>
      <c r="EHM9" s="155"/>
      <c r="EHN9" s="155"/>
      <c r="EHO9" s="155"/>
      <c r="EHP9" s="155"/>
      <c r="EHQ9" s="155"/>
      <c r="EHR9" s="155"/>
      <c r="EHS9" s="155"/>
      <c r="EHT9" s="155"/>
      <c r="EHU9" s="155"/>
      <c r="EHV9" s="155"/>
      <c r="EHW9" s="155"/>
      <c r="EHX9" s="155"/>
      <c r="EHY9" s="155"/>
      <c r="EHZ9" s="155"/>
      <c r="EIA9" s="155"/>
      <c r="EIB9" s="155"/>
      <c r="EIC9" s="155"/>
      <c r="EID9" s="155"/>
      <c r="EIE9" s="155"/>
      <c r="EIF9" s="155"/>
      <c r="EIG9" s="155"/>
      <c r="EIH9" s="155"/>
      <c r="EII9" s="155"/>
      <c r="EIJ9" s="155"/>
      <c r="EIK9" s="155"/>
      <c r="EIL9" s="155"/>
      <c r="EIM9" s="155"/>
      <c r="EIN9" s="155"/>
      <c r="EIO9" s="155"/>
      <c r="EIP9" s="155"/>
      <c r="EIQ9" s="155"/>
      <c r="EIR9" s="155"/>
      <c r="EIS9" s="155"/>
      <c r="EIT9" s="155"/>
      <c r="EIU9" s="155"/>
      <c r="EIV9" s="155"/>
      <c r="EIW9" s="155"/>
      <c r="EIX9" s="155"/>
      <c r="EIY9" s="155"/>
      <c r="EIZ9" s="155"/>
      <c r="EJA9" s="155"/>
      <c r="EJB9" s="155"/>
      <c r="EJC9" s="155"/>
      <c r="EJD9" s="155"/>
      <c r="EJE9" s="155"/>
      <c r="EJF9" s="155"/>
      <c r="EJG9" s="155"/>
      <c r="EJH9" s="155"/>
      <c r="EJI9" s="155"/>
      <c r="EJJ9" s="155"/>
      <c r="EJK9" s="155"/>
      <c r="EJL9" s="155"/>
      <c r="EJM9" s="155"/>
      <c r="EJN9" s="155"/>
      <c r="EJO9" s="155"/>
      <c r="EJP9" s="155"/>
      <c r="EJQ9" s="155"/>
      <c r="EJR9" s="155"/>
      <c r="EJS9" s="155"/>
      <c r="EJT9" s="155"/>
      <c r="EJU9" s="155"/>
      <c r="EJV9" s="155"/>
      <c r="EJW9" s="155"/>
      <c r="EJX9" s="155"/>
      <c r="EJY9" s="155"/>
      <c r="EJZ9" s="155"/>
      <c r="EKA9" s="155"/>
      <c r="EKB9" s="155"/>
      <c r="EKC9" s="155"/>
      <c r="EKD9" s="155"/>
      <c r="EKE9" s="155"/>
      <c r="EKF9" s="155"/>
      <c r="EKG9" s="155"/>
      <c r="EKH9" s="155"/>
      <c r="EKI9" s="155"/>
      <c r="EKJ9" s="155"/>
      <c r="EKK9" s="155"/>
      <c r="EKL9" s="155"/>
      <c r="EKM9" s="155"/>
      <c r="EKN9" s="155"/>
      <c r="EKO9" s="155"/>
      <c r="EKP9" s="155"/>
      <c r="EKQ9" s="155"/>
      <c r="EKR9" s="155"/>
      <c r="EKS9" s="155"/>
      <c r="EKT9" s="155"/>
      <c r="EKU9" s="155"/>
      <c r="EKV9" s="155"/>
      <c r="EKW9" s="155"/>
      <c r="EKX9" s="155"/>
      <c r="EKY9" s="155"/>
      <c r="EKZ9" s="155"/>
      <c r="ELA9" s="155"/>
      <c r="ELB9" s="155"/>
      <c r="ELC9" s="155"/>
      <c r="ELD9" s="155"/>
      <c r="ELE9" s="155"/>
      <c r="ELF9" s="155"/>
      <c r="ELG9" s="155"/>
      <c r="ELH9" s="155"/>
      <c r="ELI9" s="155"/>
      <c r="ELJ9" s="155"/>
      <c r="ELK9" s="155"/>
      <c r="ELL9" s="155"/>
      <c r="ELM9" s="155"/>
      <c r="ELN9" s="155"/>
      <c r="ELO9" s="155"/>
      <c r="ELP9" s="155"/>
      <c r="ELQ9" s="155"/>
      <c r="ELR9" s="155"/>
      <c r="ELS9" s="155"/>
      <c r="ELT9" s="155"/>
      <c r="ELU9" s="155"/>
      <c r="ELV9" s="155"/>
      <c r="ELW9" s="155"/>
      <c r="ELX9" s="155"/>
      <c r="ELY9" s="155"/>
      <c r="ELZ9" s="155"/>
      <c r="EMA9" s="155"/>
      <c r="EMB9" s="155"/>
      <c r="EMC9" s="155"/>
      <c r="EMD9" s="155"/>
      <c r="EME9" s="155"/>
      <c r="EMF9" s="155"/>
      <c r="EMG9" s="155"/>
      <c r="EMH9" s="155"/>
      <c r="EMI9" s="155"/>
      <c r="EMJ9" s="155"/>
      <c r="EMK9" s="155"/>
      <c r="EML9" s="155"/>
      <c r="EMM9" s="155"/>
      <c r="EMN9" s="155"/>
      <c r="EMO9" s="155"/>
      <c r="EMP9" s="155"/>
      <c r="EMQ9" s="155"/>
      <c r="EMR9" s="155"/>
      <c r="EMS9" s="155"/>
      <c r="EMT9" s="155"/>
      <c r="EMU9" s="155"/>
      <c r="EMV9" s="155"/>
      <c r="EMW9" s="155"/>
      <c r="EMX9" s="155"/>
      <c r="EMY9" s="155"/>
      <c r="EMZ9" s="155"/>
      <c r="ENA9" s="155"/>
      <c r="ENB9" s="155"/>
      <c r="ENC9" s="155"/>
      <c r="END9" s="155"/>
      <c r="ENE9" s="155"/>
      <c r="ENF9" s="155"/>
      <c r="ENG9" s="155"/>
      <c r="ENH9" s="155"/>
      <c r="ENI9" s="155"/>
      <c r="ENJ9" s="155"/>
      <c r="ENK9" s="155"/>
      <c r="ENL9" s="155"/>
      <c r="ENM9" s="155"/>
      <c r="ENN9" s="155"/>
      <c r="ENO9" s="155"/>
      <c r="ENP9" s="155"/>
      <c r="ENQ9" s="155"/>
      <c r="ENR9" s="155"/>
      <c r="ENS9" s="155"/>
      <c r="ENT9" s="155"/>
      <c r="ENU9" s="155"/>
      <c r="ENV9" s="155"/>
      <c r="ENW9" s="155"/>
      <c r="ENX9" s="155"/>
      <c r="ENY9" s="155"/>
      <c r="ENZ9" s="155"/>
      <c r="EOA9" s="155"/>
      <c r="EOB9" s="155"/>
      <c r="EOC9" s="155"/>
      <c r="EOD9" s="155"/>
      <c r="EOE9" s="155"/>
      <c r="EOF9" s="155"/>
      <c r="EOG9" s="155"/>
      <c r="EOH9" s="155"/>
      <c r="EOI9" s="155"/>
      <c r="EOJ9" s="155"/>
      <c r="EOK9" s="155"/>
      <c r="EOL9" s="155"/>
      <c r="EOM9" s="155"/>
      <c r="EON9" s="155"/>
      <c r="EOO9" s="155"/>
      <c r="EOP9" s="155"/>
      <c r="EOQ9" s="155"/>
      <c r="EOR9" s="155"/>
      <c r="EOS9" s="155"/>
      <c r="EOT9" s="155"/>
      <c r="EOU9" s="155"/>
      <c r="EOV9" s="155"/>
      <c r="EOW9" s="155"/>
      <c r="EOX9" s="155"/>
      <c r="EOY9" s="155"/>
      <c r="EOZ9" s="155"/>
      <c r="EPA9" s="155"/>
      <c r="EPB9" s="155"/>
      <c r="EPC9" s="155"/>
      <c r="EPD9" s="155"/>
      <c r="EPE9" s="155"/>
      <c r="EPF9" s="155"/>
      <c r="EPG9" s="155"/>
      <c r="EPH9" s="155"/>
      <c r="EPI9" s="155"/>
      <c r="EPJ9" s="155"/>
      <c r="EPK9" s="155"/>
      <c r="EPL9" s="155"/>
      <c r="EPM9" s="155"/>
      <c r="EPN9" s="155"/>
      <c r="EPO9" s="155"/>
      <c r="EPP9" s="155"/>
      <c r="EPQ9" s="155"/>
      <c r="EPR9" s="155"/>
      <c r="EPS9" s="155"/>
      <c r="EPT9" s="155"/>
      <c r="EPU9" s="155"/>
      <c r="EPV9" s="155"/>
      <c r="EPW9" s="155"/>
      <c r="EPX9" s="155"/>
      <c r="EPY9" s="155"/>
      <c r="EPZ9" s="155"/>
      <c r="EQA9" s="155"/>
      <c r="EQB9" s="155"/>
      <c r="EQC9" s="155"/>
      <c r="EQD9" s="155"/>
      <c r="EQE9" s="155"/>
      <c r="EQF9" s="155"/>
      <c r="EQG9" s="155"/>
      <c r="EQH9" s="155"/>
      <c r="EQI9" s="155"/>
      <c r="EQJ9" s="155"/>
      <c r="EQK9" s="155"/>
      <c r="EQL9" s="155"/>
      <c r="EQM9" s="155"/>
      <c r="EQN9" s="155"/>
      <c r="EQO9" s="155"/>
      <c r="EQP9" s="155"/>
      <c r="EQQ9" s="155"/>
      <c r="EQR9" s="155"/>
      <c r="EQS9" s="155"/>
      <c r="EQT9" s="155"/>
      <c r="EQU9" s="155"/>
      <c r="EQV9" s="155"/>
      <c r="EQW9" s="155"/>
      <c r="EQX9" s="155"/>
      <c r="EQY9" s="155"/>
      <c r="EQZ9" s="155"/>
      <c r="ERA9" s="155"/>
      <c r="ERB9" s="155"/>
      <c r="ERC9" s="155"/>
      <c r="ERD9" s="155"/>
      <c r="ERE9" s="155"/>
      <c r="ERF9" s="155"/>
      <c r="ERG9" s="155"/>
      <c r="ERH9" s="155"/>
      <c r="ERI9" s="155"/>
      <c r="ERJ9" s="155"/>
      <c r="ERK9" s="155"/>
      <c r="ERL9" s="155"/>
      <c r="ERM9" s="155"/>
      <c r="ERN9" s="155"/>
      <c r="ERO9" s="155"/>
      <c r="ERP9" s="155"/>
      <c r="ERQ9" s="155"/>
      <c r="ERR9" s="155"/>
      <c r="ERS9" s="155"/>
      <c r="ERT9" s="155"/>
      <c r="ERU9" s="155"/>
      <c r="ERV9" s="155"/>
      <c r="ERW9" s="155"/>
      <c r="ERX9" s="155"/>
      <c r="ERY9" s="155"/>
      <c r="ERZ9" s="155"/>
      <c r="ESA9" s="155"/>
      <c r="ESB9" s="155"/>
      <c r="ESC9" s="155"/>
      <c r="ESD9" s="155"/>
      <c r="ESE9" s="155"/>
      <c r="ESF9" s="155"/>
      <c r="ESG9" s="155"/>
      <c r="ESH9" s="155"/>
      <c r="ESI9" s="155"/>
      <c r="ESJ9" s="155"/>
      <c r="ESK9" s="155"/>
      <c r="ESL9" s="155"/>
      <c r="ESM9" s="155"/>
      <c r="ESN9" s="155"/>
      <c r="ESO9" s="155"/>
      <c r="ESP9" s="155"/>
      <c r="ESQ9" s="155"/>
      <c r="ESR9" s="155"/>
      <c r="ESS9" s="155"/>
      <c r="EST9" s="155"/>
      <c r="ESU9" s="155"/>
      <c r="ESV9" s="155"/>
      <c r="ESW9" s="155"/>
      <c r="ESX9" s="155"/>
      <c r="ESY9" s="155"/>
      <c r="ESZ9" s="155"/>
      <c r="ETA9" s="155"/>
      <c r="ETB9" s="155"/>
      <c r="ETC9" s="155"/>
      <c r="ETD9" s="155"/>
      <c r="ETE9" s="155"/>
      <c r="ETF9" s="155"/>
      <c r="ETG9" s="155"/>
      <c r="ETH9" s="155"/>
      <c r="ETI9" s="155"/>
      <c r="ETJ9" s="155"/>
      <c r="ETK9" s="155"/>
      <c r="ETL9" s="155"/>
      <c r="ETM9" s="155"/>
      <c r="ETN9" s="155"/>
      <c r="ETO9" s="155"/>
      <c r="ETP9" s="155"/>
      <c r="ETQ9" s="155"/>
      <c r="ETR9" s="155"/>
      <c r="ETS9" s="155"/>
      <c r="ETT9" s="155"/>
      <c r="ETU9" s="155"/>
      <c r="ETV9" s="155"/>
      <c r="ETW9" s="155"/>
      <c r="ETX9" s="155"/>
      <c r="ETY9" s="155"/>
      <c r="ETZ9" s="155"/>
      <c r="EUA9" s="155"/>
      <c r="EUB9" s="155"/>
      <c r="EUC9" s="155"/>
      <c r="EUD9" s="155"/>
      <c r="EUE9" s="155"/>
      <c r="EUF9" s="155"/>
      <c r="EUG9" s="155"/>
      <c r="EUH9" s="155"/>
      <c r="EUI9" s="155"/>
      <c r="EUJ9" s="155"/>
      <c r="EUK9" s="155"/>
      <c r="EUL9" s="155"/>
      <c r="EUM9" s="155"/>
      <c r="EUN9" s="155"/>
      <c r="EUO9" s="155"/>
      <c r="EUP9" s="155"/>
      <c r="EUQ9" s="155"/>
      <c r="EUR9" s="155"/>
      <c r="EUS9" s="155"/>
      <c r="EUT9" s="155"/>
      <c r="EUU9" s="155"/>
      <c r="EUV9" s="155"/>
      <c r="EUW9" s="155"/>
      <c r="EUX9" s="155"/>
      <c r="EUY9" s="155"/>
      <c r="EUZ9" s="155"/>
      <c r="EVA9" s="155"/>
      <c r="EVB9" s="155"/>
      <c r="EVC9" s="155"/>
      <c r="EVD9" s="155"/>
      <c r="EVE9" s="155"/>
      <c r="EVF9" s="155"/>
      <c r="EVG9" s="155"/>
      <c r="EVH9" s="155"/>
      <c r="EVI9" s="155"/>
      <c r="EVJ9" s="155"/>
      <c r="EVK9" s="155"/>
      <c r="EVL9" s="155"/>
      <c r="EVM9" s="155"/>
      <c r="EVN9" s="155"/>
      <c r="EVO9" s="155"/>
      <c r="EVP9" s="155"/>
      <c r="EVQ9" s="155"/>
      <c r="EVR9" s="155"/>
      <c r="EVS9" s="155"/>
      <c r="EVT9" s="155"/>
      <c r="EVU9" s="155"/>
      <c r="EVV9" s="155"/>
      <c r="EVW9" s="155"/>
      <c r="EVX9" s="155"/>
      <c r="EVY9" s="155"/>
      <c r="EVZ9" s="155"/>
      <c r="EWA9" s="155"/>
      <c r="EWB9" s="155"/>
      <c r="EWC9" s="155"/>
      <c r="EWD9" s="155"/>
      <c r="EWE9" s="155"/>
      <c r="EWF9" s="155"/>
      <c r="EWG9" s="155"/>
      <c r="EWH9" s="155"/>
      <c r="EWI9" s="155"/>
      <c r="EWJ9" s="155"/>
      <c r="EWK9" s="155"/>
      <c r="EWL9" s="155"/>
      <c r="EWM9" s="155"/>
      <c r="EWN9" s="155"/>
      <c r="EWO9" s="155"/>
      <c r="EWP9" s="155"/>
      <c r="EWQ9" s="155"/>
      <c r="EWR9" s="155"/>
      <c r="EWS9" s="155"/>
      <c r="EWT9" s="155"/>
      <c r="EWU9" s="155"/>
      <c r="EWV9" s="155"/>
      <c r="EWW9" s="155"/>
      <c r="EWX9" s="155"/>
      <c r="EWY9" s="155"/>
      <c r="EWZ9" s="155"/>
      <c r="EXA9" s="155"/>
      <c r="EXB9" s="155"/>
      <c r="EXC9" s="155"/>
      <c r="EXD9" s="155"/>
      <c r="EXE9" s="155"/>
      <c r="EXF9" s="155"/>
      <c r="EXG9" s="155"/>
      <c r="EXH9" s="155"/>
      <c r="EXI9" s="155"/>
      <c r="EXJ9" s="155"/>
      <c r="EXK9" s="155"/>
      <c r="EXL9" s="155"/>
      <c r="EXM9" s="155"/>
      <c r="EXN9" s="155"/>
      <c r="EXO9" s="155"/>
      <c r="EXP9" s="155"/>
      <c r="EXQ9" s="155"/>
      <c r="EXR9" s="155"/>
      <c r="EXS9" s="155"/>
      <c r="EXT9" s="155"/>
      <c r="EXU9" s="155"/>
      <c r="EXV9" s="155"/>
      <c r="EXW9" s="155"/>
      <c r="EXX9" s="155"/>
      <c r="EXY9" s="155"/>
      <c r="EXZ9" s="155"/>
      <c r="EYA9" s="155"/>
      <c r="EYB9" s="155"/>
      <c r="EYC9" s="155"/>
      <c r="EYD9" s="155"/>
      <c r="EYE9" s="155"/>
      <c r="EYF9" s="155"/>
      <c r="EYG9" s="155"/>
      <c r="EYH9" s="155"/>
      <c r="EYI9" s="155"/>
      <c r="EYJ9" s="155"/>
      <c r="EYK9" s="155"/>
      <c r="EYL9" s="155"/>
      <c r="EYM9" s="155"/>
      <c r="EYN9" s="155"/>
      <c r="EYO9" s="155"/>
      <c r="EYP9" s="155"/>
      <c r="EYQ9" s="155"/>
      <c r="EYR9" s="155"/>
      <c r="EYS9" s="155"/>
      <c r="EYT9" s="155"/>
      <c r="EYU9" s="155"/>
      <c r="EYV9" s="155"/>
      <c r="EYW9" s="155"/>
      <c r="EYX9" s="155"/>
      <c r="EYY9" s="155"/>
      <c r="EYZ9" s="155"/>
      <c r="EZA9" s="155"/>
      <c r="EZB9" s="155"/>
      <c r="EZC9" s="155"/>
      <c r="EZD9" s="155"/>
      <c r="EZE9" s="155"/>
      <c r="EZF9" s="155"/>
      <c r="EZG9" s="155"/>
      <c r="EZH9" s="155"/>
      <c r="EZI9" s="155"/>
      <c r="EZJ9" s="155"/>
      <c r="EZK9" s="155"/>
      <c r="EZL9" s="155"/>
      <c r="EZM9" s="155"/>
      <c r="EZN9" s="155"/>
      <c r="EZO9" s="155"/>
      <c r="EZP9" s="155"/>
      <c r="EZQ9" s="155"/>
      <c r="EZR9" s="155"/>
      <c r="EZS9" s="155"/>
      <c r="EZT9" s="155"/>
      <c r="EZU9" s="155"/>
      <c r="EZV9" s="155"/>
      <c r="EZW9" s="155"/>
      <c r="EZX9" s="155"/>
      <c r="EZY9" s="155"/>
      <c r="EZZ9" s="155"/>
      <c r="FAA9" s="155"/>
      <c r="FAB9" s="155"/>
      <c r="FAC9" s="155"/>
      <c r="FAD9" s="155"/>
      <c r="FAE9" s="155"/>
      <c r="FAF9" s="155"/>
      <c r="FAG9" s="155"/>
      <c r="FAH9" s="155"/>
      <c r="FAI9" s="155"/>
      <c r="FAJ9" s="155"/>
      <c r="FAK9" s="155"/>
      <c r="FAL9" s="155"/>
      <c r="FAM9" s="155"/>
      <c r="FAN9" s="155"/>
      <c r="FAO9" s="155"/>
      <c r="FAP9" s="155"/>
      <c r="FAQ9" s="155"/>
      <c r="FAR9" s="155"/>
      <c r="FAS9" s="155"/>
      <c r="FAT9" s="155"/>
      <c r="FAU9" s="155"/>
      <c r="FAV9" s="155"/>
      <c r="FAW9" s="155"/>
      <c r="FAX9" s="155"/>
      <c r="FAY9" s="155"/>
      <c r="FAZ9" s="155"/>
      <c r="FBA9" s="155"/>
      <c r="FBB9" s="155"/>
      <c r="FBC9" s="155"/>
      <c r="FBD9" s="155"/>
      <c r="FBE9" s="155"/>
      <c r="FBF9" s="155"/>
      <c r="FBG9" s="155"/>
      <c r="FBH9" s="155"/>
      <c r="FBI9" s="155"/>
      <c r="FBJ9" s="155"/>
      <c r="FBK9" s="155"/>
      <c r="FBL9" s="155"/>
      <c r="FBM9" s="155"/>
      <c r="FBN9" s="155"/>
      <c r="FBO9" s="155"/>
      <c r="FBP9" s="155"/>
      <c r="FBQ9" s="155"/>
      <c r="FBR9" s="155"/>
      <c r="FBS9" s="155"/>
      <c r="FBT9" s="155"/>
      <c r="FBU9" s="155"/>
      <c r="FBV9" s="155"/>
      <c r="FBW9" s="155"/>
      <c r="FBX9" s="155"/>
      <c r="FBY9" s="155"/>
      <c r="FBZ9" s="155"/>
      <c r="FCA9" s="155"/>
      <c r="FCB9" s="155"/>
      <c r="FCC9" s="155"/>
      <c r="FCD9" s="155"/>
      <c r="FCE9" s="155"/>
      <c r="FCF9" s="155"/>
      <c r="FCG9" s="155"/>
      <c r="FCH9" s="155"/>
      <c r="FCI9" s="155"/>
      <c r="FCJ9" s="155"/>
      <c r="FCK9" s="155"/>
      <c r="FCL9" s="155"/>
      <c r="FCM9" s="155"/>
      <c r="FCN9" s="155"/>
      <c r="FCO9" s="155"/>
      <c r="FCP9" s="155"/>
      <c r="FCQ9" s="155"/>
      <c r="FCR9" s="155"/>
      <c r="FCS9" s="155"/>
      <c r="FCT9" s="155"/>
      <c r="FCU9" s="155"/>
      <c r="FCV9" s="155"/>
      <c r="FCW9" s="155"/>
      <c r="FCX9" s="155"/>
      <c r="FCY9" s="155"/>
      <c r="FCZ9" s="155"/>
      <c r="FDA9" s="155"/>
      <c r="FDB9" s="155"/>
      <c r="FDC9" s="155"/>
      <c r="FDD9" s="155"/>
      <c r="FDE9" s="155"/>
      <c r="FDF9" s="155"/>
      <c r="FDG9" s="155"/>
      <c r="FDH9" s="155"/>
      <c r="FDI9" s="155"/>
      <c r="FDJ9" s="155"/>
      <c r="FDK9" s="155"/>
      <c r="FDL9" s="155"/>
      <c r="FDM9" s="155"/>
      <c r="FDN9" s="155"/>
      <c r="FDO9" s="155"/>
      <c r="FDP9" s="155"/>
      <c r="FDQ9" s="155"/>
      <c r="FDR9" s="155"/>
      <c r="FDS9" s="155"/>
      <c r="FDT9" s="155"/>
      <c r="FDU9" s="155"/>
      <c r="FDV9" s="155"/>
      <c r="FDW9" s="155"/>
      <c r="FDX9" s="155"/>
      <c r="FDY9" s="155"/>
      <c r="FDZ9" s="155"/>
      <c r="FEA9" s="155"/>
      <c r="FEB9" s="155"/>
      <c r="FEC9" s="155"/>
      <c r="FED9" s="155"/>
      <c r="FEE9" s="155"/>
      <c r="FEF9" s="155"/>
      <c r="FEG9" s="155"/>
      <c r="FEH9" s="155"/>
      <c r="FEI9" s="155"/>
      <c r="FEJ9" s="155"/>
      <c r="FEK9" s="155"/>
      <c r="FEL9" s="155"/>
      <c r="FEM9" s="155"/>
      <c r="FEN9" s="155"/>
      <c r="FEO9" s="155"/>
      <c r="FEP9" s="155"/>
      <c r="FEQ9" s="155"/>
      <c r="FER9" s="155"/>
      <c r="FES9" s="155"/>
      <c r="FET9" s="155"/>
      <c r="FEU9" s="155"/>
      <c r="FEV9" s="155"/>
      <c r="FEW9" s="155"/>
      <c r="FEX9" s="155"/>
      <c r="FEY9" s="155"/>
      <c r="FEZ9" s="155"/>
      <c r="FFA9" s="155"/>
      <c r="FFB9" s="155"/>
      <c r="FFC9" s="155"/>
      <c r="FFD9" s="155"/>
      <c r="FFE9" s="155"/>
      <c r="FFF9" s="155"/>
      <c r="FFG9" s="155"/>
      <c r="FFH9" s="155"/>
      <c r="FFI9" s="155"/>
      <c r="FFJ9" s="155"/>
      <c r="FFK9" s="155"/>
      <c r="FFL9" s="155"/>
      <c r="FFM9" s="155"/>
      <c r="FFN9" s="155"/>
      <c r="FFO9" s="155"/>
      <c r="FFP9" s="155"/>
      <c r="FFQ9" s="155"/>
      <c r="FFR9" s="155"/>
      <c r="FFS9" s="155"/>
      <c r="FFT9" s="155"/>
      <c r="FFU9" s="155"/>
      <c r="FFV9" s="155"/>
      <c r="FFW9" s="155"/>
      <c r="FFX9" s="155"/>
      <c r="FFY9" s="155"/>
      <c r="FFZ9" s="155"/>
      <c r="FGA9" s="155"/>
      <c r="FGB9" s="155"/>
      <c r="FGC9" s="155"/>
      <c r="FGD9" s="155"/>
      <c r="FGE9" s="155"/>
      <c r="FGF9" s="155"/>
      <c r="FGG9" s="155"/>
      <c r="FGH9" s="155"/>
      <c r="FGI9" s="155"/>
      <c r="FGJ9" s="155"/>
      <c r="FGK9" s="155"/>
      <c r="FGL9" s="155"/>
      <c r="FGM9" s="155"/>
      <c r="FGN9" s="155"/>
      <c r="FGO9" s="155"/>
      <c r="FGP9" s="155"/>
      <c r="FGQ9" s="155"/>
      <c r="FGR9" s="155"/>
      <c r="FGS9" s="155"/>
      <c r="FGT9" s="155"/>
      <c r="FGU9" s="155"/>
      <c r="FGV9" s="155"/>
      <c r="FGW9" s="155"/>
      <c r="FGX9" s="155"/>
      <c r="FGY9" s="155"/>
      <c r="FGZ9" s="155"/>
      <c r="FHA9" s="155"/>
      <c r="FHB9" s="155"/>
      <c r="FHC9" s="155"/>
      <c r="FHD9" s="155"/>
      <c r="FHE9" s="155"/>
      <c r="FHF9" s="155"/>
      <c r="FHG9" s="155"/>
      <c r="FHH9" s="155"/>
      <c r="FHI9" s="155"/>
      <c r="FHJ9" s="155"/>
      <c r="FHK9" s="155"/>
      <c r="FHL9" s="155"/>
      <c r="FHM9" s="155"/>
      <c r="FHN9" s="155"/>
      <c r="FHO9" s="155"/>
      <c r="FHP9" s="155"/>
      <c r="FHQ9" s="155"/>
      <c r="FHR9" s="155"/>
      <c r="FHS9" s="155"/>
      <c r="FHT9" s="155"/>
      <c r="FHU9" s="155"/>
      <c r="FHV9" s="155"/>
      <c r="FHW9" s="155"/>
      <c r="FHX9" s="155"/>
      <c r="FHY9" s="155"/>
      <c r="FHZ9" s="155"/>
      <c r="FIA9" s="155"/>
      <c r="FIB9" s="155"/>
      <c r="FIC9" s="155"/>
      <c r="FID9" s="155"/>
      <c r="FIE9" s="155"/>
      <c r="FIF9" s="155"/>
      <c r="FIG9" s="155"/>
      <c r="FIH9" s="155"/>
      <c r="FII9" s="155"/>
      <c r="FIJ9" s="155"/>
      <c r="FIK9" s="155"/>
      <c r="FIL9" s="155"/>
      <c r="FIM9" s="155"/>
      <c r="FIN9" s="155"/>
      <c r="FIO9" s="155"/>
      <c r="FIP9" s="155"/>
      <c r="FIQ9" s="155"/>
      <c r="FIR9" s="155"/>
      <c r="FIS9" s="155"/>
      <c r="FIT9" s="155"/>
      <c r="FIU9" s="155"/>
      <c r="FIV9" s="155"/>
      <c r="FIW9" s="155"/>
      <c r="FIX9" s="155"/>
      <c r="FIY9" s="155"/>
      <c r="FIZ9" s="155"/>
      <c r="FJA9" s="155"/>
      <c r="FJB9" s="155"/>
      <c r="FJC9" s="155"/>
      <c r="FJD9" s="155"/>
      <c r="FJE9" s="155"/>
      <c r="FJF9" s="155"/>
      <c r="FJG9" s="155"/>
      <c r="FJH9" s="155"/>
      <c r="FJI9" s="155"/>
      <c r="FJJ9" s="155"/>
      <c r="FJK9" s="155"/>
      <c r="FJL9" s="155"/>
      <c r="FJM9" s="155"/>
      <c r="FJN9" s="155"/>
      <c r="FJO9" s="155"/>
      <c r="FJP9" s="155"/>
      <c r="FJQ9" s="155"/>
      <c r="FJR9" s="155"/>
      <c r="FJS9" s="155"/>
      <c r="FJT9" s="155"/>
      <c r="FJU9" s="155"/>
      <c r="FJV9" s="155"/>
      <c r="FJW9" s="155"/>
      <c r="FJX9" s="155"/>
      <c r="FJY9" s="155"/>
      <c r="FJZ9" s="155"/>
      <c r="FKA9" s="155"/>
      <c r="FKB9" s="155"/>
      <c r="FKC9" s="155"/>
      <c r="FKD9" s="155"/>
      <c r="FKE9" s="155"/>
      <c r="FKF9" s="155"/>
      <c r="FKG9" s="155"/>
      <c r="FKH9" s="155"/>
      <c r="FKI9" s="155"/>
      <c r="FKJ9" s="155"/>
      <c r="FKK9" s="155"/>
      <c r="FKL9" s="155"/>
      <c r="FKM9" s="155"/>
      <c r="FKN9" s="155"/>
      <c r="FKO9" s="155"/>
      <c r="FKP9" s="155"/>
      <c r="FKQ9" s="155"/>
      <c r="FKR9" s="155"/>
      <c r="FKS9" s="155"/>
      <c r="FKT9" s="155"/>
      <c r="FKU9" s="155"/>
      <c r="FKV9" s="155"/>
      <c r="FKW9" s="155"/>
      <c r="FKX9" s="155"/>
      <c r="FKY9" s="155"/>
      <c r="FKZ9" s="155"/>
      <c r="FLA9" s="155"/>
      <c r="FLB9" s="155"/>
      <c r="FLC9" s="155"/>
      <c r="FLD9" s="155"/>
      <c r="FLE9" s="155"/>
      <c r="FLF9" s="155"/>
      <c r="FLG9" s="155"/>
      <c r="FLH9" s="155"/>
      <c r="FLI9" s="155"/>
      <c r="FLJ9" s="155"/>
      <c r="FLK9" s="155"/>
      <c r="FLL9" s="155"/>
      <c r="FLM9" s="155"/>
      <c r="FLN9" s="155"/>
      <c r="FLO9" s="155"/>
      <c r="FLP9" s="155"/>
      <c r="FLQ9" s="155"/>
      <c r="FLR9" s="155"/>
      <c r="FLS9" s="155"/>
      <c r="FLT9" s="155"/>
      <c r="FLU9" s="155"/>
      <c r="FLV9" s="155"/>
      <c r="FLW9" s="155"/>
      <c r="FLX9" s="155"/>
      <c r="FLY9" s="155"/>
      <c r="FLZ9" s="155"/>
      <c r="FMA9" s="155"/>
      <c r="FMB9" s="155"/>
      <c r="FMC9" s="155"/>
      <c r="FMD9" s="155"/>
      <c r="FME9" s="155"/>
      <c r="FMF9" s="155"/>
      <c r="FMG9" s="155"/>
      <c r="FMH9" s="155"/>
      <c r="FMI9" s="155"/>
      <c r="FMJ9" s="155"/>
      <c r="FMK9" s="155"/>
      <c r="FML9" s="155"/>
      <c r="FMM9" s="155"/>
      <c r="FMN9" s="155"/>
      <c r="FMO9" s="155"/>
      <c r="FMP9" s="155"/>
      <c r="FMQ9" s="155"/>
      <c r="FMR9" s="155"/>
      <c r="FMS9" s="155"/>
      <c r="FMT9" s="155"/>
      <c r="FMU9" s="155"/>
      <c r="FMV9" s="155"/>
      <c r="FMW9" s="155"/>
      <c r="FMX9" s="155"/>
      <c r="FMY9" s="155"/>
      <c r="FMZ9" s="155"/>
      <c r="FNA9" s="155"/>
      <c r="FNB9" s="155"/>
      <c r="FNC9" s="155"/>
      <c r="FND9" s="155"/>
      <c r="FNE9" s="155"/>
      <c r="FNF9" s="155"/>
      <c r="FNG9" s="155"/>
      <c r="FNH9" s="155"/>
      <c r="FNI9" s="155"/>
      <c r="FNJ9" s="155"/>
      <c r="FNK9" s="155"/>
      <c r="FNL9" s="155"/>
      <c r="FNM9" s="155"/>
      <c r="FNN9" s="155"/>
      <c r="FNO9" s="155"/>
      <c r="FNP9" s="155"/>
      <c r="FNQ9" s="155"/>
      <c r="FNR9" s="155"/>
      <c r="FNS9" s="155"/>
      <c r="FNT9" s="155"/>
      <c r="FNU9" s="155"/>
      <c r="FNV9" s="155"/>
      <c r="FNW9" s="155"/>
      <c r="FNX9" s="155"/>
      <c r="FNY9" s="155"/>
      <c r="FNZ9" s="155"/>
      <c r="FOA9" s="155"/>
      <c r="FOB9" s="155"/>
      <c r="FOC9" s="155"/>
      <c r="FOD9" s="155"/>
      <c r="FOE9" s="155"/>
      <c r="FOF9" s="155"/>
      <c r="FOG9" s="155"/>
      <c r="FOH9" s="155"/>
      <c r="FOI9" s="155"/>
      <c r="FOJ9" s="155"/>
      <c r="FOK9" s="155"/>
      <c r="FOL9" s="155"/>
      <c r="FOM9" s="155"/>
      <c r="FON9" s="155"/>
      <c r="FOO9" s="155"/>
      <c r="FOP9" s="155"/>
      <c r="FOQ9" s="155"/>
      <c r="FOR9" s="155"/>
      <c r="FOS9" s="155"/>
      <c r="FOT9" s="155"/>
      <c r="FOU9" s="155"/>
      <c r="FOV9" s="155"/>
      <c r="FOW9" s="155"/>
      <c r="FOX9" s="155"/>
      <c r="FOY9" s="155"/>
      <c r="FOZ9" s="155"/>
      <c r="FPA9" s="155"/>
      <c r="FPB9" s="155"/>
      <c r="FPC9" s="155"/>
      <c r="FPD9" s="155"/>
      <c r="FPE9" s="155"/>
      <c r="FPF9" s="155"/>
      <c r="FPG9" s="155"/>
      <c r="FPH9" s="155"/>
      <c r="FPI9" s="155"/>
      <c r="FPJ9" s="155"/>
      <c r="FPK9" s="155"/>
      <c r="FPL9" s="155"/>
      <c r="FPM9" s="155"/>
      <c r="FPN9" s="155"/>
      <c r="FPO9" s="155"/>
      <c r="FPP9" s="155"/>
      <c r="FPQ9" s="155"/>
      <c r="FPR9" s="155"/>
      <c r="FPS9" s="155"/>
      <c r="FPT9" s="155"/>
      <c r="FPU9" s="155"/>
      <c r="FPV9" s="155"/>
      <c r="FPW9" s="155"/>
      <c r="FPX9" s="155"/>
      <c r="FPY9" s="155"/>
      <c r="FPZ9" s="155"/>
      <c r="FQA9" s="155"/>
      <c r="FQB9" s="155"/>
      <c r="FQC9" s="155"/>
      <c r="FQD9" s="155"/>
      <c r="FQE9" s="155"/>
      <c r="FQF9" s="155"/>
      <c r="FQG9" s="155"/>
      <c r="FQH9" s="155"/>
      <c r="FQI9" s="155"/>
      <c r="FQJ9" s="155"/>
      <c r="FQK9" s="155"/>
      <c r="FQL9" s="155"/>
      <c r="FQM9" s="155"/>
      <c r="FQN9" s="155"/>
      <c r="FQO9" s="155"/>
      <c r="FQP9" s="155"/>
      <c r="FQQ9" s="155"/>
      <c r="FQR9" s="155"/>
      <c r="FQS9" s="155"/>
      <c r="FQT9" s="155"/>
      <c r="FQU9" s="155"/>
      <c r="FQV9" s="155"/>
      <c r="FQW9" s="155"/>
      <c r="FQX9" s="155"/>
      <c r="FQY9" s="155"/>
      <c r="FQZ9" s="155"/>
      <c r="FRA9" s="155"/>
      <c r="FRB9" s="155"/>
      <c r="FRC9" s="155"/>
      <c r="FRD9" s="155"/>
      <c r="FRE9" s="155"/>
      <c r="FRF9" s="155"/>
      <c r="FRG9" s="155"/>
      <c r="FRH9" s="155"/>
      <c r="FRI9" s="155"/>
      <c r="FRJ9" s="155"/>
      <c r="FRK9" s="155"/>
      <c r="FRL9" s="155"/>
      <c r="FRM9" s="155"/>
      <c r="FRN9" s="155"/>
      <c r="FRO9" s="155"/>
      <c r="FRP9" s="155"/>
      <c r="FRQ9" s="155"/>
      <c r="FRR9" s="155"/>
      <c r="FRS9" s="155"/>
      <c r="FRT9" s="155"/>
      <c r="FRU9" s="155"/>
      <c r="FRV9" s="155"/>
      <c r="FRW9" s="155"/>
      <c r="FRX9" s="155"/>
      <c r="FRY9" s="155"/>
      <c r="FRZ9" s="155"/>
      <c r="FSA9" s="155"/>
      <c r="FSB9" s="155"/>
      <c r="FSC9" s="155"/>
      <c r="FSD9" s="155"/>
      <c r="FSE9" s="155"/>
      <c r="FSF9" s="155"/>
      <c r="FSG9" s="155"/>
      <c r="FSH9" s="155"/>
      <c r="FSI9" s="155"/>
      <c r="FSJ9" s="155"/>
      <c r="FSK9" s="155"/>
      <c r="FSL9" s="155"/>
      <c r="FSM9" s="155"/>
      <c r="FSN9" s="155"/>
      <c r="FSO9" s="155"/>
      <c r="FSP9" s="155"/>
      <c r="FSQ9" s="155"/>
      <c r="FSR9" s="155"/>
      <c r="FSS9" s="155"/>
      <c r="FST9" s="155"/>
      <c r="FSU9" s="155"/>
      <c r="FSV9" s="155"/>
      <c r="FSW9" s="155"/>
      <c r="FSX9" s="155"/>
      <c r="FSY9" s="155"/>
      <c r="FSZ9" s="155"/>
      <c r="FTA9" s="155"/>
      <c r="FTB9" s="155"/>
      <c r="FTC9" s="155"/>
      <c r="FTD9" s="155"/>
      <c r="FTE9" s="155"/>
      <c r="FTF9" s="155"/>
      <c r="FTG9" s="155"/>
      <c r="FTH9" s="155"/>
      <c r="FTI9" s="155"/>
      <c r="FTJ9" s="155"/>
      <c r="FTK9" s="155"/>
      <c r="FTL9" s="155"/>
      <c r="FTM9" s="155"/>
      <c r="FTN9" s="155"/>
      <c r="FTO9" s="155"/>
      <c r="FTP9" s="155"/>
      <c r="FTQ9" s="155"/>
      <c r="FTR9" s="155"/>
      <c r="FTS9" s="155"/>
      <c r="FTT9" s="155"/>
      <c r="FTU9" s="155"/>
      <c r="FTV9" s="155"/>
      <c r="FTW9" s="155"/>
      <c r="FTX9" s="155"/>
      <c r="FTY9" s="155"/>
      <c r="FTZ9" s="155"/>
      <c r="FUA9" s="155"/>
      <c r="FUB9" s="155"/>
      <c r="FUC9" s="155"/>
      <c r="FUD9" s="155"/>
      <c r="FUE9" s="155"/>
      <c r="FUF9" s="155"/>
      <c r="FUG9" s="155"/>
      <c r="FUH9" s="155"/>
      <c r="FUI9" s="155"/>
      <c r="FUJ9" s="155"/>
      <c r="FUK9" s="155"/>
      <c r="FUL9" s="155"/>
      <c r="FUM9" s="155"/>
      <c r="FUN9" s="155"/>
      <c r="FUO9" s="155"/>
      <c r="FUP9" s="155"/>
      <c r="FUQ9" s="155"/>
      <c r="FUR9" s="155"/>
      <c r="FUS9" s="155"/>
      <c r="FUT9" s="155"/>
      <c r="FUU9" s="155"/>
      <c r="FUV9" s="155"/>
      <c r="FUW9" s="155"/>
      <c r="FUX9" s="155"/>
      <c r="FUY9" s="155"/>
      <c r="FUZ9" s="155"/>
      <c r="FVA9" s="155"/>
      <c r="FVB9" s="155"/>
      <c r="FVC9" s="155"/>
      <c r="FVD9" s="155"/>
      <c r="FVE9" s="155"/>
      <c r="FVF9" s="155"/>
      <c r="FVG9" s="155"/>
      <c r="FVH9" s="155"/>
      <c r="FVI9" s="155"/>
      <c r="FVJ9" s="155"/>
      <c r="FVK9" s="155"/>
      <c r="FVL9" s="155"/>
      <c r="FVM9" s="155"/>
      <c r="FVN9" s="155"/>
      <c r="FVO9" s="155"/>
      <c r="FVP9" s="155"/>
      <c r="FVQ9" s="155"/>
      <c r="FVR9" s="155"/>
      <c r="FVS9" s="155"/>
      <c r="FVT9" s="155"/>
      <c r="FVU9" s="155"/>
      <c r="FVV9" s="155"/>
      <c r="FVW9" s="155"/>
      <c r="FVX9" s="155"/>
      <c r="FVY9" s="155"/>
      <c r="FVZ9" s="155"/>
      <c r="FWA9" s="155"/>
      <c r="FWB9" s="155"/>
      <c r="FWC9" s="155"/>
      <c r="FWD9" s="155"/>
      <c r="FWE9" s="155"/>
      <c r="FWF9" s="155"/>
      <c r="FWG9" s="155"/>
      <c r="FWH9" s="155"/>
      <c r="FWI9" s="155"/>
      <c r="FWJ9" s="155"/>
      <c r="FWK9" s="155"/>
      <c r="FWL9" s="155"/>
      <c r="FWM9" s="155"/>
      <c r="FWN9" s="155"/>
      <c r="FWO9" s="155"/>
      <c r="FWP9" s="155"/>
      <c r="FWQ9" s="155"/>
      <c r="FWR9" s="155"/>
      <c r="FWS9" s="155"/>
      <c r="FWT9" s="155"/>
      <c r="FWU9" s="155"/>
      <c r="FWV9" s="155"/>
      <c r="FWW9" s="155"/>
      <c r="FWX9" s="155"/>
      <c r="FWY9" s="155"/>
      <c r="FWZ9" s="155"/>
      <c r="FXA9" s="155"/>
      <c r="FXB9" s="155"/>
      <c r="FXC9" s="155"/>
      <c r="FXD9" s="155"/>
      <c r="FXE9" s="155"/>
      <c r="FXF9" s="155"/>
      <c r="FXG9" s="155"/>
      <c r="FXH9" s="155"/>
      <c r="FXI9" s="155"/>
      <c r="FXJ9" s="155"/>
      <c r="FXK9" s="155"/>
      <c r="FXL9" s="155"/>
      <c r="FXM9" s="155"/>
      <c r="FXN9" s="155"/>
      <c r="FXO9" s="155"/>
      <c r="FXP9" s="155"/>
      <c r="FXQ9" s="155"/>
      <c r="FXR9" s="155"/>
      <c r="FXS9" s="155"/>
      <c r="FXT9" s="155"/>
      <c r="FXU9" s="155"/>
      <c r="FXV9" s="155"/>
      <c r="FXW9" s="155"/>
      <c r="FXX9" s="155"/>
      <c r="FXY9" s="155"/>
      <c r="FXZ9" s="155"/>
      <c r="FYA9" s="155"/>
      <c r="FYB9" s="155"/>
      <c r="FYC9" s="155"/>
      <c r="FYD9" s="155"/>
      <c r="FYE9" s="155"/>
      <c r="FYF9" s="155"/>
      <c r="FYG9" s="155"/>
      <c r="FYH9" s="155"/>
      <c r="FYI9" s="155"/>
      <c r="FYJ9" s="155"/>
      <c r="FYK9" s="155"/>
      <c r="FYL9" s="155"/>
      <c r="FYM9" s="155"/>
      <c r="FYN9" s="155"/>
      <c r="FYO9" s="155"/>
      <c r="FYP9" s="155"/>
      <c r="FYQ9" s="155"/>
      <c r="FYR9" s="155"/>
      <c r="FYS9" s="155"/>
      <c r="FYT9" s="155"/>
      <c r="FYU9" s="155"/>
      <c r="FYV9" s="155"/>
      <c r="FYW9" s="155"/>
      <c r="FYX9" s="155"/>
      <c r="FYY9" s="155"/>
      <c r="FYZ9" s="155"/>
      <c r="FZA9" s="155"/>
      <c r="FZB9" s="155"/>
      <c r="FZC9" s="155"/>
      <c r="FZD9" s="155"/>
      <c r="FZE9" s="155"/>
      <c r="FZF9" s="155"/>
      <c r="FZG9" s="155"/>
      <c r="FZH9" s="155"/>
      <c r="FZI9" s="155"/>
      <c r="FZJ9" s="155"/>
      <c r="FZK9" s="155"/>
      <c r="FZL9" s="155"/>
      <c r="FZM9" s="155"/>
      <c r="FZN9" s="155"/>
      <c r="FZO9" s="155"/>
      <c r="FZP9" s="155"/>
      <c r="FZQ9" s="155"/>
      <c r="FZR9" s="155"/>
      <c r="FZS9" s="155"/>
      <c r="FZT9" s="155"/>
      <c r="FZU9" s="155"/>
      <c r="FZV9" s="155"/>
      <c r="FZW9" s="155"/>
      <c r="FZX9" s="155"/>
      <c r="FZY9" s="155"/>
      <c r="FZZ9" s="155"/>
      <c r="GAA9" s="155"/>
      <c r="GAB9" s="155"/>
      <c r="GAC9" s="155"/>
      <c r="GAD9" s="155"/>
      <c r="GAE9" s="155"/>
      <c r="GAF9" s="155"/>
      <c r="GAG9" s="155"/>
      <c r="GAH9" s="155"/>
      <c r="GAI9" s="155"/>
      <c r="GAJ9" s="155"/>
      <c r="GAK9" s="155"/>
      <c r="GAL9" s="155"/>
      <c r="GAM9" s="155"/>
      <c r="GAN9" s="155"/>
      <c r="GAO9" s="155"/>
      <c r="GAP9" s="155"/>
      <c r="GAQ9" s="155"/>
      <c r="GAR9" s="155"/>
      <c r="GAS9" s="155"/>
      <c r="GAT9" s="155"/>
      <c r="GAU9" s="155"/>
      <c r="GAV9" s="155"/>
      <c r="GAW9" s="155"/>
      <c r="GAX9" s="155"/>
      <c r="GAY9" s="155"/>
      <c r="GAZ9" s="155"/>
      <c r="GBA9" s="155"/>
      <c r="GBB9" s="155"/>
      <c r="GBC9" s="155"/>
      <c r="GBD9" s="155"/>
      <c r="GBE9" s="155"/>
      <c r="GBF9" s="155"/>
      <c r="GBG9" s="155"/>
      <c r="GBH9" s="155"/>
      <c r="GBI9" s="155"/>
      <c r="GBJ9" s="155"/>
      <c r="GBK9" s="155"/>
      <c r="GBL9" s="155"/>
      <c r="GBM9" s="155"/>
      <c r="GBN9" s="155"/>
      <c r="GBO9" s="155"/>
      <c r="GBP9" s="155"/>
      <c r="GBQ9" s="155"/>
      <c r="GBR9" s="155"/>
      <c r="GBS9" s="155"/>
      <c r="GBT9" s="155"/>
      <c r="GBU9" s="155"/>
      <c r="GBV9" s="155"/>
      <c r="GBW9" s="155"/>
      <c r="GBX9" s="155"/>
      <c r="GBY9" s="155"/>
      <c r="GBZ9" s="155"/>
      <c r="GCA9" s="155"/>
      <c r="GCB9" s="155"/>
      <c r="GCC9" s="155"/>
      <c r="GCD9" s="155"/>
      <c r="GCE9" s="155"/>
      <c r="GCF9" s="155"/>
      <c r="GCG9" s="155"/>
      <c r="GCH9" s="155"/>
      <c r="GCI9" s="155"/>
      <c r="GCJ9" s="155"/>
      <c r="GCK9" s="155"/>
      <c r="GCL9" s="155"/>
      <c r="GCM9" s="155"/>
      <c r="GCN9" s="155"/>
      <c r="GCO9" s="155"/>
      <c r="GCP9" s="155"/>
      <c r="GCQ9" s="155"/>
      <c r="GCR9" s="155"/>
      <c r="GCS9" s="155"/>
      <c r="GCT9" s="155"/>
      <c r="GCU9" s="155"/>
      <c r="GCV9" s="155"/>
      <c r="GCW9" s="155"/>
      <c r="GCX9" s="155"/>
      <c r="GCY9" s="155"/>
      <c r="GCZ9" s="155"/>
      <c r="GDA9" s="155"/>
      <c r="GDB9" s="155"/>
      <c r="GDC9" s="155"/>
      <c r="GDD9" s="155"/>
      <c r="GDE9" s="155"/>
      <c r="GDF9" s="155"/>
      <c r="GDG9" s="155"/>
      <c r="GDH9" s="155"/>
      <c r="GDI9" s="155"/>
      <c r="GDJ9" s="155"/>
      <c r="GDK9" s="155"/>
      <c r="GDL9" s="155"/>
      <c r="GDM9" s="155"/>
      <c r="GDN9" s="155"/>
      <c r="GDO9" s="155"/>
      <c r="GDP9" s="155"/>
      <c r="GDQ9" s="155"/>
      <c r="GDR9" s="155"/>
      <c r="GDS9" s="155"/>
      <c r="GDT9" s="155"/>
      <c r="GDU9" s="155"/>
      <c r="GDV9" s="155"/>
      <c r="GDW9" s="155"/>
      <c r="GDX9" s="155"/>
      <c r="GDY9" s="155"/>
      <c r="GDZ9" s="155"/>
      <c r="GEA9" s="155"/>
      <c r="GEB9" s="155"/>
      <c r="GEC9" s="155"/>
      <c r="GED9" s="155"/>
      <c r="GEE9" s="155"/>
      <c r="GEF9" s="155"/>
      <c r="GEG9" s="155"/>
      <c r="GEH9" s="155"/>
      <c r="GEI9" s="155"/>
      <c r="GEJ9" s="155"/>
      <c r="GEK9" s="155"/>
      <c r="GEL9" s="155"/>
      <c r="GEM9" s="155"/>
      <c r="GEN9" s="155"/>
      <c r="GEO9" s="155"/>
      <c r="GEP9" s="155"/>
      <c r="GEQ9" s="155"/>
      <c r="GER9" s="155"/>
      <c r="GES9" s="155"/>
      <c r="GET9" s="155"/>
      <c r="GEU9" s="155"/>
      <c r="GEV9" s="155"/>
      <c r="GEW9" s="155"/>
      <c r="GEX9" s="155"/>
      <c r="GEY9" s="155"/>
      <c r="GEZ9" s="155"/>
      <c r="GFA9" s="155"/>
      <c r="GFB9" s="155"/>
      <c r="GFC9" s="155"/>
      <c r="GFD9" s="155"/>
      <c r="GFE9" s="155"/>
      <c r="GFF9" s="155"/>
      <c r="GFG9" s="155"/>
      <c r="GFH9" s="155"/>
      <c r="GFI9" s="155"/>
      <c r="GFJ9" s="155"/>
      <c r="GFK9" s="155"/>
      <c r="GFL9" s="155"/>
      <c r="GFM9" s="155"/>
      <c r="GFN9" s="155"/>
      <c r="GFO9" s="155"/>
      <c r="GFP9" s="155"/>
      <c r="GFQ9" s="155"/>
      <c r="GFR9" s="155"/>
      <c r="GFS9" s="155"/>
      <c r="GFT9" s="155"/>
      <c r="GFU9" s="155"/>
      <c r="GFV9" s="155"/>
      <c r="GFW9" s="155"/>
      <c r="GFX9" s="155"/>
      <c r="GFY9" s="155"/>
      <c r="GFZ9" s="155"/>
      <c r="GGA9" s="155"/>
      <c r="GGB9" s="155"/>
      <c r="GGC9" s="155"/>
      <c r="GGD9" s="155"/>
      <c r="GGE9" s="155"/>
      <c r="GGF9" s="155"/>
      <c r="GGG9" s="155"/>
      <c r="GGH9" s="155"/>
      <c r="GGI9" s="155"/>
      <c r="GGJ9" s="155"/>
      <c r="GGK9" s="155"/>
      <c r="GGL9" s="155"/>
      <c r="GGM9" s="155"/>
      <c r="GGN9" s="155"/>
      <c r="GGO9" s="155"/>
      <c r="GGP9" s="155"/>
      <c r="GGQ9" s="155"/>
      <c r="GGR9" s="155"/>
      <c r="GGS9" s="155"/>
      <c r="GGT9" s="155"/>
      <c r="GGU9" s="155"/>
      <c r="GGV9" s="155"/>
      <c r="GGW9" s="155"/>
      <c r="GGX9" s="155"/>
      <c r="GGY9" s="155"/>
      <c r="GGZ9" s="155"/>
      <c r="GHA9" s="155"/>
      <c r="GHB9" s="155"/>
      <c r="GHC9" s="155"/>
      <c r="GHD9" s="155"/>
      <c r="GHE9" s="155"/>
      <c r="GHF9" s="155"/>
      <c r="GHG9" s="155"/>
      <c r="GHH9" s="155"/>
      <c r="GHI9" s="155"/>
      <c r="GHJ9" s="155"/>
      <c r="GHK9" s="155"/>
      <c r="GHL9" s="155"/>
      <c r="GHM9" s="155"/>
      <c r="GHN9" s="155"/>
      <c r="GHO9" s="155"/>
      <c r="GHP9" s="155"/>
      <c r="GHQ9" s="155"/>
      <c r="GHR9" s="155"/>
      <c r="GHS9" s="155"/>
      <c r="GHT9" s="155"/>
      <c r="GHU9" s="155"/>
      <c r="GHV9" s="155"/>
      <c r="GHW9" s="155"/>
      <c r="GHX9" s="155"/>
      <c r="GHY9" s="155"/>
      <c r="GHZ9" s="155"/>
      <c r="GIA9" s="155"/>
      <c r="GIB9" s="155"/>
      <c r="GIC9" s="155"/>
      <c r="GID9" s="155"/>
      <c r="GIE9" s="155"/>
      <c r="GIF9" s="155"/>
      <c r="GIG9" s="155"/>
      <c r="GIH9" s="155"/>
      <c r="GII9" s="155"/>
      <c r="GIJ9" s="155"/>
      <c r="GIK9" s="155"/>
      <c r="GIL9" s="155"/>
      <c r="GIM9" s="155"/>
      <c r="GIN9" s="155"/>
      <c r="GIO9" s="155"/>
      <c r="GIP9" s="155"/>
      <c r="GIQ9" s="155"/>
      <c r="GIR9" s="155"/>
      <c r="GIS9" s="155"/>
      <c r="GIT9" s="155"/>
      <c r="GIU9" s="155"/>
      <c r="GIV9" s="155"/>
      <c r="GIW9" s="155"/>
      <c r="GIX9" s="155"/>
      <c r="GIY9" s="155"/>
      <c r="GIZ9" s="155"/>
      <c r="GJA9" s="155"/>
      <c r="GJB9" s="155"/>
      <c r="GJC9" s="155"/>
      <c r="GJD9" s="155"/>
      <c r="GJE9" s="155"/>
      <c r="GJF9" s="155"/>
      <c r="GJG9" s="155"/>
      <c r="GJH9" s="155"/>
      <c r="GJI9" s="155"/>
      <c r="GJJ9" s="155"/>
      <c r="GJK9" s="155"/>
      <c r="GJL9" s="155"/>
      <c r="GJM9" s="155"/>
      <c r="GJN9" s="155"/>
      <c r="GJO9" s="155"/>
      <c r="GJP9" s="155"/>
      <c r="GJQ9" s="155"/>
      <c r="GJR9" s="155"/>
      <c r="GJS9" s="155"/>
      <c r="GJT9" s="155"/>
      <c r="GJU9" s="155"/>
      <c r="GJV9" s="155"/>
      <c r="GJW9" s="155"/>
      <c r="GJX9" s="155"/>
      <c r="GJY9" s="155"/>
      <c r="GJZ9" s="155"/>
      <c r="GKA9" s="155"/>
      <c r="GKB9" s="155"/>
      <c r="GKC9" s="155"/>
      <c r="GKD9" s="155"/>
      <c r="GKE9" s="155"/>
      <c r="GKF9" s="155"/>
      <c r="GKG9" s="155"/>
      <c r="GKH9" s="155"/>
      <c r="GKI9" s="155"/>
      <c r="GKJ9" s="155"/>
      <c r="GKK9" s="155"/>
      <c r="GKL9" s="155"/>
      <c r="GKM9" s="155"/>
      <c r="GKN9" s="155"/>
      <c r="GKO9" s="155"/>
      <c r="GKP9" s="155"/>
      <c r="GKQ9" s="155"/>
      <c r="GKR9" s="155"/>
      <c r="GKS9" s="155"/>
      <c r="GKT9" s="155"/>
      <c r="GKU9" s="155"/>
      <c r="GKV9" s="155"/>
      <c r="GKW9" s="155"/>
      <c r="GKX9" s="155"/>
      <c r="GKY9" s="155"/>
      <c r="GKZ9" s="155"/>
      <c r="GLA9" s="155"/>
      <c r="GLB9" s="155"/>
      <c r="GLC9" s="155"/>
      <c r="GLD9" s="155"/>
      <c r="GLE9" s="155"/>
      <c r="GLF9" s="155"/>
      <c r="GLG9" s="155"/>
      <c r="GLH9" s="155"/>
      <c r="GLI9" s="155"/>
      <c r="GLJ9" s="155"/>
      <c r="GLK9" s="155"/>
      <c r="GLL9" s="155"/>
      <c r="GLM9" s="155"/>
      <c r="GLN9" s="155"/>
      <c r="GLO9" s="155"/>
      <c r="GLP9" s="155"/>
      <c r="GLQ9" s="155"/>
      <c r="GLR9" s="155"/>
      <c r="GLS9" s="155"/>
      <c r="GLT9" s="155"/>
      <c r="GLU9" s="155"/>
      <c r="GLV9" s="155"/>
      <c r="GLW9" s="155"/>
      <c r="GLX9" s="155"/>
      <c r="GLY9" s="155"/>
      <c r="GLZ9" s="155"/>
      <c r="GMA9" s="155"/>
      <c r="GMB9" s="155"/>
      <c r="GMC9" s="155"/>
      <c r="GMD9" s="155"/>
      <c r="GME9" s="155"/>
      <c r="GMF9" s="155"/>
      <c r="GMG9" s="155"/>
      <c r="GMH9" s="155"/>
      <c r="GMI9" s="155"/>
      <c r="GMJ9" s="155"/>
      <c r="GMK9" s="155"/>
      <c r="GML9" s="155"/>
      <c r="GMM9" s="155"/>
      <c r="GMN9" s="155"/>
      <c r="GMO9" s="155"/>
      <c r="GMP9" s="155"/>
      <c r="GMQ9" s="155"/>
      <c r="GMR9" s="155"/>
      <c r="GMS9" s="155"/>
      <c r="GMT9" s="155"/>
      <c r="GMU9" s="155"/>
      <c r="GMV9" s="155"/>
      <c r="GMW9" s="155"/>
      <c r="GMX9" s="155"/>
      <c r="GMY9" s="155"/>
      <c r="GMZ9" s="155"/>
      <c r="GNA9" s="155"/>
      <c r="GNB9" s="155"/>
      <c r="GNC9" s="155"/>
      <c r="GND9" s="155"/>
      <c r="GNE9" s="155"/>
      <c r="GNF9" s="155"/>
      <c r="GNG9" s="155"/>
      <c r="GNH9" s="155"/>
      <c r="GNI9" s="155"/>
      <c r="GNJ9" s="155"/>
      <c r="GNK9" s="155"/>
      <c r="GNL9" s="155"/>
      <c r="GNM9" s="155"/>
      <c r="GNN9" s="155"/>
      <c r="GNO9" s="155"/>
      <c r="GNP9" s="155"/>
      <c r="GNQ9" s="155"/>
      <c r="GNR9" s="155"/>
      <c r="GNS9" s="155"/>
      <c r="GNT9" s="155"/>
      <c r="GNU9" s="155"/>
      <c r="GNV9" s="155"/>
      <c r="GNW9" s="155"/>
      <c r="GNX9" s="155"/>
      <c r="GNY9" s="155"/>
      <c r="GNZ9" s="155"/>
      <c r="GOA9" s="155"/>
      <c r="GOB9" s="155"/>
      <c r="GOC9" s="155"/>
      <c r="GOD9" s="155"/>
      <c r="GOE9" s="155"/>
      <c r="GOF9" s="155"/>
      <c r="GOG9" s="155"/>
      <c r="GOH9" s="155"/>
      <c r="GOI9" s="155"/>
      <c r="GOJ9" s="155"/>
      <c r="GOK9" s="155"/>
      <c r="GOL9" s="155"/>
      <c r="GOM9" s="155"/>
      <c r="GON9" s="155"/>
      <c r="GOO9" s="155"/>
      <c r="GOP9" s="155"/>
      <c r="GOQ9" s="155"/>
      <c r="GOR9" s="155"/>
      <c r="GOS9" s="155"/>
      <c r="GOT9" s="155"/>
      <c r="GOU9" s="155"/>
      <c r="GOV9" s="155"/>
      <c r="GOW9" s="155"/>
      <c r="GOX9" s="155"/>
      <c r="GOY9" s="155"/>
      <c r="GOZ9" s="155"/>
      <c r="GPA9" s="155"/>
      <c r="GPB9" s="155"/>
      <c r="GPC9" s="155"/>
      <c r="GPD9" s="155"/>
      <c r="GPE9" s="155"/>
      <c r="GPF9" s="155"/>
      <c r="GPG9" s="155"/>
      <c r="GPH9" s="155"/>
      <c r="GPI9" s="155"/>
      <c r="GPJ9" s="155"/>
      <c r="GPK9" s="155"/>
      <c r="GPL9" s="155"/>
      <c r="GPM9" s="155"/>
      <c r="GPN9" s="155"/>
      <c r="GPO9" s="155"/>
      <c r="GPP9" s="155"/>
      <c r="GPQ9" s="155"/>
      <c r="GPR9" s="155"/>
      <c r="GPS9" s="155"/>
      <c r="GPT9" s="155"/>
      <c r="GPU9" s="155"/>
      <c r="GPV9" s="155"/>
      <c r="GPW9" s="155"/>
      <c r="GPX9" s="155"/>
      <c r="GPY9" s="155"/>
      <c r="GPZ9" s="155"/>
      <c r="GQA9" s="155"/>
      <c r="GQB9" s="155"/>
      <c r="GQC9" s="155"/>
      <c r="GQD9" s="155"/>
      <c r="GQE9" s="155"/>
      <c r="GQF9" s="155"/>
      <c r="GQG9" s="155"/>
      <c r="GQH9" s="155"/>
      <c r="GQI9" s="155"/>
      <c r="GQJ9" s="155"/>
      <c r="GQK9" s="155"/>
      <c r="GQL9" s="155"/>
      <c r="GQM9" s="155"/>
      <c r="GQN9" s="155"/>
      <c r="GQO9" s="155"/>
      <c r="GQP9" s="155"/>
      <c r="GQQ9" s="155"/>
      <c r="GQR9" s="155"/>
      <c r="GQS9" s="155"/>
      <c r="GQT9" s="155"/>
      <c r="GQU9" s="155"/>
      <c r="GQV9" s="155"/>
      <c r="GQW9" s="155"/>
      <c r="GQX9" s="155"/>
      <c r="GQY9" s="155"/>
      <c r="GQZ9" s="155"/>
      <c r="GRA9" s="155"/>
      <c r="GRB9" s="155"/>
      <c r="GRC9" s="155"/>
      <c r="GRD9" s="155"/>
      <c r="GRE9" s="155"/>
      <c r="GRF9" s="155"/>
      <c r="GRG9" s="155"/>
      <c r="GRH9" s="155"/>
      <c r="GRI9" s="155"/>
      <c r="GRJ9" s="155"/>
      <c r="GRK9" s="155"/>
      <c r="GRL9" s="155"/>
      <c r="GRM9" s="155"/>
      <c r="GRN9" s="155"/>
      <c r="GRO9" s="155"/>
      <c r="GRP9" s="155"/>
      <c r="GRQ9" s="155"/>
      <c r="GRR9" s="155"/>
      <c r="GRS9" s="155"/>
      <c r="GRT9" s="155"/>
      <c r="GRU9" s="155"/>
      <c r="GRV9" s="155"/>
      <c r="GRW9" s="155"/>
      <c r="GRX9" s="155"/>
      <c r="GRY9" s="155"/>
      <c r="GRZ9" s="155"/>
      <c r="GSA9" s="155"/>
      <c r="GSB9" s="155"/>
      <c r="GSC9" s="155"/>
      <c r="GSD9" s="155"/>
      <c r="GSE9" s="155"/>
      <c r="GSF9" s="155"/>
      <c r="GSG9" s="155"/>
      <c r="GSH9" s="155"/>
      <c r="GSI9" s="155"/>
      <c r="GSJ9" s="155"/>
      <c r="GSK9" s="155"/>
      <c r="GSL9" s="155"/>
      <c r="GSM9" s="155"/>
      <c r="GSN9" s="155"/>
      <c r="GSO9" s="155"/>
      <c r="GSP9" s="155"/>
      <c r="GSQ9" s="155"/>
      <c r="GSR9" s="155"/>
      <c r="GSS9" s="155"/>
      <c r="GST9" s="155"/>
      <c r="GSU9" s="155"/>
      <c r="GSV9" s="155"/>
      <c r="GSW9" s="155"/>
      <c r="GSX9" s="155"/>
      <c r="GSY9" s="155"/>
      <c r="GSZ9" s="155"/>
      <c r="GTA9" s="155"/>
      <c r="GTB9" s="155"/>
      <c r="GTC9" s="155"/>
      <c r="GTD9" s="155"/>
      <c r="GTE9" s="155"/>
      <c r="GTF9" s="155"/>
      <c r="GTG9" s="155"/>
      <c r="GTH9" s="155"/>
      <c r="GTI9" s="155"/>
      <c r="GTJ9" s="155"/>
      <c r="GTK9" s="155"/>
      <c r="GTL9" s="155"/>
      <c r="GTM9" s="155"/>
      <c r="GTN9" s="155"/>
      <c r="GTO9" s="155"/>
      <c r="GTP9" s="155"/>
      <c r="GTQ9" s="155"/>
      <c r="GTR9" s="155"/>
      <c r="GTS9" s="155"/>
      <c r="GTT9" s="155"/>
      <c r="GTU9" s="155"/>
      <c r="GTV9" s="155"/>
      <c r="GTW9" s="155"/>
      <c r="GTX9" s="155"/>
      <c r="GTY9" s="155"/>
      <c r="GTZ9" s="155"/>
      <c r="GUA9" s="155"/>
      <c r="GUB9" s="155"/>
      <c r="GUC9" s="155"/>
      <c r="GUD9" s="155"/>
      <c r="GUE9" s="155"/>
      <c r="GUF9" s="155"/>
      <c r="GUG9" s="155"/>
      <c r="GUH9" s="155"/>
      <c r="GUI9" s="155"/>
      <c r="GUJ9" s="155"/>
      <c r="GUK9" s="155"/>
      <c r="GUL9" s="155"/>
      <c r="GUM9" s="155"/>
      <c r="GUN9" s="155"/>
      <c r="GUO9" s="155"/>
      <c r="GUP9" s="155"/>
      <c r="GUQ9" s="155"/>
      <c r="GUR9" s="155"/>
      <c r="GUS9" s="155"/>
      <c r="GUT9" s="155"/>
      <c r="GUU9" s="155"/>
      <c r="GUV9" s="155"/>
      <c r="GUW9" s="155"/>
      <c r="GUX9" s="155"/>
      <c r="GUY9" s="155"/>
      <c r="GUZ9" s="155"/>
      <c r="GVA9" s="155"/>
      <c r="GVB9" s="155"/>
      <c r="GVC9" s="155"/>
      <c r="GVD9" s="155"/>
      <c r="GVE9" s="155"/>
      <c r="GVF9" s="155"/>
      <c r="GVG9" s="155"/>
      <c r="GVH9" s="155"/>
      <c r="GVI9" s="155"/>
      <c r="GVJ9" s="155"/>
      <c r="GVK9" s="155"/>
      <c r="GVL9" s="155"/>
      <c r="GVM9" s="155"/>
      <c r="GVN9" s="155"/>
      <c r="GVO9" s="155"/>
      <c r="GVP9" s="155"/>
      <c r="GVQ9" s="155"/>
      <c r="GVR9" s="155"/>
      <c r="GVS9" s="155"/>
      <c r="GVT9" s="155"/>
      <c r="GVU9" s="155"/>
      <c r="GVV9" s="155"/>
      <c r="GVW9" s="155"/>
      <c r="GVX9" s="155"/>
      <c r="GVY9" s="155"/>
      <c r="GVZ9" s="155"/>
      <c r="GWA9" s="155"/>
      <c r="GWB9" s="155"/>
      <c r="GWC9" s="155"/>
      <c r="GWD9" s="155"/>
      <c r="GWE9" s="155"/>
      <c r="GWF9" s="155"/>
      <c r="GWG9" s="155"/>
      <c r="GWH9" s="155"/>
      <c r="GWI9" s="155"/>
      <c r="GWJ9" s="155"/>
      <c r="GWK9" s="155"/>
      <c r="GWL9" s="155"/>
      <c r="GWM9" s="155"/>
      <c r="GWN9" s="155"/>
      <c r="GWO9" s="155"/>
      <c r="GWP9" s="155"/>
      <c r="GWQ9" s="155"/>
      <c r="GWR9" s="155"/>
      <c r="GWS9" s="155"/>
      <c r="GWT9" s="155"/>
      <c r="GWU9" s="155"/>
      <c r="GWV9" s="155"/>
      <c r="GWW9" s="155"/>
      <c r="GWX9" s="155"/>
      <c r="GWY9" s="155"/>
      <c r="GWZ9" s="155"/>
      <c r="GXA9" s="155"/>
      <c r="GXB9" s="155"/>
      <c r="GXC9" s="155"/>
      <c r="GXD9" s="155"/>
      <c r="GXE9" s="155"/>
      <c r="GXF9" s="155"/>
      <c r="GXG9" s="155"/>
      <c r="GXH9" s="155"/>
      <c r="GXI9" s="155"/>
      <c r="GXJ9" s="155"/>
      <c r="GXK9" s="155"/>
      <c r="GXL9" s="155"/>
      <c r="GXM9" s="155"/>
      <c r="GXN9" s="155"/>
      <c r="GXO9" s="155"/>
      <c r="GXP9" s="155"/>
      <c r="GXQ9" s="155"/>
      <c r="GXR9" s="155"/>
      <c r="GXS9" s="155"/>
      <c r="GXT9" s="155"/>
      <c r="GXU9" s="155"/>
      <c r="GXV9" s="155"/>
      <c r="GXW9" s="155"/>
      <c r="GXX9" s="155"/>
      <c r="GXY9" s="155"/>
      <c r="GXZ9" s="155"/>
      <c r="GYA9" s="155"/>
      <c r="GYB9" s="155"/>
      <c r="GYC9" s="155"/>
      <c r="GYD9" s="155"/>
      <c r="GYE9" s="155"/>
      <c r="GYF9" s="155"/>
      <c r="GYG9" s="155"/>
      <c r="GYH9" s="155"/>
      <c r="GYI9" s="155"/>
      <c r="GYJ9" s="155"/>
      <c r="GYK9" s="155"/>
      <c r="GYL9" s="155"/>
      <c r="GYM9" s="155"/>
      <c r="GYN9" s="155"/>
      <c r="GYO9" s="155"/>
      <c r="GYP9" s="155"/>
      <c r="GYQ9" s="155"/>
      <c r="GYR9" s="155"/>
      <c r="GYS9" s="155"/>
      <c r="GYT9" s="155"/>
      <c r="GYU9" s="155"/>
      <c r="GYV9" s="155"/>
      <c r="GYW9" s="155"/>
      <c r="GYX9" s="155"/>
      <c r="GYY9" s="155"/>
      <c r="GYZ9" s="155"/>
      <c r="GZA9" s="155"/>
      <c r="GZB9" s="155"/>
      <c r="GZC9" s="155"/>
      <c r="GZD9" s="155"/>
      <c r="GZE9" s="155"/>
      <c r="GZF9" s="155"/>
      <c r="GZG9" s="155"/>
      <c r="GZH9" s="155"/>
      <c r="GZI9" s="155"/>
      <c r="GZJ9" s="155"/>
      <c r="GZK9" s="155"/>
      <c r="GZL9" s="155"/>
      <c r="GZM9" s="155"/>
      <c r="GZN9" s="155"/>
      <c r="GZO9" s="155"/>
      <c r="GZP9" s="155"/>
      <c r="GZQ9" s="155"/>
      <c r="GZR9" s="155"/>
      <c r="GZS9" s="155"/>
      <c r="GZT9" s="155"/>
      <c r="GZU9" s="155"/>
      <c r="GZV9" s="155"/>
      <c r="GZW9" s="155"/>
      <c r="GZX9" s="155"/>
      <c r="GZY9" s="155"/>
      <c r="GZZ9" s="155"/>
      <c r="HAA9" s="155"/>
      <c r="HAB9" s="155"/>
      <c r="HAC9" s="155"/>
      <c r="HAD9" s="155"/>
      <c r="HAE9" s="155"/>
      <c r="HAF9" s="155"/>
      <c r="HAG9" s="155"/>
      <c r="HAH9" s="155"/>
      <c r="HAI9" s="155"/>
      <c r="HAJ9" s="155"/>
      <c r="HAK9" s="155"/>
      <c r="HAL9" s="155"/>
      <c r="HAM9" s="155"/>
      <c r="HAN9" s="155"/>
      <c r="HAO9" s="155"/>
      <c r="HAP9" s="155"/>
      <c r="HAQ9" s="155"/>
      <c r="HAR9" s="155"/>
      <c r="HAS9" s="155"/>
      <c r="HAT9" s="155"/>
      <c r="HAU9" s="155"/>
      <c r="HAV9" s="155"/>
      <c r="HAW9" s="155"/>
      <c r="HAX9" s="155"/>
      <c r="HAY9" s="155"/>
      <c r="HAZ9" s="155"/>
      <c r="HBA9" s="155"/>
      <c r="HBB9" s="155"/>
      <c r="HBC9" s="155"/>
      <c r="HBD9" s="155"/>
      <c r="HBE9" s="155"/>
      <c r="HBF9" s="155"/>
      <c r="HBG9" s="155"/>
      <c r="HBH9" s="155"/>
      <c r="HBI9" s="155"/>
      <c r="HBJ9" s="155"/>
      <c r="HBK9" s="155"/>
      <c r="HBL9" s="155"/>
      <c r="HBM9" s="155"/>
      <c r="HBN9" s="155"/>
      <c r="HBO9" s="155"/>
      <c r="HBP9" s="155"/>
      <c r="HBQ9" s="155"/>
      <c r="HBR9" s="155"/>
      <c r="HBS9" s="155"/>
      <c r="HBT9" s="155"/>
      <c r="HBU9" s="155"/>
      <c r="HBV9" s="155"/>
      <c r="HBW9" s="155"/>
      <c r="HBX9" s="155"/>
      <c r="HBY9" s="155"/>
      <c r="HBZ9" s="155"/>
      <c r="HCA9" s="155"/>
      <c r="HCB9" s="155"/>
      <c r="HCC9" s="155"/>
      <c r="HCD9" s="155"/>
      <c r="HCE9" s="155"/>
      <c r="HCF9" s="155"/>
      <c r="HCG9" s="155"/>
      <c r="HCH9" s="155"/>
      <c r="HCI9" s="155"/>
      <c r="HCJ9" s="155"/>
      <c r="HCK9" s="155"/>
      <c r="HCL9" s="155"/>
      <c r="HCM9" s="155"/>
      <c r="HCN9" s="155"/>
      <c r="HCO9" s="155"/>
      <c r="HCP9" s="155"/>
      <c r="HCQ9" s="155"/>
      <c r="HCR9" s="155"/>
      <c r="HCS9" s="155"/>
      <c r="HCT9" s="155"/>
      <c r="HCU9" s="155"/>
      <c r="HCV9" s="155"/>
      <c r="HCW9" s="155"/>
      <c r="HCX9" s="155"/>
      <c r="HCY9" s="155"/>
      <c r="HCZ9" s="155"/>
      <c r="HDA9" s="155"/>
      <c r="HDB9" s="155"/>
      <c r="HDC9" s="155"/>
      <c r="HDD9" s="155"/>
      <c r="HDE9" s="155"/>
      <c r="HDF9" s="155"/>
      <c r="HDG9" s="155"/>
      <c r="HDH9" s="155"/>
      <c r="HDI9" s="155"/>
      <c r="HDJ9" s="155"/>
      <c r="HDK9" s="155"/>
      <c r="HDL9" s="155"/>
      <c r="HDM9" s="155"/>
      <c r="HDN9" s="155"/>
      <c r="HDO9" s="155"/>
      <c r="HDP9" s="155"/>
      <c r="HDQ9" s="155"/>
      <c r="HDR9" s="155"/>
      <c r="HDS9" s="155"/>
      <c r="HDT9" s="155"/>
      <c r="HDU9" s="155"/>
      <c r="HDV9" s="155"/>
      <c r="HDW9" s="155"/>
      <c r="HDX9" s="155"/>
      <c r="HDY9" s="155"/>
      <c r="HDZ9" s="155"/>
      <c r="HEA9" s="155"/>
      <c r="HEB9" s="155"/>
      <c r="HEC9" s="155"/>
      <c r="HED9" s="155"/>
      <c r="HEE9" s="155"/>
      <c r="HEF9" s="155"/>
      <c r="HEG9" s="155"/>
      <c r="HEH9" s="155"/>
      <c r="HEI9" s="155"/>
      <c r="HEJ9" s="155"/>
      <c r="HEK9" s="155"/>
      <c r="HEL9" s="155"/>
      <c r="HEM9" s="155"/>
      <c r="HEN9" s="155"/>
      <c r="HEO9" s="155"/>
      <c r="HEP9" s="155"/>
      <c r="HEQ9" s="155"/>
      <c r="HER9" s="155"/>
      <c r="HES9" s="155"/>
      <c r="HET9" s="155"/>
      <c r="HEU9" s="155"/>
      <c r="HEV9" s="155"/>
      <c r="HEW9" s="155"/>
      <c r="HEX9" s="155"/>
      <c r="HEY9" s="155"/>
      <c r="HEZ9" s="155"/>
      <c r="HFA9" s="155"/>
      <c r="HFB9" s="155"/>
      <c r="HFC9" s="155"/>
      <c r="HFD9" s="155"/>
      <c r="HFE9" s="155"/>
      <c r="HFF9" s="155"/>
      <c r="HFG9" s="155"/>
      <c r="HFH9" s="155"/>
      <c r="HFI9" s="155"/>
      <c r="HFJ9" s="155"/>
      <c r="HFK9" s="155"/>
      <c r="HFL9" s="155"/>
      <c r="HFM9" s="155"/>
      <c r="HFN9" s="155"/>
      <c r="HFO9" s="155"/>
      <c r="HFP9" s="155"/>
      <c r="HFQ9" s="155"/>
      <c r="HFR9" s="155"/>
      <c r="HFS9" s="155"/>
      <c r="HFT9" s="155"/>
      <c r="HFU9" s="155"/>
      <c r="HFV9" s="155"/>
      <c r="HFW9" s="155"/>
      <c r="HFX9" s="155"/>
      <c r="HFY9" s="155"/>
      <c r="HFZ9" s="155"/>
      <c r="HGA9" s="155"/>
      <c r="HGB9" s="155"/>
      <c r="HGC9" s="155"/>
      <c r="HGD9" s="155"/>
      <c r="HGE9" s="155"/>
      <c r="HGF9" s="155"/>
      <c r="HGG9" s="155"/>
      <c r="HGH9" s="155"/>
      <c r="HGI9" s="155"/>
      <c r="HGJ9" s="155"/>
      <c r="HGK9" s="155"/>
      <c r="HGL9" s="155"/>
      <c r="HGM9" s="155"/>
      <c r="HGN9" s="155"/>
      <c r="HGO9" s="155"/>
      <c r="HGP9" s="155"/>
      <c r="HGQ9" s="155"/>
      <c r="HGR9" s="155"/>
      <c r="HGS9" s="155"/>
      <c r="HGT9" s="155"/>
      <c r="HGU9" s="155"/>
      <c r="HGV9" s="155"/>
      <c r="HGW9" s="155"/>
      <c r="HGX9" s="155"/>
      <c r="HGY9" s="155"/>
      <c r="HGZ9" s="155"/>
      <c r="HHA9" s="155"/>
      <c r="HHB9" s="155"/>
      <c r="HHC9" s="155"/>
      <c r="HHD9" s="155"/>
      <c r="HHE9" s="155"/>
      <c r="HHF9" s="155"/>
      <c r="HHG9" s="155"/>
      <c r="HHH9" s="155"/>
      <c r="HHI9" s="155"/>
      <c r="HHJ9" s="155"/>
      <c r="HHK9" s="155"/>
      <c r="HHL9" s="155"/>
      <c r="HHM9" s="155"/>
      <c r="HHN9" s="155"/>
      <c r="HHO9" s="155"/>
      <c r="HHP9" s="155"/>
      <c r="HHQ9" s="155"/>
      <c r="HHR9" s="155"/>
      <c r="HHS9" s="155"/>
      <c r="HHT9" s="155"/>
      <c r="HHU9" s="155"/>
      <c r="HHV9" s="155"/>
      <c r="HHW9" s="155"/>
      <c r="HHX9" s="155"/>
      <c r="HHY9" s="155"/>
      <c r="HHZ9" s="155"/>
      <c r="HIA9" s="155"/>
      <c r="HIB9" s="155"/>
      <c r="HIC9" s="155"/>
      <c r="HID9" s="155"/>
      <c r="HIE9" s="155"/>
      <c r="HIF9" s="155"/>
      <c r="HIG9" s="155"/>
      <c r="HIH9" s="155"/>
      <c r="HII9" s="155"/>
      <c r="HIJ9" s="155"/>
      <c r="HIK9" s="155"/>
      <c r="HIL9" s="155"/>
      <c r="HIM9" s="155"/>
      <c r="HIN9" s="155"/>
      <c r="HIO9" s="155"/>
      <c r="HIP9" s="155"/>
      <c r="HIQ9" s="155"/>
      <c r="HIR9" s="155"/>
      <c r="HIS9" s="155"/>
      <c r="HIT9" s="155"/>
      <c r="HIU9" s="155"/>
      <c r="HIV9" s="155"/>
      <c r="HIW9" s="155"/>
      <c r="HIX9" s="155"/>
      <c r="HIY9" s="155"/>
      <c r="HIZ9" s="155"/>
      <c r="HJA9" s="155"/>
      <c r="HJB9" s="155"/>
      <c r="HJC9" s="155"/>
      <c r="HJD9" s="155"/>
      <c r="HJE9" s="155"/>
      <c r="HJF9" s="155"/>
      <c r="HJG9" s="155"/>
      <c r="HJH9" s="155"/>
      <c r="HJI9" s="155"/>
      <c r="HJJ9" s="155"/>
      <c r="HJK9" s="155"/>
      <c r="HJL9" s="155"/>
      <c r="HJM9" s="155"/>
      <c r="HJN9" s="155"/>
      <c r="HJO9" s="155"/>
      <c r="HJP9" s="155"/>
      <c r="HJQ9" s="155"/>
      <c r="HJR9" s="155"/>
      <c r="HJS9" s="155"/>
      <c r="HJT9" s="155"/>
      <c r="HJU9" s="155"/>
      <c r="HJV9" s="155"/>
      <c r="HJW9" s="155"/>
      <c r="HJX9" s="155"/>
      <c r="HJY9" s="155"/>
      <c r="HJZ9" s="155"/>
      <c r="HKA9" s="155"/>
      <c r="HKB9" s="155"/>
      <c r="HKC9" s="155"/>
      <c r="HKD9" s="155"/>
      <c r="HKE9" s="155"/>
      <c r="HKF9" s="155"/>
      <c r="HKG9" s="155"/>
      <c r="HKH9" s="155"/>
      <c r="HKI9" s="155"/>
      <c r="HKJ9" s="155"/>
      <c r="HKK9" s="155"/>
      <c r="HKL9" s="155"/>
      <c r="HKM9" s="155"/>
      <c r="HKN9" s="155"/>
      <c r="HKO9" s="155"/>
      <c r="HKP9" s="155"/>
      <c r="HKQ9" s="155"/>
      <c r="HKR9" s="155"/>
      <c r="HKS9" s="155"/>
      <c r="HKT9" s="155"/>
      <c r="HKU9" s="155"/>
      <c r="HKV9" s="155"/>
      <c r="HKW9" s="155"/>
      <c r="HKX9" s="155"/>
      <c r="HKY9" s="155"/>
      <c r="HKZ9" s="155"/>
      <c r="HLA9" s="155"/>
      <c r="HLB9" s="155"/>
      <c r="HLC9" s="155"/>
      <c r="HLD9" s="155"/>
      <c r="HLE9" s="155"/>
      <c r="HLF9" s="155"/>
      <c r="HLG9" s="155"/>
      <c r="HLH9" s="155"/>
      <c r="HLI9" s="155"/>
      <c r="HLJ9" s="155"/>
      <c r="HLK9" s="155"/>
      <c r="HLL9" s="155"/>
      <c r="HLM9" s="155"/>
      <c r="HLN9" s="155"/>
      <c r="HLO9" s="155"/>
      <c r="HLP9" s="155"/>
      <c r="HLQ9" s="155"/>
      <c r="HLR9" s="155"/>
      <c r="HLS9" s="155"/>
      <c r="HLT9" s="155"/>
      <c r="HLU9" s="155"/>
      <c r="HLV9" s="155"/>
      <c r="HLW9" s="155"/>
      <c r="HLX9" s="155"/>
      <c r="HLY9" s="155"/>
      <c r="HLZ9" s="155"/>
      <c r="HMA9" s="155"/>
      <c r="HMB9" s="155"/>
      <c r="HMC9" s="155"/>
      <c r="HMD9" s="155"/>
      <c r="HME9" s="155"/>
      <c r="HMF9" s="155"/>
      <c r="HMG9" s="155"/>
      <c r="HMH9" s="155"/>
      <c r="HMI9" s="155"/>
      <c r="HMJ9" s="155"/>
      <c r="HMK9" s="155"/>
      <c r="HML9" s="155"/>
      <c r="HMM9" s="155"/>
      <c r="HMN9" s="155"/>
      <c r="HMO9" s="155"/>
      <c r="HMP9" s="155"/>
      <c r="HMQ9" s="155"/>
      <c r="HMR9" s="155"/>
      <c r="HMS9" s="155"/>
      <c r="HMT9" s="155"/>
      <c r="HMU9" s="155"/>
      <c r="HMV9" s="155"/>
      <c r="HMW9" s="155"/>
      <c r="HMX9" s="155"/>
      <c r="HMY9" s="155"/>
      <c r="HMZ9" s="155"/>
      <c r="HNA9" s="155"/>
      <c r="HNB9" s="155"/>
      <c r="HNC9" s="155"/>
      <c r="HND9" s="155"/>
      <c r="HNE9" s="155"/>
      <c r="HNF9" s="155"/>
      <c r="HNG9" s="155"/>
      <c r="HNH9" s="155"/>
      <c r="HNI9" s="155"/>
      <c r="HNJ9" s="155"/>
      <c r="HNK9" s="155"/>
      <c r="HNL9" s="155"/>
      <c r="HNM9" s="155"/>
      <c r="HNN9" s="155"/>
      <c r="HNO9" s="155"/>
      <c r="HNP9" s="155"/>
      <c r="HNQ9" s="155"/>
      <c r="HNR9" s="155"/>
      <c r="HNS9" s="155"/>
      <c r="HNT9" s="155"/>
      <c r="HNU9" s="155"/>
      <c r="HNV9" s="155"/>
      <c r="HNW9" s="155"/>
      <c r="HNX9" s="155"/>
      <c r="HNY9" s="155"/>
      <c r="HNZ9" s="155"/>
      <c r="HOA9" s="155"/>
      <c r="HOB9" s="155"/>
      <c r="HOC9" s="155"/>
      <c r="HOD9" s="155"/>
      <c r="HOE9" s="155"/>
      <c r="HOF9" s="155"/>
      <c r="HOG9" s="155"/>
      <c r="HOH9" s="155"/>
      <c r="HOI9" s="155"/>
      <c r="HOJ9" s="155"/>
      <c r="HOK9" s="155"/>
      <c r="HOL9" s="155"/>
      <c r="HOM9" s="155"/>
      <c r="HON9" s="155"/>
      <c r="HOO9" s="155"/>
      <c r="HOP9" s="155"/>
      <c r="HOQ9" s="155"/>
      <c r="HOR9" s="155"/>
      <c r="HOS9" s="155"/>
      <c r="HOT9" s="155"/>
      <c r="HOU9" s="155"/>
      <c r="HOV9" s="155"/>
      <c r="HOW9" s="155"/>
      <c r="HOX9" s="155"/>
      <c r="HOY9" s="155"/>
      <c r="HOZ9" s="155"/>
      <c r="HPA9" s="155"/>
      <c r="HPB9" s="155"/>
      <c r="HPC9" s="155"/>
      <c r="HPD9" s="155"/>
      <c r="HPE9" s="155"/>
      <c r="HPF9" s="155"/>
      <c r="HPG9" s="155"/>
      <c r="HPH9" s="155"/>
      <c r="HPI9" s="155"/>
      <c r="HPJ9" s="155"/>
      <c r="HPK9" s="155"/>
      <c r="HPL9" s="155"/>
      <c r="HPM9" s="155"/>
      <c r="HPN9" s="155"/>
      <c r="HPO9" s="155"/>
      <c r="HPP9" s="155"/>
      <c r="HPQ9" s="155"/>
      <c r="HPR9" s="155"/>
      <c r="HPS9" s="155"/>
      <c r="HPT9" s="155"/>
      <c r="HPU9" s="155"/>
      <c r="HPV9" s="155"/>
      <c r="HPW9" s="155"/>
      <c r="HPX9" s="155"/>
      <c r="HPY9" s="155"/>
      <c r="HPZ9" s="155"/>
      <c r="HQA9" s="155"/>
      <c r="HQB9" s="155"/>
      <c r="HQC9" s="155"/>
      <c r="HQD9" s="155"/>
      <c r="HQE9" s="155"/>
      <c r="HQF9" s="155"/>
      <c r="HQG9" s="155"/>
      <c r="HQH9" s="155"/>
      <c r="HQI9" s="155"/>
      <c r="HQJ9" s="155"/>
      <c r="HQK9" s="155"/>
      <c r="HQL9" s="155"/>
      <c r="HQM9" s="155"/>
      <c r="HQN9" s="155"/>
      <c r="HQO9" s="155"/>
      <c r="HQP9" s="155"/>
      <c r="HQQ9" s="155"/>
      <c r="HQR9" s="155"/>
      <c r="HQS9" s="155"/>
      <c r="HQT9" s="155"/>
      <c r="HQU9" s="155"/>
      <c r="HQV9" s="155"/>
      <c r="HQW9" s="155"/>
      <c r="HQX9" s="155"/>
      <c r="HQY9" s="155"/>
      <c r="HQZ9" s="155"/>
      <c r="HRA9" s="155"/>
      <c r="HRB9" s="155"/>
      <c r="HRC9" s="155"/>
      <c r="HRD9" s="155"/>
      <c r="HRE9" s="155"/>
      <c r="HRF9" s="155"/>
      <c r="HRG9" s="155"/>
      <c r="HRH9" s="155"/>
      <c r="HRI9" s="155"/>
      <c r="HRJ9" s="155"/>
      <c r="HRK9" s="155"/>
      <c r="HRL9" s="155"/>
      <c r="HRM9" s="155"/>
      <c r="HRN9" s="155"/>
      <c r="HRO9" s="155"/>
      <c r="HRP9" s="155"/>
      <c r="HRQ9" s="155"/>
      <c r="HRR9" s="155"/>
      <c r="HRS9" s="155"/>
      <c r="HRT9" s="155"/>
      <c r="HRU9" s="155"/>
      <c r="HRV9" s="155"/>
      <c r="HRW9" s="155"/>
      <c r="HRX9" s="155"/>
      <c r="HRY9" s="155"/>
      <c r="HRZ9" s="155"/>
      <c r="HSA9" s="155"/>
      <c r="HSB9" s="155"/>
      <c r="HSC9" s="155"/>
      <c r="HSD9" s="155"/>
      <c r="HSE9" s="155"/>
      <c r="HSF9" s="155"/>
      <c r="HSG9" s="155"/>
      <c r="HSH9" s="155"/>
      <c r="HSI9" s="155"/>
      <c r="HSJ9" s="155"/>
      <c r="HSK9" s="155"/>
      <c r="HSL9" s="155"/>
      <c r="HSM9" s="155"/>
      <c r="HSN9" s="155"/>
      <c r="HSO9" s="155"/>
      <c r="HSP9" s="155"/>
      <c r="HSQ9" s="155"/>
      <c r="HSR9" s="155"/>
      <c r="HSS9" s="155"/>
      <c r="HST9" s="155"/>
      <c r="HSU9" s="155"/>
      <c r="HSV9" s="155"/>
      <c r="HSW9" s="155"/>
      <c r="HSX9" s="155"/>
      <c r="HSY9" s="155"/>
      <c r="HSZ9" s="155"/>
      <c r="HTA9" s="155"/>
      <c r="HTB9" s="155"/>
      <c r="HTC9" s="155"/>
      <c r="HTD9" s="155"/>
      <c r="HTE9" s="155"/>
      <c r="HTF9" s="155"/>
      <c r="HTG9" s="155"/>
      <c r="HTH9" s="155"/>
      <c r="HTI9" s="155"/>
      <c r="HTJ9" s="155"/>
      <c r="HTK9" s="155"/>
      <c r="HTL9" s="155"/>
      <c r="HTM9" s="155"/>
      <c r="HTN9" s="155"/>
      <c r="HTO9" s="155"/>
      <c r="HTP9" s="155"/>
      <c r="HTQ9" s="155"/>
      <c r="HTR9" s="155"/>
      <c r="HTS9" s="155"/>
      <c r="HTT9" s="155"/>
      <c r="HTU9" s="155"/>
      <c r="HTV9" s="155"/>
      <c r="HTW9" s="155"/>
      <c r="HTX9" s="155"/>
      <c r="HTY9" s="155"/>
      <c r="HTZ9" s="155"/>
      <c r="HUA9" s="155"/>
      <c r="HUB9" s="155"/>
      <c r="HUC9" s="155"/>
      <c r="HUD9" s="155"/>
      <c r="HUE9" s="155"/>
      <c r="HUF9" s="155"/>
      <c r="HUG9" s="155"/>
      <c r="HUH9" s="155"/>
      <c r="HUI9" s="155"/>
      <c r="HUJ9" s="155"/>
      <c r="HUK9" s="155"/>
      <c r="HUL9" s="155"/>
      <c r="HUM9" s="155"/>
      <c r="HUN9" s="155"/>
      <c r="HUO9" s="155"/>
      <c r="HUP9" s="155"/>
      <c r="HUQ9" s="155"/>
      <c r="HUR9" s="155"/>
      <c r="HUS9" s="155"/>
      <c r="HUT9" s="155"/>
      <c r="HUU9" s="155"/>
      <c r="HUV9" s="155"/>
      <c r="HUW9" s="155"/>
      <c r="HUX9" s="155"/>
      <c r="HUY9" s="155"/>
      <c r="HUZ9" s="155"/>
      <c r="HVA9" s="155"/>
      <c r="HVB9" s="155"/>
      <c r="HVC9" s="155"/>
      <c r="HVD9" s="155"/>
      <c r="HVE9" s="155"/>
      <c r="HVF9" s="155"/>
      <c r="HVG9" s="155"/>
      <c r="HVH9" s="155"/>
      <c r="HVI9" s="155"/>
      <c r="HVJ9" s="155"/>
      <c r="HVK9" s="155"/>
      <c r="HVL9" s="155"/>
      <c r="HVM9" s="155"/>
      <c r="HVN9" s="155"/>
      <c r="HVO9" s="155"/>
      <c r="HVP9" s="155"/>
      <c r="HVQ9" s="155"/>
      <c r="HVR9" s="155"/>
      <c r="HVS9" s="155"/>
      <c r="HVT9" s="155"/>
      <c r="HVU9" s="155"/>
      <c r="HVV9" s="155"/>
      <c r="HVW9" s="155"/>
      <c r="HVX9" s="155"/>
      <c r="HVY9" s="155"/>
      <c r="HVZ9" s="155"/>
      <c r="HWA9" s="155"/>
      <c r="HWB9" s="155"/>
      <c r="HWC9" s="155"/>
      <c r="HWD9" s="155"/>
      <c r="HWE9" s="155"/>
      <c r="HWF9" s="155"/>
      <c r="HWG9" s="155"/>
      <c r="HWH9" s="155"/>
      <c r="HWI9" s="155"/>
      <c r="HWJ9" s="155"/>
      <c r="HWK9" s="155"/>
      <c r="HWL9" s="155"/>
      <c r="HWM9" s="155"/>
      <c r="HWN9" s="155"/>
      <c r="HWO9" s="155"/>
      <c r="HWP9" s="155"/>
      <c r="HWQ9" s="155"/>
      <c r="HWR9" s="155"/>
      <c r="HWS9" s="155"/>
      <c r="HWT9" s="155"/>
      <c r="HWU9" s="155"/>
      <c r="HWV9" s="155"/>
      <c r="HWW9" s="155"/>
      <c r="HWX9" s="155"/>
      <c r="HWY9" s="155"/>
      <c r="HWZ9" s="155"/>
      <c r="HXA9" s="155"/>
      <c r="HXB9" s="155"/>
      <c r="HXC9" s="155"/>
      <c r="HXD9" s="155"/>
      <c r="HXE9" s="155"/>
      <c r="HXF9" s="155"/>
      <c r="HXG9" s="155"/>
      <c r="HXH9" s="155"/>
      <c r="HXI9" s="155"/>
      <c r="HXJ9" s="155"/>
      <c r="HXK9" s="155"/>
      <c r="HXL9" s="155"/>
      <c r="HXM9" s="155"/>
      <c r="HXN9" s="155"/>
      <c r="HXO9" s="155"/>
      <c r="HXP9" s="155"/>
      <c r="HXQ9" s="155"/>
      <c r="HXR9" s="155"/>
      <c r="HXS9" s="155"/>
      <c r="HXT9" s="155"/>
      <c r="HXU9" s="155"/>
      <c r="HXV9" s="155"/>
      <c r="HXW9" s="155"/>
      <c r="HXX9" s="155"/>
      <c r="HXY9" s="155"/>
      <c r="HXZ9" s="155"/>
      <c r="HYA9" s="155"/>
      <c r="HYB9" s="155"/>
      <c r="HYC9" s="155"/>
      <c r="HYD9" s="155"/>
      <c r="HYE9" s="155"/>
      <c r="HYF9" s="155"/>
      <c r="HYG9" s="155"/>
      <c r="HYH9" s="155"/>
      <c r="HYI9" s="155"/>
      <c r="HYJ9" s="155"/>
      <c r="HYK9" s="155"/>
      <c r="HYL9" s="155"/>
      <c r="HYM9" s="155"/>
      <c r="HYN9" s="155"/>
      <c r="HYO9" s="155"/>
      <c r="HYP9" s="155"/>
      <c r="HYQ9" s="155"/>
      <c r="HYR9" s="155"/>
      <c r="HYS9" s="155"/>
      <c r="HYT9" s="155"/>
      <c r="HYU9" s="155"/>
      <c r="HYV9" s="155"/>
      <c r="HYW9" s="155"/>
      <c r="HYX9" s="155"/>
      <c r="HYY9" s="155"/>
      <c r="HYZ9" s="155"/>
      <c r="HZA9" s="155"/>
      <c r="HZB9" s="155"/>
      <c r="HZC9" s="155"/>
      <c r="HZD9" s="155"/>
      <c r="HZE9" s="155"/>
      <c r="HZF9" s="155"/>
      <c r="HZG9" s="155"/>
      <c r="HZH9" s="155"/>
      <c r="HZI9" s="155"/>
      <c r="HZJ9" s="155"/>
      <c r="HZK9" s="155"/>
      <c r="HZL9" s="155"/>
      <c r="HZM9" s="155"/>
      <c r="HZN9" s="155"/>
      <c r="HZO9" s="155"/>
      <c r="HZP9" s="155"/>
      <c r="HZQ9" s="155"/>
      <c r="HZR9" s="155"/>
      <c r="HZS9" s="155"/>
      <c r="HZT9" s="155"/>
      <c r="HZU9" s="155"/>
      <c r="HZV9" s="155"/>
      <c r="HZW9" s="155"/>
      <c r="HZX9" s="155"/>
      <c r="HZY9" s="155"/>
      <c r="HZZ9" s="155"/>
      <c r="IAA9" s="155"/>
      <c r="IAB9" s="155"/>
      <c r="IAC9" s="155"/>
      <c r="IAD9" s="155"/>
      <c r="IAE9" s="155"/>
      <c r="IAF9" s="155"/>
      <c r="IAG9" s="155"/>
      <c r="IAH9" s="155"/>
      <c r="IAI9" s="155"/>
      <c r="IAJ9" s="155"/>
      <c r="IAK9" s="155"/>
      <c r="IAL9" s="155"/>
      <c r="IAM9" s="155"/>
      <c r="IAN9" s="155"/>
      <c r="IAO9" s="155"/>
      <c r="IAP9" s="155"/>
      <c r="IAQ9" s="155"/>
      <c r="IAR9" s="155"/>
      <c r="IAS9" s="155"/>
      <c r="IAT9" s="155"/>
      <c r="IAU9" s="155"/>
      <c r="IAV9" s="155"/>
      <c r="IAW9" s="155"/>
      <c r="IAX9" s="155"/>
      <c r="IAY9" s="155"/>
      <c r="IAZ9" s="155"/>
      <c r="IBA9" s="155"/>
      <c r="IBB9" s="155"/>
      <c r="IBC9" s="155"/>
      <c r="IBD9" s="155"/>
      <c r="IBE9" s="155"/>
      <c r="IBF9" s="155"/>
      <c r="IBG9" s="155"/>
      <c r="IBH9" s="155"/>
      <c r="IBI9" s="155"/>
      <c r="IBJ9" s="155"/>
      <c r="IBK9" s="155"/>
      <c r="IBL9" s="155"/>
      <c r="IBM9" s="155"/>
      <c r="IBN9" s="155"/>
      <c r="IBO9" s="155"/>
      <c r="IBP9" s="155"/>
      <c r="IBQ9" s="155"/>
      <c r="IBR9" s="155"/>
      <c r="IBS9" s="155"/>
      <c r="IBT9" s="155"/>
      <c r="IBU9" s="155"/>
      <c r="IBV9" s="155"/>
      <c r="IBW9" s="155"/>
      <c r="IBX9" s="155"/>
      <c r="IBY9" s="155"/>
      <c r="IBZ9" s="155"/>
      <c r="ICA9" s="155"/>
      <c r="ICB9" s="155"/>
      <c r="ICC9" s="155"/>
      <c r="ICD9" s="155"/>
      <c r="ICE9" s="155"/>
      <c r="ICF9" s="155"/>
      <c r="ICG9" s="155"/>
      <c r="ICH9" s="155"/>
      <c r="ICI9" s="155"/>
      <c r="ICJ9" s="155"/>
      <c r="ICK9" s="155"/>
      <c r="ICL9" s="155"/>
      <c r="ICM9" s="155"/>
      <c r="ICN9" s="155"/>
      <c r="ICO9" s="155"/>
      <c r="ICP9" s="155"/>
      <c r="ICQ9" s="155"/>
      <c r="ICR9" s="155"/>
      <c r="ICS9" s="155"/>
      <c r="ICT9" s="155"/>
      <c r="ICU9" s="155"/>
      <c r="ICV9" s="155"/>
      <c r="ICW9" s="155"/>
      <c r="ICX9" s="155"/>
      <c r="ICY9" s="155"/>
      <c r="ICZ9" s="155"/>
      <c r="IDA9" s="155"/>
      <c r="IDB9" s="155"/>
      <c r="IDC9" s="155"/>
      <c r="IDD9" s="155"/>
      <c r="IDE9" s="155"/>
      <c r="IDF9" s="155"/>
      <c r="IDG9" s="155"/>
      <c r="IDH9" s="155"/>
      <c r="IDI9" s="155"/>
      <c r="IDJ9" s="155"/>
      <c r="IDK9" s="155"/>
      <c r="IDL9" s="155"/>
      <c r="IDM9" s="155"/>
      <c r="IDN9" s="155"/>
      <c r="IDO9" s="155"/>
      <c r="IDP9" s="155"/>
      <c r="IDQ9" s="155"/>
      <c r="IDR9" s="155"/>
      <c r="IDS9" s="155"/>
      <c r="IDT9" s="155"/>
      <c r="IDU9" s="155"/>
      <c r="IDV9" s="155"/>
      <c r="IDW9" s="155"/>
      <c r="IDX9" s="155"/>
      <c r="IDY9" s="155"/>
      <c r="IDZ9" s="155"/>
      <c r="IEA9" s="155"/>
      <c r="IEB9" s="155"/>
      <c r="IEC9" s="155"/>
      <c r="IED9" s="155"/>
      <c r="IEE9" s="155"/>
      <c r="IEF9" s="155"/>
      <c r="IEG9" s="155"/>
      <c r="IEH9" s="155"/>
      <c r="IEI9" s="155"/>
      <c r="IEJ9" s="155"/>
      <c r="IEK9" s="155"/>
      <c r="IEL9" s="155"/>
      <c r="IEM9" s="155"/>
      <c r="IEN9" s="155"/>
      <c r="IEO9" s="155"/>
      <c r="IEP9" s="155"/>
      <c r="IEQ9" s="155"/>
      <c r="IER9" s="155"/>
      <c r="IES9" s="155"/>
      <c r="IET9" s="155"/>
      <c r="IEU9" s="155"/>
      <c r="IEV9" s="155"/>
      <c r="IEW9" s="155"/>
      <c r="IEX9" s="155"/>
      <c r="IEY9" s="155"/>
      <c r="IEZ9" s="155"/>
      <c r="IFA9" s="155"/>
      <c r="IFB9" s="155"/>
      <c r="IFC9" s="155"/>
      <c r="IFD9" s="155"/>
      <c r="IFE9" s="155"/>
      <c r="IFF9" s="155"/>
      <c r="IFG9" s="155"/>
      <c r="IFH9" s="155"/>
      <c r="IFI9" s="155"/>
      <c r="IFJ9" s="155"/>
      <c r="IFK9" s="155"/>
      <c r="IFL9" s="155"/>
      <c r="IFM9" s="155"/>
      <c r="IFN9" s="155"/>
      <c r="IFO9" s="155"/>
      <c r="IFP9" s="155"/>
      <c r="IFQ9" s="155"/>
      <c r="IFR9" s="155"/>
      <c r="IFS9" s="155"/>
      <c r="IFT9" s="155"/>
      <c r="IFU9" s="155"/>
      <c r="IFV9" s="155"/>
      <c r="IFW9" s="155"/>
      <c r="IFX9" s="155"/>
      <c r="IFY9" s="155"/>
      <c r="IFZ9" s="155"/>
      <c r="IGA9" s="155"/>
      <c r="IGB9" s="155"/>
      <c r="IGC9" s="155"/>
      <c r="IGD9" s="155"/>
      <c r="IGE9" s="155"/>
      <c r="IGF9" s="155"/>
      <c r="IGG9" s="155"/>
      <c r="IGH9" s="155"/>
      <c r="IGI9" s="155"/>
      <c r="IGJ9" s="155"/>
      <c r="IGK9" s="155"/>
      <c r="IGL9" s="155"/>
      <c r="IGM9" s="155"/>
      <c r="IGN9" s="155"/>
      <c r="IGO9" s="155"/>
      <c r="IGP9" s="155"/>
      <c r="IGQ9" s="155"/>
      <c r="IGR9" s="155"/>
      <c r="IGS9" s="155"/>
      <c r="IGT9" s="155"/>
      <c r="IGU9" s="155"/>
      <c r="IGV9" s="155"/>
      <c r="IGW9" s="155"/>
      <c r="IGX9" s="155"/>
      <c r="IGY9" s="155"/>
      <c r="IGZ9" s="155"/>
      <c r="IHA9" s="155"/>
      <c r="IHB9" s="155"/>
      <c r="IHC9" s="155"/>
      <c r="IHD9" s="155"/>
      <c r="IHE9" s="155"/>
      <c r="IHF9" s="155"/>
      <c r="IHG9" s="155"/>
      <c r="IHH9" s="155"/>
      <c r="IHI9" s="155"/>
      <c r="IHJ9" s="155"/>
      <c r="IHK9" s="155"/>
      <c r="IHL9" s="155"/>
      <c r="IHM9" s="155"/>
      <c r="IHN9" s="155"/>
      <c r="IHO9" s="155"/>
      <c r="IHP9" s="155"/>
      <c r="IHQ9" s="155"/>
      <c r="IHR9" s="155"/>
      <c r="IHS9" s="155"/>
      <c r="IHT9" s="155"/>
      <c r="IHU9" s="155"/>
      <c r="IHV9" s="155"/>
      <c r="IHW9" s="155"/>
      <c r="IHX9" s="155"/>
      <c r="IHY9" s="155"/>
      <c r="IHZ9" s="155"/>
      <c r="IIA9" s="155"/>
      <c r="IIB9" s="155"/>
      <c r="IIC9" s="155"/>
      <c r="IID9" s="155"/>
      <c r="IIE9" s="155"/>
      <c r="IIF9" s="155"/>
      <c r="IIG9" s="155"/>
      <c r="IIH9" s="155"/>
      <c r="III9" s="155"/>
      <c r="IIJ9" s="155"/>
      <c r="IIK9" s="155"/>
      <c r="IIL9" s="155"/>
      <c r="IIM9" s="155"/>
      <c r="IIN9" s="155"/>
      <c r="IIO9" s="155"/>
      <c r="IIP9" s="155"/>
      <c r="IIQ9" s="155"/>
      <c r="IIR9" s="155"/>
      <c r="IIS9" s="155"/>
      <c r="IIT9" s="155"/>
      <c r="IIU9" s="155"/>
      <c r="IIV9" s="155"/>
      <c r="IIW9" s="155"/>
      <c r="IIX9" s="155"/>
      <c r="IIY9" s="155"/>
      <c r="IIZ9" s="155"/>
      <c r="IJA9" s="155"/>
      <c r="IJB9" s="155"/>
      <c r="IJC9" s="155"/>
      <c r="IJD9" s="155"/>
      <c r="IJE9" s="155"/>
      <c r="IJF9" s="155"/>
      <c r="IJG9" s="155"/>
      <c r="IJH9" s="155"/>
      <c r="IJI9" s="155"/>
      <c r="IJJ9" s="155"/>
      <c r="IJK9" s="155"/>
      <c r="IJL9" s="155"/>
      <c r="IJM9" s="155"/>
      <c r="IJN9" s="155"/>
      <c r="IJO9" s="155"/>
      <c r="IJP9" s="155"/>
      <c r="IJQ9" s="155"/>
      <c r="IJR9" s="155"/>
      <c r="IJS9" s="155"/>
      <c r="IJT9" s="155"/>
      <c r="IJU9" s="155"/>
      <c r="IJV9" s="155"/>
      <c r="IJW9" s="155"/>
      <c r="IJX9" s="155"/>
      <c r="IJY9" s="155"/>
      <c r="IJZ9" s="155"/>
      <c r="IKA9" s="155"/>
      <c r="IKB9" s="155"/>
      <c r="IKC9" s="155"/>
      <c r="IKD9" s="155"/>
      <c r="IKE9" s="155"/>
      <c r="IKF9" s="155"/>
      <c r="IKG9" s="155"/>
      <c r="IKH9" s="155"/>
      <c r="IKI9" s="155"/>
      <c r="IKJ9" s="155"/>
      <c r="IKK9" s="155"/>
      <c r="IKL9" s="155"/>
      <c r="IKM9" s="155"/>
      <c r="IKN9" s="155"/>
      <c r="IKO9" s="155"/>
      <c r="IKP9" s="155"/>
      <c r="IKQ9" s="155"/>
      <c r="IKR9" s="155"/>
      <c r="IKS9" s="155"/>
      <c r="IKT9" s="155"/>
      <c r="IKU9" s="155"/>
      <c r="IKV9" s="155"/>
      <c r="IKW9" s="155"/>
      <c r="IKX9" s="155"/>
      <c r="IKY9" s="155"/>
      <c r="IKZ9" s="155"/>
      <c r="ILA9" s="155"/>
      <c r="ILB9" s="155"/>
      <c r="ILC9" s="155"/>
      <c r="ILD9" s="155"/>
      <c r="ILE9" s="155"/>
      <c r="ILF9" s="155"/>
      <c r="ILG9" s="155"/>
      <c r="ILH9" s="155"/>
      <c r="ILI9" s="155"/>
      <c r="ILJ9" s="155"/>
      <c r="ILK9" s="155"/>
      <c r="ILL9" s="155"/>
      <c r="ILM9" s="155"/>
      <c r="ILN9" s="155"/>
      <c r="ILO9" s="155"/>
      <c r="ILP9" s="155"/>
      <c r="ILQ9" s="155"/>
      <c r="ILR9" s="155"/>
      <c r="ILS9" s="155"/>
      <c r="ILT9" s="155"/>
      <c r="ILU9" s="155"/>
      <c r="ILV9" s="155"/>
      <c r="ILW9" s="155"/>
      <c r="ILX9" s="155"/>
      <c r="ILY9" s="155"/>
      <c r="ILZ9" s="155"/>
      <c r="IMA9" s="155"/>
      <c r="IMB9" s="155"/>
      <c r="IMC9" s="155"/>
      <c r="IMD9" s="155"/>
      <c r="IME9" s="155"/>
      <c r="IMF9" s="155"/>
      <c r="IMG9" s="155"/>
      <c r="IMH9" s="155"/>
      <c r="IMI9" s="155"/>
      <c r="IMJ9" s="155"/>
      <c r="IMK9" s="155"/>
      <c r="IML9" s="155"/>
      <c r="IMM9" s="155"/>
      <c r="IMN9" s="155"/>
      <c r="IMO9" s="155"/>
      <c r="IMP9" s="155"/>
      <c r="IMQ9" s="155"/>
      <c r="IMR9" s="155"/>
      <c r="IMS9" s="155"/>
      <c r="IMT9" s="155"/>
      <c r="IMU9" s="155"/>
      <c r="IMV9" s="155"/>
      <c r="IMW9" s="155"/>
      <c r="IMX9" s="155"/>
      <c r="IMY9" s="155"/>
      <c r="IMZ9" s="155"/>
      <c r="INA9" s="155"/>
      <c r="INB9" s="155"/>
      <c r="INC9" s="155"/>
      <c r="IND9" s="155"/>
      <c r="INE9" s="155"/>
      <c r="INF9" s="155"/>
      <c r="ING9" s="155"/>
      <c r="INH9" s="155"/>
      <c r="INI9" s="155"/>
      <c r="INJ9" s="155"/>
      <c r="INK9" s="155"/>
      <c r="INL9" s="155"/>
      <c r="INM9" s="155"/>
      <c r="INN9" s="155"/>
      <c r="INO9" s="155"/>
      <c r="INP9" s="155"/>
      <c r="INQ9" s="155"/>
      <c r="INR9" s="155"/>
      <c r="INS9" s="155"/>
      <c r="INT9" s="155"/>
      <c r="INU9" s="155"/>
      <c r="INV9" s="155"/>
      <c r="INW9" s="155"/>
      <c r="INX9" s="155"/>
      <c r="INY9" s="155"/>
      <c r="INZ9" s="155"/>
      <c r="IOA9" s="155"/>
      <c r="IOB9" s="155"/>
      <c r="IOC9" s="155"/>
      <c r="IOD9" s="155"/>
      <c r="IOE9" s="155"/>
      <c r="IOF9" s="155"/>
      <c r="IOG9" s="155"/>
      <c r="IOH9" s="155"/>
      <c r="IOI9" s="155"/>
      <c r="IOJ9" s="155"/>
      <c r="IOK9" s="155"/>
      <c r="IOL9" s="155"/>
      <c r="IOM9" s="155"/>
      <c r="ION9" s="155"/>
      <c r="IOO9" s="155"/>
      <c r="IOP9" s="155"/>
      <c r="IOQ9" s="155"/>
      <c r="IOR9" s="155"/>
      <c r="IOS9" s="155"/>
      <c r="IOT9" s="155"/>
      <c r="IOU9" s="155"/>
      <c r="IOV9" s="155"/>
      <c r="IOW9" s="155"/>
      <c r="IOX9" s="155"/>
      <c r="IOY9" s="155"/>
      <c r="IOZ9" s="155"/>
      <c r="IPA9" s="155"/>
      <c r="IPB9" s="155"/>
      <c r="IPC9" s="155"/>
      <c r="IPD9" s="155"/>
      <c r="IPE9" s="155"/>
      <c r="IPF9" s="155"/>
      <c r="IPG9" s="155"/>
      <c r="IPH9" s="155"/>
      <c r="IPI9" s="155"/>
      <c r="IPJ9" s="155"/>
      <c r="IPK9" s="155"/>
      <c r="IPL9" s="155"/>
      <c r="IPM9" s="155"/>
      <c r="IPN9" s="155"/>
      <c r="IPO9" s="155"/>
      <c r="IPP9" s="155"/>
      <c r="IPQ9" s="155"/>
      <c r="IPR9" s="155"/>
      <c r="IPS9" s="155"/>
      <c r="IPT9" s="155"/>
      <c r="IPU9" s="155"/>
      <c r="IPV9" s="155"/>
      <c r="IPW9" s="155"/>
      <c r="IPX9" s="155"/>
      <c r="IPY9" s="155"/>
      <c r="IPZ9" s="155"/>
      <c r="IQA9" s="155"/>
      <c r="IQB9" s="155"/>
      <c r="IQC9" s="155"/>
      <c r="IQD9" s="155"/>
      <c r="IQE9" s="155"/>
      <c r="IQF9" s="155"/>
      <c r="IQG9" s="155"/>
      <c r="IQH9" s="155"/>
      <c r="IQI9" s="155"/>
      <c r="IQJ9" s="155"/>
      <c r="IQK9" s="155"/>
      <c r="IQL9" s="155"/>
      <c r="IQM9" s="155"/>
      <c r="IQN9" s="155"/>
      <c r="IQO9" s="155"/>
      <c r="IQP9" s="155"/>
      <c r="IQQ9" s="155"/>
      <c r="IQR9" s="155"/>
      <c r="IQS9" s="155"/>
      <c r="IQT9" s="155"/>
      <c r="IQU9" s="155"/>
      <c r="IQV9" s="155"/>
      <c r="IQW9" s="155"/>
      <c r="IQX9" s="155"/>
      <c r="IQY9" s="155"/>
      <c r="IQZ9" s="155"/>
      <c r="IRA9" s="155"/>
      <c r="IRB9" s="155"/>
      <c r="IRC9" s="155"/>
      <c r="IRD9" s="155"/>
      <c r="IRE9" s="155"/>
      <c r="IRF9" s="155"/>
      <c r="IRG9" s="155"/>
      <c r="IRH9" s="155"/>
      <c r="IRI9" s="155"/>
      <c r="IRJ9" s="155"/>
      <c r="IRK9" s="155"/>
      <c r="IRL9" s="155"/>
      <c r="IRM9" s="155"/>
      <c r="IRN9" s="155"/>
      <c r="IRO9" s="155"/>
      <c r="IRP9" s="155"/>
      <c r="IRQ9" s="155"/>
      <c r="IRR9" s="155"/>
      <c r="IRS9" s="155"/>
      <c r="IRT9" s="155"/>
      <c r="IRU9" s="155"/>
      <c r="IRV9" s="155"/>
      <c r="IRW9" s="155"/>
      <c r="IRX9" s="155"/>
      <c r="IRY9" s="155"/>
      <c r="IRZ9" s="155"/>
      <c r="ISA9" s="155"/>
      <c r="ISB9" s="155"/>
      <c r="ISC9" s="155"/>
      <c r="ISD9" s="155"/>
      <c r="ISE9" s="155"/>
      <c r="ISF9" s="155"/>
      <c r="ISG9" s="155"/>
      <c r="ISH9" s="155"/>
      <c r="ISI9" s="155"/>
      <c r="ISJ9" s="155"/>
      <c r="ISK9" s="155"/>
      <c r="ISL9" s="155"/>
      <c r="ISM9" s="155"/>
      <c r="ISN9" s="155"/>
      <c r="ISO9" s="155"/>
      <c r="ISP9" s="155"/>
      <c r="ISQ9" s="155"/>
      <c r="ISR9" s="155"/>
      <c r="ISS9" s="155"/>
      <c r="IST9" s="155"/>
      <c r="ISU9" s="155"/>
      <c r="ISV9" s="155"/>
      <c r="ISW9" s="155"/>
      <c r="ISX9" s="155"/>
      <c r="ISY9" s="155"/>
      <c r="ISZ9" s="155"/>
      <c r="ITA9" s="155"/>
      <c r="ITB9" s="155"/>
      <c r="ITC9" s="155"/>
      <c r="ITD9" s="155"/>
      <c r="ITE9" s="155"/>
      <c r="ITF9" s="155"/>
      <c r="ITG9" s="155"/>
      <c r="ITH9" s="155"/>
      <c r="ITI9" s="155"/>
      <c r="ITJ9" s="155"/>
      <c r="ITK9" s="155"/>
      <c r="ITL9" s="155"/>
      <c r="ITM9" s="155"/>
      <c r="ITN9" s="155"/>
      <c r="ITO9" s="155"/>
      <c r="ITP9" s="155"/>
      <c r="ITQ9" s="155"/>
      <c r="ITR9" s="155"/>
      <c r="ITS9" s="155"/>
      <c r="ITT9" s="155"/>
      <c r="ITU9" s="155"/>
      <c r="ITV9" s="155"/>
      <c r="ITW9" s="155"/>
      <c r="ITX9" s="155"/>
      <c r="ITY9" s="155"/>
      <c r="ITZ9" s="155"/>
      <c r="IUA9" s="155"/>
      <c r="IUB9" s="155"/>
      <c r="IUC9" s="155"/>
      <c r="IUD9" s="155"/>
      <c r="IUE9" s="155"/>
      <c r="IUF9" s="155"/>
      <c r="IUG9" s="155"/>
      <c r="IUH9" s="155"/>
      <c r="IUI9" s="155"/>
      <c r="IUJ9" s="155"/>
      <c r="IUK9" s="155"/>
      <c r="IUL9" s="155"/>
      <c r="IUM9" s="155"/>
      <c r="IUN9" s="155"/>
      <c r="IUO9" s="155"/>
      <c r="IUP9" s="155"/>
      <c r="IUQ9" s="155"/>
      <c r="IUR9" s="155"/>
      <c r="IUS9" s="155"/>
      <c r="IUT9" s="155"/>
      <c r="IUU9" s="155"/>
      <c r="IUV9" s="155"/>
      <c r="IUW9" s="155"/>
      <c r="IUX9" s="155"/>
      <c r="IUY9" s="155"/>
      <c r="IUZ9" s="155"/>
      <c r="IVA9" s="155"/>
      <c r="IVB9" s="155"/>
      <c r="IVC9" s="155"/>
      <c r="IVD9" s="155"/>
      <c r="IVE9" s="155"/>
      <c r="IVF9" s="155"/>
      <c r="IVG9" s="155"/>
      <c r="IVH9" s="155"/>
      <c r="IVI9" s="155"/>
      <c r="IVJ9" s="155"/>
      <c r="IVK9" s="155"/>
      <c r="IVL9" s="155"/>
      <c r="IVM9" s="155"/>
      <c r="IVN9" s="155"/>
      <c r="IVO9" s="155"/>
      <c r="IVP9" s="155"/>
      <c r="IVQ9" s="155"/>
      <c r="IVR9" s="155"/>
      <c r="IVS9" s="155"/>
      <c r="IVT9" s="155"/>
      <c r="IVU9" s="155"/>
      <c r="IVV9" s="155"/>
      <c r="IVW9" s="155"/>
      <c r="IVX9" s="155"/>
      <c r="IVY9" s="155"/>
      <c r="IVZ9" s="155"/>
      <c r="IWA9" s="155"/>
      <c r="IWB9" s="155"/>
      <c r="IWC9" s="155"/>
      <c r="IWD9" s="155"/>
      <c r="IWE9" s="155"/>
      <c r="IWF9" s="155"/>
      <c r="IWG9" s="155"/>
      <c r="IWH9" s="155"/>
      <c r="IWI9" s="155"/>
      <c r="IWJ9" s="155"/>
      <c r="IWK9" s="155"/>
      <c r="IWL9" s="155"/>
      <c r="IWM9" s="155"/>
      <c r="IWN9" s="155"/>
      <c r="IWO9" s="155"/>
      <c r="IWP9" s="155"/>
      <c r="IWQ9" s="155"/>
      <c r="IWR9" s="155"/>
      <c r="IWS9" s="155"/>
      <c r="IWT9" s="155"/>
      <c r="IWU9" s="155"/>
      <c r="IWV9" s="155"/>
      <c r="IWW9" s="155"/>
      <c r="IWX9" s="155"/>
      <c r="IWY9" s="155"/>
      <c r="IWZ9" s="155"/>
      <c r="IXA9" s="155"/>
      <c r="IXB9" s="155"/>
      <c r="IXC9" s="155"/>
      <c r="IXD9" s="155"/>
      <c r="IXE9" s="155"/>
      <c r="IXF9" s="155"/>
      <c r="IXG9" s="155"/>
      <c r="IXH9" s="155"/>
      <c r="IXI9" s="155"/>
      <c r="IXJ9" s="155"/>
      <c r="IXK9" s="155"/>
      <c r="IXL9" s="155"/>
      <c r="IXM9" s="155"/>
      <c r="IXN9" s="155"/>
      <c r="IXO9" s="155"/>
      <c r="IXP9" s="155"/>
      <c r="IXQ9" s="155"/>
      <c r="IXR9" s="155"/>
      <c r="IXS9" s="155"/>
      <c r="IXT9" s="155"/>
      <c r="IXU9" s="155"/>
      <c r="IXV9" s="155"/>
      <c r="IXW9" s="155"/>
      <c r="IXX9" s="155"/>
      <c r="IXY9" s="155"/>
      <c r="IXZ9" s="155"/>
      <c r="IYA9" s="155"/>
      <c r="IYB9" s="155"/>
      <c r="IYC9" s="155"/>
      <c r="IYD9" s="155"/>
      <c r="IYE9" s="155"/>
      <c r="IYF9" s="155"/>
      <c r="IYG9" s="155"/>
      <c r="IYH9" s="155"/>
      <c r="IYI9" s="155"/>
      <c r="IYJ9" s="155"/>
      <c r="IYK9" s="155"/>
      <c r="IYL9" s="155"/>
      <c r="IYM9" s="155"/>
      <c r="IYN9" s="155"/>
      <c r="IYO9" s="155"/>
      <c r="IYP9" s="155"/>
      <c r="IYQ9" s="155"/>
      <c r="IYR9" s="155"/>
      <c r="IYS9" s="155"/>
      <c r="IYT9" s="155"/>
      <c r="IYU9" s="155"/>
      <c r="IYV9" s="155"/>
      <c r="IYW9" s="155"/>
      <c r="IYX9" s="155"/>
      <c r="IYY9" s="155"/>
      <c r="IYZ9" s="155"/>
      <c r="IZA9" s="155"/>
      <c r="IZB9" s="155"/>
      <c r="IZC9" s="155"/>
      <c r="IZD9" s="155"/>
      <c r="IZE9" s="155"/>
      <c r="IZF9" s="155"/>
      <c r="IZG9" s="155"/>
      <c r="IZH9" s="155"/>
      <c r="IZI9" s="155"/>
      <c r="IZJ9" s="155"/>
      <c r="IZK9" s="155"/>
      <c r="IZL9" s="155"/>
      <c r="IZM9" s="155"/>
      <c r="IZN9" s="155"/>
      <c r="IZO9" s="155"/>
      <c r="IZP9" s="155"/>
      <c r="IZQ9" s="155"/>
      <c r="IZR9" s="155"/>
      <c r="IZS9" s="155"/>
      <c r="IZT9" s="155"/>
      <c r="IZU9" s="155"/>
      <c r="IZV9" s="155"/>
      <c r="IZW9" s="155"/>
      <c r="IZX9" s="155"/>
      <c r="IZY9" s="155"/>
      <c r="IZZ9" s="155"/>
      <c r="JAA9" s="155"/>
      <c r="JAB9" s="155"/>
      <c r="JAC9" s="155"/>
      <c r="JAD9" s="155"/>
      <c r="JAE9" s="155"/>
      <c r="JAF9" s="155"/>
      <c r="JAG9" s="155"/>
      <c r="JAH9" s="155"/>
      <c r="JAI9" s="155"/>
      <c r="JAJ9" s="155"/>
      <c r="JAK9" s="155"/>
      <c r="JAL9" s="155"/>
      <c r="JAM9" s="155"/>
      <c r="JAN9" s="155"/>
      <c r="JAO9" s="155"/>
      <c r="JAP9" s="155"/>
      <c r="JAQ9" s="155"/>
      <c r="JAR9" s="155"/>
      <c r="JAS9" s="155"/>
      <c r="JAT9" s="155"/>
      <c r="JAU9" s="155"/>
      <c r="JAV9" s="155"/>
      <c r="JAW9" s="155"/>
      <c r="JAX9" s="155"/>
      <c r="JAY9" s="155"/>
      <c r="JAZ9" s="155"/>
      <c r="JBA9" s="155"/>
      <c r="JBB9" s="155"/>
      <c r="JBC9" s="155"/>
      <c r="JBD9" s="155"/>
      <c r="JBE9" s="155"/>
      <c r="JBF9" s="155"/>
      <c r="JBG9" s="155"/>
      <c r="JBH9" s="155"/>
      <c r="JBI9" s="155"/>
      <c r="JBJ9" s="155"/>
      <c r="JBK9" s="155"/>
      <c r="JBL9" s="155"/>
      <c r="JBM9" s="155"/>
      <c r="JBN9" s="155"/>
      <c r="JBO9" s="155"/>
      <c r="JBP9" s="155"/>
      <c r="JBQ9" s="155"/>
      <c r="JBR9" s="155"/>
      <c r="JBS9" s="155"/>
      <c r="JBT9" s="155"/>
      <c r="JBU9" s="155"/>
      <c r="JBV9" s="155"/>
      <c r="JBW9" s="155"/>
      <c r="JBX9" s="155"/>
      <c r="JBY9" s="155"/>
      <c r="JBZ9" s="155"/>
      <c r="JCA9" s="155"/>
      <c r="JCB9" s="155"/>
      <c r="JCC9" s="155"/>
      <c r="JCD9" s="155"/>
      <c r="JCE9" s="155"/>
      <c r="JCF9" s="155"/>
      <c r="JCG9" s="155"/>
      <c r="JCH9" s="155"/>
      <c r="JCI9" s="155"/>
      <c r="JCJ9" s="155"/>
      <c r="JCK9" s="155"/>
      <c r="JCL9" s="155"/>
      <c r="JCM9" s="155"/>
      <c r="JCN9" s="155"/>
      <c r="JCO9" s="155"/>
      <c r="JCP9" s="155"/>
      <c r="JCQ9" s="155"/>
      <c r="JCR9" s="155"/>
      <c r="JCS9" s="155"/>
      <c r="JCT9" s="155"/>
      <c r="JCU9" s="155"/>
      <c r="JCV9" s="155"/>
      <c r="JCW9" s="155"/>
      <c r="JCX9" s="155"/>
      <c r="JCY9" s="155"/>
      <c r="JCZ9" s="155"/>
      <c r="JDA9" s="155"/>
      <c r="JDB9" s="155"/>
      <c r="JDC9" s="155"/>
      <c r="JDD9" s="155"/>
      <c r="JDE9" s="155"/>
      <c r="JDF9" s="155"/>
      <c r="JDG9" s="155"/>
      <c r="JDH9" s="155"/>
      <c r="JDI9" s="155"/>
      <c r="JDJ9" s="155"/>
      <c r="JDK9" s="155"/>
      <c r="JDL9" s="155"/>
      <c r="JDM9" s="155"/>
      <c r="JDN9" s="155"/>
      <c r="JDO9" s="155"/>
      <c r="JDP9" s="155"/>
      <c r="JDQ9" s="155"/>
      <c r="JDR9" s="155"/>
      <c r="JDS9" s="155"/>
      <c r="JDT9" s="155"/>
      <c r="JDU9" s="155"/>
      <c r="JDV9" s="155"/>
      <c r="JDW9" s="155"/>
      <c r="JDX9" s="155"/>
      <c r="JDY9" s="155"/>
      <c r="JDZ9" s="155"/>
      <c r="JEA9" s="155"/>
      <c r="JEB9" s="155"/>
      <c r="JEC9" s="155"/>
      <c r="JED9" s="155"/>
      <c r="JEE9" s="155"/>
      <c r="JEF9" s="155"/>
      <c r="JEG9" s="155"/>
      <c r="JEH9" s="155"/>
      <c r="JEI9" s="155"/>
      <c r="JEJ9" s="155"/>
      <c r="JEK9" s="155"/>
      <c r="JEL9" s="155"/>
      <c r="JEM9" s="155"/>
      <c r="JEN9" s="155"/>
      <c r="JEO9" s="155"/>
      <c r="JEP9" s="155"/>
      <c r="JEQ9" s="155"/>
      <c r="JER9" s="155"/>
      <c r="JES9" s="155"/>
      <c r="JET9" s="155"/>
      <c r="JEU9" s="155"/>
      <c r="JEV9" s="155"/>
      <c r="JEW9" s="155"/>
      <c r="JEX9" s="155"/>
      <c r="JEY9" s="155"/>
      <c r="JEZ9" s="155"/>
      <c r="JFA9" s="155"/>
      <c r="JFB9" s="155"/>
      <c r="JFC9" s="155"/>
      <c r="JFD9" s="155"/>
      <c r="JFE9" s="155"/>
      <c r="JFF9" s="155"/>
      <c r="JFG9" s="155"/>
      <c r="JFH9" s="155"/>
      <c r="JFI9" s="155"/>
      <c r="JFJ9" s="155"/>
      <c r="JFK9" s="155"/>
      <c r="JFL9" s="155"/>
      <c r="JFM9" s="155"/>
      <c r="JFN9" s="155"/>
      <c r="JFO9" s="155"/>
      <c r="JFP9" s="155"/>
      <c r="JFQ9" s="155"/>
      <c r="JFR9" s="155"/>
      <c r="JFS9" s="155"/>
      <c r="JFT9" s="155"/>
      <c r="JFU9" s="155"/>
      <c r="JFV9" s="155"/>
      <c r="JFW9" s="155"/>
      <c r="JFX9" s="155"/>
      <c r="JFY9" s="155"/>
      <c r="JFZ9" s="155"/>
      <c r="JGA9" s="155"/>
      <c r="JGB9" s="155"/>
      <c r="JGC9" s="155"/>
      <c r="JGD9" s="155"/>
      <c r="JGE9" s="155"/>
      <c r="JGF9" s="155"/>
      <c r="JGG9" s="155"/>
      <c r="JGH9" s="155"/>
      <c r="JGI9" s="155"/>
      <c r="JGJ9" s="155"/>
      <c r="JGK9" s="155"/>
      <c r="JGL9" s="155"/>
      <c r="JGM9" s="155"/>
      <c r="JGN9" s="155"/>
      <c r="JGO9" s="155"/>
      <c r="JGP9" s="155"/>
      <c r="JGQ9" s="155"/>
      <c r="JGR9" s="155"/>
      <c r="JGS9" s="155"/>
      <c r="JGT9" s="155"/>
      <c r="JGU9" s="155"/>
      <c r="JGV9" s="155"/>
      <c r="JGW9" s="155"/>
      <c r="JGX9" s="155"/>
      <c r="JGY9" s="155"/>
      <c r="JGZ9" s="155"/>
      <c r="JHA9" s="155"/>
      <c r="JHB9" s="155"/>
      <c r="JHC9" s="155"/>
      <c r="JHD9" s="155"/>
      <c r="JHE9" s="155"/>
      <c r="JHF9" s="155"/>
      <c r="JHG9" s="155"/>
      <c r="JHH9" s="155"/>
      <c r="JHI9" s="155"/>
      <c r="JHJ9" s="155"/>
      <c r="JHK9" s="155"/>
      <c r="JHL9" s="155"/>
      <c r="JHM9" s="155"/>
      <c r="JHN9" s="155"/>
      <c r="JHO9" s="155"/>
      <c r="JHP9" s="155"/>
      <c r="JHQ9" s="155"/>
      <c r="JHR9" s="155"/>
      <c r="JHS9" s="155"/>
      <c r="JHT9" s="155"/>
      <c r="JHU9" s="155"/>
      <c r="JHV9" s="155"/>
      <c r="JHW9" s="155"/>
      <c r="JHX9" s="155"/>
      <c r="JHY9" s="155"/>
      <c r="JHZ9" s="155"/>
      <c r="JIA9" s="155"/>
      <c r="JIB9" s="155"/>
      <c r="JIC9" s="155"/>
      <c r="JID9" s="155"/>
      <c r="JIE9" s="155"/>
      <c r="JIF9" s="155"/>
      <c r="JIG9" s="155"/>
      <c r="JIH9" s="155"/>
      <c r="JII9" s="155"/>
      <c r="JIJ9" s="155"/>
      <c r="JIK9" s="155"/>
      <c r="JIL9" s="155"/>
      <c r="JIM9" s="155"/>
      <c r="JIN9" s="155"/>
      <c r="JIO9" s="155"/>
      <c r="JIP9" s="155"/>
      <c r="JIQ9" s="155"/>
      <c r="JIR9" s="155"/>
      <c r="JIS9" s="155"/>
      <c r="JIT9" s="155"/>
      <c r="JIU9" s="155"/>
      <c r="JIV9" s="155"/>
      <c r="JIW9" s="155"/>
      <c r="JIX9" s="155"/>
      <c r="JIY9" s="155"/>
      <c r="JIZ9" s="155"/>
      <c r="JJA9" s="155"/>
      <c r="JJB9" s="155"/>
      <c r="JJC9" s="155"/>
      <c r="JJD9" s="155"/>
      <c r="JJE9" s="155"/>
      <c r="JJF9" s="155"/>
      <c r="JJG9" s="155"/>
      <c r="JJH9" s="155"/>
      <c r="JJI9" s="155"/>
      <c r="JJJ9" s="155"/>
      <c r="JJK9" s="155"/>
      <c r="JJL9" s="155"/>
      <c r="JJM9" s="155"/>
      <c r="JJN9" s="155"/>
      <c r="JJO9" s="155"/>
      <c r="JJP9" s="155"/>
      <c r="JJQ9" s="155"/>
      <c r="JJR9" s="155"/>
      <c r="JJS9" s="155"/>
      <c r="JJT9" s="155"/>
      <c r="JJU9" s="155"/>
      <c r="JJV9" s="155"/>
      <c r="JJW9" s="155"/>
      <c r="JJX9" s="155"/>
      <c r="JJY9" s="155"/>
      <c r="JJZ9" s="155"/>
      <c r="JKA9" s="155"/>
      <c r="JKB9" s="155"/>
      <c r="JKC9" s="155"/>
      <c r="JKD9" s="155"/>
      <c r="JKE9" s="155"/>
      <c r="JKF9" s="155"/>
      <c r="JKG9" s="155"/>
      <c r="JKH9" s="155"/>
      <c r="JKI9" s="155"/>
      <c r="JKJ9" s="155"/>
      <c r="JKK9" s="155"/>
      <c r="JKL9" s="155"/>
      <c r="JKM9" s="155"/>
      <c r="JKN9" s="155"/>
      <c r="JKO9" s="155"/>
      <c r="JKP9" s="155"/>
      <c r="JKQ9" s="155"/>
      <c r="JKR9" s="155"/>
      <c r="JKS9" s="155"/>
      <c r="JKT9" s="155"/>
      <c r="JKU9" s="155"/>
      <c r="JKV9" s="155"/>
      <c r="JKW9" s="155"/>
      <c r="JKX9" s="155"/>
      <c r="JKY9" s="155"/>
      <c r="JKZ9" s="155"/>
      <c r="JLA9" s="155"/>
      <c r="JLB9" s="155"/>
      <c r="JLC9" s="155"/>
      <c r="JLD9" s="155"/>
      <c r="JLE9" s="155"/>
      <c r="JLF9" s="155"/>
      <c r="JLG9" s="155"/>
      <c r="JLH9" s="155"/>
      <c r="JLI9" s="155"/>
      <c r="JLJ9" s="155"/>
      <c r="JLK9" s="155"/>
      <c r="JLL9" s="155"/>
      <c r="JLM9" s="155"/>
      <c r="JLN9" s="155"/>
      <c r="JLO9" s="155"/>
      <c r="JLP9" s="155"/>
      <c r="JLQ9" s="155"/>
      <c r="JLR9" s="155"/>
      <c r="JLS9" s="155"/>
      <c r="JLT9" s="155"/>
      <c r="JLU9" s="155"/>
      <c r="JLV9" s="155"/>
      <c r="JLW9" s="155"/>
      <c r="JLX9" s="155"/>
      <c r="JLY9" s="155"/>
      <c r="JLZ9" s="155"/>
      <c r="JMA9" s="155"/>
      <c r="JMB9" s="155"/>
      <c r="JMC9" s="155"/>
      <c r="JMD9" s="155"/>
      <c r="JME9" s="155"/>
      <c r="JMF9" s="155"/>
      <c r="JMG9" s="155"/>
      <c r="JMH9" s="155"/>
      <c r="JMI9" s="155"/>
      <c r="JMJ9" s="155"/>
      <c r="JMK9" s="155"/>
      <c r="JML9" s="155"/>
      <c r="JMM9" s="155"/>
      <c r="JMN9" s="155"/>
      <c r="JMO9" s="155"/>
      <c r="JMP9" s="155"/>
      <c r="JMQ9" s="155"/>
      <c r="JMR9" s="155"/>
      <c r="JMS9" s="155"/>
      <c r="JMT9" s="155"/>
      <c r="JMU9" s="155"/>
      <c r="JMV9" s="155"/>
      <c r="JMW9" s="155"/>
      <c r="JMX9" s="155"/>
      <c r="JMY9" s="155"/>
      <c r="JMZ9" s="155"/>
      <c r="JNA9" s="155"/>
      <c r="JNB9" s="155"/>
      <c r="JNC9" s="155"/>
      <c r="JND9" s="155"/>
      <c r="JNE9" s="155"/>
      <c r="JNF9" s="155"/>
      <c r="JNG9" s="155"/>
      <c r="JNH9" s="155"/>
      <c r="JNI9" s="155"/>
      <c r="JNJ9" s="155"/>
      <c r="JNK9" s="155"/>
      <c r="JNL9" s="155"/>
      <c r="JNM9" s="155"/>
      <c r="JNN9" s="155"/>
      <c r="JNO9" s="155"/>
      <c r="JNP9" s="155"/>
      <c r="JNQ9" s="155"/>
      <c r="JNR9" s="155"/>
      <c r="JNS9" s="155"/>
      <c r="JNT9" s="155"/>
      <c r="JNU9" s="155"/>
      <c r="JNV9" s="155"/>
      <c r="JNW9" s="155"/>
      <c r="JNX9" s="155"/>
      <c r="JNY9" s="155"/>
      <c r="JNZ9" s="155"/>
      <c r="JOA9" s="155"/>
      <c r="JOB9" s="155"/>
      <c r="JOC9" s="155"/>
      <c r="JOD9" s="155"/>
      <c r="JOE9" s="155"/>
      <c r="JOF9" s="155"/>
      <c r="JOG9" s="155"/>
      <c r="JOH9" s="155"/>
      <c r="JOI9" s="155"/>
      <c r="JOJ9" s="155"/>
      <c r="JOK9" s="155"/>
      <c r="JOL9" s="155"/>
      <c r="JOM9" s="155"/>
      <c r="JON9" s="155"/>
      <c r="JOO9" s="155"/>
      <c r="JOP9" s="155"/>
      <c r="JOQ9" s="155"/>
      <c r="JOR9" s="155"/>
      <c r="JOS9" s="155"/>
      <c r="JOT9" s="155"/>
      <c r="JOU9" s="155"/>
      <c r="JOV9" s="155"/>
      <c r="JOW9" s="155"/>
      <c r="JOX9" s="155"/>
      <c r="JOY9" s="155"/>
      <c r="JOZ9" s="155"/>
      <c r="JPA9" s="155"/>
      <c r="JPB9" s="155"/>
      <c r="JPC9" s="155"/>
      <c r="JPD9" s="155"/>
      <c r="JPE9" s="155"/>
      <c r="JPF9" s="155"/>
      <c r="JPG9" s="155"/>
      <c r="JPH9" s="155"/>
      <c r="JPI9" s="155"/>
      <c r="JPJ9" s="155"/>
      <c r="JPK9" s="155"/>
      <c r="JPL9" s="155"/>
      <c r="JPM9" s="155"/>
      <c r="JPN9" s="155"/>
      <c r="JPO9" s="155"/>
      <c r="JPP9" s="155"/>
      <c r="JPQ9" s="155"/>
      <c r="JPR9" s="155"/>
      <c r="JPS9" s="155"/>
      <c r="JPT9" s="155"/>
      <c r="JPU9" s="155"/>
      <c r="JPV9" s="155"/>
      <c r="JPW9" s="155"/>
      <c r="JPX9" s="155"/>
      <c r="JPY9" s="155"/>
      <c r="JPZ9" s="155"/>
      <c r="JQA9" s="155"/>
      <c r="JQB9" s="155"/>
      <c r="JQC9" s="155"/>
      <c r="JQD9" s="155"/>
      <c r="JQE9" s="155"/>
      <c r="JQF9" s="155"/>
      <c r="JQG9" s="155"/>
      <c r="JQH9" s="155"/>
      <c r="JQI9" s="155"/>
      <c r="JQJ9" s="155"/>
      <c r="JQK9" s="155"/>
      <c r="JQL9" s="155"/>
      <c r="JQM9" s="155"/>
      <c r="JQN9" s="155"/>
      <c r="JQO9" s="155"/>
      <c r="JQP9" s="155"/>
      <c r="JQQ9" s="155"/>
      <c r="JQR9" s="155"/>
      <c r="JQS9" s="155"/>
      <c r="JQT9" s="155"/>
      <c r="JQU9" s="155"/>
      <c r="JQV9" s="155"/>
      <c r="JQW9" s="155"/>
      <c r="JQX9" s="155"/>
      <c r="JQY9" s="155"/>
      <c r="JQZ9" s="155"/>
      <c r="JRA9" s="155"/>
      <c r="JRB9" s="155"/>
      <c r="JRC9" s="155"/>
      <c r="JRD9" s="155"/>
      <c r="JRE9" s="155"/>
      <c r="JRF9" s="155"/>
      <c r="JRG9" s="155"/>
      <c r="JRH9" s="155"/>
      <c r="JRI9" s="155"/>
      <c r="JRJ9" s="155"/>
      <c r="JRK9" s="155"/>
      <c r="JRL9" s="155"/>
      <c r="JRM9" s="155"/>
      <c r="JRN9" s="155"/>
      <c r="JRO9" s="155"/>
      <c r="JRP9" s="155"/>
      <c r="JRQ9" s="155"/>
      <c r="JRR9" s="155"/>
      <c r="JRS9" s="155"/>
      <c r="JRT9" s="155"/>
      <c r="JRU9" s="155"/>
      <c r="JRV9" s="155"/>
      <c r="JRW9" s="155"/>
      <c r="JRX9" s="155"/>
      <c r="JRY9" s="155"/>
      <c r="JRZ9" s="155"/>
      <c r="JSA9" s="155"/>
      <c r="JSB9" s="155"/>
      <c r="JSC9" s="155"/>
      <c r="JSD9" s="155"/>
      <c r="JSE9" s="155"/>
      <c r="JSF9" s="155"/>
      <c r="JSG9" s="155"/>
      <c r="JSH9" s="155"/>
      <c r="JSI9" s="155"/>
      <c r="JSJ9" s="155"/>
      <c r="JSK9" s="155"/>
      <c r="JSL9" s="155"/>
      <c r="JSM9" s="155"/>
      <c r="JSN9" s="155"/>
      <c r="JSO9" s="155"/>
      <c r="JSP9" s="155"/>
      <c r="JSQ9" s="155"/>
      <c r="JSR9" s="155"/>
      <c r="JSS9" s="155"/>
      <c r="JST9" s="155"/>
      <c r="JSU9" s="155"/>
      <c r="JSV9" s="155"/>
      <c r="JSW9" s="155"/>
      <c r="JSX9" s="155"/>
      <c r="JSY9" s="155"/>
      <c r="JSZ9" s="155"/>
      <c r="JTA9" s="155"/>
      <c r="JTB9" s="155"/>
      <c r="JTC9" s="155"/>
      <c r="JTD9" s="155"/>
      <c r="JTE9" s="155"/>
      <c r="JTF9" s="155"/>
      <c r="JTG9" s="155"/>
      <c r="JTH9" s="155"/>
      <c r="JTI9" s="155"/>
      <c r="JTJ9" s="155"/>
      <c r="JTK9" s="155"/>
      <c r="JTL9" s="155"/>
      <c r="JTM9" s="155"/>
      <c r="JTN9" s="155"/>
      <c r="JTO9" s="155"/>
      <c r="JTP9" s="155"/>
      <c r="JTQ9" s="155"/>
      <c r="JTR9" s="155"/>
      <c r="JTS9" s="155"/>
      <c r="JTT9" s="155"/>
      <c r="JTU9" s="155"/>
      <c r="JTV9" s="155"/>
      <c r="JTW9" s="155"/>
      <c r="JTX9" s="155"/>
      <c r="JTY9" s="155"/>
      <c r="JTZ9" s="155"/>
      <c r="JUA9" s="155"/>
      <c r="JUB9" s="155"/>
      <c r="JUC9" s="155"/>
      <c r="JUD9" s="155"/>
      <c r="JUE9" s="155"/>
      <c r="JUF9" s="155"/>
      <c r="JUG9" s="155"/>
      <c r="JUH9" s="155"/>
      <c r="JUI9" s="155"/>
      <c r="JUJ9" s="155"/>
      <c r="JUK9" s="155"/>
      <c r="JUL9" s="155"/>
      <c r="JUM9" s="155"/>
      <c r="JUN9" s="155"/>
      <c r="JUO9" s="155"/>
      <c r="JUP9" s="155"/>
      <c r="JUQ9" s="155"/>
      <c r="JUR9" s="155"/>
      <c r="JUS9" s="155"/>
      <c r="JUT9" s="155"/>
      <c r="JUU9" s="155"/>
      <c r="JUV9" s="155"/>
      <c r="JUW9" s="155"/>
      <c r="JUX9" s="155"/>
      <c r="JUY9" s="155"/>
      <c r="JUZ9" s="155"/>
      <c r="JVA9" s="155"/>
      <c r="JVB9" s="155"/>
      <c r="JVC9" s="155"/>
      <c r="JVD9" s="155"/>
      <c r="JVE9" s="155"/>
      <c r="JVF9" s="155"/>
      <c r="JVG9" s="155"/>
      <c r="JVH9" s="155"/>
      <c r="JVI9" s="155"/>
      <c r="JVJ9" s="155"/>
      <c r="JVK9" s="155"/>
      <c r="JVL9" s="155"/>
      <c r="JVM9" s="155"/>
      <c r="JVN9" s="155"/>
      <c r="JVO9" s="155"/>
      <c r="JVP9" s="155"/>
      <c r="JVQ9" s="155"/>
      <c r="JVR9" s="155"/>
      <c r="JVS9" s="155"/>
      <c r="JVT9" s="155"/>
      <c r="JVU9" s="155"/>
      <c r="JVV9" s="155"/>
      <c r="JVW9" s="155"/>
      <c r="JVX9" s="155"/>
      <c r="JVY9" s="155"/>
      <c r="JVZ9" s="155"/>
      <c r="JWA9" s="155"/>
      <c r="JWB9" s="155"/>
      <c r="JWC9" s="155"/>
      <c r="JWD9" s="155"/>
      <c r="JWE9" s="155"/>
      <c r="JWF9" s="155"/>
      <c r="JWG9" s="155"/>
      <c r="JWH9" s="155"/>
      <c r="JWI9" s="155"/>
      <c r="JWJ9" s="155"/>
      <c r="JWK9" s="155"/>
      <c r="JWL9" s="155"/>
      <c r="JWM9" s="155"/>
      <c r="JWN9" s="155"/>
      <c r="JWO9" s="155"/>
      <c r="JWP9" s="155"/>
      <c r="JWQ9" s="155"/>
      <c r="JWR9" s="155"/>
      <c r="JWS9" s="155"/>
      <c r="JWT9" s="155"/>
      <c r="JWU9" s="155"/>
      <c r="JWV9" s="155"/>
      <c r="JWW9" s="155"/>
      <c r="JWX9" s="155"/>
      <c r="JWY9" s="155"/>
      <c r="JWZ9" s="155"/>
      <c r="JXA9" s="155"/>
      <c r="JXB9" s="155"/>
      <c r="JXC9" s="155"/>
      <c r="JXD9" s="155"/>
      <c r="JXE9" s="155"/>
      <c r="JXF9" s="155"/>
      <c r="JXG9" s="155"/>
      <c r="JXH9" s="155"/>
      <c r="JXI9" s="155"/>
      <c r="JXJ9" s="155"/>
      <c r="JXK9" s="155"/>
      <c r="JXL9" s="155"/>
      <c r="JXM9" s="155"/>
      <c r="JXN9" s="155"/>
      <c r="JXO9" s="155"/>
      <c r="JXP9" s="155"/>
      <c r="JXQ9" s="155"/>
      <c r="JXR9" s="155"/>
      <c r="JXS9" s="155"/>
      <c r="JXT9" s="155"/>
      <c r="JXU9" s="155"/>
      <c r="JXV9" s="155"/>
      <c r="JXW9" s="155"/>
      <c r="JXX9" s="155"/>
      <c r="JXY9" s="155"/>
      <c r="JXZ9" s="155"/>
      <c r="JYA9" s="155"/>
      <c r="JYB9" s="155"/>
      <c r="JYC9" s="155"/>
      <c r="JYD9" s="155"/>
      <c r="JYE9" s="155"/>
      <c r="JYF9" s="155"/>
      <c r="JYG9" s="155"/>
      <c r="JYH9" s="155"/>
      <c r="JYI9" s="155"/>
      <c r="JYJ9" s="155"/>
      <c r="JYK9" s="155"/>
      <c r="JYL9" s="155"/>
      <c r="JYM9" s="155"/>
      <c r="JYN9" s="155"/>
      <c r="JYO9" s="155"/>
      <c r="JYP9" s="155"/>
      <c r="JYQ9" s="155"/>
      <c r="JYR9" s="155"/>
      <c r="JYS9" s="155"/>
      <c r="JYT9" s="155"/>
      <c r="JYU9" s="155"/>
      <c r="JYV9" s="155"/>
      <c r="JYW9" s="155"/>
      <c r="JYX9" s="155"/>
      <c r="JYY9" s="155"/>
      <c r="JYZ9" s="155"/>
      <c r="JZA9" s="155"/>
      <c r="JZB9" s="155"/>
      <c r="JZC9" s="155"/>
      <c r="JZD9" s="155"/>
      <c r="JZE9" s="155"/>
      <c r="JZF9" s="155"/>
      <c r="JZG9" s="155"/>
      <c r="JZH9" s="155"/>
      <c r="JZI9" s="155"/>
      <c r="JZJ9" s="155"/>
      <c r="JZK9" s="155"/>
      <c r="JZL9" s="155"/>
      <c r="JZM9" s="155"/>
      <c r="JZN9" s="155"/>
      <c r="JZO9" s="155"/>
      <c r="JZP9" s="155"/>
      <c r="JZQ9" s="155"/>
      <c r="JZR9" s="155"/>
      <c r="JZS9" s="155"/>
      <c r="JZT9" s="155"/>
      <c r="JZU9" s="155"/>
      <c r="JZV9" s="155"/>
      <c r="JZW9" s="155"/>
      <c r="JZX9" s="155"/>
      <c r="JZY9" s="155"/>
      <c r="JZZ9" s="155"/>
      <c r="KAA9" s="155"/>
      <c r="KAB9" s="155"/>
      <c r="KAC9" s="155"/>
      <c r="KAD9" s="155"/>
      <c r="KAE9" s="155"/>
      <c r="KAF9" s="155"/>
      <c r="KAG9" s="155"/>
      <c r="KAH9" s="155"/>
      <c r="KAI9" s="155"/>
      <c r="KAJ9" s="155"/>
      <c r="KAK9" s="155"/>
      <c r="KAL9" s="155"/>
      <c r="KAM9" s="155"/>
      <c r="KAN9" s="155"/>
      <c r="KAO9" s="155"/>
      <c r="KAP9" s="155"/>
      <c r="KAQ9" s="155"/>
      <c r="KAR9" s="155"/>
      <c r="KAS9" s="155"/>
      <c r="KAT9" s="155"/>
      <c r="KAU9" s="155"/>
      <c r="KAV9" s="155"/>
      <c r="KAW9" s="155"/>
      <c r="KAX9" s="155"/>
      <c r="KAY9" s="155"/>
      <c r="KAZ9" s="155"/>
      <c r="KBA9" s="155"/>
      <c r="KBB9" s="155"/>
      <c r="KBC9" s="155"/>
      <c r="KBD9" s="155"/>
      <c r="KBE9" s="155"/>
      <c r="KBF9" s="155"/>
      <c r="KBG9" s="155"/>
      <c r="KBH9" s="155"/>
      <c r="KBI9" s="155"/>
      <c r="KBJ9" s="155"/>
      <c r="KBK9" s="155"/>
      <c r="KBL9" s="155"/>
      <c r="KBM9" s="155"/>
      <c r="KBN9" s="155"/>
      <c r="KBO9" s="155"/>
      <c r="KBP9" s="155"/>
      <c r="KBQ9" s="155"/>
      <c r="KBR9" s="155"/>
      <c r="KBS9" s="155"/>
      <c r="KBT9" s="155"/>
      <c r="KBU9" s="155"/>
      <c r="KBV9" s="155"/>
      <c r="KBW9" s="155"/>
      <c r="KBX9" s="155"/>
      <c r="KBY9" s="155"/>
      <c r="KBZ9" s="155"/>
      <c r="KCA9" s="155"/>
      <c r="KCB9" s="155"/>
      <c r="KCC9" s="155"/>
      <c r="KCD9" s="155"/>
      <c r="KCE9" s="155"/>
      <c r="KCF9" s="155"/>
      <c r="KCG9" s="155"/>
      <c r="KCH9" s="155"/>
      <c r="KCI9" s="155"/>
      <c r="KCJ9" s="155"/>
      <c r="KCK9" s="155"/>
      <c r="KCL9" s="155"/>
      <c r="KCM9" s="155"/>
      <c r="KCN9" s="155"/>
      <c r="KCO9" s="155"/>
      <c r="KCP9" s="155"/>
      <c r="KCQ9" s="155"/>
      <c r="KCR9" s="155"/>
      <c r="KCS9" s="155"/>
      <c r="KCT9" s="155"/>
      <c r="KCU9" s="155"/>
      <c r="KCV9" s="155"/>
      <c r="KCW9" s="155"/>
      <c r="KCX9" s="155"/>
      <c r="KCY9" s="155"/>
      <c r="KCZ9" s="155"/>
      <c r="KDA9" s="155"/>
      <c r="KDB9" s="155"/>
      <c r="KDC9" s="155"/>
      <c r="KDD9" s="155"/>
      <c r="KDE9" s="155"/>
      <c r="KDF9" s="155"/>
      <c r="KDG9" s="155"/>
      <c r="KDH9" s="155"/>
      <c r="KDI9" s="155"/>
      <c r="KDJ9" s="155"/>
      <c r="KDK9" s="155"/>
      <c r="KDL9" s="155"/>
      <c r="KDM9" s="155"/>
      <c r="KDN9" s="155"/>
      <c r="KDO9" s="155"/>
      <c r="KDP9" s="155"/>
      <c r="KDQ9" s="155"/>
      <c r="KDR9" s="155"/>
      <c r="KDS9" s="155"/>
      <c r="KDT9" s="155"/>
      <c r="KDU9" s="155"/>
      <c r="KDV9" s="155"/>
      <c r="KDW9" s="155"/>
      <c r="KDX9" s="155"/>
      <c r="KDY9" s="155"/>
      <c r="KDZ9" s="155"/>
      <c r="KEA9" s="155"/>
      <c r="KEB9" s="155"/>
      <c r="KEC9" s="155"/>
      <c r="KED9" s="155"/>
      <c r="KEE9" s="155"/>
      <c r="KEF9" s="155"/>
      <c r="KEG9" s="155"/>
      <c r="KEH9" s="155"/>
      <c r="KEI9" s="155"/>
      <c r="KEJ9" s="155"/>
      <c r="KEK9" s="155"/>
      <c r="KEL9" s="155"/>
      <c r="KEM9" s="155"/>
      <c r="KEN9" s="155"/>
      <c r="KEO9" s="155"/>
      <c r="KEP9" s="155"/>
      <c r="KEQ9" s="155"/>
      <c r="KER9" s="155"/>
      <c r="KES9" s="155"/>
      <c r="KET9" s="155"/>
      <c r="KEU9" s="155"/>
      <c r="KEV9" s="155"/>
      <c r="KEW9" s="155"/>
      <c r="KEX9" s="155"/>
      <c r="KEY9" s="155"/>
      <c r="KEZ9" s="155"/>
      <c r="KFA9" s="155"/>
      <c r="KFB9" s="155"/>
      <c r="KFC9" s="155"/>
      <c r="KFD9" s="155"/>
      <c r="KFE9" s="155"/>
      <c r="KFF9" s="155"/>
      <c r="KFG9" s="155"/>
      <c r="KFH9" s="155"/>
      <c r="KFI9" s="155"/>
      <c r="KFJ9" s="155"/>
      <c r="KFK9" s="155"/>
      <c r="KFL9" s="155"/>
      <c r="KFM9" s="155"/>
      <c r="KFN9" s="155"/>
      <c r="KFO9" s="155"/>
      <c r="KFP9" s="155"/>
      <c r="KFQ9" s="155"/>
      <c r="KFR9" s="155"/>
      <c r="KFS9" s="155"/>
      <c r="KFT9" s="155"/>
      <c r="KFU9" s="155"/>
      <c r="KFV9" s="155"/>
      <c r="KFW9" s="155"/>
      <c r="KFX9" s="155"/>
      <c r="KFY9" s="155"/>
      <c r="KFZ9" s="155"/>
      <c r="KGA9" s="155"/>
      <c r="KGB9" s="155"/>
      <c r="KGC9" s="155"/>
      <c r="KGD9" s="155"/>
      <c r="KGE9" s="155"/>
      <c r="KGF9" s="155"/>
      <c r="KGG9" s="155"/>
      <c r="KGH9" s="155"/>
      <c r="KGI9" s="155"/>
      <c r="KGJ9" s="155"/>
      <c r="KGK9" s="155"/>
      <c r="KGL9" s="155"/>
      <c r="KGM9" s="155"/>
      <c r="KGN9" s="155"/>
      <c r="KGO9" s="155"/>
      <c r="KGP9" s="155"/>
      <c r="KGQ9" s="155"/>
      <c r="KGR9" s="155"/>
      <c r="KGS9" s="155"/>
      <c r="KGT9" s="155"/>
      <c r="KGU9" s="155"/>
      <c r="KGV9" s="155"/>
      <c r="KGW9" s="155"/>
      <c r="KGX9" s="155"/>
      <c r="KGY9" s="155"/>
      <c r="KGZ9" s="155"/>
      <c r="KHA9" s="155"/>
      <c r="KHB9" s="155"/>
      <c r="KHC9" s="155"/>
      <c r="KHD9" s="155"/>
      <c r="KHE9" s="155"/>
      <c r="KHF9" s="155"/>
      <c r="KHG9" s="155"/>
      <c r="KHH9" s="155"/>
      <c r="KHI9" s="155"/>
      <c r="KHJ9" s="155"/>
      <c r="KHK9" s="155"/>
      <c r="KHL9" s="155"/>
      <c r="KHM9" s="155"/>
      <c r="KHN9" s="155"/>
      <c r="KHO9" s="155"/>
      <c r="KHP9" s="155"/>
      <c r="KHQ9" s="155"/>
      <c r="KHR9" s="155"/>
      <c r="KHS9" s="155"/>
      <c r="KHT9" s="155"/>
      <c r="KHU9" s="155"/>
      <c r="KHV9" s="155"/>
      <c r="KHW9" s="155"/>
      <c r="KHX9" s="155"/>
      <c r="KHY9" s="155"/>
      <c r="KHZ9" s="155"/>
      <c r="KIA9" s="155"/>
      <c r="KIB9" s="155"/>
      <c r="KIC9" s="155"/>
      <c r="KID9" s="155"/>
      <c r="KIE9" s="155"/>
      <c r="KIF9" s="155"/>
      <c r="KIG9" s="155"/>
      <c r="KIH9" s="155"/>
      <c r="KII9" s="155"/>
      <c r="KIJ9" s="155"/>
      <c r="KIK9" s="155"/>
      <c r="KIL9" s="155"/>
      <c r="KIM9" s="155"/>
      <c r="KIN9" s="155"/>
      <c r="KIO9" s="155"/>
      <c r="KIP9" s="155"/>
      <c r="KIQ9" s="155"/>
      <c r="KIR9" s="155"/>
      <c r="KIS9" s="155"/>
      <c r="KIT9" s="155"/>
      <c r="KIU9" s="155"/>
      <c r="KIV9" s="155"/>
      <c r="KIW9" s="155"/>
      <c r="KIX9" s="155"/>
      <c r="KIY9" s="155"/>
      <c r="KIZ9" s="155"/>
      <c r="KJA9" s="155"/>
      <c r="KJB9" s="155"/>
      <c r="KJC9" s="155"/>
      <c r="KJD9" s="155"/>
      <c r="KJE9" s="155"/>
      <c r="KJF9" s="155"/>
      <c r="KJG9" s="155"/>
      <c r="KJH9" s="155"/>
      <c r="KJI9" s="155"/>
      <c r="KJJ9" s="155"/>
      <c r="KJK9" s="155"/>
      <c r="KJL9" s="155"/>
      <c r="KJM9" s="155"/>
      <c r="KJN9" s="155"/>
      <c r="KJO9" s="155"/>
      <c r="KJP9" s="155"/>
      <c r="KJQ9" s="155"/>
      <c r="KJR9" s="155"/>
      <c r="KJS9" s="155"/>
      <c r="KJT9" s="155"/>
      <c r="KJU9" s="155"/>
      <c r="KJV9" s="155"/>
      <c r="KJW9" s="155"/>
      <c r="KJX9" s="155"/>
      <c r="KJY9" s="155"/>
      <c r="KJZ9" s="155"/>
      <c r="KKA9" s="155"/>
      <c r="KKB9" s="155"/>
      <c r="KKC9" s="155"/>
      <c r="KKD9" s="155"/>
      <c r="KKE9" s="155"/>
      <c r="KKF9" s="155"/>
      <c r="KKG9" s="155"/>
      <c r="KKH9" s="155"/>
      <c r="KKI9" s="155"/>
      <c r="KKJ9" s="155"/>
      <c r="KKK9" s="155"/>
      <c r="KKL9" s="155"/>
      <c r="KKM9" s="155"/>
      <c r="KKN9" s="155"/>
      <c r="KKO9" s="155"/>
      <c r="KKP9" s="155"/>
      <c r="KKQ9" s="155"/>
      <c r="KKR9" s="155"/>
      <c r="KKS9" s="155"/>
      <c r="KKT9" s="155"/>
      <c r="KKU9" s="155"/>
      <c r="KKV9" s="155"/>
      <c r="KKW9" s="155"/>
      <c r="KKX9" s="155"/>
      <c r="KKY9" s="155"/>
      <c r="KKZ9" s="155"/>
      <c r="KLA9" s="155"/>
      <c r="KLB9" s="155"/>
      <c r="KLC9" s="155"/>
      <c r="KLD9" s="155"/>
      <c r="KLE9" s="155"/>
      <c r="KLF9" s="155"/>
      <c r="KLG9" s="155"/>
      <c r="KLH9" s="155"/>
      <c r="KLI9" s="155"/>
      <c r="KLJ9" s="155"/>
      <c r="KLK9" s="155"/>
      <c r="KLL9" s="155"/>
      <c r="KLM9" s="155"/>
      <c r="KLN9" s="155"/>
      <c r="KLO9" s="155"/>
      <c r="KLP9" s="155"/>
      <c r="KLQ9" s="155"/>
      <c r="KLR9" s="155"/>
      <c r="KLS9" s="155"/>
      <c r="KLT9" s="155"/>
      <c r="KLU9" s="155"/>
      <c r="KLV9" s="155"/>
      <c r="KLW9" s="155"/>
      <c r="KLX9" s="155"/>
      <c r="KLY9" s="155"/>
      <c r="KLZ9" s="155"/>
      <c r="KMA9" s="155"/>
      <c r="KMB9" s="155"/>
      <c r="KMC9" s="155"/>
      <c r="KMD9" s="155"/>
      <c r="KME9" s="155"/>
      <c r="KMF9" s="155"/>
      <c r="KMG9" s="155"/>
      <c r="KMH9" s="155"/>
      <c r="KMI9" s="155"/>
      <c r="KMJ9" s="155"/>
      <c r="KMK9" s="155"/>
      <c r="KML9" s="155"/>
      <c r="KMM9" s="155"/>
      <c r="KMN9" s="155"/>
      <c r="KMO9" s="155"/>
      <c r="KMP9" s="155"/>
      <c r="KMQ9" s="155"/>
      <c r="KMR9" s="155"/>
      <c r="KMS9" s="155"/>
      <c r="KMT9" s="155"/>
      <c r="KMU9" s="155"/>
      <c r="KMV9" s="155"/>
      <c r="KMW9" s="155"/>
      <c r="KMX9" s="155"/>
      <c r="KMY9" s="155"/>
      <c r="KMZ9" s="155"/>
      <c r="KNA9" s="155"/>
      <c r="KNB9" s="155"/>
      <c r="KNC9" s="155"/>
      <c r="KND9" s="155"/>
      <c r="KNE9" s="155"/>
      <c r="KNF9" s="155"/>
      <c r="KNG9" s="155"/>
      <c r="KNH9" s="155"/>
      <c r="KNI9" s="155"/>
      <c r="KNJ9" s="155"/>
      <c r="KNK9" s="155"/>
      <c r="KNL9" s="155"/>
      <c r="KNM9" s="155"/>
      <c r="KNN9" s="155"/>
      <c r="KNO9" s="155"/>
      <c r="KNP9" s="155"/>
      <c r="KNQ9" s="155"/>
      <c r="KNR9" s="155"/>
      <c r="KNS9" s="155"/>
      <c r="KNT9" s="155"/>
      <c r="KNU9" s="155"/>
      <c r="KNV9" s="155"/>
      <c r="KNW9" s="155"/>
      <c r="KNX9" s="155"/>
      <c r="KNY9" s="155"/>
      <c r="KNZ9" s="155"/>
      <c r="KOA9" s="155"/>
      <c r="KOB9" s="155"/>
      <c r="KOC9" s="155"/>
      <c r="KOD9" s="155"/>
      <c r="KOE9" s="155"/>
      <c r="KOF9" s="155"/>
      <c r="KOG9" s="155"/>
      <c r="KOH9" s="155"/>
      <c r="KOI9" s="155"/>
      <c r="KOJ9" s="155"/>
      <c r="KOK9" s="155"/>
      <c r="KOL9" s="155"/>
      <c r="KOM9" s="155"/>
      <c r="KON9" s="155"/>
      <c r="KOO9" s="155"/>
      <c r="KOP9" s="155"/>
      <c r="KOQ9" s="155"/>
      <c r="KOR9" s="155"/>
      <c r="KOS9" s="155"/>
      <c r="KOT9" s="155"/>
      <c r="KOU9" s="155"/>
      <c r="KOV9" s="155"/>
      <c r="KOW9" s="155"/>
      <c r="KOX9" s="155"/>
      <c r="KOY9" s="155"/>
      <c r="KOZ9" s="155"/>
      <c r="KPA9" s="155"/>
      <c r="KPB9" s="155"/>
      <c r="KPC9" s="155"/>
      <c r="KPD9" s="155"/>
      <c r="KPE9" s="155"/>
      <c r="KPF9" s="155"/>
      <c r="KPG9" s="155"/>
      <c r="KPH9" s="155"/>
      <c r="KPI9" s="155"/>
      <c r="KPJ9" s="155"/>
      <c r="KPK9" s="155"/>
      <c r="KPL9" s="155"/>
      <c r="KPM9" s="155"/>
      <c r="KPN9" s="155"/>
      <c r="KPO9" s="155"/>
      <c r="KPP9" s="155"/>
      <c r="KPQ9" s="155"/>
      <c r="KPR9" s="155"/>
      <c r="KPS9" s="155"/>
      <c r="KPT9" s="155"/>
      <c r="KPU9" s="155"/>
      <c r="KPV9" s="155"/>
      <c r="KPW9" s="155"/>
      <c r="KPX9" s="155"/>
      <c r="KPY9" s="155"/>
      <c r="KPZ9" s="155"/>
      <c r="KQA9" s="155"/>
      <c r="KQB9" s="155"/>
      <c r="KQC9" s="155"/>
      <c r="KQD9" s="155"/>
      <c r="KQE9" s="155"/>
      <c r="KQF9" s="155"/>
      <c r="KQG9" s="155"/>
      <c r="KQH9" s="155"/>
      <c r="KQI9" s="155"/>
      <c r="KQJ9" s="155"/>
      <c r="KQK9" s="155"/>
      <c r="KQL9" s="155"/>
      <c r="KQM9" s="155"/>
      <c r="KQN9" s="155"/>
      <c r="KQO9" s="155"/>
      <c r="KQP9" s="155"/>
      <c r="KQQ9" s="155"/>
      <c r="KQR9" s="155"/>
      <c r="KQS9" s="155"/>
      <c r="KQT9" s="155"/>
      <c r="KQU9" s="155"/>
      <c r="KQV9" s="155"/>
      <c r="KQW9" s="155"/>
      <c r="KQX9" s="155"/>
      <c r="KQY9" s="155"/>
      <c r="KQZ9" s="155"/>
      <c r="KRA9" s="155"/>
      <c r="KRB9" s="155"/>
      <c r="KRC9" s="155"/>
      <c r="KRD9" s="155"/>
      <c r="KRE9" s="155"/>
      <c r="KRF9" s="155"/>
      <c r="KRG9" s="155"/>
      <c r="KRH9" s="155"/>
      <c r="KRI9" s="155"/>
      <c r="KRJ9" s="155"/>
      <c r="KRK9" s="155"/>
      <c r="KRL9" s="155"/>
      <c r="KRM9" s="155"/>
      <c r="KRN9" s="155"/>
      <c r="KRO9" s="155"/>
      <c r="KRP9" s="155"/>
      <c r="KRQ9" s="155"/>
      <c r="KRR9" s="155"/>
      <c r="KRS9" s="155"/>
      <c r="KRT9" s="155"/>
      <c r="KRU9" s="155"/>
      <c r="KRV9" s="155"/>
      <c r="KRW9" s="155"/>
      <c r="KRX9" s="155"/>
      <c r="KRY9" s="155"/>
      <c r="KRZ9" s="155"/>
      <c r="KSA9" s="155"/>
      <c r="KSB9" s="155"/>
      <c r="KSC9" s="155"/>
      <c r="KSD9" s="155"/>
      <c r="KSE9" s="155"/>
      <c r="KSF9" s="155"/>
      <c r="KSG9" s="155"/>
      <c r="KSH9" s="155"/>
      <c r="KSI9" s="155"/>
      <c r="KSJ9" s="155"/>
      <c r="KSK9" s="155"/>
      <c r="KSL9" s="155"/>
      <c r="KSM9" s="155"/>
      <c r="KSN9" s="155"/>
      <c r="KSO9" s="155"/>
      <c r="KSP9" s="155"/>
      <c r="KSQ9" s="155"/>
      <c r="KSR9" s="155"/>
      <c r="KSS9" s="155"/>
      <c r="KST9" s="155"/>
      <c r="KSU9" s="155"/>
      <c r="KSV9" s="155"/>
      <c r="KSW9" s="155"/>
      <c r="KSX9" s="155"/>
      <c r="KSY9" s="155"/>
      <c r="KSZ9" s="155"/>
      <c r="KTA9" s="155"/>
      <c r="KTB9" s="155"/>
      <c r="KTC9" s="155"/>
      <c r="KTD9" s="155"/>
      <c r="KTE9" s="155"/>
      <c r="KTF9" s="155"/>
      <c r="KTG9" s="155"/>
      <c r="KTH9" s="155"/>
      <c r="KTI9" s="155"/>
      <c r="KTJ9" s="155"/>
      <c r="KTK9" s="155"/>
      <c r="KTL9" s="155"/>
      <c r="KTM9" s="155"/>
      <c r="KTN9" s="155"/>
      <c r="KTO9" s="155"/>
      <c r="KTP9" s="155"/>
      <c r="KTQ9" s="155"/>
      <c r="KTR9" s="155"/>
      <c r="KTS9" s="155"/>
      <c r="KTT9" s="155"/>
      <c r="KTU9" s="155"/>
      <c r="KTV9" s="155"/>
      <c r="KTW9" s="155"/>
      <c r="KTX9" s="155"/>
      <c r="KTY9" s="155"/>
      <c r="KTZ9" s="155"/>
      <c r="KUA9" s="155"/>
      <c r="KUB9" s="155"/>
      <c r="KUC9" s="155"/>
      <c r="KUD9" s="155"/>
      <c r="KUE9" s="155"/>
      <c r="KUF9" s="155"/>
      <c r="KUG9" s="155"/>
      <c r="KUH9" s="155"/>
      <c r="KUI9" s="155"/>
      <c r="KUJ9" s="155"/>
      <c r="KUK9" s="155"/>
      <c r="KUL9" s="155"/>
      <c r="KUM9" s="155"/>
      <c r="KUN9" s="155"/>
      <c r="KUO9" s="155"/>
      <c r="KUP9" s="155"/>
      <c r="KUQ9" s="155"/>
      <c r="KUR9" s="155"/>
      <c r="KUS9" s="155"/>
      <c r="KUT9" s="155"/>
      <c r="KUU9" s="155"/>
      <c r="KUV9" s="155"/>
      <c r="KUW9" s="155"/>
      <c r="KUX9" s="155"/>
      <c r="KUY9" s="155"/>
      <c r="KUZ9" s="155"/>
      <c r="KVA9" s="155"/>
      <c r="KVB9" s="155"/>
      <c r="KVC9" s="155"/>
      <c r="KVD9" s="155"/>
      <c r="KVE9" s="155"/>
      <c r="KVF9" s="155"/>
      <c r="KVG9" s="155"/>
      <c r="KVH9" s="155"/>
      <c r="KVI9" s="155"/>
      <c r="KVJ9" s="155"/>
      <c r="KVK9" s="155"/>
      <c r="KVL9" s="155"/>
      <c r="KVM9" s="155"/>
      <c r="KVN9" s="155"/>
      <c r="KVO9" s="155"/>
      <c r="KVP9" s="155"/>
      <c r="KVQ9" s="155"/>
      <c r="KVR9" s="155"/>
      <c r="KVS9" s="155"/>
      <c r="KVT9" s="155"/>
      <c r="KVU9" s="155"/>
      <c r="KVV9" s="155"/>
      <c r="KVW9" s="155"/>
      <c r="KVX9" s="155"/>
      <c r="KVY9" s="155"/>
      <c r="KVZ9" s="155"/>
      <c r="KWA9" s="155"/>
      <c r="KWB9" s="155"/>
      <c r="KWC9" s="155"/>
      <c r="KWD9" s="155"/>
      <c r="KWE9" s="155"/>
      <c r="KWF9" s="155"/>
      <c r="KWG9" s="155"/>
      <c r="KWH9" s="155"/>
      <c r="KWI9" s="155"/>
      <c r="KWJ9" s="155"/>
      <c r="KWK9" s="155"/>
      <c r="KWL9" s="155"/>
      <c r="KWM9" s="155"/>
      <c r="KWN9" s="155"/>
      <c r="KWO9" s="155"/>
      <c r="KWP9" s="155"/>
      <c r="KWQ9" s="155"/>
      <c r="KWR9" s="155"/>
      <c r="KWS9" s="155"/>
      <c r="KWT9" s="155"/>
      <c r="KWU9" s="155"/>
      <c r="KWV9" s="155"/>
      <c r="KWW9" s="155"/>
      <c r="KWX9" s="155"/>
      <c r="KWY9" s="155"/>
      <c r="KWZ9" s="155"/>
      <c r="KXA9" s="155"/>
      <c r="KXB9" s="155"/>
      <c r="KXC9" s="155"/>
      <c r="KXD9" s="155"/>
      <c r="KXE9" s="155"/>
      <c r="KXF9" s="155"/>
      <c r="KXG9" s="155"/>
      <c r="KXH9" s="155"/>
      <c r="KXI9" s="155"/>
      <c r="KXJ9" s="155"/>
      <c r="KXK9" s="155"/>
      <c r="KXL9" s="155"/>
      <c r="KXM9" s="155"/>
      <c r="KXN9" s="155"/>
      <c r="KXO9" s="155"/>
      <c r="KXP9" s="155"/>
      <c r="KXQ9" s="155"/>
      <c r="KXR9" s="155"/>
      <c r="KXS9" s="155"/>
      <c r="KXT9" s="155"/>
      <c r="KXU9" s="155"/>
      <c r="KXV9" s="155"/>
      <c r="KXW9" s="155"/>
      <c r="KXX9" s="155"/>
      <c r="KXY9" s="155"/>
      <c r="KXZ9" s="155"/>
      <c r="KYA9" s="155"/>
      <c r="KYB9" s="155"/>
      <c r="KYC9" s="155"/>
      <c r="KYD9" s="155"/>
      <c r="KYE9" s="155"/>
      <c r="KYF9" s="155"/>
      <c r="KYG9" s="155"/>
      <c r="KYH9" s="155"/>
      <c r="KYI9" s="155"/>
      <c r="KYJ9" s="155"/>
      <c r="KYK9" s="155"/>
      <c r="KYL9" s="155"/>
      <c r="KYM9" s="155"/>
      <c r="KYN9" s="155"/>
      <c r="KYO9" s="155"/>
      <c r="KYP9" s="155"/>
      <c r="KYQ9" s="155"/>
      <c r="KYR9" s="155"/>
      <c r="KYS9" s="155"/>
      <c r="KYT9" s="155"/>
      <c r="KYU9" s="155"/>
      <c r="KYV9" s="155"/>
      <c r="KYW9" s="155"/>
      <c r="KYX9" s="155"/>
      <c r="KYY9" s="155"/>
      <c r="KYZ9" s="155"/>
      <c r="KZA9" s="155"/>
      <c r="KZB9" s="155"/>
      <c r="KZC9" s="155"/>
      <c r="KZD9" s="155"/>
      <c r="KZE9" s="155"/>
      <c r="KZF9" s="155"/>
      <c r="KZG9" s="155"/>
      <c r="KZH9" s="155"/>
      <c r="KZI9" s="155"/>
      <c r="KZJ9" s="155"/>
      <c r="KZK9" s="155"/>
      <c r="KZL9" s="155"/>
      <c r="KZM9" s="155"/>
      <c r="KZN9" s="155"/>
      <c r="KZO9" s="155"/>
      <c r="KZP9" s="155"/>
      <c r="KZQ9" s="155"/>
      <c r="KZR9" s="155"/>
      <c r="KZS9" s="155"/>
      <c r="KZT9" s="155"/>
      <c r="KZU9" s="155"/>
      <c r="KZV9" s="155"/>
      <c r="KZW9" s="155"/>
      <c r="KZX9" s="155"/>
      <c r="KZY9" s="155"/>
      <c r="KZZ9" s="155"/>
      <c r="LAA9" s="155"/>
      <c r="LAB9" s="155"/>
      <c r="LAC9" s="155"/>
      <c r="LAD9" s="155"/>
      <c r="LAE9" s="155"/>
      <c r="LAF9" s="155"/>
      <c r="LAG9" s="155"/>
      <c r="LAH9" s="155"/>
      <c r="LAI9" s="155"/>
      <c r="LAJ9" s="155"/>
      <c r="LAK9" s="155"/>
      <c r="LAL9" s="155"/>
      <c r="LAM9" s="155"/>
      <c r="LAN9" s="155"/>
      <c r="LAO9" s="155"/>
      <c r="LAP9" s="155"/>
      <c r="LAQ9" s="155"/>
      <c r="LAR9" s="155"/>
      <c r="LAS9" s="155"/>
      <c r="LAT9" s="155"/>
      <c r="LAU9" s="155"/>
      <c r="LAV9" s="155"/>
      <c r="LAW9" s="155"/>
      <c r="LAX9" s="155"/>
      <c r="LAY9" s="155"/>
      <c r="LAZ9" s="155"/>
      <c r="LBA9" s="155"/>
      <c r="LBB9" s="155"/>
      <c r="LBC9" s="155"/>
      <c r="LBD9" s="155"/>
      <c r="LBE9" s="155"/>
      <c r="LBF9" s="155"/>
      <c r="LBG9" s="155"/>
      <c r="LBH9" s="155"/>
      <c r="LBI9" s="155"/>
      <c r="LBJ9" s="155"/>
      <c r="LBK9" s="155"/>
      <c r="LBL9" s="155"/>
      <c r="LBM9" s="155"/>
      <c r="LBN9" s="155"/>
      <c r="LBO9" s="155"/>
      <c r="LBP9" s="155"/>
      <c r="LBQ9" s="155"/>
      <c r="LBR9" s="155"/>
      <c r="LBS9" s="155"/>
      <c r="LBT9" s="155"/>
      <c r="LBU9" s="155"/>
      <c r="LBV9" s="155"/>
      <c r="LBW9" s="155"/>
      <c r="LBX9" s="155"/>
      <c r="LBY9" s="155"/>
      <c r="LBZ9" s="155"/>
      <c r="LCA9" s="155"/>
      <c r="LCB9" s="155"/>
      <c r="LCC9" s="155"/>
      <c r="LCD9" s="155"/>
      <c r="LCE9" s="155"/>
      <c r="LCF9" s="155"/>
      <c r="LCG9" s="155"/>
      <c r="LCH9" s="155"/>
      <c r="LCI9" s="155"/>
      <c r="LCJ9" s="155"/>
      <c r="LCK9" s="155"/>
      <c r="LCL9" s="155"/>
      <c r="LCM9" s="155"/>
      <c r="LCN9" s="155"/>
      <c r="LCO9" s="155"/>
      <c r="LCP9" s="155"/>
      <c r="LCQ9" s="155"/>
      <c r="LCR9" s="155"/>
      <c r="LCS9" s="155"/>
      <c r="LCT9" s="155"/>
      <c r="LCU9" s="155"/>
      <c r="LCV9" s="155"/>
      <c r="LCW9" s="155"/>
      <c r="LCX9" s="155"/>
      <c r="LCY9" s="155"/>
      <c r="LCZ9" s="155"/>
      <c r="LDA9" s="155"/>
      <c r="LDB9" s="155"/>
      <c r="LDC9" s="155"/>
      <c r="LDD9" s="155"/>
      <c r="LDE9" s="155"/>
      <c r="LDF9" s="155"/>
      <c r="LDG9" s="155"/>
      <c r="LDH9" s="155"/>
      <c r="LDI9" s="155"/>
      <c r="LDJ9" s="155"/>
      <c r="LDK9" s="155"/>
      <c r="LDL9" s="155"/>
      <c r="LDM9" s="155"/>
      <c r="LDN9" s="155"/>
      <c r="LDO9" s="155"/>
      <c r="LDP9" s="155"/>
      <c r="LDQ9" s="155"/>
      <c r="LDR9" s="155"/>
      <c r="LDS9" s="155"/>
      <c r="LDT9" s="155"/>
      <c r="LDU9" s="155"/>
      <c r="LDV9" s="155"/>
      <c r="LDW9" s="155"/>
      <c r="LDX9" s="155"/>
      <c r="LDY9" s="155"/>
      <c r="LDZ9" s="155"/>
      <c r="LEA9" s="155"/>
      <c r="LEB9" s="155"/>
      <c r="LEC9" s="155"/>
      <c r="LED9" s="155"/>
      <c r="LEE9" s="155"/>
      <c r="LEF9" s="155"/>
      <c r="LEG9" s="155"/>
      <c r="LEH9" s="155"/>
      <c r="LEI9" s="155"/>
      <c r="LEJ9" s="155"/>
      <c r="LEK9" s="155"/>
      <c r="LEL9" s="155"/>
      <c r="LEM9" s="155"/>
      <c r="LEN9" s="155"/>
      <c r="LEO9" s="155"/>
      <c r="LEP9" s="155"/>
      <c r="LEQ9" s="155"/>
      <c r="LER9" s="155"/>
      <c r="LES9" s="155"/>
      <c r="LET9" s="155"/>
      <c r="LEU9" s="155"/>
      <c r="LEV9" s="155"/>
      <c r="LEW9" s="155"/>
      <c r="LEX9" s="155"/>
      <c r="LEY9" s="155"/>
      <c r="LEZ9" s="155"/>
      <c r="LFA9" s="155"/>
      <c r="LFB9" s="155"/>
      <c r="LFC9" s="155"/>
      <c r="LFD9" s="155"/>
      <c r="LFE9" s="155"/>
      <c r="LFF9" s="155"/>
      <c r="LFG9" s="155"/>
      <c r="LFH9" s="155"/>
      <c r="LFI9" s="155"/>
      <c r="LFJ9" s="155"/>
      <c r="LFK9" s="155"/>
      <c r="LFL9" s="155"/>
      <c r="LFM9" s="155"/>
      <c r="LFN9" s="155"/>
      <c r="LFO9" s="155"/>
      <c r="LFP9" s="155"/>
      <c r="LFQ9" s="155"/>
      <c r="LFR9" s="155"/>
      <c r="LFS9" s="155"/>
      <c r="LFT9" s="155"/>
      <c r="LFU9" s="155"/>
      <c r="LFV9" s="155"/>
      <c r="LFW9" s="155"/>
      <c r="LFX9" s="155"/>
      <c r="LFY9" s="155"/>
      <c r="LFZ9" s="155"/>
      <c r="LGA9" s="155"/>
      <c r="LGB9" s="155"/>
      <c r="LGC9" s="155"/>
      <c r="LGD9" s="155"/>
      <c r="LGE9" s="155"/>
      <c r="LGF9" s="155"/>
      <c r="LGG9" s="155"/>
      <c r="LGH9" s="155"/>
      <c r="LGI9" s="155"/>
      <c r="LGJ9" s="155"/>
      <c r="LGK9" s="155"/>
      <c r="LGL9" s="155"/>
      <c r="LGM9" s="155"/>
      <c r="LGN9" s="155"/>
      <c r="LGO9" s="155"/>
      <c r="LGP9" s="155"/>
      <c r="LGQ9" s="155"/>
      <c r="LGR9" s="155"/>
      <c r="LGS9" s="155"/>
      <c r="LGT9" s="155"/>
      <c r="LGU9" s="155"/>
      <c r="LGV9" s="155"/>
      <c r="LGW9" s="155"/>
      <c r="LGX9" s="155"/>
      <c r="LGY9" s="155"/>
      <c r="LGZ9" s="155"/>
      <c r="LHA9" s="155"/>
      <c r="LHB9" s="155"/>
      <c r="LHC9" s="155"/>
      <c r="LHD9" s="155"/>
      <c r="LHE9" s="155"/>
      <c r="LHF9" s="155"/>
      <c r="LHG9" s="155"/>
      <c r="LHH9" s="155"/>
      <c r="LHI9" s="155"/>
      <c r="LHJ9" s="155"/>
      <c r="LHK9" s="155"/>
      <c r="LHL9" s="155"/>
      <c r="LHM9" s="155"/>
      <c r="LHN9" s="155"/>
      <c r="LHO9" s="155"/>
      <c r="LHP9" s="155"/>
      <c r="LHQ9" s="155"/>
      <c r="LHR9" s="155"/>
      <c r="LHS9" s="155"/>
      <c r="LHT9" s="155"/>
      <c r="LHU9" s="155"/>
      <c r="LHV9" s="155"/>
      <c r="LHW9" s="155"/>
      <c r="LHX9" s="155"/>
      <c r="LHY9" s="155"/>
      <c r="LHZ9" s="155"/>
      <c r="LIA9" s="155"/>
      <c r="LIB9" s="155"/>
      <c r="LIC9" s="155"/>
      <c r="LID9" s="155"/>
      <c r="LIE9" s="155"/>
      <c r="LIF9" s="155"/>
      <c r="LIG9" s="155"/>
      <c r="LIH9" s="155"/>
      <c r="LII9" s="155"/>
      <c r="LIJ9" s="155"/>
      <c r="LIK9" s="155"/>
      <c r="LIL9" s="155"/>
      <c r="LIM9" s="155"/>
      <c r="LIN9" s="155"/>
      <c r="LIO9" s="155"/>
      <c r="LIP9" s="155"/>
      <c r="LIQ9" s="155"/>
      <c r="LIR9" s="155"/>
      <c r="LIS9" s="155"/>
      <c r="LIT9" s="155"/>
      <c r="LIU9" s="155"/>
      <c r="LIV9" s="155"/>
      <c r="LIW9" s="155"/>
      <c r="LIX9" s="155"/>
      <c r="LIY9" s="155"/>
      <c r="LIZ9" s="155"/>
      <c r="LJA9" s="155"/>
      <c r="LJB9" s="155"/>
      <c r="LJC9" s="155"/>
      <c r="LJD9" s="155"/>
      <c r="LJE9" s="155"/>
      <c r="LJF9" s="155"/>
      <c r="LJG9" s="155"/>
      <c r="LJH9" s="155"/>
      <c r="LJI9" s="155"/>
      <c r="LJJ9" s="155"/>
      <c r="LJK9" s="155"/>
      <c r="LJL9" s="155"/>
      <c r="LJM9" s="155"/>
      <c r="LJN9" s="155"/>
      <c r="LJO9" s="155"/>
      <c r="LJP9" s="155"/>
      <c r="LJQ9" s="155"/>
      <c r="LJR9" s="155"/>
      <c r="LJS9" s="155"/>
      <c r="LJT9" s="155"/>
      <c r="LJU9" s="155"/>
      <c r="LJV9" s="155"/>
      <c r="LJW9" s="155"/>
      <c r="LJX9" s="155"/>
      <c r="LJY9" s="155"/>
      <c r="LJZ9" s="155"/>
      <c r="LKA9" s="155"/>
      <c r="LKB9" s="155"/>
      <c r="LKC9" s="155"/>
      <c r="LKD9" s="155"/>
      <c r="LKE9" s="155"/>
      <c r="LKF9" s="155"/>
      <c r="LKG9" s="155"/>
      <c r="LKH9" s="155"/>
      <c r="LKI9" s="155"/>
      <c r="LKJ9" s="155"/>
      <c r="LKK9" s="155"/>
      <c r="LKL9" s="155"/>
      <c r="LKM9" s="155"/>
      <c r="LKN9" s="155"/>
      <c r="LKO9" s="155"/>
      <c r="LKP9" s="155"/>
      <c r="LKQ9" s="155"/>
      <c r="LKR9" s="155"/>
      <c r="LKS9" s="155"/>
      <c r="LKT9" s="155"/>
      <c r="LKU9" s="155"/>
      <c r="LKV9" s="155"/>
      <c r="LKW9" s="155"/>
      <c r="LKX9" s="155"/>
      <c r="LKY9" s="155"/>
      <c r="LKZ9" s="155"/>
      <c r="LLA9" s="155"/>
      <c r="LLB9" s="155"/>
      <c r="LLC9" s="155"/>
      <c r="LLD9" s="155"/>
      <c r="LLE9" s="155"/>
      <c r="LLF9" s="155"/>
      <c r="LLG9" s="155"/>
      <c r="LLH9" s="155"/>
      <c r="LLI9" s="155"/>
      <c r="LLJ9" s="155"/>
      <c r="LLK9" s="155"/>
      <c r="LLL9" s="155"/>
      <c r="LLM9" s="155"/>
      <c r="LLN9" s="155"/>
      <c r="LLO9" s="155"/>
      <c r="LLP9" s="155"/>
      <c r="LLQ9" s="155"/>
      <c r="LLR9" s="155"/>
      <c r="LLS9" s="155"/>
      <c r="LLT9" s="155"/>
      <c r="LLU9" s="155"/>
      <c r="LLV9" s="155"/>
      <c r="LLW9" s="155"/>
      <c r="LLX9" s="155"/>
      <c r="LLY9" s="155"/>
      <c r="LLZ9" s="155"/>
      <c r="LMA9" s="155"/>
      <c r="LMB9" s="155"/>
      <c r="LMC9" s="155"/>
      <c r="LMD9" s="155"/>
      <c r="LME9" s="155"/>
      <c r="LMF9" s="155"/>
      <c r="LMG9" s="155"/>
      <c r="LMH9" s="155"/>
      <c r="LMI9" s="155"/>
      <c r="LMJ9" s="155"/>
      <c r="LMK9" s="155"/>
      <c r="LML9" s="155"/>
      <c r="LMM9" s="155"/>
      <c r="LMN9" s="155"/>
      <c r="LMO9" s="155"/>
      <c r="LMP9" s="155"/>
      <c r="LMQ9" s="155"/>
      <c r="LMR9" s="155"/>
      <c r="LMS9" s="155"/>
      <c r="LMT9" s="155"/>
      <c r="LMU9" s="155"/>
      <c r="LMV9" s="155"/>
      <c r="LMW9" s="155"/>
      <c r="LMX9" s="155"/>
      <c r="LMY9" s="155"/>
      <c r="LMZ9" s="155"/>
      <c r="LNA9" s="155"/>
      <c r="LNB9" s="155"/>
      <c r="LNC9" s="155"/>
      <c r="LND9" s="155"/>
      <c r="LNE9" s="155"/>
      <c r="LNF9" s="155"/>
      <c r="LNG9" s="155"/>
      <c r="LNH9" s="155"/>
      <c r="LNI9" s="155"/>
      <c r="LNJ9" s="155"/>
      <c r="LNK9" s="155"/>
      <c r="LNL9" s="155"/>
      <c r="LNM9" s="155"/>
      <c r="LNN9" s="155"/>
      <c r="LNO9" s="155"/>
      <c r="LNP9" s="155"/>
      <c r="LNQ9" s="155"/>
      <c r="LNR9" s="155"/>
      <c r="LNS9" s="155"/>
      <c r="LNT9" s="155"/>
      <c r="LNU9" s="155"/>
      <c r="LNV9" s="155"/>
      <c r="LNW9" s="155"/>
      <c r="LNX9" s="155"/>
      <c r="LNY9" s="155"/>
      <c r="LNZ9" s="155"/>
      <c r="LOA9" s="155"/>
      <c r="LOB9" s="155"/>
      <c r="LOC9" s="155"/>
      <c r="LOD9" s="155"/>
      <c r="LOE9" s="155"/>
      <c r="LOF9" s="155"/>
      <c r="LOG9" s="155"/>
      <c r="LOH9" s="155"/>
      <c r="LOI9" s="155"/>
      <c r="LOJ9" s="155"/>
      <c r="LOK9" s="155"/>
      <c r="LOL9" s="155"/>
      <c r="LOM9" s="155"/>
      <c r="LON9" s="155"/>
      <c r="LOO9" s="155"/>
      <c r="LOP9" s="155"/>
      <c r="LOQ9" s="155"/>
      <c r="LOR9" s="155"/>
      <c r="LOS9" s="155"/>
      <c r="LOT9" s="155"/>
      <c r="LOU9" s="155"/>
      <c r="LOV9" s="155"/>
      <c r="LOW9" s="155"/>
      <c r="LOX9" s="155"/>
      <c r="LOY9" s="155"/>
      <c r="LOZ9" s="155"/>
      <c r="LPA9" s="155"/>
      <c r="LPB9" s="155"/>
      <c r="LPC9" s="155"/>
      <c r="LPD9" s="155"/>
      <c r="LPE9" s="155"/>
      <c r="LPF9" s="155"/>
      <c r="LPG9" s="155"/>
      <c r="LPH9" s="155"/>
      <c r="LPI9" s="155"/>
      <c r="LPJ9" s="155"/>
      <c r="LPK9" s="155"/>
      <c r="LPL9" s="155"/>
      <c r="LPM9" s="155"/>
      <c r="LPN9" s="155"/>
      <c r="LPO9" s="155"/>
      <c r="LPP9" s="155"/>
      <c r="LPQ9" s="155"/>
      <c r="LPR9" s="155"/>
      <c r="LPS9" s="155"/>
      <c r="LPT9" s="155"/>
      <c r="LPU9" s="155"/>
      <c r="LPV9" s="155"/>
      <c r="LPW9" s="155"/>
      <c r="LPX9" s="155"/>
      <c r="LPY9" s="155"/>
      <c r="LPZ9" s="155"/>
      <c r="LQA9" s="155"/>
      <c r="LQB9" s="155"/>
      <c r="LQC9" s="155"/>
      <c r="LQD9" s="155"/>
      <c r="LQE9" s="155"/>
      <c r="LQF9" s="155"/>
      <c r="LQG9" s="155"/>
      <c r="LQH9" s="155"/>
      <c r="LQI9" s="155"/>
      <c r="LQJ9" s="155"/>
      <c r="LQK9" s="155"/>
      <c r="LQL9" s="155"/>
      <c r="LQM9" s="155"/>
      <c r="LQN9" s="155"/>
      <c r="LQO9" s="155"/>
      <c r="LQP9" s="155"/>
      <c r="LQQ9" s="155"/>
      <c r="LQR9" s="155"/>
      <c r="LQS9" s="155"/>
      <c r="LQT9" s="155"/>
      <c r="LQU9" s="155"/>
      <c r="LQV9" s="155"/>
      <c r="LQW9" s="155"/>
      <c r="LQX9" s="155"/>
      <c r="LQY9" s="155"/>
      <c r="LQZ9" s="155"/>
      <c r="LRA9" s="155"/>
      <c r="LRB9" s="155"/>
      <c r="LRC9" s="155"/>
      <c r="LRD9" s="155"/>
      <c r="LRE9" s="155"/>
      <c r="LRF9" s="155"/>
      <c r="LRG9" s="155"/>
      <c r="LRH9" s="155"/>
      <c r="LRI9" s="155"/>
      <c r="LRJ9" s="155"/>
      <c r="LRK9" s="155"/>
      <c r="LRL9" s="155"/>
      <c r="LRM9" s="155"/>
      <c r="LRN9" s="155"/>
      <c r="LRO9" s="155"/>
      <c r="LRP9" s="155"/>
      <c r="LRQ9" s="155"/>
      <c r="LRR9" s="155"/>
      <c r="LRS9" s="155"/>
      <c r="LRT9" s="155"/>
      <c r="LRU9" s="155"/>
      <c r="LRV9" s="155"/>
      <c r="LRW9" s="155"/>
      <c r="LRX9" s="155"/>
      <c r="LRY9" s="155"/>
      <c r="LRZ9" s="155"/>
      <c r="LSA9" s="155"/>
      <c r="LSB9" s="155"/>
      <c r="LSC9" s="155"/>
      <c r="LSD9" s="155"/>
      <c r="LSE9" s="155"/>
      <c r="LSF9" s="155"/>
      <c r="LSG9" s="155"/>
      <c r="LSH9" s="155"/>
      <c r="LSI9" s="155"/>
      <c r="LSJ9" s="155"/>
      <c r="LSK9" s="155"/>
      <c r="LSL9" s="155"/>
      <c r="LSM9" s="155"/>
      <c r="LSN9" s="155"/>
      <c r="LSO9" s="155"/>
      <c r="LSP9" s="155"/>
      <c r="LSQ9" s="155"/>
      <c r="LSR9" s="155"/>
      <c r="LSS9" s="155"/>
      <c r="LST9" s="155"/>
      <c r="LSU9" s="155"/>
      <c r="LSV9" s="155"/>
      <c r="LSW9" s="155"/>
      <c r="LSX9" s="155"/>
      <c r="LSY9" s="155"/>
      <c r="LSZ9" s="155"/>
      <c r="LTA9" s="155"/>
      <c r="LTB9" s="155"/>
      <c r="LTC9" s="155"/>
      <c r="LTD9" s="155"/>
      <c r="LTE9" s="155"/>
      <c r="LTF9" s="155"/>
      <c r="LTG9" s="155"/>
      <c r="LTH9" s="155"/>
      <c r="LTI9" s="155"/>
      <c r="LTJ9" s="155"/>
      <c r="LTK9" s="155"/>
      <c r="LTL9" s="155"/>
      <c r="LTM9" s="155"/>
      <c r="LTN9" s="155"/>
      <c r="LTO9" s="155"/>
      <c r="LTP9" s="155"/>
      <c r="LTQ9" s="155"/>
      <c r="LTR9" s="155"/>
      <c r="LTS9" s="155"/>
      <c r="LTT9" s="155"/>
      <c r="LTU9" s="155"/>
      <c r="LTV9" s="155"/>
      <c r="LTW9" s="155"/>
      <c r="LTX9" s="155"/>
      <c r="LTY9" s="155"/>
      <c r="LTZ9" s="155"/>
      <c r="LUA9" s="155"/>
      <c r="LUB9" s="155"/>
      <c r="LUC9" s="155"/>
      <c r="LUD9" s="155"/>
      <c r="LUE9" s="155"/>
      <c r="LUF9" s="155"/>
      <c r="LUG9" s="155"/>
      <c r="LUH9" s="155"/>
      <c r="LUI9" s="155"/>
      <c r="LUJ9" s="155"/>
      <c r="LUK9" s="155"/>
      <c r="LUL9" s="155"/>
      <c r="LUM9" s="155"/>
      <c r="LUN9" s="155"/>
      <c r="LUO9" s="155"/>
      <c r="LUP9" s="155"/>
      <c r="LUQ9" s="155"/>
      <c r="LUR9" s="155"/>
      <c r="LUS9" s="155"/>
      <c r="LUT9" s="155"/>
      <c r="LUU9" s="155"/>
      <c r="LUV9" s="155"/>
      <c r="LUW9" s="155"/>
      <c r="LUX9" s="155"/>
      <c r="LUY9" s="155"/>
      <c r="LUZ9" s="155"/>
      <c r="LVA9" s="155"/>
      <c r="LVB9" s="155"/>
      <c r="LVC9" s="155"/>
      <c r="LVD9" s="155"/>
      <c r="LVE9" s="155"/>
      <c r="LVF9" s="155"/>
      <c r="LVG9" s="155"/>
      <c r="LVH9" s="155"/>
      <c r="LVI9" s="155"/>
      <c r="LVJ9" s="155"/>
      <c r="LVK9" s="155"/>
      <c r="LVL9" s="155"/>
      <c r="LVM9" s="155"/>
      <c r="LVN9" s="155"/>
      <c r="LVO9" s="155"/>
      <c r="LVP9" s="155"/>
      <c r="LVQ9" s="155"/>
      <c r="LVR9" s="155"/>
      <c r="LVS9" s="155"/>
      <c r="LVT9" s="155"/>
      <c r="LVU9" s="155"/>
      <c r="LVV9" s="155"/>
      <c r="LVW9" s="155"/>
      <c r="LVX9" s="155"/>
      <c r="LVY9" s="155"/>
      <c r="LVZ9" s="155"/>
      <c r="LWA9" s="155"/>
      <c r="LWB9" s="155"/>
      <c r="LWC9" s="155"/>
      <c r="LWD9" s="155"/>
      <c r="LWE9" s="155"/>
      <c r="LWF9" s="155"/>
      <c r="LWG9" s="155"/>
      <c r="LWH9" s="155"/>
      <c r="LWI9" s="155"/>
      <c r="LWJ9" s="155"/>
      <c r="LWK9" s="155"/>
      <c r="LWL9" s="155"/>
      <c r="LWM9" s="155"/>
      <c r="LWN9" s="155"/>
      <c r="LWO9" s="155"/>
      <c r="LWP9" s="155"/>
      <c r="LWQ9" s="155"/>
      <c r="LWR9" s="155"/>
      <c r="LWS9" s="155"/>
      <c r="LWT9" s="155"/>
      <c r="LWU9" s="155"/>
      <c r="LWV9" s="155"/>
      <c r="LWW9" s="155"/>
      <c r="LWX9" s="155"/>
      <c r="LWY9" s="155"/>
      <c r="LWZ9" s="155"/>
      <c r="LXA9" s="155"/>
      <c r="LXB9" s="155"/>
      <c r="LXC9" s="155"/>
      <c r="LXD9" s="155"/>
      <c r="LXE9" s="155"/>
      <c r="LXF9" s="155"/>
      <c r="LXG9" s="155"/>
      <c r="LXH9" s="155"/>
      <c r="LXI9" s="155"/>
      <c r="LXJ9" s="155"/>
      <c r="LXK9" s="155"/>
      <c r="LXL9" s="155"/>
      <c r="LXM9" s="155"/>
      <c r="LXN9" s="155"/>
      <c r="LXO9" s="155"/>
      <c r="LXP9" s="155"/>
      <c r="LXQ9" s="155"/>
      <c r="LXR9" s="155"/>
      <c r="LXS9" s="155"/>
      <c r="LXT9" s="155"/>
      <c r="LXU9" s="155"/>
      <c r="LXV9" s="155"/>
      <c r="LXW9" s="155"/>
      <c r="LXX9" s="155"/>
      <c r="LXY9" s="155"/>
      <c r="LXZ9" s="155"/>
      <c r="LYA9" s="155"/>
      <c r="LYB9" s="155"/>
      <c r="LYC9" s="155"/>
      <c r="LYD9" s="155"/>
      <c r="LYE9" s="155"/>
      <c r="LYF9" s="155"/>
      <c r="LYG9" s="155"/>
      <c r="LYH9" s="155"/>
      <c r="LYI9" s="155"/>
      <c r="LYJ9" s="155"/>
      <c r="LYK9" s="155"/>
      <c r="LYL9" s="155"/>
      <c r="LYM9" s="155"/>
      <c r="LYN9" s="155"/>
      <c r="LYO9" s="155"/>
      <c r="LYP9" s="155"/>
      <c r="LYQ9" s="155"/>
      <c r="LYR9" s="155"/>
      <c r="LYS9" s="155"/>
      <c r="LYT9" s="155"/>
      <c r="LYU9" s="155"/>
      <c r="LYV9" s="155"/>
      <c r="LYW9" s="155"/>
      <c r="LYX9" s="155"/>
      <c r="LYY9" s="155"/>
      <c r="LYZ9" s="155"/>
      <c r="LZA9" s="155"/>
      <c r="LZB9" s="155"/>
      <c r="LZC9" s="155"/>
      <c r="LZD9" s="155"/>
      <c r="LZE9" s="155"/>
      <c r="LZF9" s="155"/>
      <c r="LZG9" s="155"/>
      <c r="LZH9" s="155"/>
      <c r="LZI9" s="155"/>
      <c r="LZJ9" s="155"/>
      <c r="LZK9" s="155"/>
      <c r="LZL9" s="155"/>
      <c r="LZM9" s="155"/>
      <c r="LZN9" s="155"/>
      <c r="LZO9" s="155"/>
      <c r="LZP9" s="155"/>
      <c r="LZQ9" s="155"/>
      <c r="LZR9" s="155"/>
      <c r="LZS9" s="155"/>
      <c r="LZT9" s="155"/>
      <c r="LZU9" s="155"/>
      <c r="LZV9" s="155"/>
      <c r="LZW9" s="155"/>
      <c r="LZX9" s="155"/>
      <c r="LZY9" s="155"/>
      <c r="LZZ9" s="155"/>
      <c r="MAA9" s="155"/>
      <c r="MAB9" s="155"/>
      <c r="MAC9" s="155"/>
      <c r="MAD9" s="155"/>
      <c r="MAE9" s="155"/>
      <c r="MAF9" s="155"/>
      <c r="MAG9" s="155"/>
      <c r="MAH9" s="155"/>
      <c r="MAI9" s="155"/>
      <c r="MAJ9" s="155"/>
      <c r="MAK9" s="155"/>
      <c r="MAL9" s="155"/>
      <c r="MAM9" s="155"/>
      <c r="MAN9" s="155"/>
      <c r="MAO9" s="155"/>
      <c r="MAP9" s="155"/>
      <c r="MAQ9" s="155"/>
      <c r="MAR9" s="155"/>
      <c r="MAS9" s="155"/>
      <c r="MAT9" s="155"/>
      <c r="MAU9" s="155"/>
      <c r="MAV9" s="155"/>
      <c r="MAW9" s="155"/>
      <c r="MAX9" s="155"/>
      <c r="MAY9" s="155"/>
      <c r="MAZ9" s="155"/>
      <c r="MBA9" s="155"/>
      <c r="MBB9" s="155"/>
      <c r="MBC9" s="155"/>
      <c r="MBD9" s="155"/>
      <c r="MBE9" s="155"/>
      <c r="MBF9" s="155"/>
      <c r="MBG9" s="155"/>
      <c r="MBH9" s="155"/>
      <c r="MBI9" s="155"/>
      <c r="MBJ9" s="155"/>
      <c r="MBK9" s="155"/>
      <c r="MBL9" s="155"/>
      <c r="MBM9" s="155"/>
      <c r="MBN9" s="155"/>
      <c r="MBO9" s="155"/>
      <c r="MBP9" s="155"/>
      <c r="MBQ9" s="155"/>
      <c r="MBR9" s="155"/>
      <c r="MBS9" s="155"/>
      <c r="MBT9" s="155"/>
      <c r="MBU9" s="155"/>
      <c r="MBV9" s="155"/>
      <c r="MBW9" s="155"/>
      <c r="MBX9" s="155"/>
      <c r="MBY9" s="155"/>
      <c r="MBZ9" s="155"/>
      <c r="MCA9" s="155"/>
      <c r="MCB9" s="155"/>
      <c r="MCC9" s="155"/>
      <c r="MCD9" s="155"/>
      <c r="MCE9" s="155"/>
      <c r="MCF9" s="155"/>
      <c r="MCG9" s="155"/>
      <c r="MCH9" s="155"/>
      <c r="MCI9" s="155"/>
      <c r="MCJ9" s="155"/>
      <c r="MCK9" s="155"/>
      <c r="MCL9" s="155"/>
      <c r="MCM9" s="155"/>
      <c r="MCN9" s="155"/>
      <c r="MCO9" s="155"/>
      <c r="MCP9" s="155"/>
      <c r="MCQ9" s="155"/>
      <c r="MCR9" s="155"/>
      <c r="MCS9" s="155"/>
      <c r="MCT9" s="155"/>
      <c r="MCU9" s="155"/>
      <c r="MCV9" s="155"/>
      <c r="MCW9" s="155"/>
      <c r="MCX9" s="155"/>
      <c r="MCY9" s="155"/>
      <c r="MCZ9" s="155"/>
      <c r="MDA9" s="155"/>
      <c r="MDB9" s="155"/>
      <c r="MDC9" s="155"/>
      <c r="MDD9" s="155"/>
      <c r="MDE9" s="155"/>
      <c r="MDF9" s="155"/>
      <c r="MDG9" s="155"/>
      <c r="MDH9" s="155"/>
      <c r="MDI9" s="155"/>
      <c r="MDJ9" s="155"/>
      <c r="MDK9" s="155"/>
      <c r="MDL9" s="155"/>
      <c r="MDM9" s="155"/>
      <c r="MDN9" s="155"/>
      <c r="MDO9" s="155"/>
      <c r="MDP9" s="155"/>
      <c r="MDQ9" s="155"/>
      <c r="MDR9" s="155"/>
      <c r="MDS9" s="155"/>
      <c r="MDT9" s="155"/>
      <c r="MDU9" s="155"/>
      <c r="MDV9" s="155"/>
      <c r="MDW9" s="155"/>
      <c r="MDX9" s="155"/>
      <c r="MDY9" s="155"/>
      <c r="MDZ9" s="155"/>
      <c r="MEA9" s="155"/>
      <c r="MEB9" s="155"/>
      <c r="MEC9" s="155"/>
      <c r="MED9" s="155"/>
      <c r="MEE9" s="155"/>
      <c r="MEF9" s="155"/>
      <c r="MEG9" s="155"/>
      <c r="MEH9" s="155"/>
      <c r="MEI9" s="155"/>
      <c r="MEJ9" s="155"/>
      <c r="MEK9" s="155"/>
      <c r="MEL9" s="155"/>
      <c r="MEM9" s="155"/>
      <c r="MEN9" s="155"/>
      <c r="MEO9" s="155"/>
      <c r="MEP9" s="155"/>
      <c r="MEQ9" s="155"/>
      <c r="MER9" s="155"/>
      <c r="MES9" s="155"/>
      <c r="MET9" s="155"/>
      <c r="MEU9" s="155"/>
      <c r="MEV9" s="155"/>
      <c r="MEW9" s="155"/>
      <c r="MEX9" s="155"/>
      <c r="MEY9" s="155"/>
      <c r="MEZ9" s="155"/>
      <c r="MFA9" s="155"/>
      <c r="MFB9" s="155"/>
      <c r="MFC9" s="155"/>
      <c r="MFD9" s="155"/>
      <c r="MFE9" s="155"/>
      <c r="MFF9" s="155"/>
      <c r="MFG9" s="155"/>
      <c r="MFH9" s="155"/>
      <c r="MFI9" s="155"/>
      <c r="MFJ9" s="155"/>
      <c r="MFK9" s="155"/>
      <c r="MFL9" s="155"/>
      <c r="MFM9" s="155"/>
      <c r="MFN9" s="155"/>
      <c r="MFO9" s="155"/>
      <c r="MFP9" s="155"/>
      <c r="MFQ9" s="155"/>
      <c r="MFR9" s="155"/>
      <c r="MFS9" s="155"/>
      <c r="MFT9" s="155"/>
      <c r="MFU9" s="155"/>
      <c r="MFV9" s="155"/>
      <c r="MFW9" s="155"/>
      <c r="MFX9" s="155"/>
      <c r="MFY9" s="155"/>
      <c r="MFZ9" s="155"/>
      <c r="MGA9" s="155"/>
      <c r="MGB9" s="155"/>
      <c r="MGC9" s="155"/>
      <c r="MGD9" s="155"/>
      <c r="MGE9" s="155"/>
      <c r="MGF9" s="155"/>
      <c r="MGG9" s="155"/>
      <c r="MGH9" s="155"/>
      <c r="MGI9" s="155"/>
      <c r="MGJ9" s="155"/>
      <c r="MGK9" s="155"/>
      <c r="MGL9" s="155"/>
      <c r="MGM9" s="155"/>
      <c r="MGN9" s="155"/>
      <c r="MGO9" s="155"/>
      <c r="MGP9" s="155"/>
      <c r="MGQ9" s="155"/>
      <c r="MGR9" s="155"/>
      <c r="MGS9" s="155"/>
      <c r="MGT9" s="155"/>
      <c r="MGU9" s="155"/>
      <c r="MGV9" s="155"/>
      <c r="MGW9" s="155"/>
      <c r="MGX9" s="155"/>
      <c r="MGY9" s="155"/>
      <c r="MGZ9" s="155"/>
      <c r="MHA9" s="155"/>
      <c r="MHB9" s="155"/>
      <c r="MHC9" s="155"/>
      <c r="MHD9" s="155"/>
      <c r="MHE9" s="155"/>
      <c r="MHF9" s="155"/>
      <c r="MHG9" s="155"/>
      <c r="MHH9" s="155"/>
      <c r="MHI9" s="155"/>
      <c r="MHJ9" s="155"/>
      <c r="MHK9" s="155"/>
      <c r="MHL9" s="155"/>
      <c r="MHM9" s="155"/>
      <c r="MHN9" s="155"/>
      <c r="MHO9" s="155"/>
      <c r="MHP9" s="155"/>
      <c r="MHQ9" s="155"/>
      <c r="MHR9" s="155"/>
      <c r="MHS9" s="155"/>
      <c r="MHT9" s="155"/>
      <c r="MHU9" s="155"/>
      <c r="MHV9" s="155"/>
      <c r="MHW9" s="155"/>
      <c r="MHX9" s="155"/>
      <c r="MHY9" s="155"/>
      <c r="MHZ9" s="155"/>
      <c r="MIA9" s="155"/>
      <c r="MIB9" s="155"/>
      <c r="MIC9" s="155"/>
      <c r="MID9" s="155"/>
      <c r="MIE9" s="155"/>
      <c r="MIF9" s="155"/>
      <c r="MIG9" s="155"/>
      <c r="MIH9" s="155"/>
      <c r="MII9" s="155"/>
      <c r="MIJ9" s="155"/>
      <c r="MIK9" s="155"/>
      <c r="MIL9" s="155"/>
      <c r="MIM9" s="155"/>
      <c r="MIN9" s="155"/>
      <c r="MIO9" s="155"/>
      <c r="MIP9" s="155"/>
      <c r="MIQ9" s="155"/>
      <c r="MIR9" s="155"/>
      <c r="MIS9" s="155"/>
      <c r="MIT9" s="155"/>
      <c r="MIU9" s="155"/>
      <c r="MIV9" s="155"/>
      <c r="MIW9" s="155"/>
      <c r="MIX9" s="155"/>
      <c r="MIY9" s="155"/>
      <c r="MIZ9" s="155"/>
      <c r="MJA9" s="155"/>
      <c r="MJB9" s="155"/>
      <c r="MJC9" s="155"/>
      <c r="MJD9" s="155"/>
      <c r="MJE9" s="155"/>
      <c r="MJF9" s="155"/>
      <c r="MJG9" s="155"/>
      <c r="MJH9" s="155"/>
      <c r="MJI9" s="155"/>
      <c r="MJJ9" s="155"/>
      <c r="MJK9" s="155"/>
      <c r="MJL9" s="155"/>
      <c r="MJM9" s="155"/>
      <c r="MJN9" s="155"/>
      <c r="MJO9" s="155"/>
      <c r="MJP9" s="155"/>
      <c r="MJQ9" s="155"/>
      <c r="MJR9" s="155"/>
      <c r="MJS9" s="155"/>
      <c r="MJT9" s="155"/>
      <c r="MJU9" s="155"/>
      <c r="MJV9" s="155"/>
      <c r="MJW9" s="155"/>
      <c r="MJX9" s="155"/>
      <c r="MJY9" s="155"/>
      <c r="MJZ9" s="155"/>
      <c r="MKA9" s="155"/>
      <c r="MKB9" s="155"/>
      <c r="MKC9" s="155"/>
      <c r="MKD9" s="155"/>
      <c r="MKE9" s="155"/>
      <c r="MKF9" s="155"/>
      <c r="MKG9" s="155"/>
      <c r="MKH9" s="155"/>
      <c r="MKI9" s="155"/>
      <c r="MKJ9" s="155"/>
      <c r="MKK9" s="155"/>
      <c r="MKL9" s="155"/>
      <c r="MKM9" s="155"/>
      <c r="MKN9" s="155"/>
      <c r="MKO9" s="155"/>
      <c r="MKP9" s="155"/>
      <c r="MKQ9" s="155"/>
      <c r="MKR9" s="155"/>
      <c r="MKS9" s="155"/>
      <c r="MKT9" s="155"/>
      <c r="MKU9" s="155"/>
      <c r="MKV9" s="155"/>
      <c r="MKW9" s="155"/>
      <c r="MKX9" s="155"/>
      <c r="MKY9" s="155"/>
      <c r="MKZ9" s="155"/>
      <c r="MLA9" s="155"/>
      <c r="MLB9" s="155"/>
      <c r="MLC9" s="155"/>
      <c r="MLD9" s="155"/>
      <c r="MLE9" s="155"/>
      <c r="MLF9" s="155"/>
      <c r="MLG9" s="155"/>
      <c r="MLH9" s="155"/>
      <c r="MLI9" s="155"/>
      <c r="MLJ9" s="155"/>
      <c r="MLK9" s="155"/>
      <c r="MLL9" s="155"/>
      <c r="MLM9" s="155"/>
      <c r="MLN9" s="155"/>
      <c r="MLO9" s="155"/>
      <c r="MLP9" s="155"/>
      <c r="MLQ9" s="155"/>
      <c r="MLR9" s="155"/>
      <c r="MLS9" s="155"/>
      <c r="MLT9" s="155"/>
      <c r="MLU9" s="155"/>
      <c r="MLV9" s="155"/>
      <c r="MLW9" s="155"/>
      <c r="MLX9" s="155"/>
      <c r="MLY9" s="155"/>
      <c r="MLZ9" s="155"/>
      <c r="MMA9" s="155"/>
      <c r="MMB9" s="155"/>
      <c r="MMC9" s="155"/>
      <c r="MMD9" s="155"/>
      <c r="MME9" s="155"/>
      <c r="MMF9" s="155"/>
      <c r="MMG9" s="155"/>
      <c r="MMH9" s="155"/>
      <c r="MMI9" s="155"/>
      <c r="MMJ9" s="155"/>
      <c r="MMK9" s="155"/>
      <c r="MML9" s="155"/>
      <c r="MMM9" s="155"/>
      <c r="MMN9" s="155"/>
      <c r="MMO9" s="155"/>
      <c r="MMP9" s="155"/>
      <c r="MMQ9" s="155"/>
      <c r="MMR9" s="155"/>
      <c r="MMS9" s="155"/>
      <c r="MMT9" s="155"/>
      <c r="MMU9" s="155"/>
      <c r="MMV9" s="155"/>
      <c r="MMW9" s="155"/>
      <c r="MMX9" s="155"/>
      <c r="MMY9" s="155"/>
      <c r="MMZ9" s="155"/>
      <c r="MNA9" s="155"/>
      <c r="MNB9" s="155"/>
      <c r="MNC9" s="155"/>
      <c r="MND9" s="155"/>
      <c r="MNE9" s="155"/>
      <c r="MNF9" s="155"/>
      <c r="MNG9" s="155"/>
      <c r="MNH9" s="155"/>
      <c r="MNI9" s="155"/>
      <c r="MNJ9" s="155"/>
      <c r="MNK9" s="155"/>
      <c r="MNL9" s="155"/>
      <c r="MNM9" s="155"/>
      <c r="MNN9" s="155"/>
      <c r="MNO9" s="155"/>
      <c r="MNP9" s="155"/>
      <c r="MNQ9" s="155"/>
      <c r="MNR9" s="155"/>
      <c r="MNS9" s="155"/>
      <c r="MNT9" s="155"/>
      <c r="MNU9" s="155"/>
      <c r="MNV9" s="155"/>
      <c r="MNW9" s="155"/>
      <c r="MNX9" s="155"/>
      <c r="MNY9" s="155"/>
      <c r="MNZ9" s="155"/>
      <c r="MOA9" s="155"/>
      <c r="MOB9" s="155"/>
      <c r="MOC9" s="155"/>
      <c r="MOD9" s="155"/>
      <c r="MOE9" s="155"/>
      <c r="MOF9" s="155"/>
      <c r="MOG9" s="155"/>
      <c r="MOH9" s="155"/>
      <c r="MOI9" s="155"/>
      <c r="MOJ9" s="155"/>
      <c r="MOK9" s="155"/>
      <c r="MOL9" s="155"/>
      <c r="MOM9" s="155"/>
      <c r="MON9" s="155"/>
      <c r="MOO9" s="155"/>
      <c r="MOP9" s="155"/>
      <c r="MOQ9" s="155"/>
      <c r="MOR9" s="155"/>
      <c r="MOS9" s="155"/>
      <c r="MOT9" s="155"/>
      <c r="MOU9" s="155"/>
      <c r="MOV9" s="155"/>
      <c r="MOW9" s="155"/>
      <c r="MOX9" s="155"/>
      <c r="MOY9" s="155"/>
      <c r="MOZ9" s="155"/>
      <c r="MPA9" s="155"/>
      <c r="MPB9" s="155"/>
      <c r="MPC9" s="155"/>
      <c r="MPD9" s="155"/>
      <c r="MPE9" s="155"/>
      <c r="MPF9" s="155"/>
      <c r="MPG9" s="155"/>
      <c r="MPH9" s="155"/>
      <c r="MPI9" s="155"/>
      <c r="MPJ9" s="155"/>
      <c r="MPK9" s="155"/>
      <c r="MPL9" s="155"/>
      <c r="MPM9" s="155"/>
      <c r="MPN9" s="155"/>
      <c r="MPO9" s="155"/>
      <c r="MPP9" s="155"/>
      <c r="MPQ9" s="155"/>
      <c r="MPR9" s="155"/>
      <c r="MPS9" s="155"/>
      <c r="MPT9" s="155"/>
      <c r="MPU9" s="155"/>
      <c r="MPV9" s="155"/>
      <c r="MPW9" s="155"/>
      <c r="MPX9" s="155"/>
      <c r="MPY9" s="155"/>
      <c r="MPZ9" s="155"/>
      <c r="MQA9" s="155"/>
      <c r="MQB9" s="155"/>
      <c r="MQC9" s="155"/>
      <c r="MQD9" s="155"/>
      <c r="MQE9" s="155"/>
      <c r="MQF9" s="155"/>
      <c r="MQG9" s="155"/>
      <c r="MQH9" s="155"/>
      <c r="MQI9" s="155"/>
      <c r="MQJ9" s="155"/>
      <c r="MQK9" s="155"/>
      <c r="MQL9" s="155"/>
      <c r="MQM9" s="155"/>
      <c r="MQN9" s="155"/>
      <c r="MQO9" s="155"/>
      <c r="MQP9" s="155"/>
      <c r="MQQ9" s="155"/>
      <c r="MQR9" s="155"/>
      <c r="MQS9" s="155"/>
      <c r="MQT9" s="155"/>
      <c r="MQU9" s="155"/>
      <c r="MQV9" s="155"/>
      <c r="MQW9" s="155"/>
      <c r="MQX9" s="155"/>
      <c r="MQY9" s="155"/>
      <c r="MQZ9" s="155"/>
      <c r="MRA9" s="155"/>
      <c r="MRB9" s="155"/>
      <c r="MRC9" s="155"/>
      <c r="MRD9" s="155"/>
      <c r="MRE9" s="155"/>
      <c r="MRF9" s="155"/>
      <c r="MRG9" s="155"/>
      <c r="MRH9" s="155"/>
      <c r="MRI9" s="155"/>
      <c r="MRJ9" s="155"/>
      <c r="MRK9" s="155"/>
      <c r="MRL9" s="155"/>
      <c r="MRM9" s="155"/>
      <c r="MRN9" s="155"/>
      <c r="MRO9" s="155"/>
      <c r="MRP9" s="155"/>
      <c r="MRQ9" s="155"/>
      <c r="MRR9" s="155"/>
      <c r="MRS9" s="155"/>
      <c r="MRT9" s="155"/>
      <c r="MRU9" s="155"/>
      <c r="MRV9" s="155"/>
      <c r="MRW9" s="155"/>
      <c r="MRX9" s="155"/>
      <c r="MRY9" s="155"/>
      <c r="MRZ9" s="155"/>
      <c r="MSA9" s="155"/>
      <c r="MSB9" s="155"/>
      <c r="MSC9" s="155"/>
      <c r="MSD9" s="155"/>
      <c r="MSE9" s="155"/>
      <c r="MSF9" s="155"/>
      <c r="MSG9" s="155"/>
      <c r="MSH9" s="155"/>
      <c r="MSI9" s="155"/>
      <c r="MSJ9" s="155"/>
      <c r="MSK9" s="155"/>
      <c r="MSL9" s="155"/>
      <c r="MSM9" s="155"/>
      <c r="MSN9" s="155"/>
      <c r="MSO9" s="155"/>
      <c r="MSP9" s="155"/>
      <c r="MSQ9" s="155"/>
      <c r="MSR9" s="155"/>
      <c r="MSS9" s="155"/>
      <c r="MST9" s="155"/>
      <c r="MSU9" s="155"/>
      <c r="MSV9" s="155"/>
      <c r="MSW9" s="155"/>
      <c r="MSX9" s="155"/>
      <c r="MSY9" s="155"/>
      <c r="MSZ9" s="155"/>
      <c r="MTA9" s="155"/>
      <c r="MTB9" s="155"/>
      <c r="MTC9" s="155"/>
      <c r="MTD9" s="155"/>
      <c r="MTE9" s="155"/>
      <c r="MTF9" s="155"/>
      <c r="MTG9" s="155"/>
      <c r="MTH9" s="155"/>
      <c r="MTI9" s="155"/>
      <c r="MTJ9" s="155"/>
      <c r="MTK9" s="155"/>
      <c r="MTL9" s="155"/>
      <c r="MTM9" s="155"/>
      <c r="MTN9" s="155"/>
      <c r="MTO9" s="155"/>
      <c r="MTP9" s="155"/>
      <c r="MTQ9" s="155"/>
      <c r="MTR9" s="155"/>
      <c r="MTS9" s="155"/>
      <c r="MTT9" s="155"/>
      <c r="MTU9" s="155"/>
      <c r="MTV9" s="155"/>
      <c r="MTW9" s="155"/>
      <c r="MTX9" s="155"/>
      <c r="MTY9" s="155"/>
      <c r="MTZ9" s="155"/>
      <c r="MUA9" s="155"/>
      <c r="MUB9" s="155"/>
      <c r="MUC9" s="155"/>
      <c r="MUD9" s="155"/>
      <c r="MUE9" s="155"/>
      <c r="MUF9" s="155"/>
      <c r="MUG9" s="155"/>
      <c r="MUH9" s="155"/>
      <c r="MUI9" s="155"/>
      <c r="MUJ9" s="155"/>
      <c r="MUK9" s="155"/>
      <c r="MUL9" s="155"/>
      <c r="MUM9" s="155"/>
      <c r="MUN9" s="155"/>
      <c r="MUO9" s="155"/>
      <c r="MUP9" s="155"/>
      <c r="MUQ9" s="155"/>
      <c r="MUR9" s="155"/>
      <c r="MUS9" s="155"/>
      <c r="MUT9" s="155"/>
      <c r="MUU9" s="155"/>
      <c r="MUV9" s="155"/>
      <c r="MUW9" s="155"/>
      <c r="MUX9" s="155"/>
      <c r="MUY9" s="155"/>
      <c r="MUZ9" s="155"/>
      <c r="MVA9" s="155"/>
      <c r="MVB9" s="155"/>
      <c r="MVC9" s="155"/>
      <c r="MVD9" s="155"/>
      <c r="MVE9" s="155"/>
      <c r="MVF9" s="155"/>
      <c r="MVG9" s="155"/>
      <c r="MVH9" s="155"/>
      <c r="MVI9" s="155"/>
      <c r="MVJ9" s="155"/>
      <c r="MVK9" s="155"/>
      <c r="MVL9" s="155"/>
      <c r="MVM9" s="155"/>
      <c r="MVN9" s="155"/>
      <c r="MVO9" s="155"/>
      <c r="MVP9" s="155"/>
      <c r="MVQ9" s="155"/>
      <c r="MVR9" s="155"/>
      <c r="MVS9" s="155"/>
      <c r="MVT9" s="155"/>
      <c r="MVU9" s="155"/>
      <c r="MVV9" s="155"/>
      <c r="MVW9" s="155"/>
      <c r="MVX9" s="155"/>
      <c r="MVY9" s="155"/>
      <c r="MVZ9" s="155"/>
      <c r="MWA9" s="155"/>
      <c r="MWB9" s="155"/>
      <c r="MWC9" s="155"/>
      <c r="MWD9" s="155"/>
      <c r="MWE9" s="155"/>
      <c r="MWF9" s="155"/>
      <c r="MWG9" s="155"/>
      <c r="MWH9" s="155"/>
      <c r="MWI9" s="155"/>
      <c r="MWJ9" s="155"/>
      <c r="MWK9" s="155"/>
      <c r="MWL9" s="155"/>
      <c r="MWM9" s="155"/>
      <c r="MWN9" s="155"/>
      <c r="MWO9" s="155"/>
      <c r="MWP9" s="155"/>
      <c r="MWQ9" s="155"/>
      <c r="MWR9" s="155"/>
      <c r="MWS9" s="155"/>
      <c r="MWT9" s="155"/>
      <c r="MWU9" s="155"/>
      <c r="MWV9" s="155"/>
      <c r="MWW9" s="155"/>
      <c r="MWX9" s="155"/>
      <c r="MWY9" s="155"/>
      <c r="MWZ9" s="155"/>
      <c r="MXA9" s="155"/>
      <c r="MXB9" s="155"/>
      <c r="MXC9" s="155"/>
      <c r="MXD9" s="155"/>
      <c r="MXE9" s="155"/>
      <c r="MXF9" s="155"/>
      <c r="MXG9" s="155"/>
      <c r="MXH9" s="155"/>
      <c r="MXI9" s="155"/>
      <c r="MXJ9" s="155"/>
      <c r="MXK9" s="155"/>
      <c r="MXL9" s="155"/>
      <c r="MXM9" s="155"/>
      <c r="MXN9" s="155"/>
      <c r="MXO9" s="155"/>
      <c r="MXP9" s="155"/>
      <c r="MXQ9" s="155"/>
      <c r="MXR9" s="155"/>
      <c r="MXS9" s="155"/>
      <c r="MXT9" s="155"/>
      <c r="MXU9" s="155"/>
      <c r="MXV9" s="155"/>
      <c r="MXW9" s="155"/>
      <c r="MXX9" s="155"/>
      <c r="MXY9" s="155"/>
      <c r="MXZ9" s="155"/>
      <c r="MYA9" s="155"/>
      <c r="MYB9" s="155"/>
      <c r="MYC9" s="155"/>
      <c r="MYD9" s="155"/>
      <c r="MYE9" s="155"/>
      <c r="MYF9" s="155"/>
      <c r="MYG9" s="155"/>
      <c r="MYH9" s="155"/>
      <c r="MYI9" s="155"/>
      <c r="MYJ9" s="155"/>
      <c r="MYK9" s="155"/>
      <c r="MYL9" s="155"/>
      <c r="MYM9" s="155"/>
      <c r="MYN9" s="155"/>
      <c r="MYO9" s="155"/>
      <c r="MYP9" s="155"/>
      <c r="MYQ9" s="155"/>
      <c r="MYR9" s="155"/>
      <c r="MYS9" s="155"/>
      <c r="MYT9" s="155"/>
      <c r="MYU9" s="155"/>
      <c r="MYV9" s="155"/>
      <c r="MYW9" s="155"/>
      <c r="MYX9" s="155"/>
      <c r="MYY9" s="155"/>
      <c r="MYZ9" s="155"/>
      <c r="MZA9" s="155"/>
      <c r="MZB9" s="155"/>
      <c r="MZC9" s="155"/>
      <c r="MZD9" s="155"/>
      <c r="MZE9" s="155"/>
      <c r="MZF9" s="155"/>
      <c r="MZG9" s="155"/>
      <c r="MZH9" s="155"/>
      <c r="MZI9" s="155"/>
      <c r="MZJ9" s="155"/>
      <c r="MZK9" s="155"/>
      <c r="MZL9" s="155"/>
      <c r="MZM9" s="155"/>
      <c r="MZN9" s="155"/>
      <c r="MZO9" s="155"/>
      <c r="MZP9" s="155"/>
      <c r="MZQ9" s="155"/>
      <c r="MZR9" s="155"/>
      <c r="MZS9" s="155"/>
      <c r="MZT9" s="155"/>
      <c r="MZU9" s="155"/>
      <c r="MZV9" s="155"/>
      <c r="MZW9" s="155"/>
      <c r="MZX9" s="155"/>
      <c r="MZY9" s="155"/>
      <c r="MZZ9" s="155"/>
      <c r="NAA9" s="155"/>
      <c r="NAB9" s="155"/>
      <c r="NAC9" s="155"/>
      <c r="NAD9" s="155"/>
      <c r="NAE9" s="155"/>
      <c r="NAF9" s="155"/>
      <c r="NAG9" s="155"/>
      <c r="NAH9" s="155"/>
      <c r="NAI9" s="155"/>
      <c r="NAJ9" s="155"/>
      <c r="NAK9" s="155"/>
      <c r="NAL9" s="155"/>
      <c r="NAM9" s="155"/>
      <c r="NAN9" s="155"/>
      <c r="NAO9" s="155"/>
      <c r="NAP9" s="155"/>
      <c r="NAQ9" s="155"/>
      <c r="NAR9" s="155"/>
      <c r="NAS9" s="155"/>
      <c r="NAT9" s="155"/>
      <c r="NAU9" s="155"/>
      <c r="NAV9" s="155"/>
      <c r="NAW9" s="155"/>
      <c r="NAX9" s="155"/>
      <c r="NAY9" s="155"/>
      <c r="NAZ9" s="155"/>
      <c r="NBA9" s="155"/>
      <c r="NBB9" s="155"/>
      <c r="NBC9" s="155"/>
      <c r="NBD9" s="155"/>
      <c r="NBE9" s="155"/>
      <c r="NBF9" s="155"/>
      <c r="NBG9" s="155"/>
      <c r="NBH9" s="155"/>
      <c r="NBI9" s="155"/>
      <c r="NBJ9" s="155"/>
      <c r="NBK9" s="155"/>
      <c r="NBL9" s="155"/>
      <c r="NBM9" s="155"/>
      <c r="NBN9" s="155"/>
      <c r="NBO9" s="155"/>
      <c r="NBP9" s="155"/>
      <c r="NBQ9" s="155"/>
      <c r="NBR9" s="155"/>
      <c r="NBS9" s="155"/>
      <c r="NBT9" s="155"/>
      <c r="NBU9" s="155"/>
      <c r="NBV9" s="155"/>
      <c r="NBW9" s="155"/>
      <c r="NBX9" s="155"/>
      <c r="NBY9" s="155"/>
      <c r="NBZ9" s="155"/>
      <c r="NCA9" s="155"/>
      <c r="NCB9" s="155"/>
      <c r="NCC9" s="155"/>
      <c r="NCD9" s="155"/>
      <c r="NCE9" s="155"/>
      <c r="NCF9" s="155"/>
      <c r="NCG9" s="155"/>
      <c r="NCH9" s="155"/>
      <c r="NCI9" s="155"/>
      <c r="NCJ9" s="155"/>
      <c r="NCK9" s="155"/>
      <c r="NCL9" s="155"/>
      <c r="NCM9" s="155"/>
      <c r="NCN9" s="155"/>
      <c r="NCO9" s="155"/>
      <c r="NCP9" s="155"/>
      <c r="NCQ9" s="155"/>
      <c r="NCR9" s="155"/>
      <c r="NCS9" s="155"/>
      <c r="NCT9" s="155"/>
      <c r="NCU9" s="155"/>
      <c r="NCV9" s="155"/>
      <c r="NCW9" s="155"/>
      <c r="NCX9" s="155"/>
      <c r="NCY9" s="155"/>
      <c r="NCZ9" s="155"/>
      <c r="NDA9" s="155"/>
      <c r="NDB9" s="155"/>
      <c r="NDC9" s="155"/>
      <c r="NDD9" s="155"/>
      <c r="NDE9" s="155"/>
      <c r="NDF9" s="155"/>
      <c r="NDG9" s="155"/>
      <c r="NDH9" s="155"/>
      <c r="NDI9" s="155"/>
      <c r="NDJ9" s="155"/>
      <c r="NDK9" s="155"/>
      <c r="NDL9" s="155"/>
      <c r="NDM9" s="155"/>
      <c r="NDN9" s="155"/>
      <c r="NDO9" s="155"/>
      <c r="NDP9" s="155"/>
      <c r="NDQ9" s="155"/>
      <c r="NDR9" s="155"/>
      <c r="NDS9" s="155"/>
      <c r="NDT9" s="155"/>
      <c r="NDU9" s="155"/>
      <c r="NDV9" s="155"/>
      <c r="NDW9" s="155"/>
      <c r="NDX9" s="155"/>
      <c r="NDY9" s="155"/>
      <c r="NDZ9" s="155"/>
      <c r="NEA9" s="155"/>
      <c r="NEB9" s="155"/>
      <c r="NEC9" s="155"/>
      <c r="NED9" s="155"/>
      <c r="NEE9" s="155"/>
      <c r="NEF9" s="155"/>
      <c r="NEG9" s="155"/>
      <c r="NEH9" s="155"/>
      <c r="NEI9" s="155"/>
      <c r="NEJ9" s="155"/>
      <c r="NEK9" s="155"/>
      <c r="NEL9" s="155"/>
      <c r="NEM9" s="155"/>
      <c r="NEN9" s="155"/>
      <c r="NEO9" s="155"/>
      <c r="NEP9" s="155"/>
      <c r="NEQ9" s="155"/>
      <c r="NER9" s="155"/>
      <c r="NES9" s="155"/>
      <c r="NET9" s="155"/>
      <c r="NEU9" s="155"/>
      <c r="NEV9" s="155"/>
      <c r="NEW9" s="155"/>
      <c r="NEX9" s="155"/>
      <c r="NEY9" s="155"/>
      <c r="NEZ9" s="155"/>
      <c r="NFA9" s="155"/>
      <c r="NFB9" s="155"/>
      <c r="NFC9" s="155"/>
      <c r="NFD9" s="155"/>
      <c r="NFE9" s="155"/>
      <c r="NFF9" s="155"/>
      <c r="NFG9" s="155"/>
      <c r="NFH9" s="155"/>
      <c r="NFI9" s="155"/>
      <c r="NFJ9" s="155"/>
      <c r="NFK9" s="155"/>
      <c r="NFL9" s="155"/>
      <c r="NFM9" s="155"/>
      <c r="NFN9" s="155"/>
      <c r="NFO9" s="155"/>
      <c r="NFP9" s="155"/>
      <c r="NFQ9" s="155"/>
      <c r="NFR9" s="155"/>
      <c r="NFS9" s="155"/>
      <c r="NFT9" s="155"/>
      <c r="NFU9" s="155"/>
      <c r="NFV9" s="155"/>
      <c r="NFW9" s="155"/>
      <c r="NFX9" s="155"/>
      <c r="NFY9" s="155"/>
      <c r="NFZ9" s="155"/>
      <c r="NGA9" s="155"/>
      <c r="NGB9" s="155"/>
      <c r="NGC9" s="155"/>
      <c r="NGD9" s="155"/>
      <c r="NGE9" s="155"/>
      <c r="NGF9" s="155"/>
      <c r="NGG9" s="155"/>
      <c r="NGH9" s="155"/>
      <c r="NGI9" s="155"/>
      <c r="NGJ9" s="155"/>
      <c r="NGK9" s="155"/>
      <c r="NGL9" s="155"/>
      <c r="NGM9" s="155"/>
      <c r="NGN9" s="155"/>
      <c r="NGO9" s="155"/>
      <c r="NGP9" s="155"/>
      <c r="NGQ9" s="155"/>
      <c r="NGR9" s="155"/>
      <c r="NGS9" s="155"/>
      <c r="NGT9" s="155"/>
      <c r="NGU9" s="155"/>
      <c r="NGV9" s="155"/>
      <c r="NGW9" s="155"/>
      <c r="NGX9" s="155"/>
      <c r="NGY9" s="155"/>
      <c r="NGZ9" s="155"/>
      <c r="NHA9" s="155"/>
      <c r="NHB9" s="155"/>
      <c r="NHC9" s="155"/>
      <c r="NHD9" s="155"/>
      <c r="NHE9" s="155"/>
      <c r="NHF9" s="155"/>
      <c r="NHG9" s="155"/>
      <c r="NHH9" s="155"/>
      <c r="NHI9" s="155"/>
      <c r="NHJ9" s="155"/>
      <c r="NHK9" s="155"/>
      <c r="NHL9" s="155"/>
      <c r="NHM9" s="155"/>
      <c r="NHN9" s="155"/>
      <c r="NHO9" s="155"/>
      <c r="NHP9" s="155"/>
      <c r="NHQ9" s="155"/>
      <c r="NHR9" s="155"/>
      <c r="NHS9" s="155"/>
      <c r="NHT9" s="155"/>
      <c r="NHU9" s="155"/>
      <c r="NHV9" s="155"/>
      <c r="NHW9" s="155"/>
      <c r="NHX9" s="155"/>
      <c r="NHY9" s="155"/>
      <c r="NHZ9" s="155"/>
      <c r="NIA9" s="155"/>
      <c r="NIB9" s="155"/>
      <c r="NIC9" s="155"/>
      <c r="NID9" s="155"/>
      <c r="NIE9" s="155"/>
      <c r="NIF9" s="155"/>
      <c r="NIG9" s="155"/>
      <c r="NIH9" s="155"/>
      <c r="NII9" s="155"/>
      <c r="NIJ9" s="155"/>
      <c r="NIK9" s="155"/>
      <c r="NIL9" s="155"/>
      <c r="NIM9" s="155"/>
      <c r="NIN9" s="155"/>
      <c r="NIO9" s="155"/>
      <c r="NIP9" s="155"/>
      <c r="NIQ9" s="155"/>
      <c r="NIR9" s="155"/>
      <c r="NIS9" s="155"/>
      <c r="NIT9" s="155"/>
      <c r="NIU9" s="155"/>
      <c r="NIV9" s="155"/>
      <c r="NIW9" s="155"/>
      <c r="NIX9" s="155"/>
      <c r="NIY9" s="155"/>
      <c r="NIZ9" s="155"/>
      <c r="NJA9" s="155"/>
      <c r="NJB9" s="155"/>
      <c r="NJC9" s="155"/>
      <c r="NJD9" s="155"/>
      <c r="NJE9" s="155"/>
      <c r="NJF9" s="155"/>
      <c r="NJG9" s="155"/>
      <c r="NJH9" s="155"/>
      <c r="NJI9" s="155"/>
      <c r="NJJ9" s="155"/>
      <c r="NJK9" s="155"/>
      <c r="NJL9" s="155"/>
      <c r="NJM9" s="155"/>
      <c r="NJN9" s="155"/>
      <c r="NJO9" s="155"/>
      <c r="NJP9" s="155"/>
      <c r="NJQ9" s="155"/>
      <c r="NJR9" s="155"/>
      <c r="NJS9" s="155"/>
      <c r="NJT9" s="155"/>
      <c r="NJU9" s="155"/>
      <c r="NJV9" s="155"/>
      <c r="NJW9" s="155"/>
      <c r="NJX9" s="155"/>
      <c r="NJY9" s="155"/>
      <c r="NJZ9" s="155"/>
      <c r="NKA9" s="155"/>
      <c r="NKB9" s="155"/>
      <c r="NKC9" s="155"/>
      <c r="NKD9" s="155"/>
      <c r="NKE9" s="155"/>
      <c r="NKF9" s="155"/>
      <c r="NKG9" s="155"/>
      <c r="NKH9" s="155"/>
      <c r="NKI9" s="155"/>
      <c r="NKJ9" s="155"/>
      <c r="NKK9" s="155"/>
      <c r="NKL9" s="155"/>
      <c r="NKM9" s="155"/>
      <c r="NKN9" s="155"/>
      <c r="NKO9" s="155"/>
      <c r="NKP9" s="155"/>
      <c r="NKQ9" s="155"/>
      <c r="NKR9" s="155"/>
      <c r="NKS9" s="155"/>
      <c r="NKT9" s="155"/>
      <c r="NKU9" s="155"/>
      <c r="NKV9" s="155"/>
      <c r="NKW9" s="155"/>
      <c r="NKX9" s="155"/>
      <c r="NKY9" s="155"/>
      <c r="NKZ9" s="155"/>
      <c r="NLA9" s="155"/>
      <c r="NLB9" s="155"/>
      <c r="NLC9" s="155"/>
      <c r="NLD9" s="155"/>
      <c r="NLE9" s="155"/>
      <c r="NLF9" s="155"/>
      <c r="NLG9" s="155"/>
      <c r="NLH9" s="155"/>
      <c r="NLI9" s="155"/>
      <c r="NLJ9" s="155"/>
      <c r="NLK9" s="155"/>
      <c r="NLL9" s="155"/>
      <c r="NLM9" s="155"/>
      <c r="NLN9" s="155"/>
      <c r="NLO9" s="155"/>
      <c r="NLP9" s="155"/>
      <c r="NLQ9" s="155"/>
      <c r="NLR9" s="155"/>
      <c r="NLS9" s="155"/>
      <c r="NLT9" s="155"/>
      <c r="NLU9" s="155"/>
      <c r="NLV9" s="155"/>
      <c r="NLW9" s="155"/>
      <c r="NLX9" s="155"/>
      <c r="NLY9" s="155"/>
      <c r="NLZ9" s="155"/>
      <c r="NMA9" s="155"/>
      <c r="NMB9" s="155"/>
      <c r="NMC9" s="155"/>
      <c r="NMD9" s="155"/>
      <c r="NME9" s="155"/>
      <c r="NMF9" s="155"/>
      <c r="NMG9" s="155"/>
      <c r="NMH9" s="155"/>
      <c r="NMI9" s="155"/>
      <c r="NMJ9" s="155"/>
      <c r="NMK9" s="155"/>
      <c r="NML9" s="155"/>
      <c r="NMM9" s="155"/>
      <c r="NMN9" s="155"/>
      <c r="NMO9" s="155"/>
      <c r="NMP9" s="155"/>
      <c r="NMQ9" s="155"/>
      <c r="NMR9" s="155"/>
      <c r="NMS9" s="155"/>
      <c r="NMT9" s="155"/>
      <c r="NMU9" s="155"/>
      <c r="NMV9" s="155"/>
      <c r="NMW9" s="155"/>
      <c r="NMX9" s="155"/>
      <c r="NMY9" s="155"/>
      <c r="NMZ9" s="155"/>
      <c r="NNA9" s="155"/>
      <c r="NNB9" s="155"/>
      <c r="NNC9" s="155"/>
      <c r="NND9" s="155"/>
      <c r="NNE9" s="155"/>
      <c r="NNF9" s="155"/>
      <c r="NNG9" s="155"/>
      <c r="NNH9" s="155"/>
      <c r="NNI9" s="155"/>
      <c r="NNJ9" s="155"/>
      <c r="NNK9" s="155"/>
      <c r="NNL9" s="155"/>
      <c r="NNM9" s="155"/>
      <c r="NNN9" s="155"/>
      <c r="NNO9" s="155"/>
      <c r="NNP9" s="155"/>
      <c r="NNQ9" s="155"/>
      <c r="NNR9" s="155"/>
      <c r="NNS9" s="155"/>
      <c r="NNT9" s="155"/>
      <c r="NNU9" s="155"/>
      <c r="NNV9" s="155"/>
      <c r="NNW9" s="155"/>
      <c r="NNX9" s="155"/>
      <c r="NNY9" s="155"/>
      <c r="NNZ9" s="155"/>
      <c r="NOA9" s="155"/>
      <c r="NOB9" s="155"/>
      <c r="NOC9" s="155"/>
      <c r="NOD9" s="155"/>
      <c r="NOE9" s="155"/>
      <c r="NOF9" s="155"/>
      <c r="NOG9" s="155"/>
      <c r="NOH9" s="155"/>
      <c r="NOI9" s="155"/>
      <c r="NOJ9" s="155"/>
      <c r="NOK9" s="155"/>
      <c r="NOL9" s="155"/>
      <c r="NOM9" s="155"/>
      <c r="NON9" s="155"/>
      <c r="NOO9" s="155"/>
      <c r="NOP9" s="155"/>
      <c r="NOQ9" s="155"/>
      <c r="NOR9" s="155"/>
      <c r="NOS9" s="155"/>
      <c r="NOT9" s="155"/>
      <c r="NOU9" s="155"/>
      <c r="NOV9" s="155"/>
      <c r="NOW9" s="155"/>
      <c r="NOX9" s="155"/>
      <c r="NOY9" s="155"/>
      <c r="NOZ9" s="155"/>
      <c r="NPA9" s="155"/>
      <c r="NPB9" s="155"/>
      <c r="NPC9" s="155"/>
      <c r="NPD9" s="155"/>
      <c r="NPE9" s="155"/>
      <c r="NPF9" s="155"/>
      <c r="NPG9" s="155"/>
      <c r="NPH9" s="155"/>
      <c r="NPI9" s="155"/>
      <c r="NPJ9" s="155"/>
      <c r="NPK9" s="155"/>
      <c r="NPL9" s="155"/>
      <c r="NPM9" s="155"/>
      <c r="NPN9" s="155"/>
      <c r="NPO9" s="155"/>
      <c r="NPP9" s="155"/>
      <c r="NPQ9" s="155"/>
      <c r="NPR9" s="155"/>
      <c r="NPS9" s="155"/>
      <c r="NPT9" s="155"/>
      <c r="NPU9" s="155"/>
      <c r="NPV9" s="155"/>
      <c r="NPW9" s="155"/>
      <c r="NPX9" s="155"/>
      <c r="NPY9" s="155"/>
      <c r="NPZ9" s="155"/>
      <c r="NQA9" s="155"/>
      <c r="NQB9" s="155"/>
      <c r="NQC9" s="155"/>
      <c r="NQD9" s="155"/>
      <c r="NQE9" s="155"/>
      <c r="NQF9" s="155"/>
      <c r="NQG9" s="155"/>
      <c r="NQH9" s="155"/>
      <c r="NQI9" s="155"/>
      <c r="NQJ9" s="155"/>
      <c r="NQK9" s="155"/>
      <c r="NQL9" s="155"/>
      <c r="NQM9" s="155"/>
      <c r="NQN9" s="155"/>
      <c r="NQO9" s="155"/>
      <c r="NQP9" s="155"/>
      <c r="NQQ9" s="155"/>
      <c r="NQR9" s="155"/>
      <c r="NQS9" s="155"/>
      <c r="NQT9" s="155"/>
      <c r="NQU9" s="155"/>
      <c r="NQV9" s="155"/>
      <c r="NQW9" s="155"/>
      <c r="NQX9" s="155"/>
      <c r="NQY9" s="155"/>
      <c r="NQZ9" s="155"/>
      <c r="NRA9" s="155"/>
      <c r="NRB9" s="155"/>
      <c r="NRC9" s="155"/>
      <c r="NRD9" s="155"/>
      <c r="NRE9" s="155"/>
      <c r="NRF9" s="155"/>
      <c r="NRG9" s="155"/>
      <c r="NRH9" s="155"/>
      <c r="NRI9" s="155"/>
      <c r="NRJ9" s="155"/>
      <c r="NRK9" s="155"/>
      <c r="NRL9" s="155"/>
      <c r="NRM9" s="155"/>
      <c r="NRN9" s="155"/>
      <c r="NRO9" s="155"/>
      <c r="NRP9" s="155"/>
      <c r="NRQ9" s="155"/>
      <c r="NRR9" s="155"/>
      <c r="NRS9" s="155"/>
      <c r="NRT9" s="155"/>
      <c r="NRU9" s="155"/>
      <c r="NRV9" s="155"/>
      <c r="NRW9" s="155"/>
      <c r="NRX9" s="155"/>
      <c r="NRY9" s="155"/>
      <c r="NRZ9" s="155"/>
      <c r="NSA9" s="155"/>
      <c r="NSB9" s="155"/>
      <c r="NSC9" s="155"/>
      <c r="NSD9" s="155"/>
      <c r="NSE9" s="155"/>
      <c r="NSF9" s="155"/>
      <c r="NSG9" s="155"/>
      <c r="NSH9" s="155"/>
      <c r="NSI9" s="155"/>
      <c r="NSJ9" s="155"/>
      <c r="NSK9" s="155"/>
      <c r="NSL9" s="155"/>
      <c r="NSM9" s="155"/>
      <c r="NSN9" s="155"/>
      <c r="NSO9" s="155"/>
      <c r="NSP9" s="155"/>
      <c r="NSQ9" s="155"/>
      <c r="NSR9" s="155"/>
      <c r="NSS9" s="155"/>
      <c r="NST9" s="155"/>
      <c r="NSU9" s="155"/>
      <c r="NSV9" s="155"/>
      <c r="NSW9" s="155"/>
      <c r="NSX9" s="155"/>
      <c r="NSY9" s="155"/>
      <c r="NSZ9" s="155"/>
      <c r="NTA9" s="155"/>
      <c r="NTB9" s="155"/>
      <c r="NTC9" s="155"/>
      <c r="NTD9" s="155"/>
      <c r="NTE9" s="155"/>
      <c r="NTF9" s="155"/>
      <c r="NTG9" s="155"/>
      <c r="NTH9" s="155"/>
      <c r="NTI9" s="155"/>
      <c r="NTJ9" s="155"/>
      <c r="NTK9" s="155"/>
      <c r="NTL9" s="155"/>
      <c r="NTM9" s="155"/>
      <c r="NTN9" s="155"/>
      <c r="NTO9" s="155"/>
      <c r="NTP9" s="155"/>
      <c r="NTQ9" s="155"/>
      <c r="NTR9" s="155"/>
      <c r="NTS9" s="155"/>
      <c r="NTT9" s="155"/>
      <c r="NTU9" s="155"/>
      <c r="NTV9" s="155"/>
      <c r="NTW9" s="155"/>
      <c r="NTX9" s="155"/>
      <c r="NTY9" s="155"/>
      <c r="NTZ9" s="155"/>
      <c r="NUA9" s="155"/>
      <c r="NUB9" s="155"/>
      <c r="NUC9" s="155"/>
      <c r="NUD9" s="155"/>
      <c r="NUE9" s="155"/>
      <c r="NUF9" s="155"/>
      <c r="NUG9" s="155"/>
      <c r="NUH9" s="155"/>
      <c r="NUI9" s="155"/>
      <c r="NUJ9" s="155"/>
      <c r="NUK9" s="155"/>
      <c r="NUL9" s="155"/>
      <c r="NUM9" s="155"/>
      <c r="NUN9" s="155"/>
      <c r="NUO9" s="155"/>
      <c r="NUP9" s="155"/>
      <c r="NUQ9" s="155"/>
      <c r="NUR9" s="155"/>
      <c r="NUS9" s="155"/>
      <c r="NUT9" s="155"/>
      <c r="NUU9" s="155"/>
      <c r="NUV9" s="155"/>
      <c r="NUW9" s="155"/>
      <c r="NUX9" s="155"/>
      <c r="NUY9" s="155"/>
      <c r="NUZ9" s="155"/>
      <c r="NVA9" s="155"/>
      <c r="NVB9" s="155"/>
      <c r="NVC9" s="155"/>
      <c r="NVD9" s="155"/>
      <c r="NVE9" s="155"/>
      <c r="NVF9" s="155"/>
      <c r="NVG9" s="155"/>
      <c r="NVH9" s="155"/>
      <c r="NVI9" s="155"/>
      <c r="NVJ9" s="155"/>
      <c r="NVK9" s="155"/>
      <c r="NVL9" s="155"/>
      <c r="NVM9" s="155"/>
      <c r="NVN9" s="155"/>
      <c r="NVO9" s="155"/>
      <c r="NVP9" s="155"/>
      <c r="NVQ9" s="155"/>
      <c r="NVR9" s="155"/>
      <c r="NVS9" s="155"/>
      <c r="NVT9" s="155"/>
      <c r="NVU9" s="155"/>
      <c r="NVV9" s="155"/>
      <c r="NVW9" s="155"/>
      <c r="NVX9" s="155"/>
      <c r="NVY9" s="155"/>
      <c r="NVZ9" s="155"/>
      <c r="NWA9" s="155"/>
      <c r="NWB9" s="155"/>
      <c r="NWC9" s="155"/>
      <c r="NWD9" s="155"/>
      <c r="NWE9" s="155"/>
      <c r="NWF9" s="155"/>
      <c r="NWG9" s="155"/>
      <c r="NWH9" s="155"/>
      <c r="NWI9" s="155"/>
      <c r="NWJ9" s="155"/>
      <c r="NWK9" s="155"/>
      <c r="NWL9" s="155"/>
      <c r="NWM9" s="155"/>
      <c r="NWN9" s="155"/>
      <c r="NWO9" s="155"/>
      <c r="NWP9" s="155"/>
      <c r="NWQ9" s="155"/>
      <c r="NWR9" s="155"/>
      <c r="NWS9" s="155"/>
      <c r="NWT9" s="155"/>
      <c r="NWU9" s="155"/>
      <c r="NWV9" s="155"/>
      <c r="NWW9" s="155"/>
      <c r="NWX9" s="155"/>
      <c r="NWY9" s="155"/>
      <c r="NWZ9" s="155"/>
      <c r="NXA9" s="155"/>
      <c r="NXB9" s="155"/>
      <c r="NXC9" s="155"/>
      <c r="NXD9" s="155"/>
      <c r="NXE9" s="155"/>
      <c r="NXF9" s="155"/>
      <c r="NXG9" s="155"/>
      <c r="NXH9" s="155"/>
      <c r="NXI9" s="155"/>
      <c r="NXJ9" s="155"/>
      <c r="NXK9" s="155"/>
      <c r="NXL9" s="155"/>
      <c r="NXM9" s="155"/>
      <c r="NXN9" s="155"/>
      <c r="NXO9" s="155"/>
      <c r="NXP9" s="155"/>
      <c r="NXQ9" s="155"/>
      <c r="NXR9" s="155"/>
      <c r="NXS9" s="155"/>
      <c r="NXT9" s="155"/>
      <c r="NXU9" s="155"/>
      <c r="NXV9" s="155"/>
      <c r="NXW9" s="155"/>
      <c r="NXX9" s="155"/>
      <c r="NXY9" s="155"/>
      <c r="NXZ9" s="155"/>
      <c r="NYA9" s="155"/>
      <c r="NYB9" s="155"/>
      <c r="NYC9" s="155"/>
      <c r="NYD9" s="155"/>
      <c r="NYE9" s="155"/>
      <c r="NYF9" s="155"/>
      <c r="NYG9" s="155"/>
      <c r="NYH9" s="155"/>
      <c r="NYI9" s="155"/>
      <c r="NYJ9" s="155"/>
      <c r="NYK9" s="155"/>
      <c r="NYL9" s="155"/>
      <c r="NYM9" s="155"/>
      <c r="NYN9" s="155"/>
      <c r="NYO9" s="155"/>
      <c r="NYP9" s="155"/>
      <c r="NYQ9" s="155"/>
      <c r="NYR9" s="155"/>
      <c r="NYS9" s="155"/>
      <c r="NYT9" s="155"/>
      <c r="NYU9" s="155"/>
      <c r="NYV9" s="155"/>
      <c r="NYW9" s="155"/>
      <c r="NYX9" s="155"/>
      <c r="NYY9" s="155"/>
      <c r="NYZ9" s="155"/>
      <c r="NZA9" s="155"/>
      <c r="NZB9" s="155"/>
      <c r="NZC9" s="155"/>
      <c r="NZD9" s="155"/>
      <c r="NZE9" s="155"/>
      <c r="NZF9" s="155"/>
      <c r="NZG9" s="155"/>
      <c r="NZH9" s="155"/>
      <c r="NZI9" s="155"/>
      <c r="NZJ9" s="155"/>
      <c r="NZK9" s="155"/>
      <c r="NZL9" s="155"/>
      <c r="NZM9" s="155"/>
      <c r="NZN9" s="155"/>
      <c r="NZO9" s="155"/>
      <c r="NZP9" s="155"/>
      <c r="NZQ9" s="155"/>
      <c r="NZR9" s="155"/>
      <c r="NZS9" s="155"/>
      <c r="NZT9" s="155"/>
      <c r="NZU9" s="155"/>
      <c r="NZV9" s="155"/>
      <c r="NZW9" s="155"/>
      <c r="NZX9" s="155"/>
      <c r="NZY9" s="155"/>
      <c r="NZZ9" s="155"/>
      <c r="OAA9" s="155"/>
      <c r="OAB9" s="155"/>
      <c r="OAC9" s="155"/>
      <c r="OAD9" s="155"/>
      <c r="OAE9" s="155"/>
      <c r="OAF9" s="155"/>
      <c r="OAG9" s="155"/>
      <c r="OAH9" s="155"/>
      <c r="OAI9" s="155"/>
      <c r="OAJ9" s="155"/>
      <c r="OAK9" s="155"/>
      <c r="OAL9" s="155"/>
      <c r="OAM9" s="155"/>
      <c r="OAN9" s="155"/>
      <c r="OAO9" s="155"/>
      <c r="OAP9" s="155"/>
      <c r="OAQ9" s="155"/>
      <c r="OAR9" s="155"/>
      <c r="OAS9" s="155"/>
      <c r="OAT9" s="155"/>
      <c r="OAU9" s="155"/>
      <c r="OAV9" s="155"/>
      <c r="OAW9" s="155"/>
      <c r="OAX9" s="155"/>
      <c r="OAY9" s="155"/>
      <c r="OAZ9" s="155"/>
      <c r="OBA9" s="155"/>
      <c r="OBB9" s="155"/>
      <c r="OBC9" s="155"/>
      <c r="OBD9" s="155"/>
      <c r="OBE9" s="155"/>
      <c r="OBF9" s="155"/>
      <c r="OBG9" s="155"/>
      <c r="OBH9" s="155"/>
      <c r="OBI9" s="155"/>
      <c r="OBJ9" s="155"/>
      <c r="OBK9" s="155"/>
      <c r="OBL9" s="155"/>
      <c r="OBM9" s="155"/>
      <c r="OBN9" s="155"/>
      <c r="OBO9" s="155"/>
      <c r="OBP9" s="155"/>
      <c r="OBQ9" s="155"/>
      <c r="OBR9" s="155"/>
      <c r="OBS9" s="155"/>
      <c r="OBT9" s="155"/>
      <c r="OBU9" s="155"/>
      <c r="OBV9" s="155"/>
      <c r="OBW9" s="155"/>
      <c r="OBX9" s="155"/>
      <c r="OBY9" s="155"/>
      <c r="OBZ9" s="155"/>
      <c r="OCA9" s="155"/>
      <c r="OCB9" s="155"/>
      <c r="OCC9" s="155"/>
      <c r="OCD9" s="155"/>
      <c r="OCE9" s="155"/>
      <c r="OCF9" s="155"/>
      <c r="OCG9" s="155"/>
      <c r="OCH9" s="155"/>
      <c r="OCI9" s="155"/>
      <c r="OCJ9" s="155"/>
      <c r="OCK9" s="155"/>
      <c r="OCL9" s="155"/>
      <c r="OCM9" s="155"/>
      <c r="OCN9" s="155"/>
      <c r="OCO9" s="155"/>
      <c r="OCP9" s="155"/>
      <c r="OCQ9" s="155"/>
      <c r="OCR9" s="155"/>
      <c r="OCS9" s="155"/>
      <c r="OCT9" s="155"/>
      <c r="OCU9" s="155"/>
      <c r="OCV9" s="155"/>
      <c r="OCW9" s="155"/>
      <c r="OCX9" s="155"/>
      <c r="OCY9" s="155"/>
      <c r="OCZ9" s="155"/>
      <c r="ODA9" s="155"/>
      <c r="ODB9" s="155"/>
      <c r="ODC9" s="155"/>
      <c r="ODD9" s="155"/>
      <c r="ODE9" s="155"/>
      <c r="ODF9" s="155"/>
      <c r="ODG9" s="155"/>
      <c r="ODH9" s="155"/>
      <c r="ODI9" s="155"/>
      <c r="ODJ9" s="155"/>
      <c r="ODK9" s="155"/>
      <c r="ODL9" s="155"/>
      <c r="ODM9" s="155"/>
      <c r="ODN9" s="155"/>
      <c r="ODO9" s="155"/>
      <c r="ODP9" s="155"/>
      <c r="ODQ9" s="155"/>
      <c r="ODR9" s="155"/>
      <c r="ODS9" s="155"/>
      <c r="ODT9" s="155"/>
      <c r="ODU9" s="155"/>
      <c r="ODV9" s="155"/>
      <c r="ODW9" s="155"/>
      <c r="ODX9" s="155"/>
      <c r="ODY9" s="155"/>
      <c r="ODZ9" s="155"/>
      <c r="OEA9" s="155"/>
      <c r="OEB9" s="155"/>
      <c r="OEC9" s="155"/>
      <c r="OED9" s="155"/>
      <c r="OEE9" s="155"/>
      <c r="OEF9" s="155"/>
      <c r="OEG9" s="155"/>
      <c r="OEH9" s="155"/>
      <c r="OEI9" s="155"/>
      <c r="OEJ9" s="155"/>
      <c r="OEK9" s="155"/>
      <c r="OEL9" s="155"/>
      <c r="OEM9" s="155"/>
      <c r="OEN9" s="155"/>
      <c r="OEO9" s="155"/>
      <c r="OEP9" s="155"/>
      <c r="OEQ9" s="155"/>
      <c r="OER9" s="155"/>
      <c r="OES9" s="155"/>
      <c r="OET9" s="155"/>
      <c r="OEU9" s="155"/>
      <c r="OEV9" s="155"/>
      <c r="OEW9" s="155"/>
      <c r="OEX9" s="155"/>
      <c r="OEY9" s="155"/>
      <c r="OEZ9" s="155"/>
      <c r="OFA9" s="155"/>
      <c r="OFB9" s="155"/>
      <c r="OFC9" s="155"/>
      <c r="OFD9" s="155"/>
      <c r="OFE9" s="155"/>
      <c r="OFF9" s="155"/>
      <c r="OFG9" s="155"/>
      <c r="OFH9" s="155"/>
      <c r="OFI9" s="155"/>
      <c r="OFJ9" s="155"/>
      <c r="OFK9" s="155"/>
      <c r="OFL9" s="155"/>
      <c r="OFM9" s="155"/>
      <c r="OFN9" s="155"/>
      <c r="OFO9" s="155"/>
      <c r="OFP9" s="155"/>
      <c r="OFQ9" s="155"/>
      <c r="OFR9" s="155"/>
      <c r="OFS9" s="155"/>
      <c r="OFT9" s="155"/>
      <c r="OFU9" s="155"/>
      <c r="OFV9" s="155"/>
      <c r="OFW9" s="155"/>
      <c r="OFX9" s="155"/>
      <c r="OFY9" s="155"/>
      <c r="OFZ9" s="155"/>
      <c r="OGA9" s="155"/>
      <c r="OGB9" s="155"/>
      <c r="OGC9" s="155"/>
      <c r="OGD9" s="155"/>
      <c r="OGE9" s="155"/>
      <c r="OGF9" s="155"/>
      <c r="OGG9" s="155"/>
      <c r="OGH9" s="155"/>
      <c r="OGI9" s="155"/>
      <c r="OGJ9" s="155"/>
      <c r="OGK9" s="155"/>
      <c r="OGL9" s="155"/>
      <c r="OGM9" s="155"/>
      <c r="OGN9" s="155"/>
      <c r="OGO9" s="155"/>
      <c r="OGP9" s="155"/>
      <c r="OGQ9" s="155"/>
      <c r="OGR9" s="155"/>
      <c r="OGS9" s="155"/>
      <c r="OGT9" s="155"/>
      <c r="OGU9" s="155"/>
      <c r="OGV9" s="155"/>
      <c r="OGW9" s="155"/>
      <c r="OGX9" s="155"/>
      <c r="OGY9" s="155"/>
      <c r="OGZ9" s="155"/>
      <c r="OHA9" s="155"/>
      <c r="OHB9" s="155"/>
      <c r="OHC9" s="155"/>
      <c r="OHD9" s="155"/>
      <c r="OHE9" s="155"/>
      <c r="OHF9" s="155"/>
      <c r="OHG9" s="155"/>
      <c r="OHH9" s="155"/>
      <c r="OHI9" s="155"/>
      <c r="OHJ9" s="155"/>
      <c r="OHK9" s="155"/>
      <c r="OHL9" s="155"/>
      <c r="OHM9" s="155"/>
      <c r="OHN9" s="155"/>
      <c r="OHO9" s="155"/>
      <c r="OHP9" s="155"/>
      <c r="OHQ9" s="155"/>
      <c r="OHR9" s="155"/>
      <c r="OHS9" s="155"/>
      <c r="OHT9" s="155"/>
      <c r="OHU9" s="155"/>
      <c r="OHV9" s="155"/>
      <c r="OHW9" s="155"/>
      <c r="OHX9" s="155"/>
      <c r="OHY9" s="155"/>
      <c r="OHZ9" s="155"/>
      <c r="OIA9" s="155"/>
      <c r="OIB9" s="155"/>
      <c r="OIC9" s="155"/>
      <c r="OID9" s="155"/>
      <c r="OIE9" s="155"/>
      <c r="OIF9" s="155"/>
      <c r="OIG9" s="155"/>
      <c r="OIH9" s="155"/>
      <c r="OII9" s="155"/>
      <c r="OIJ9" s="155"/>
      <c r="OIK9" s="155"/>
      <c r="OIL9" s="155"/>
      <c r="OIM9" s="155"/>
      <c r="OIN9" s="155"/>
      <c r="OIO9" s="155"/>
      <c r="OIP9" s="155"/>
      <c r="OIQ9" s="155"/>
      <c r="OIR9" s="155"/>
      <c r="OIS9" s="155"/>
      <c r="OIT9" s="155"/>
      <c r="OIU9" s="155"/>
      <c r="OIV9" s="155"/>
      <c r="OIW9" s="155"/>
      <c r="OIX9" s="155"/>
      <c r="OIY9" s="155"/>
      <c r="OIZ9" s="155"/>
      <c r="OJA9" s="155"/>
      <c r="OJB9" s="155"/>
      <c r="OJC9" s="155"/>
      <c r="OJD9" s="155"/>
      <c r="OJE9" s="155"/>
      <c r="OJF9" s="155"/>
      <c r="OJG9" s="155"/>
      <c r="OJH9" s="155"/>
      <c r="OJI9" s="155"/>
      <c r="OJJ9" s="155"/>
      <c r="OJK9" s="155"/>
      <c r="OJL9" s="155"/>
      <c r="OJM9" s="155"/>
      <c r="OJN9" s="155"/>
      <c r="OJO9" s="155"/>
      <c r="OJP9" s="155"/>
      <c r="OJQ9" s="155"/>
      <c r="OJR9" s="155"/>
      <c r="OJS9" s="155"/>
      <c r="OJT9" s="155"/>
      <c r="OJU9" s="155"/>
      <c r="OJV9" s="155"/>
      <c r="OJW9" s="155"/>
      <c r="OJX9" s="155"/>
      <c r="OJY9" s="155"/>
      <c r="OJZ9" s="155"/>
      <c r="OKA9" s="155"/>
      <c r="OKB9" s="155"/>
      <c r="OKC9" s="155"/>
      <c r="OKD9" s="155"/>
      <c r="OKE9" s="155"/>
      <c r="OKF9" s="155"/>
      <c r="OKG9" s="155"/>
      <c r="OKH9" s="155"/>
      <c r="OKI9" s="155"/>
      <c r="OKJ9" s="155"/>
      <c r="OKK9" s="155"/>
      <c r="OKL9" s="155"/>
      <c r="OKM9" s="155"/>
      <c r="OKN9" s="155"/>
      <c r="OKO9" s="155"/>
      <c r="OKP9" s="155"/>
      <c r="OKQ9" s="155"/>
      <c r="OKR9" s="155"/>
      <c r="OKS9" s="155"/>
      <c r="OKT9" s="155"/>
      <c r="OKU9" s="155"/>
      <c r="OKV9" s="155"/>
      <c r="OKW9" s="155"/>
      <c r="OKX9" s="155"/>
      <c r="OKY9" s="155"/>
      <c r="OKZ9" s="155"/>
      <c r="OLA9" s="155"/>
      <c r="OLB9" s="155"/>
      <c r="OLC9" s="155"/>
      <c r="OLD9" s="155"/>
      <c r="OLE9" s="155"/>
      <c r="OLF9" s="155"/>
      <c r="OLG9" s="155"/>
      <c r="OLH9" s="155"/>
      <c r="OLI9" s="155"/>
      <c r="OLJ9" s="155"/>
      <c r="OLK9" s="155"/>
      <c r="OLL9" s="155"/>
      <c r="OLM9" s="155"/>
      <c r="OLN9" s="155"/>
      <c r="OLO9" s="155"/>
      <c r="OLP9" s="155"/>
      <c r="OLQ9" s="155"/>
      <c r="OLR9" s="155"/>
      <c r="OLS9" s="155"/>
      <c r="OLT9" s="155"/>
      <c r="OLU9" s="155"/>
      <c r="OLV9" s="155"/>
      <c r="OLW9" s="155"/>
      <c r="OLX9" s="155"/>
      <c r="OLY9" s="155"/>
      <c r="OLZ9" s="155"/>
      <c r="OMA9" s="155"/>
      <c r="OMB9" s="155"/>
      <c r="OMC9" s="155"/>
      <c r="OMD9" s="155"/>
      <c r="OME9" s="155"/>
      <c r="OMF9" s="155"/>
      <c r="OMG9" s="155"/>
      <c r="OMH9" s="155"/>
      <c r="OMI9" s="155"/>
      <c r="OMJ9" s="155"/>
      <c r="OMK9" s="155"/>
      <c r="OML9" s="155"/>
      <c r="OMM9" s="155"/>
      <c r="OMN9" s="155"/>
      <c r="OMO9" s="155"/>
      <c r="OMP9" s="155"/>
      <c r="OMQ9" s="155"/>
      <c r="OMR9" s="155"/>
      <c r="OMS9" s="155"/>
      <c r="OMT9" s="155"/>
      <c r="OMU9" s="155"/>
      <c r="OMV9" s="155"/>
      <c r="OMW9" s="155"/>
      <c r="OMX9" s="155"/>
      <c r="OMY9" s="155"/>
      <c r="OMZ9" s="155"/>
      <c r="ONA9" s="155"/>
      <c r="ONB9" s="155"/>
      <c r="ONC9" s="155"/>
      <c r="OND9" s="155"/>
      <c r="ONE9" s="155"/>
      <c r="ONF9" s="155"/>
      <c r="ONG9" s="155"/>
      <c r="ONH9" s="155"/>
      <c r="ONI9" s="155"/>
      <c r="ONJ9" s="155"/>
      <c r="ONK9" s="155"/>
      <c r="ONL9" s="155"/>
      <c r="ONM9" s="155"/>
      <c r="ONN9" s="155"/>
      <c r="ONO9" s="155"/>
      <c r="ONP9" s="155"/>
      <c r="ONQ9" s="155"/>
      <c r="ONR9" s="155"/>
      <c r="ONS9" s="155"/>
      <c r="ONT9" s="155"/>
      <c r="ONU9" s="155"/>
      <c r="ONV9" s="155"/>
      <c r="ONW9" s="155"/>
      <c r="ONX9" s="155"/>
      <c r="ONY9" s="155"/>
      <c r="ONZ9" s="155"/>
      <c r="OOA9" s="155"/>
      <c r="OOB9" s="155"/>
      <c r="OOC9" s="155"/>
      <c r="OOD9" s="155"/>
      <c r="OOE9" s="155"/>
      <c r="OOF9" s="155"/>
      <c r="OOG9" s="155"/>
      <c r="OOH9" s="155"/>
      <c r="OOI9" s="155"/>
      <c r="OOJ9" s="155"/>
      <c r="OOK9" s="155"/>
      <c r="OOL9" s="155"/>
      <c r="OOM9" s="155"/>
      <c r="OON9" s="155"/>
      <c r="OOO9" s="155"/>
      <c r="OOP9" s="155"/>
      <c r="OOQ9" s="155"/>
      <c r="OOR9" s="155"/>
      <c r="OOS9" s="155"/>
      <c r="OOT9" s="155"/>
      <c r="OOU9" s="155"/>
      <c r="OOV9" s="155"/>
      <c r="OOW9" s="155"/>
      <c r="OOX9" s="155"/>
      <c r="OOY9" s="155"/>
      <c r="OOZ9" s="155"/>
      <c r="OPA9" s="155"/>
      <c r="OPB9" s="155"/>
      <c r="OPC9" s="155"/>
      <c r="OPD9" s="155"/>
      <c r="OPE9" s="155"/>
      <c r="OPF9" s="155"/>
      <c r="OPG9" s="155"/>
      <c r="OPH9" s="155"/>
      <c r="OPI9" s="155"/>
      <c r="OPJ9" s="155"/>
      <c r="OPK9" s="155"/>
      <c r="OPL9" s="155"/>
      <c r="OPM9" s="155"/>
      <c r="OPN9" s="155"/>
      <c r="OPO9" s="155"/>
      <c r="OPP9" s="155"/>
      <c r="OPQ9" s="155"/>
      <c r="OPR9" s="155"/>
      <c r="OPS9" s="155"/>
      <c r="OPT9" s="155"/>
      <c r="OPU9" s="155"/>
      <c r="OPV9" s="155"/>
      <c r="OPW9" s="155"/>
      <c r="OPX9" s="155"/>
      <c r="OPY9" s="155"/>
      <c r="OPZ9" s="155"/>
      <c r="OQA9" s="155"/>
      <c r="OQB9" s="155"/>
      <c r="OQC9" s="155"/>
      <c r="OQD9" s="155"/>
      <c r="OQE9" s="155"/>
      <c r="OQF9" s="155"/>
      <c r="OQG9" s="155"/>
      <c r="OQH9" s="155"/>
      <c r="OQI9" s="155"/>
      <c r="OQJ9" s="155"/>
      <c r="OQK9" s="155"/>
      <c r="OQL9" s="155"/>
      <c r="OQM9" s="155"/>
      <c r="OQN9" s="155"/>
      <c r="OQO9" s="155"/>
      <c r="OQP9" s="155"/>
      <c r="OQQ9" s="155"/>
      <c r="OQR9" s="155"/>
      <c r="OQS9" s="155"/>
      <c r="OQT9" s="155"/>
      <c r="OQU9" s="155"/>
      <c r="OQV9" s="155"/>
      <c r="OQW9" s="155"/>
      <c r="OQX9" s="155"/>
      <c r="OQY9" s="155"/>
      <c r="OQZ9" s="155"/>
      <c r="ORA9" s="155"/>
      <c r="ORB9" s="155"/>
      <c r="ORC9" s="155"/>
      <c r="ORD9" s="155"/>
      <c r="ORE9" s="155"/>
      <c r="ORF9" s="155"/>
      <c r="ORG9" s="155"/>
      <c r="ORH9" s="155"/>
      <c r="ORI9" s="155"/>
      <c r="ORJ9" s="155"/>
      <c r="ORK9" s="155"/>
      <c r="ORL9" s="155"/>
      <c r="ORM9" s="155"/>
      <c r="ORN9" s="155"/>
      <c r="ORO9" s="155"/>
      <c r="ORP9" s="155"/>
      <c r="ORQ9" s="155"/>
      <c r="ORR9" s="155"/>
      <c r="ORS9" s="155"/>
      <c r="ORT9" s="155"/>
      <c r="ORU9" s="155"/>
      <c r="ORV9" s="155"/>
      <c r="ORW9" s="155"/>
      <c r="ORX9" s="155"/>
      <c r="ORY9" s="155"/>
      <c r="ORZ9" s="155"/>
      <c r="OSA9" s="155"/>
      <c r="OSB9" s="155"/>
      <c r="OSC9" s="155"/>
      <c r="OSD9" s="155"/>
      <c r="OSE9" s="155"/>
      <c r="OSF9" s="155"/>
      <c r="OSG9" s="155"/>
      <c r="OSH9" s="155"/>
      <c r="OSI9" s="155"/>
      <c r="OSJ9" s="155"/>
      <c r="OSK9" s="155"/>
      <c r="OSL9" s="155"/>
      <c r="OSM9" s="155"/>
      <c r="OSN9" s="155"/>
      <c r="OSO9" s="155"/>
      <c r="OSP9" s="155"/>
      <c r="OSQ9" s="155"/>
      <c r="OSR9" s="155"/>
      <c r="OSS9" s="155"/>
      <c r="OST9" s="155"/>
      <c r="OSU9" s="155"/>
      <c r="OSV9" s="155"/>
      <c r="OSW9" s="155"/>
      <c r="OSX9" s="155"/>
      <c r="OSY9" s="155"/>
      <c r="OSZ9" s="155"/>
      <c r="OTA9" s="155"/>
      <c r="OTB9" s="155"/>
      <c r="OTC9" s="155"/>
      <c r="OTD9" s="155"/>
      <c r="OTE9" s="155"/>
      <c r="OTF9" s="155"/>
      <c r="OTG9" s="155"/>
      <c r="OTH9" s="155"/>
      <c r="OTI9" s="155"/>
      <c r="OTJ9" s="155"/>
      <c r="OTK9" s="155"/>
      <c r="OTL9" s="155"/>
      <c r="OTM9" s="155"/>
      <c r="OTN9" s="155"/>
      <c r="OTO9" s="155"/>
      <c r="OTP9" s="155"/>
      <c r="OTQ9" s="155"/>
      <c r="OTR9" s="155"/>
      <c r="OTS9" s="155"/>
      <c r="OTT9" s="155"/>
      <c r="OTU9" s="155"/>
      <c r="OTV9" s="155"/>
      <c r="OTW9" s="155"/>
      <c r="OTX9" s="155"/>
      <c r="OTY9" s="155"/>
      <c r="OTZ9" s="155"/>
      <c r="OUA9" s="155"/>
      <c r="OUB9" s="155"/>
      <c r="OUC9" s="155"/>
      <c r="OUD9" s="155"/>
      <c r="OUE9" s="155"/>
      <c r="OUF9" s="155"/>
      <c r="OUG9" s="155"/>
      <c r="OUH9" s="155"/>
      <c r="OUI9" s="155"/>
      <c r="OUJ9" s="155"/>
      <c r="OUK9" s="155"/>
      <c r="OUL9" s="155"/>
      <c r="OUM9" s="155"/>
      <c r="OUN9" s="155"/>
      <c r="OUO9" s="155"/>
      <c r="OUP9" s="155"/>
      <c r="OUQ9" s="155"/>
      <c r="OUR9" s="155"/>
      <c r="OUS9" s="155"/>
      <c r="OUT9" s="155"/>
      <c r="OUU9" s="155"/>
      <c r="OUV9" s="155"/>
      <c r="OUW9" s="155"/>
      <c r="OUX9" s="155"/>
      <c r="OUY9" s="155"/>
      <c r="OUZ9" s="155"/>
      <c r="OVA9" s="155"/>
      <c r="OVB9" s="155"/>
      <c r="OVC9" s="155"/>
      <c r="OVD9" s="155"/>
      <c r="OVE9" s="155"/>
      <c r="OVF9" s="155"/>
      <c r="OVG9" s="155"/>
      <c r="OVH9" s="155"/>
      <c r="OVI9" s="155"/>
      <c r="OVJ9" s="155"/>
      <c r="OVK9" s="155"/>
      <c r="OVL9" s="155"/>
      <c r="OVM9" s="155"/>
      <c r="OVN9" s="155"/>
      <c r="OVO9" s="155"/>
      <c r="OVP9" s="155"/>
      <c r="OVQ9" s="155"/>
      <c r="OVR9" s="155"/>
      <c r="OVS9" s="155"/>
      <c r="OVT9" s="155"/>
      <c r="OVU9" s="155"/>
      <c r="OVV9" s="155"/>
      <c r="OVW9" s="155"/>
      <c r="OVX9" s="155"/>
      <c r="OVY9" s="155"/>
      <c r="OVZ9" s="155"/>
      <c r="OWA9" s="155"/>
      <c r="OWB9" s="155"/>
      <c r="OWC9" s="155"/>
      <c r="OWD9" s="155"/>
      <c r="OWE9" s="155"/>
      <c r="OWF9" s="155"/>
      <c r="OWG9" s="155"/>
      <c r="OWH9" s="155"/>
      <c r="OWI9" s="155"/>
      <c r="OWJ9" s="155"/>
      <c r="OWK9" s="155"/>
      <c r="OWL9" s="155"/>
      <c r="OWM9" s="155"/>
      <c r="OWN9" s="155"/>
      <c r="OWO9" s="155"/>
      <c r="OWP9" s="155"/>
      <c r="OWQ9" s="155"/>
      <c r="OWR9" s="155"/>
      <c r="OWS9" s="155"/>
      <c r="OWT9" s="155"/>
      <c r="OWU9" s="155"/>
      <c r="OWV9" s="155"/>
      <c r="OWW9" s="155"/>
      <c r="OWX9" s="155"/>
      <c r="OWY9" s="155"/>
      <c r="OWZ9" s="155"/>
      <c r="OXA9" s="155"/>
      <c r="OXB9" s="155"/>
      <c r="OXC9" s="155"/>
      <c r="OXD9" s="155"/>
      <c r="OXE9" s="155"/>
      <c r="OXF9" s="155"/>
      <c r="OXG9" s="155"/>
      <c r="OXH9" s="155"/>
      <c r="OXI9" s="155"/>
      <c r="OXJ9" s="155"/>
      <c r="OXK9" s="155"/>
      <c r="OXL9" s="155"/>
      <c r="OXM9" s="155"/>
      <c r="OXN9" s="155"/>
      <c r="OXO9" s="155"/>
      <c r="OXP9" s="155"/>
      <c r="OXQ9" s="155"/>
      <c r="OXR9" s="155"/>
      <c r="OXS9" s="155"/>
      <c r="OXT9" s="155"/>
      <c r="OXU9" s="155"/>
      <c r="OXV9" s="155"/>
      <c r="OXW9" s="155"/>
      <c r="OXX9" s="155"/>
      <c r="OXY9" s="155"/>
      <c r="OXZ9" s="155"/>
      <c r="OYA9" s="155"/>
      <c r="OYB9" s="155"/>
      <c r="OYC9" s="155"/>
      <c r="OYD9" s="155"/>
      <c r="OYE9" s="155"/>
      <c r="OYF9" s="155"/>
      <c r="OYG9" s="155"/>
      <c r="OYH9" s="155"/>
      <c r="OYI9" s="155"/>
      <c r="OYJ9" s="155"/>
      <c r="OYK9" s="155"/>
      <c r="OYL9" s="155"/>
      <c r="OYM9" s="155"/>
      <c r="OYN9" s="155"/>
      <c r="OYO9" s="155"/>
      <c r="OYP9" s="155"/>
      <c r="OYQ9" s="155"/>
      <c r="OYR9" s="155"/>
      <c r="OYS9" s="155"/>
      <c r="OYT9" s="155"/>
      <c r="OYU9" s="155"/>
      <c r="OYV9" s="155"/>
      <c r="OYW9" s="155"/>
      <c r="OYX9" s="155"/>
      <c r="OYY9" s="155"/>
      <c r="OYZ9" s="155"/>
      <c r="OZA9" s="155"/>
      <c r="OZB9" s="155"/>
      <c r="OZC9" s="155"/>
      <c r="OZD9" s="155"/>
      <c r="OZE9" s="155"/>
      <c r="OZF9" s="155"/>
      <c r="OZG9" s="155"/>
      <c r="OZH9" s="155"/>
      <c r="OZI9" s="155"/>
      <c r="OZJ9" s="155"/>
      <c r="OZK9" s="155"/>
      <c r="OZL9" s="155"/>
      <c r="OZM9" s="155"/>
      <c r="OZN9" s="155"/>
      <c r="OZO9" s="155"/>
      <c r="OZP9" s="155"/>
      <c r="OZQ9" s="155"/>
      <c r="OZR9" s="155"/>
      <c r="OZS9" s="155"/>
      <c r="OZT9" s="155"/>
      <c r="OZU9" s="155"/>
      <c r="OZV9" s="155"/>
      <c r="OZW9" s="155"/>
      <c r="OZX9" s="155"/>
      <c r="OZY9" s="155"/>
      <c r="OZZ9" s="155"/>
      <c r="PAA9" s="155"/>
      <c r="PAB9" s="155"/>
      <c r="PAC9" s="155"/>
      <c r="PAD9" s="155"/>
      <c r="PAE9" s="155"/>
      <c r="PAF9" s="155"/>
      <c r="PAG9" s="155"/>
      <c r="PAH9" s="155"/>
      <c r="PAI9" s="155"/>
      <c r="PAJ9" s="155"/>
      <c r="PAK9" s="155"/>
      <c r="PAL9" s="155"/>
      <c r="PAM9" s="155"/>
      <c r="PAN9" s="155"/>
      <c r="PAO9" s="155"/>
      <c r="PAP9" s="155"/>
      <c r="PAQ9" s="155"/>
      <c r="PAR9" s="155"/>
      <c r="PAS9" s="155"/>
      <c r="PAT9" s="155"/>
      <c r="PAU9" s="155"/>
      <c r="PAV9" s="155"/>
      <c r="PAW9" s="155"/>
      <c r="PAX9" s="155"/>
      <c r="PAY9" s="155"/>
      <c r="PAZ9" s="155"/>
      <c r="PBA9" s="155"/>
      <c r="PBB9" s="155"/>
      <c r="PBC9" s="155"/>
      <c r="PBD9" s="155"/>
      <c r="PBE9" s="155"/>
      <c r="PBF9" s="155"/>
      <c r="PBG9" s="155"/>
      <c r="PBH9" s="155"/>
      <c r="PBI9" s="155"/>
      <c r="PBJ9" s="155"/>
      <c r="PBK9" s="155"/>
      <c r="PBL9" s="155"/>
      <c r="PBM9" s="155"/>
      <c r="PBN9" s="155"/>
      <c r="PBO9" s="155"/>
      <c r="PBP9" s="155"/>
      <c r="PBQ9" s="155"/>
      <c r="PBR9" s="155"/>
      <c r="PBS9" s="155"/>
      <c r="PBT9" s="155"/>
      <c r="PBU9" s="155"/>
      <c r="PBV9" s="155"/>
      <c r="PBW9" s="155"/>
      <c r="PBX9" s="155"/>
      <c r="PBY9" s="155"/>
      <c r="PBZ9" s="155"/>
      <c r="PCA9" s="155"/>
      <c r="PCB9" s="155"/>
      <c r="PCC9" s="155"/>
      <c r="PCD9" s="155"/>
      <c r="PCE9" s="155"/>
      <c r="PCF9" s="155"/>
      <c r="PCG9" s="155"/>
      <c r="PCH9" s="155"/>
      <c r="PCI9" s="155"/>
      <c r="PCJ9" s="155"/>
      <c r="PCK9" s="155"/>
      <c r="PCL9" s="155"/>
      <c r="PCM9" s="155"/>
      <c r="PCN9" s="155"/>
      <c r="PCO9" s="155"/>
      <c r="PCP9" s="155"/>
      <c r="PCQ9" s="155"/>
      <c r="PCR9" s="155"/>
      <c r="PCS9" s="155"/>
      <c r="PCT9" s="155"/>
      <c r="PCU9" s="155"/>
      <c r="PCV9" s="155"/>
      <c r="PCW9" s="155"/>
      <c r="PCX9" s="155"/>
      <c r="PCY9" s="155"/>
      <c r="PCZ9" s="155"/>
      <c r="PDA9" s="155"/>
      <c r="PDB9" s="155"/>
      <c r="PDC9" s="155"/>
      <c r="PDD9" s="155"/>
      <c r="PDE9" s="155"/>
      <c r="PDF9" s="155"/>
      <c r="PDG9" s="155"/>
      <c r="PDH9" s="155"/>
      <c r="PDI9" s="155"/>
      <c r="PDJ9" s="155"/>
      <c r="PDK9" s="155"/>
      <c r="PDL9" s="155"/>
      <c r="PDM9" s="155"/>
      <c r="PDN9" s="155"/>
      <c r="PDO9" s="155"/>
      <c r="PDP9" s="155"/>
      <c r="PDQ9" s="155"/>
      <c r="PDR9" s="155"/>
      <c r="PDS9" s="155"/>
      <c r="PDT9" s="155"/>
      <c r="PDU9" s="155"/>
      <c r="PDV9" s="155"/>
      <c r="PDW9" s="155"/>
      <c r="PDX9" s="155"/>
      <c r="PDY9" s="155"/>
      <c r="PDZ9" s="155"/>
      <c r="PEA9" s="155"/>
      <c r="PEB9" s="155"/>
      <c r="PEC9" s="155"/>
      <c r="PED9" s="155"/>
      <c r="PEE9" s="155"/>
      <c r="PEF9" s="155"/>
      <c r="PEG9" s="155"/>
      <c r="PEH9" s="155"/>
      <c r="PEI9" s="155"/>
      <c r="PEJ9" s="155"/>
      <c r="PEK9" s="155"/>
      <c r="PEL9" s="155"/>
      <c r="PEM9" s="155"/>
      <c r="PEN9" s="155"/>
      <c r="PEO9" s="155"/>
      <c r="PEP9" s="155"/>
      <c r="PEQ9" s="155"/>
      <c r="PER9" s="155"/>
      <c r="PES9" s="155"/>
      <c r="PET9" s="155"/>
      <c r="PEU9" s="155"/>
      <c r="PEV9" s="155"/>
      <c r="PEW9" s="155"/>
      <c r="PEX9" s="155"/>
      <c r="PEY9" s="155"/>
      <c r="PEZ9" s="155"/>
      <c r="PFA9" s="155"/>
      <c r="PFB9" s="155"/>
      <c r="PFC9" s="155"/>
      <c r="PFD9" s="155"/>
      <c r="PFE9" s="155"/>
      <c r="PFF9" s="155"/>
      <c r="PFG9" s="155"/>
      <c r="PFH9" s="155"/>
      <c r="PFI9" s="155"/>
      <c r="PFJ9" s="155"/>
      <c r="PFK9" s="155"/>
      <c r="PFL9" s="155"/>
      <c r="PFM9" s="155"/>
      <c r="PFN9" s="155"/>
      <c r="PFO9" s="155"/>
      <c r="PFP9" s="155"/>
      <c r="PFQ9" s="155"/>
      <c r="PFR9" s="155"/>
      <c r="PFS9" s="155"/>
      <c r="PFT9" s="155"/>
      <c r="PFU9" s="155"/>
      <c r="PFV9" s="155"/>
      <c r="PFW9" s="155"/>
      <c r="PFX9" s="155"/>
      <c r="PFY9" s="155"/>
      <c r="PFZ9" s="155"/>
      <c r="PGA9" s="155"/>
      <c r="PGB9" s="155"/>
      <c r="PGC9" s="155"/>
      <c r="PGD9" s="155"/>
      <c r="PGE9" s="155"/>
      <c r="PGF9" s="155"/>
      <c r="PGG9" s="155"/>
      <c r="PGH9" s="155"/>
      <c r="PGI9" s="155"/>
      <c r="PGJ9" s="155"/>
      <c r="PGK9" s="155"/>
      <c r="PGL9" s="155"/>
      <c r="PGM9" s="155"/>
      <c r="PGN9" s="155"/>
      <c r="PGO9" s="155"/>
      <c r="PGP9" s="155"/>
      <c r="PGQ9" s="155"/>
      <c r="PGR9" s="155"/>
      <c r="PGS9" s="155"/>
      <c r="PGT9" s="155"/>
      <c r="PGU9" s="155"/>
      <c r="PGV9" s="155"/>
      <c r="PGW9" s="155"/>
      <c r="PGX9" s="155"/>
      <c r="PGY9" s="155"/>
      <c r="PGZ9" s="155"/>
      <c r="PHA9" s="155"/>
      <c r="PHB9" s="155"/>
      <c r="PHC9" s="155"/>
      <c r="PHD9" s="155"/>
      <c r="PHE9" s="155"/>
      <c r="PHF9" s="155"/>
      <c r="PHG9" s="155"/>
      <c r="PHH9" s="155"/>
      <c r="PHI9" s="155"/>
      <c r="PHJ9" s="155"/>
      <c r="PHK9" s="155"/>
      <c r="PHL9" s="155"/>
      <c r="PHM9" s="155"/>
      <c r="PHN9" s="155"/>
      <c r="PHO9" s="155"/>
      <c r="PHP9" s="155"/>
      <c r="PHQ9" s="155"/>
      <c r="PHR9" s="155"/>
      <c r="PHS9" s="155"/>
      <c r="PHT9" s="155"/>
      <c r="PHU9" s="155"/>
      <c r="PHV9" s="155"/>
      <c r="PHW9" s="155"/>
      <c r="PHX9" s="155"/>
      <c r="PHY9" s="155"/>
      <c r="PHZ9" s="155"/>
      <c r="PIA9" s="155"/>
      <c r="PIB9" s="155"/>
      <c r="PIC9" s="155"/>
      <c r="PID9" s="155"/>
      <c r="PIE9" s="155"/>
      <c r="PIF9" s="155"/>
      <c r="PIG9" s="155"/>
      <c r="PIH9" s="155"/>
      <c r="PII9" s="155"/>
      <c r="PIJ9" s="155"/>
      <c r="PIK9" s="155"/>
      <c r="PIL9" s="155"/>
      <c r="PIM9" s="155"/>
      <c r="PIN9" s="155"/>
      <c r="PIO9" s="155"/>
      <c r="PIP9" s="155"/>
      <c r="PIQ9" s="155"/>
      <c r="PIR9" s="155"/>
      <c r="PIS9" s="155"/>
      <c r="PIT9" s="155"/>
      <c r="PIU9" s="155"/>
      <c r="PIV9" s="155"/>
      <c r="PIW9" s="155"/>
      <c r="PIX9" s="155"/>
      <c r="PIY9" s="155"/>
      <c r="PIZ9" s="155"/>
      <c r="PJA9" s="155"/>
      <c r="PJB9" s="155"/>
      <c r="PJC9" s="155"/>
      <c r="PJD9" s="155"/>
      <c r="PJE9" s="155"/>
      <c r="PJF9" s="155"/>
      <c r="PJG9" s="155"/>
      <c r="PJH9" s="155"/>
      <c r="PJI9" s="155"/>
      <c r="PJJ9" s="155"/>
      <c r="PJK9" s="155"/>
      <c r="PJL9" s="155"/>
      <c r="PJM9" s="155"/>
      <c r="PJN9" s="155"/>
      <c r="PJO9" s="155"/>
      <c r="PJP9" s="155"/>
      <c r="PJQ9" s="155"/>
      <c r="PJR9" s="155"/>
      <c r="PJS9" s="155"/>
      <c r="PJT9" s="155"/>
      <c r="PJU9" s="155"/>
      <c r="PJV9" s="155"/>
      <c r="PJW9" s="155"/>
      <c r="PJX9" s="155"/>
      <c r="PJY9" s="155"/>
      <c r="PJZ9" s="155"/>
      <c r="PKA9" s="155"/>
      <c r="PKB9" s="155"/>
      <c r="PKC9" s="155"/>
      <c r="PKD9" s="155"/>
      <c r="PKE9" s="155"/>
      <c r="PKF9" s="155"/>
      <c r="PKG9" s="155"/>
      <c r="PKH9" s="155"/>
      <c r="PKI9" s="155"/>
      <c r="PKJ9" s="155"/>
      <c r="PKK9" s="155"/>
      <c r="PKL9" s="155"/>
      <c r="PKM9" s="155"/>
      <c r="PKN9" s="155"/>
      <c r="PKO9" s="155"/>
      <c r="PKP9" s="155"/>
      <c r="PKQ9" s="155"/>
      <c r="PKR9" s="155"/>
      <c r="PKS9" s="155"/>
      <c r="PKT9" s="155"/>
      <c r="PKU9" s="155"/>
      <c r="PKV9" s="155"/>
      <c r="PKW9" s="155"/>
      <c r="PKX9" s="155"/>
      <c r="PKY9" s="155"/>
      <c r="PKZ9" s="155"/>
      <c r="PLA9" s="155"/>
      <c r="PLB9" s="155"/>
      <c r="PLC9" s="155"/>
      <c r="PLD9" s="155"/>
      <c r="PLE9" s="155"/>
      <c r="PLF9" s="155"/>
      <c r="PLG9" s="155"/>
      <c r="PLH9" s="155"/>
      <c r="PLI9" s="155"/>
      <c r="PLJ9" s="155"/>
      <c r="PLK9" s="155"/>
      <c r="PLL9" s="155"/>
      <c r="PLM9" s="155"/>
      <c r="PLN9" s="155"/>
      <c r="PLO9" s="155"/>
      <c r="PLP9" s="155"/>
      <c r="PLQ9" s="155"/>
      <c r="PLR9" s="155"/>
      <c r="PLS9" s="155"/>
      <c r="PLT9" s="155"/>
      <c r="PLU9" s="155"/>
      <c r="PLV9" s="155"/>
      <c r="PLW9" s="155"/>
      <c r="PLX9" s="155"/>
      <c r="PLY9" s="155"/>
      <c r="PLZ9" s="155"/>
      <c r="PMA9" s="155"/>
      <c r="PMB9" s="155"/>
      <c r="PMC9" s="155"/>
      <c r="PMD9" s="155"/>
      <c r="PME9" s="155"/>
      <c r="PMF9" s="155"/>
      <c r="PMG9" s="155"/>
      <c r="PMH9" s="155"/>
      <c r="PMI9" s="155"/>
      <c r="PMJ9" s="155"/>
      <c r="PMK9" s="155"/>
      <c r="PML9" s="155"/>
      <c r="PMM9" s="155"/>
      <c r="PMN9" s="155"/>
      <c r="PMO9" s="155"/>
      <c r="PMP9" s="155"/>
      <c r="PMQ9" s="155"/>
      <c r="PMR9" s="155"/>
      <c r="PMS9" s="155"/>
      <c r="PMT9" s="155"/>
      <c r="PMU9" s="155"/>
      <c r="PMV9" s="155"/>
      <c r="PMW9" s="155"/>
      <c r="PMX9" s="155"/>
      <c r="PMY9" s="155"/>
      <c r="PMZ9" s="155"/>
      <c r="PNA9" s="155"/>
      <c r="PNB9" s="155"/>
      <c r="PNC9" s="155"/>
      <c r="PND9" s="155"/>
      <c r="PNE9" s="155"/>
      <c r="PNF9" s="155"/>
      <c r="PNG9" s="155"/>
      <c r="PNH9" s="155"/>
      <c r="PNI9" s="155"/>
      <c r="PNJ9" s="155"/>
      <c r="PNK9" s="155"/>
      <c r="PNL9" s="155"/>
      <c r="PNM9" s="155"/>
      <c r="PNN9" s="155"/>
      <c r="PNO9" s="155"/>
      <c r="PNP9" s="155"/>
      <c r="PNQ9" s="155"/>
      <c r="PNR9" s="155"/>
      <c r="PNS9" s="155"/>
      <c r="PNT9" s="155"/>
      <c r="PNU9" s="155"/>
      <c r="PNV9" s="155"/>
      <c r="PNW9" s="155"/>
      <c r="PNX9" s="155"/>
      <c r="PNY9" s="155"/>
      <c r="PNZ9" s="155"/>
      <c r="POA9" s="155"/>
      <c r="POB9" s="155"/>
      <c r="POC9" s="155"/>
      <c r="POD9" s="155"/>
      <c r="POE9" s="155"/>
      <c r="POF9" s="155"/>
      <c r="POG9" s="155"/>
      <c r="POH9" s="155"/>
      <c r="POI9" s="155"/>
      <c r="POJ9" s="155"/>
      <c r="POK9" s="155"/>
      <c r="POL9" s="155"/>
      <c r="POM9" s="155"/>
      <c r="PON9" s="155"/>
      <c r="POO9" s="155"/>
      <c r="POP9" s="155"/>
      <c r="POQ9" s="155"/>
      <c r="POR9" s="155"/>
      <c r="POS9" s="155"/>
      <c r="POT9" s="155"/>
      <c r="POU9" s="155"/>
      <c r="POV9" s="155"/>
      <c r="POW9" s="155"/>
      <c r="POX9" s="155"/>
      <c r="POY9" s="155"/>
      <c r="POZ9" s="155"/>
      <c r="PPA9" s="155"/>
      <c r="PPB9" s="155"/>
      <c r="PPC9" s="155"/>
      <c r="PPD9" s="155"/>
      <c r="PPE9" s="155"/>
      <c r="PPF9" s="155"/>
      <c r="PPG9" s="155"/>
      <c r="PPH9" s="155"/>
      <c r="PPI9" s="155"/>
      <c r="PPJ9" s="155"/>
      <c r="PPK9" s="155"/>
      <c r="PPL9" s="155"/>
      <c r="PPM9" s="155"/>
      <c r="PPN9" s="155"/>
      <c r="PPO9" s="155"/>
      <c r="PPP9" s="155"/>
      <c r="PPQ9" s="155"/>
      <c r="PPR9" s="155"/>
      <c r="PPS9" s="155"/>
      <c r="PPT9" s="155"/>
      <c r="PPU9" s="155"/>
      <c r="PPV9" s="155"/>
      <c r="PPW9" s="155"/>
      <c r="PPX9" s="155"/>
      <c r="PPY9" s="155"/>
      <c r="PPZ9" s="155"/>
      <c r="PQA9" s="155"/>
      <c r="PQB9" s="155"/>
      <c r="PQC9" s="155"/>
      <c r="PQD9" s="155"/>
      <c r="PQE9" s="155"/>
      <c r="PQF9" s="155"/>
      <c r="PQG9" s="155"/>
      <c r="PQH9" s="155"/>
      <c r="PQI9" s="155"/>
      <c r="PQJ9" s="155"/>
      <c r="PQK9" s="155"/>
      <c r="PQL9" s="155"/>
      <c r="PQM9" s="155"/>
      <c r="PQN9" s="155"/>
      <c r="PQO9" s="155"/>
      <c r="PQP9" s="155"/>
      <c r="PQQ9" s="155"/>
      <c r="PQR9" s="155"/>
      <c r="PQS9" s="155"/>
      <c r="PQT9" s="155"/>
      <c r="PQU9" s="155"/>
      <c r="PQV9" s="155"/>
      <c r="PQW9" s="155"/>
      <c r="PQX9" s="155"/>
      <c r="PQY9" s="155"/>
      <c r="PQZ9" s="155"/>
      <c r="PRA9" s="155"/>
      <c r="PRB9" s="155"/>
      <c r="PRC9" s="155"/>
      <c r="PRD9" s="155"/>
      <c r="PRE9" s="155"/>
      <c r="PRF9" s="155"/>
      <c r="PRG9" s="155"/>
      <c r="PRH9" s="155"/>
      <c r="PRI9" s="155"/>
      <c r="PRJ9" s="155"/>
      <c r="PRK9" s="155"/>
      <c r="PRL9" s="155"/>
      <c r="PRM9" s="155"/>
      <c r="PRN9" s="155"/>
      <c r="PRO9" s="155"/>
      <c r="PRP9" s="155"/>
      <c r="PRQ9" s="155"/>
      <c r="PRR9" s="155"/>
      <c r="PRS9" s="155"/>
      <c r="PRT9" s="155"/>
      <c r="PRU9" s="155"/>
      <c r="PRV9" s="155"/>
      <c r="PRW9" s="155"/>
      <c r="PRX9" s="155"/>
      <c r="PRY9" s="155"/>
      <c r="PRZ9" s="155"/>
      <c r="PSA9" s="155"/>
      <c r="PSB9" s="155"/>
      <c r="PSC9" s="155"/>
      <c r="PSD9" s="155"/>
      <c r="PSE9" s="155"/>
      <c r="PSF9" s="155"/>
      <c r="PSG9" s="155"/>
      <c r="PSH9" s="155"/>
      <c r="PSI9" s="155"/>
      <c r="PSJ9" s="155"/>
      <c r="PSK9" s="155"/>
      <c r="PSL9" s="155"/>
      <c r="PSM9" s="155"/>
      <c r="PSN9" s="155"/>
      <c r="PSO9" s="155"/>
      <c r="PSP9" s="155"/>
      <c r="PSQ9" s="155"/>
      <c r="PSR9" s="155"/>
      <c r="PSS9" s="155"/>
      <c r="PST9" s="155"/>
      <c r="PSU9" s="155"/>
      <c r="PSV9" s="155"/>
      <c r="PSW9" s="155"/>
      <c r="PSX9" s="155"/>
      <c r="PSY9" s="155"/>
      <c r="PSZ9" s="155"/>
      <c r="PTA9" s="155"/>
      <c r="PTB9" s="155"/>
      <c r="PTC9" s="155"/>
      <c r="PTD9" s="155"/>
      <c r="PTE9" s="155"/>
      <c r="PTF9" s="155"/>
      <c r="PTG9" s="155"/>
      <c r="PTH9" s="155"/>
      <c r="PTI9" s="155"/>
      <c r="PTJ9" s="155"/>
      <c r="PTK9" s="155"/>
      <c r="PTL9" s="155"/>
      <c r="PTM9" s="155"/>
      <c r="PTN9" s="155"/>
      <c r="PTO9" s="155"/>
      <c r="PTP9" s="155"/>
      <c r="PTQ9" s="155"/>
      <c r="PTR9" s="155"/>
      <c r="PTS9" s="155"/>
      <c r="PTT9" s="155"/>
      <c r="PTU9" s="155"/>
      <c r="PTV9" s="155"/>
      <c r="PTW9" s="155"/>
      <c r="PTX9" s="155"/>
      <c r="PTY9" s="155"/>
      <c r="PTZ9" s="155"/>
      <c r="PUA9" s="155"/>
      <c r="PUB9" s="155"/>
      <c r="PUC9" s="155"/>
      <c r="PUD9" s="155"/>
      <c r="PUE9" s="155"/>
      <c r="PUF9" s="155"/>
      <c r="PUG9" s="155"/>
      <c r="PUH9" s="155"/>
      <c r="PUI9" s="155"/>
      <c r="PUJ9" s="155"/>
      <c r="PUK9" s="155"/>
      <c r="PUL9" s="155"/>
      <c r="PUM9" s="155"/>
      <c r="PUN9" s="155"/>
      <c r="PUO9" s="155"/>
      <c r="PUP9" s="155"/>
      <c r="PUQ9" s="155"/>
      <c r="PUR9" s="155"/>
      <c r="PUS9" s="155"/>
      <c r="PUT9" s="155"/>
      <c r="PUU9" s="155"/>
      <c r="PUV9" s="155"/>
      <c r="PUW9" s="155"/>
      <c r="PUX9" s="155"/>
      <c r="PUY9" s="155"/>
      <c r="PUZ9" s="155"/>
      <c r="PVA9" s="155"/>
      <c r="PVB9" s="155"/>
      <c r="PVC9" s="155"/>
      <c r="PVD9" s="155"/>
      <c r="PVE9" s="155"/>
      <c r="PVF9" s="155"/>
      <c r="PVG9" s="155"/>
      <c r="PVH9" s="155"/>
      <c r="PVI9" s="155"/>
      <c r="PVJ9" s="155"/>
      <c r="PVK9" s="155"/>
      <c r="PVL9" s="155"/>
      <c r="PVM9" s="155"/>
      <c r="PVN9" s="155"/>
      <c r="PVO9" s="155"/>
      <c r="PVP9" s="155"/>
      <c r="PVQ9" s="155"/>
      <c r="PVR9" s="155"/>
      <c r="PVS9" s="155"/>
      <c r="PVT9" s="155"/>
      <c r="PVU9" s="155"/>
      <c r="PVV9" s="155"/>
      <c r="PVW9" s="155"/>
      <c r="PVX9" s="155"/>
      <c r="PVY9" s="155"/>
      <c r="PVZ9" s="155"/>
      <c r="PWA9" s="155"/>
      <c r="PWB9" s="155"/>
      <c r="PWC9" s="155"/>
      <c r="PWD9" s="155"/>
      <c r="PWE9" s="155"/>
      <c r="PWF9" s="155"/>
      <c r="PWG9" s="155"/>
      <c r="PWH9" s="155"/>
      <c r="PWI9" s="155"/>
      <c r="PWJ9" s="155"/>
      <c r="PWK9" s="155"/>
      <c r="PWL9" s="155"/>
      <c r="PWM9" s="155"/>
      <c r="PWN9" s="155"/>
      <c r="PWO9" s="155"/>
      <c r="PWP9" s="155"/>
      <c r="PWQ9" s="155"/>
      <c r="PWR9" s="155"/>
      <c r="PWS9" s="155"/>
      <c r="PWT9" s="155"/>
      <c r="PWU9" s="155"/>
      <c r="PWV9" s="155"/>
      <c r="PWW9" s="155"/>
      <c r="PWX9" s="155"/>
      <c r="PWY9" s="155"/>
      <c r="PWZ9" s="155"/>
      <c r="PXA9" s="155"/>
      <c r="PXB9" s="155"/>
      <c r="PXC9" s="155"/>
      <c r="PXD9" s="155"/>
      <c r="PXE9" s="155"/>
      <c r="PXF9" s="155"/>
      <c r="PXG9" s="155"/>
      <c r="PXH9" s="155"/>
      <c r="PXI9" s="155"/>
      <c r="PXJ9" s="155"/>
      <c r="PXK9" s="155"/>
      <c r="PXL9" s="155"/>
      <c r="PXM9" s="155"/>
      <c r="PXN9" s="155"/>
      <c r="PXO9" s="155"/>
      <c r="PXP9" s="155"/>
      <c r="PXQ9" s="155"/>
      <c r="PXR9" s="155"/>
      <c r="PXS9" s="155"/>
      <c r="PXT9" s="155"/>
      <c r="PXU9" s="155"/>
      <c r="PXV9" s="155"/>
      <c r="PXW9" s="155"/>
      <c r="PXX9" s="155"/>
      <c r="PXY9" s="155"/>
      <c r="PXZ9" s="155"/>
      <c r="PYA9" s="155"/>
      <c r="PYB9" s="155"/>
      <c r="PYC9" s="155"/>
      <c r="PYD9" s="155"/>
      <c r="PYE9" s="155"/>
      <c r="PYF9" s="155"/>
      <c r="PYG9" s="155"/>
      <c r="PYH9" s="155"/>
      <c r="PYI9" s="155"/>
      <c r="PYJ9" s="155"/>
      <c r="PYK9" s="155"/>
      <c r="PYL9" s="155"/>
      <c r="PYM9" s="155"/>
      <c r="PYN9" s="155"/>
      <c r="PYO9" s="155"/>
      <c r="PYP9" s="155"/>
      <c r="PYQ9" s="155"/>
      <c r="PYR9" s="155"/>
      <c r="PYS9" s="155"/>
      <c r="PYT9" s="155"/>
      <c r="PYU9" s="155"/>
      <c r="PYV9" s="155"/>
      <c r="PYW9" s="155"/>
      <c r="PYX9" s="155"/>
      <c r="PYY9" s="155"/>
      <c r="PYZ9" s="155"/>
      <c r="PZA9" s="155"/>
      <c r="PZB9" s="155"/>
      <c r="PZC9" s="155"/>
      <c r="PZD9" s="155"/>
      <c r="PZE9" s="155"/>
      <c r="PZF9" s="155"/>
      <c r="PZG9" s="155"/>
      <c r="PZH9" s="155"/>
      <c r="PZI9" s="155"/>
      <c r="PZJ9" s="155"/>
      <c r="PZK9" s="155"/>
      <c r="PZL9" s="155"/>
      <c r="PZM9" s="155"/>
      <c r="PZN9" s="155"/>
      <c r="PZO9" s="155"/>
      <c r="PZP9" s="155"/>
      <c r="PZQ9" s="155"/>
      <c r="PZR9" s="155"/>
      <c r="PZS9" s="155"/>
      <c r="PZT9" s="155"/>
      <c r="PZU9" s="155"/>
      <c r="PZV9" s="155"/>
      <c r="PZW9" s="155"/>
      <c r="PZX9" s="155"/>
      <c r="PZY9" s="155"/>
      <c r="PZZ9" s="155"/>
      <c r="QAA9" s="155"/>
      <c r="QAB9" s="155"/>
      <c r="QAC9" s="155"/>
      <c r="QAD9" s="155"/>
      <c r="QAE9" s="155"/>
      <c r="QAF9" s="155"/>
      <c r="QAG9" s="155"/>
      <c r="QAH9" s="155"/>
      <c r="QAI9" s="155"/>
      <c r="QAJ9" s="155"/>
      <c r="QAK9" s="155"/>
      <c r="QAL9" s="155"/>
      <c r="QAM9" s="155"/>
      <c r="QAN9" s="155"/>
      <c r="QAO9" s="155"/>
      <c r="QAP9" s="155"/>
      <c r="QAQ9" s="155"/>
      <c r="QAR9" s="155"/>
      <c r="QAS9" s="155"/>
      <c r="QAT9" s="155"/>
      <c r="QAU9" s="155"/>
      <c r="QAV9" s="155"/>
      <c r="QAW9" s="155"/>
      <c r="QAX9" s="155"/>
      <c r="QAY9" s="155"/>
      <c r="QAZ9" s="155"/>
      <c r="QBA9" s="155"/>
      <c r="QBB9" s="155"/>
      <c r="QBC9" s="155"/>
      <c r="QBD9" s="155"/>
      <c r="QBE9" s="155"/>
      <c r="QBF9" s="155"/>
      <c r="QBG9" s="155"/>
      <c r="QBH9" s="155"/>
      <c r="QBI9" s="155"/>
      <c r="QBJ9" s="155"/>
      <c r="QBK9" s="155"/>
      <c r="QBL9" s="155"/>
      <c r="QBM9" s="155"/>
      <c r="QBN9" s="155"/>
      <c r="QBO9" s="155"/>
      <c r="QBP9" s="155"/>
      <c r="QBQ9" s="155"/>
      <c r="QBR9" s="155"/>
      <c r="QBS9" s="155"/>
      <c r="QBT9" s="155"/>
      <c r="QBU9" s="155"/>
      <c r="QBV9" s="155"/>
      <c r="QBW9" s="155"/>
      <c r="QBX9" s="155"/>
      <c r="QBY9" s="155"/>
      <c r="QBZ9" s="155"/>
      <c r="QCA9" s="155"/>
      <c r="QCB9" s="155"/>
      <c r="QCC9" s="155"/>
      <c r="QCD9" s="155"/>
      <c r="QCE9" s="155"/>
      <c r="QCF9" s="155"/>
      <c r="QCG9" s="155"/>
      <c r="QCH9" s="155"/>
      <c r="QCI9" s="155"/>
      <c r="QCJ9" s="155"/>
      <c r="QCK9" s="155"/>
      <c r="QCL9" s="155"/>
      <c r="QCM9" s="155"/>
      <c r="QCN9" s="155"/>
      <c r="QCO9" s="155"/>
      <c r="QCP9" s="155"/>
      <c r="QCQ9" s="155"/>
      <c r="QCR9" s="155"/>
      <c r="QCS9" s="155"/>
      <c r="QCT9" s="155"/>
      <c r="QCU9" s="155"/>
      <c r="QCV9" s="155"/>
      <c r="QCW9" s="155"/>
      <c r="QCX9" s="155"/>
      <c r="QCY9" s="155"/>
      <c r="QCZ9" s="155"/>
      <c r="QDA9" s="155"/>
      <c r="QDB9" s="155"/>
      <c r="QDC9" s="155"/>
      <c r="QDD9" s="155"/>
      <c r="QDE9" s="155"/>
      <c r="QDF9" s="155"/>
      <c r="QDG9" s="155"/>
      <c r="QDH9" s="155"/>
      <c r="QDI9" s="155"/>
      <c r="QDJ9" s="155"/>
      <c r="QDK9" s="155"/>
      <c r="QDL9" s="155"/>
      <c r="QDM9" s="155"/>
      <c r="QDN9" s="155"/>
      <c r="QDO9" s="155"/>
      <c r="QDP9" s="155"/>
      <c r="QDQ9" s="155"/>
      <c r="QDR9" s="155"/>
      <c r="QDS9" s="155"/>
      <c r="QDT9" s="155"/>
      <c r="QDU9" s="155"/>
      <c r="QDV9" s="155"/>
      <c r="QDW9" s="155"/>
      <c r="QDX9" s="155"/>
      <c r="QDY9" s="155"/>
      <c r="QDZ9" s="155"/>
      <c r="QEA9" s="155"/>
      <c r="QEB9" s="155"/>
      <c r="QEC9" s="155"/>
      <c r="QED9" s="155"/>
      <c r="QEE9" s="155"/>
      <c r="QEF9" s="155"/>
      <c r="QEG9" s="155"/>
      <c r="QEH9" s="155"/>
      <c r="QEI9" s="155"/>
      <c r="QEJ9" s="155"/>
      <c r="QEK9" s="155"/>
      <c r="QEL9" s="155"/>
      <c r="QEM9" s="155"/>
      <c r="QEN9" s="155"/>
      <c r="QEO9" s="155"/>
      <c r="QEP9" s="155"/>
      <c r="QEQ9" s="155"/>
      <c r="QER9" s="155"/>
      <c r="QES9" s="155"/>
      <c r="QET9" s="155"/>
      <c r="QEU9" s="155"/>
      <c r="QEV9" s="155"/>
      <c r="QEW9" s="155"/>
      <c r="QEX9" s="155"/>
      <c r="QEY9" s="155"/>
      <c r="QEZ9" s="155"/>
      <c r="QFA9" s="155"/>
      <c r="QFB9" s="155"/>
      <c r="QFC9" s="155"/>
      <c r="QFD9" s="155"/>
      <c r="QFE9" s="155"/>
      <c r="QFF9" s="155"/>
      <c r="QFG9" s="155"/>
      <c r="QFH9" s="155"/>
      <c r="QFI9" s="155"/>
      <c r="QFJ9" s="155"/>
      <c r="QFK9" s="155"/>
      <c r="QFL9" s="155"/>
      <c r="QFM9" s="155"/>
      <c r="QFN9" s="155"/>
      <c r="QFO9" s="155"/>
      <c r="QFP9" s="155"/>
      <c r="QFQ9" s="155"/>
      <c r="QFR9" s="155"/>
      <c r="QFS9" s="155"/>
      <c r="QFT9" s="155"/>
      <c r="QFU9" s="155"/>
      <c r="QFV9" s="155"/>
      <c r="QFW9" s="155"/>
      <c r="QFX9" s="155"/>
      <c r="QFY9" s="155"/>
      <c r="QFZ9" s="155"/>
      <c r="QGA9" s="155"/>
      <c r="QGB9" s="155"/>
      <c r="QGC9" s="155"/>
      <c r="QGD9" s="155"/>
      <c r="QGE9" s="155"/>
      <c r="QGF9" s="155"/>
      <c r="QGG9" s="155"/>
      <c r="QGH9" s="155"/>
      <c r="QGI9" s="155"/>
      <c r="QGJ9" s="155"/>
      <c r="QGK9" s="155"/>
      <c r="QGL9" s="155"/>
      <c r="QGM9" s="155"/>
      <c r="QGN9" s="155"/>
      <c r="QGO9" s="155"/>
      <c r="QGP9" s="155"/>
      <c r="QGQ9" s="155"/>
      <c r="QGR9" s="155"/>
      <c r="QGS9" s="155"/>
      <c r="QGT9" s="155"/>
      <c r="QGU9" s="155"/>
      <c r="QGV9" s="155"/>
      <c r="QGW9" s="155"/>
      <c r="QGX9" s="155"/>
      <c r="QGY9" s="155"/>
      <c r="QGZ9" s="155"/>
      <c r="QHA9" s="155"/>
      <c r="QHB9" s="155"/>
      <c r="QHC9" s="155"/>
      <c r="QHD9" s="155"/>
      <c r="QHE9" s="155"/>
      <c r="QHF9" s="155"/>
      <c r="QHG9" s="155"/>
      <c r="QHH9" s="155"/>
      <c r="QHI9" s="155"/>
      <c r="QHJ9" s="155"/>
      <c r="QHK9" s="155"/>
      <c r="QHL9" s="155"/>
      <c r="QHM9" s="155"/>
      <c r="QHN9" s="155"/>
      <c r="QHO9" s="155"/>
      <c r="QHP9" s="155"/>
      <c r="QHQ9" s="155"/>
      <c r="QHR9" s="155"/>
      <c r="QHS9" s="155"/>
      <c r="QHT9" s="155"/>
      <c r="QHU9" s="155"/>
      <c r="QHV9" s="155"/>
      <c r="QHW9" s="155"/>
      <c r="QHX9" s="155"/>
      <c r="QHY9" s="155"/>
      <c r="QHZ9" s="155"/>
      <c r="QIA9" s="155"/>
      <c r="QIB9" s="155"/>
      <c r="QIC9" s="155"/>
      <c r="QID9" s="155"/>
      <c r="QIE9" s="155"/>
      <c r="QIF9" s="155"/>
      <c r="QIG9" s="155"/>
      <c r="QIH9" s="155"/>
      <c r="QII9" s="155"/>
      <c r="QIJ9" s="155"/>
      <c r="QIK9" s="155"/>
      <c r="QIL9" s="155"/>
      <c r="QIM9" s="155"/>
      <c r="QIN9" s="155"/>
      <c r="QIO9" s="155"/>
      <c r="QIP9" s="155"/>
      <c r="QIQ9" s="155"/>
      <c r="QIR9" s="155"/>
      <c r="QIS9" s="155"/>
      <c r="QIT9" s="155"/>
      <c r="QIU9" s="155"/>
      <c r="QIV9" s="155"/>
      <c r="QIW9" s="155"/>
      <c r="QIX9" s="155"/>
      <c r="QIY9" s="155"/>
      <c r="QIZ9" s="155"/>
      <c r="QJA9" s="155"/>
      <c r="QJB9" s="155"/>
      <c r="QJC9" s="155"/>
      <c r="QJD9" s="155"/>
      <c r="QJE9" s="155"/>
      <c r="QJF9" s="155"/>
      <c r="QJG9" s="155"/>
      <c r="QJH9" s="155"/>
      <c r="QJI9" s="155"/>
      <c r="QJJ9" s="155"/>
      <c r="QJK9" s="155"/>
      <c r="QJL9" s="155"/>
      <c r="QJM9" s="155"/>
      <c r="QJN9" s="155"/>
      <c r="QJO9" s="155"/>
      <c r="QJP9" s="155"/>
      <c r="QJQ9" s="155"/>
      <c r="QJR9" s="155"/>
      <c r="QJS9" s="155"/>
      <c r="QJT9" s="155"/>
      <c r="QJU9" s="155"/>
      <c r="QJV9" s="155"/>
      <c r="QJW9" s="155"/>
      <c r="QJX9" s="155"/>
      <c r="QJY9" s="155"/>
      <c r="QJZ9" s="155"/>
      <c r="QKA9" s="155"/>
      <c r="QKB9" s="155"/>
      <c r="QKC9" s="155"/>
      <c r="QKD9" s="155"/>
      <c r="QKE9" s="155"/>
      <c r="QKF9" s="155"/>
      <c r="QKG9" s="155"/>
      <c r="QKH9" s="155"/>
      <c r="QKI9" s="155"/>
      <c r="QKJ9" s="155"/>
      <c r="QKK9" s="155"/>
      <c r="QKL9" s="155"/>
      <c r="QKM9" s="155"/>
      <c r="QKN9" s="155"/>
      <c r="QKO9" s="155"/>
      <c r="QKP9" s="155"/>
      <c r="QKQ9" s="155"/>
      <c r="QKR9" s="155"/>
      <c r="QKS9" s="155"/>
      <c r="QKT9" s="155"/>
      <c r="QKU9" s="155"/>
      <c r="QKV9" s="155"/>
      <c r="QKW9" s="155"/>
      <c r="QKX9" s="155"/>
      <c r="QKY9" s="155"/>
      <c r="QKZ9" s="155"/>
      <c r="QLA9" s="155"/>
      <c r="QLB9" s="155"/>
      <c r="QLC9" s="155"/>
      <c r="QLD9" s="155"/>
      <c r="QLE9" s="155"/>
      <c r="QLF9" s="155"/>
      <c r="QLG9" s="155"/>
      <c r="QLH9" s="155"/>
      <c r="QLI9" s="155"/>
      <c r="QLJ9" s="155"/>
      <c r="QLK9" s="155"/>
      <c r="QLL9" s="155"/>
      <c r="QLM9" s="155"/>
      <c r="QLN9" s="155"/>
      <c r="QLO9" s="155"/>
      <c r="QLP9" s="155"/>
      <c r="QLQ9" s="155"/>
      <c r="QLR9" s="155"/>
      <c r="QLS9" s="155"/>
      <c r="QLT9" s="155"/>
      <c r="QLU9" s="155"/>
      <c r="QLV9" s="155"/>
      <c r="QLW9" s="155"/>
      <c r="QLX9" s="155"/>
      <c r="QLY9" s="155"/>
      <c r="QLZ9" s="155"/>
      <c r="QMA9" s="155"/>
      <c r="QMB9" s="155"/>
      <c r="QMC9" s="155"/>
      <c r="QMD9" s="155"/>
      <c r="QME9" s="155"/>
      <c r="QMF9" s="155"/>
      <c r="QMG9" s="155"/>
      <c r="QMH9" s="155"/>
      <c r="QMI9" s="155"/>
      <c r="QMJ9" s="155"/>
      <c r="QMK9" s="155"/>
      <c r="QML9" s="155"/>
      <c r="QMM9" s="155"/>
      <c r="QMN9" s="155"/>
      <c r="QMO9" s="155"/>
      <c r="QMP9" s="155"/>
      <c r="QMQ9" s="155"/>
      <c r="QMR9" s="155"/>
      <c r="QMS9" s="155"/>
      <c r="QMT9" s="155"/>
      <c r="QMU9" s="155"/>
      <c r="QMV9" s="155"/>
      <c r="QMW9" s="155"/>
      <c r="QMX9" s="155"/>
      <c r="QMY9" s="155"/>
      <c r="QMZ9" s="155"/>
      <c r="QNA9" s="155"/>
      <c r="QNB9" s="155"/>
      <c r="QNC9" s="155"/>
      <c r="QND9" s="155"/>
      <c r="QNE9" s="155"/>
      <c r="QNF9" s="155"/>
      <c r="QNG9" s="155"/>
      <c r="QNH9" s="155"/>
      <c r="QNI9" s="155"/>
      <c r="QNJ9" s="155"/>
      <c r="QNK9" s="155"/>
      <c r="QNL9" s="155"/>
      <c r="QNM9" s="155"/>
      <c r="QNN9" s="155"/>
      <c r="QNO9" s="155"/>
      <c r="QNP9" s="155"/>
      <c r="QNQ9" s="155"/>
      <c r="QNR9" s="155"/>
      <c r="QNS9" s="155"/>
      <c r="QNT9" s="155"/>
      <c r="QNU9" s="155"/>
      <c r="QNV9" s="155"/>
      <c r="QNW9" s="155"/>
      <c r="QNX9" s="155"/>
      <c r="QNY9" s="155"/>
      <c r="QNZ9" s="155"/>
      <c r="QOA9" s="155"/>
      <c r="QOB9" s="155"/>
      <c r="QOC9" s="155"/>
      <c r="QOD9" s="155"/>
      <c r="QOE9" s="155"/>
      <c r="QOF9" s="155"/>
      <c r="QOG9" s="155"/>
      <c r="QOH9" s="155"/>
      <c r="QOI9" s="155"/>
      <c r="QOJ9" s="155"/>
      <c r="QOK9" s="155"/>
      <c r="QOL9" s="155"/>
      <c r="QOM9" s="155"/>
      <c r="QON9" s="155"/>
      <c r="QOO9" s="155"/>
      <c r="QOP9" s="155"/>
      <c r="QOQ9" s="155"/>
      <c r="QOR9" s="155"/>
      <c r="QOS9" s="155"/>
      <c r="QOT9" s="155"/>
      <c r="QOU9" s="155"/>
      <c r="QOV9" s="155"/>
      <c r="QOW9" s="155"/>
      <c r="QOX9" s="155"/>
      <c r="QOY9" s="155"/>
      <c r="QOZ9" s="155"/>
      <c r="QPA9" s="155"/>
      <c r="QPB9" s="155"/>
      <c r="QPC9" s="155"/>
      <c r="QPD9" s="155"/>
      <c r="QPE9" s="155"/>
      <c r="QPF9" s="155"/>
      <c r="QPG9" s="155"/>
      <c r="QPH9" s="155"/>
      <c r="QPI9" s="155"/>
      <c r="QPJ9" s="155"/>
      <c r="QPK9" s="155"/>
      <c r="QPL9" s="155"/>
      <c r="QPM9" s="155"/>
      <c r="QPN9" s="155"/>
      <c r="QPO9" s="155"/>
      <c r="QPP9" s="155"/>
      <c r="QPQ9" s="155"/>
      <c r="QPR9" s="155"/>
      <c r="QPS9" s="155"/>
      <c r="QPT9" s="155"/>
      <c r="QPU9" s="155"/>
      <c r="QPV9" s="155"/>
      <c r="QPW9" s="155"/>
      <c r="QPX9" s="155"/>
      <c r="QPY9" s="155"/>
      <c r="QPZ9" s="155"/>
      <c r="QQA9" s="155"/>
      <c r="QQB9" s="155"/>
      <c r="QQC9" s="155"/>
      <c r="QQD9" s="155"/>
      <c r="QQE9" s="155"/>
      <c r="QQF9" s="155"/>
      <c r="QQG9" s="155"/>
      <c r="QQH9" s="155"/>
      <c r="QQI9" s="155"/>
      <c r="QQJ9" s="155"/>
      <c r="QQK9" s="155"/>
      <c r="QQL9" s="155"/>
      <c r="QQM9" s="155"/>
      <c r="QQN9" s="155"/>
      <c r="QQO9" s="155"/>
      <c r="QQP9" s="155"/>
      <c r="QQQ9" s="155"/>
      <c r="QQR9" s="155"/>
      <c r="QQS9" s="155"/>
      <c r="QQT9" s="155"/>
      <c r="QQU9" s="155"/>
      <c r="QQV9" s="155"/>
      <c r="QQW9" s="155"/>
      <c r="QQX9" s="155"/>
      <c r="QQY9" s="155"/>
      <c r="QQZ9" s="155"/>
      <c r="QRA9" s="155"/>
      <c r="QRB9" s="155"/>
      <c r="QRC9" s="155"/>
      <c r="QRD9" s="155"/>
      <c r="QRE9" s="155"/>
      <c r="QRF9" s="155"/>
      <c r="QRG9" s="155"/>
      <c r="QRH9" s="155"/>
      <c r="QRI9" s="155"/>
      <c r="QRJ9" s="155"/>
      <c r="QRK9" s="155"/>
      <c r="QRL9" s="155"/>
      <c r="QRM9" s="155"/>
      <c r="QRN9" s="155"/>
      <c r="QRO9" s="155"/>
      <c r="QRP9" s="155"/>
      <c r="QRQ9" s="155"/>
      <c r="QRR9" s="155"/>
      <c r="QRS9" s="155"/>
      <c r="QRT9" s="155"/>
      <c r="QRU9" s="155"/>
      <c r="QRV9" s="155"/>
      <c r="QRW9" s="155"/>
      <c r="QRX9" s="155"/>
      <c r="QRY9" s="155"/>
      <c r="QRZ9" s="155"/>
      <c r="QSA9" s="155"/>
      <c r="QSB9" s="155"/>
      <c r="QSC9" s="155"/>
      <c r="QSD9" s="155"/>
      <c r="QSE9" s="155"/>
      <c r="QSF9" s="155"/>
      <c r="QSG9" s="155"/>
      <c r="QSH9" s="155"/>
      <c r="QSI9" s="155"/>
      <c r="QSJ9" s="155"/>
      <c r="QSK9" s="155"/>
      <c r="QSL9" s="155"/>
      <c r="QSM9" s="155"/>
      <c r="QSN9" s="155"/>
      <c r="QSO9" s="155"/>
      <c r="QSP9" s="155"/>
      <c r="QSQ9" s="155"/>
      <c r="QSR9" s="155"/>
      <c r="QSS9" s="155"/>
      <c r="QST9" s="155"/>
      <c r="QSU9" s="155"/>
      <c r="QSV9" s="155"/>
      <c r="QSW9" s="155"/>
      <c r="QSX9" s="155"/>
      <c r="QSY9" s="155"/>
      <c r="QSZ9" s="155"/>
      <c r="QTA9" s="155"/>
      <c r="QTB9" s="155"/>
      <c r="QTC9" s="155"/>
      <c r="QTD9" s="155"/>
      <c r="QTE9" s="155"/>
      <c r="QTF9" s="155"/>
      <c r="QTG9" s="155"/>
      <c r="QTH9" s="155"/>
      <c r="QTI9" s="155"/>
      <c r="QTJ9" s="155"/>
      <c r="QTK9" s="155"/>
      <c r="QTL9" s="155"/>
      <c r="QTM9" s="155"/>
      <c r="QTN9" s="155"/>
      <c r="QTO9" s="155"/>
      <c r="QTP9" s="155"/>
      <c r="QTQ9" s="155"/>
      <c r="QTR9" s="155"/>
      <c r="QTS9" s="155"/>
      <c r="QTT9" s="155"/>
      <c r="QTU9" s="155"/>
      <c r="QTV9" s="155"/>
      <c r="QTW9" s="155"/>
      <c r="QTX9" s="155"/>
      <c r="QTY9" s="155"/>
      <c r="QTZ9" s="155"/>
      <c r="QUA9" s="155"/>
      <c r="QUB9" s="155"/>
      <c r="QUC9" s="155"/>
      <c r="QUD9" s="155"/>
      <c r="QUE9" s="155"/>
      <c r="QUF9" s="155"/>
      <c r="QUG9" s="155"/>
      <c r="QUH9" s="155"/>
      <c r="QUI9" s="155"/>
      <c r="QUJ9" s="155"/>
      <c r="QUK9" s="155"/>
      <c r="QUL9" s="155"/>
      <c r="QUM9" s="155"/>
      <c r="QUN9" s="155"/>
      <c r="QUO9" s="155"/>
      <c r="QUP9" s="155"/>
      <c r="QUQ9" s="155"/>
      <c r="QUR9" s="155"/>
      <c r="QUS9" s="155"/>
      <c r="QUT9" s="155"/>
      <c r="QUU9" s="155"/>
      <c r="QUV9" s="155"/>
      <c r="QUW9" s="155"/>
      <c r="QUX9" s="155"/>
      <c r="QUY9" s="155"/>
      <c r="QUZ9" s="155"/>
      <c r="QVA9" s="155"/>
      <c r="QVB9" s="155"/>
      <c r="QVC9" s="155"/>
      <c r="QVD9" s="155"/>
      <c r="QVE9" s="155"/>
      <c r="QVF9" s="155"/>
      <c r="QVG9" s="155"/>
      <c r="QVH9" s="155"/>
      <c r="QVI9" s="155"/>
      <c r="QVJ9" s="155"/>
      <c r="QVK9" s="155"/>
      <c r="QVL9" s="155"/>
      <c r="QVM9" s="155"/>
      <c r="QVN9" s="155"/>
      <c r="QVO9" s="155"/>
      <c r="QVP9" s="155"/>
      <c r="QVQ9" s="155"/>
      <c r="QVR9" s="155"/>
      <c r="QVS9" s="155"/>
      <c r="QVT9" s="155"/>
      <c r="QVU9" s="155"/>
      <c r="QVV9" s="155"/>
      <c r="QVW9" s="155"/>
      <c r="QVX9" s="155"/>
      <c r="QVY9" s="155"/>
      <c r="QVZ9" s="155"/>
      <c r="QWA9" s="155"/>
      <c r="QWB9" s="155"/>
      <c r="QWC9" s="155"/>
      <c r="QWD9" s="155"/>
      <c r="QWE9" s="155"/>
      <c r="QWF9" s="155"/>
      <c r="QWG9" s="155"/>
      <c r="QWH9" s="155"/>
      <c r="QWI9" s="155"/>
      <c r="QWJ9" s="155"/>
      <c r="QWK9" s="155"/>
      <c r="QWL9" s="155"/>
      <c r="QWM9" s="155"/>
      <c r="QWN9" s="155"/>
      <c r="QWO9" s="155"/>
      <c r="QWP9" s="155"/>
      <c r="QWQ9" s="155"/>
      <c r="QWR9" s="155"/>
      <c r="QWS9" s="155"/>
      <c r="QWT9" s="155"/>
      <c r="QWU9" s="155"/>
      <c r="QWV9" s="155"/>
      <c r="QWW9" s="155"/>
      <c r="QWX9" s="155"/>
      <c r="QWY9" s="155"/>
      <c r="QWZ9" s="155"/>
      <c r="QXA9" s="155"/>
      <c r="QXB9" s="155"/>
      <c r="QXC9" s="155"/>
      <c r="QXD9" s="155"/>
      <c r="QXE9" s="155"/>
      <c r="QXF9" s="155"/>
      <c r="QXG9" s="155"/>
      <c r="QXH9" s="155"/>
      <c r="QXI9" s="155"/>
      <c r="QXJ9" s="155"/>
      <c r="QXK9" s="155"/>
      <c r="QXL9" s="155"/>
      <c r="QXM9" s="155"/>
      <c r="QXN9" s="155"/>
      <c r="QXO9" s="155"/>
      <c r="QXP9" s="155"/>
      <c r="QXQ9" s="155"/>
      <c r="QXR9" s="155"/>
      <c r="QXS9" s="155"/>
      <c r="QXT9" s="155"/>
      <c r="QXU9" s="155"/>
      <c r="QXV9" s="155"/>
      <c r="QXW9" s="155"/>
      <c r="QXX9" s="155"/>
      <c r="QXY9" s="155"/>
      <c r="QXZ9" s="155"/>
      <c r="QYA9" s="155"/>
      <c r="QYB9" s="155"/>
      <c r="QYC9" s="155"/>
      <c r="QYD9" s="155"/>
      <c r="QYE9" s="155"/>
      <c r="QYF9" s="155"/>
      <c r="QYG9" s="155"/>
      <c r="QYH9" s="155"/>
      <c r="QYI9" s="155"/>
      <c r="QYJ9" s="155"/>
      <c r="QYK9" s="155"/>
      <c r="QYL9" s="155"/>
      <c r="QYM9" s="155"/>
      <c r="QYN9" s="155"/>
      <c r="QYO9" s="155"/>
      <c r="QYP9" s="155"/>
      <c r="QYQ9" s="155"/>
      <c r="QYR9" s="155"/>
      <c r="QYS9" s="155"/>
      <c r="QYT9" s="155"/>
      <c r="QYU9" s="155"/>
      <c r="QYV9" s="155"/>
      <c r="QYW9" s="155"/>
      <c r="QYX9" s="155"/>
      <c r="QYY9" s="155"/>
      <c r="QYZ9" s="155"/>
      <c r="QZA9" s="155"/>
      <c r="QZB9" s="155"/>
      <c r="QZC9" s="155"/>
      <c r="QZD9" s="155"/>
      <c r="QZE9" s="155"/>
      <c r="QZF9" s="155"/>
      <c r="QZG9" s="155"/>
      <c r="QZH9" s="155"/>
      <c r="QZI9" s="155"/>
      <c r="QZJ9" s="155"/>
      <c r="QZK9" s="155"/>
      <c r="QZL9" s="155"/>
      <c r="QZM9" s="155"/>
      <c r="QZN9" s="155"/>
      <c r="QZO9" s="155"/>
      <c r="QZP9" s="155"/>
      <c r="QZQ9" s="155"/>
      <c r="QZR9" s="155"/>
      <c r="QZS9" s="155"/>
      <c r="QZT9" s="155"/>
      <c r="QZU9" s="155"/>
      <c r="QZV9" s="155"/>
      <c r="QZW9" s="155"/>
      <c r="QZX9" s="155"/>
      <c r="QZY9" s="155"/>
      <c r="QZZ9" s="155"/>
      <c r="RAA9" s="155"/>
      <c r="RAB9" s="155"/>
      <c r="RAC9" s="155"/>
      <c r="RAD9" s="155"/>
      <c r="RAE9" s="155"/>
      <c r="RAF9" s="155"/>
      <c r="RAG9" s="155"/>
      <c r="RAH9" s="155"/>
      <c r="RAI9" s="155"/>
      <c r="RAJ9" s="155"/>
      <c r="RAK9" s="155"/>
      <c r="RAL9" s="155"/>
      <c r="RAM9" s="155"/>
      <c r="RAN9" s="155"/>
      <c r="RAO9" s="155"/>
      <c r="RAP9" s="155"/>
      <c r="RAQ9" s="155"/>
      <c r="RAR9" s="155"/>
      <c r="RAS9" s="155"/>
      <c r="RAT9" s="155"/>
      <c r="RAU9" s="155"/>
      <c r="RAV9" s="155"/>
      <c r="RAW9" s="155"/>
      <c r="RAX9" s="155"/>
      <c r="RAY9" s="155"/>
      <c r="RAZ9" s="155"/>
      <c r="RBA9" s="155"/>
      <c r="RBB9" s="155"/>
      <c r="RBC9" s="155"/>
      <c r="RBD9" s="155"/>
      <c r="RBE9" s="155"/>
      <c r="RBF9" s="155"/>
      <c r="RBG9" s="155"/>
      <c r="RBH9" s="155"/>
      <c r="RBI9" s="155"/>
      <c r="RBJ9" s="155"/>
      <c r="RBK9" s="155"/>
      <c r="RBL9" s="155"/>
      <c r="RBM9" s="155"/>
      <c r="RBN9" s="155"/>
      <c r="RBO9" s="155"/>
      <c r="RBP9" s="155"/>
      <c r="RBQ9" s="155"/>
      <c r="RBR9" s="155"/>
      <c r="RBS9" s="155"/>
      <c r="RBT9" s="155"/>
      <c r="RBU9" s="155"/>
      <c r="RBV9" s="155"/>
      <c r="RBW9" s="155"/>
      <c r="RBX9" s="155"/>
      <c r="RBY9" s="155"/>
      <c r="RBZ9" s="155"/>
      <c r="RCA9" s="155"/>
      <c r="RCB9" s="155"/>
      <c r="RCC9" s="155"/>
      <c r="RCD9" s="155"/>
      <c r="RCE9" s="155"/>
      <c r="RCF9" s="155"/>
      <c r="RCG9" s="155"/>
      <c r="RCH9" s="155"/>
      <c r="RCI9" s="155"/>
      <c r="RCJ9" s="155"/>
      <c r="RCK9" s="155"/>
      <c r="RCL9" s="155"/>
      <c r="RCM9" s="155"/>
      <c r="RCN9" s="155"/>
      <c r="RCO9" s="155"/>
      <c r="RCP9" s="155"/>
      <c r="RCQ9" s="155"/>
      <c r="RCR9" s="155"/>
      <c r="RCS9" s="155"/>
      <c r="RCT9" s="155"/>
      <c r="RCU9" s="155"/>
      <c r="RCV9" s="155"/>
      <c r="RCW9" s="155"/>
      <c r="RCX9" s="155"/>
      <c r="RCY9" s="155"/>
      <c r="RCZ9" s="155"/>
      <c r="RDA9" s="155"/>
      <c r="RDB9" s="155"/>
      <c r="RDC9" s="155"/>
      <c r="RDD9" s="155"/>
      <c r="RDE9" s="155"/>
      <c r="RDF9" s="155"/>
      <c r="RDG9" s="155"/>
      <c r="RDH9" s="155"/>
      <c r="RDI9" s="155"/>
      <c r="RDJ9" s="155"/>
      <c r="RDK9" s="155"/>
      <c r="RDL9" s="155"/>
      <c r="RDM9" s="155"/>
      <c r="RDN9" s="155"/>
      <c r="RDO9" s="155"/>
      <c r="RDP9" s="155"/>
      <c r="RDQ9" s="155"/>
      <c r="RDR9" s="155"/>
      <c r="RDS9" s="155"/>
      <c r="RDT9" s="155"/>
      <c r="RDU9" s="155"/>
      <c r="RDV9" s="155"/>
      <c r="RDW9" s="155"/>
      <c r="RDX9" s="155"/>
      <c r="RDY9" s="155"/>
      <c r="RDZ9" s="155"/>
      <c r="REA9" s="155"/>
      <c r="REB9" s="155"/>
      <c r="REC9" s="155"/>
      <c r="RED9" s="155"/>
      <c r="REE9" s="155"/>
      <c r="REF9" s="155"/>
      <c r="REG9" s="155"/>
      <c r="REH9" s="155"/>
      <c r="REI9" s="155"/>
      <c r="REJ9" s="155"/>
      <c r="REK9" s="155"/>
      <c r="REL9" s="155"/>
      <c r="REM9" s="155"/>
      <c r="REN9" s="155"/>
      <c r="REO9" s="155"/>
      <c r="REP9" s="155"/>
      <c r="REQ9" s="155"/>
      <c r="RER9" s="155"/>
      <c r="RES9" s="155"/>
      <c r="RET9" s="155"/>
      <c r="REU9" s="155"/>
      <c r="REV9" s="155"/>
      <c r="REW9" s="155"/>
      <c r="REX9" s="155"/>
      <c r="REY9" s="155"/>
      <c r="REZ9" s="155"/>
      <c r="RFA9" s="155"/>
      <c r="RFB9" s="155"/>
      <c r="RFC9" s="155"/>
      <c r="RFD9" s="155"/>
      <c r="RFE9" s="155"/>
      <c r="RFF9" s="155"/>
      <c r="RFG9" s="155"/>
      <c r="RFH9" s="155"/>
      <c r="RFI9" s="155"/>
      <c r="RFJ9" s="155"/>
      <c r="RFK9" s="155"/>
      <c r="RFL9" s="155"/>
      <c r="RFM9" s="155"/>
      <c r="RFN9" s="155"/>
      <c r="RFO9" s="155"/>
      <c r="RFP9" s="155"/>
      <c r="RFQ9" s="155"/>
      <c r="RFR9" s="155"/>
      <c r="RFS9" s="155"/>
      <c r="RFT9" s="155"/>
      <c r="RFU9" s="155"/>
      <c r="RFV9" s="155"/>
      <c r="RFW9" s="155"/>
      <c r="RFX9" s="155"/>
      <c r="RFY9" s="155"/>
      <c r="RFZ9" s="155"/>
      <c r="RGA9" s="155"/>
      <c r="RGB9" s="155"/>
      <c r="RGC9" s="155"/>
      <c r="RGD9" s="155"/>
      <c r="RGE9" s="155"/>
      <c r="RGF9" s="155"/>
      <c r="RGG9" s="155"/>
      <c r="RGH9" s="155"/>
      <c r="RGI9" s="155"/>
      <c r="RGJ9" s="155"/>
      <c r="RGK9" s="155"/>
      <c r="RGL9" s="155"/>
      <c r="RGM9" s="155"/>
      <c r="RGN9" s="155"/>
      <c r="RGO9" s="155"/>
      <c r="RGP9" s="155"/>
      <c r="RGQ9" s="155"/>
      <c r="RGR9" s="155"/>
      <c r="RGS9" s="155"/>
      <c r="RGT9" s="155"/>
      <c r="RGU9" s="155"/>
      <c r="RGV9" s="155"/>
      <c r="RGW9" s="155"/>
      <c r="RGX9" s="155"/>
      <c r="RGY9" s="155"/>
      <c r="RGZ9" s="155"/>
      <c r="RHA9" s="155"/>
      <c r="RHB9" s="155"/>
      <c r="RHC9" s="155"/>
      <c r="RHD9" s="155"/>
      <c r="RHE9" s="155"/>
      <c r="RHF9" s="155"/>
      <c r="RHG9" s="155"/>
      <c r="RHH9" s="155"/>
      <c r="RHI9" s="155"/>
      <c r="RHJ9" s="155"/>
      <c r="RHK9" s="155"/>
      <c r="RHL9" s="155"/>
      <c r="RHM9" s="155"/>
      <c r="RHN9" s="155"/>
      <c r="RHO9" s="155"/>
      <c r="RHP9" s="155"/>
      <c r="RHQ9" s="155"/>
      <c r="RHR9" s="155"/>
      <c r="RHS9" s="155"/>
      <c r="RHT9" s="155"/>
      <c r="RHU9" s="155"/>
      <c r="RHV9" s="155"/>
      <c r="RHW9" s="155"/>
      <c r="RHX9" s="155"/>
      <c r="RHY9" s="155"/>
      <c r="RHZ9" s="155"/>
      <c r="RIA9" s="155"/>
      <c r="RIB9" s="155"/>
      <c r="RIC9" s="155"/>
      <c r="RID9" s="155"/>
      <c r="RIE9" s="155"/>
      <c r="RIF9" s="155"/>
      <c r="RIG9" s="155"/>
      <c r="RIH9" s="155"/>
      <c r="RII9" s="155"/>
      <c r="RIJ9" s="155"/>
      <c r="RIK9" s="155"/>
      <c r="RIL9" s="155"/>
      <c r="RIM9" s="155"/>
      <c r="RIN9" s="155"/>
      <c r="RIO9" s="155"/>
      <c r="RIP9" s="155"/>
      <c r="RIQ9" s="155"/>
      <c r="RIR9" s="155"/>
      <c r="RIS9" s="155"/>
      <c r="RIT9" s="155"/>
      <c r="RIU9" s="155"/>
      <c r="RIV9" s="155"/>
      <c r="RIW9" s="155"/>
      <c r="RIX9" s="155"/>
      <c r="RIY9" s="155"/>
      <c r="RIZ9" s="155"/>
      <c r="RJA9" s="155"/>
      <c r="RJB9" s="155"/>
      <c r="RJC9" s="155"/>
      <c r="RJD9" s="155"/>
      <c r="RJE9" s="155"/>
      <c r="RJF9" s="155"/>
      <c r="RJG9" s="155"/>
      <c r="RJH9" s="155"/>
      <c r="RJI9" s="155"/>
      <c r="RJJ9" s="155"/>
      <c r="RJK9" s="155"/>
      <c r="RJL9" s="155"/>
      <c r="RJM9" s="155"/>
      <c r="RJN9" s="155"/>
      <c r="RJO9" s="155"/>
      <c r="RJP9" s="155"/>
      <c r="RJQ9" s="155"/>
      <c r="RJR9" s="155"/>
      <c r="RJS9" s="155"/>
      <c r="RJT9" s="155"/>
      <c r="RJU9" s="155"/>
      <c r="RJV9" s="155"/>
      <c r="RJW9" s="155"/>
      <c r="RJX9" s="155"/>
      <c r="RJY9" s="155"/>
      <c r="RJZ9" s="155"/>
      <c r="RKA9" s="155"/>
      <c r="RKB9" s="155"/>
      <c r="RKC9" s="155"/>
      <c r="RKD9" s="155"/>
      <c r="RKE9" s="155"/>
      <c r="RKF9" s="155"/>
      <c r="RKG9" s="155"/>
      <c r="RKH9" s="155"/>
      <c r="RKI9" s="155"/>
      <c r="RKJ9" s="155"/>
      <c r="RKK9" s="155"/>
      <c r="RKL9" s="155"/>
      <c r="RKM9" s="155"/>
      <c r="RKN9" s="155"/>
      <c r="RKO9" s="155"/>
      <c r="RKP9" s="155"/>
      <c r="RKQ9" s="155"/>
      <c r="RKR9" s="155"/>
      <c r="RKS9" s="155"/>
      <c r="RKT9" s="155"/>
      <c r="RKU9" s="155"/>
      <c r="RKV9" s="155"/>
      <c r="RKW9" s="155"/>
      <c r="RKX9" s="155"/>
      <c r="RKY9" s="155"/>
      <c r="RKZ9" s="155"/>
      <c r="RLA9" s="155"/>
      <c r="RLB9" s="155"/>
      <c r="RLC9" s="155"/>
      <c r="RLD9" s="155"/>
      <c r="RLE9" s="155"/>
      <c r="RLF9" s="155"/>
      <c r="RLG9" s="155"/>
      <c r="RLH9" s="155"/>
      <c r="RLI9" s="155"/>
      <c r="RLJ9" s="155"/>
      <c r="RLK9" s="155"/>
      <c r="RLL9" s="155"/>
      <c r="RLM9" s="155"/>
      <c r="RLN9" s="155"/>
      <c r="RLO9" s="155"/>
      <c r="RLP9" s="155"/>
      <c r="RLQ9" s="155"/>
      <c r="RLR9" s="155"/>
      <c r="RLS9" s="155"/>
      <c r="RLT9" s="155"/>
      <c r="RLU9" s="155"/>
      <c r="RLV9" s="155"/>
      <c r="RLW9" s="155"/>
      <c r="RLX9" s="155"/>
      <c r="RLY9" s="155"/>
      <c r="RLZ9" s="155"/>
      <c r="RMA9" s="155"/>
      <c r="RMB9" s="155"/>
      <c r="RMC9" s="155"/>
      <c r="RMD9" s="155"/>
      <c r="RME9" s="155"/>
      <c r="RMF9" s="155"/>
      <c r="RMG9" s="155"/>
      <c r="RMH9" s="155"/>
      <c r="RMI9" s="155"/>
      <c r="RMJ9" s="155"/>
      <c r="RMK9" s="155"/>
      <c r="RML9" s="155"/>
      <c r="RMM9" s="155"/>
      <c r="RMN9" s="155"/>
      <c r="RMO9" s="155"/>
      <c r="RMP9" s="155"/>
      <c r="RMQ9" s="155"/>
      <c r="RMR9" s="155"/>
      <c r="RMS9" s="155"/>
      <c r="RMT9" s="155"/>
      <c r="RMU9" s="155"/>
      <c r="RMV9" s="155"/>
      <c r="RMW9" s="155"/>
      <c r="RMX9" s="155"/>
      <c r="RMY9" s="155"/>
      <c r="RMZ9" s="155"/>
      <c r="RNA9" s="155"/>
      <c r="RNB9" s="155"/>
      <c r="RNC9" s="155"/>
      <c r="RND9" s="155"/>
      <c r="RNE9" s="155"/>
      <c r="RNF9" s="155"/>
      <c r="RNG9" s="155"/>
      <c r="RNH9" s="155"/>
      <c r="RNI9" s="155"/>
      <c r="RNJ9" s="155"/>
      <c r="RNK9" s="155"/>
      <c r="RNL9" s="155"/>
      <c r="RNM9" s="155"/>
      <c r="RNN9" s="155"/>
      <c r="RNO9" s="155"/>
      <c r="RNP9" s="155"/>
      <c r="RNQ9" s="155"/>
      <c r="RNR9" s="155"/>
      <c r="RNS9" s="155"/>
      <c r="RNT9" s="155"/>
      <c r="RNU9" s="155"/>
      <c r="RNV9" s="155"/>
      <c r="RNW9" s="155"/>
      <c r="RNX9" s="155"/>
      <c r="RNY9" s="155"/>
      <c r="RNZ9" s="155"/>
      <c r="ROA9" s="155"/>
      <c r="ROB9" s="155"/>
      <c r="ROC9" s="155"/>
      <c r="ROD9" s="155"/>
      <c r="ROE9" s="155"/>
      <c r="ROF9" s="155"/>
      <c r="ROG9" s="155"/>
      <c r="ROH9" s="155"/>
      <c r="ROI9" s="155"/>
      <c r="ROJ9" s="155"/>
      <c r="ROK9" s="155"/>
      <c r="ROL9" s="155"/>
      <c r="ROM9" s="155"/>
      <c r="RON9" s="155"/>
      <c r="ROO9" s="155"/>
      <c r="ROP9" s="155"/>
      <c r="ROQ9" s="155"/>
      <c r="ROR9" s="155"/>
      <c r="ROS9" s="155"/>
      <c r="ROT9" s="155"/>
      <c r="ROU9" s="155"/>
      <c r="ROV9" s="155"/>
      <c r="ROW9" s="155"/>
      <c r="ROX9" s="155"/>
      <c r="ROY9" s="155"/>
      <c r="ROZ9" s="155"/>
      <c r="RPA9" s="155"/>
      <c r="RPB9" s="155"/>
      <c r="RPC9" s="155"/>
      <c r="RPD9" s="155"/>
      <c r="RPE9" s="155"/>
      <c r="RPF9" s="155"/>
      <c r="RPG9" s="155"/>
      <c r="RPH9" s="155"/>
      <c r="RPI9" s="155"/>
      <c r="RPJ9" s="155"/>
      <c r="RPK9" s="155"/>
      <c r="RPL9" s="155"/>
      <c r="RPM9" s="155"/>
      <c r="RPN9" s="155"/>
      <c r="RPO9" s="155"/>
      <c r="RPP9" s="155"/>
      <c r="RPQ9" s="155"/>
      <c r="RPR9" s="155"/>
      <c r="RPS9" s="155"/>
      <c r="RPT9" s="155"/>
      <c r="RPU9" s="155"/>
      <c r="RPV9" s="155"/>
      <c r="RPW9" s="155"/>
      <c r="RPX9" s="155"/>
      <c r="RPY9" s="155"/>
      <c r="RPZ9" s="155"/>
      <c r="RQA9" s="155"/>
      <c r="RQB9" s="155"/>
      <c r="RQC9" s="155"/>
      <c r="RQD9" s="155"/>
      <c r="RQE9" s="155"/>
      <c r="RQF9" s="155"/>
      <c r="RQG9" s="155"/>
      <c r="RQH9" s="155"/>
      <c r="RQI9" s="155"/>
      <c r="RQJ9" s="155"/>
      <c r="RQK9" s="155"/>
      <c r="RQL9" s="155"/>
      <c r="RQM9" s="155"/>
      <c r="RQN9" s="155"/>
      <c r="RQO9" s="155"/>
      <c r="RQP9" s="155"/>
      <c r="RQQ9" s="155"/>
      <c r="RQR9" s="155"/>
      <c r="RQS9" s="155"/>
      <c r="RQT9" s="155"/>
      <c r="RQU9" s="155"/>
      <c r="RQV9" s="155"/>
      <c r="RQW9" s="155"/>
      <c r="RQX9" s="155"/>
      <c r="RQY9" s="155"/>
      <c r="RQZ9" s="155"/>
      <c r="RRA9" s="155"/>
      <c r="RRB9" s="155"/>
      <c r="RRC9" s="155"/>
      <c r="RRD9" s="155"/>
      <c r="RRE9" s="155"/>
      <c r="RRF9" s="155"/>
      <c r="RRG9" s="155"/>
      <c r="RRH9" s="155"/>
      <c r="RRI9" s="155"/>
      <c r="RRJ9" s="155"/>
      <c r="RRK9" s="155"/>
      <c r="RRL9" s="155"/>
      <c r="RRM9" s="155"/>
      <c r="RRN9" s="155"/>
      <c r="RRO9" s="155"/>
      <c r="RRP9" s="155"/>
      <c r="RRQ9" s="155"/>
      <c r="RRR9" s="155"/>
      <c r="RRS9" s="155"/>
      <c r="RRT9" s="155"/>
      <c r="RRU9" s="155"/>
      <c r="RRV9" s="155"/>
      <c r="RRW9" s="155"/>
      <c r="RRX9" s="155"/>
      <c r="RRY9" s="155"/>
      <c r="RRZ9" s="155"/>
      <c r="RSA9" s="155"/>
      <c r="RSB9" s="155"/>
      <c r="RSC9" s="155"/>
      <c r="RSD9" s="155"/>
      <c r="RSE9" s="155"/>
      <c r="RSF9" s="155"/>
      <c r="RSG9" s="155"/>
      <c r="RSH9" s="155"/>
      <c r="RSI9" s="155"/>
      <c r="RSJ9" s="155"/>
      <c r="RSK9" s="155"/>
      <c r="RSL9" s="155"/>
      <c r="RSM9" s="155"/>
      <c r="RSN9" s="155"/>
      <c r="RSO9" s="155"/>
      <c r="RSP9" s="155"/>
      <c r="RSQ9" s="155"/>
      <c r="RSR9" s="155"/>
      <c r="RSS9" s="155"/>
      <c r="RST9" s="155"/>
      <c r="RSU9" s="155"/>
      <c r="RSV9" s="155"/>
      <c r="RSW9" s="155"/>
      <c r="RSX9" s="155"/>
      <c r="RSY9" s="155"/>
      <c r="RSZ9" s="155"/>
      <c r="RTA9" s="155"/>
      <c r="RTB9" s="155"/>
      <c r="RTC9" s="155"/>
      <c r="RTD9" s="155"/>
      <c r="RTE9" s="155"/>
      <c r="RTF9" s="155"/>
      <c r="RTG9" s="155"/>
      <c r="RTH9" s="155"/>
      <c r="RTI9" s="155"/>
      <c r="RTJ9" s="155"/>
      <c r="RTK9" s="155"/>
      <c r="RTL9" s="155"/>
      <c r="RTM9" s="155"/>
      <c r="RTN9" s="155"/>
      <c r="RTO9" s="155"/>
      <c r="RTP9" s="155"/>
      <c r="RTQ9" s="155"/>
      <c r="RTR9" s="155"/>
      <c r="RTS9" s="155"/>
      <c r="RTT9" s="155"/>
      <c r="RTU9" s="155"/>
      <c r="RTV9" s="155"/>
      <c r="RTW9" s="155"/>
      <c r="RTX9" s="155"/>
      <c r="RTY9" s="155"/>
      <c r="RTZ9" s="155"/>
      <c r="RUA9" s="155"/>
      <c r="RUB9" s="155"/>
      <c r="RUC9" s="155"/>
      <c r="RUD9" s="155"/>
      <c r="RUE9" s="155"/>
      <c r="RUF9" s="155"/>
      <c r="RUG9" s="155"/>
      <c r="RUH9" s="155"/>
      <c r="RUI9" s="155"/>
      <c r="RUJ9" s="155"/>
      <c r="RUK9" s="155"/>
      <c r="RUL9" s="155"/>
      <c r="RUM9" s="155"/>
      <c r="RUN9" s="155"/>
      <c r="RUO9" s="155"/>
      <c r="RUP9" s="155"/>
      <c r="RUQ9" s="155"/>
      <c r="RUR9" s="155"/>
      <c r="RUS9" s="155"/>
      <c r="RUT9" s="155"/>
      <c r="RUU9" s="155"/>
      <c r="RUV9" s="155"/>
      <c r="RUW9" s="155"/>
      <c r="RUX9" s="155"/>
      <c r="RUY9" s="155"/>
      <c r="RUZ9" s="155"/>
      <c r="RVA9" s="155"/>
      <c r="RVB9" s="155"/>
      <c r="RVC9" s="155"/>
      <c r="RVD9" s="155"/>
      <c r="RVE9" s="155"/>
      <c r="RVF9" s="155"/>
      <c r="RVG9" s="155"/>
      <c r="RVH9" s="155"/>
      <c r="RVI9" s="155"/>
      <c r="RVJ9" s="155"/>
      <c r="RVK9" s="155"/>
      <c r="RVL9" s="155"/>
      <c r="RVM9" s="155"/>
      <c r="RVN9" s="155"/>
      <c r="RVO9" s="155"/>
      <c r="RVP9" s="155"/>
      <c r="RVQ9" s="155"/>
      <c r="RVR9" s="155"/>
      <c r="RVS9" s="155"/>
      <c r="RVT9" s="155"/>
      <c r="RVU9" s="155"/>
      <c r="RVV9" s="155"/>
      <c r="RVW9" s="155"/>
      <c r="RVX9" s="155"/>
      <c r="RVY9" s="155"/>
      <c r="RVZ9" s="155"/>
      <c r="RWA9" s="155"/>
      <c r="RWB9" s="155"/>
      <c r="RWC9" s="155"/>
      <c r="RWD9" s="155"/>
      <c r="RWE9" s="155"/>
      <c r="RWF9" s="155"/>
      <c r="RWG9" s="155"/>
      <c r="RWH9" s="155"/>
      <c r="RWI9" s="155"/>
      <c r="RWJ9" s="155"/>
      <c r="RWK9" s="155"/>
      <c r="RWL9" s="155"/>
      <c r="RWM9" s="155"/>
      <c r="RWN9" s="155"/>
      <c r="RWO9" s="155"/>
      <c r="RWP9" s="155"/>
      <c r="RWQ9" s="155"/>
      <c r="RWR9" s="155"/>
      <c r="RWS9" s="155"/>
      <c r="RWT9" s="155"/>
      <c r="RWU9" s="155"/>
      <c r="RWV9" s="155"/>
      <c r="RWW9" s="155"/>
      <c r="RWX9" s="155"/>
      <c r="RWY9" s="155"/>
      <c r="RWZ9" s="155"/>
      <c r="RXA9" s="155"/>
      <c r="RXB9" s="155"/>
      <c r="RXC9" s="155"/>
      <c r="RXD9" s="155"/>
      <c r="RXE9" s="155"/>
      <c r="RXF9" s="155"/>
      <c r="RXG9" s="155"/>
      <c r="RXH9" s="155"/>
      <c r="RXI9" s="155"/>
      <c r="RXJ9" s="155"/>
      <c r="RXK9" s="155"/>
      <c r="RXL9" s="155"/>
      <c r="RXM9" s="155"/>
      <c r="RXN9" s="155"/>
      <c r="RXO9" s="155"/>
      <c r="RXP9" s="155"/>
      <c r="RXQ9" s="155"/>
      <c r="RXR9" s="155"/>
      <c r="RXS9" s="155"/>
      <c r="RXT9" s="155"/>
      <c r="RXU9" s="155"/>
      <c r="RXV9" s="155"/>
      <c r="RXW9" s="155"/>
      <c r="RXX9" s="155"/>
      <c r="RXY9" s="155"/>
      <c r="RXZ9" s="155"/>
      <c r="RYA9" s="155"/>
      <c r="RYB9" s="155"/>
      <c r="RYC9" s="155"/>
      <c r="RYD9" s="155"/>
      <c r="RYE9" s="155"/>
      <c r="RYF9" s="155"/>
      <c r="RYG9" s="155"/>
      <c r="RYH9" s="155"/>
      <c r="RYI9" s="155"/>
      <c r="RYJ9" s="155"/>
      <c r="RYK9" s="155"/>
      <c r="RYL9" s="155"/>
      <c r="RYM9" s="155"/>
      <c r="RYN9" s="155"/>
      <c r="RYO9" s="155"/>
      <c r="RYP9" s="155"/>
      <c r="RYQ9" s="155"/>
      <c r="RYR9" s="155"/>
      <c r="RYS9" s="155"/>
      <c r="RYT9" s="155"/>
      <c r="RYU9" s="155"/>
      <c r="RYV9" s="155"/>
      <c r="RYW9" s="155"/>
      <c r="RYX9" s="155"/>
      <c r="RYY9" s="155"/>
      <c r="RYZ9" s="155"/>
      <c r="RZA9" s="155"/>
      <c r="RZB9" s="155"/>
      <c r="RZC9" s="155"/>
      <c r="RZD9" s="155"/>
      <c r="RZE9" s="155"/>
      <c r="RZF9" s="155"/>
      <c r="RZG9" s="155"/>
      <c r="RZH9" s="155"/>
      <c r="RZI9" s="155"/>
      <c r="RZJ9" s="155"/>
      <c r="RZK9" s="155"/>
      <c r="RZL9" s="155"/>
      <c r="RZM9" s="155"/>
      <c r="RZN9" s="155"/>
      <c r="RZO9" s="155"/>
      <c r="RZP9" s="155"/>
      <c r="RZQ9" s="155"/>
      <c r="RZR9" s="155"/>
      <c r="RZS9" s="155"/>
      <c r="RZT9" s="155"/>
      <c r="RZU9" s="155"/>
      <c r="RZV9" s="155"/>
      <c r="RZW9" s="155"/>
      <c r="RZX9" s="155"/>
      <c r="RZY9" s="155"/>
      <c r="RZZ9" s="155"/>
      <c r="SAA9" s="155"/>
      <c r="SAB9" s="155"/>
      <c r="SAC9" s="155"/>
      <c r="SAD9" s="155"/>
      <c r="SAE9" s="155"/>
      <c r="SAF9" s="155"/>
      <c r="SAG9" s="155"/>
      <c r="SAH9" s="155"/>
      <c r="SAI9" s="155"/>
      <c r="SAJ9" s="155"/>
      <c r="SAK9" s="155"/>
      <c r="SAL9" s="155"/>
      <c r="SAM9" s="155"/>
      <c r="SAN9" s="155"/>
      <c r="SAO9" s="155"/>
      <c r="SAP9" s="155"/>
      <c r="SAQ9" s="155"/>
      <c r="SAR9" s="155"/>
      <c r="SAS9" s="155"/>
      <c r="SAT9" s="155"/>
      <c r="SAU9" s="155"/>
      <c r="SAV9" s="155"/>
      <c r="SAW9" s="155"/>
      <c r="SAX9" s="155"/>
      <c r="SAY9" s="155"/>
      <c r="SAZ9" s="155"/>
      <c r="SBA9" s="155"/>
      <c r="SBB9" s="155"/>
      <c r="SBC9" s="155"/>
      <c r="SBD9" s="155"/>
      <c r="SBE9" s="155"/>
      <c r="SBF9" s="155"/>
      <c r="SBG9" s="155"/>
      <c r="SBH9" s="155"/>
      <c r="SBI9" s="155"/>
      <c r="SBJ9" s="155"/>
      <c r="SBK9" s="155"/>
      <c r="SBL9" s="155"/>
      <c r="SBM9" s="155"/>
      <c r="SBN9" s="155"/>
      <c r="SBO9" s="155"/>
      <c r="SBP9" s="155"/>
      <c r="SBQ9" s="155"/>
      <c r="SBR9" s="155"/>
      <c r="SBS9" s="155"/>
      <c r="SBT9" s="155"/>
      <c r="SBU9" s="155"/>
      <c r="SBV9" s="155"/>
      <c r="SBW9" s="155"/>
      <c r="SBX9" s="155"/>
      <c r="SBY9" s="155"/>
      <c r="SBZ9" s="155"/>
      <c r="SCA9" s="155"/>
      <c r="SCB9" s="155"/>
      <c r="SCC9" s="155"/>
      <c r="SCD9" s="155"/>
      <c r="SCE9" s="155"/>
      <c r="SCF9" s="155"/>
      <c r="SCG9" s="155"/>
      <c r="SCH9" s="155"/>
      <c r="SCI9" s="155"/>
      <c r="SCJ9" s="155"/>
      <c r="SCK9" s="155"/>
      <c r="SCL9" s="155"/>
      <c r="SCM9" s="155"/>
      <c r="SCN9" s="155"/>
      <c r="SCO9" s="155"/>
      <c r="SCP9" s="155"/>
      <c r="SCQ9" s="155"/>
      <c r="SCR9" s="155"/>
      <c r="SCS9" s="155"/>
      <c r="SCT9" s="155"/>
      <c r="SCU9" s="155"/>
      <c r="SCV9" s="155"/>
      <c r="SCW9" s="155"/>
      <c r="SCX9" s="155"/>
      <c r="SCY9" s="155"/>
      <c r="SCZ9" s="155"/>
      <c r="SDA9" s="155"/>
      <c r="SDB9" s="155"/>
      <c r="SDC9" s="155"/>
      <c r="SDD9" s="155"/>
      <c r="SDE9" s="155"/>
      <c r="SDF9" s="155"/>
      <c r="SDG9" s="155"/>
      <c r="SDH9" s="155"/>
      <c r="SDI9" s="155"/>
      <c r="SDJ9" s="155"/>
      <c r="SDK9" s="155"/>
      <c r="SDL9" s="155"/>
      <c r="SDM9" s="155"/>
      <c r="SDN9" s="155"/>
      <c r="SDO9" s="155"/>
      <c r="SDP9" s="155"/>
      <c r="SDQ9" s="155"/>
      <c r="SDR9" s="155"/>
      <c r="SDS9" s="155"/>
      <c r="SDT9" s="155"/>
      <c r="SDU9" s="155"/>
      <c r="SDV9" s="155"/>
      <c r="SDW9" s="155"/>
      <c r="SDX9" s="155"/>
      <c r="SDY9" s="155"/>
      <c r="SDZ9" s="155"/>
      <c r="SEA9" s="155"/>
      <c r="SEB9" s="155"/>
      <c r="SEC9" s="155"/>
      <c r="SED9" s="155"/>
      <c r="SEE9" s="155"/>
      <c r="SEF9" s="155"/>
      <c r="SEG9" s="155"/>
      <c r="SEH9" s="155"/>
      <c r="SEI9" s="155"/>
      <c r="SEJ9" s="155"/>
      <c r="SEK9" s="155"/>
      <c r="SEL9" s="155"/>
      <c r="SEM9" s="155"/>
      <c r="SEN9" s="155"/>
      <c r="SEO9" s="155"/>
      <c r="SEP9" s="155"/>
      <c r="SEQ9" s="155"/>
      <c r="SER9" s="155"/>
      <c r="SES9" s="155"/>
      <c r="SET9" s="155"/>
      <c r="SEU9" s="155"/>
      <c r="SEV9" s="155"/>
      <c r="SEW9" s="155"/>
      <c r="SEX9" s="155"/>
      <c r="SEY9" s="155"/>
      <c r="SEZ9" s="155"/>
      <c r="SFA9" s="155"/>
      <c r="SFB9" s="155"/>
      <c r="SFC9" s="155"/>
      <c r="SFD9" s="155"/>
      <c r="SFE9" s="155"/>
      <c r="SFF9" s="155"/>
      <c r="SFG9" s="155"/>
      <c r="SFH9" s="155"/>
      <c r="SFI9" s="155"/>
      <c r="SFJ9" s="155"/>
      <c r="SFK9" s="155"/>
      <c r="SFL9" s="155"/>
      <c r="SFM9" s="155"/>
      <c r="SFN9" s="155"/>
      <c r="SFO9" s="155"/>
      <c r="SFP9" s="155"/>
      <c r="SFQ9" s="155"/>
      <c r="SFR9" s="155"/>
      <c r="SFS9" s="155"/>
      <c r="SFT9" s="155"/>
      <c r="SFU9" s="155"/>
      <c r="SFV9" s="155"/>
      <c r="SFW9" s="155"/>
      <c r="SFX9" s="155"/>
      <c r="SFY9" s="155"/>
      <c r="SFZ9" s="155"/>
      <c r="SGA9" s="155"/>
      <c r="SGB9" s="155"/>
      <c r="SGC9" s="155"/>
      <c r="SGD9" s="155"/>
      <c r="SGE9" s="155"/>
      <c r="SGF9" s="155"/>
      <c r="SGG9" s="155"/>
      <c r="SGH9" s="155"/>
      <c r="SGI9" s="155"/>
      <c r="SGJ9" s="155"/>
      <c r="SGK9" s="155"/>
      <c r="SGL9" s="155"/>
      <c r="SGM9" s="155"/>
      <c r="SGN9" s="155"/>
      <c r="SGO9" s="155"/>
      <c r="SGP9" s="155"/>
      <c r="SGQ9" s="155"/>
      <c r="SGR9" s="155"/>
      <c r="SGS9" s="155"/>
      <c r="SGT9" s="155"/>
      <c r="SGU9" s="155"/>
      <c r="SGV9" s="155"/>
      <c r="SGW9" s="155"/>
      <c r="SGX9" s="155"/>
      <c r="SGY9" s="155"/>
      <c r="SGZ9" s="155"/>
      <c r="SHA9" s="155"/>
      <c r="SHB9" s="155"/>
      <c r="SHC9" s="155"/>
      <c r="SHD9" s="155"/>
      <c r="SHE9" s="155"/>
      <c r="SHF9" s="155"/>
      <c r="SHG9" s="155"/>
      <c r="SHH9" s="155"/>
      <c r="SHI9" s="155"/>
      <c r="SHJ9" s="155"/>
      <c r="SHK9" s="155"/>
      <c r="SHL9" s="155"/>
      <c r="SHM9" s="155"/>
      <c r="SHN9" s="155"/>
      <c r="SHO9" s="155"/>
      <c r="SHP9" s="155"/>
      <c r="SHQ9" s="155"/>
      <c r="SHR9" s="155"/>
      <c r="SHS9" s="155"/>
      <c r="SHT9" s="155"/>
      <c r="SHU9" s="155"/>
      <c r="SHV9" s="155"/>
      <c r="SHW9" s="155"/>
      <c r="SHX9" s="155"/>
      <c r="SHY9" s="155"/>
      <c r="SHZ9" s="155"/>
      <c r="SIA9" s="155"/>
      <c r="SIB9" s="155"/>
      <c r="SIC9" s="155"/>
      <c r="SID9" s="155"/>
      <c r="SIE9" s="155"/>
      <c r="SIF9" s="155"/>
      <c r="SIG9" s="155"/>
      <c r="SIH9" s="155"/>
      <c r="SII9" s="155"/>
      <c r="SIJ9" s="155"/>
      <c r="SIK9" s="155"/>
      <c r="SIL9" s="155"/>
      <c r="SIM9" s="155"/>
      <c r="SIN9" s="155"/>
      <c r="SIO9" s="155"/>
      <c r="SIP9" s="155"/>
      <c r="SIQ9" s="155"/>
      <c r="SIR9" s="155"/>
      <c r="SIS9" s="155"/>
      <c r="SIT9" s="155"/>
      <c r="SIU9" s="155"/>
      <c r="SIV9" s="155"/>
      <c r="SIW9" s="155"/>
      <c r="SIX9" s="155"/>
      <c r="SIY9" s="155"/>
      <c r="SIZ9" s="155"/>
      <c r="SJA9" s="155"/>
      <c r="SJB9" s="155"/>
      <c r="SJC9" s="155"/>
      <c r="SJD9" s="155"/>
      <c r="SJE9" s="155"/>
      <c r="SJF9" s="155"/>
      <c r="SJG9" s="155"/>
      <c r="SJH9" s="155"/>
      <c r="SJI9" s="155"/>
      <c r="SJJ9" s="155"/>
      <c r="SJK9" s="155"/>
      <c r="SJL9" s="155"/>
      <c r="SJM9" s="155"/>
      <c r="SJN9" s="155"/>
      <c r="SJO9" s="155"/>
      <c r="SJP9" s="155"/>
      <c r="SJQ9" s="155"/>
      <c r="SJR9" s="155"/>
      <c r="SJS9" s="155"/>
      <c r="SJT9" s="155"/>
      <c r="SJU9" s="155"/>
      <c r="SJV9" s="155"/>
      <c r="SJW9" s="155"/>
      <c r="SJX9" s="155"/>
      <c r="SJY9" s="155"/>
      <c r="SJZ9" s="155"/>
      <c r="SKA9" s="155"/>
      <c r="SKB9" s="155"/>
      <c r="SKC9" s="155"/>
      <c r="SKD9" s="155"/>
      <c r="SKE9" s="155"/>
      <c r="SKF9" s="155"/>
      <c r="SKG9" s="155"/>
      <c r="SKH9" s="155"/>
      <c r="SKI9" s="155"/>
      <c r="SKJ9" s="155"/>
      <c r="SKK9" s="155"/>
      <c r="SKL9" s="155"/>
      <c r="SKM9" s="155"/>
      <c r="SKN9" s="155"/>
      <c r="SKO9" s="155"/>
      <c r="SKP9" s="155"/>
      <c r="SKQ9" s="155"/>
      <c r="SKR9" s="155"/>
      <c r="SKS9" s="155"/>
      <c r="SKT9" s="155"/>
      <c r="SKU9" s="155"/>
      <c r="SKV9" s="155"/>
      <c r="SKW9" s="155"/>
      <c r="SKX9" s="155"/>
      <c r="SKY9" s="155"/>
      <c r="SKZ9" s="155"/>
      <c r="SLA9" s="155"/>
      <c r="SLB9" s="155"/>
      <c r="SLC9" s="155"/>
      <c r="SLD9" s="155"/>
      <c r="SLE9" s="155"/>
      <c r="SLF9" s="155"/>
      <c r="SLG9" s="155"/>
      <c r="SLH9" s="155"/>
      <c r="SLI9" s="155"/>
      <c r="SLJ9" s="155"/>
      <c r="SLK9" s="155"/>
      <c r="SLL9" s="155"/>
      <c r="SLM9" s="155"/>
      <c r="SLN9" s="155"/>
      <c r="SLO9" s="155"/>
      <c r="SLP9" s="155"/>
      <c r="SLQ9" s="155"/>
      <c r="SLR9" s="155"/>
      <c r="SLS9" s="155"/>
      <c r="SLT9" s="155"/>
      <c r="SLU9" s="155"/>
      <c r="SLV9" s="155"/>
      <c r="SLW9" s="155"/>
      <c r="SLX9" s="155"/>
      <c r="SLY9" s="155"/>
      <c r="SLZ9" s="155"/>
      <c r="SMA9" s="155"/>
      <c r="SMB9" s="155"/>
      <c r="SMC9" s="155"/>
      <c r="SMD9" s="155"/>
      <c r="SME9" s="155"/>
      <c r="SMF9" s="155"/>
      <c r="SMG9" s="155"/>
      <c r="SMH9" s="155"/>
      <c r="SMI9" s="155"/>
      <c r="SMJ9" s="155"/>
      <c r="SMK9" s="155"/>
      <c r="SML9" s="155"/>
      <c r="SMM9" s="155"/>
      <c r="SMN9" s="155"/>
      <c r="SMO9" s="155"/>
      <c r="SMP9" s="155"/>
      <c r="SMQ9" s="155"/>
      <c r="SMR9" s="155"/>
      <c r="SMS9" s="155"/>
      <c r="SMT9" s="155"/>
      <c r="SMU9" s="155"/>
      <c r="SMV9" s="155"/>
      <c r="SMW9" s="155"/>
      <c r="SMX9" s="155"/>
      <c r="SMY9" s="155"/>
      <c r="SMZ9" s="155"/>
      <c r="SNA9" s="155"/>
      <c r="SNB9" s="155"/>
      <c r="SNC9" s="155"/>
      <c r="SND9" s="155"/>
      <c r="SNE9" s="155"/>
      <c r="SNF9" s="155"/>
      <c r="SNG9" s="155"/>
      <c r="SNH9" s="155"/>
      <c r="SNI9" s="155"/>
      <c r="SNJ9" s="155"/>
      <c r="SNK9" s="155"/>
      <c r="SNL9" s="155"/>
      <c r="SNM9" s="155"/>
      <c r="SNN9" s="155"/>
      <c r="SNO9" s="155"/>
      <c r="SNP9" s="155"/>
      <c r="SNQ9" s="155"/>
      <c r="SNR9" s="155"/>
      <c r="SNS9" s="155"/>
      <c r="SNT9" s="155"/>
      <c r="SNU9" s="155"/>
      <c r="SNV9" s="155"/>
      <c r="SNW9" s="155"/>
      <c r="SNX9" s="155"/>
      <c r="SNY9" s="155"/>
      <c r="SNZ9" s="155"/>
      <c r="SOA9" s="155"/>
      <c r="SOB9" s="155"/>
      <c r="SOC9" s="155"/>
      <c r="SOD9" s="155"/>
      <c r="SOE9" s="155"/>
      <c r="SOF9" s="155"/>
      <c r="SOG9" s="155"/>
      <c r="SOH9" s="155"/>
      <c r="SOI9" s="155"/>
      <c r="SOJ9" s="155"/>
      <c r="SOK9" s="155"/>
      <c r="SOL9" s="155"/>
      <c r="SOM9" s="155"/>
      <c r="SON9" s="155"/>
      <c r="SOO9" s="155"/>
      <c r="SOP9" s="155"/>
      <c r="SOQ9" s="155"/>
      <c r="SOR9" s="155"/>
      <c r="SOS9" s="155"/>
      <c r="SOT9" s="155"/>
      <c r="SOU9" s="155"/>
      <c r="SOV9" s="155"/>
      <c r="SOW9" s="155"/>
      <c r="SOX9" s="155"/>
      <c r="SOY9" s="155"/>
      <c r="SOZ9" s="155"/>
      <c r="SPA9" s="155"/>
      <c r="SPB9" s="155"/>
      <c r="SPC9" s="155"/>
      <c r="SPD9" s="155"/>
      <c r="SPE9" s="155"/>
      <c r="SPF9" s="155"/>
      <c r="SPG9" s="155"/>
      <c r="SPH9" s="155"/>
      <c r="SPI9" s="155"/>
      <c r="SPJ9" s="155"/>
      <c r="SPK9" s="155"/>
      <c r="SPL9" s="155"/>
      <c r="SPM9" s="155"/>
      <c r="SPN9" s="155"/>
      <c r="SPO9" s="155"/>
      <c r="SPP9" s="155"/>
      <c r="SPQ9" s="155"/>
      <c r="SPR9" s="155"/>
      <c r="SPS9" s="155"/>
      <c r="SPT9" s="155"/>
      <c r="SPU9" s="155"/>
      <c r="SPV9" s="155"/>
      <c r="SPW9" s="155"/>
      <c r="SPX9" s="155"/>
      <c r="SPY9" s="155"/>
      <c r="SPZ9" s="155"/>
      <c r="SQA9" s="155"/>
      <c r="SQB9" s="155"/>
      <c r="SQC9" s="155"/>
      <c r="SQD9" s="155"/>
      <c r="SQE9" s="155"/>
      <c r="SQF9" s="155"/>
      <c r="SQG9" s="155"/>
      <c r="SQH9" s="155"/>
      <c r="SQI9" s="155"/>
      <c r="SQJ9" s="155"/>
      <c r="SQK9" s="155"/>
      <c r="SQL9" s="155"/>
      <c r="SQM9" s="155"/>
      <c r="SQN9" s="155"/>
      <c r="SQO9" s="155"/>
      <c r="SQP9" s="155"/>
      <c r="SQQ9" s="155"/>
      <c r="SQR9" s="155"/>
      <c r="SQS9" s="155"/>
      <c r="SQT9" s="155"/>
      <c r="SQU9" s="155"/>
      <c r="SQV9" s="155"/>
      <c r="SQW9" s="155"/>
      <c r="SQX9" s="155"/>
      <c r="SQY9" s="155"/>
      <c r="SQZ9" s="155"/>
      <c r="SRA9" s="155"/>
      <c r="SRB9" s="155"/>
      <c r="SRC9" s="155"/>
      <c r="SRD9" s="155"/>
      <c r="SRE9" s="155"/>
      <c r="SRF9" s="155"/>
      <c r="SRG9" s="155"/>
      <c r="SRH9" s="155"/>
      <c r="SRI9" s="155"/>
      <c r="SRJ9" s="155"/>
      <c r="SRK9" s="155"/>
      <c r="SRL9" s="155"/>
      <c r="SRM9" s="155"/>
      <c r="SRN9" s="155"/>
      <c r="SRO9" s="155"/>
      <c r="SRP9" s="155"/>
      <c r="SRQ9" s="155"/>
      <c r="SRR9" s="155"/>
      <c r="SRS9" s="155"/>
      <c r="SRT9" s="155"/>
      <c r="SRU9" s="155"/>
      <c r="SRV9" s="155"/>
      <c r="SRW9" s="155"/>
      <c r="SRX9" s="155"/>
      <c r="SRY9" s="155"/>
      <c r="SRZ9" s="155"/>
      <c r="SSA9" s="155"/>
      <c r="SSB9" s="155"/>
      <c r="SSC9" s="155"/>
      <c r="SSD9" s="155"/>
      <c r="SSE9" s="155"/>
      <c r="SSF9" s="155"/>
      <c r="SSG9" s="155"/>
      <c r="SSH9" s="155"/>
      <c r="SSI9" s="155"/>
      <c r="SSJ9" s="155"/>
      <c r="SSK9" s="155"/>
      <c r="SSL9" s="155"/>
      <c r="SSM9" s="155"/>
      <c r="SSN9" s="155"/>
      <c r="SSO9" s="155"/>
      <c r="SSP9" s="155"/>
      <c r="SSQ9" s="155"/>
      <c r="SSR9" s="155"/>
      <c r="SSS9" s="155"/>
      <c r="SST9" s="155"/>
      <c r="SSU9" s="155"/>
      <c r="SSV9" s="155"/>
      <c r="SSW9" s="155"/>
      <c r="SSX9" s="155"/>
      <c r="SSY9" s="155"/>
      <c r="SSZ9" s="155"/>
      <c r="STA9" s="155"/>
      <c r="STB9" s="155"/>
      <c r="STC9" s="155"/>
      <c r="STD9" s="155"/>
      <c r="STE9" s="155"/>
      <c r="STF9" s="155"/>
      <c r="STG9" s="155"/>
      <c r="STH9" s="155"/>
      <c r="STI9" s="155"/>
      <c r="STJ9" s="155"/>
      <c r="STK9" s="155"/>
      <c r="STL9" s="155"/>
      <c r="STM9" s="155"/>
      <c r="STN9" s="155"/>
      <c r="STO9" s="155"/>
      <c r="STP9" s="155"/>
      <c r="STQ9" s="155"/>
      <c r="STR9" s="155"/>
      <c r="STS9" s="155"/>
      <c r="STT9" s="155"/>
      <c r="STU9" s="155"/>
      <c r="STV9" s="155"/>
      <c r="STW9" s="155"/>
      <c r="STX9" s="155"/>
      <c r="STY9" s="155"/>
      <c r="STZ9" s="155"/>
      <c r="SUA9" s="155"/>
      <c r="SUB9" s="155"/>
      <c r="SUC9" s="155"/>
      <c r="SUD9" s="155"/>
      <c r="SUE9" s="155"/>
      <c r="SUF9" s="155"/>
      <c r="SUG9" s="155"/>
      <c r="SUH9" s="155"/>
      <c r="SUI9" s="155"/>
      <c r="SUJ9" s="155"/>
      <c r="SUK9" s="155"/>
      <c r="SUL9" s="155"/>
      <c r="SUM9" s="155"/>
      <c r="SUN9" s="155"/>
      <c r="SUO9" s="155"/>
      <c r="SUP9" s="155"/>
      <c r="SUQ9" s="155"/>
      <c r="SUR9" s="155"/>
      <c r="SUS9" s="155"/>
      <c r="SUT9" s="155"/>
      <c r="SUU9" s="155"/>
      <c r="SUV9" s="155"/>
      <c r="SUW9" s="155"/>
      <c r="SUX9" s="155"/>
      <c r="SUY9" s="155"/>
      <c r="SUZ9" s="155"/>
      <c r="SVA9" s="155"/>
      <c r="SVB9" s="155"/>
      <c r="SVC9" s="155"/>
      <c r="SVD9" s="155"/>
      <c r="SVE9" s="155"/>
      <c r="SVF9" s="155"/>
      <c r="SVG9" s="155"/>
      <c r="SVH9" s="155"/>
      <c r="SVI9" s="155"/>
      <c r="SVJ9" s="155"/>
      <c r="SVK9" s="155"/>
      <c r="SVL9" s="155"/>
      <c r="SVM9" s="155"/>
      <c r="SVN9" s="155"/>
      <c r="SVO9" s="155"/>
      <c r="SVP9" s="155"/>
      <c r="SVQ9" s="155"/>
      <c r="SVR9" s="155"/>
      <c r="SVS9" s="155"/>
      <c r="SVT9" s="155"/>
      <c r="SVU9" s="155"/>
      <c r="SVV9" s="155"/>
      <c r="SVW9" s="155"/>
      <c r="SVX9" s="155"/>
      <c r="SVY9" s="155"/>
      <c r="SVZ9" s="155"/>
      <c r="SWA9" s="155"/>
      <c r="SWB9" s="155"/>
      <c r="SWC9" s="155"/>
      <c r="SWD9" s="155"/>
      <c r="SWE9" s="155"/>
      <c r="SWF9" s="155"/>
      <c r="SWG9" s="155"/>
      <c r="SWH9" s="155"/>
      <c r="SWI9" s="155"/>
      <c r="SWJ9" s="155"/>
      <c r="SWK9" s="155"/>
      <c r="SWL9" s="155"/>
      <c r="SWM9" s="155"/>
      <c r="SWN9" s="155"/>
      <c r="SWO9" s="155"/>
      <c r="SWP9" s="155"/>
      <c r="SWQ9" s="155"/>
      <c r="SWR9" s="155"/>
      <c r="SWS9" s="155"/>
      <c r="SWT9" s="155"/>
      <c r="SWU9" s="155"/>
      <c r="SWV9" s="155"/>
      <c r="SWW9" s="155"/>
      <c r="SWX9" s="155"/>
      <c r="SWY9" s="155"/>
      <c r="SWZ9" s="155"/>
      <c r="SXA9" s="155"/>
      <c r="SXB9" s="155"/>
      <c r="SXC9" s="155"/>
      <c r="SXD9" s="155"/>
      <c r="SXE9" s="155"/>
      <c r="SXF9" s="155"/>
      <c r="SXG9" s="155"/>
      <c r="SXH9" s="155"/>
      <c r="SXI9" s="155"/>
      <c r="SXJ9" s="155"/>
      <c r="SXK9" s="155"/>
      <c r="SXL9" s="155"/>
      <c r="SXM9" s="155"/>
      <c r="SXN9" s="155"/>
      <c r="SXO9" s="155"/>
      <c r="SXP9" s="155"/>
      <c r="SXQ9" s="155"/>
      <c r="SXR9" s="155"/>
      <c r="SXS9" s="155"/>
      <c r="SXT9" s="155"/>
      <c r="SXU9" s="155"/>
      <c r="SXV9" s="155"/>
      <c r="SXW9" s="155"/>
      <c r="SXX9" s="155"/>
      <c r="SXY9" s="155"/>
      <c r="SXZ9" s="155"/>
      <c r="SYA9" s="155"/>
      <c r="SYB9" s="155"/>
      <c r="SYC9" s="155"/>
      <c r="SYD9" s="155"/>
      <c r="SYE9" s="155"/>
      <c r="SYF9" s="155"/>
      <c r="SYG9" s="155"/>
      <c r="SYH9" s="155"/>
      <c r="SYI9" s="155"/>
      <c r="SYJ9" s="155"/>
      <c r="SYK9" s="155"/>
      <c r="SYL9" s="155"/>
      <c r="SYM9" s="155"/>
      <c r="SYN9" s="155"/>
      <c r="SYO9" s="155"/>
      <c r="SYP9" s="155"/>
      <c r="SYQ9" s="155"/>
      <c r="SYR9" s="155"/>
      <c r="SYS9" s="155"/>
      <c r="SYT9" s="155"/>
      <c r="SYU9" s="155"/>
      <c r="SYV9" s="155"/>
      <c r="SYW9" s="155"/>
      <c r="SYX9" s="155"/>
      <c r="SYY9" s="155"/>
      <c r="SYZ9" s="155"/>
      <c r="SZA9" s="155"/>
      <c r="SZB9" s="155"/>
      <c r="SZC9" s="155"/>
      <c r="SZD9" s="155"/>
      <c r="SZE9" s="155"/>
      <c r="SZF9" s="155"/>
      <c r="SZG9" s="155"/>
      <c r="SZH9" s="155"/>
      <c r="SZI9" s="155"/>
      <c r="SZJ9" s="155"/>
      <c r="SZK9" s="155"/>
      <c r="SZL9" s="155"/>
      <c r="SZM9" s="155"/>
      <c r="SZN9" s="155"/>
      <c r="SZO9" s="155"/>
      <c r="SZP9" s="155"/>
      <c r="SZQ9" s="155"/>
      <c r="SZR9" s="155"/>
      <c r="SZS9" s="155"/>
      <c r="SZT9" s="155"/>
      <c r="SZU9" s="155"/>
      <c r="SZV9" s="155"/>
      <c r="SZW9" s="155"/>
      <c r="SZX9" s="155"/>
      <c r="SZY9" s="155"/>
      <c r="SZZ9" s="155"/>
      <c r="TAA9" s="155"/>
      <c r="TAB9" s="155"/>
      <c r="TAC9" s="155"/>
      <c r="TAD9" s="155"/>
      <c r="TAE9" s="155"/>
      <c r="TAF9" s="155"/>
      <c r="TAG9" s="155"/>
      <c r="TAH9" s="155"/>
      <c r="TAI9" s="155"/>
      <c r="TAJ9" s="155"/>
      <c r="TAK9" s="155"/>
      <c r="TAL9" s="155"/>
      <c r="TAM9" s="155"/>
      <c r="TAN9" s="155"/>
      <c r="TAO9" s="155"/>
      <c r="TAP9" s="155"/>
      <c r="TAQ9" s="155"/>
      <c r="TAR9" s="155"/>
      <c r="TAS9" s="155"/>
      <c r="TAT9" s="155"/>
      <c r="TAU9" s="155"/>
      <c r="TAV9" s="155"/>
      <c r="TAW9" s="155"/>
      <c r="TAX9" s="155"/>
      <c r="TAY9" s="155"/>
      <c r="TAZ9" s="155"/>
      <c r="TBA9" s="155"/>
      <c r="TBB9" s="155"/>
      <c r="TBC9" s="155"/>
      <c r="TBD9" s="155"/>
      <c r="TBE9" s="155"/>
      <c r="TBF9" s="155"/>
      <c r="TBG9" s="155"/>
      <c r="TBH9" s="155"/>
      <c r="TBI9" s="155"/>
      <c r="TBJ9" s="155"/>
      <c r="TBK9" s="155"/>
      <c r="TBL9" s="155"/>
      <c r="TBM9" s="155"/>
      <c r="TBN9" s="155"/>
      <c r="TBO9" s="155"/>
      <c r="TBP9" s="155"/>
      <c r="TBQ9" s="155"/>
      <c r="TBR9" s="155"/>
      <c r="TBS9" s="155"/>
      <c r="TBT9" s="155"/>
      <c r="TBU9" s="155"/>
      <c r="TBV9" s="155"/>
      <c r="TBW9" s="155"/>
      <c r="TBX9" s="155"/>
      <c r="TBY9" s="155"/>
      <c r="TBZ9" s="155"/>
      <c r="TCA9" s="155"/>
      <c r="TCB9" s="155"/>
      <c r="TCC9" s="155"/>
      <c r="TCD9" s="155"/>
      <c r="TCE9" s="155"/>
      <c r="TCF9" s="155"/>
      <c r="TCG9" s="155"/>
      <c r="TCH9" s="155"/>
      <c r="TCI9" s="155"/>
      <c r="TCJ9" s="155"/>
      <c r="TCK9" s="155"/>
      <c r="TCL9" s="155"/>
      <c r="TCM9" s="155"/>
      <c r="TCN9" s="155"/>
      <c r="TCO9" s="155"/>
      <c r="TCP9" s="155"/>
      <c r="TCQ9" s="155"/>
      <c r="TCR9" s="155"/>
      <c r="TCS9" s="155"/>
      <c r="TCT9" s="155"/>
      <c r="TCU9" s="155"/>
      <c r="TCV9" s="155"/>
      <c r="TCW9" s="155"/>
      <c r="TCX9" s="155"/>
      <c r="TCY9" s="155"/>
      <c r="TCZ9" s="155"/>
      <c r="TDA9" s="155"/>
      <c r="TDB9" s="155"/>
      <c r="TDC9" s="155"/>
      <c r="TDD9" s="155"/>
      <c r="TDE9" s="155"/>
      <c r="TDF9" s="155"/>
      <c r="TDG9" s="155"/>
      <c r="TDH9" s="155"/>
      <c r="TDI9" s="155"/>
      <c r="TDJ9" s="155"/>
      <c r="TDK9" s="155"/>
      <c r="TDL9" s="155"/>
      <c r="TDM9" s="155"/>
      <c r="TDN9" s="155"/>
      <c r="TDO9" s="155"/>
      <c r="TDP9" s="155"/>
      <c r="TDQ9" s="155"/>
      <c r="TDR9" s="155"/>
      <c r="TDS9" s="155"/>
      <c r="TDT9" s="155"/>
      <c r="TDU9" s="155"/>
      <c r="TDV9" s="155"/>
      <c r="TDW9" s="155"/>
      <c r="TDX9" s="155"/>
      <c r="TDY9" s="155"/>
      <c r="TDZ9" s="155"/>
      <c r="TEA9" s="155"/>
      <c r="TEB9" s="155"/>
      <c r="TEC9" s="155"/>
      <c r="TED9" s="155"/>
      <c r="TEE9" s="155"/>
      <c r="TEF9" s="155"/>
      <c r="TEG9" s="155"/>
      <c r="TEH9" s="155"/>
      <c r="TEI9" s="155"/>
      <c r="TEJ9" s="155"/>
      <c r="TEK9" s="155"/>
      <c r="TEL9" s="155"/>
      <c r="TEM9" s="155"/>
      <c r="TEN9" s="155"/>
      <c r="TEO9" s="155"/>
      <c r="TEP9" s="155"/>
      <c r="TEQ9" s="155"/>
      <c r="TER9" s="155"/>
      <c r="TES9" s="155"/>
      <c r="TET9" s="155"/>
      <c r="TEU9" s="155"/>
      <c r="TEV9" s="155"/>
      <c r="TEW9" s="155"/>
      <c r="TEX9" s="155"/>
      <c r="TEY9" s="155"/>
      <c r="TEZ9" s="155"/>
      <c r="TFA9" s="155"/>
      <c r="TFB9" s="155"/>
      <c r="TFC9" s="155"/>
      <c r="TFD9" s="155"/>
      <c r="TFE9" s="155"/>
      <c r="TFF9" s="155"/>
      <c r="TFG9" s="155"/>
      <c r="TFH9" s="155"/>
      <c r="TFI9" s="155"/>
      <c r="TFJ9" s="155"/>
      <c r="TFK9" s="155"/>
      <c r="TFL9" s="155"/>
      <c r="TFM9" s="155"/>
      <c r="TFN9" s="155"/>
      <c r="TFO9" s="155"/>
      <c r="TFP9" s="155"/>
      <c r="TFQ9" s="155"/>
      <c r="TFR9" s="155"/>
      <c r="TFS9" s="155"/>
      <c r="TFT9" s="155"/>
      <c r="TFU9" s="155"/>
      <c r="TFV9" s="155"/>
      <c r="TFW9" s="155"/>
      <c r="TFX9" s="155"/>
      <c r="TFY9" s="155"/>
      <c r="TFZ9" s="155"/>
      <c r="TGA9" s="155"/>
      <c r="TGB9" s="155"/>
      <c r="TGC9" s="155"/>
      <c r="TGD9" s="155"/>
      <c r="TGE9" s="155"/>
      <c r="TGF9" s="155"/>
      <c r="TGG9" s="155"/>
      <c r="TGH9" s="155"/>
      <c r="TGI9" s="155"/>
      <c r="TGJ9" s="155"/>
      <c r="TGK9" s="155"/>
      <c r="TGL9" s="155"/>
      <c r="TGM9" s="155"/>
      <c r="TGN9" s="155"/>
      <c r="TGO9" s="155"/>
      <c r="TGP9" s="155"/>
      <c r="TGQ9" s="155"/>
      <c r="TGR9" s="155"/>
      <c r="TGS9" s="155"/>
      <c r="TGT9" s="155"/>
      <c r="TGU9" s="155"/>
      <c r="TGV9" s="155"/>
      <c r="TGW9" s="155"/>
      <c r="TGX9" s="155"/>
      <c r="TGY9" s="155"/>
      <c r="TGZ9" s="155"/>
      <c r="THA9" s="155"/>
      <c r="THB9" s="155"/>
      <c r="THC9" s="155"/>
      <c r="THD9" s="155"/>
      <c r="THE9" s="155"/>
      <c r="THF9" s="155"/>
      <c r="THG9" s="155"/>
      <c r="THH9" s="155"/>
      <c r="THI9" s="155"/>
      <c r="THJ9" s="155"/>
      <c r="THK9" s="155"/>
      <c r="THL9" s="155"/>
      <c r="THM9" s="155"/>
      <c r="THN9" s="155"/>
      <c r="THO9" s="155"/>
      <c r="THP9" s="155"/>
      <c r="THQ9" s="155"/>
      <c r="THR9" s="155"/>
      <c r="THS9" s="155"/>
      <c r="THT9" s="155"/>
      <c r="THU9" s="155"/>
      <c r="THV9" s="155"/>
      <c r="THW9" s="155"/>
      <c r="THX9" s="155"/>
      <c r="THY9" s="155"/>
      <c r="THZ9" s="155"/>
      <c r="TIA9" s="155"/>
      <c r="TIB9" s="155"/>
      <c r="TIC9" s="155"/>
      <c r="TID9" s="155"/>
      <c r="TIE9" s="155"/>
      <c r="TIF9" s="155"/>
      <c r="TIG9" s="155"/>
      <c r="TIH9" s="155"/>
      <c r="TII9" s="155"/>
      <c r="TIJ9" s="155"/>
      <c r="TIK9" s="155"/>
      <c r="TIL9" s="155"/>
      <c r="TIM9" s="155"/>
      <c r="TIN9" s="155"/>
      <c r="TIO9" s="155"/>
      <c r="TIP9" s="155"/>
      <c r="TIQ9" s="155"/>
      <c r="TIR9" s="155"/>
      <c r="TIS9" s="155"/>
      <c r="TIT9" s="155"/>
      <c r="TIU9" s="155"/>
      <c r="TIV9" s="155"/>
      <c r="TIW9" s="155"/>
      <c r="TIX9" s="155"/>
      <c r="TIY9" s="155"/>
      <c r="TIZ9" s="155"/>
      <c r="TJA9" s="155"/>
      <c r="TJB9" s="155"/>
      <c r="TJC9" s="155"/>
      <c r="TJD9" s="155"/>
      <c r="TJE9" s="155"/>
      <c r="TJF9" s="155"/>
      <c r="TJG9" s="155"/>
      <c r="TJH9" s="155"/>
      <c r="TJI9" s="155"/>
      <c r="TJJ9" s="155"/>
      <c r="TJK9" s="155"/>
      <c r="TJL9" s="155"/>
      <c r="TJM9" s="155"/>
      <c r="TJN9" s="155"/>
      <c r="TJO9" s="155"/>
      <c r="TJP9" s="155"/>
      <c r="TJQ9" s="155"/>
      <c r="TJR9" s="155"/>
      <c r="TJS9" s="155"/>
      <c r="TJT9" s="155"/>
      <c r="TJU9" s="155"/>
      <c r="TJV9" s="155"/>
      <c r="TJW9" s="155"/>
      <c r="TJX9" s="155"/>
      <c r="TJY9" s="155"/>
      <c r="TJZ9" s="155"/>
      <c r="TKA9" s="155"/>
      <c r="TKB9" s="155"/>
      <c r="TKC9" s="155"/>
      <c r="TKD9" s="155"/>
      <c r="TKE9" s="155"/>
      <c r="TKF9" s="155"/>
      <c r="TKG9" s="155"/>
      <c r="TKH9" s="155"/>
      <c r="TKI9" s="155"/>
      <c r="TKJ9" s="155"/>
      <c r="TKK9" s="155"/>
      <c r="TKL9" s="155"/>
      <c r="TKM9" s="155"/>
      <c r="TKN9" s="155"/>
      <c r="TKO9" s="155"/>
      <c r="TKP9" s="155"/>
      <c r="TKQ9" s="155"/>
      <c r="TKR9" s="155"/>
      <c r="TKS9" s="155"/>
      <c r="TKT9" s="155"/>
      <c r="TKU9" s="155"/>
      <c r="TKV9" s="155"/>
      <c r="TKW9" s="155"/>
      <c r="TKX9" s="155"/>
      <c r="TKY9" s="155"/>
      <c r="TKZ9" s="155"/>
      <c r="TLA9" s="155"/>
      <c r="TLB9" s="155"/>
      <c r="TLC9" s="155"/>
      <c r="TLD9" s="155"/>
      <c r="TLE9" s="155"/>
      <c r="TLF9" s="155"/>
      <c r="TLG9" s="155"/>
      <c r="TLH9" s="155"/>
      <c r="TLI9" s="155"/>
      <c r="TLJ9" s="155"/>
      <c r="TLK9" s="155"/>
      <c r="TLL9" s="155"/>
      <c r="TLM9" s="155"/>
      <c r="TLN9" s="155"/>
      <c r="TLO9" s="155"/>
      <c r="TLP9" s="155"/>
      <c r="TLQ9" s="155"/>
      <c r="TLR9" s="155"/>
      <c r="TLS9" s="155"/>
      <c r="TLT9" s="155"/>
      <c r="TLU9" s="155"/>
      <c r="TLV9" s="155"/>
      <c r="TLW9" s="155"/>
      <c r="TLX9" s="155"/>
      <c r="TLY9" s="155"/>
      <c r="TLZ9" s="155"/>
      <c r="TMA9" s="155"/>
      <c r="TMB9" s="155"/>
      <c r="TMC9" s="155"/>
      <c r="TMD9" s="155"/>
      <c r="TME9" s="155"/>
      <c r="TMF9" s="155"/>
      <c r="TMG9" s="155"/>
      <c r="TMH9" s="155"/>
      <c r="TMI9" s="155"/>
      <c r="TMJ9" s="155"/>
      <c r="TMK9" s="155"/>
      <c r="TML9" s="155"/>
      <c r="TMM9" s="155"/>
      <c r="TMN9" s="155"/>
      <c r="TMO9" s="155"/>
      <c r="TMP9" s="155"/>
      <c r="TMQ9" s="155"/>
      <c r="TMR9" s="155"/>
      <c r="TMS9" s="155"/>
      <c r="TMT9" s="155"/>
      <c r="TMU9" s="155"/>
      <c r="TMV9" s="155"/>
      <c r="TMW9" s="155"/>
      <c r="TMX9" s="155"/>
      <c r="TMY9" s="155"/>
      <c r="TMZ9" s="155"/>
      <c r="TNA9" s="155"/>
      <c r="TNB9" s="155"/>
      <c r="TNC9" s="155"/>
      <c r="TND9" s="155"/>
      <c r="TNE9" s="155"/>
      <c r="TNF9" s="155"/>
      <c r="TNG9" s="155"/>
      <c r="TNH9" s="155"/>
      <c r="TNI9" s="155"/>
      <c r="TNJ9" s="155"/>
      <c r="TNK9" s="155"/>
      <c r="TNL9" s="155"/>
      <c r="TNM9" s="155"/>
      <c r="TNN9" s="155"/>
      <c r="TNO9" s="155"/>
      <c r="TNP9" s="155"/>
      <c r="TNQ9" s="155"/>
      <c r="TNR9" s="155"/>
      <c r="TNS9" s="155"/>
      <c r="TNT9" s="155"/>
      <c r="TNU9" s="155"/>
      <c r="TNV9" s="155"/>
      <c r="TNW9" s="155"/>
      <c r="TNX9" s="155"/>
      <c r="TNY9" s="155"/>
      <c r="TNZ9" s="155"/>
      <c r="TOA9" s="155"/>
      <c r="TOB9" s="155"/>
      <c r="TOC9" s="155"/>
      <c r="TOD9" s="155"/>
      <c r="TOE9" s="155"/>
      <c r="TOF9" s="155"/>
      <c r="TOG9" s="155"/>
      <c r="TOH9" s="155"/>
      <c r="TOI9" s="155"/>
      <c r="TOJ9" s="155"/>
      <c r="TOK9" s="155"/>
      <c r="TOL9" s="155"/>
      <c r="TOM9" s="155"/>
      <c r="TON9" s="155"/>
      <c r="TOO9" s="155"/>
      <c r="TOP9" s="155"/>
      <c r="TOQ9" s="155"/>
      <c r="TOR9" s="155"/>
      <c r="TOS9" s="155"/>
      <c r="TOT9" s="155"/>
      <c r="TOU9" s="155"/>
      <c r="TOV9" s="155"/>
      <c r="TOW9" s="155"/>
      <c r="TOX9" s="155"/>
      <c r="TOY9" s="155"/>
      <c r="TOZ9" s="155"/>
      <c r="TPA9" s="155"/>
      <c r="TPB9" s="155"/>
      <c r="TPC9" s="155"/>
      <c r="TPD9" s="155"/>
      <c r="TPE9" s="155"/>
      <c r="TPF9" s="155"/>
      <c r="TPG9" s="155"/>
      <c r="TPH9" s="155"/>
      <c r="TPI9" s="155"/>
      <c r="TPJ9" s="155"/>
      <c r="TPK9" s="155"/>
      <c r="TPL9" s="155"/>
      <c r="TPM9" s="155"/>
      <c r="TPN9" s="155"/>
      <c r="TPO9" s="155"/>
      <c r="TPP9" s="155"/>
      <c r="TPQ9" s="155"/>
      <c r="TPR9" s="155"/>
      <c r="TPS9" s="155"/>
      <c r="TPT9" s="155"/>
      <c r="TPU9" s="155"/>
      <c r="TPV9" s="155"/>
      <c r="TPW9" s="155"/>
      <c r="TPX9" s="155"/>
      <c r="TPY9" s="155"/>
      <c r="TPZ9" s="155"/>
      <c r="TQA9" s="155"/>
      <c r="TQB9" s="155"/>
      <c r="TQC9" s="155"/>
      <c r="TQD9" s="155"/>
      <c r="TQE9" s="155"/>
      <c r="TQF9" s="155"/>
      <c r="TQG9" s="155"/>
      <c r="TQH9" s="155"/>
      <c r="TQI9" s="155"/>
      <c r="TQJ9" s="155"/>
      <c r="TQK9" s="155"/>
      <c r="TQL9" s="155"/>
      <c r="TQM9" s="155"/>
      <c r="TQN9" s="155"/>
      <c r="TQO9" s="155"/>
      <c r="TQP9" s="155"/>
      <c r="TQQ9" s="155"/>
      <c r="TQR9" s="155"/>
      <c r="TQS9" s="155"/>
      <c r="TQT9" s="155"/>
      <c r="TQU9" s="155"/>
      <c r="TQV9" s="155"/>
      <c r="TQW9" s="155"/>
      <c r="TQX9" s="155"/>
      <c r="TQY9" s="155"/>
      <c r="TQZ9" s="155"/>
      <c r="TRA9" s="155"/>
      <c r="TRB9" s="155"/>
      <c r="TRC9" s="155"/>
      <c r="TRD9" s="155"/>
      <c r="TRE9" s="155"/>
      <c r="TRF9" s="155"/>
      <c r="TRG9" s="155"/>
      <c r="TRH9" s="155"/>
      <c r="TRI9" s="155"/>
      <c r="TRJ9" s="155"/>
      <c r="TRK9" s="155"/>
      <c r="TRL9" s="155"/>
      <c r="TRM9" s="155"/>
      <c r="TRN9" s="155"/>
      <c r="TRO9" s="155"/>
      <c r="TRP9" s="155"/>
      <c r="TRQ9" s="155"/>
      <c r="TRR9" s="155"/>
      <c r="TRS9" s="155"/>
      <c r="TRT9" s="155"/>
      <c r="TRU9" s="155"/>
      <c r="TRV9" s="155"/>
      <c r="TRW9" s="155"/>
      <c r="TRX9" s="155"/>
      <c r="TRY9" s="155"/>
      <c r="TRZ9" s="155"/>
      <c r="TSA9" s="155"/>
      <c r="TSB9" s="155"/>
      <c r="TSC9" s="155"/>
      <c r="TSD9" s="155"/>
      <c r="TSE9" s="155"/>
      <c r="TSF9" s="155"/>
      <c r="TSG9" s="155"/>
      <c r="TSH9" s="155"/>
      <c r="TSI9" s="155"/>
      <c r="TSJ9" s="155"/>
      <c r="TSK9" s="155"/>
      <c r="TSL9" s="155"/>
      <c r="TSM9" s="155"/>
      <c r="TSN9" s="155"/>
      <c r="TSO9" s="155"/>
      <c r="TSP9" s="155"/>
      <c r="TSQ9" s="155"/>
      <c r="TSR9" s="155"/>
      <c r="TSS9" s="155"/>
      <c r="TST9" s="155"/>
      <c r="TSU9" s="155"/>
      <c r="TSV9" s="155"/>
      <c r="TSW9" s="155"/>
      <c r="TSX9" s="155"/>
      <c r="TSY9" s="155"/>
      <c r="TSZ9" s="155"/>
      <c r="TTA9" s="155"/>
      <c r="TTB9" s="155"/>
      <c r="TTC9" s="155"/>
      <c r="TTD9" s="155"/>
      <c r="TTE9" s="155"/>
      <c r="TTF9" s="155"/>
      <c r="TTG9" s="155"/>
      <c r="TTH9" s="155"/>
      <c r="TTI9" s="155"/>
      <c r="TTJ9" s="155"/>
      <c r="TTK9" s="155"/>
      <c r="TTL9" s="155"/>
      <c r="TTM9" s="155"/>
      <c r="TTN9" s="155"/>
      <c r="TTO9" s="155"/>
      <c r="TTP9" s="155"/>
      <c r="TTQ9" s="155"/>
      <c r="TTR9" s="155"/>
      <c r="TTS9" s="155"/>
      <c r="TTT9" s="155"/>
      <c r="TTU9" s="155"/>
      <c r="TTV9" s="155"/>
      <c r="TTW9" s="155"/>
      <c r="TTX9" s="155"/>
      <c r="TTY9" s="155"/>
      <c r="TTZ9" s="155"/>
      <c r="TUA9" s="155"/>
      <c r="TUB9" s="155"/>
      <c r="TUC9" s="155"/>
      <c r="TUD9" s="155"/>
      <c r="TUE9" s="155"/>
      <c r="TUF9" s="155"/>
      <c r="TUG9" s="155"/>
      <c r="TUH9" s="155"/>
      <c r="TUI9" s="155"/>
      <c r="TUJ9" s="155"/>
      <c r="TUK9" s="155"/>
      <c r="TUL9" s="155"/>
      <c r="TUM9" s="155"/>
      <c r="TUN9" s="155"/>
      <c r="TUO9" s="155"/>
      <c r="TUP9" s="155"/>
      <c r="TUQ9" s="155"/>
      <c r="TUR9" s="155"/>
      <c r="TUS9" s="155"/>
      <c r="TUT9" s="155"/>
      <c r="TUU9" s="155"/>
      <c r="TUV9" s="155"/>
      <c r="TUW9" s="155"/>
      <c r="TUX9" s="155"/>
      <c r="TUY9" s="155"/>
      <c r="TUZ9" s="155"/>
      <c r="TVA9" s="155"/>
      <c r="TVB9" s="155"/>
      <c r="TVC9" s="155"/>
      <c r="TVD9" s="155"/>
      <c r="TVE9" s="155"/>
      <c r="TVF9" s="155"/>
      <c r="TVG9" s="155"/>
      <c r="TVH9" s="155"/>
      <c r="TVI9" s="155"/>
      <c r="TVJ9" s="155"/>
      <c r="TVK9" s="155"/>
      <c r="TVL9" s="155"/>
      <c r="TVM9" s="155"/>
      <c r="TVN9" s="155"/>
      <c r="TVO9" s="155"/>
      <c r="TVP9" s="155"/>
      <c r="TVQ9" s="155"/>
      <c r="TVR9" s="155"/>
      <c r="TVS9" s="155"/>
      <c r="TVT9" s="155"/>
      <c r="TVU9" s="155"/>
      <c r="TVV9" s="155"/>
      <c r="TVW9" s="155"/>
      <c r="TVX9" s="155"/>
      <c r="TVY9" s="155"/>
      <c r="TVZ9" s="155"/>
      <c r="TWA9" s="155"/>
      <c r="TWB9" s="155"/>
      <c r="TWC9" s="155"/>
      <c r="TWD9" s="155"/>
      <c r="TWE9" s="155"/>
      <c r="TWF9" s="155"/>
      <c r="TWG9" s="155"/>
      <c r="TWH9" s="155"/>
      <c r="TWI9" s="155"/>
      <c r="TWJ9" s="155"/>
      <c r="TWK9" s="155"/>
      <c r="TWL9" s="155"/>
      <c r="TWM9" s="155"/>
      <c r="TWN9" s="155"/>
      <c r="TWO9" s="155"/>
      <c r="TWP9" s="155"/>
      <c r="TWQ9" s="155"/>
      <c r="TWR9" s="155"/>
      <c r="TWS9" s="155"/>
      <c r="TWT9" s="155"/>
      <c r="TWU9" s="155"/>
      <c r="TWV9" s="155"/>
      <c r="TWW9" s="155"/>
      <c r="TWX9" s="155"/>
      <c r="TWY9" s="155"/>
      <c r="TWZ9" s="155"/>
      <c r="TXA9" s="155"/>
      <c r="TXB9" s="155"/>
      <c r="TXC9" s="155"/>
      <c r="TXD9" s="155"/>
      <c r="TXE9" s="155"/>
      <c r="TXF9" s="155"/>
      <c r="TXG9" s="155"/>
      <c r="TXH9" s="155"/>
      <c r="TXI9" s="155"/>
      <c r="TXJ9" s="155"/>
      <c r="TXK9" s="155"/>
      <c r="TXL9" s="155"/>
      <c r="TXM9" s="155"/>
      <c r="TXN9" s="155"/>
      <c r="TXO9" s="155"/>
      <c r="TXP9" s="155"/>
      <c r="TXQ9" s="155"/>
      <c r="TXR9" s="155"/>
      <c r="TXS9" s="155"/>
      <c r="TXT9" s="155"/>
      <c r="TXU9" s="155"/>
      <c r="TXV9" s="155"/>
      <c r="TXW9" s="155"/>
      <c r="TXX9" s="155"/>
      <c r="TXY9" s="155"/>
      <c r="TXZ9" s="155"/>
      <c r="TYA9" s="155"/>
      <c r="TYB9" s="155"/>
      <c r="TYC9" s="155"/>
      <c r="TYD9" s="155"/>
      <c r="TYE9" s="155"/>
      <c r="TYF9" s="155"/>
      <c r="TYG9" s="155"/>
      <c r="TYH9" s="155"/>
      <c r="TYI9" s="155"/>
      <c r="TYJ9" s="155"/>
      <c r="TYK9" s="155"/>
      <c r="TYL9" s="155"/>
      <c r="TYM9" s="155"/>
      <c r="TYN9" s="155"/>
      <c r="TYO9" s="155"/>
      <c r="TYP9" s="155"/>
      <c r="TYQ9" s="155"/>
      <c r="TYR9" s="155"/>
      <c r="TYS9" s="155"/>
      <c r="TYT9" s="155"/>
      <c r="TYU9" s="155"/>
      <c r="TYV9" s="155"/>
      <c r="TYW9" s="155"/>
      <c r="TYX9" s="155"/>
      <c r="TYY9" s="155"/>
      <c r="TYZ9" s="155"/>
      <c r="TZA9" s="155"/>
      <c r="TZB9" s="155"/>
      <c r="TZC9" s="155"/>
      <c r="TZD9" s="155"/>
      <c r="TZE9" s="155"/>
      <c r="TZF9" s="155"/>
      <c r="TZG9" s="155"/>
      <c r="TZH9" s="155"/>
      <c r="TZI9" s="155"/>
      <c r="TZJ9" s="155"/>
      <c r="TZK9" s="155"/>
      <c r="TZL9" s="155"/>
      <c r="TZM9" s="155"/>
      <c r="TZN9" s="155"/>
      <c r="TZO9" s="155"/>
      <c r="TZP9" s="155"/>
      <c r="TZQ9" s="155"/>
      <c r="TZR9" s="155"/>
      <c r="TZS9" s="155"/>
      <c r="TZT9" s="155"/>
      <c r="TZU9" s="155"/>
      <c r="TZV9" s="155"/>
      <c r="TZW9" s="155"/>
      <c r="TZX9" s="155"/>
      <c r="TZY9" s="155"/>
      <c r="TZZ9" s="155"/>
      <c r="UAA9" s="155"/>
      <c r="UAB9" s="155"/>
      <c r="UAC9" s="155"/>
      <c r="UAD9" s="155"/>
      <c r="UAE9" s="155"/>
      <c r="UAF9" s="155"/>
      <c r="UAG9" s="155"/>
      <c r="UAH9" s="155"/>
      <c r="UAI9" s="155"/>
      <c r="UAJ9" s="155"/>
      <c r="UAK9" s="155"/>
      <c r="UAL9" s="155"/>
      <c r="UAM9" s="155"/>
      <c r="UAN9" s="155"/>
      <c r="UAO9" s="155"/>
      <c r="UAP9" s="155"/>
      <c r="UAQ9" s="155"/>
      <c r="UAR9" s="155"/>
      <c r="UAS9" s="155"/>
      <c r="UAT9" s="155"/>
      <c r="UAU9" s="155"/>
      <c r="UAV9" s="155"/>
      <c r="UAW9" s="155"/>
      <c r="UAX9" s="155"/>
      <c r="UAY9" s="155"/>
      <c r="UAZ9" s="155"/>
      <c r="UBA9" s="155"/>
      <c r="UBB9" s="155"/>
      <c r="UBC9" s="155"/>
      <c r="UBD9" s="155"/>
      <c r="UBE9" s="155"/>
      <c r="UBF9" s="155"/>
      <c r="UBG9" s="155"/>
      <c r="UBH9" s="155"/>
      <c r="UBI9" s="155"/>
      <c r="UBJ9" s="155"/>
      <c r="UBK9" s="155"/>
      <c r="UBL9" s="155"/>
      <c r="UBM9" s="155"/>
      <c r="UBN9" s="155"/>
      <c r="UBO9" s="155"/>
      <c r="UBP9" s="155"/>
      <c r="UBQ9" s="155"/>
      <c r="UBR9" s="155"/>
      <c r="UBS9" s="155"/>
      <c r="UBT9" s="155"/>
      <c r="UBU9" s="155"/>
      <c r="UBV9" s="155"/>
      <c r="UBW9" s="155"/>
      <c r="UBX9" s="155"/>
      <c r="UBY9" s="155"/>
      <c r="UBZ9" s="155"/>
      <c r="UCA9" s="155"/>
      <c r="UCB9" s="155"/>
      <c r="UCC9" s="155"/>
      <c r="UCD9" s="155"/>
      <c r="UCE9" s="155"/>
      <c r="UCF9" s="155"/>
      <c r="UCG9" s="155"/>
      <c r="UCH9" s="155"/>
      <c r="UCI9" s="155"/>
      <c r="UCJ9" s="155"/>
      <c r="UCK9" s="155"/>
      <c r="UCL9" s="155"/>
      <c r="UCM9" s="155"/>
      <c r="UCN9" s="155"/>
      <c r="UCO9" s="155"/>
      <c r="UCP9" s="155"/>
      <c r="UCQ9" s="155"/>
      <c r="UCR9" s="155"/>
      <c r="UCS9" s="155"/>
      <c r="UCT9" s="155"/>
      <c r="UCU9" s="155"/>
      <c r="UCV9" s="155"/>
      <c r="UCW9" s="155"/>
      <c r="UCX9" s="155"/>
      <c r="UCY9" s="155"/>
      <c r="UCZ9" s="155"/>
      <c r="UDA9" s="155"/>
      <c r="UDB9" s="155"/>
      <c r="UDC9" s="155"/>
      <c r="UDD9" s="155"/>
      <c r="UDE9" s="155"/>
      <c r="UDF9" s="155"/>
      <c r="UDG9" s="155"/>
      <c r="UDH9" s="155"/>
      <c r="UDI9" s="155"/>
      <c r="UDJ9" s="155"/>
      <c r="UDK9" s="155"/>
      <c r="UDL9" s="155"/>
      <c r="UDM9" s="155"/>
      <c r="UDN9" s="155"/>
      <c r="UDO9" s="155"/>
      <c r="UDP9" s="155"/>
      <c r="UDQ9" s="155"/>
      <c r="UDR9" s="155"/>
      <c r="UDS9" s="155"/>
      <c r="UDT9" s="155"/>
      <c r="UDU9" s="155"/>
      <c r="UDV9" s="155"/>
      <c r="UDW9" s="155"/>
      <c r="UDX9" s="155"/>
      <c r="UDY9" s="155"/>
      <c r="UDZ9" s="155"/>
      <c r="UEA9" s="155"/>
      <c r="UEB9" s="155"/>
      <c r="UEC9" s="155"/>
      <c r="UED9" s="155"/>
      <c r="UEE9" s="155"/>
      <c r="UEF9" s="155"/>
      <c r="UEG9" s="155"/>
      <c r="UEH9" s="155"/>
      <c r="UEI9" s="155"/>
      <c r="UEJ9" s="155"/>
      <c r="UEK9" s="155"/>
      <c r="UEL9" s="155"/>
      <c r="UEM9" s="155"/>
      <c r="UEN9" s="155"/>
      <c r="UEO9" s="155"/>
      <c r="UEP9" s="155"/>
      <c r="UEQ9" s="155"/>
      <c r="UER9" s="155"/>
      <c r="UES9" s="155"/>
      <c r="UET9" s="155"/>
      <c r="UEU9" s="155"/>
      <c r="UEV9" s="155"/>
      <c r="UEW9" s="155"/>
      <c r="UEX9" s="155"/>
      <c r="UEY9" s="155"/>
      <c r="UEZ9" s="155"/>
      <c r="UFA9" s="155"/>
      <c r="UFB9" s="155"/>
      <c r="UFC9" s="155"/>
      <c r="UFD9" s="155"/>
      <c r="UFE9" s="155"/>
      <c r="UFF9" s="155"/>
      <c r="UFG9" s="155"/>
      <c r="UFH9" s="155"/>
      <c r="UFI9" s="155"/>
      <c r="UFJ9" s="155"/>
      <c r="UFK9" s="155"/>
      <c r="UFL9" s="155"/>
      <c r="UFM9" s="155"/>
      <c r="UFN9" s="155"/>
      <c r="UFO9" s="155"/>
      <c r="UFP9" s="155"/>
      <c r="UFQ9" s="155"/>
      <c r="UFR9" s="155"/>
      <c r="UFS9" s="155"/>
      <c r="UFT9" s="155"/>
      <c r="UFU9" s="155"/>
      <c r="UFV9" s="155"/>
      <c r="UFW9" s="155"/>
      <c r="UFX9" s="155"/>
      <c r="UFY9" s="155"/>
      <c r="UFZ9" s="155"/>
      <c r="UGA9" s="155"/>
      <c r="UGB9" s="155"/>
      <c r="UGC9" s="155"/>
      <c r="UGD9" s="155"/>
      <c r="UGE9" s="155"/>
      <c r="UGF9" s="155"/>
      <c r="UGG9" s="155"/>
      <c r="UGH9" s="155"/>
      <c r="UGI9" s="155"/>
      <c r="UGJ9" s="155"/>
      <c r="UGK9" s="155"/>
      <c r="UGL9" s="155"/>
      <c r="UGM9" s="155"/>
      <c r="UGN9" s="155"/>
      <c r="UGO9" s="155"/>
      <c r="UGP9" s="155"/>
      <c r="UGQ9" s="155"/>
      <c r="UGR9" s="155"/>
      <c r="UGS9" s="155"/>
      <c r="UGT9" s="155"/>
      <c r="UGU9" s="155"/>
      <c r="UGV9" s="155"/>
      <c r="UGW9" s="155"/>
      <c r="UGX9" s="155"/>
      <c r="UGY9" s="155"/>
      <c r="UGZ9" s="155"/>
      <c r="UHA9" s="155"/>
      <c r="UHB9" s="155"/>
      <c r="UHC9" s="155"/>
      <c r="UHD9" s="155"/>
      <c r="UHE9" s="155"/>
      <c r="UHF9" s="155"/>
      <c r="UHG9" s="155"/>
      <c r="UHH9" s="155"/>
      <c r="UHI9" s="155"/>
      <c r="UHJ9" s="155"/>
      <c r="UHK9" s="155"/>
      <c r="UHL9" s="155"/>
      <c r="UHM9" s="155"/>
      <c r="UHN9" s="155"/>
      <c r="UHO9" s="155"/>
      <c r="UHP9" s="155"/>
      <c r="UHQ9" s="155"/>
      <c r="UHR9" s="155"/>
      <c r="UHS9" s="155"/>
      <c r="UHT9" s="155"/>
      <c r="UHU9" s="155"/>
      <c r="UHV9" s="155"/>
      <c r="UHW9" s="155"/>
      <c r="UHX9" s="155"/>
      <c r="UHY9" s="155"/>
      <c r="UHZ9" s="155"/>
      <c r="UIA9" s="155"/>
      <c r="UIB9" s="155"/>
      <c r="UIC9" s="155"/>
      <c r="UID9" s="155"/>
      <c r="UIE9" s="155"/>
      <c r="UIF9" s="155"/>
      <c r="UIG9" s="155"/>
      <c r="UIH9" s="155"/>
      <c r="UII9" s="155"/>
      <c r="UIJ9" s="155"/>
      <c r="UIK9" s="155"/>
      <c r="UIL9" s="155"/>
      <c r="UIM9" s="155"/>
      <c r="UIN9" s="155"/>
      <c r="UIO9" s="155"/>
      <c r="UIP9" s="155"/>
      <c r="UIQ9" s="155"/>
      <c r="UIR9" s="155"/>
      <c r="UIS9" s="155"/>
      <c r="UIT9" s="155"/>
      <c r="UIU9" s="155"/>
      <c r="UIV9" s="155"/>
      <c r="UIW9" s="155"/>
      <c r="UIX9" s="155"/>
      <c r="UIY9" s="155"/>
      <c r="UIZ9" s="155"/>
      <c r="UJA9" s="155"/>
      <c r="UJB9" s="155"/>
      <c r="UJC9" s="155"/>
      <c r="UJD9" s="155"/>
      <c r="UJE9" s="155"/>
      <c r="UJF9" s="155"/>
      <c r="UJG9" s="155"/>
      <c r="UJH9" s="155"/>
      <c r="UJI9" s="155"/>
      <c r="UJJ9" s="155"/>
      <c r="UJK9" s="155"/>
      <c r="UJL9" s="155"/>
      <c r="UJM9" s="155"/>
      <c r="UJN9" s="155"/>
      <c r="UJO9" s="155"/>
      <c r="UJP9" s="155"/>
      <c r="UJQ9" s="155"/>
      <c r="UJR9" s="155"/>
      <c r="UJS9" s="155"/>
      <c r="UJT9" s="155"/>
      <c r="UJU9" s="155"/>
      <c r="UJV9" s="155"/>
      <c r="UJW9" s="155"/>
      <c r="UJX9" s="155"/>
      <c r="UJY9" s="155"/>
      <c r="UJZ9" s="155"/>
      <c r="UKA9" s="155"/>
      <c r="UKB9" s="155"/>
      <c r="UKC9" s="155"/>
      <c r="UKD9" s="155"/>
      <c r="UKE9" s="155"/>
      <c r="UKF9" s="155"/>
      <c r="UKG9" s="155"/>
      <c r="UKH9" s="155"/>
      <c r="UKI9" s="155"/>
      <c r="UKJ9" s="155"/>
      <c r="UKK9" s="155"/>
      <c r="UKL9" s="155"/>
      <c r="UKM9" s="155"/>
      <c r="UKN9" s="155"/>
      <c r="UKO9" s="155"/>
      <c r="UKP9" s="155"/>
      <c r="UKQ9" s="155"/>
      <c r="UKR9" s="155"/>
      <c r="UKS9" s="155"/>
      <c r="UKT9" s="155"/>
      <c r="UKU9" s="155"/>
      <c r="UKV9" s="155"/>
      <c r="UKW9" s="155"/>
      <c r="UKX9" s="155"/>
      <c r="UKY9" s="155"/>
      <c r="UKZ9" s="155"/>
      <c r="ULA9" s="155"/>
      <c r="ULB9" s="155"/>
      <c r="ULC9" s="155"/>
      <c r="ULD9" s="155"/>
      <c r="ULE9" s="155"/>
      <c r="ULF9" s="155"/>
      <c r="ULG9" s="155"/>
      <c r="ULH9" s="155"/>
      <c r="ULI9" s="155"/>
      <c r="ULJ9" s="155"/>
      <c r="ULK9" s="155"/>
      <c r="ULL9" s="155"/>
      <c r="ULM9" s="155"/>
      <c r="ULN9" s="155"/>
      <c r="ULO9" s="155"/>
      <c r="ULP9" s="155"/>
      <c r="ULQ9" s="155"/>
      <c r="ULR9" s="155"/>
      <c r="ULS9" s="155"/>
      <c r="ULT9" s="155"/>
      <c r="ULU9" s="155"/>
      <c r="ULV9" s="155"/>
      <c r="ULW9" s="155"/>
      <c r="ULX9" s="155"/>
      <c r="ULY9" s="155"/>
      <c r="ULZ9" s="155"/>
      <c r="UMA9" s="155"/>
      <c r="UMB9" s="155"/>
      <c r="UMC9" s="155"/>
      <c r="UMD9" s="155"/>
      <c r="UME9" s="155"/>
      <c r="UMF9" s="155"/>
      <c r="UMG9" s="155"/>
      <c r="UMH9" s="155"/>
      <c r="UMI9" s="155"/>
      <c r="UMJ9" s="155"/>
      <c r="UMK9" s="155"/>
      <c r="UML9" s="155"/>
      <c r="UMM9" s="155"/>
      <c r="UMN9" s="155"/>
      <c r="UMO9" s="155"/>
      <c r="UMP9" s="155"/>
      <c r="UMQ9" s="155"/>
      <c r="UMR9" s="155"/>
      <c r="UMS9" s="155"/>
      <c r="UMT9" s="155"/>
      <c r="UMU9" s="155"/>
      <c r="UMV9" s="155"/>
      <c r="UMW9" s="155"/>
      <c r="UMX9" s="155"/>
      <c r="UMY9" s="155"/>
      <c r="UMZ9" s="155"/>
      <c r="UNA9" s="155"/>
      <c r="UNB9" s="155"/>
      <c r="UNC9" s="155"/>
      <c r="UND9" s="155"/>
      <c r="UNE9" s="155"/>
      <c r="UNF9" s="155"/>
      <c r="UNG9" s="155"/>
      <c r="UNH9" s="155"/>
      <c r="UNI9" s="155"/>
      <c r="UNJ9" s="155"/>
      <c r="UNK9" s="155"/>
      <c r="UNL9" s="155"/>
      <c r="UNM9" s="155"/>
      <c r="UNN9" s="155"/>
      <c r="UNO9" s="155"/>
      <c r="UNP9" s="155"/>
      <c r="UNQ9" s="155"/>
      <c r="UNR9" s="155"/>
      <c r="UNS9" s="155"/>
      <c r="UNT9" s="155"/>
      <c r="UNU9" s="155"/>
      <c r="UNV9" s="155"/>
      <c r="UNW9" s="155"/>
      <c r="UNX9" s="155"/>
      <c r="UNY9" s="155"/>
      <c r="UNZ9" s="155"/>
      <c r="UOA9" s="155"/>
      <c r="UOB9" s="155"/>
      <c r="UOC9" s="155"/>
      <c r="UOD9" s="155"/>
      <c r="UOE9" s="155"/>
      <c r="UOF9" s="155"/>
      <c r="UOG9" s="155"/>
      <c r="UOH9" s="155"/>
      <c r="UOI9" s="155"/>
      <c r="UOJ9" s="155"/>
      <c r="UOK9" s="155"/>
      <c r="UOL9" s="155"/>
      <c r="UOM9" s="155"/>
      <c r="UON9" s="155"/>
      <c r="UOO9" s="155"/>
      <c r="UOP9" s="155"/>
      <c r="UOQ9" s="155"/>
      <c r="UOR9" s="155"/>
      <c r="UOS9" s="155"/>
      <c r="UOT9" s="155"/>
      <c r="UOU9" s="155"/>
      <c r="UOV9" s="155"/>
      <c r="UOW9" s="155"/>
      <c r="UOX9" s="155"/>
      <c r="UOY9" s="155"/>
      <c r="UOZ9" s="155"/>
      <c r="UPA9" s="155"/>
      <c r="UPB9" s="155"/>
      <c r="UPC9" s="155"/>
      <c r="UPD9" s="155"/>
      <c r="UPE9" s="155"/>
      <c r="UPF9" s="155"/>
      <c r="UPG9" s="155"/>
      <c r="UPH9" s="155"/>
      <c r="UPI9" s="155"/>
      <c r="UPJ9" s="155"/>
      <c r="UPK9" s="155"/>
      <c r="UPL9" s="155"/>
      <c r="UPM9" s="155"/>
      <c r="UPN9" s="155"/>
      <c r="UPO9" s="155"/>
      <c r="UPP9" s="155"/>
      <c r="UPQ9" s="155"/>
      <c r="UPR9" s="155"/>
      <c r="UPS9" s="155"/>
      <c r="UPT9" s="155"/>
      <c r="UPU9" s="155"/>
      <c r="UPV9" s="155"/>
      <c r="UPW9" s="155"/>
      <c r="UPX9" s="155"/>
      <c r="UPY9" s="155"/>
      <c r="UPZ9" s="155"/>
      <c r="UQA9" s="155"/>
      <c r="UQB9" s="155"/>
      <c r="UQC9" s="155"/>
      <c r="UQD9" s="155"/>
      <c r="UQE9" s="155"/>
      <c r="UQF9" s="155"/>
      <c r="UQG9" s="155"/>
      <c r="UQH9" s="155"/>
      <c r="UQI9" s="155"/>
      <c r="UQJ9" s="155"/>
      <c r="UQK9" s="155"/>
      <c r="UQL9" s="155"/>
      <c r="UQM9" s="155"/>
      <c r="UQN9" s="155"/>
      <c r="UQO9" s="155"/>
      <c r="UQP9" s="155"/>
      <c r="UQQ9" s="155"/>
      <c r="UQR9" s="155"/>
      <c r="UQS9" s="155"/>
      <c r="UQT9" s="155"/>
      <c r="UQU9" s="155"/>
      <c r="UQV9" s="155"/>
      <c r="UQW9" s="155"/>
      <c r="UQX9" s="155"/>
      <c r="UQY9" s="155"/>
      <c r="UQZ9" s="155"/>
      <c r="URA9" s="155"/>
      <c r="URB9" s="155"/>
      <c r="URC9" s="155"/>
      <c r="URD9" s="155"/>
      <c r="URE9" s="155"/>
      <c r="URF9" s="155"/>
      <c r="URG9" s="155"/>
      <c r="URH9" s="155"/>
      <c r="URI9" s="155"/>
      <c r="URJ9" s="155"/>
      <c r="URK9" s="155"/>
      <c r="URL9" s="155"/>
      <c r="URM9" s="155"/>
      <c r="URN9" s="155"/>
      <c r="URO9" s="155"/>
      <c r="URP9" s="155"/>
      <c r="URQ9" s="155"/>
      <c r="URR9" s="155"/>
      <c r="URS9" s="155"/>
      <c r="URT9" s="155"/>
      <c r="URU9" s="155"/>
      <c r="URV9" s="155"/>
      <c r="URW9" s="155"/>
      <c r="URX9" s="155"/>
      <c r="URY9" s="155"/>
      <c r="URZ9" s="155"/>
      <c r="USA9" s="155"/>
      <c r="USB9" s="155"/>
      <c r="USC9" s="155"/>
      <c r="USD9" s="155"/>
      <c r="USE9" s="155"/>
      <c r="USF9" s="155"/>
      <c r="USG9" s="155"/>
      <c r="USH9" s="155"/>
      <c r="USI9" s="155"/>
      <c r="USJ9" s="155"/>
      <c r="USK9" s="155"/>
      <c r="USL9" s="155"/>
      <c r="USM9" s="155"/>
      <c r="USN9" s="155"/>
      <c r="USO9" s="155"/>
      <c r="USP9" s="155"/>
      <c r="USQ9" s="155"/>
      <c r="USR9" s="155"/>
      <c r="USS9" s="155"/>
      <c r="UST9" s="155"/>
      <c r="USU9" s="155"/>
      <c r="USV9" s="155"/>
      <c r="USW9" s="155"/>
      <c r="USX9" s="155"/>
      <c r="USY9" s="155"/>
      <c r="USZ9" s="155"/>
      <c r="UTA9" s="155"/>
      <c r="UTB9" s="155"/>
      <c r="UTC9" s="155"/>
      <c r="UTD9" s="155"/>
      <c r="UTE9" s="155"/>
      <c r="UTF9" s="155"/>
      <c r="UTG9" s="155"/>
      <c r="UTH9" s="155"/>
      <c r="UTI9" s="155"/>
      <c r="UTJ9" s="155"/>
      <c r="UTK9" s="155"/>
      <c r="UTL9" s="155"/>
      <c r="UTM9" s="155"/>
      <c r="UTN9" s="155"/>
      <c r="UTO9" s="155"/>
      <c r="UTP9" s="155"/>
      <c r="UTQ9" s="155"/>
      <c r="UTR9" s="155"/>
      <c r="UTS9" s="155"/>
      <c r="UTT9" s="155"/>
      <c r="UTU9" s="155"/>
      <c r="UTV9" s="155"/>
      <c r="UTW9" s="155"/>
      <c r="UTX9" s="155"/>
      <c r="UTY9" s="155"/>
      <c r="UTZ9" s="155"/>
      <c r="UUA9" s="155"/>
      <c r="UUB9" s="155"/>
      <c r="UUC9" s="155"/>
      <c r="UUD9" s="155"/>
      <c r="UUE9" s="155"/>
      <c r="UUF9" s="155"/>
      <c r="UUG9" s="155"/>
      <c r="UUH9" s="155"/>
      <c r="UUI9" s="155"/>
      <c r="UUJ9" s="155"/>
      <c r="UUK9" s="155"/>
      <c r="UUL9" s="155"/>
      <c r="UUM9" s="155"/>
      <c r="UUN9" s="155"/>
      <c r="UUO9" s="155"/>
      <c r="UUP9" s="155"/>
      <c r="UUQ9" s="155"/>
      <c r="UUR9" s="155"/>
      <c r="UUS9" s="155"/>
      <c r="UUT9" s="155"/>
      <c r="UUU9" s="155"/>
      <c r="UUV9" s="155"/>
      <c r="UUW9" s="155"/>
      <c r="UUX9" s="155"/>
      <c r="UUY9" s="155"/>
      <c r="UUZ9" s="155"/>
      <c r="UVA9" s="155"/>
      <c r="UVB9" s="155"/>
      <c r="UVC9" s="155"/>
      <c r="UVD9" s="155"/>
      <c r="UVE9" s="155"/>
      <c r="UVF9" s="155"/>
      <c r="UVG9" s="155"/>
      <c r="UVH9" s="155"/>
      <c r="UVI9" s="155"/>
      <c r="UVJ9" s="155"/>
      <c r="UVK9" s="155"/>
      <c r="UVL9" s="155"/>
      <c r="UVM9" s="155"/>
      <c r="UVN9" s="155"/>
      <c r="UVO9" s="155"/>
      <c r="UVP9" s="155"/>
      <c r="UVQ9" s="155"/>
      <c r="UVR9" s="155"/>
      <c r="UVS9" s="155"/>
      <c r="UVT9" s="155"/>
      <c r="UVU9" s="155"/>
      <c r="UVV9" s="155"/>
      <c r="UVW9" s="155"/>
      <c r="UVX9" s="155"/>
      <c r="UVY9" s="155"/>
      <c r="UVZ9" s="155"/>
      <c r="UWA9" s="155"/>
      <c r="UWB9" s="155"/>
      <c r="UWC9" s="155"/>
      <c r="UWD9" s="155"/>
      <c r="UWE9" s="155"/>
      <c r="UWF9" s="155"/>
      <c r="UWG9" s="155"/>
      <c r="UWH9" s="155"/>
      <c r="UWI9" s="155"/>
      <c r="UWJ9" s="155"/>
      <c r="UWK9" s="155"/>
      <c r="UWL9" s="155"/>
      <c r="UWM9" s="155"/>
      <c r="UWN9" s="155"/>
      <c r="UWO9" s="155"/>
      <c r="UWP9" s="155"/>
      <c r="UWQ9" s="155"/>
      <c r="UWR9" s="155"/>
      <c r="UWS9" s="155"/>
      <c r="UWT9" s="155"/>
      <c r="UWU9" s="155"/>
      <c r="UWV9" s="155"/>
      <c r="UWW9" s="155"/>
      <c r="UWX9" s="155"/>
      <c r="UWY9" s="155"/>
      <c r="UWZ9" s="155"/>
      <c r="UXA9" s="155"/>
      <c r="UXB9" s="155"/>
      <c r="UXC9" s="155"/>
      <c r="UXD9" s="155"/>
      <c r="UXE9" s="155"/>
      <c r="UXF9" s="155"/>
      <c r="UXG9" s="155"/>
      <c r="UXH9" s="155"/>
      <c r="UXI9" s="155"/>
      <c r="UXJ9" s="155"/>
      <c r="UXK9" s="155"/>
      <c r="UXL9" s="155"/>
      <c r="UXM9" s="155"/>
      <c r="UXN9" s="155"/>
      <c r="UXO9" s="155"/>
      <c r="UXP9" s="155"/>
      <c r="UXQ9" s="155"/>
      <c r="UXR9" s="155"/>
      <c r="UXS9" s="155"/>
      <c r="UXT9" s="155"/>
      <c r="UXU9" s="155"/>
      <c r="UXV9" s="155"/>
      <c r="UXW9" s="155"/>
      <c r="UXX9" s="155"/>
      <c r="UXY9" s="155"/>
      <c r="UXZ9" s="155"/>
      <c r="UYA9" s="155"/>
      <c r="UYB9" s="155"/>
      <c r="UYC9" s="155"/>
      <c r="UYD9" s="155"/>
      <c r="UYE9" s="155"/>
      <c r="UYF9" s="155"/>
      <c r="UYG9" s="155"/>
      <c r="UYH9" s="155"/>
      <c r="UYI9" s="155"/>
      <c r="UYJ9" s="155"/>
      <c r="UYK9" s="155"/>
      <c r="UYL9" s="155"/>
      <c r="UYM9" s="155"/>
      <c r="UYN9" s="155"/>
      <c r="UYO9" s="155"/>
      <c r="UYP9" s="155"/>
      <c r="UYQ9" s="155"/>
      <c r="UYR9" s="155"/>
      <c r="UYS9" s="155"/>
      <c r="UYT9" s="155"/>
      <c r="UYU9" s="155"/>
      <c r="UYV9" s="155"/>
      <c r="UYW9" s="155"/>
      <c r="UYX9" s="155"/>
      <c r="UYY9" s="155"/>
      <c r="UYZ9" s="155"/>
      <c r="UZA9" s="155"/>
      <c r="UZB9" s="155"/>
      <c r="UZC9" s="155"/>
      <c r="UZD9" s="155"/>
      <c r="UZE9" s="155"/>
      <c r="UZF9" s="155"/>
      <c r="UZG9" s="155"/>
      <c r="UZH9" s="155"/>
      <c r="UZI9" s="155"/>
      <c r="UZJ9" s="155"/>
      <c r="UZK9" s="155"/>
      <c r="UZL9" s="155"/>
      <c r="UZM9" s="155"/>
      <c r="UZN9" s="155"/>
      <c r="UZO9" s="155"/>
      <c r="UZP9" s="155"/>
      <c r="UZQ9" s="155"/>
      <c r="UZR9" s="155"/>
      <c r="UZS9" s="155"/>
      <c r="UZT9" s="155"/>
      <c r="UZU9" s="155"/>
      <c r="UZV9" s="155"/>
      <c r="UZW9" s="155"/>
      <c r="UZX9" s="155"/>
      <c r="UZY9" s="155"/>
      <c r="UZZ9" s="155"/>
      <c r="VAA9" s="155"/>
      <c r="VAB9" s="155"/>
      <c r="VAC9" s="155"/>
      <c r="VAD9" s="155"/>
      <c r="VAE9" s="155"/>
      <c r="VAF9" s="155"/>
      <c r="VAG9" s="155"/>
      <c r="VAH9" s="155"/>
      <c r="VAI9" s="155"/>
      <c r="VAJ9" s="155"/>
      <c r="VAK9" s="155"/>
      <c r="VAL9" s="155"/>
      <c r="VAM9" s="155"/>
      <c r="VAN9" s="155"/>
      <c r="VAO9" s="155"/>
      <c r="VAP9" s="155"/>
      <c r="VAQ9" s="155"/>
      <c r="VAR9" s="155"/>
      <c r="VAS9" s="155"/>
      <c r="VAT9" s="155"/>
      <c r="VAU9" s="155"/>
      <c r="VAV9" s="155"/>
      <c r="VAW9" s="155"/>
      <c r="VAX9" s="155"/>
      <c r="VAY9" s="155"/>
      <c r="VAZ9" s="155"/>
      <c r="VBA9" s="155"/>
      <c r="VBB9" s="155"/>
      <c r="VBC9" s="155"/>
      <c r="VBD9" s="155"/>
      <c r="VBE9" s="155"/>
      <c r="VBF9" s="155"/>
      <c r="VBG9" s="155"/>
      <c r="VBH9" s="155"/>
      <c r="VBI9" s="155"/>
      <c r="VBJ9" s="155"/>
      <c r="VBK9" s="155"/>
      <c r="VBL9" s="155"/>
      <c r="VBM9" s="155"/>
      <c r="VBN9" s="155"/>
      <c r="VBO9" s="155"/>
      <c r="VBP9" s="155"/>
      <c r="VBQ9" s="155"/>
      <c r="VBR9" s="155"/>
      <c r="VBS9" s="155"/>
      <c r="VBT9" s="155"/>
      <c r="VBU9" s="155"/>
      <c r="VBV9" s="155"/>
      <c r="VBW9" s="155"/>
      <c r="VBX9" s="155"/>
      <c r="VBY9" s="155"/>
      <c r="VBZ9" s="155"/>
      <c r="VCA9" s="155"/>
      <c r="VCB9" s="155"/>
      <c r="VCC9" s="155"/>
      <c r="VCD9" s="155"/>
      <c r="VCE9" s="155"/>
      <c r="VCF9" s="155"/>
      <c r="VCG9" s="155"/>
      <c r="VCH9" s="155"/>
      <c r="VCI9" s="155"/>
      <c r="VCJ9" s="155"/>
      <c r="VCK9" s="155"/>
      <c r="VCL9" s="155"/>
      <c r="VCM9" s="155"/>
      <c r="VCN9" s="155"/>
      <c r="VCO9" s="155"/>
      <c r="VCP9" s="155"/>
      <c r="VCQ9" s="155"/>
      <c r="VCR9" s="155"/>
      <c r="VCS9" s="155"/>
      <c r="VCT9" s="155"/>
      <c r="VCU9" s="155"/>
      <c r="VCV9" s="155"/>
      <c r="VCW9" s="155"/>
      <c r="VCX9" s="155"/>
      <c r="VCY9" s="155"/>
      <c r="VCZ9" s="155"/>
      <c r="VDA9" s="155"/>
      <c r="VDB9" s="155"/>
      <c r="VDC9" s="155"/>
      <c r="VDD9" s="155"/>
      <c r="VDE9" s="155"/>
      <c r="VDF9" s="155"/>
      <c r="VDG9" s="155"/>
      <c r="VDH9" s="155"/>
      <c r="VDI9" s="155"/>
      <c r="VDJ9" s="155"/>
      <c r="VDK9" s="155"/>
      <c r="VDL9" s="155"/>
      <c r="VDM9" s="155"/>
      <c r="VDN9" s="155"/>
      <c r="VDO9" s="155"/>
      <c r="VDP9" s="155"/>
      <c r="VDQ9" s="155"/>
      <c r="VDR9" s="155"/>
      <c r="VDS9" s="155"/>
      <c r="VDT9" s="155"/>
      <c r="VDU9" s="155"/>
      <c r="VDV9" s="155"/>
      <c r="VDW9" s="155"/>
      <c r="VDX9" s="155"/>
      <c r="VDY9" s="155"/>
      <c r="VDZ9" s="155"/>
      <c r="VEA9" s="155"/>
      <c r="VEB9" s="155"/>
      <c r="VEC9" s="155"/>
      <c r="VED9" s="155"/>
      <c r="VEE9" s="155"/>
      <c r="VEF9" s="155"/>
      <c r="VEG9" s="155"/>
      <c r="VEH9" s="155"/>
      <c r="VEI9" s="155"/>
      <c r="VEJ9" s="155"/>
      <c r="VEK9" s="155"/>
      <c r="VEL9" s="155"/>
      <c r="VEM9" s="155"/>
      <c r="VEN9" s="155"/>
      <c r="VEO9" s="155"/>
      <c r="VEP9" s="155"/>
      <c r="VEQ9" s="155"/>
      <c r="VER9" s="155"/>
      <c r="VES9" s="155"/>
      <c r="VET9" s="155"/>
      <c r="VEU9" s="155"/>
      <c r="VEV9" s="155"/>
      <c r="VEW9" s="155"/>
      <c r="VEX9" s="155"/>
      <c r="VEY9" s="155"/>
      <c r="VEZ9" s="155"/>
      <c r="VFA9" s="155"/>
      <c r="VFB9" s="155"/>
      <c r="VFC9" s="155"/>
      <c r="VFD9" s="155"/>
      <c r="VFE9" s="155"/>
      <c r="VFF9" s="155"/>
      <c r="VFG9" s="155"/>
      <c r="VFH9" s="155"/>
      <c r="VFI9" s="155"/>
      <c r="VFJ9" s="155"/>
      <c r="VFK9" s="155"/>
      <c r="VFL9" s="155"/>
      <c r="VFM9" s="155"/>
      <c r="VFN9" s="155"/>
      <c r="VFO9" s="155"/>
      <c r="VFP9" s="155"/>
      <c r="VFQ9" s="155"/>
      <c r="VFR9" s="155"/>
      <c r="VFS9" s="155"/>
      <c r="VFT9" s="155"/>
      <c r="VFU9" s="155"/>
      <c r="VFV9" s="155"/>
      <c r="VFW9" s="155"/>
      <c r="VFX9" s="155"/>
      <c r="VFY9" s="155"/>
      <c r="VFZ9" s="155"/>
      <c r="VGA9" s="155"/>
      <c r="VGB9" s="155"/>
      <c r="VGC9" s="155"/>
      <c r="VGD9" s="155"/>
      <c r="VGE9" s="155"/>
      <c r="VGF9" s="155"/>
      <c r="VGG9" s="155"/>
      <c r="VGH9" s="155"/>
      <c r="VGI9" s="155"/>
      <c r="VGJ9" s="155"/>
      <c r="VGK9" s="155"/>
      <c r="VGL9" s="155"/>
      <c r="VGM9" s="155"/>
      <c r="VGN9" s="155"/>
      <c r="VGO9" s="155"/>
      <c r="VGP9" s="155"/>
      <c r="VGQ9" s="155"/>
      <c r="VGR9" s="155"/>
      <c r="VGS9" s="155"/>
      <c r="VGT9" s="155"/>
      <c r="VGU9" s="155"/>
      <c r="VGV9" s="155"/>
      <c r="VGW9" s="155"/>
      <c r="VGX9" s="155"/>
      <c r="VGY9" s="155"/>
      <c r="VGZ9" s="155"/>
      <c r="VHA9" s="155"/>
      <c r="VHB9" s="155"/>
      <c r="VHC9" s="155"/>
      <c r="VHD9" s="155"/>
      <c r="VHE9" s="155"/>
      <c r="VHF9" s="155"/>
      <c r="VHG9" s="155"/>
      <c r="VHH9" s="155"/>
      <c r="VHI9" s="155"/>
      <c r="VHJ9" s="155"/>
      <c r="VHK9" s="155"/>
      <c r="VHL9" s="155"/>
      <c r="VHM9" s="155"/>
      <c r="VHN9" s="155"/>
      <c r="VHO9" s="155"/>
      <c r="VHP9" s="155"/>
      <c r="VHQ9" s="155"/>
      <c r="VHR9" s="155"/>
      <c r="VHS9" s="155"/>
      <c r="VHT9" s="155"/>
      <c r="VHU9" s="155"/>
      <c r="VHV9" s="155"/>
      <c r="VHW9" s="155"/>
      <c r="VHX9" s="155"/>
      <c r="VHY9" s="155"/>
      <c r="VHZ9" s="155"/>
      <c r="VIA9" s="155"/>
      <c r="VIB9" s="155"/>
      <c r="VIC9" s="155"/>
      <c r="VID9" s="155"/>
      <c r="VIE9" s="155"/>
      <c r="VIF9" s="155"/>
      <c r="VIG9" s="155"/>
      <c r="VIH9" s="155"/>
      <c r="VII9" s="155"/>
      <c r="VIJ9" s="155"/>
      <c r="VIK9" s="155"/>
      <c r="VIL9" s="155"/>
      <c r="VIM9" s="155"/>
      <c r="VIN9" s="155"/>
      <c r="VIO9" s="155"/>
      <c r="VIP9" s="155"/>
      <c r="VIQ9" s="155"/>
      <c r="VIR9" s="155"/>
      <c r="VIS9" s="155"/>
      <c r="VIT9" s="155"/>
      <c r="VIU9" s="155"/>
      <c r="VIV9" s="155"/>
      <c r="VIW9" s="155"/>
      <c r="VIX9" s="155"/>
      <c r="VIY9" s="155"/>
      <c r="VIZ9" s="155"/>
      <c r="VJA9" s="155"/>
      <c r="VJB9" s="155"/>
      <c r="VJC9" s="155"/>
      <c r="VJD9" s="155"/>
      <c r="VJE9" s="155"/>
      <c r="VJF9" s="155"/>
      <c r="VJG9" s="155"/>
      <c r="VJH9" s="155"/>
      <c r="VJI9" s="155"/>
      <c r="VJJ9" s="155"/>
      <c r="VJK9" s="155"/>
      <c r="VJL9" s="155"/>
      <c r="VJM9" s="155"/>
      <c r="VJN9" s="155"/>
      <c r="VJO9" s="155"/>
      <c r="VJP9" s="155"/>
      <c r="VJQ9" s="155"/>
      <c r="VJR9" s="155"/>
      <c r="VJS9" s="155"/>
      <c r="VJT9" s="155"/>
      <c r="VJU9" s="155"/>
      <c r="VJV9" s="155"/>
      <c r="VJW9" s="155"/>
      <c r="VJX9" s="155"/>
      <c r="VJY9" s="155"/>
      <c r="VJZ9" s="155"/>
      <c r="VKA9" s="155"/>
      <c r="VKB9" s="155"/>
      <c r="VKC9" s="155"/>
      <c r="VKD9" s="155"/>
      <c r="VKE9" s="155"/>
      <c r="VKF9" s="155"/>
      <c r="VKG9" s="155"/>
      <c r="VKH9" s="155"/>
      <c r="VKI9" s="155"/>
      <c r="VKJ9" s="155"/>
      <c r="VKK9" s="155"/>
      <c r="VKL9" s="155"/>
      <c r="VKM9" s="155"/>
      <c r="VKN9" s="155"/>
      <c r="VKO9" s="155"/>
      <c r="VKP9" s="155"/>
      <c r="VKQ9" s="155"/>
      <c r="VKR9" s="155"/>
      <c r="VKS9" s="155"/>
      <c r="VKT9" s="155"/>
      <c r="VKU9" s="155"/>
      <c r="VKV9" s="155"/>
      <c r="VKW9" s="155"/>
      <c r="VKX9" s="155"/>
      <c r="VKY9" s="155"/>
      <c r="VKZ9" s="155"/>
      <c r="VLA9" s="155"/>
      <c r="VLB9" s="155"/>
      <c r="VLC9" s="155"/>
      <c r="VLD9" s="155"/>
      <c r="VLE9" s="155"/>
      <c r="VLF9" s="155"/>
      <c r="VLG9" s="155"/>
      <c r="VLH9" s="155"/>
      <c r="VLI9" s="155"/>
      <c r="VLJ9" s="155"/>
      <c r="VLK9" s="155"/>
      <c r="VLL9" s="155"/>
      <c r="VLM9" s="155"/>
      <c r="VLN9" s="155"/>
      <c r="VLO9" s="155"/>
      <c r="VLP9" s="155"/>
      <c r="VLQ9" s="155"/>
      <c r="VLR9" s="155"/>
      <c r="VLS9" s="155"/>
      <c r="VLT9" s="155"/>
      <c r="VLU9" s="155"/>
      <c r="VLV9" s="155"/>
      <c r="VLW9" s="155"/>
      <c r="VLX9" s="155"/>
      <c r="VLY9" s="155"/>
      <c r="VLZ9" s="155"/>
      <c r="VMA9" s="155"/>
      <c r="VMB9" s="155"/>
      <c r="VMC9" s="155"/>
      <c r="VMD9" s="155"/>
      <c r="VME9" s="155"/>
      <c r="VMF9" s="155"/>
      <c r="VMG9" s="155"/>
      <c r="VMH9" s="155"/>
      <c r="VMI9" s="155"/>
      <c r="VMJ9" s="155"/>
      <c r="VMK9" s="155"/>
      <c r="VML9" s="155"/>
      <c r="VMM9" s="155"/>
      <c r="VMN9" s="155"/>
      <c r="VMO9" s="155"/>
      <c r="VMP9" s="155"/>
      <c r="VMQ9" s="155"/>
      <c r="VMR9" s="155"/>
      <c r="VMS9" s="155"/>
      <c r="VMT9" s="155"/>
      <c r="VMU9" s="155"/>
      <c r="VMV9" s="155"/>
      <c r="VMW9" s="155"/>
      <c r="VMX9" s="155"/>
      <c r="VMY9" s="155"/>
      <c r="VMZ9" s="155"/>
      <c r="VNA9" s="155"/>
      <c r="VNB9" s="155"/>
      <c r="VNC9" s="155"/>
      <c r="VND9" s="155"/>
      <c r="VNE9" s="155"/>
      <c r="VNF9" s="155"/>
      <c r="VNG9" s="155"/>
      <c r="VNH9" s="155"/>
      <c r="VNI9" s="155"/>
      <c r="VNJ9" s="155"/>
      <c r="VNK9" s="155"/>
      <c r="VNL9" s="155"/>
      <c r="VNM9" s="155"/>
      <c r="VNN9" s="155"/>
      <c r="VNO9" s="155"/>
      <c r="VNP9" s="155"/>
      <c r="VNQ9" s="155"/>
      <c r="VNR9" s="155"/>
      <c r="VNS9" s="155"/>
      <c r="VNT9" s="155"/>
      <c r="VNU9" s="155"/>
      <c r="VNV9" s="155"/>
      <c r="VNW9" s="155"/>
      <c r="VNX9" s="155"/>
      <c r="VNY9" s="155"/>
      <c r="VNZ9" s="155"/>
      <c r="VOA9" s="155"/>
      <c r="VOB9" s="155"/>
      <c r="VOC9" s="155"/>
      <c r="VOD9" s="155"/>
      <c r="VOE9" s="155"/>
      <c r="VOF9" s="155"/>
      <c r="VOG9" s="155"/>
      <c r="VOH9" s="155"/>
      <c r="VOI9" s="155"/>
      <c r="VOJ9" s="155"/>
      <c r="VOK9" s="155"/>
      <c r="VOL9" s="155"/>
      <c r="VOM9" s="155"/>
      <c r="VON9" s="155"/>
      <c r="VOO9" s="155"/>
      <c r="VOP9" s="155"/>
      <c r="VOQ9" s="155"/>
      <c r="VOR9" s="155"/>
      <c r="VOS9" s="155"/>
      <c r="VOT9" s="155"/>
      <c r="VOU9" s="155"/>
      <c r="VOV9" s="155"/>
      <c r="VOW9" s="155"/>
      <c r="VOX9" s="155"/>
      <c r="VOY9" s="155"/>
      <c r="VOZ9" s="155"/>
      <c r="VPA9" s="155"/>
      <c r="VPB9" s="155"/>
      <c r="VPC9" s="155"/>
      <c r="VPD9" s="155"/>
      <c r="VPE9" s="155"/>
      <c r="VPF9" s="155"/>
      <c r="VPG9" s="155"/>
      <c r="VPH9" s="155"/>
      <c r="VPI9" s="155"/>
      <c r="VPJ9" s="155"/>
      <c r="VPK9" s="155"/>
      <c r="VPL9" s="155"/>
      <c r="VPM9" s="155"/>
      <c r="VPN9" s="155"/>
      <c r="VPO9" s="155"/>
      <c r="VPP9" s="155"/>
      <c r="VPQ9" s="155"/>
      <c r="VPR9" s="155"/>
      <c r="VPS9" s="155"/>
      <c r="VPT9" s="155"/>
      <c r="VPU9" s="155"/>
      <c r="VPV9" s="155"/>
      <c r="VPW9" s="155"/>
      <c r="VPX9" s="155"/>
      <c r="VPY9" s="155"/>
      <c r="VPZ9" s="155"/>
      <c r="VQA9" s="155"/>
      <c r="VQB9" s="155"/>
      <c r="VQC9" s="155"/>
      <c r="VQD9" s="155"/>
      <c r="VQE9" s="155"/>
      <c r="VQF9" s="155"/>
      <c r="VQG9" s="155"/>
      <c r="VQH9" s="155"/>
      <c r="VQI9" s="155"/>
      <c r="VQJ9" s="155"/>
      <c r="VQK9" s="155"/>
      <c r="VQL9" s="155"/>
      <c r="VQM9" s="155"/>
      <c r="VQN9" s="155"/>
      <c r="VQO9" s="155"/>
      <c r="VQP9" s="155"/>
      <c r="VQQ9" s="155"/>
      <c r="VQR9" s="155"/>
      <c r="VQS9" s="155"/>
      <c r="VQT9" s="155"/>
      <c r="VQU9" s="155"/>
      <c r="VQV9" s="155"/>
      <c r="VQW9" s="155"/>
      <c r="VQX9" s="155"/>
      <c r="VQY9" s="155"/>
      <c r="VQZ9" s="155"/>
      <c r="VRA9" s="155"/>
      <c r="VRB9" s="155"/>
      <c r="VRC9" s="155"/>
      <c r="VRD9" s="155"/>
      <c r="VRE9" s="155"/>
      <c r="VRF9" s="155"/>
      <c r="VRG9" s="155"/>
      <c r="VRH9" s="155"/>
      <c r="VRI9" s="155"/>
      <c r="VRJ9" s="155"/>
      <c r="VRK9" s="155"/>
      <c r="VRL9" s="155"/>
      <c r="VRM9" s="155"/>
      <c r="VRN9" s="155"/>
      <c r="VRO9" s="155"/>
      <c r="VRP9" s="155"/>
      <c r="VRQ9" s="155"/>
      <c r="VRR9" s="155"/>
      <c r="VRS9" s="155"/>
      <c r="VRT9" s="155"/>
      <c r="VRU9" s="155"/>
      <c r="VRV9" s="155"/>
      <c r="VRW9" s="155"/>
      <c r="VRX9" s="155"/>
      <c r="VRY9" s="155"/>
      <c r="VRZ9" s="155"/>
      <c r="VSA9" s="155"/>
      <c r="VSB9" s="155"/>
      <c r="VSC9" s="155"/>
      <c r="VSD9" s="155"/>
      <c r="VSE9" s="155"/>
      <c r="VSF9" s="155"/>
      <c r="VSG9" s="155"/>
      <c r="VSH9" s="155"/>
      <c r="VSI9" s="155"/>
      <c r="VSJ9" s="155"/>
      <c r="VSK9" s="155"/>
      <c r="VSL9" s="155"/>
      <c r="VSM9" s="155"/>
      <c r="VSN9" s="155"/>
      <c r="VSO9" s="155"/>
      <c r="VSP9" s="155"/>
      <c r="VSQ9" s="155"/>
      <c r="VSR9" s="155"/>
      <c r="VSS9" s="155"/>
      <c r="VST9" s="155"/>
      <c r="VSU9" s="155"/>
      <c r="VSV9" s="155"/>
      <c r="VSW9" s="155"/>
      <c r="VSX9" s="155"/>
      <c r="VSY9" s="155"/>
      <c r="VSZ9" s="155"/>
      <c r="VTA9" s="155"/>
      <c r="VTB9" s="155"/>
      <c r="VTC9" s="155"/>
      <c r="VTD9" s="155"/>
      <c r="VTE9" s="155"/>
      <c r="VTF9" s="155"/>
      <c r="VTG9" s="155"/>
      <c r="VTH9" s="155"/>
      <c r="VTI9" s="155"/>
      <c r="VTJ9" s="155"/>
      <c r="VTK9" s="155"/>
      <c r="VTL9" s="155"/>
      <c r="VTM9" s="155"/>
      <c r="VTN9" s="155"/>
      <c r="VTO9" s="155"/>
      <c r="VTP9" s="155"/>
      <c r="VTQ9" s="155"/>
      <c r="VTR9" s="155"/>
      <c r="VTS9" s="155"/>
      <c r="VTT9" s="155"/>
      <c r="VTU9" s="155"/>
      <c r="VTV9" s="155"/>
      <c r="VTW9" s="155"/>
      <c r="VTX9" s="155"/>
      <c r="VTY9" s="155"/>
      <c r="VTZ9" s="155"/>
      <c r="VUA9" s="155"/>
      <c r="VUB9" s="155"/>
      <c r="VUC9" s="155"/>
      <c r="VUD9" s="155"/>
      <c r="VUE9" s="155"/>
      <c r="VUF9" s="155"/>
      <c r="VUG9" s="155"/>
      <c r="VUH9" s="155"/>
      <c r="VUI9" s="155"/>
      <c r="VUJ9" s="155"/>
      <c r="VUK9" s="155"/>
      <c r="VUL9" s="155"/>
      <c r="VUM9" s="155"/>
      <c r="VUN9" s="155"/>
      <c r="VUO9" s="155"/>
      <c r="VUP9" s="155"/>
      <c r="VUQ9" s="155"/>
      <c r="VUR9" s="155"/>
      <c r="VUS9" s="155"/>
      <c r="VUT9" s="155"/>
      <c r="VUU9" s="155"/>
      <c r="VUV9" s="155"/>
      <c r="VUW9" s="155"/>
      <c r="VUX9" s="155"/>
      <c r="VUY9" s="155"/>
      <c r="VUZ9" s="155"/>
      <c r="VVA9" s="155"/>
      <c r="VVB9" s="155"/>
      <c r="VVC9" s="155"/>
      <c r="VVD9" s="155"/>
      <c r="VVE9" s="155"/>
      <c r="VVF9" s="155"/>
      <c r="VVG9" s="155"/>
      <c r="VVH9" s="155"/>
      <c r="VVI9" s="155"/>
      <c r="VVJ9" s="155"/>
      <c r="VVK9" s="155"/>
      <c r="VVL9" s="155"/>
      <c r="VVM9" s="155"/>
      <c r="VVN9" s="155"/>
      <c r="VVO9" s="155"/>
      <c r="VVP9" s="155"/>
      <c r="VVQ9" s="155"/>
      <c r="VVR9" s="155"/>
      <c r="VVS9" s="155"/>
      <c r="VVT9" s="155"/>
      <c r="VVU9" s="155"/>
      <c r="VVV9" s="155"/>
      <c r="VVW9" s="155"/>
      <c r="VVX9" s="155"/>
      <c r="VVY9" s="155"/>
      <c r="VVZ9" s="155"/>
      <c r="VWA9" s="155"/>
      <c r="VWB9" s="155"/>
      <c r="VWC9" s="155"/>
      <c r="VWD9" s="155"/>
      <c r="VWE9" s="155"/>
      <c r="VWF9" s="155"/>
      <c r="VWG9" s="155"/>
      <c r="VWH9" s="155"/>
      <c r="VWI9" s="155"/>
      <c r="VWJ9" s="155"/>
      <c r="VWK9" s="155"/>
      <c r="VWL9" s="155"/>
      <c r="VWM9" s="155"/>
      <c r="VWN9" s="155"/>
      <c r="VWO9" s="155"/>
      <c r="VWP9" s="155"/>
      <c r="VWQ9" s="155"/>
      <c r="VWR9" s="155"/>
      <c r="VWS9" s="155"/>
      <c r="VWT9" s="155"/>
      <c r="VWU9" s="155"/>
      <c r="VWV9" s="155"/>
      <c r="VWW9" s="155"/>
      <c r="VWX9" s="155"/>
      <c r="VWY9" s="155"/>
      <c r="VWZ9" s="155"/>
      <c r="VXA9" s="155"/>
      <c r="VXB9" s="155"/>
      <c r="VXC9" s="155"/>
      <c r="VXD9" s="155"/>
      <c r="VXE9" s="155"/>
      <c r="VXF9" s="155"/>
      <c r="VXG9" s="155"/>
      <c r="VXH9" s="155"/>
      <c r="VXI9" s="155"/>
      <c r="VXJ9" s="155"/>
      <c r="VXK9" s="155"/>
      <c r="VXL9" s="155"/>
      <c r="VXM9" s="155"/>
      <c r="VXN9" s="155"/>
      <c r="VXO9" s="155"/>
      <c r="VXP9" s="155"/>
      <c r="VXQ9" s="155"/>
      <c r="VXR9" s="155"/>
      <c r="VXS9" s="155"/>
      <c r="VXT9" s="155"/>
      <c r="VXU9" s="155"/>
      <c r="VXV9" s="155"/>
      <c r="VXW9" s="155"/>
      <c r="VXX9" s="155"/>
      <c r="VXY9" s="155"/>
      <c r="VXZ9" s="155"/>
      <c r="VYA9" s="155"/>
      <c r="VYB9" s="155"/>
      <c r="VYC9" s="155"/>
      <c r="VYD9" s="155"/>
      <c r="VYE9" s="155"/>
      <c r="VYF9" s="155"/>
      <c r="VYG9" s="155"/>
      <c r="VYH9" s="155"/>
      <c r="VYI9" s="155"/>
      <c r="VYJ9" s="155"/>
      <c r="VYK9" s="155"/>
      <c r="VYL9" s="155"/>
      <c r="VYM9" s="155"/>
      <c r="VYN9" s="155"/>
      <c r="VYO9" s="155"/>
      <c r="VYP9" s="155"/>
      <c r="VYQ9" s="155"/>
      <c r="VYR9" s="155"/>
      <c r="VYS9" s="155"/>
      <c r="VYT9" s="155"/>
      <c r="VYU9" s="155"/>
      <c r="VYV9" s="155"/>
      <c r="VYW9" s="155"/>
      <c r="VYX9" s="155"/>
      <c r="VYY9" s="155"/>
      <c r="VYZ9" s="155"/>
      <c r="VZA9" s="155"/>
      <c r="VZB9" s="155"/>
      <c r="VZC9" s="155"/>
      <c r="VZD9" s="155"/>
      <c r="VZE9" s="155"/>
      <c r="VZF9" s="155"/>
      <c r="VZG9" s="155"/>
      <c r="VZH9" s="155"/>
      <c r="VZI9" s="155"/>
      <c r="VZJ9" s="155"/>
      <c r="VZK9" s="155"/>
      <c r="VZL9" s="155"/>
      <c r="VZM9" s="155"/>
      <c r="VZN9" s="155"/>
      <c r="VZO9" s="155"/>
      <c r="VZP9" s="155"/>
      <c r="VZQ9" s="155"/>
      <c r="VZR9" s="155"/>
      <c r="VZS9" s="155"/>
      <c r="VZT9" s="155"/>
      <c r="VZU9" s="155"/>
      <c r="VZV9" s="155"/>
      <c r="VZW9" s="155"/>
      <c r="VZX9" s="155"/>
      <c r="VZY9" s="155"/>
      <c r="VZZ9" s="155"/>
      <c r="WAA9" s="155"/>
      <c r="WAB9" s="155"/>
      <c r="WAC9" s="155"/>
      <c r="WAD9" s="155"/>
      <c r="WAE9" s="155"/>
      <c r="WAF9" s="155"/>
      <c r="WAG9" s="155"/>
      <c r="WAH9" s="155"/>
      <c r="WAI9" s="155"/>
      <c r="WAJ9" s="155"/>
      <c r="WAK9" s="155"/>
      <c r="WAL9" s="155"/>
      <c r="WAM9" s="155"/>
      <c r="WAN9" s="155"/>
      <c r="WAO9" s="155"/>
      <c r="WAP9" s="155"/>
      <c r="WAQ9" s="155"/>
      <c r="WAR9" s="155"/>
      <c r="WAS9" s="155"/>
      <c r="WAT9" s="155"/>
      <c r="WAU9" s="155"/>
      <c r="WAV9" s="155"/>
      <c r="WAW9" s="155"/>
      <c r="WAX9" s="155"/>
      <c r="WAY9" s="155"/>
      <c r="WAZ9" s="155"/>
      <c r="WBA9" s="155"/>
      <c r="WBB9" s="155"/>
      <c r="WBC9" s="155"/>
      <c r="WBD9" s="155"/>
      <c r="WBE9" s="155"/>
      <c r="WBF9" s="155"/>
      <c r="WBG9" s="155"/>
      <c r="WBH9" s="155"/>
      <c r="WBI9" s="155"/>
      <c r="WBJ9" s="155"/>
      <c r="WBK9" s="155"/>
      <c r="WBL9" s="155"/>
      <c r="WBM9" s="155"/>
      <c r="WBN9" s="155"/>
      <c r="WBO9" s="155"/>
      <c r="WBP9" s="155"/>
      <c r="WBQ9" s="155"/>
      <c r="WBR9" s="155"/>
      <c r="WBS9" s="155"/>
      <c r="WBT9" s="155"/>
      <c r="WBU9" s="155"/>
      <c r="WBV9" s="155"/>
      <c r="WBW9" s="155"/>
      <c r="WBX9" s="155"/>
      <c r="WBY9" s="155"/>
      <c r="WBZ9" s="155"/>
      <c r="WCA9" s="155"/>
      <c r="WCB9" s="155"/>
      <c r="WCC9" s="155"/>
      <c r="WCD9" s="155"/>
      <c r="WCE9" s="155"/>
      <c r="WCF9" s="155"/>
      <c r="WCG9" s="155"/>
      <c r="WCH9" s="155"/>
      <c r="WCI9" s="155"/>
      <c r="WCJ9" s="155"/>
      <c r="WCK9" s="155"/>
      <c r="WCL9" s="155"/>
      <c r="WCM9" s="155"/>
      <c r="WCN9" s="155"/>
      <c r="WCO9" s="155"/>
      <c r="WCP9" s="155"/>
      <c r="WCQ9" s="155"/>
      <c r="WCR9" s="155"/>
      <c r="WCS9" s="155"/>
      <c r="WCT9" s="155"/>
      <c r="WCU9" s="155"/>
      <c r="WCV9" s="155"/>
      <c r="WCW9" s="155"/>
      <c r="WCX9" s="155"/>
      <c r="WCY9" s="155"/>
      <c r="WCZ9" s="155"/>
      <c r="WDA9" s="155"/>
      <c r="WDB9" s="155"/>
      <c r="WDC9" s="155"/>
      <c r="WDD9" s="155"/>
      <c r="WDE9" s="155"/>
      <c r="WDF9" s="155"/>
      <c r="WDG9" s="155"/>
      <c r="WDH9" s="155"/>
      <c r="WDI9" s="155"/>
      <c r="WDJ9" s="155"/>
      <c r="WDK9" s="155"/>
      <c r="WDL9" s="155"/>
      <c r="WDM9" s="155"/>
      <c r="WDN9" s="155"/>
      <c r="WDO9" s="155"/>
      <c r="WDP9" s="155"/>
      <c r="WDQ9" s="155"/>
      <c r="WDR9" s="155"/>
      <c r="WDS9" s="155"/>
      <c r="WDT9" s="155"/>
      <c r="WDU9" s="155"/>
      <c r="WDV9" s="155"/>
      <c r="WDW9" s="155"/>
      <c r="WDX9" s="155"/>
      <c r="WDY9" s="155"/>
      <c r="WDZ9" s="155"/>
      <c r="WEA9" s="155"/>
      <c r="WEB9" s="155"/>
      <c r="WEC9" s="155"/>
      <c r="WED9" s="155"/>
      <c r="WEE9" s="155"/>
      <c r="WEF9" s="155"/>
      <c r="WEG9" s="155"/>
      <c r="WEH9" s="155"/>
      <c r="WEI9" s="155"/>
      <c r="WEJ9" s="155"/>
      <c r="WEK9" s="155"/>
      <c r="WEL9" s="155"/>
      <c r="WEM9" s="155"/>
      <c r="WEN9" s="155"/>
      <c r="WEO9" s="155"/>
      <c r="WEP9" s="155"/>
      <c r="WEQ9" s="155"/>
      <c r="WER9" s="155"/>
      <c r="WES9" s="155"/>
      <c r="WET9" s="155"/>
      <c r="WEU9" s="155"/>
      <c r="WEV9" s="155"/>
      <c r="WEW9" s="155"/>
      <c r="WEX9" s="155"/>
      <c r="WEY9" s="155"/>
      <c r="WEZ9" s="155"/>
      <c r="WFA9" s="155"/>
      <c r="WFB9" s="155"/>
      <c r="WFC9" s="155"/>
      <c r="WFD9" s="155"/>
      <c r="WFE9" s="155"/>
      <c r="WFF9" s="155"/>
      <c r="WFG9" s="155"/>
      <c r="WFH9" s="155"/>
      <c r="WFI9" s="155"/>
      <c r="WFJ9" s="155"/>
      <c r="WFK9" s="155"/>
      <c r="WFL9" s="155"/>
      <c r="WFM9" s="155"/>
      <c r="WFN9" s="155"/>
      <c r="WFO9" s="155"/>
      <c r="WFP9" s="155"/>
      <c r="WFQ9" s="155"/>
      <c r="WFR9" s="155"/>
      <c r="WFS9" s="155"/>
      <c r="WFT9" s="155"/>
      <c r="WFU9" s="155"/>
      <c r="WFV9" s="155"/>
      <c r="WFW9" s="155"/>
      <c r="WFX9" s="155"/>
      <c r="WFY9" s="155"/>
      <c r="WFZ9" s="155"/>
      <c r="WGA9" s="155"/>
      <c r="WGB9" s="155"/>
      <c r="WGC9" s="155"/>
      <c r="WGD9" s="155"/>
      <c r="WGE9" s="155"/>
      <c r="WGF9" s="155"/>
      <c r="WGG9" s="155"/>
      <c r="WGH9" s="155"/>
      <c r="WGI9" s="155"/>
      <c r="WGJ9" s="155"/>
      <c r="WGK9" s="155"/>
      <c r="WGL9" s="155"/>
      <c r="WGM9" s="155"/>
      <c r="WGN9" s="155"/>
      <c r="WGO9" s="155"/>
      <c r="WGP9" s="155"/>
      <c r="WGQ9" s="155"/>
      <c r="WGR9" s="155"/>
      <c r="WGS9" s="155"/>
      <c r="WGT9" s="155"/>
      <c r="WGU9" s="155"/>
      <c r="WGV9" s="155"/>
      <c r="WGW9" s="155"/>
      <c r="WGX9" s="155"/>
      <c r="WGY9" s="155"/>
      <c r="WGZ9" s="155"/>
      <c r="WHA9" s="155"/>
      <c r="WHB9" s="155"/>
      <c r="WHC9" s="155"/>
      <c r="WHD9" s="155"/>
      <c r="WHE9" s="155"/>
      <c r="WHF9" s="155"/>
      <c r="WHG9" s="155"/>
      <c r="WHH9" s="155"/>
      <c r="WHI9" s="155"/>
      <c r="WHJ9" s="155"/>
      <c r="WHK9" s="155"/>
      <c r="WHL9" s="155"/>
      <c r="WHM9" s="155"/>
      <c r="WHN9" s="155"/>
      <c r="WHO9" s="155"/>
      <c r="WHP9" s="155"/>
      <c r="WHQ9" s="155"/>
      <c r="WHR9" s="155"/>
      <c r="WHS9" s="155"/>
      <c r="WHT9" s="155"/>
      <c r="WHU9" s="155"/>
      <c r="WHV9" s="155"/>
      <c r="WHW9" s="155"/>
      <c r="WHX9" s="155"/>
      <c r="WHY9" s="155"/>
      <c r="WHZ9" s="155"/>
      <c r="WIA9" s="155"/>
      <c r="WIB9" s="155"/>
      <c r="WIC9" s="155"/>
      <c r="WID9" s="155"/>
      <c r="WIE9" s="155"/>
      <c r="WIF9" s="155"/>
      <c r="WIG9" s="155"/>
      <c r="WIH9" s="155"/>
      <c r="WII9" s="155"/>
      <c r="WIJ9" s="155"/>
      <c r="WIK9" s="155"/>
      <c r="WIL9" s="155"/>
      <c r="WIM9" s="155"/>
      <c r="WIN9" s="155"/>
      <c r="WIO9" s="155"/>
      <c r="WIP9" s="155"/>
      <c r="WIQ9" s="155"/>
      <c r="WIR9" s="155"/>
      <c r="WIS9" s="155"/>
      <c r="WIT9" s="155"/>
      <c r="WIU9" s="155"/>
      <c r="WIV9" s="155"/>
      <c r="WIW9" s="155"/>
      <c r="WIX9" s="155"/>
      <c r="WIY9" s="155"/>
      <c r="WIZ9" s="155"/>
      <c r="WJA9" s="155"/>
      <c r="WJB9" s="155"/>
      <c r="WJC9" s="155"/>
      <c r="WJD9" s="155"/>
      <c r="WJE9" s="155"/>
      <c r="WJF9" s="155"/>
      <c r="WJG9" s="155"/>
      <c r="WJH9" s="155"/>
      <c r="WJI9" s="155"/>
      <c r="WJJ9" s="155"/>
      <c r="WJK9" s="155"/>
      <c r="WJL9" s="155"/>
      <c r="WJM9" s="155"/>
      <c r="WJN9" s="155"/>
      <c r="WJO9" s="155"/>
      <c r="WJP9" s="155"/>
      <c r="WJQ9" s="155"/>
      <c r="WJR9" s="155"/>
      <c r="WJS9" s="155"/>
      <c r="WJT9" s="155"/>
      <c r="WJU9" s="155"/>
      <c r="WJV9" s="155"/>
      <c r="WJW9" s="155"/>
      <c r="WJX9" s="155"/>
      <c r="WJY9" s="155"/>
      <c r="WJZ9" s="155"/>
      <c r="WKA9" s="155"/>
      <c r="WKB9" s="155"/>
      <c r="WKC9" s="155"/>
      <c r="WKD9" s="155"/>
      <c r="WKE9" s="155"/>
      <c r="WKF9" s="155"/>
      <c r="WKG9" s="155"/>
      <c r="WKH9" s="155"/>
      <c r="WKI9" s="155"/>
      <c r="WKJ9" s="155"/>
      <c r="WKK9" s="155"/>
      <c r="WKL9" s="155"/>
      <c r="WKM9" s="155"/>
      <c r="WKN9" s="155"/>
      <c r="WKO9" s="155"/>
      <c r="WKP9" s="155"/>
      <c r="WKQ9" s="155"/>
      <c r="WKR9" s="155"/>
      <c r="WKS9" s="155"/>
      <c r="WKT9" s="155"/>
      <c r="WKU9" s="155"/>
      <c r="WKV9" s="155"/>
      <c r="WKW9" s="155"/>
      <c r="WKX9" s="155"/>
      <c r="WKY9" s="155"/>
      <c r="WKZ9" s="155"/>
      <c r="WLA9" s="155"/>
      <c r="WLB9" s="155"/>
      <c r="WLC9" s="155"/>
      <c r="WLD9" s="155"/>
      <c r="WLE9" s="155"/>
      <c r="WLF9" s="155"/>
      <c r="WLG9" s="155"/>
      <c r="WLH9" s="155"/>
      <c r="WLI9" s="155"/>
      <c r="WLJ9" s="155"/>
      <c r="WLK9" s="155"/>
      <c r="WLL9" s="155"/>
      <c r="WLM9" s="155"/>
      <c r="WLN9" s="155"/>
      <c r="WLO9" s="155"/>
      <c r="WLP9" s="155"/>
      <c r="WLQ9" s="155"/>
      <c r="WLR9" s="155"/>
      <c r="WLS9" s="155"/>
      <c r="WLT9" s="155"/>
      <c r="WLU9" s="155"/>
      <c r="WLV9" s="155"/>
      <c r="WLW9" s="155"/>
      <c r="WLX9" s="155"/>
      <c r="WLY9" s="155"/>
      <c r="WLZ9" s="155"/>
      <c r="WMA9" s="155"/>
      <c r="WMB9" s="155"/>
      <c r="WMC9" s="155"/>
      <c r="WMD9" s="155"/>
      <c r="WME9" s="155"/>
      <c r="WMF9" s="155"/>
      <c r="WMG9" s="155"/>
      <c r="WMH9" s="155"/>
      <c r="WMI9" s="155"/>
      <c r="WMJ9" s="155"/>
      <c r="WMK9" s="155"/>
      <c r="WML9" s="155"/>
      <c r="WMM9" s="155"/>
      <c r="WMN9" s="155"/>
      <c r="WMO9" s="155"/>
      <c r="WMP9" s="155"/>
      <c r="WMQ9" s="155"/>
      <c r="WMR9" s="155"/>
      <c r="WMS9" s="155"/>
      <c r="WMT9" s="155"/>
      <c r="WMU9" s="155"/>
      <c r="WMV9" s="155"/>
      <c r="WMW9" s="155"/>
      <c r="WMX9" s="155"/>
      <c r="WMY9" s="155"/>
      <c r="WMZ9" s="155"/>
      <c r="WNA9" s="155"/>
      <c r="WNB9" s="155"/>
      <c r="WNC9" s="155"/>
      <c r="WND9" s="155"/>
      <c r="WNE9" s="155"/>
      <c r="WNF9" s="155"/>
      <c r="WNG9" s="155"/>
      <c r="WNH9" s="155"/>
      <c r="WNI9" s="155"/>
      <c r="WNJ9" s="155"/>
      <c r="WNK9" s="155"/>
      <c r="WNL9" s="155"/>
      <c r="WNM9" s="155"/>
      <c r="WNN9" s="155"/>
      <c r="WNO9" s="155"/>
      <c r="WNP9" s="155"/>
      <c r="WNQ9" s="155"/>
      <c r="WNR9" s="155"/>
      <c r="WNS9" s="155"/>
      <c r="WNT9" s="155"/>
      <c r="WNU9" s="155"/>
      <c r="WNV9" s="155"/>
      <c r="WNW9" s="155"/>
      <c r="WNX9" s="155"/>
      <c r="WNY9" s="155"/>
      <c r="WNZ9" s="155"/>
      <c r="WOA9" s="155"/>
      <c r="WOB9" s="155"/>
      <c r="WOC9" s="155"/>
      <c r="WOD9" s="155"/>
      <c r="WOE9" s="155"/>
      <c r="WOF9" s="155"/>
      <c r="WOG9" s="155"/>
      <c r="WOH9" s="155"/>
      <c r="WOI9" s="155"/>
      <c r="WOJ9" s="155"/>
      <c r="WOK9" s="155"/>
      <c r="WOL9" s="155"/>
      <c r="WOM9" s="155"/>
      <c r="WON9" s="155"/>
      <c r="WOO9" s="155"/>
      <c r="WOP9" s="155"/>
      <c r="WOQ9" s="155"/>
      <c r="WOR9" s="155"/>
      <c r="WOS9" s="155"/>
      <c r="WOT9" s="155"/>
      <c r="WOU9" s="155"/>
      <c r="WOV9" s="155"/>
      <c r="WOW9" s="155"/>
      <c r="WOX9" s="155"/>
      <c r="WOY9" s="155"/>
      <c r="WOZ9" s="155"/>
      <c r="WPA9" s="155"/>
      <c r="WPB9" s="155"/>
      <c r="WPC9" s="155"/>
      <c r="WPD9" s="155"/>
      <c r="WPE9" s="155"/>
      <c r="WPF9" s="155"/>
      <c r="WPG9" s="155"/>
      <c r="WPH9" s="155"/>
      <c r="WPI9" s="155"/>
      <c r="WPJ9" s="155"/>
      <c r="WPK9" s="155"/>
      <c r="WPL9" s="155"/>
      <c r="WPM9" s="155"/>
      <c r="WPN9" s="155"/>
      <c r="WPO9" s="155"/>
      <c r="WPP9" s="155"/>
      <c r="WPQ9" s="155"/>
      <c r="WPR9" s="155"/>
      <c r="WPS9" s="155"/>
      <c r="WPT9" s="155"/>
      <c r="WPU9" s="155"/>
      <c r="WPV9" s="155"/>
      <c r="WPW9" s="155"/>
      <c r="WPX9" s="155"/>
      <c r="WPY9" s="155"/>
      <c r="WPZ9" s="155"/>
      <c r="WQA9" s="155"/>
      <c r="WQB9" s="155"/>
      <c r="WQC9" s="155"/>
      <c r="WQD9" s="155"/>
      <c r="WQE9" s="155"/>
      <c r="WQF9" s="155"/>
      <c r="WQG9" s="155"/>
      <c r="WQH9" s="155"/>
      <c r="WQI9" s="155"/>
      <c r="WQJ9" s="155"/>
      <c r="WQK9" s="155"/>
      <c r="WQL9" s="155"/>
      <c r="WQM9" s="155"/>
      <c r="WQN9" s="155"/>
      <c r="WQO9" s="155"/>
      <c r="WQP9" s="155"/>
      <c r="WQQ9" s="155"/>
      <c r="WQR9" s="155"/>
      <c r="WQS9" s="155"/>
      <c r="WQT9" s="155"/>
      <c r="WQU9" s="155"/>
      <c r="WQV9" s="155"/>
      <c r="WQW9" s="155"/>
      <c r="WQX9" s="155"/>
      <c r="WQY9" s="155"/>
      <c r="WQZ9" s="155"/>
      <c r="WRA9" s="155"/>
      <c r="WRB9" s="155"/>
      <c r="WRC9" s="155"/>
      <c r="WRD9" s="155"/>
      <c r="WRE9" s="155"/>
      <c r="WRF9" s="155"/>
      <c r="WRG9" s="155"/>
      <c r="WRH9" s="155"/>
      <c r="WRI9" s="155"/>
      <c r="WRJ9" s="155"/>
      <c r="WRK9" s="155"/>
      <c r="WRL9" s="155"/>
      <c r="WRM9" s="155"/>
      <c r="WRN9" s="155"/>
      <c r="WRO9" s="155"/>
      <c r="WRP9" s="155"/>
      <c r="WRQ9" s="155"/>
      <c r="WRR9" s="155"/>
      <c r="WRS9" s="155"/>
      <c r="WRT9" s="155"/>
      <c r="WRU9" s="155"/>
      <c r="WRV9" s="155"/>
      <c r="WRW9" s="155"/>
      <c r="WRX9" s="155"/>
      <c r="WRY9" s="155"/>
      <c r="WRZ9" s="155"/>
      <c r="WSA9" s="155"/>
      <c r="WSB9" s="155"/>
      <c r="WSC9" s="155"/>
      <c r="WSD9" s="155"/>
      <c r="WSE9" s="155"/>
      <c r="WSF9" s="155"/>
      <c r="WSG9" s="155"/>
      <c r="WSH9" s="155"/>
      <c r="WSI9" s="155"/>
      <c r="WSJ9" s="155"/>
      <c r="WSK9" s="155"/>
      <c r="WSL9" s="155"/>
      <c r="WSM9" s="155"/>
      <c r="WSN9" s="155"/>
      <c r="WSO9" s="155"/>
      <c r="WSP9" s="155"/>
      <c r="WSQ9" s="155"/>
      <c r="WSR9" s="155"/>
      <c r="WSS9" s="155"/>
      <c r="WST9" s="155"/>
      <c r="WSU9" s="155"/>
      <c r="WSV9" s="155"/>
      <c r="WSW9" s="155"/>
      <c r="WSX9" s="155"/>
      <c r="WSY9" s="155"/>
      <c r="WSZ9" s="155"/>
      <c r="WTA9" s="155"/>
      <c r="WTB9" s="155"/>
      <c r="WTC9" s="155"/>
      <c r="WTD9" s="155"/>
      <c r="WTE9" s="155"/>
      <c r="WTF9" s="155"/>
      <c r="WTG9" s="155"/>
      <c r="WTH9" s="155"/>
      <c r="WTI9" s="155"/>
      <c r="WTJ9" s="155"/>
      <c r="WTK9" s="155"/>
      <c r="WTL9" s="155"/>
      <c r="WTM9" s="155"/>
      <c r="WTN9" s="155"/>
      <c r="WTO9" s="155"/>
      <c r="WTP9" s="155"/>
      <c r="WTQ9" s="155"/>
      <c r="WTR9" s="155"/>
      <c r="WTS9" s="155"/>
      <c r="WTT9" s="155"/>
      <c r="WTU9" s="155"/>
      <c r="WTV9" s="155"/>
      <c r="WTW9" s="155"/>
      <c r="WTX9" s="155"/>
      <c r="WTY9" s="155"/>
      <c r="WTZ9" s="155"/>
      <c r="WUA9" s="155"/>
      <c r="WUB9" s="155"/>
      <c r="WUC9" s="155"/>
      <c r="WUD9" s="155"/>
      <c r="WUE9" s="155"/>
      <c r="WUF9" s="155"/>
      <c r="WUG9" s="155"/>
      <c r="WUH9" s="155"/>
      <c r="WUI9" s="155"/>
      <c r="WUJ9" s="155"/>
      <c r="WUK9" s="155"/>
      <c r="WUL9" s="155"/>
      <c r="WUM9" s="155"/>
      <c r="WUN9" s="155"/>
      <c r="WUO9" s="155"/>
      <c r="WUP9" s="155"/>
      <c r="WUQ9" s="155"/>
      <c r="WUR9" s="155"/>
      <c r="WUS9" s="155"/>
      <c r="WUT9" s="155"/>
      <c r="WUU9" s="155"/>
      <c r="WUV9" s="155"/>
      <c r="WUW9" s="155"/>
      <c r="WUX9" s="155"/>
      <c r="WUY9" s="155"/>
      <c r="WUZ9" s="155"/>
      <c r="WVA9" s="155"/>
      <c r="WVB9" s="155"/>
      <c r="WVC9" s="155"/>
      <c r="WVD9" s="155"/>
      <c r="WVE9" s="155"/>
      <c r="WVF9" s="155"/>
      <c r="WVG9" s="155"/>
      <c r="WVH9" s="155"/>
      <c r="WVI9" s="155"/>
      <c r="WVJ9" s="155"/>
      <c r="WVK9" s="155"/>
      <c r="WVL9" s="155"/>
      <c r="WVM9" s="155"/>
      <c r="WVN9" s="155"/>
      <c r="WVO9" s="155"/>
      <c r="WVP9" s="155"/>
      <c r="WVQ9" s="155"/>
      <c r="WVR9" s="155"/>
      <c r="WVS9" s="155"/>
      <c r="WVT9" s="155"/>
      <c r="WVU9" s="155"/>
      <c r="WVV9" s="155"/>
      <c r="WVW9" s="155"/>
      <c r="WVX9" s="155"/>
      <c r="WVY9" s="155"/>
      <c r="WVZ9" s="155"/>
      <c r="WWA9" s="155"/>
      <c r="WWB9" s="155"/>
      <c r="WWC9" s="155"/>
      <c r="WWD9" s="155"/>
      <c r="WWE9" s="155"/>
      <c r="WWF9" s="155"/>
      <c r="WWG9" s="155"/>
      <c r="WWH9" s="155"/>
      <c r="WWI9" s="155"/>
      <c r="WWJ9" s="155"/>
      <c r="WWK9" s="155"/>
      <c r="WWL9" s="155"/>
      <c r="WWM9" s="155"/>
      <c r="WWN9" s="155"/>
      <c r="WWO9" s="155"/>
      <c r="WWP9" s="155"/>
      <c r="WWQ9" s="155"/>
      <c r="WWR9" s="155"/>
      <c r="WWS9" s="155"/>
      <c r="WWT9" s="155"/>
      <c r="WWU9" s="155"/>
      <c r="WWV9" s="155"/>
      <c r="WWW9" s="155"/>
      <c r="WWX9" s="155"/>
      <c r="WWY9" s="155"/>
      <c r="WWZ9" s="155"/>
      <c r="WXA9" s="155"/>
      <c r="WXB9" s="155"/>
      <c r="WXC9" s="155"/>
      <c r="WXD9" s="155"/>
      <c r="WXE9" s="155"/>
      <c r="WXF9" s="155"/>
      <c r="WXG9" s="155"/>
      <c r="WXH9" s="155"/>
      <c r="WXI9" s="155"/>
      <c r="WXJ9" s="155"/>
      <c r="WXK9" s="155"/>
      <c r="WXL9" s="155"/>
      <c r="WXM9" s="155"/>
      <c r="WXN9" s="155"/>
      <c r="WXO9" s="155"/>
      <c r="WXP9" s="155"/>
      <c r="WXQ9" s="155"/>
      <c r="WXR9" s="155"/>
      <c r="WXS9" s="155"/>
      <c r="WXT9" s="155"/>
      <c r="WXU9" s="155"/>
      <c r="WXV9" s="155"/>
      <c r="WXW9" s="155"/>
      <c r="WXX9" s="155"/>
      <c r="WXY9" s="155"/>
      <c r="WXZ9" s="155"/>
      <c r="WYA9" s="155"/>
      <c r="WYB9" s="155"/>
      <c r="WYC9" s="155"/>
      <c r="WYD9" s="155"/>
      <c r="WYE9" s="155"/>
      <c r="WYF9" s="155"/>
      <c r="WYG9" s="155"/>
      <c r="WYH9" s="155"/>
      <c r="WYI9" s="155"/>
      <c r="WYJ9" s="155"/>
      <c r="WYK9" s="155"/>
      <c r="WYL9" s="155"/>
      <c r="WYM9" s="155"/>
      <c r="WYN9" s="155"/>
      <c r="WYO9" s="155"/>
      <c r="WYP9" s="155"/>
      <c r="WYQ9" s="155"/>
      <c r="WYR9" s="155"/>
      <c r="WYS9" s="155"/>
      <c r="WYT9" s="155"/>
      <c r="WYU9" s="155"/>
      <c r="WYV9" s="155"/>
      <c r="WYW9" s="155"/>
      <c r="WYX9" s="155"/>
      <c r="WYY9" s="155"/>
      <c r="WYZ9" s="155"/>
      <c r="WZA9" s="155"/>
      <c r="WZB9" s="155"/>
      <c r="WZC9" s="155"/>
      <c r="WZD9" s="155"/>
      <c r="WZE9" s="155"/>
      <c r="WZF9" s="155"/>
      <c r="WZG9" s="155"/>
      <c r="WZH9" s="155"/>
      <c r="WZI9" s="155"/>
      <c r="WZJ9" s="155"/>
      <c r="WZK9" s="155"/>
      <c r="WZL9" s="155"/>
      <c r="WZM9" s="155"/>
      <c r="WZN9" s="155"/>
      <c r="WZO9" s="155"/>
      <c r="WZP9" s="155"/>
      <c r="WZQ9" s="155"/>
      <c r="WZR9" s="155"/>
      <c r="WZS9" s="155"/>
      <c r="WZT9" s="155"/>
      <c r="WZU9" s="155"/>
      <c r="WZV9" s="155"/>
      <c r="WZW9" s="155"/>
      <c r="WZX9" s="155"/>
      <c r="WZY9" s="155"/>
      <c r="WZZ9" s="155"/>
      <c r="XAA9" s="155"/>
      <c r="XAB9" s="155"/>
      <c r="XAC9" s="155"/>
      <c r="XAD9" s="155"/>
      <c r="XAE9" s="155"/>
      <c r="XAF9" s="155"/>
      <c r="XAG9" s="155"/>
      <c r="XAH9" s="155"/>
      <c r="XAI9" s="155"/>
      <c r="XAJ9" s="155"/>
      <c r="XAK9" s="155"/>
      <c r="XAL9" s="155"/>
      <c r="XAM9" s="155"/>
      <c r="XAN9" s="155"/>
      <c r="XAO9" s="155"/>
      <c r="XAP9" s="155"/>
      <c r="XAQ9" s="155"/>
      <c r="XAR9" s="155"/>
      <c r="XAS9" s="155"/>
      <c r="XAT9" s="155"/>
      <c r="XAU9" s="155"/>
      <c r="XAV9" s="155"/>
      <c r="XAW9" s="155"/>
      <c r="XAX9" s="155"/>
      <c r="XAY9" s="155"/>
      <c r="XAZ9" s="155"/>
      <c r="XBA9" s="155"/>
      <c r="XBB9" s="155"/>
      <c r="XBC9" s="155"/>
      <c r="XBD9" s="155"/>
      <c r="XBE9" s="155"/>
      <c r="XBF9" s="155"/>
      <c r="XBG9" s="155"/>
      <c r="XBH9" s="155"/>
      <c r="XBI9" s="155"/>
      <c r="XBJ9" s="155"/>
      <c r="XBK9" s="155"/>
      <c r="XBL9" s="155"/>
      <c r="XBM9" s="155"/>
      <c r="XBN9" s="155"/>
      <c r="XBO9" s="155"/>
      <c r="XBP9" s="155"/>
      <c r="XBQ9" s="155"/>
      <c r="XBR9" s="155"/>
      <c r="XBS9" s="155"/>
      <c r="XBT9" s="155"/>
      <c r="XBU9" s="155"/>
      <c r="XBV9" s="155"/>
      <c r="XBW9" s="155"/>
      <c r="XBX9" s="155"/>
      <c r="XBY9" s="155"/>
      <c r="XBZ9" s="155"/>
      <c r="XCA9" s="155"/>
      <c r="XCB9" s="155"/>
      <c r="XCC9" s="155"/>
      <c r="XCD9" s="155"/>
      <c r="XCE9" s="155"/>
      <c r="XCF9" s="155"/>
      <c r="XCG9" s="155"/>
      <c r="XCH9" s="155"/>
      <c r="XCI9" s="155"/>
      <c r="XCJ9" s="155"/>
      <c r="XCK9" s="155"/>
      <c r="XCL9" s="155"/>
      <c r="XCM9" s="155"/>
      <c r="XCN9" s="155"/>
      <c r="XCO9" s="155"/>
      <c r="XCP9" s="155"/>
      <c r="XCQ9" s="155"/>
      <c r="XCR9" s="155"/>
      <c r="XCS9" s="155"/>
      <c r="XCT9" s="155"/>
      <c r="XCU9" s="155"/>
      <c r="XCV9" s="155"/>
      <c r="XCW9" s="155"/>
      <c r="XCX9" s="155"/>
    </row>
  </sheetData>
  <mergeCells count="1">
    <mergeCell ref="C2:E2"/>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sheetPr>
  <dimension ref="A1:H518"/>
  <sheetViews>
    <sheetView workbookViewId="0">
      <pane xSplit="4" ySplit="6" topLeftCell="E7" activePane="bottomRight" state="frozen"/>
      <selection pane="topRight" activeCell="G1" sqref="G1"/>
      <selection pane="bottomLeft" activeCell="A8" sqref="A8"/>
      <selection pane="bottomRight" activeCell="E2" sqref="E2"/>
    </sheetView>
  </sheetViews>
  <sheetFormatPr defaultRowHeight="15" x14ac:dyDescent="0.25"/>
  <cols>
    <col min="1" max="1" width="18.140625" style="300" customWidth="1"/>
    <col min="2" max="2" width="19.5703125" style="298" customWidth="1"/>
    <col min="3" max="3" width="52.5703125" style="318" bestFit="1" customWidth="1"/>
    <col min="4" max="4" width="15.140625" style="298" customWidth="1"/>
    <col min="5" max="5" width="18.140625" style="319" customWidth="1"/>
    <col min="6" max="6" width="11.5703125" style="319" bestFit="1" customWidth="1"/>
    <col min="7" max="7" width="15.5703125" style="319" bestFit="1" customWidth="1"/>
    <col min="8" max="16384" width="9.140625" style="165"/>
  </cols>
  <sheetData>
    <row r="1" spans="1:7" x14ac:dyDescent="0.25">
      <c r="A1" s="295" t="s">
        <v>965</v>
      </c>
    </row>
    <row r="2" spans="1:7" ht="30" x14ac:dyDescent="0.25">
      <c r="A2" s="296" t="s">
        <v>207</v>
      </c>
      <c r="B2" s="299"/>
      <c r="E2" s="319" t="e">
        <f>+E4+'SALE OF ASSETS'!#REF!+'SALE OF ASSETS'!#REF!</f>
        <v>#REF!</v>
      </c>
    </row>
    <row r="3" spans="1:7" x14ac:dyDescent="0.25">
      <c r="A3" s="297" t="s">
        <v>966</v>
      </c>
    </row>
    <row r="4" spans="1:7" x14ac:dyDescent="0.25">
      <c r="E4" s="332">
        <f>SUBTOTAL(9,E7:E504)</f>
        <v>15832017</v>
      </c>
      <c r="F4" s="332">
        <f>SUBTOTAL(9,F7:F504)</f>
        <v>15117393.794683363</v>
      </c>
      <c r="G4" s="332">
        <f>SUBTOTAL(9,G7:G504)</f>
        <v>714623.20531663275</v>
      </c>
    </row>
    <row r="6" spans="1:7" s="299" customFormat="1" ht="30" x14ac:dyDescent="0.25">
      <c r="A6" s="301" t="s">
        <v>26</v>
      </c>
      <c r="B6" s="301" t="s">
        <v>205</v>
      </c>
      <c r="C6" s="302" t="s">
        <v>0</v>
      </c>
      <c r="D6" s="303" t="s">
        <v>916</v>
      </c>
      <c r="E6" s="313" t="s">
        <v>2368</v>
      </c>
      <c r="F6" s="313" t="s">
        <v>2369</v>
      </c>
      <c r="G6" s="313" t="s">
        <v>2345</v>
      </c>
    </row>
    <row r="7" spans="1:7" hidden="1" x14ac:dyDescent="0.25">
      <c r="A7" s="304" t="s">
        <v>393</v>
      </c>
      <c r="B7" s="306" t="s">
        <v>1311</v>
      </c>
      <c r="C7" s="277" t="s">
        <v>355</v>
      </c>
      <c r="D7" s="278">
        <v>34425</v>
      </c>
      <c r="E7" s="314">
        <v>3217</v>
      </c>
      <c r="F7" s="314">
        <f>E7-G7</f>
        <v>3056.15</v>
      </c>
      <c r="G7" s="305">
        <v>160.85000000000002</v>
      </c>
    </row>
    <row r="8" spans="1:7" hidden="1" x14ac:dyDescent="0.25">
      <c r="A8" s="304" t="s">
        <v>393</v>
      </c>
      <c r="B8" s="306" t="s">
        <v>1313</v>
      </c>
      <c r="C8" s="281" t="s">
        <v>357</v>
      </c>
      <c r="D8" s="278">
        <v>34425</v>
      </c>
      <c r="E8" s="314">
        <v>35000</v>
      </c>
      <c r="F8" s="314">
        <f t="shared" ref="F8:F71" si="0">E8-G8</f>
        <v>33250</v>
      </c>
      <c r="G8" s="305">
        <v>1750</v>
      </c>
    </row>
    <row r="9" spans="1:7" hidden="1" x14ac:dyDescent="0.25">
      <c r="A9" s="304" t="s">
        <v>393</v>
      </c>
      <c r="B9" s="306" t="s">
        <v>1314</v>
      </c>
      <c r="C9" s="281" t="s">
        <v>357</v>
      </c>
      <c r="D9" s="278">
        <v>34425</v>
      </c>
      <c r="E9" s="314">
        <v>35000</v>
      </c>
      <c r="F9" s="314">
        <f t="shared" si="0"/>
        <v>33250</v>
      </c>
      <c r="G9" s="305">
        <v>1750</v>
      </c>
    </row>
    <row r="10" spans="1:7" hidden="1" x14ac:dyDescent="0.25">
      <c r="A10" s="304" t="s">
        <v>393</v>
      </c>
      <c r="B10" s="306" t="s">
        <v>1315</v>
      </c>
      <c r="C10" s="277" t="s">
        <v>358</v>
      </c>
      <c r="D10" s="278">
        <v>34425</v>
      </c>
      <c r="E10" s="314">
        <v>6434</v>
      </c>
      <c r="F10" s="314">
        <f t="shared" si="0"/>
        <v>6112.3</v>
      </c>
      <c r="G10" s="305">
        <v>321.70000000000005</v>
      </c>
    </row>
    <row r="11" spans="1:7" hidden="1" x14ac:dyDescent="0.25">
      <c r="A11" s="304" t="s">
        <v>393</v>
      </c>
      <c r="B11" s="306" t="s">
        <v>1317</v>
      </c>
      <c r="C11" s="277" t="s">
        <v>360</v>
      </c>
      <c r="D11" s="278">
        <v>34425</v>
      </c>
      <c r="E11" s="314">
        <v>12869</v>
      </c>
      <c r="F11" s="314">
        <f t="shared" si="0"/>
        <v>12225.55</v>
      </c>
      <c r="G11" s="305">
        <v>643.45000000000005</v>
      </c>
    </row>
    <row r="12" spans="1:7" hidden="1" x14ac:dyDescent="0.25">
      <c r="A12" s="304" t="s">
        <v>393</v>
      </c>
      <c r="B12" s="306" t="s">
        <v>1318</v>
      </c>
      <c r="C12" s="277" t="s">
        <v>361</v>
      </c>
      <c r="D12" s="278">
        <v>34425</v>
      </c>
      <c r="E12" s="314">
        <v>6434</v>
      </c>
      <c r="F12" s="314">
        <f t="shared" si="0"/>
        <v>6112.3</v>
      </c>
      <c r="G12" s="305">
        <v>321.70000000000005</v>
      </c>
    </row>
    <row r="13" spans="1:7" hidden="1" x14ac:dyDescent="0.25">
      <c r="A13" s="304" t="s">
        <v>393</v>
      </c>
      <c r="B13" s="306" t="s">
        <v>1319</v>
      </c>
      <c r="C13" s="277" t="s">
        <v>362</v>
      </c>
      <c r="D13" s="278">
        <v>34790</v>
      </c>
      <c r="E13" s="314">
        <v>6434</v>
      </c>
      <c r="F13" s="314">
        <f t="shared" si="0"/>
        <v>6112.3</v>
      </c>
      <c r="G13" s="305">
        <v>321.70000000000005</v>
      </c>
    </row>
    <row r="14" spans="1:7" hidden="1" x14ac:dyDescent="0.25">
      <c r="A14" s="304" t="s">
        <v>393</v>
      </c>
      <c r="B14" s="306" t="s">
        <v>1320</v>
      </c>
      <c r="C14" s="277" t="s">
        <v>363</v>
      </c>
      <c r="D14" s="278">
        <v>34425</v>
      </c>
      <c r="E14" s="314">
        <v>3217</v>
      </c>
      <c r="F14" s="314">
        <f t="shared" si="0"/>
        <v>3056.15</v>
      </c>
      <c r="G14" s="305">
        <v>160.85000000000002</v>
      </c>
    </row>
    <row r="15" spans="1:7" hidden="1" x14ac:dyDescent="0.25">
      <c r="A15" s="304" t="s">
        <v>393</v>
      </c>
      <c r="B15" s="306" t="s">
        <v>1321</v>
      </c>
      <c r="C15" s="277" t="s">
        <v>364</v>
      </c>
      <c r="D15" s="278">
        <v>34425</v>
      </c>
      <c r="E15" s="314">
        <v>521</v>
      </c>
      <c r="F15" s="314">
        <f t="shared" si="0"/>
        <v>494.95</v>
      </c>
      <c r="G15" s="305">
        <v>26.05</v>
      </c>
    </row>
    <row r="16" spans="1:7" hidden="1" x14ac:dyDescent="0.25">
      <c r="A16" s="304" t="s">
        <v>393</v>
      </c>
      <c r="B16" s="306" t="s">
        <v>1322</v>
      </c>
      <c r="C16" s="277" t="s">
        <v>365</v>
      </c>
      <c r="D16" s="278">
        <v>34425</v>
      </c>
      <c r="E16" s="314">
        <v>3217</v>
      </c>
      <c r="F16" s="314">
        <f t="shared" si="0"/>
        <v>3056.15</v>
      </c>
      <c r="G16" s="305">
        <v>160.85000000000002</v>
      </c>
    </row>
    <row r="17" spans="1:7" hidden="1" x14ac:dyDescent="0.25">
      <c r="A17" s="304" t="s">
        <v>393</v>
      </c>
      <c r="B17" s="306" t="s">
        <v>1323</v>
      </c>
      <c r="C17" s="277" t="s">
        <v>366</v>
      </c>
      <c r="D17" s="278">
        <v>34425</v>
      </c>
      <c r="E17" s="314">
        <v>38607</v>
      </c>
      <c r="F17" s="314">
        <f t="shared" si="0"/>
        <v>36676.65</v>
      </c>
      <c r="G17" s="305">
        <v>1930.3500000000004</v>
      </c>
    </row>
    <row r="18" spans="1:7" hidden="1" x14ac:dyDescent="0.25">
      <c r="A18" s="304" t="s">
        <v>393</v>
      </c>
      <c r="B18" s="306" t="s">
        <v>1324</v>
      </c>
      <c r="C18" s="277" t="s">
        <v>367</v>
      </c>
      <c r="D18" s="278">
        <v>34790</v>
      </c>
      <c r="E18" s="314">
        <v>4826</v>
      </c>
      <c r="F18" s="314">
        <f t="shared" si="0"/>
        <v>4584.7</v>
      </c>
      <c r="G18" s="305">
        <v>241.29999999999995</v>
      </c>
    </row>
    <row r="19" spans="1:7" hidden="1" x14ac:dyDescent="0.25">
      <c r="A19" s="304" t="s">
        <v>393</v>
      </c>
      <c r="B19" s="306" t="s">
        <v>1325</v>
      </c>
      <c r="C19" s="277" t="s">
        <v>361</v>
      </c>
      <c r="D19" s="278">
        <v>34425</v>
      </c>
      <c r="E19" s="314">
        <v>3217</v>
      </c>
      <c r="F19" s="314">
        <f t="shared" si="0"/>
        <v>3056.15</v>
      </c>
      <c r="G19" s="305">
        <v>160.85000000000002</v>
      </c>
    </row>
    <row r="20" spans="1:7" hidden="1" x14ac:dyDescent="0.25">
      <c r="A20" s="304" t="s">
        <v>393</v>
      </c>
      <c r="B20" s="306" t="s">
        <v>1326</v>
      </c>
      <c r="C20" s="277" t="s">
        <v>368</v>
      </c>
      <c r="D20" s="278">
        <v>34425</v>
      </c>
      <c r="E20" s="314">
        <v>48258</v>
      </c>
      <c r="F20" s="314">
        <f t="shared" si="0"/>
        <v>45845.1</v>
      </c>
      <c r="G20" s="305">
        <v>2412.8999999999996</v>
      </c>
    </row>
    <row r="21" spans="1:7" hidden="1" x14ac:dyDescent="0.25">
      <c r="A21" s="304" t="s">
        <v>393</v>
      </c>
      <c r="B21" s="306" t="s">
        <v>1327</v>
      </c>
      <c r="C21" s="277" t="s">
        <v>369</v>
      </c>
      <c r="D21" s="278">
        <v>34425</v>
      </c>
      <c r="E21" s="314">
        <v>32172</v>
      </c>
      <c r="F21" s="314">
        <f t="shared" si="0"/>
        <v>30563.4</v>
      </c>
      <c r="G21" s="305">
        <v>1608.6000000000004</v>
      </c>
    </row>
    <row r="22" spans="1:7" hidden="1" x14ac:dyDescent="0.25">
      <c r="A22" s="304" t="s">
        <v>393</v>
      </c>
      <c r="B22" s="306" t="s">
        <v>1328</v>
      </c>
      <c r="C22" s="277" t="s">
        <v>370</v>
      </c>
      <c r="D22" s="278">
        <v>34790</v>
      </c>
      <c r="E22" s="314">
        <v>3217</v>
      </c>
      <c r="F22" s="314">
        <f t="shared" si="0"/>
        <v>3056.15</v>
      </c>
      <c r="G22" s="305">
        <v>160.85000000000002</v>
      </c>
    </row>
    <row r="23" spans="1:7" hidden="1" x14ac:dyDescent="0.25">
      <c r="A23" s="304" t="s">
        <v>393</v>
      </c>
      <c r="B23" s="306" t="s">
        <v>1329</v>
      </c>
      <c r="C23" s="277" t="s">
        <v>371</v>
      </c>
      <c r="D23" s="278">
        <v>34909</v>
      </c>
      <c r="E23" s="314">
        <v>5000</v>
      </c>
      <c r="F23" s="314">
        <f t="shared" si="0"/>
        <v>4750</v>
      </c>
      <c r="G23" s="305">
        <v>250</v>
      </c>
    </row>
    <row r="24" spans="1:7" hidden="1" x14ac:dyDescent="0.25">
      <c r="A24" s="304" t="s">
        <v>393</v>
      </c>
      <c r="B24" s="306" t="s">
        <v>1330</v>
      </c>
      <c r="C24" s="277" t="s">
        <v>372</v>
      </c>
      <c r="D24" s="278">
        <v>34909</v>
      </c>
      <c r="E24" s="314">
        <v>3000</v>
      </c>
      <c r="F24" s="314">
        <f t="shared" si="0"/>
        <v>2850</v>
      </c>
      <c r="G24" s="305">
        <v>150</v>
      </c>
    </row>
    <row r="25" spans="1:7" hidden="1" x14ac:dyDescent="0.25">
      <c r="A25" s="304" t="s">
        <v>393</v>
      </c>
      <c r="B25" s="306" t="s">
        <v>1331</v>
      </c>
      <c r="C25" s="277" t="s">
        <v>373</v>
      </c>
      <c r="D25" s="278">
        <v>34425</v>
      </c>
      <c r="E25" s="314">
        <v>5000</v>
      </c>
      <c r="F25" s="314">
        <f t="shared" si="0"/>
        <v>4750</v>
      </c>
      <c r="G25" s="305">
        <v>250</v>
      </c>
    </row>
    <row r="26" spans="1:7" hidden="1" x14ac:dyDescent="0.25">
      <c r="A26" s="304" t="s">
        <v>393</v>
      </c>
      <c r="B26" s="306" t="s">
        <v>1332</v>
      </c>
      <c r="C26" s="277" t="s">
        <v>374</v>
      </c>
      <c r="D26" s="278">
        <v>34425</v>
      </c>
      <c r="E26" s="314">
        <v>10000</v>
      </c>
      <c r="F26" s="314">
        <f t="shared" si="0"/>
        <v>9500</v>
      </c>
      <c r="G26" s="305">
        <v>500</v>
      </c>
    </row>
    <row r="27" spans="1:7" hidden="1" x14ac:dyDescent="0.25">
      <c r="A27" s="304" t="s">
        <v>393</v>
      </c>
      <c r="B27" s="306" t="s">
        <v>1333</v>
      </c>
      <c r="C27" s="277" t="s">
        <v>375</v>
      </c>
      <c r="D27" s="278">
        <v>34425</v>
      </c>
      <c r="E27" s="314">
        <v>10000</v>
      </c>
      <c r="F27" s="314">
        <f t="shared" si="0"/>
        <v>9500</v>
      </c>
      <c r="G27" s="305">
        <v>500</v>
      </c>
    </row>
    <row r="28" spans="1:7" hidden="1" x14ac:dyDescent="0.25">
      <c r="A28" s="304" t="s">
        <v>393</v>
      </c>
      <c r="B28" s="306" t="s">
        <v>1334</v>
      </c>
      <c r="C28" s="277" t="s">
        <v>376</v>
      </c>
      <c r="D28" s="278">
        <v>34425</v>
      </c>
      <c r="E28" s="314">
        <v>40000</v>
      </c>
      <c r="F28" s="314">
        <f t="shared" si="0"/>
        <v>38000</v>
      </c>
      <c r="G28" s="305">
        <v>2000</v>
      </c>
    </row>
    <row r="29" spans="1:7" hidden="1" x14ac:dyDescent="0.25">
      <c r="A29" s="304" t="s">
        <v>393</v>
      </c>
      <c r="B29" s="306" t="s">
        <v>1335</v>
      </c>
      <c r="C29" s="277" t="s">
        <v>377</v>
      </c>
      <c r="D29" s="278">
        <v>34425</v>
      </c>
      <c r="E29" s="314">
        <v>1609</v>
      </c>
      <c r="F29" s="314">
        <f t="shared" si="0"/>
        <v>1528.55</v>
      </c>
      <c r="G29" s="305">
        <v>80.45</v>
      </c>
    </row>
    <row r="30" spans="1:7" hidden="1" x14ac:dyDescent="0.25">
      <c r="A30" s="304" t="s">
        <v>393</v>
      </c>
      <c r="B30" s="306" t="s">
        <v>1336</v>
      </c>
      <c r="C30" s="277" t="s">
        <v>378</v>
      </c>
      <c r="D30" s="278">
        <v>34425</v>
      </c>
      <c r="E30" s="314">
        <v>27346</v>
      </c>
      <c r="F30" s="314">
        <f t="shared" si="0"/>
        <v>25978.7</v>
      </c>
      <c r="G30" s="305">
        <v>1367.3000000000002</v>
      </c>
    </row>
    <row r="31" spans="1:7" hidden="1" x14ac:dyDescent="0.25">
      <c r="A31" s="304" t="s">
        <v>393</v>
      </c>
      <c r="B31" s="306" t="s">
        <v>1337</v>
      </c>
      <c r="C31" s="277" t="s">
        <v>379</v>
      </c>
      <c r="D31" s="278">
        <v>34425</v>
      </c>
      <c r="E31" s="314">
        <v>300000</v>
      </c>
      <c r="F31" s="314">
        <f t="shared" si="0"/>
        <v>285000</v>
      </c>
      <c r="G31" s="305">
        <v>15000</v>
      </c>
    </row>
    <row r="32" spans="1:7" hidden="1" x14ac:dyDescent="0.25">
      <c r="A32" s="304" t="s">
        <v>393</v>
      </c>
      <c r="B32" s="306" t="s">
        <v>1339</v>
      </c>
      <c r="C32" s="277" t="s">
        <v>381</v>
      </c>
      <c r="D32" s="278">
        <v>34425</v>
      </c>
      <c r="E32" s="314">
        <v>200000</v>
      </c>
      <c r="F32" s="314">
        <f t="shared" si="0"/>
        <v>190000</v>
      </c>
      <c r="G32" s="305">
        <v>10000</v>
      </c>
    </row>
    <row r="33" spans="1:7" hidden="1" x14ac:dyDescent="0.25">
      <c r="A33" s="304" t="s">
        <v>393</v>
      </c>
      <c r="B33" s="306" t="s">
        <v>1340</v>
      </c>
      <c r="C33" s="277" t="s">
        <v>382</v>
      </c>
      <c r="D33" s="278">
        <v>34425</v>
      </c>
      <c r="E33" s="314">
        <v>100000</v>
      </c>
      <c r="F33" s="314">
        <f t="shared" si="0"/>
        <v>95000</v>
      </c>
      <c r="G33" s="305">
        <v>5000</v>
      </c>
    </row>
    <row r="34" spans="1:7" hidden="1" x14ac:dyDescent="0.25">
      <c r="A34" s="304" t="s">
        <v>393</v>
      </c>
      <c r="B34" s="306" t="s">
        <v>1341</v>
      </c>
      <c r="C34" s="277" t="s">
        <v>383</v>
      </c>
      <c r="D34" s="278">
        <v>34425</v>
      </c>
      <c r="E34" s="314">
        <v>50000</v>
      </c>
      <c r="F34" s="314">
        <f t="shared" si="0"/>
        <v>47500</v>
      </c>
      <c r="G34" s="305">
        <v>2500</v>
      </c>
    </row>
    <row r="35" spans="1:7" hidden="1" x14ac:dyDescent="0.25">
      <c r="A35" s="304" t="s">
        <v>393</v>
      </c>
      <c r="B35" s="306" t="s">
        <v>1342</v>
      </c>
      <c r="C35" s="277" t="s">
        <v>384</v>
      </c>
      <c r="D35" s="278">
        <v>34425</v>
      </c>
      <c r="E35" s="314">
        <v>15000</v>
      </c>
      <c r="F35" s="314">
        <f t="shared" si="0"/>
        <v>14250</v>
      </c>
      <c r="G35" s="305">
        <v>750</v>
      </c>
    </row>
    <row r="36" spans="1:7" hidden="1" x14ac:dyDescent="0.25">
      <c r="A36" s="304" t="s">
        <v>393</v>
      </c>
      <c r="B36" s="306" t="s">
        <v>1343</v>
      </c>
      <c r="C36" s="277" t="s">
        <v>385</v>
      </c>
      <c r="D36" s="278">
        <v>34425</v>
      </c>
      <c r="E36" s="314">
        <v>20000</v>
      </c>
      <c r="F36" s="314">
        <f t="shared" si="0"/>
        <v>19000</v>
      </c>
      <c r="G36" s="305">
        <v>1000</v>
      </c>
    </row>
    <row r="37" spans="1:7" hidden="1" x14ac:dyDescent="0.25">
      <c r="A37" s="304" t="s">
        <v>393</v>
      </c>
      <c r="B37" s="306" t="s">
        <v>1344</v>
      </c>
      <c r="C37" s="277" t="s">
        <v>386</v>
      </c>
      <c r="D37" s="278">
        <v>34790</v>
      </c>
      <c r="E37" s="314">
        <v>12000</v>
      </c>
      <c r="F37" s="314">
        <f t="shared" si="0"/>
        <v>11400</v>
      </c>
      <c r="G37" s="305">
        <v>600</v>
      </c>
    </row>
    <row r="38" spans="1:7" hidden="1" x14ac:dyDescent="0.25">
      <c r="A38" s="304" t="s">
        <v>393</v>
      </c>
      <c r="B38" s="306" t="s">
        <v>1352</v>
      </c>
      <c r="C38" s="281" t="s">
        <v>392</v>
      </c>
      <c r="D38" s="278">
        <v>41634</v>
      </c>
      <c r="E38" s="315">
        <v>4778</v>
      </c>
      <c r="F38" s="314">
        <f t="shared" si="0"/>
        <v>4539</v>
      </c>
      <c r="G38" s="305">
        <v>239</v>
      </c>
    </row>
    <row r="39" spans="1:7" hidden="1" x14ac:dyDescent="0.25">
      <c r="A39" s="304" t="s">
        <v>431</v>
      </c>
      <c r="B39" s="306" t="s">
        <v>1382</v>
      </c>
      <c r="C39" s="277" t="s">
        <v>421</v>
      </c>
      <c r="D39" s="282">
        <v>34424</v>
      </c>
      <c r="E39" s="314">
        <v>7445</v>
      </c>
      <c r="F39" s="314">
        <f t="shared" si="0"/>
        <v>7072.75</v>
      </c>
      <c r="G39" s="305">
        <v>372.25</v>
      </c>
    </row>
    <row r="40" spans="1:7" hidden="1" x14ac:dyDescent="0.25">
      <c r="A40" s="304" t="s">
        <v>431</v>
      </c>
      <c r="B40" s="306" t="s">
        <v>1383</v>
      </c>
      <c r="C40" s="277" t="s">
        <v>421</v>
      </c>
      <c r="D40" s="282">
        <v>34424</v>
      </c>
      <c r="E40" s="314">
        <v>66964</v>
      </c>
      <c r="F40" s="314">
        <f t="shared" si="0"/>
        <v>63615.8</v>
      </c>
      <c r="G40" s="305">
        <v>3348.2000000000003</v>
      </c>
    </row>
    <row r="41" spans="1:7" hidden="1" x14ac:dyDescent="0.25">
      <c r="A41" s="304" t="s">
        <v>431</v>
      </c>
      <c r="B41" s="306" t="s">
        <v>1384</v>
      </c>
      <c r="C41" s="277" t="s">
        <v>422</v>
      </c>
      <c r="D41" s="282">
        <v>39386</v>
      </c>
      <c r="E41" s="314">
        <v>4849</v>
      </c>
      <c r="F41" s="314">
        <f t="shared" si="0"/>
        <v>4606.55</v>
      </c>
      <c r="G41" s="305">
        <v>242.44999999999982</v>
      </c>
    </row>
    <row r="42" spans="1:7" hidden="1" x14ac:dyDescent="0.25">
      <c r="A42" s="304" t="s">
        <v>431</v>
      </c>
      <c r="B42" s="306" t="s">
        <v>1385</v>
      </c>
      <c r="C42" s="277" t="s">
        <v>423</v>
      </c>
      <c r="D42" s="282">
        <v>39412</v>
      </c>
      <c r="E42" s="314">
        <v>35120</v>
      </c>
      <c r="F42" s="314">
        <f t="shared" si="0"/>
        <v>33364</v>
      </c>
      <c r="G42" s="305">
        <v>1756</v>
      </c>
    </row>
    <row r="43" spans="1:7" hidden="1" x14ac:dyDescent="0.25">
      <c r="A43" s="304" t="s">
        <v>431</v>
      </c>
      <c r="B43" s="306" t="s">
        <v>1386</v>
      </c>
      <c r="C43" s="277" t="s">
        <v>424</v>
      </c>
      <c r="D43" s="282">
        <v>39660</v>
      </c>
      <c r="E43" s="314">
        <v>16000</v>
      </c>
      <c r="F43" s="314">
        <f t="shared" si="0"/>
        <v>15200</v>
      </c>
      <c r="G43" s="305">
        <v>800</v>
      </c>
    </row>
    <row r="44" spans="1:7" hidden="1" x14ac:dyDescent="0.25">
      <c r="A44" s="304" t="s">
        <v>431</v>
      </c>
      <c r="B44" s="306" t="s">
        <v>1387</v>
      </c>
      <c r="C44" s="290" t="s">
        <v>425</v>
      </c>
      <c r="D44" s="282">
        <v>40700</v>
      </c>
      <c r="E44" s="314">
        <v>60000</v>
      </c>
      <c r="F44" s="314">
        <f t="shared" si="0"/>
        <v>57000</v>
      </c>
      <c r="G44" s="305">
        <v>3000</v>
      </c>
    </row>
    <row r="45" spans="1:7" hidden="1" x14ac:dyDescent="0.25">
      <c r="A45" s="304" t="s">
        <v>431</v>
      </c>
      <c r="B45" s="306" t="s">
        <v>1388</v>
      </c>
      <c r="C45" s="290" t="s">
        <v>426</v>
      </c>
      <c r="D45" s="282">
        <v>41162</v>
      </c>
      <c r="E45" s="314">
        <v>1748</v>
      </c>
      <c r="F45" s="314">
        <f t="shared" si="0"/>
        <v>1660.6</v>
      </c>
      <c r="G45" s="305">
        <v>87.400000000000091</v>
      </c>
    </row>
    <row r="46" spans="1:7" hidden="1" x14ac:dyDescent="0.25">
      <c r="A46" s="304" t="s">
        <v>431</v>
      </c>
      <c r="B46" s="306" t="s">
        <v>1389</v>
      </c>
      <c r="C46" s="290" t="s">
        <v>427</v>
      </c>
      <c r="D46" s="282">
        <v>41162</v>
      </c>
      <c r="E46" s="314">
        <v>4744</v>
      </c>
      <c r="F46" s="314">
        <f t="shared" si="0"/>
        <v>4506.8</v>
      </c>
      <c r="G46" s="305">
        <v>237.19999999999982</v>
      </c>
    </row>
    <row r="47" spans="1:7" hidden="1" x14ac:dyDescent="0.25">
      <c r="A47" s="304" t="s">
        <v>431</v>
      </c>
      <c r="B47" s="306" t="s">
        <v>1390</v>
      </c>
      <c r="C47" s="290" t="s">
        <v>428</v>
      </c>
      <c r="D47" s="282">
        <v>41162</v>
      </c>
      <c r="E47" s="314">
        <v>2848</v>
      </c>
      <c r="F47" s="314">
        <f t="shared" si="0"/>
        <v>2705.6</v>
      </c>
      <c r="G47" s="305">
        <v>142.40000000000009</v>
      </c>
    </row>
    <row r="48" spans="1:7" hidden="1" x14ac:dyDescent="0.25">
      <c r="A48" s="304" t="s">
        <v>431</v>
      </c>
      <c r="B48" s="306" t="s">
        <v>1391</v>
      </c>
      <c r="C48" s="290" t="s">
        <v>429</v>
      </c>
      <c r="D48" s="282">
        <v>41162</v>
      </c>
      <c r="E48" s="314">
        <v>8286</v>
      </c>
      <c r="F48" s="314">
        <f t="shared" si="0"/>
        <v>7871.7</v>
      </c>
      <c r="G48" s="305">
        <v>414.30000000000018</v>
      </c>
    </row>
    <row r="49" spans="1:8" hidden="1" x14ac:dyDescent="0.25">
      <c r="A49" s="304" t="s">
        <v>431</v>
      </c>
      <c r="B49" s="306" t="s">
        <v>1392</v>
      </c>
      <c r="C49" s="290" t="s">
        <v>430</v>
      </c>
      <c r="D49" s="282">
        <v>41437</v>
      </c>
      <c r="E49" s="314">
        <v>21578</v>
      </c>
      <c r="F49" s="314">
        <f t="shared" si="0"/>
        <v>20499.099999999999</v>
      </c>
      <c r="G49" s="305">
        <v>1078.9000000000015</v>
      </c>
    </row>
    <row r="50" spans="1:8" hidden="1" x14ac:dyDescent="0.25">
      <c r="A50" s="304" t="s">
        <v>431</v>
      </c>
      <c r="B50" s="306" t="s">
        <v>1393</v>
      </c>
      <c r="C50" s="287" t="s">
        <v>432</v>
      </c>
      <c r="D50" s="282">
        <v>41882</v>
      </c>
      <c r="E50" s="314">
        <v>41700</v>
      </c>
      <c r="F50" s="314">
        <f t="shared" si="0"/>
        <v>40456.724258831193</v>
      </c>
      <c r="G50" s="305">
        <v>1243.2757411688071</v>
      </c>
    </row>
    <row r="51" spans="1:8" hidden="1" x14ac:dyDescent="0.25">
      <c r="A51" s="304" t="s">
        <v>431</v>
      </c>
      <c r="B51" s="306" t="s">
        <v>1394</v>
      </c>
      <c r="C51" s="287" t="s">
        <v>433</v>
      </c>
      <c r="D51" s="282">
        <v>42086</v>
      </c>
      <c r="E51" s="314">
        <v>47250</v>
      </c>
      <c r="F51" s="314">
        <f t="shared" si="0"/>
        <v>45586.79714181296</v>
      </c>
      <c r="G51" s="305">
        <v>1663.2028581870436</v>
      </c>
    </row>
    <row r="52" spans="1:8" hidden="1" x14ac:dyDescent="0.25">
      <c r="A52" s="304" t="s">
        <v>431</v>
      </c>
      <c r="B52" s="306" t="s">
        <v>1395</v>
      </c>
      <c r="C52" s="287" t="s">
        <v>974</v>
      </c>
      <c r="D52" s="282">
        <v>42155</v>
      </c>
      <c r="E52" s="314">
        <v>5700</v>
      </c>
      <c r="F52" s="314">
        <f t="shared" si="0"/>
        <v>5415</v>
      </c>
      <c r="G52" s="305">
        <v>285</v>
      </c>
    </row>
    <row r="53" spans="1:8" hidden="1" x14ac:dyDescent="0.25">
      <c r="A53" s="304" t="s">
        <v>431</v>
      </c>
      <c r="B53" s="306" t="s">
        <v>1396</v>
      </c>
      <c r="C53" s="287" t="s">
        <v>1023</v>
      </c>
      <c r="D53" s="282">
        <v>42599</v>
      </c>
      <c r="E53" s="314">
        <v>6780</v>
      </c>
      <c r="F53" s="314">
        <f t="shared" si="0"/>
        <v>6441</v>
      </c>
      <c r="G53" s="305">
        <v>338.99999999999955</v>
      </c>
    </row>
    <row r="54" spans="1:8" hidden="1" x14ac:dyDescent="0.25">
      <c r="A54" s="304" t="s">
        <v>431</v>
      </c>
      <c r="B54" s="306" t="s">
        <v>1397</v>
      </c>
      <c r="C54" s="287" t="s">
        <v>1087</v>
      </c>
      <c r="D54" s="282">
        <v>43090</v>
      </c>
      <c r="E54" s="314">
        <v>34110</v>
      </c>
      <c r="F54" s="314">
        <f t="shared" si="0"/>
        <v>32404.5</v>
      </c>
      <c r="G54" s="305">
        <v>1705.5</v>
      </c>
      <c r="H54" s="320"/>
    </row>
    <row r="55" spans="1:8" hidden="1" x14ac:dyDescent="0.25">
      <c r="A55" s="304" t="s">
        <v>434</v>
      </c>
      <c r="B55" s="306" t="s">
        <v>1399</v>
      </c>
      <c r="C55" s="277" t="s">
        <v>435</v>
      </c>
      <c r="D55" s="282">
        <v>35155</v>
      </c>
      <c r="E55" s="314">
        <v>522142</v>
      </c>
      <c r="F55" s="314">
        <f t="shared" si="0"/>
        <v>496034.9</v>
      </c>
      <c r="G55" s="305">
        <v>26107.100000000002</v>
      </c>
    </row>
    <row r="56" spans="1:8" hidden="1" x14ac:dyDescent="0.25">
      <c r="A56" s="304" t="s">
        <v>434</v>
      </c>
      <c r="B56" s="306" t="s">
        <v>1400</v>
      </c>
      <c r="C56" s="277" t="s">
        <v>435</v>
      </c>
      <c r="D56" s="282">
        <v>34425</v>
      </c>
      <c r="E56" s="314">
        <v>223156</v>
      </c>
      <c r="F56" s="314">
        <f t="shared" si="0"/>
        <v>211998.2</v>
      </c>
      <c r="G56" s="305">
        <v>11157.800000000001</v>
      </c>
    </row>
    <row r="57" spans="1:8" hidden="1" x14ac:dyDescent="0.25">
      <c r="A57" s="304" t="s">
        <v>434</v>
      </c>
      <c r="B57" s="306" t="s">
        <v>1401</v>
      </c>
      <c r="C57" s="277" t="s">
        <v>436</v>
      </c>
      <c r="D57" s="282">
        <v>39370</v>
      </c>
      <c r="E57" s="314">
        <v>11482</v>
      </c>
      <c r="F57" s="314">
        <f t="shared" si="0"/>
        <v>10907.9</v>
      </c>
      <c r="G57" s="305">
        <v>574.10000000000036</v>
      </c>
    </row>
    <row r="58" spans="1:8" hidden="1" x14ac:dyDescent="0.25">
      <c r="A58" s="304" t="s">
        <v>434</v>
      </c>
      <c r="B58" s="306" t="s">
        <v>1402</v>
      </c>
      <c r="C58" s="277" t="s">
        <v>437</v>
      </c>
      <c r="D58" s="282">
        <v>39375</v>
      </c>
      <c r="E58" s="314">
        <v>10849</v>
      </c>
      <c r="F58" s="314">
        <f t="shared" si="0"/>
        <v>10306.549999999997</v>
      </c>
      <c r="G58" s="305">
        <v>542.45000000000186</v>
      </c>
    </row>
    <row r="59" spans="1:8" hidden="1" x14ac:dyDescent="0.25">
      <c r="A59" s="304" t="s">
        <v>434</v>
      </c>
      <c r="B59" s="306" t="s">
        <v>1403</v>
      </c>
      <c r="C59" s="277" t="s">
        <v>438</v>
      </c>
      <c r="D59" s="282">
        <v>39386</v>
      </c>
      <c r="E59" s="314">
        <v>95603</v>
      </c>
      <c r="F59" s="314">
        <f t="shared" si="0"/>
        <v>90822.85</v>
      </c>
      <c r="G59" s="305">
        <v>4780.149999999996</v>
      </c>
    </row>
    <row r="60" spans="1:8" hidden="1" x14ac:dyDescent="0.25">
      <c r="A60" s="304" t="s">
        <v>434</v>
      </c>
      <c r="B60" s="306" t="s">
        <v>1404</v>
      </c>
      <c r="C60" s="277" t="s">
        <v>439</v>
      </c>
      <c r="D60" s="282">
        <v>39416</v>
      </c>
      <c r="E60" s="314">
        <v>10000</v>
      </c>
      <c r="F60" s="314">
        <f t="shared" si="0"/>
        <v>9500</v>
      </c>
      <c r="G60" s="305">
        <v>500</v>
      </c>
    </row>
    <row r="61" spans="1:8" hidden="1" x14ac:dyDescent="0.25">
      <c r="A61" s="304" t="s">
        <v>434</v>
      </c>
      <c r="B61" s="306" t="s">
        <v>1405</v>
      </c>
      <c r="C61" s="277" t="s">
        <v>440</v>
      </c>
      <c r="D61" s="282">
        <v>39416</v>
      </c>
      <c r="E61" s="314">
        <v>141490</v>
      </c>
      <c r="F61" s="314">
        <f t="shared" si="0"/>
        <v>134415.5</v>
      </c>
      <c r="G61" s="305">
        <v>7074.5000000000146</v>
      </c>
    </row>
    <row r="62" spans="1:8" hidden="1" x14ac:dyDescent="0.25">
      <c r="A62" s="304" t="s">
        <v>434</v>
      </c>
      <c r="B62" s="306" t="s">
        <v>1406</v>
      </c>
      <c r="C62" s="277" t="s">
        <v>438</v>
      </c>
      <c r="D62" s="282">
        <v>39416</v>
      </c>
      <c r="E62" s="314">
        <v>135508</v>
      </c>
      <c r="F62" s="314">
        <f t="shared" si="0"/>
        <v>128732.6</v>
      </c>
      <c r="G62" s="305">
        <v>6775.3999999999942</v>
      </c>
    </row>
    <row r="63" spans="1:8" hidden="1" x14ac:dyDescent="0.25">
      <c r="A63" s="304" t="s">
        <v>434</v>
      </c>
      <c r="B63" s="306" t="s">
        <v>1407</v>
      </c>
      <c r="C63" s="277" t="s">
        <v>441</v>
      </c>
      <c r="D63" s="282">
        <v>39522</v>
      </c>
      <c r="E63" s="314">
        <v>200630</v>
      </c>
      <c r="F63" s="314">
        <f t="shared" si="0"/>
        <v>190598.5</v>
      </c>
      <c r="G63" s="305">
        <v>10031.5</v>
      </c>
    </row>
    <row r="64" spans="1:8" hidden="1" x14ac:dyDescent="0.25">
      <c r="A64" s="304" t="s">
        <v>434</v>
      </c>
      <c r="B64" s="306" t="s">
        <v>1408</v>
      </c>
      <c r="C64" s="277" t="s">
        <v>438</v>
      </c>
      <c r="D64" s="282">
        <v>34425</v>
      </c>
      <c r="E64" s="314">
        <v>37120</v>
      </c>
      <c r="F64" s="314">
        <f t="shared" si="0"/>
        <v>35264</v>
      </c>
      <c r="G64" s="305">
        <v>1856</v>
      </c>
    </row>
    <row r="65" spans="1:7" hidden="1" x14ac:dyDescent="0.25">
      <c r="A65" s="304" t="s">
        <v>434</v>
      </c>
      <c r="B65" s="306" t="s">
        <v>1409</v>
      </c>
      <c r="C65" s="290" t="s">
        <v>442</v>
      </c>
      <c r="D65" s="282">
        <v>40816</v>
      </c>
      <c r="E65" s="314">
        <v>7873</v>
      </c>
      <c r="F65" s="314">
        <f t="shared" si="0"/>
        <v>7479.35</v>
      </c>
      <c r="G65" s="305">
        <v>393.64999999999964</v>
      </c>
    </row>
    <row r="66" spans="1:7" hidden="1" x14ac:dyDescent="0.25">
      <c r="A66" s="304" t="s">
        <v>434</v>
      </c>
      <c r="B66" s="306" t="s">
        <v>1410</v>
      </c>
      <c r="C66" s="290" t="s">
        <v>442</v>
      </c>
      <c r="D66" s="282">
        <v>40816</v>
      </c>
      <c r="E66" s="314">
        <v>198556</v>
      </c>
      <c r="F66" s="314">
        <f t="shared" si="0"/>
        <v>188628.2</v>
      </c>
      <c r="G66" s="305">
        <v>9927.7999999999738</v>
      </c>
    </row>
    <row r="67" spans="1:7" hidden="1" x14ac:dyDescent="0.25">
      <c r="A67" s="304" t="s">
        <v>434</v>
      </c>
      <c r="B67" s="306" t="s">
        <v>1411</v>
      </c>
      <c r="C67" s="290" t="s">
        <v>442</v>
      </c>
      <c r="D67" s="282">
        <v>40847</v>
      </c>
      <c r="E67" s="314">
        <v>105852</v>
      </c>
      <c r="F67" s="314">
        <f t="shared" si="0"/>
        <v>100559.4</v>
      </c>
      <c r="G67" s="305">
        <v>5292.6000000000058</v>
      </c>
    </row>
    <row r="68" spans="1:7" hidden="1" x14ac:dyDescent="0.25">
      <c r="A68" s="304" t="s">
        <v>526</v>
      </c>
      <c r="B68" s="306" t="s">
        <v>1418</v>
      </c>
      <c r="C68" s="281" t="s">
        <v>445</v>
      </c>
      <c r="D68" s="282">
        <v>36727</v>
      </c>
      <c r="E68" s="314">
        <v>48261</v>
      </c>
      <c r="F68" s="314">
        <f t="shared" si="0"/>
        <v>45847.95</v>
      </c>
      <c r="G68" s="305">
        <v>2413.0500000000002</v>
      </c>
    </row>
    <row r="69" spans="1:7" hidden="1" x14ac:dyDescent="0.25">
      <c r="A69" s="304" t="s">
        <v>526</v>
      </c>
      <c r="B69" s="306" t="s">
        <v>1419</v>
      </c>
      <c r="C69" s="281" t="s">
        <v>446</v>
      </c>
      <c r="D69" s="282">
        <v>36840</v>
      </c>
      <c r="E69" s="314">
        <v>118300</v>
      </c>
      <c r="F69" s="314">
        <f t="shared" si="0"/>
        <v>112385</v>
      </c>
      <c r="G69" s="305">
        <v>5915</v>
      </c>
    </row>
    <row r="70" spans="1:7" hidden="1" x14ac:dyDescent="0.25">
      <c r="A70" s="304" t="s">
        <v>526</v>
      </c>
      <c r="B70" s="306" t="s">
        <v>1420</v>
      </c>
      <c r="C70" s="281" t="s">
        <v>447</v>
      </c>
      <c r="D70" s="282">
        <v>36856</v>
      </c>
      <c r="E70" s="314">
        <v>217271</v>
      </c>
      <c r="F70" s="314">
        <f t="shared" si="0"/>
        <v>206407.45</v>
      </c>
      <c r="G70" s="305">
        <v>10863.550000000001</v>
      </c>
    </row>
    <row r="71" spans="1:7" hidden="1" x14ac:dyDescent="0.25">
      <c r="A71" s="304" t="s">
        <v>526</v>
      </c>
      <c r="B71" s="306" t="s">
        <v>1421</v>
      </c>
      <c r="C71" s="281" t="s">
        <v>448</v>
      </c>
      <c r="D71" s="282">
        <v>36585</v>
      </c>
      <c r="E71" s="314">
        <v>66900</v>
      </c>
      <c r="F71" s="314">
        <f t="shared" si="0"/>
        <v>63555</v>
      </c>
      <c r="G71" s="305">
        <v>3345</v>
      </c>
    </row>
    <row r="72" spans="1:7" hidden="1" x14ac:dyDescent="0.25">
      <c r="A72" s="304" t="s">
        <v>526</v>
      </c>
      <c r="B72" s="306" t="s">
        <v>1422</v>
      </c>
      <c r="C72" s="281" t="s">
        <v>449</v>
      </c>
      <c r="D72" s="282">
        <v>36646</v>
      </c>
      <c r="E72" s="314">
        <v>96000</v>
      </c>
      <c r="F72" s="314">
        <f t="shared" ref="F72:F135" si="1">E72-G72</f>
        <v>91200</v>
      </c>
      <c r="G72" s="305">
        <v>4800</v>
      </c>
    </row>
    <row r="73" spans="1:7" hidden="1" x14ac:dyDescent="0.25">
      <c r="A73" s="304" t="s">
        <v>526</v>
      </c>
      <c r="B73" s="306" t="s">
        <v>1423</v>
      </c>
      <c r="C73" s="281" t="s">
        <v>450</v>
      </c>
      <c r="D73" s="282">
        <v>36666</v>
      </c>
      <c r="E73" s="314">
        <v>90000</v>
      </c>
      <c r="F73" s="314">
        <f t="shared" si="1"/>
        <v>85500</v>
      </c>
      <c r="G73" s="305">
        <v>4500</v>
      </c>
    </row>
    <row r="74" spans="1:7" hidden="1" x14ac:dyDescent="0.25">
      <c r="A74" s="304" t="s">
        <v>526</v>
      </c>
      <c r="B74" s="306" t="s">
        <v>1424</v>
      </c>
      <c r="C74" s="281" t="s">
        <v>451</v>
      </c>
      <c r="D74" s="282">
        <v>36584</v>
      </c>
      <c r="E74" s="314">
        <v>109000</v>
      </c>
      <c r="F74" s="314">
        <f t="shared" si="1"/>
        <v>103550</v>
      </c>
      <c r="G74" s="305">
        <v>5450</v>
      </c>
    </row>
    <row r="75" spans="1:7" hidden="1" x14ac:dyDescent="0.25">
      <c r="A75" s="304" t="s">
        <v>526</v>
      </c>
      <c r="B75" s="306" t="s">
        <v>1425</v>
      </c>
      <c r="C75" s="293" t="s">
        <v>827</v>
      </c>
      <c r="D75" s="282">
        <v>39923</v>
      </c>
      <c r="E75" s="314">
        <v>5850</v>
      </c>
      <c r="F75" s="314">
        <f t="shared" si="1"/>
        <v>5557.5</v>
      </c>
      <c r="G75" s="305">
        <v>292.5</v>
      </c>
    </row>
    <row r="76" spans="1:7" hidden="1" x14ac:dyDescent="0.25">
      <c r="A76" s="304" t="s">
        <v>526</v>
      </c>
      <c r="B76" s="306" t="s">
        <v>1426</v>
      </c>
      <c r="C76" s="293" t="s">
        <v>452</v>
      </c>
      <c r="D76" s="282">
        <v>39938</v>
      </c>
      <c r="E76" s="314">
        <v>27250</v>
      </c>
      <c r="F76" s="314">
        <f t="shared" si="1"/>
        <v>25887.5</v>
      </c>
      <c r="G76" s="305">
        <v>1362.5</v>
      </c>
    </row>
    <row r="77" spans="1:7" hidden="1" x14ac:dyDescent="0.25">
      <c r="A77" s="304" t="s">
        <v>526</v>
      </c>
      <c r="B77" s="306" t="s">
        <v>1427</v>
      </c>
      <c r="C77" s="293" t="s">
        <v>453</v>
      </c>
      <c r="D77" s="282">
        <v>39951</v>
      </c>
      <c r="E77" s="314">
        <v>91000</v>
      </c>
      <c r="F77" s="314">
        <f t="shared" si="1"/>
        <v>86450</v>
      </c>
      <c r="G77" s="305">
        <v>4550</v>
      </c>
    </row>
    <row r="78" spans="1:7" hidden="1" x14ac:dyDescent="0.25">
      <c r="A78" s="304" t="s">
        <v>526</v>
      </c>
      <c r="B78" s="306" t="s">
        <v>1428</v>
      </c>
      <c r="C78" s="293" t="s">
        <v>454</v>
      </c>
      <c r="D78" s="282">
        <v>40070</v>
      </c>
      <c r="E78" s="314">
        <v>54000</v>
      </c>
      <c r="F78" s="314">
        <f t="shared" si="1"/>
        <v>51300</v>
      </c>
      <c r="G78" s="305">
        <v>2700</v>
      </c>
    </row>
    <row r="79" spans="1:7" hidden="1" x14ac:dyDescent="0.25">
      <c r="A79" s="304" t="s">
        <v>526</v>
      </c>
      <c r="B79" s="306" t="s">
        <v>1429</v>
      </c>
      <c r="C79" s="293" t="s">
        <v>455</v>
      </c>
      <c r="D79" s="282">
        <v>40070</v>
      </c>
      <c r="E79" s="314">
        <v>18900</v>
      </c>
      <c r="F79" s="314">
        <f t="shared" si="1"/>
        <v>17955</v>
      </c>
      <c r="G79" s="305">
        <v>945</v>
      </c>
    </row>
    <row r="80" spans="1:7" hidden="1" x14ac:dyDescent="0.25">
      <c r="A80" s="304" t="s">
        <v>526</v>
      </c>
      <c r="B80" s="306" t="s">
        <v>1430</v>
      </c>
      <c r="C80" s="293" t="s">
        <v>456</v>
      </c>
      <c r="D80" s="282">
        <v>40070</v>
      </c>
      <c r="E80" s="314">
        <v>12700</v>
      </c>
      <c r="F80" s="314">
        <f t="shared" si="1"/>
        <v>12065</v>
      </c>
      <c r="G80" s="305">
        <v>635</v>
      </c>
    </row>
    <row r="81" spans="1:7" hidden="1" x14ac:dyDescent="0.25">
      <c r="A81" s="304" t="s">
        <v>526</v>
      </c>
      <c r="B81" s="306" t="s">
        <v>1431</v>
      </c>
      <c r="C81" s="293" t="s">
        <v>457</v>
      </c>
      <c r="D81" s="282">
        <v>40101</v>
      </c>
      <c r="E81" s="314">
        <v>61537</v>
      </c>
      <c r="F81" s="314">
        <f t="shared" si="1"/>
        <v>58460.15</v>
      </c>
      <c r="G81" s="305">
        <v>3076.8499999999985</v>
      </c>
    </row>
    <row r="82" spans="1:7" hidden="1" x14ac:dyDescent="0.25">
      <c r="A82" s="304" t="s">
        <v>526</v>
      </c>
      <c r="B82" s="306" t="s">
        <v>1432</v>
      </c>
      <c r="C82" s="293" t="s">
        <v>458</v>
      </c>
      <c r="D82" s="282">
        <v>40162</v>
      </c>
      <c r="E82" s="314">
        <v>18900</v>
      </c>
      <c r="F82" s="314">
        <f t="shared" si="1"/>
        <v>17955</v>
      </c>
      <c r="G82" s="305">
        <v>945</v>
      </c>
    </row>
    <row r="83" spans="1:7" hidden="1" x14ac:dyDescent="0.25">
      <c r="A83" s="304" t="s">
        <v>526</v>
      </c>
      <c r="B83" s="306" t="s">
        <v>1433</v>
      </c>
      <c r="C83" s="293" t="s">
        <v>459</v>
      </c>
      <c r="D83" s="282">
        <v>40266</v>
      </c>
      <c r="E83" s="314">
        <v>82500</v>
      </c>
      <c r="F83" s="314">
        <f t="shared" si="1"/>
        <v>78375</v>
      </c>
      <c r="G83" s="305">
        <v>4125</v>
      </c>
    </row>
    <row r="84" spans="1:7" hidden="1" x14ac:dyDescent="0.25">
      <c r="A84" s="304" t="s">
        <v>526</v>
      </c>
      <c r="B84" s="306" t="s">
        <v>1434</v>
      </c>
      <c r="C84" s="293" t="s">
        <v>460</v>
      </c>
      <c r="D84" s="282">
        <v>40268</v>
      </c>
      <c r="E84" s="314">
        <v>7190</v>
      </c>
      <c r="F84" s="314">
        <f t="shared" si="1"/>
        <v>6830.5</v>
      </c>
      <c r="G84" s="305">
        <v>359.5</v>
      </c>
    </row>
    <row r="85" spans="1:7" hidden="1" x14ac:dyDescent="0.25">
      <c r="A85" s="304" t="s">
        <v>526</v>
      </c>
      <c r="B85" s="306" t="s">
        <v>1435</v>
      </c>
      <c r="C85" s="287" t="s">
        <v>461</v>
      </c>
      <c r="D85" s="282">
        <v>40317</v>
      </c>
      <c r="E85" s="314">
        <v>38400</v>
      </c>
      <c r="F85" s="314">
        <f t="shared" si="1"/>
        <v>36480</v>
      </c>
      <c r="G85" s="305">
        <v>1920</v>
      </c>
    </row>
    <row r="86" spans="1:7" hidden="1" x14ac:dyDescent="0.25">
      <c r="A86" s="304" t="s">
        <v>526</v>
      </c>
      <c r="B86" s="306" t="s">
        <v>1436</v>
      </c>
      <c r="C86" s="287" t="s">
        <v>461</v>
      </c>
      <c r="D86" s="282">
        <v>40359</v>
      </c>
      <c r="E86" s="314">
        <v>35000</v>
      </c>
      <c r="F86" s="314">
        <f t="shared" si="1"/>
        <v>33250</v>
      </c>
      <c r="G86" s="305">
        <v>1750</v>
      </c>
    </row>
    <row r="87" spans="1:7" hidden="1" x14ac:dyDescent="0.25">
      <c r="A87" s="304" t="s">
        <v>526</v>
      </c>
      <c r="B87" s="306" t="s">
        <v>1437</v>
      </c>
      <c r="C87" s="287" t="s">
        <v>462</v>
      </c>
      <c r="D87" s="282">
        <v>40359</v>
      </c>
      <c r="E87" s="314">
        <v>43000</v>
      </c>
      <c r="F87" s="314">
        <f t="shared" si="1"/>
        <v>40850</v>
      </c>
      <c r="G87" s="305">
        <v>2150</v>
      </c>
    </row>
    <row r="88" spans="1:7" hidden="1" x14ac:dyDescent="0.25">
      <c r="A88" s="304" t="s">
        <v>526</v>
      </c>
      <c r="B88" s="306" t="s">
        <v>1438</v>
      </c>
      <c r="C88" s="287" t="s">
        <v>463</v>
      </c>
      <c r="D88" s="282">
        <v>40359</v>
      </c>
      <c r="E88" s="314">
        <v>55000</v>
      </c>
      <c r="F88" s="314">
        <f t="shared" si="1"/>
        <v>52250</v>
      </c>
      <c r="G88" s="305">
        <v>2750</v>
      </c>
    </row>
    <row r="89" spans="1:7" hidden="1" x14ac:dyDescent="0.25">
      <c r="A89" s="304" t="s">
        <v>526</v>
      </c>
      <c r="B89" s="306" t="s">
        <v>1439</v>
      </c>
      <c r="C89" s="287" t="s">
        <v>462</v>
      </c>
      <c r="D89" s="282">
        <v>40359</v>
      </c>
      <c r="E89" s="314">
        <v>21500</v>
      </c>
      <c r="F89" s="314">
        <f t="shared" si="1"/>
        <v>20425</v>
      </c>
      <c r="G89" s="305">
        <v>1075</v>
      </c>
    </row>
    <row r="90" spans="1:7" hidden="1" x14ac:dyDescent="0.25">
      <c r="A90" s="304" t="s">
        <v>526</v>
      </c>
      <c r="B90" s="306" t="s">
        <v>1440</v>
      </c>
      <c r="C90" s="287" t="s">
        <v>464</v>
      </c>
      <c r="D90" s="282">
        <v>40408</v>
      </c>
      <c r="E90" s="314">
        <v>39000</v>
      </c>
      <c r="F90" s="314">
        <f t="shared" si="1"/>
        <v>37050</v>
      </c>
      <c r="G90" s="305">
        <v>1950</v>
      </c>
    </row>
    <row r="91" spans="1:7" hidden="1" x14ac:dyDescent="0.25">
      <c r="A91" s="304" t="s">
        <v>526</v>
      </c>
      <c r="B91" s="306" t="s">
        <v>1441</v>
      </c>
      <c r="C91" s="287" t="s">
        <v>465</v>
      </c>
      <c r="D91" s="282">
        <v>40451</v>
      </c>
      <c r="E91" s="314">
        <v>85000</v>
      </c>
      <c r="F91" s="314">
        <f t="shared" si="1"/>
        <v>80750</v>
      </c>
      <c r="G91" s="305">
        <v>4250</v>
      </c>
    </row>
    <row r="92" spans="1:7" hidden="1" x14ac:dyDescent="0.25">
      <c r="A92" s="304" t="s">
        <v>526</v>
      </c>
      <c r="B92" s="306" t="s">
        <v>1442</v>
      </c>
      <c r="C92" s="287" t="s">
        <v>466</v>
      </c>
      <c r="D92" s="282">
        <v>40482</v>
      </c>
      <c r="E92" s="314">
        <v>37250</v>
      </c>
      <c r="F92" s="314">
        <f t="shared" si="1"/>
        <v>35387.5</v>
      </c>
      <c r="G92" s="305">
        <v>1862.5</v>
      </c>
    </row>
    <row r="93" spans="1:7" hidden="1" x14ac:dyDescent="0.25">
      <c r="A93" s="304" t="s">
        <v>526</v>
      </c>
      <c r="B93" s="306" t="s">
        <v>1443</v>
      </c>
      <c r="C93" s="287" t="s">
        <v>462</v>
      </c>
      <c r="D93" s="282">
        <v>40596</v>
      </c>
      <c r="E93" s="314">
        <v>21500</v>
      </c>
      <c r="F93" s="314">
        <f t="shared" si="1"/>
        <v>20425</v>
      </c>
      <c r="G93" s="305">
        <v>1075</v>
      </c>
    </row>
    <row r="94" spans="1:7" hidden="1" x14ac:dyDescent="0.25">
      <c r="A94" s="304" t="s">
        <v>526</v>
      </c>
      <c r="B94" s="306" t="s">
        <v>1444</v>
      </c>
      <c r="C94" s="287" t="s">
        <v>463</v>
      </c>
      <c r="D94" s="282">
        <v>40596</v>
      </c>
      <c r="E94" s="314">
        <v>57000</v>
      </c>
      <c r="F94" s="314">
        <f t="shared" si="1"/>
        <v>54150</v>
      </c>
      <c r="G94" s="305">
        <v>2850</v>
      </c>
    </row>
    <row r="95" spans="1:7" hidden="1" x14ac:dyDescent="0.25">
      <c r="A95" s="304" t="s">
        <v>526</v>
      </c>
      <c r="B95" s="306" t="s">
        <v>1445</v>
      </c>
      <c r="C95" s="287" t="s">
        <v>467</v>
      </c>
      <c r="D95" s="282">
        <v>40602</v>
      </c>
      <c r="E95" s="314">
        <v>47300</v>
      </c>
      <c r="F95" s="314">
        <f t="shared" si="1"/>
        <v>44935</v>
      </c>
      <c r="G95" s="305">
        <v>2365</v>
      </c>
    </row>
    <row r="96" spans="1:7" hidden="1" x14ac:dyDescent="0.25">
      <c r="A96" s="304" t="s">
        <v>526</v>
      </c>
      <c r="B96" s="306" t="s">
        <v>1446</v>
      </c>
      <c r="C96" s="287" t="s">
        <v>467</v>
      </c>
      <c r="D96" s="282">
        <v>40602</v>
      </c>
      <c r="E96" s="314">
        <v>47300</v>
      </c>
      <c r="F96" s="314">
        <f t="shared" si="1"/>
        <v>44935</v>
      </c>
      <c r="G96" s="305">
        <v>2365</v>
      </c>
    </row>
    <row r="97" spans="1:7" hidden="1" x14ac:dyDescent="0.25">
      <c r="A97" s="304" t="s">
        <v>526</v>
      </c>
      <c r="B97" s="306" t="s">
        <v>1447</v>
      </c>
      <c r="C97" s="287" t="s">
        <v>468</v>
      </c>
      <c r="D97" s="282">
        <v>40613</v>
      </c>
      <c r="E97" s="314">
        <v>390423</v>
      </c>
      <c r="F97" s="314">
        <f t="shared" si="1"/>
        <v>370901.85</v>
      </c>
      <c r="G97" s="305">
        <v>19521.150000000023</v>
      </c>
    </row>
    <row r="98" spans="1:7" hidden="1" x14ac:dyDescent="0.25">
      <c r="A98" s="304" t="s">
        <v>526</v>
      </c>
      <c r="B98" s="306" t="s">
        <v>1448</v>
      </c>
      <c r="C98" s="287" t="s">
        <v>462</v>
      </c>
      <c r="D98" s="282">
        <v>40630</v>
      </c>
      <c r="E98" s="314">
        <v>21500</v>
      </c>
      <c r="F98" s="314">
        <f t="shared" si="1"/>
        <v>20425</v>
      </c>
      <c r="G98" s="305">
        <v>1075</v>
      </c>
    </row>
    <row r="99" spans="1:7" hidden="1" x14ac:dyDescent="0.25">
      <c r="A99" s="304" t="s">
        <v>526</v>
      </c>
      <c r="B99" s="306" t="s">
        <v>1449</v>
      </c>
      <c r="C99" s="287" t="s">
        <v>469</v>
      </c>
      <c r="D99" s="282">
        <v>40633</v>
      </c>
      <c r="E99" s="314">
        <v>135300</v>
      </c>
      <c r="F99" s="314">
        <f t="shared" si="1"/>
        <v>128535</v>
      </c>
      <c r="G99" s="305">
        <v>6765</v>
      </c>
    </row>
    <row r="100" spans="1:7" hidden="1" x14ac:dyDescent="0.25">
      <c r="A100" s="304" t="s">
        <v>526</v>
      </c>
      <c r="B100" s="306" t="s">
        <v>1450</v>
      </c>
      <c r="C100" s="290" t="s">
        <v>470</v>
      </c>
      <c r="D100" s="282">
        <v>40647</v>
      </c>
      <c r="E100" s="314">
        <v>61990</v>
      </c>
      <c r="F100" s="314">
        <f t="shared" si="1"/>
        <v>58890.5</v>
      </c>
      <c r="G100" s="305">
        <v>3099.5</v>
      </c>
    </row>
    <row r="101" spans="1:7" hidden="1" x14ac:dyDescent="0.25">
      <c r="A101" s="304" t="s">
        <v>526</v>
      </c>
      <c r="B101" s="306" t="s">
        <v>1451</v>
      </c>
      <c r="C101" s="290" t="s">
        <v>471</v>
      </c>
      <c r="D101" s="282">
        <v>40656</v>
      </c>
      <c r="E101" s="314">
        <v>16500</v>
      </c>
      <c r="F101" s="314">
        <f t="shared" si="1"/>
        <v>15675</v>
      </c>
      <c r="G101" s="305">
        <v>825</v>
      </c>
    </row>
    <row r="102" spans="1:7" hidden="1" x14ac:dyDescent="0.25">
      <c r="A102" s="304" t="s">
        <v>526</v>
      </c>
      <c r="B102" s="306" t="s">
        <v>1452</v>
      </c>
      <c r="C102" s="290" t="s">
        <v>472</v>
      </c>
      <c r="D102" s="282">
        <v>40693</v>
      </c>
      <c r="E102" s="314">
        <v>6365</v>
      </c>
      <c r="F102" s="314">
        <f t="shared" si="1"/>
        <v>6046.75</v>
      </c>
      <c r="G102" s="305">
        <v>318.25</v>
      </c>
    </row>
    <row r="103" spans="1:7" hidden="1" x14ac:dyDescent="0.25">
      <c r="A103" s="304" t="s">
        <v>526</v>
      </c>
      <c r="B103" s="306" t="s">
        <v>1453</v>
      </c>
      <c r="C103" s="290" t="s">
        <v>473</v>
      </c>
      <c r="D103" s="282">
        <v>40693</v>
      </c>
      <c r="E103" s="314">
        <v>6656</v>
      </c>
      <c r="F103" s="314">
        <f t="shared" si="1"/>
        <v>6323.2</v>
      </c>
      <c r="G103" s="305">
        <v>332.80000000000018</v>
      </c>
    </row>
    <row r="104" spans="1:7" hidden="1" x14ac:dyDescent="0.25">
      <c r="A104" s="304" t="s">
        <v>526</v>
      </c>
      <c r="B104" s="306" t="s">
        <v>1454</v>
      </c>
      <c r="C104" s="290" t="s">
        <v>474</v>
      </c>
      <c r="D104" s="282">
        <v>40721</v>
      </c>
      <c r="E104" s="314">
        <v>10306</v>
      </c>
      <c r="F104" s="314">
        <f t="shared" si="1"/>
        <v>9790.7000000000007</v>
      </c>
      <c r="G104" s="305">
        <v>515.29999999999927</v>
      </c>
    </row>
    <row r="105" spans="1:7" hidden="1" x14ac:dyDescent="0.25">
      <c r="A105" s="304" t="s">
        <v>526</v>
      </c>
      <c r="B105" s="306" t="s">
        <v>1455</v>
      </c>
      <c r="C105" s="290" t="s">
        <v>474</v>
      </c>
      <c r="D105" s="282">
        <v>40721</v>
      </c>
      <c r="E105" s="314">
        <v>20612</v>
      </c>
      <c r="F105" s="314">
        <f t="shared" si="1"/>
        <v>19581.400000000001</v>
      </c>
      <c r="G105" s="305">
        <v>1030.5999999999985</v>
      </c>
    </row>
    <row r="106" spans="1:7" hidden="1" x14ac:dyDescent="0.25">
      <c r="A106" s="304" t="s">
        <v>526</v>
      </c>
      <c r="B106" s="306" t="s">
        <v>1456</v>
      </c>
      <c r="C106" s="290" t="s">
        <v>475</v>
      </c>
      <c r="D106" s="282">
        <v>40745</v>
      </c>
      <c r="E106" s="314">
        <v>45000</v>
      </c>
      <c r="F106" s="314">
        <f t="shared" si="1"/>
        <v>42750</v>
      </c>
      <c r="G106" s="305">
        <v>2250</v>
      </c>
    </row>
    <row r="107" spans="1:7" hidden="1" x14ac:dyDescent="0.25">
      <c r="A107" s="304" t="s">
        <v>526</v>
      </c>
      <c r="B107" s="306" t="s">
        <v>1457</v>
      </c>
      <c r="C107" s="290" t="s">
        <v>476</v>
      </c>
      <c r="D107" s="282">
        <v>40745</v>
      </c>
      <c r="E107" s="314">
        <v>28500</v>
      </c>
      <c r="F107" s="314">
        <f t="shared" si="1"/>
        <v>27075</v>
      </c>
      <c r="G107" s="305">
        <v>1425</v>
      </c>
    </row>
    <row r="108" spans="1:7" hidden="1" x14ac:dyDescent="0.25">
      <c r="A108" s="304" t="s">
        <v>526</v>
      </c>
      <c r="B108" s="306" t="s">
        <v>1458</v>
      </c>
      <c r="C108" s="290" t="s">
        <v>477</v>
      </c>
      <c r="D108" s="282">
        <v>40755</v>
      </c>
      <c r="E108" s="314">
        <v>3291</v>
      </c>
      <c r="F108" s="314">
        <f t="shared" si="1"/>
        <v>3126.45</v>
      </c>
      <c r="G108" s="305">
        <v>164.55</v>
      </c>
    </row>
    <row r="109" spans="1:7" hidden="1" x14ac:dyDescent="0.25">
      <c r="A109" s="304" t="s">
        <v>526</v>
      </c>
      <c r="B109" s="306" t="s">
        <v>1459</v>
      </c>
      <c r="C109" s="290" t="s">
        <v>474</v>
      </c>
      <c r="D109" s="282">
        <v>40755</v>
      </c>
      <c r="E109" s="314">
        <v>10306</v>
      </c>
      <c r="F109" s="314">
        <f t="shared" si="1"/>
        <v>9790.7000000000007</v>
      </c>
      <c r="G109" s="305">
        <v>515.29999999999927</v>
      </c>
    </row>
    <row r="110" spans="1:7" hidden="1" x14ac:dyDescent="0.25">
      <c r="A110" s="304" t="s">
        <v>526</v>
      </c>
      <c r="B110" s="306" t="s">
        <v>1460</v>
      </c>
      <c r="C110" s="290" t="s">
        <v>478</v>
      </c>
      <c r="D110" s="282">
        <v>40800</v>
      </c>
      <c r="E110" s="314">
        <v>3523</v>
      </c>
      <c r="F110" s="314">
        <f t="shared" si="1"/>
        <v>3346.85</v>
      </c>
      <c r="G110" s="305">
        <v>176.15</v>
      </c>
    </row>
    <row r="111" spans="1:7" hidden="1" x14ac:dyDescent="0.25">
      <c r="A111" s="304" t="s">
        <v>526</v>
      </c>
      <c r="B111" s="306" t="s">
        <v>1461</v>
      </c>
      <c r="C111" s="290" t="s">
        <v>479</v>
      </c>
      <c r="D111" s="282">
        <v>40808</v>
      </c>
      <c r="E111" s="314">
        <v>80325</v>
      </c>
      <c r="F111" s="314">
        <f t="shared" si="1"/>
        <v>76308.75</v>
      </c>
      <c r="G111" s="305">
        <v>4016.25</v>
      </c>
    </row>
    <row r="112" spans="1:7" hidden="1" x14ac:dyDescent="0.25">
      <c r="A112" s="304" t="s">
        <v>526</v>
      </c>
      <c r="B112" s="306" t="s">
        <v>1462</v>
      </c>
      <c r="C112" s="290" t="s">
        <v>480</v>
      </c>
      <c r="D112" s="282">
        <v>40808</v>
      </c>
      <c r="E112" s="314">
        <v>91540</v>
      </c>
      <c r="F112" s="314">
        <f t="shared" si="1"/>
        <v>86963</v>
      </c>
      <c r="G112" s="305">
        <v>4577</v>
      </c>
    </row>
    <row r="113" spans="1:7" hidden="1" x14ac:dyDescent="0.25">
      <c r="A113" s="304" t="s">
        <v>526</v>
      </c>
      <c r="B113" s="306" t="s">
        <v>1463</v>
      </c>
      <c r="C113" s="290" t="s">
        <v>481</v>
      </c>
      <c r="D113" s="282">
        <v>40808</v>
      </c>
      <c r="E113" s="314">
        <v>60675</v>
      </c>
      <c r="F113" s="314">
        <f t="shared" si="1"/>
        <v>57641.25</v>
      </c>
      <c r="G113" s="305">
        <v>3033.75</v>
      </c>
    </row>
    <row r="114" spans="1:7" hidden="1" x14ac:dyDescent="0.25">
      <c r="A114" s="304" t="s">
        <v>526</v>
      </c>
      <c r="B114" s="306" t="s">
        <v>1464</v>
      </c>
      <c r="C114" s="290" t="s">
        <v>482</v>
      </c>
      <c r="D114" s="282">
        <v>40847</v>
      </c>
      <c r="E114" s="314">
        <v>81930</v>
      </c>
      <c r="F114" s="314">
        <f t="shared" si="1"/>
        <v>77833.5</v>
      </c>
      <c r="G114" s="305">
        <v>4096.5</v>
      </c>
    </row>
    <row r="115" spans="1:7" hidden="1" x14ac:dyDescent="0.25">
      <c r="A115" s="304" t="s">
        <v>526</v>
      </c>
      <c r="B115" s="306" t="s">
        <v>1465</v>
      </c>
      <c r="C115" s="290" t="s">
        <v>483</v>
      </c>
      <c r="D115" s="282">
        <v>40939</v>
      </c>
      <c r="E115" s="314">
        <v>3575</v>
      </c>
      <c r="F115" s="314">
        <f t="shared" si="1"/>
        <v>3396.25</v>
      </c>
      <c r="G115" s="305">
        <v>178.75</v>
      </c>
    </row>
    <row r="116" spans="1:7" hidden="1" x14ac:dyDescent="0.25">
      <c r="A116" s="304" t="s">
        <v>526</v>
      </c>
      <c r="B116" s="306" t="s">
        <v>1466</v>
      </c>
      <c r="C116" s="290" t="s">
        <v>484</v>
      </c>
      <c r="D116" s="282">
        <v>40968</v>
      </c>
      <c r="E116" s="314">
        <v>23500</v>
      </c>
      <c r="F116" s="314">
        <f t="shared" si="1"/>
        <v>22325</v>
      </c>
      <c r="G116" s="305">
        <v>1175.0000000000018</v>
      </c>
    </row>
    <row r="117" spans="1:7" hidden="1" x14ac:dyDescent="0.25">
      <c r="A117" s="304" t="s">
        <v>526</v>
      </c>
      <c r="B117" s="306" t="s">
        <v>1467</v>
      </c>
      <c r="C117" s="290" t="s">
        <v>485</v>
      </c>
      <c r="D117" s="282">
        <v>40999</v>
      </c>
      <c r="E117" s="314">
        <v>13053</v>
      </c>
      <c r="F117" s="314">
        <f t="shared" si="1"/>
        <v>12400.35</v>
      </c>
      <c r="G117" s="305">
        <v>652.64999999999964</v>
      </c>
    </row>
    <row r="118" spans="1:7" hidden="1" x14ac:dyDescent="0.25">
      <c r="A118" s="304" t="s">
        <v>526</v>
      </c>
      <c r="B118" s="306" t="s">
        <v>1468</v>
      </c>
      <c r="C118" s="290" t="s">
        <v>486</v>
      </c>
      <c r="D118" s="282">
        <v>40999</v>
      </c>
      <c r="E118" s="314">
        <v>1691</v>
      </c>
      <c r="F118" s="314">
        <f t="shared" si="1"/>
        <v>1606.4499999999998</v>
      </c>
      <c r="G118" s="305">
        <v>84.550000000000125</v>
      </c>
    </row>
    <row r="119" spans="1:7" hidden="1" x14ac:dyDescent="0.25">
      <c r="A119" s="304" t="s">
        <v>526</v>
      </c>
      <c r="B119" s="306" t="s">
        <v>1469</v>
      </c>
      <c r="C119" s="290" t="s">
        <v>487</v>
      </c>
      <c r="D119" s="282">
        <v>40999</v>
      </c>
      <c r="E119" s="314">
        <v>21216</v>
      </c>
      <c r="F119" s="314">
        <f t="shared" si="1"/>
        <v>20155.200000000004</v>
      </c>
      <c r="G119" s="305">
        <v>1060.7999999999975</v>
      </c>
    </row>
    <row r="120" spans="1:7" hidden="1" x14ac:dyDescent="0.25">
      <c r="A120" s="304" t="s">
        <v>526</v>
      </c>
      <c r="B120" s="306" t="s">
        <v>1470</v>
      </c>
      <c r="C120" s="290" t="s">
        <v>488</v>
      </c>
      <c r="D120" s="282">
        <v>40999</v>
      </c>
      <c r="E120" s="314">
        <v>72000</v>
      </c>
      <c r="F120" s="314">
        <f t="shared" si="1"/>
        <v>68400</v>
      </c>
      <c r="G120" s="305">
        <v>3600.0000000000073</v>
      </c>
    </row>
    <row r="121" spans="1:7" hidden="1" x14ac:dyDescent="0.25">
      <c r="A121" s="304" t="s">
        <v>526</v>
      </c>
      <c r="B121" s="306" t="s">
        <v>1471</v>
      </c>
      <c r="C121" s="290" t="s">
        <v>489</v>
      </c>
      <c r="D121" s="282">
        <v>40999</v>
      </c>
      <c r="E121" s="314">
        <v>19200</v>
      </c>
      <c r="F121" s="314">
        <f t="shared" si="1"/>
        <v>18240</v>
      </c>
      <c r="G121" s="305">
        <v>959.99999999999818</v>
      </c>
    </row>
    <row r="122" spans="1:7" hidden="1" x14ac:dyDescent="0.25">
      <c r="A122" s="304" t="s">
        <v>526</v>
      </c>
      <c r="B122" s="306" t="s">
        <v>1472</v>
      </c>
      <c r="C122" s="290" t="s">
        <v>490</v>
      </c>
      <c r="D122" s="282">
        <v>41008</v>
      </c>
      <c r="E122" s="314">
        <v>5824</v>
      </c>
      <c r="F122" s="314">
        <f t="shared" si="1"/>
        <v>5532.8</v>
      </c>
      <c r="G122" s="305">
        <v>291.2</v>
      </c>
    </row>
    <row r="123" spans="1:7" hidden="1" x14ac:dyDescent="0.25">
      <c r="A123" s="304" t="s">
        <v>526</v>
      </c>
      <c r="B123" s="306" t="s">
        <v>1473</v>
      </c>
      <c r="C123" s="290" t="s">
        <v>491</v>
      </c>
      <c r="D123" s="282">
        <v>41018</v>
      </c>
      <c r="E123" s="314">
        <v>5051</v>
      </c>
      <c r="F123" s="314">
        <f t="shared" si="1"/>
        <v>4798.45</v>
      </c>
      <c r="G123" s="305">
        <v>252.55</v>
      </c>
    </row>
    <row r="124" spans="1:7" hidden="1" x14ac:dyDescent="0.25">
      <c r="A124" s="304" t="s">
        <v>526</v>
      </c>
      <c r="B124" s="306" t="s">
        <v>1474</v>
      </c>
      <c r="C124" s="290" t="s">
        <v>492</v>
      </c>
      <c r="D124" s="282">
        <v>41023</v>
      </c>
      <c r="E124" s="314">
        <v>39157</v>
      </c>
      <c r="F124" s="314">
        <f t="shared" si="1"/>
        <v>37199.15</v>
      </c>
      <c r="G124" s="305">
        <v>1957.8499999999985</v>
      </c>
    </row>
    <row r="125" spans="1:7" hidden="1" x14ac:dyDescent="0.25">
      <c r="A125" s="304" t="s">
        <v>526</v>
      </c>
      <c r="B125" s="306" t="s">
        <v>1475</v>
      </c>
      <c r="C125" s="290" t="s">
        <v>493</v>
      </c>
      <c r="D125" s="282">
        <v>41023</v>
      </c>
      <c r="E125" s="314">
        <v>5465</v>
      </c>
      <c r="F125" s="314">
        <f t="shared" si="1"/>
        <v>5191.75</v>
      </c>
      <c r="G125" s="305">
        <v>273.25000000000045</v>
      </c>
    </row>
    <row r="126" spans="1:7" hidden="1" x14ac:dyDescent="0.25">
      <c r="A126" s="304" t="s">
        <v>526</v>
      </c>
      <c r="B126" s="306" t="s">
        <v>1476</v>
      </c>
      <c r="C126" s="290" t="s">
        <v>493</v>
      </c>
      <c r="D126" s="282">
        <v>41031</v>
      </c>
      <c r="E126" s="314">
        <v>2611</v>
      </c>
      <c r="F126" s="314">
        <f t="shared" si="1"/>
        <v>2480.4499999999998</v>
      </c>
      <c r="G126" s="305">
        <v>130.55000000000001</v>
      </c>
    </row>
    <row r="127" spans="1:7" hidden="1" x14ac:dyDescent="0.25">
      <c r="A127" s="304" t="s">
        <v>526</v>
      </c>
      <c r="B127" s="306" t="s">
        <v>1477</v>
      </c>
      <c r="C127" s="290" t="s">
        <v>494</v>
      </c>
      <c r="D127" s="282">
        <v>41036</v>
      </c>
      <c r="E127" s="314">
        <v>3848</v>
      </c>
      <c r="F127" s="314">
        <f t="shared" si="1"/>
        <v>3655.6</v>
      </c>
      <c r="G127" s="305">
        <v>192.4</v>
      </c>
    </row>
    <row r="128" spans="1:7" ht="30" hidden="1" x14ac:dyDescent="0.25">
      <c r="A128" s="304" t="s">
        <v>526</v>
      </c>
      <c r="B128" s="306" t="s">
        <v>1478</v>
      </c>
      <c r="C128" s="290" t="s">
        <v>495</v>
      </c>
      <c r="D128" s="282">
        <v>41052</v>
      </c>
      <c r="E128" s="314">
        <v>41402</v>
      </c>
      <c r="F128" s="314">
        <f t="shared" si="1"/>
        <v>39331.899999999994</v>
      </c>
      <c r="G128" s="305">
        <v>2070.1000000000022</v>
      </c>
    </row>
    <row r="129" spans="1:7" hidden="1" x14ac:dyDescent="0.25">
      <c r="A129" s="304" t="s">
        <v>526</v>
      </c>
      <c r="B129" s="306" t="s">
        <v>1479</v>
      </c>
      <c r="C129" s="290" t="s">
        <v>496</v>
      </c>
      <c r="D129" s="282">
        <v>41039</v>
      </c>
      <c r="E129" s="314">
        <v>1555</v>
      </c>
      <c r="F129" s="314">
        <f t="shared" si="1"/>
        <v>1477.25</v>
      </c>
      <c r="G129" s="305">
        <v>77.75</v>
      </c>
    </row>
    <row r="130" spans="1:7" hidden="1" x14ac:dyDescent="0.25">
      <c r="A130" s="304" t="s">
        <v>526</v>
      </c>
      <c r="B130" s="306" t="s">
        <v>1480</v>
      </c>
      <c r="C130" s="290" t="s">
        <v>497</v>
      </c>
      <c r="D130" s="282">
        <v>41016</v>
      </c>
      <c r="E130" s="314">
        <v>1450</v>
      </c>
      <c r="F130" s="314">
        <f t="shared" si="1"/>
        <v>1377.5</v>
      </c>
      <c r="G130" s="305">
        <v>72.5</v>
      </c>
    </row>
    <row r="131" spans="1:7" hidden="1" x14ac:dyDescent="0.25">
      <c r="A131" s="304" t="s">
        <v>526</v>
      </c>
      <c r="B131" s="306" t="s">
        <v>1481</v>
      </c>
      <c r="C131" s="290" t="s">
        <v>498</v>
      </c>
      <c r="D131" s="282">
        <v>41076</v>
      </c>
      <c r="E131" s="314">
        <v>8320</v>
      </c>
      <c r="F131" s="314">
        <f t="shared" si="1"/>
        <v>7904</v>
      </c>
      <c r="G131" s="305">
        <v>416</v>
      </c>
    </row>
    <row r="132" spans="1:7" hidden="1" x14ac:dyDescent="0.25">
      <c r="A132" s="304" t="s">
        <v>526</v>
      </c>
      <c r="B132" s="306" t="s">
        <v>1482</v>
      </c>
      <c r="C132" s="290" t="s">
        <v>499</v>
      </c>
      <c r="D132" s="282">
        <v>41093</v>
      </c>
      <c r="E132" s="314">
        <v>35516</v>
      </c>
      <c r="F132" s="314">
        <f t="shared" si="1"/>
        <v>33740.199999999997</v>
      </c>
      <c r="G132" s="305">
        <v>1775.7999999999993</v>
      </c>
    </row>
    <row r="133" spans="1:7" hidden="1" x14ac:dyDescent="0.25">
      <c r="A133" s="304" t="s">
        <v>526</v>
      </c>
      <c r="B133" s="306" t="s">
        <v>1483</v>
      </c>
      <c r="C133" s="290" t="s">
        <v>500</v>
      </c>
      <c r="D133" s="282">
        <v>41097</v>
      </c>
      <c r="E133" s="314">
        <v>13721</v>
      </c>
      <c r="F133" s="314">
        <f t="shared" si="1"/>
        <v>13034.95</v>
      </c>
      <c r="G133" s="305">
        <v>686.05000000000007</v>
      </c>
    </row>
    <row r="134" spans="1:7" hidden="1" x14ac:dyDescent="0.25">
      <c r="A134" s="304" t="s">
        <v>526</v>
      </c>
      <c r="B134" s="306" t="s">
        <v>1484</v>
      </c>
      <c r="C134" s="290" t="s">
        <v>501</v>
      </c>
      <c r="D134" s="282">
        <v>41100</v>
      </c>
      <c r="E134" s="314">
        <v>14700</v>
      </c>
      <c r="F134" s="314">
        <f t="shared" si="1"/>
        <v>13965</v>
      </c>
      <c r="G134" s="305">
        <v>735</v>
      </c>
    </row>
    <row r="135" spans="1:7" hidden="1" x14ac:dyDescent="0.25">
      <c r="A135" s="304" t="s">
        <v>526</v>
      </c>
      <c r="B135" s="306" t="s">
        <v>1485</v>
      </c>
      <c r="C135" s="290" t="s">
        <v>502</v>
      </c>
      <c r="D135" s="282">
        <v>41152</v>
      </c>
      <c r="E135" s="314">
        <v>23744</v>
      </c>
      <c r="F135" s="314">
        <f t="shared" si="1"/>
        <v>22556.799999999999</v>
      </c>
      <c r="G135" s="305">
        <v>1187.2</v>
      </c>
    </row>
    <row r="136" spans="1:7" hidden="1" x14ac:dyDescent="0.25">
      <c r="A136" s="304" t="s">
        <v>526</v>
      </c>
      <c r="B136" s="306" t="s">
        <v>1486</v>
      </c>
      <c r="C136" s="290" t="s">
        <v>503</v>
      </c>
      <c r="D136" s="282">
        <v>41144</v>
      </c>
      <c r="E136" s="314">
        <v>14500</v>
      </c>
      <c r="F136" s="314">
        <f t="shared" ref="F136:F199" si="2">E136-G136</f>
        <v>13774.999999999998</v>
      </c>
      <c r="G136" s="305">
        <v>725.00000000000182</v>
      </c>
    </row>
    <row r="137" spans="1:7" hidden="1" x14ac:dyDescent="0.25">
      <c r="A137" s="304" t="s">
        <v>526</v>
      </c>
      <c r="B137" s="306" t="s">
        <v>1487</v>
      </c>
      <c r="C137" s="290" t="s">
        <v>504</v>
      </c>
      <c r="D137" s="282">
        <v>41132</v>
      </c>
      <c r="E137" s="314">
        <v>19000</v>
      </c>
      <c r="F137" s="314">
        <f t="shared" si="2"/>
        <v>18050</v>
      </c>
      <c r="G137" s="305">
        <v>950.00000000000182</v>
      </c>
    </row>
    <row r="138" spans="1:7" hidden="1" x14ac:dyDescent="0.25">
      <c r="A138" s="304" t="s">
        <v>526</v>
      </c>
      <c r="B138" s="306" t="s">
        <v>1488</v>
      </c>
      <c r="C138" s="290" t="s">
        <v>505</v>
      </c>
      <c r="D138" s="282">
        <v>41058</v>
      </c>
      <c r="E138" s="314">
        <v>54000</v>
      </c>
      <c r="F138" s="314">
        <f t="shared" si="2"/>
        <v>51300.000000000007</v>
      </c>
      <c r="G138" s="305">
        <v>2699.9999999999945</v>
      </c>
    </row>
    <row r="139" spans="1:7" hidden="1" x14ac:dyDescent="0.25">
      <c r="A139" s="304" t="s">
        <v>526</v>
      </c>
      <c r="B139" s="306" t="s">
        <v>1489</v>
      </c>
      <c r="C139" s="290" t="s">
        <v>506</v>
      </c>
      <c r="D139" s="282">
        <v>41156</v>
      </c>
      <c r="E139" s="314">
        <v>2100</v>
      </c>
      <c r="F139" s="314">
        <f t="shared" si="2"/>
        <v>1995</v>
      </c>
      <c r="G139" s="305">
        <v>105</v>
      </c>
    </row>
    <row r="140" spans="1:7" hidden="1" x14ac:dyDescent="0.25">
      <c r="A140" s="304" t="s">
        <v>526</v>
      </c>
      <c r="B140" s="306" t="s">
        <v>1490</v>
      </c>
      <c r="C140" s="290" t="s">
        <v>496</v>
      </c>
      <c r="D140" s="282">
        <v>41156</v>
      </c>
      <c r="E140" s="314">
        <v>6810</v>
      </c>
      <c r="F140" s="314">
        <f t="shared" si="2"/>
        <v>6469.5</v>
      </c>
      <c r="G140" s="305">
        <v>340.5</v>
      </c>
    </row>
    <row r="141" spans="1:7" hidden="1" x14ac:dyDescent="0.25">
      <c r="A141" s="304" t="s">
        <v>526</v>
      </c>
      <c r="B141" s="306" t="s">
        <v>1491</v>
      </c>
      <c r="C141" s="290" t="s">
        <v>507</v>
      </c>
      <c r="D141" s="282">
        <v>41226</v>
      </c>
      <c r="E141" s="314">
        <v>10964</v>
      </c>
      <c r="F141" s="314">
        <f t="shared" si="2"/>
        <v>10415.799999999999</v>
      </c>
      <c r="G141" s="305">
        <v>548.20000000000005</v>
      </c>
    </row>
    <row r="142" spans="1:7" hidden="1" x14ac:dyDescent="0.25">
      <c r="A142" s="304" t="s">
        <v>526</v>
      </c>
      <c r="B142" s="306" t="s">
        <v>1492</v>
      </c>
      <c r="C142" s="290" t="s">
        <v>507</v>
      </c>
      <c r="D142" s="282">
        <v>41242</v>
      </c>
      <c r="E142" s="314">
        <v>12791</v>
      </c>
      <c r="F142" s="314">
        <f t="shared" si="2"/>
        <v>12151.45</v>
      </c>
      <c r="G142" s="305">
        <v>639.55000000000007</v>
      </c>
    </row>
    <row r="143" spans="1:7" hidden="1" x14ac:dyDescent="0.25">
      <c r="A143" s="304" t="s">
        <v>526</v>
      </c>
      <c r="B143" s="306" t="s">
        <v>1493</v>
      </c>
      <c r="C143" s="290" t="s">
        <v>508</v>
      </c>
      <c r="D143" s="282">
        <v>41132</v>
      </c>
      <c r="E143" s="314">
        <v>13500</v>
      </c>
      <c r="F143" s="314">
        <f t="shared" si="2"/>
        <v>12824.999999999998</v>
      </c>
      <c r="G143" s="305">
        <v>675.00000000000136</v>
      </c>
    </row>
    <row r="144" spans="1:7" hidden="1" x14ac:dyDescent="0.25">
      <c r="A144" s="304" t="s">
        <v>526</v>
      </c>
      <c r="B144" s="306" t="s">
        <v>1494</v>
      </c>
      <c r="C144" s="290" t="s">
        <v>509</v>
      </c>
      <c r="D144" s="282">
        <v>41132</v>
      </c>
      <c r="E144" s="314">
        <v>5500</v>
      </c>
      <c r="F144" s="314">
        <f t="shared" si="2"/>
        <v>5225</v>
      </c>
      <c r="G144" s="305">
        <v>275</v>
      </c>
    </row>
    <row r="145" spans="1:7" hidden="1" x14ac:dyDescent="0.25">
      <c r="A145" s="304" t="s">
        <v>526</v>
      </c>
      <c r="B145" s="306" t="s">
        <v>1495</v>
      </c>
      <c r="C145" s="290" t="s">
        <v>503</v>
      </c>
      <c r="D145" s="282">
        <v>41313</v>
      </c>
      <c r="E145" s="314">
        <v>14500</v>
      </c>
      <c r="F145" s="314">
        <f t="shared" si="2"/>
        <v>13774.999999999998</v>
      </c>
      <c r="G145" s="305">
        <v>725.00000000000182</v>
      </c>
    </row>
    <row r="146" spans="1:7" hidden="1" x14ac:dyDescent="0.25">
      <c r="A146" s="304" t="s">
        <v>526</v>
      </c>
      <c r="B146" s="306" t="s">
        <v>1496</v>
      </c>
      <c r="C146" s="290" t="s">
        <v>510</v>
      </c>
      <c r="D146" s="282">
        <v>41321</v>
      </c>
      <c r="E146" s="314">
        <v>1490</v>
      </c>
      <c r="F146" s="314">
        <f t="shared" si="2"/>
        <v>1415.5</v>
      </c>
      <c r="G146" s="305">
        <v>74.5</v>
      </c>
    </row>
    <row r="147" spans="1:7" hidden="1" x14ac:dyDescent="0.25">
      <c r="A147" s="304" t="s">
        <v>526</v>
      </c>
      <c r="B147" s="306" t="s">
        <v>1497</v>
      </c>
      <c r="C147" s="290" t="s">
        <v>511</v>
      </c>
      <c r="D147" s="282">
        <v>41309</v>
      </c>
      <c r="E147" s="314">
        <v>22230</v>
      </c>
      <c r="F147" s="314">
        <f t="shared" si="2"/>
        <v>21118.5</v>
      </c>
      <c r="G147" s="305">
        <v>1111.5</v>
      </c>
    </row>
    <row r="148" spans="1:7" hidden="1" x14ac:dyDescent="0.25">
      <c r="A148" s="304" t="s">
        <v>526</v>
      </c>
      <c r="B148" s="306" t="s">
        <v>1498</v>
      </c>
      <c r="C148" s="290" t="s">
        <v>512</v>
      </c>
      <c r="D148" s="282">
        <v>41317</v>
      </c>
      <c r="E148" s="314">
        <v>1419</v>
      </c>
      <c r="F148" s="314">
        <f t="shared" si="2"/>
        <v>1348.05</v>
      </c>
      <c r="G148" s="305">
        <v>70.95</v>
      </c>
    </row>
    <row r="149" spans="1:7" hidden="1" x14ac:dyDescent="0.25">
      <c r="A149" s="304" t="s">
        <v>526</v>
      </c>
      <c r="B149" s="306" t="s">
        <v>1499</v>
      </c>
      <c r="C149" s="290" t="s">
        <v>455</v>
      </c>
      <c r="D149" s="282">
        <v>41363</v>
      </c>
      <c r="E149" s="314">
        <v>14500</v>
      </c>
      <c r="F149" s="314">
        <f t="shared" si="2"/>
        <v>13774.999999999998</v>
      </c>
      <c r="G149" s="305">
        <v>725.00000000000182</v>
      </c>
    </row>
    <row r="150" spans="1:7" s="321" customFormat="1" hidden="1" x14ac:dyDescent="0.25">
      <c r="A150" s="287" t="s">
        <v>526</v>
      </c>
      <c r="B150" s="306" t="s">
        <v>1500</v>
      </c>
      <c r="C150" s="290" t="s">
        <v>513</v>
      </c>
      <c r="D150" s="282">
        <v>41363</v>
      </c>
      <c r="E150" s="316">
        <v>9500</v>
      </c>
      <c r="F150" s="314">
        <f t="shared" si="2"/>
        <v>9025</v>
      </c>
      <c r="G150" s="305">
        <v>475</v>
      </c>
    </row>
    <row r="151" spans="1:7" hidden="1" x14ac:dyDescent="0.25">
      <c r="A151" s="304" t="s">
        <v>526</v>
      </c>
      <c r="B151" s="306" t="s">
        <v>1501</v>
      </c>
      <c r="C151" s="290" t="s">
        <v>514</v>
      </c>
      <c r="D151" s="282">
        <v>41334</v>
      </c>
      <c r="E151" s="314">
        <v>7309</v>
      </c>
      <c r="F151" s="314">
        <f t="shared" si="2"/>
        <v>6943.55</v>
      </c>
      <c r="G151" s="305">
        <v>365.45000000000005</v>
      </c>
    </row>
    <row r="152" spans="1:7" hidden="1" x14ac:dyDescent="0.25">
      <c r="A152" s="304" t="s">
        <v>526</v>
      </c>
      <c r="B152" s="306" t="s">
        <v>1502</v>
      </c>
      <c r="C152" s="290" t="s">
        <v>514</v>
      </c>
      <c r="D152" s="282">
        <v>41346</v>
      </c>
      <c r="E152" s="314">
        <v>12258</v>
      </c>
      <c r="F152" s="314">
        <f t="shared" si="2"/>
        <v>11645.1</v>
      </c>
      <c r="G152" s="305">
        <v>612.9</v>
      </c>
    </row>
    <row r="153" spans="1:7" hidden="1" x14ac:dyDescent="0.25">
      <c r="A153" s="304" t="s">
        <v>526</v>
      </c>
      <c r="B153" s="306" t="s">
        <v>1503</v>
      </c>
      <c r="C153" s="290" t="s">
        <v>515</v>
      </c>
      <c r="D153" s="282">
        <v>41347</v>
      </c>
      <c r="E153" s="314">
        <v>8683</v>
      </c>
      <c r="F153" s="314">
        <f t="shared" si="2"/>
        <v>8248.85</v>
      </c>
      <c r="G153" s="305">
        <v>434.15000000000003</v>
      </c>
    </row>
    <row r="154" spans="1:7" hidden="1" x14ac:dyDescent="0.25">
      <c r="A154" s="304" t="s">
        <v>526</v>
      </c>
      <c r="B154" s="306" t="s">
        <v>1504</v>
      </c>
      <c r="C154" s="290" t="s">
        <v>516</v>
      </c>
      <c r="D154" s="282">
        <v>41224</v>
      </c>
      <c r="E154" s="314">
        <v>7000</v>
      </c>
      <c r="F154" s="314">
        <f t="shared" si="2"/>
        <v>6650.0000000000018</v>
      </c>
      <c r="G154" s="305">
        <v>349.99999999999864</v>
      </c>
    </row>
    <row r="155" spans="1:7" hidden="1" x14ac:dyDescent="0.25">
      <c r="A155" s="304" t="s">
        <v>526</v>
      </c>
      <c r="B155" s="306" t="s">
        <v>1505</v>
      </c>
      <c r="C155" s="290" t="s">
        <v>492</v>
      </c>
      <c r="D155" s="282">
        <v>41386</v>
      </c>
      <c r="E155" s="314">
        <v>14038</v>
      </c>
      <c r="F155" s="314">
        <f t="shared" si="2"/>
        <v>13336.099999999997</v>
      </c>
      <c r="G155" s="305">
        <v>701.90000000000282</v>
      </c>
    </row>
    <row r="156" spans="1:7" hidden="1" x14ac:dyDescent="0.25">
      <c r="A156" s="304" t="s">
        <v>526</v>
      </c>
      <c r="B156" s="306" t="s">
        <v>1506</v>
      </c>
      <c r="C156" s="290" t="s">
        <v>492</v>
      </c>
      <c r="D156" s="282">
        <v>41412</v>
      </c>
      <c r="E156" s="314">
        <v>21228</v>
      </c>
      <c r="F156" s="314">
        <f t="shared" si="2"/>
        <v>20166.600000000009</v>
      </c>
      <c r="G156" s="305">
        <v>1061.3999999999905</v>
      </c>
    </row>
    <row r="157" spans="1:7" hidden="1" x14ac:dyDescent="0.25">
      <c r="A157" s="304" t="s">
        <v>526</v>
      </c>
      <c r="B157" s="306" t="s">
        <v>1507</v>
      </c>
      <c r="C157" s="290" t="s">
        <v>492</v>
      </c>
      <c r="D157" s="282">
        <v>41405</v>
      </c>
      <c r="E157" s="314">
        <v>26553</v>
      </c>
      <c r="F157" s="314">
        <f t="shared" si="2"/>
        <v>25225.350000000009</v>
      </c>
      <c r="G157" s="305">
        <v>1327.6499999999905</v>
      </c>
    </row>
    <row r="158" spans="1:7" hidden="1" x14ac:dyDescent="0.25">
      <c r="A158" s="304" t="s">
        <v>526</v>
      </c>
      <c r="B158" s="306" t="s">
        <v>1508</v>
      </c>
      <c r="C158" s="290" t="s">
        <v>492</v>
      </c>
      <c r="D158" s="282">
        <v>41425</v>
      </c>
      <c r="E158" s="314">
        <v>1450</v>
      </c>
      <c r="F158" s="314">
        <f t="shared" si="2"/>
        <v>1377.5</v>
      </c>
      <c r="G158" s="305">
        <v>72.5</v>
      </c>
    </row>
    <row r="159" spans="1:7" hidden="1" x14ac:dyDescent="0.25">
      <c r="A159" s="304" t="s">
        <v>526</v>
      </c>
      <c r="B159" s="306" t="s">
        <v>1509</v>
      </c>
      <c r="C159" s="290" t="s">
        <v>517</v>
      </c>
      <c r="D159" s="282">
        <v>41477</v>
      </c>
      <c r="E159" s="314">
        <v>820000</v>
      </c>
      <c r="F159" s="314">
        <f t="shared" si="2"/>
        <v>779000.00000000023</v>
      </c>
      <c r="G159" s="305">
        <v>40999.999999999825</v>
      </c>
    </row>
    <row r="160" spans="1:7" s="322" customFormat="1" hidden="1" x14ac:dyDescent="0.25">
      <c r="A160" s="304" t="s">
        <v>526</v>
      </c>
      <c r="B160" s="307" t="s">
        <v>1510</v>
      </c>
      <c r="C160" s="287" t="s">
        <v>518</v>
      </c>
      <c r="D160" s="282">
        <v>41486</v>
      </c>
      <c r="E160" s="317">
        <v>33390</v>
      </c>
      <c r="F160" s="314">
        <f t="shared" si="2"/>
        <v>31720.499999999993</v>
      </c>
      <c r="G160" s="305">
        <v>1669.5000000000055</v>
      </c>
    </row>
    <row r="161" spans="1:7" hidden="1" x14ac:dyDescent="0.25">
      <c r="A161" s="304" t="s">
        <v>526</v>
      </c>
      <c r="B161" s="306" t="s">
        <v>1511</v>
      </c>
      <c r="C161" s="290" t="s">
        <v>519</v>
      </c>
      <c r="D161" s="282">
        <v>41502</v>
      </c>
      <c r="E161" s="314">
        <v>140000</v>
      </c>
      <c r="F161" s="314">
        <f t="shared" si="2"/>
        <v>132999.99999999997</v>
      </c>
      <c r="G161" s="305">
        <v>7000.0000000000291</v>
      </c>
    </row>
    <row r="162" spans="1:7" hidden="1" x14ac:dyDescent="0.25">
      <c r="A162" s="304" t="s">
        <v>526</v>
      </c>
      <c r="B162" s="306" t="s">
        <v>1512</v>
      </c>
      <c r="C162" s="290" t="s">
        <v>520</v>
      </c>
      <c r="D162" s="282">
        <v>41498</v>
      </c>
      <c r="E162" s="314">
        <v>11542</v>
      </c>
      <c r="F162" s="314">
        <f t="shared" si="2"/>
        <v>10964.900000000003</v>
      </c>
      <c r="G162" s="305">
        <v>577.09999999999627</v>
      </c>
    </row>
    <row r="163" spans="1:7" hidden="1" x14ac:dyDescent="0.25">
      <c r="A163" s="304" t="s">
        <v>526</v>
      </c>
      <c r="B163" s="306" t="s">
        <v>1513</v>
      </c>
      <c r="C163" s="290" t="s">
        <v>521</v>
      </c>
      <c r="D163" s="282">
        <v>41582</v>
      </c>
      <c r="E163" s="314">
        <v>45800</v>
      </c>
      <c r="F163" s="314">
        <f t="shared" si="2"/>
        <v>43510</v>
      </c>
      <c r="G163" s="305">
        <v>2290.0000000000036</v>
      </c>
    </row>
    <row r="164" spans="1:7" hidden="1" x14ac:dyDescent="0.25">
      <c r="A164" s="304" t="s">
        <v>526</v>
      </c>
      <c r="B164" s="306" t="s">
        <v>1514</v>
      </c>
      <c r="C164" s="290" t="s">
        <v>522</v>
      </c>
      <c r="D164" s="282">
        <v>41596</v>
      </c>
      <c r="E164" s="314">
        <v>8400</v>
      </c>
      <c r="F164" s="314">
        <f t="shared" si="2"/>
        <v>7980</v>
      </c>
      <c r="G164" s="305">
        <v>420.00000000000045</v>
      </c>
    </row>
    <row r="165" spans="1:7" hidden="1" x14ac:dyDescent="0.25">
      <c r="A165" s="304" t="s">
        <v>526</v>
      </c>
      <c r="B165" s="306" t="s">
        <v>1515</v>
      </c>
      <c r="C165" s="290" t="s">
        <v>523</v>
      </c>
      <c r="D165" s="282">
        <v>41656</v>
      </c>
      <c r="E165" s="314">
        <v>17745</v>
      </c>
      <c r="F165" s="314">
        <f t="shared" si="2"/>
        <v>16857.75</v>
      </c>
      <c r="G165" s="305">
        <v>887.24999999999909</v>
      </c>
    </row>
    <row r="166" spans="1:7" hidden="1" x14ac:dyDescent="0.25">
      <c r="A166" s="304" t="s">
        <v>526</v>
      </c>
      <c r="B166" s="306" t="s">
        <v>1516</v>
      </c>
      <c r="C166" s="290" t="s">
        <v>524</v>
      </c>
      <c r="D166" s="282">
        <v>41694</v>
      </c>
      <c r="E166" s="314">
        <v>31500</v>
      </c>
      <c r="F166" s="314">
        <f t="shared" si="2"/>
        <v>29925</v>
      </c>
      <c r="G166" s="305">
        <v>1575</v>
      </c>
    </row>
    <row r="167" spans="1:7" s="323" customFormat="1" ht="30" hidden="1" x14ac:dyDescent="0.25">
      <c r="A167" s="290" t="s">
        <v>526</v>
      </c>
      <c r="B167" s="306" t="s">
        <v>1517</v>
      </c>
      <c r="C167" s="290" t="s">
        <v>525</v>
      </c>
      <c r="D167" s="289">
        <v>41712</v>
      </c>
      <c r="E167" s="316">
        <v>26250</v>
      </c>
      <c r="F167" s="314">
        <f t="shared" si="2"/>
        <v>24937.5</v>
      </c>
      <c r="G167" s="305">
        <v>1312.5</v>
      </c>
    </row>
    <row r="168" spans="1:7" hidden="1" x14ac:dyDescent="0.25">
      <c r="A168" s="304" t="s">
        <v>526</v>
      </c>
      <c r="B168" s="306" t="s">
        <v>1518</v>
      </c>
      <c r="C168" s="290" t="s">
        <v>493</v>
      </c>
      <c r="D168" s="282">
        <v>41711</v>
      </c>
      <c r="E168" s="314">
        <v>13053</v>
      </c>
      <c r="F168" s="314">
        <f t="shared" si="2"/>
        <v>12400.35</v>
      </c>
      <c r="G168" s="305">
        <v>652.65000000000009</v>
      </c>
    </row>
    <row r="169" spans="1:7" hidden="1" x14ac:dyDescent="0.25">
      <c r="A169" s="304" t="s">
        <v>526</v>
      </c>
      <c r="B169" s="306" t="s">
        <v>1519</v>
      </c>
      <c r="C169" s="290" t="s">
        <v>527</v>
      </c>
      <c r="D169" s="278">
        <v>41748</v>
      </c>
      <c r="E169" s="314">
        <v>16700</v>
      </c>
      <c r="F169" s="314">
        <f t="shared" si="2"/>
        <v>15865</v>
      </c>
      <c r="G169" s="305">
        <v>835</v>
      </c>
    </row>
    <row r="170" spans="1:7" hidden="1" x14ac:dyDescent="0.25">
      <c r="A170" s="304" t="s">
        <v>526</v>
      </c>
      <c r="B170" s="306" t="s">
        <v>1520</v>
      </c>
      <c r="C170" s="290" t="s">
        <v>528</v>
      </c>
      <c r="D170" s="278">
        <v>41748</v>
      </c>
      <c r="E170" s="314">
        <v>15900</v>
      </c>
      <c r="F170" s="314">
        <f t="shared" si="2"/>
        <v>15105</v>
      </c>
      <c r="G170" s="305">
        <v>795</v>
      </c>
    </row>
    <row r="171" spans="1:7" hidden="1" x14ac:dyDescent="0.25">
      <c r="A171" s="304" t="s">
        <v>526</v>
      </c>
      <c r="B171" s="306" t="s">
        <v>1521</v>
      </c>
      <c r="C171" s="290" t="s">
        <v>527</v>
      </c>
      <c r="D171" s="278">
        <v>41748</v>
      </c>
      <c r="E171" s="314">
        <v>25000</v>
      </c>
      <c r="F171" s="314">
        <f t="shared" si="2"/>
        <v>23750</v>
      </c>
      <c r="G171" s="305">
        <v>1250</v>
      </c>
    </row>
    <row r="172" spans="1:7" hidden="1" x14ac:dyDescent="0.25">
      <c r="A172" s="304" t="s">
        <v>526</v>
      </c>
      <c r="B172" s="306" t="s">
        <v>1522</v>
      </c>
      <c r="C172" s="290" t="s">
        <v>529</v>
      </c>
      <c r="D172" s="278">
        <v>41748</v>
      </c>
      <c r="E172" s="314">
        <v>53735</v>
      </c>
      <c r="F172" s="314">
        <f t="shared" si="2"/>
        <v>51048.25</v>
      </c>
      <c r="G172" s="305">
        <v>2686.75</v>
      </c>
    </row>
    <row r="173" spans="1:7" hidden="1" x14ac:dyDescent="0.25">
      <c r="A173" s="304" t="s">
        <v>526</v>
      </c>
      <c r="B173" s="306" t="s">
        <v>1523</v>
      </c>
      <c r="C173" s="290" t="s">
        <v>530</v>
      </c>
      <c r="D173" s="278">
        <v>41750</v>
      </c>
      <c r="E173" s="314">
        <v>29400</v>
      </c>
      <c r="F173" s="314">
        <f t="shared" si="2"/>
        <v>27930</v>
      </c>
      <c r="G173" s="305">
        <v>1470</v>
      </c>
    </row>
    <row r="174" spans="1:7" hidden="1" x14ac:dyDescent="0.25">
      <c r="A174" s="304" t="s">
        <v>526</v>
      </c>
      <c r="B174" s="306" t="s">
        <v>1524</v>
      </c>
      <c r="C174" s="290" t="s">
        <v>531</v>
      </c>
      <c r="D174" s="278">
        <v>41751</v>
      </c>
      <c r="E174" s="314">
        <v>10000</v>
      </c>
      <c r="F174" s="314">
        <f t="shared" si="2"/>
        <v>9500</v>
      </c>
      <c r="G174" s="305">
        <v>500</v>
      </c>
    </row>
    <row r="175" spans="1:7" hidden="1" x14ac:dyDescent="0.25">
      <c r="A175" s="304" t="s">
        <v>526</v>
      </c>
      <c r="B175" s="306" t="s">
        <v>1525</v>
      </c>
      <c r="C175" s="290" t="s">
        <v>532</v>
      </c>
      <c r="D175" s="278">
        <v>41752</v>
      </c>
      <c r="E175" s="314">
        <v>12286</v>
      </c>
      <c r="F175" s="314">
        <f t="shared" si="2"/>
        <v>11671.7</v>
      </c>
      <c r="G175" s="305">
        <v>614.30000000000007</v>
      </c>
    </row>
    <row r="176" spans="1:7" hidden="1" x14ac:dyDescent="0.25">
      <c r="A176" s="304" t="s">
        <v>526</v>
      </c>
      <c r="B176" s="306" t="s">
        <v>1526</v>
      </c>
      <c r="C176" s="290" t="s">
        <v>533</v>
      </c>
      <c r="D176" s="278">
        <v>41757</v>
      </c>
      <c r="E176" s="314">
        <v>31500</v>
      </c>
      <c r="F176" s="314">
        <f t="shared" si="2"/>
        <v>29925</v>
      </c>
      <c r="G176" s="305">
        <v>1575</v>
      </c>
    </row>
    <row r="177" spans="1:7" hidden="1" x14ac:dyDescent="0.25">
      <c r="A177" s="304" t="s">
        <v>526</v>
      </c>
      <c r="B177" s="306" t="s">
        <v>1527</v>
      </c>
      <c r="C177" s="290" t="s">
        <v>534</v>
      </c>
      <c r="D177" s="278">
        <v>41761</v>
      </c>
      <c r="E177" s="314">
        <v>4237</v>
      </c>
      <c r="F177" s="314">
        <f t="shared" si="2"/>
        <v>4025.15</v>
      </c>
      <c r="G177" s="305">
        <v>211.85000000000002</v>
      </c>
    </row>
    <row r="178" spans="1:7" hidden="1" x14ac:dyDescent="0.25">
      <c r="A178" s="304" t="s">
        <v>526</v>
      </c>
      <c r="B178" s="306" t="s">
        <v>1528</v>
      </c>
      <c r="C178" s="290" t="s">
        <v>535</v>
      </c>
      <c r="D178" s="278">
        <v>41761</v>
      </c>
      <c r="E178" s="314">
        <v>31602</v>
      </c>
      <c r="F178" s="314">
        <f t="shared" si="2"/>
        <v>30021.9</v>
      </c>
      <c r="G178" s="305">
        <v>1580.1000000000004</v>
      </c>
    </row>
    <row r="179" spans="1:7" hidden="1" x14ac:dyDescent="0.25">
      <c r="A179" s="304" t="s">
        <v>526</v>
      </c>
      <c r="B179" s="306" t="s">
        <v>1529</v>
      </c>
      <c r="C179" s="290" t="s">
        <v>535</v>
      </c>
      <c r="D179" s="278">
        <v>41772</v>
      </c>
      <c r="E179" s="314">
        <v>23702</v>
      </c>
      <c r="F179" s="314">
        <f t="shared" si="2"/>
        <v>22516.9</v>
      </c>
      <c r="G179" s="305">
        <v>1185.1000000000001</v>
      </c>
    </row>
    <row r="180" spans="1:7" hidden="1" x14ac:dyDescent="0.25">
      <c r="A180" s="304" t="s">
        <v>526</v>
      </c>
      <c r="B180" s="306" t="s">
        <v>1530</v>
      </c>
      <c r="C180" s="290" t="s">
        <v>536</v>
      </c>
      <c r="D180" s="278">
        <v>41775</v>
      </c>
      <c r="E180" s="314">
        <v>33443</v>
      </c>
      <c r="F180" s="314">
        <f t="shared" si="2"/>
        <v>31770.85</v>
      </c>
      <c r="G180" s="305">
        <v>1672.15</v>
      </c>
    </row>
    <row r="181" spans="1:7" hidden="1" x14ac:dyDescent="0.25">
      <c r="A181" s="304" t="s">
        <v>526</v>
      </c>
      <c r="B181" s="306" t="s">
        <v>1531</v>
      </c>
      <c r="C181" s="290" t="s">
        <v>486</v>
      </c>
      <c r="D181" s="278">
        <v>41787</v>
      </c>
      <c r="E181" s="314">
        <v>9618</v>
      </c>
      <c r="F181" s="314">
        <f t="shared" si="2"/>
        <v>9137.1</v>
      </c>
      <c r="G181" s="305">
        <v>480.90000000000009</v>
      </c>
    </row>
    <row r="182" spans="1:7" hidden="1" x14ac:dyDescent="0.25">
      <c r="A182" s="304" t="s">
        <v>526</v>
      </c>
      <c r="B182" s="306" t="s">
        <v>1532</v>
      </c>
      <c r="C182" s="290" t="s">
        <v>537</v>
      </c>
      <c r="D182" s="278">
        <v>41792</v>
      </c>
      <c r="E182" s="314">
        <v>48000</v>
      </c>
      <c r="F182" s="314">
        <f t="shared" si="2"/>
        <v>45600</v>
      </c>
      <c r="G182" s="305">
        <v>2400</v>
      </c>
    </row>
    <row r="183" spans="1:7" hidden="1" x14ac:dyDescent="0.25">
      <c r="A183" s="304" t="s">
        <v>526</v>
      </c>
      <c r="B183" s="306" t="s">
        <v>1533</v>
      </c>
      <c r="C183" s="290" t="s">
        <v>538</v>
      </c>
      <c r="D183" s="278">
        <v>41794</v>
      </c>
      <c r="E183" s="314">
        <v>37785</v>
      </c>
      <c r="F183" s="314">
        <f t="shared" si="2"/>
        <v>35895.75</v>
      </c>
      <c r="G183" s="305">
        <v>1889.25</v>
      </c>
    </row>
    <row r="184" spans="1:7" hidden="1" x14ac:dyDescent="0.25">
      <c r="A184" s="304" t="s">
        <v>526</v>
      </c>
      <c r="B184" s="306" t="s">
        <v>1534</v>
      </c>
      <c r="C184" s="290" t="s">
        <v>539</v>
      </c>
      <c r="D184" s="278">
        <v>41803</v>
      </c>
      <c r="E184" s="314">
        <v>7245</v>
      </c>
      <c r="F184" s="314">
        <f t="shared" si="2"/>
        <v>6882.75</v>
      </c>
      <c r="G184" s="305">
        <v>362.25</v>
      </c>
    </row>
    <row r="185" spans="1:7" hidden="1" x14ac:dyDescent="0.25">
      <c r="A185" s="304" t="s">
        <v>526</v>
      </c>
      <c r="B185" s="306" t="s">
        <v>1535</v>
      </c>
      <c r="C185" s="290" t="s">
        <v>540</v>
      </c>
      <c r="D185" s="278">
        <v>41855</v>
      </c>
      <c r="E185" s="314">
        <v>32850</v>
      </c>
      <c r="F185" s="314">
        <f t="shared" si="2"/>
        <v>31207.5</v>
      </c>
      <c r="G185" s="305">
        <v>1642.5</v>
      </c>
    </row>
    <row r="186" spans="1:7" hidden="1" x14ac:dyDescent="0.25">
      <c r="A186" s="304" t="s">
        <v>526</v>
      </c>
      <c r="B186" s="306" t="s">
        <v>1536</v>
      </c>
      <c r="C186" s="290" t="s">
        <v>541</v>
      </c>
      <c r="D186" s="278">
        <v>41883</v>
      </c>
      <c r="E186" s="314">
        <v>13500</v>
      </c>
      <c r="F186" s="314">
        <f t="shared" si="2"/>
        <v>12825</v>
      </c>
      <c r="G186" s="305">
        <v>675</v>
      </c>
    </row>
    <row r="187" spans="1:7" hidden="1" x14ac:dyDescent="0.25">
      <c r="A187" s="304" t="s">
        <v>526</v>
      </c>
      <c r="B187" s="306" t="s">
        <v>1537</v>
      </c>
      <c r="C187" s="290" t="s">
        <v>542</v>
      </c>
      <c r="D187" s="278">
        <v>41883</v>
      </c>
      <c r="E187" s="314">
        <v>63600</v>
      </c>
      <c r="F187" s="314">
        <f t="shared" si="2"/>
        <v>60420</v>
      </c>
      <c r="G187" s="305">
        <v>3180</v>
      </c>
    </row>
    <row r="188" spans="1:7" hidden="1" x14ac:dyDescent="0.25">
      <c r="A188" s="304" t="s">
        <v>526</v>
      </c>
      <c r="B188" s="306" t="s">
        <v>1538</v>
      </c>
      <c r="C188" s="290" t="s">
        <v>542</v>
      </c>
      <c r="D188" s="278">
        <v>41883</v>
      </c>
      <c r="E188" s="314">
        <v>31800</v>
      </c>
      <c r="F188" s="314">
        <f t="shared" si="2"/>
        <v>30210</v>
      </c>
      <c r="G188" s="305">
        <v>1590</v>
      </c>
    </row>
    <row r="189" spans="1:7" hidden="1" x14ac:dyDescent="0.25">
      <c r="A189" s="304" t="s">
        <v>526</v>
      </c>
      <c r="B189" s="306" t="s">
        <v>1539</v>
      </c>
      <c r="C189" s="290" t="s">
        <v>543</v>
      </c>
      <c r="D189" s="278">
        <v>41883</v>
      </c>
      <c r="E189" s="314">
        <v>5400</v>
      </c>
      <c r="F189" s="314">
        <f t="shared" si="2"/>
        <v>5130</v>
      </c>
      <c r="G189" s="305">
        <v>270</v>
      </c>
    </row>
    <row r="190" spans="1:7" ht="30" hidden="1" x14ac:dyDescent="0.25">
      <c r="A190" s="304" t="s">
        <v>526</v>
      </c>
      <c r="B190" s="308" t="s">
        <v>1540</v>
      </c>
      <c r="C190" s="290" t="s">
        <v>544</v>
      </c>
      <c r="D190" s="278">
        <v>41911</v>
      </c>
      <c r="E190" s="314">
        <v>23905.75</v>
      </c>
      <c r="F190" s="314">
        <f t="shared" si="2"/>
        <v>22710.462500000001</v>
      </c>
      <c r="G190" s="305">
        <v>1195.2875000000004</v>
      </c>
    </row>
    <row r="191" spans="1:7" hidden="1" x14ac:dyDescent="0.25">
      <c r="A191" s="304" t="s">
        <v>526</v>
      </c>
      <c r="B191" s="308" t="s">
        <v>1541</v>
      </c>
      <c r="C191" s="290" t="s">
        <v>545</v>
      </c>
      <c r="D191" s="278">
        <v>41969</v>
      </c>
      <c r="E191" s="314">
        <v>17761</v>
      </c>
      <c r="F191" s="314">
        <f t="shared" si="2"/>
        <v>16872.95</v>
      </c>
      <c r="G191" s="305">
        <v>888.05000000000018</v>
      </c>
    </row>
    <row r="192" spans="1:7" hidden="1" x14ac:dyDescent="0.25">
      <c r="A192" s="304" t="s">
        <v>526</v>
      </c>
      <c r="B192" s="306" t="s">
        <v>1542</v>
      </c>
      <c r="C192" s="290" t="s">
        <v>546</v>
      </c>
      <c r="D192" s="278">
        <v>41969</v>
      </c>
      <c r="E192" s="314">
        <v>17999</v>
      </c>
      <c r="F192" s="314">
        <f t="shared" si="2"/>
        <v>17099.05</v>
      </c>
      <c r="G192" s="305">
        <v>899.95000000000027</v>
      </c>
    </row>
    <row r="193" spans="1:7" hidden="1" x14ac:dyDescent="0.25">
      <c r="A193" s="304" t="s">
        <v>526</v>
      </c>
      <c r="B193" s="306" t="s">
        <v>1543</v>
      </c>
      <c r="C193" s="290" t="s">
        <v>547</v>
      </c>
      <c r="D193" s="278">
        <v>41970</v>
      </c>
      <c r="E193" s="314">
        <v>64299</v>
      </c>
      <c r="F193" s="314">
        <f t="shared" si="2"/>
        <v>61084.05</v>
      </c>
      <c r="G193" s="305">
        <v>3214.9500000000007</v>
      </c>
    </row>
    <row r="194" spans="1:7" hidden="1" x14ac:dyDescent="0.25">
      <c r="A194" s="304" t="s">
        <v>526</v>
      </c>
      <c r="B194" s="306" t="s">
        <v>1544</v>
      </c>
      <c r="C194" s="290" t="s">
        <v>548</v>
      </c>
      <c r="D194" s="278">
        <v>41992</v>
      </c>
      <c r="E194" s="314">
        <v>53076</v>
      </c>
      <c r="F194" s="314">
        <f t="shared" si="2"/>
        <v>50422.2</v>
      </c>
      <c r="G194" s="305">
        <v>2653.7999999999993</v>
      </c>
    </row>
    <row r="195" spans="1:7" hidden="1" x14ac:dyDescent="0.25">
      <c r="A195" s="304" t="s">
        <v>526</v>
      </c>
      <c r="B195" s="306" t="s">
        <v>1545</v>
      </c>
      <c r="C195" s="290" t="s">
        <v>549</v>
      </c>
      <c r="D195" s="278">
        <v>42011</v>
      </c>
      <c r="E195" s="314">
        <v>94500</v>
      </c>
      <c r="F195" s="314">
        <f t="shared" si="2"/>
        <v>89775</v>
      </c>
      <c r="G195" s="305">
        <v>4725</v>
      </c>
    </row>
    <row r="196" spans="1:7" hidden="1" x14ac:dyDescent="0.25">
      <c r="A196" s="304" t="s">
        <v>526</v>
      </c>
      <c r="B196" s="306" t="s">
        <v>1546</v>
      </c>
      <c r="C196" s="290" t="s">
        <v>550</v>
      </c>
      <c r="D196" s="278">
        <v>42088</v>
      </c>
      <c r="E196" s="314">
        <v>3149</v>
      </c>
      <c r="F196" s="314">
        <f t="shared" si="2"/>
        <v>2901.0955636298368</v>
      </c>
      <c r="G196" s="305">
        <v>247.90443637016301</v>
      </c>
    </row>
    <row r="197" spans="1:7" hidden="1" x14ac:dyDescent="0.25">
      <c r="A197" s="304" t="s">
        <v>526</v>
      </c>
      <c r="B197" s="306" t="s">
        <v>1547</v>
      </c>
      <c r="C197" s="290" t="s">
        <v>551</v>
      </c>
      <c r="D197" s="278">
        <v>42088</v>
      </c>
      <c r="E197" s="314">
        <v>20438</v>
      </c>
      <c r="F197" s="314">
        <f t="shared" si="2"/>
        <v>18829.022270392696</v>
      </c>
      <c r="G197" s="305">
        <v>1608.9777296073039</v>
      </c>
    </row>
    <row r="198" spans="1:7" hidden="1" x14ac:dyDescent="0.25">
      <c r="A198" s="304" t="s">
        <v>526</v>
      </c>
      <c r="B198" s="306" t="s">
        <v>1548</v>
      </c>
      <c r="C198" s="290" t="s">
        <v>552</v>
      </c>
      <c r="D198" s="278">
        <v>42086</v>
      </c>
      <c r="E198" s="314">
        <v>44600</v>
      </c>
      <c r="F198" s="314">
        <f t="shared" si="2"/>
        <v>41132.79669250641</v>
      </c>
      <c r="G198" s="305">
        <v>3467.2033074935935</v>
      </c>
    </row>
    <row r="199" spans="1:7" hidden="1" x14ac:dyDescent="0.25">
      <c r="A199" s="304" t="s">
        <v>526</v>
      </c>
      <c r="B199" s="306" t="s">
        <v>1549</v>
      </c>
      <c r="C199" s="290" t="s">
        <v>553</v>
      </c>
      <c r="D199" s="278">
        <v>41786</v>
      </c>
      <c r="E199" s="314">
        <v>31820</v>
      </c>
      <c r="F199" s="314">
        <f t="shared" si="2"/>
        <v>30229</v>
      </c>
      <c r="G199" s="305">
        <v>1591</v>
      </c>
    </row>
    <row r="200" spans="1:7" hidden="1" x14ac:dyDescent="0.25">
      <c r="A200" s="304" t="s">
        <v>526</v>
      </c>
      <c r="B200" s="306" t="s">
        <v>1550</v>
      </c>
      <c r="C200" s="290" t="s">
        <v>554</v>
      </c>
      <c r="D200" s="278">
        <v>41786</v>
      </c>
      <c r="E200" s="314">
        <v>6300</v>
      </c>
      <c r="F200" s="314">
        <f t="shared" ref="F200:F259" si="3">E200-G200</f>
        <v>5985</v>
      </c>
      <c r="G200" s="305">
        <v>315</v>
      </c>
    </row>
    <row r="201" spans="1:7" hidden="1" x14ac:dyDescent="0.25">
      <c r="A201" s="304" t="s">
        <v>526</v>
      </c>
      <c r="B201" s="306" t="s">
        <v>1551</v>
      </c>
      <c r="C201" s="290" t="s">
        <v>555</v>
      </c>
      <c r="D201" s="278">
        <v>41786</v>
      </c>
      <c r="E201" s="314">
        <v>1058</v>
      </c>
      <c r="F201" s="314">
        <f t="shared" si="3"/>
        <v>1005.1</v>
      </c>
      <c r="G201" s="305">
        <v>52.900000000000006</v>
      </c>
    </row>
    <row r="202" spans="1:7" hidden="1" x14ac:dyDescent="0.25">
      <c r="A202" s="304" t="s">
        <v>526</v>
      </c>
      <c r="B202" s="308" t="s">
        <v>1552</v>
      </c>
      <c r="C202" s="290" t="s">
        <v>556</v>
      </c>
      <c r="D202" s="278">
        <v>41786</v>
      </c>
      <c r="E202" s="314">
        <v>3150</v>
      </c>
      <c r="F202" s="314">
        <f t="shared" si="3"/>
        <v>2992.5</v>
      </c>
      <c r="G202" s="305">
        <v>157.5</v>
      </c>
    </row>
    <row r="203" spans="1:7" hidden="1" x14ac:dyDescent="0.25">
      <c r="A203" s="304" t="s">
        <v>526</v>
      </c>
      <c r="B203" s="306" t="s">
        <v>1553</v>
      </c>
      <c r="C203" s="290" t="s">
        <v>557</v>
      </c>
      <c r="D203" s="278">
        <v>41786</v>
      </c>
      <c r="E203" s="314">
        <v>36500</v>
      </c>
      <c r="F203" s="314">
        <f t="shared" si="3"/>
        <v>34675</v>
      </c>
      <c r="G203" s="305">
        <v>1825</v>
      </c>
    </row>
    <row r="204" spans="1:7" hidden="1" x14ac:dyDescent="0.25">
      <c r="A204" s="304" t="s">
        <v>526</v>
      </c>
      <c r="B204" s="306" t="s">
        <v>1554</v>
      </c>
      <c r="C204" s="290" t="s">
        <v>536</v>
      </c>
      <c r="D204" s="278">
        <v>41820</v>
      </c>
      <c r="E204" s="314">
        <v>30135</v>
      </c>
      <c r="F204" s="314">
        <f t="shared" si="3"/>
        <v>28628.25</v>
      </c>
      <c r="G204" s="305">
        <v>1506.75</v>
      </c>
    </row>
    <row r="205" spans="1:7" hidden="1" x14ac:dyDescent="0.25">
      <c r="A205" s="304" t="s">
        <v>526</v>
      </c>
      <c r="B205" s="306" t="s">
        <v>1555</v>
      </c>
      <c r="C205" s="290" t="s">
        <v>558</v>
      </c>
      <c r="D205" s="278">
        <v>41741</v>
      </c>
      <c r="E205" s="314">
        <v>27000</v>
      </c>
      <c r="F205" s="314">
        <f t="shared" si="3"/>
        <v>25650</v>
      </c>
      <c r="G205" s="305">
        <v>1350</v>
      </c>
    </row>
    <row r="206" spans="1:7" hidden="1" x14ac:dyDescent="0.25">
      <c r="A206" s="304" t="s">
        <v>526</v>
      </c>
      <c r="B206" s="306" t="s">
        <v>1556</v>
      </c>
      <c r="C206" s="290" t="s">
        <v>559</v>
      </c>
      <c r="D206" s="278">
        <v>41789</v>
      </c>
      <c r="E206" s="314">
        <v>62886</v>
      </c>
      <c r="F206" s="314">
        <f t="shared" si="3"/>
        <v>59741.7</v>
      </c>
      <c r="G206" s="305">
        <v>3144.3</v>
      </c>
    </row>
    <row r="207" spans="1:7" hidden="1" x14ac:dyDescent="0.25">
      <c r="A207" s="304" t="s">
        <v>526</v>
      </c>
      <c r="B207" s="306" t="s">
        <v>1557</v>
      </c>
      <c r="C207" s="290" t="s">
        <v>560</v>
      </c>
      <c r="D207" s="278">
        <v>41789</v>
      </c>
      <c r="E207" s="314">
        <v>13150</v>
      </c>
      <c r="F207" s="314">
        <f t="shared" si="3"/>
        <v>12492.5</v>
      </c>
      <c r="G207" s="305">
        <v>657.5</v>
      </c>
    </row>
    <row r="208" spans="1:7" hidden="1" x14ac:dyDescent="0.25">
      <c r="A208" s="304" t="s">
        <v>526</v>
      </c>
      <c r="B208" s="306" t="s">
        <v>1558</v>
      </c>
      <c r="C208" s="290" t="s">
        <v>561</v>
      </c>
      <c r="D208" s="278">
        <v>41920</v>
      </c>
      <c r="E208" s="314">
        <v>2080</v>
      </c>
      <c r="F208" s="314">
        <f t="shared" si="3"/>
        <v>1976</v>
      </c>
      <c r="G208" s="305">
        <v>104</v>
      </c>
    </row>
    <row r="209" spans="1:8" hidden="1" x14ac:dyDescent="0.25">
      <c r="A209" s="304" t="s">
        <v>526</v>
      </c>
      <c r="B209" s="308" t="s">
        <v>1559</v>
      </c>
      <c r="C209" s="290" t="s">
        <v>557</v>
      </c>
      <c r="D209" s="278">
        <v>41973</v>
      </c>
      <c r="E209" s="314">
        <v>5300</v>
      </c>
      <c r="F209" s="314">
        <f t="shared" si="3"/>
        <v>5035</v>
      </c>
      <c r="G209" s="305">
        <v>265</v>
      </c>
    </row>
    <row r="210" spans="1:8" hidden="1" x14ac:dyDescent="0.25">
      <c r="A210" s="304" t="s">
        <v>526</v>
      </c>
      <c r="B210" s="306" t="s">
        <v>1560</v>
      </c>
      <c r="C210" s="290" t="s">
        <v>562</v>
      </c>
      <c r="D210" s="278">
        <v>41942</v>
      </c>
      <c r="E210" s="314">
        <v>5130</v>
      </c>
      <c r="F210" s="314">
        <f t="shared" si="3"/>
        <v>4873.5</v>
      </c>
      <c r="G210" s="305">
        <v>256.5</v>
      </c>
    </row>
    <row r="211" spans="1:8" hidden="1" x14ac:dyDescent="0.25">
      <c r="A211" s="304" t="s">
        <v>526</v>
      </c>
      <c r="B211" s="306" t="s">
        <v>1561</v>
      </c>
      <c r="C211" s="290" t="s">
        <v>563</v>
      </c>
      <c r="D211" s="278">
        <v>42063</v>
      </c>
      <c r="E211" s="314">
        <v>71500</v>
      </c>
      <c r="F211" s="314">
        <f t="shared" si="3"/>
        <v>67925</v>
      </c>
      <c r="G211" s="305">
        <v>3575</v>
      </c>
    </row>
    <row r="212" spans="1:8" hidden="1" x14ac:dyDescent="0.25">
      <c r="A212" s="304" t="s">
        <v>526</v>
      </c>
      <c r="B212" s="306" t="s">
        <v>1562</v>
      </c>
      <c r="C212" s="290" t="s">
        <v>930</v>
      </c>
      <c r="D212" s="278">
        <v>42140</v>
      </c>
      <c r="E212" s="314">
        <v>24500</v>
      </c>
      <c r="F212" s="314">
        <f t="shared" si="3"/>
        <v>23275</v>
      </c>
      <c r="G212" s="305">
        <v>1225</v>
      </c>
      <c r="H212" s="320"/>
    </row>
    <row r="213" spans="1:8" hidden="1" x14ac:dyDescent="0.25">
      <c r="A213" s="304" t="s">
        <v>526</v>
      </c>
      <c r="B213" s="306" t="s">
        <v>1563</v>
      </c>
      <c r="C213" s="290" t="s">
        <v>970</v>
      </c>
      <c r="D213" s="278">
        <v>42132</v>
      </c>
      <c r="E213" s="314">
        <v>11999.6</v>
      </c>
      <c r="F213" s="314">
        <f t="shared" si="3"/>
        <v>11399.62</v>
      </c>
      <c r="G213" s="305">
        <v>599.98</v>
      </c>
      <c r="H213" s="320"/>
    </row>
    <row r="214" spans="1:8" hidden="1" x14ac:dyDescent="0.25">
      <c r="A214" s="304" t="s">
        <v>526</v>
      </c>
      <c r="B214" s="306" t="s">
        <v>1564</v>
      </c>
      <c r="C214" s="290" t="s">
        <v>971</v>
      </c>
      <c r="D214" s="278">
        <v>42132</v>
      </c>
      <c r="E214" s="314">
        <v>25199.73</v>
      </c>
      <c r="F214" s="314">
        <f t="shared" si="3"/>
        <v>23939.7435</v>
      </c>
      <c r="G214" s="305">
        <v>1259.9865</v>
      </c>
      <c r="H214" s="320"/>
    </row>
    <row r="215" spans="1:8" hidden="1" x14ac:dyDescent="0.25">
      <c r="A215" s="304" t="s">
        <v>526</v>
      </c>
      <c r="B215" s="306" t="s">
        <v>1565</v>
      </c>
      <c r="C215" s="290" t="s">
        <v>972</v>
      </c>
      <c r="D215" s="278">
        <v>42132</v>
      </c>
      <c r="E215" s="314">
        <v>30299.88</v>
      </c>
      <c r="F215" s="314">
        <f t="shared" si="3"/>
        <v>28784.886000000002</v>
      </c>
      <c r="G215" s="305">
        <v>1514.9940000000001</v>
      </c>
      <c r="H215" s="320"/>
    </row>
    <row r="216" spans="1:8" hidden="1" x14ac:dyDescent="0.25">
      <c r="A216" s="304" t="s">
        <v>526</v>
      </c>
      <c r="B216" s="306" t="s">
        <v>1566</v>
      </c>
      <c r="C216" s="290" t="s">
        <v>973</v>
      </c>
      <c r="D216" s="278">
        <v>42132</v>
      </c>
      <c r="E216" s="314">
        <v>14000.07</v>
      </c>
      <c r="F216" s="314">
        <f t="shared" si="3"/>
        <v>13300.066499999999</v>
      </c>
      <c r="G216" s="305">
        <v>700.00350000000003</v>
      </c>
      <c r="H216" s="320"/>
    </row>
    <row r="217" spans="1:8" hidden="1" x14ac:dyDescent="0.25">
      <c r="A217" s="304" t="s">
        <v>526</v>
      </c>
      <c r="B217" s="306" t="s">
        <v>1567</v>
      </c>
      <c r="C217" s="290"/>
      <c r="D217" s="278">
        <v>42185</v>
      </c>
      <c r="E217" s="314">
        <v>6400</v>
      </c>
      <c r="F217" s="314">
        <f t="shared" si="3"/>
        <v>6080</v>
      </c>
      <c r="G217" s="305">
        <v>320</v>
      </c>
      <c r="H217" s="320"/>
    </row>
    <row r="218" spans="1:8" hidden="1" x14ac:dyDescent="0.25">
      <c r="A218" s="304" t="s">
        <v>526</v>
      </c>
      <c r="B218" s="306" t="s">
        <v>1568</v>
      </c>
      <c r="C218" s="290" t="s">
        <v>931</v>
      </c>
      <c r="D218" s="278">
        <v>42109</v>
      </c>
      <c r="E218" s="314">
        <v>39500</v>
      </c>
      <c r="F218" s="314">
        <f t="shared" si="3"/>
        <v>37525</v>
      </c>
      <c r="G218" s="305">
        <v>1975</v>
      </c>
      <c r="H218" s="320"/>
    </row>
    <row r="219" spans="1:8" hidden="1" x14ac:dyDescent="0.25">
      <c r="A219" s="304" t="s">
        <v>526</v>
      </c>
      <c r="B219" s="306" t="s">
        <v>1569</v>
      </c>
      <c r="C219" s="290" t="s">
        <v>931</v>
      </c>
      <c r="D219" s="278">
        <v>42123</v>
      </c>
      <c r="E219" s="314">
        <v>39500</v>
      </c>
      <c r="F219" s="314">
        <f t="shared" si="3"/>
        <v>37525</v>
      </c>
      <c r="G219" s="305">
        <v>1975</v>
      </c>
      <c r="H219" s="320"/>
    </row>
    <row r="220" spans="1:8" hidden="1" x14ac:dyDescent="0.25">
      <c r="A220" s="304" t="s">
        <v>526</v>
      </c>
      <c r="B220" s="306" t="s">
        <v>1570</v>
      </c>
      <c r="C220" s="290" t="s">
        <v>931</v>
      </c>
      <c r="D220" s="278">
        <v>42191</v>
      </c>
      <c r="E220" s="314">
        <v>39500</v>
      </c>
      <c r="F220" s="314">
        <f t="shared" si="3"/>
        <v>37525</v>
      </c>
      <c r="G220" s="305">
        <v>1975</v>
      </c>
      <c r="H220" s="320"/>
    </row>
    <row r="221" spans="1:8" hidden="1" x14ac:dyDescent="0.25">
      <c r="A221" s="304" t="s">
        <v>526</v>
      </c>
      <c r="B221" s="306" t="s">
        <v>1571</v>
      </c>
      <c r="C221" s="290" t="s">
        <v>932</v>
      </c>
      <c r="D221" s="278">
        <v>42172</v>
      </c>
      <c r="E221" s="314">
        <v>10000</v>
      </c>
      <c r="F221" s="314">
        <f t="shared" si="3"/>
        <v>9500</v>
      </c>
      <c r="G221" s="305">
        <v>500</v>
      </c>
      <c r="H221" s="320"/>
    </row>
    <row r="222" spans="1:8" hidden="1" x14ac:dyDescent="0.25">
      <c r="A222" s="304" t="s">
        <v>526</v>
      </c>
      <c r="B222" s="306" t="s">
        <v>1572</v>
      </c>
      <c r="C222" s="290" t="s">
        <v>933</v>
      </c>
      <c r="D222" s="278">
        <v>42098</v>
      </c>
      <c r="E222" s="314">
        <v>10500</v>
      </c>
      <c r="F222" s="314">
        <f t="shared" si="3"/>
        <v>9975</v>
      </c>
      <c r="G222" s="305">
        <v>525</v>
      </c>
      <c r="H222" s="320"/>
    </row>
    <row r="223" spans="1:8" hidden="1" x14ac:dyDescent="0.25">
      <c r="A223" s="304" t="s">
        <v>526</v>
      </c>
      <c r="B223" s="306" t="s">
        <v>1573</v>
      </c>
      <c r="C223" s="290" t="s">
        <v>934</v>
      </c>
      <c r="D223" s="278">
        <v>42120</v>
      </c>
      <c r="E223" s="314">
        <v>27408</v>
      </c>
      <c r="F223" s="314">
        <f t="shared" si="3"/>
        <v>26037.599999999999</v>
      </c>
      <c r="G223" s="305">
        <v>1370.4</v>
      </c>
      <c r="H223" s="320"/>
    </row>
    <row r="224" spans="1:8" hidden="1" x14ac:dyDescent="0.25">
      <c r="A224" s="304" t="s">
        <v>526</v>
      </c>
      <c r="B224" s="306" t="s">
        <v>1574</v>
      </c>
      <c r="C224" s="290" t="s">
        <v>935</v>
      </c>
      <c r="D224" s="278">
        <v>42120</v>
      </c>
      <c r="E224" s="314">
        <v>28599</v>
      </c>
      <c r="F224" s="314">
        <f t="shared" si="3"/>
        <v>27169.05</v>
      </c>
      <c r="G224" s="305">
        <v>1429.95</v>
      </c>
      <c r="H224" s="320"/>
    </row>
    <row r="225" spans="1:8" hidden="1" x14ac:dyDescent="0.25">
      <c r="A225" s="304" t="s">
        <v>526</v>
      </c>
      <c r="B225" s="306" t="s">
        <v>1575</v>
      </c>
      <c r="C225" s="290" t="s">
        <v>936</v>
      </c>
      <c r="D225" s="278">
        <v>42138</v>
      </c>
      <c r="E225" s="314">
        <v>7844</v>
      </c>
      <c r="F225" s="314">
        <f t="shared" si="3"/>
        <v>7451.8</v>
      </c>
      <c r="G225" s="305">
        <v>392.20000000000005</v>
      </c>
      <c r="H225" s="320"/>
    </row>
    <row r="226" spans="1:8" hidden="1" x14ac:dyDescent="0.25">
      <c r="A226" s="304" t="s">
        <v>526</v>
      </c>
      <c r="B226" s="306" t="s">
        <v>1576</v>
      </c>
      <c r="C226" s="290" t="s">
        <v>937</v>
      </c>
      <c r="D226" s="278">
        <v>42133</v>
      </c>
      <c r="E226" s="314">
        <v>14170</v>
      </c>
      <c r="F226" s="314">
        <f t="shared" si="3"/>
        <v>13461.5</v>
      </c>
      <c r="G226" s="305">
        <v>708.5</v>
      </c>
      <c r="H226" s="320"/>
    </row>
    <row r="227" spans="1:8" hidden="1" x14ac:dyDescent="0.25">
      <c r="A227" s="304" t="s">
        <v>526</v>
      </c>
      <c r="B227" s="306" t="s">
        <v>1577</v>
      </c>
      <c r="C227" s="290" t="s">
        <v>938</v>
      </c>
      <c r="D227" s="278">
        <v>42132</v>
      </c>
      <c r="E227" s="314">
        <v>31100</v>
      </c>
      <c r="F227" s="314">
        <f t="shared" si="3"/>
        <v>29545</v>
      </c>
      <c r="G227" s="305">
        <v>1555</v>
      </c>
      <c r="H227" s="320"/>
    </row>
    <row r="228" spans="1:8" hidden="1" x14ac:dyDescent="0.25">
      <c r="A228" s="304" t="s">
        <v>526</v>
      </c>
      <c r="B228" s="306" t="s">
        <v>1578</v>
      </c>
      <c r="C228" s="290" t="s">
        <v>939</v>
      </c>
      <c r="D228" s="278">
        <v>42215</v>
      </c>
      <c r="E228" s="314">
        <v>49350</v>
      </c>
      <c r="F228" s="314">
        <f t="shared" si="3"/>
        <v>46882.5</v>
      </c>
      <c r="G228" s="305">
        <v>2467.5</v>
      </c>
      <c r="H228" s="320"/>
    </row>
    <row r="229" spans="1:8" hidden="1" x14ac:dyDescent="0.25">
      <c r="A229" s="304" t="s">
        <v>526</v>
      </c>
      <c r="B229" s="306" t="s">
        <v>1579</v>
      </c>
      <c r="C229" s="290" t="s">
        <v>940</v>
      </c>
      <c r="D229" s="278">
        <v>42201</v>
      </c>
      <c r="E229" s="314">
        <v>13090</v>
      </c>
      <c r="F229" s="314">
        <f t="shared" si="3"/>
        <v>12435.5</v>
      </c>
      <c r="G229" s="305">
        <v>654.5</v>
      </c>
      <c r="H229" s="320"/>
    </row>
    <row r="230" spans="1:8" hidden="1" x14ac:dyDescent="0.25">
      <c r="A230" s="304" t="s">
        <v>526</v>
      </c>
      <c r="B230" s="306" t="s">
        <v>1580</v>
      </c>
      <c r="C230" s="290" t="s">
        <v>941</v>
      </c>
      <c r="D230" s="278">
        <v>42220</v>
      </c>
      <c r="E230" s="314">
        <v>4990</v>
      </c>
      <c r="F230" s="314">
        <f t="shared" si="3"/>
        <v>4740.5</v>
      </c>
      <c r="G230" s="305">
        <v>249.5</v>
      </c>
      <c r="H230" s="320"/>
    </row>
    <row r="231" spans="1:8" hidden="1" x14ac:dyDescent="0.25">
      <c r="A231" s="304" t="s">
        <v>526</v>
      </c>
      <c r="B231" s="306" t="s">
        <v>1581</v>
      </c>
      <c r="C231" s="290" t="s">
        <v>942</v>
      </c>
      <c r="D231" s="278">
        <v>42308</v>
      </c>
      <c r="E231" s="314">
        <v>13092</v>
      </c>
      <c r="F231" s="314">
        <f t="shared" si="3"/>
        <v>12437.4</v>
      </c>
      <c r="G231" s="305">
        <v>654.59999999999991</v>
      </c>
      <c r="H231" s="320"/>
    </row>
    <row r="232" spans="1:8" hidden="1" x14ac:dyDescent="0.25">
      <c r="A232" s="304" t="s">
        <v>526</v>
      </c>
      <c r="B232" s="306" t="s">
        <v>1582</v>
      </c>
      <c r="C232" s="290" t="s">
        <v>943</v>
      </c>
      <c r="D232" s="278">
        <v>42282</v>
      </c>
      <c r="E232" s="314">
        <v>13100</v>
      </c>
      <c r="F232" s="314">
        <f t="shared" si="3"/>
        <v>12445</v>
      </c>
      <c r="G232" s="305">
        <v>655</v>
      </c>
      <c r="H232" s="320"/>
    </row>
    <row r="233" spans="1:8" hidden="1" x14ac:dyDescent="0.25">
      <c r="A233" s="304" t="s">
        <v>526</v>
      </c>
      <c r="B233" s="306" t="s">
        <v>1583</v>
      </c>
      <c r="C233" s="290" t="s">
        <v>944</v>
      </c>
      <c r="D233" s="278">
        <v>42321</v>
      </c>
      <c r="E233" s="314">
        <v>11950</v>
      </c>
      <c r="F233" s="314">
        <f t="shared" si="3"/>
        <v>11352.5</v>
      </c>
      <c r="G233" s="305">
        <v>597.5</v>
      </c>
      <c r="H233" s="320"/>
    </row>
    <row r="234" spans="1:8" hidden="1" x14ac:dyDescent="0.25">
      <c r="A234" s="304" t="s">
        <v>526</v>
      </c>
      <c r="B234" s="306" t="s">
        <v>1584</v>
      </c>
      <c r="C234" s="290" t="s">
        <v>945</v>
      </c>
      <c r="D234" s="278">
        <v>42409</v>
      </c>
      <c r="E234" s="314">
        <v>92690</v>
      </c>
      <c r="F234" s="314">
        <f t="shared" si="3"/>
        <v>88055.5</v>
      </c>
      <c r="G234" s="305">
        <v>4634.5</v>
      </c>
      <c r="H234" s="320"/>
    </row>
    <row r="235" spans="1:8" hidden="1" x14ac:dyDescent="0.25">
      <c r="A235" s="304" t="s">
        <v>610</v>
      </c>
      <c r="B235" s="306" t="s">
        <v>1632</v>
      </c>
      <c r="C235" s="277" t="s">
        <v>567</v>
      </c>
      <c r="D235" s="282">
        <v>39539</v>
      </c>
      <c r="E235" s="314">
        <v>24521</v>
      </c>
      <c r="F235" s="314">
        <f t="shared" si="3"/>
        <v>23294.949999999997</v>
      </c>
      <c r="G235" s="305">
        <v>1226.0500000000011</v>
      </c>
    </row>
    <row r="236" spans="1:8" hidden="1" x14ac:dyDescent="0.25">
      <c r="A236" s="304" t="s">
        <v>610</v>
      </c>
      <c r="B236" s="306" t="s">
        <v>1633</v>
      </c>
      <c r="C236" s="277" t="s">
        <v>568</v>
      </c>
      <c r="D236" s="282">
        <v>39903</v>
      </c>
      <c r="E236" s="314">
        <v>238346</v>
      </c>
      <c r="F236" s="314">
        <f t="shared" si="3"/>
        <v>226428.7</v>
      </c>
      <c r="G236" s="305">
        <v>11917.299999999988</v>
      </c>
    </row>
    <row r="237" spans="1:8" hidden="1" x14ac:dyDescent="0.25">
      <c r="A237" s="304" t="s">
        <v>610</v>
      </c>
      <c r="B237" s="306" t="s">
        <v>1635</v>
      </c>
      <c r="C237" s="277" t="s">
        <v>569</v>
      </c>
      <c r="D237" s="282">
        <v>40080</v>
      </c>
      <c r="E237" s="314">
        <v>19575</v>
      </c>
      <c r="F237" s="314">
        <f t="shared" si="3"/>
        <v>18596.25</v>
      </c>
      <c r="G237" s="305">
        <v>978.74999999999909</v>
      </c>
    </row>
    <row r="238" spans="1:8" s="324" customFormat="1" hidden="1" x14ac:dyDescent="0.25">
      <c r="A238" s="304" t="s">
        <v>610</v>
      </c>
      <c r="B238" s="308" t="s">
        <v>1636</v>
      </c>
      <c r="C238" s="277" t="s">
        <v>569</v>
      </c>
      <c r="D238" s="282">
        <v>39982</v>
      </c>
      <c r="E238" s="314">
        <v>5512</v>
      </c>
      <c r="F238" s="314">
        <f t="shared" si="3"/>
        <v>5236.3999999999996</v>
      </c>
      <c r="G238" s="305">
        <v>275.60000000000014</v>
      </c>
    </row>
    <row r="239" spans="1:8" hidden="1" x14ac:dyDescent="0.25">
      <c r="A239" s="304" t="s">
        <v>610</v>
      </c>
      <c r="B239" s="306" t="s">
        <v>1637</v>
      </c>
      <c r="C239" s="281" t="s">
        <v>570</v>
      </c>
      <c r="D239" s="282">
        <v>39982</v>
      </c>
      <c r="E239" s="314">
        <v>35620</v>
      </c>
      <c r="F239" s="314">
        <f t="shared" si="3"/>
        <v>33839</v>
      </c>
      <c r="G239" s="305">
        <v>1781</v>
      </c>
    </row>
    <row r="240" spans="1:8" hidden="1" x14ac:dyDescent="0.25">
      <c r="A240" s="304" t="s">
        <v>610</v>
      </c>
      <c r="B240" s="306" t="s">
        <v>1638</v>
      </c>
      <c r="C240" s="281" t="s">
        <v>571</v>
      </c>
      <c r="D240" s="282">
        <v>39983</v>
      </c>
      <c r="E240" s="314">
        <v>8550</v>
      </c>
      <c r="F240" s="314">
        <f t="shared" si="3"/>
        <v>8122.5</v>
      </c>
      <c r="G240" s="305">
        <v>427.5</v>
      </c>
    </row>
    <row r="241" spans="1:8" hidden="1" x14ac:dyDescent="0.25">
      <c r="A241" s="304" t="s">
        <v>610</v>
      </c>
      <c r="B241" s="306" t="s">
        <v>1639</v>
      </c>
      <c r="C241" s="277" t="s">
        <v>570</v>
      </c>
      <c r="D241" s="282">
        <v>39984</v>
      </c>
      <c r="E241" s="314">
        <v>28136</v>
      </c>
      <c r="F241" s="314">
        <f t="shared" si="3"/>
        <v>26729.199999999997</v>
      </c>
      <c r="G241" s="305">
        <v>1406.8000000000011</v>
      </c>
    </row>
    <row r="242" spans="1:8" hidden="1" x14ac:dyDescent="0.25">
      <c r="A242" s="304" t="s">
        <v>610</v>
      </c>
      <c r="B242" s="306" t="s">
        <v>1640</v>
      </c>
      <c r="C242" s="277" t="s">
        <v>572</v>
      </c>
      <c r="D242" s="282">
        <v>39994</v>
      </c>
      <c r="E242" s="314">
        <v>42963</v>
      </c>
      <c r="F242" s="314">
        <f t="shared" si="3"/>
        <v>40814.85</v>
      </c>
      <c r="G242" s="305">
        <v>2148.1500000000033</v>
      </c>
    </row>
    <row r="243" spans="1:8" hidden="1" x14ac:dyDescent="0.25">
      <c r="A243" s="304" t="s">
        <v>610</v>
      </c>
      <c r="B243" s="306" t="s">
        <v>1641</v>
      </c>
      <c r="C243" s="277" t="s">
        <v>573</v>
      </c>
      <c r="D243" s="282">
        <v>40036</v>
      </c>
      <c r="E243" s="314">
        <v>32200</v>
      </c>
      <c r="F243" s="314">
        <f t="shared" si="3"/>
        <v>30590</v>
      </c>
      <c r="G243" s="305">
        <v>1610</v>
      </c>
    </row>
    <row r="244" spans="1:8" hidden="1" x14ac:dyDescent="0.25">
      <c r="A244" s="304" t="s">
        <v>610</v>
      </c>
      <c r="B244" s="306" t="s">
        <v>1642</v>
      </c>
      <c r="C244" s="277" t="s">
        <v>570</v>
      </c>
      <c r="D244" s="282">
        <v>40039</v>
      </c>
      <c r="E244" s="314">
        <v>42204</v>
      </c>
      <c r="F244" s="314">
        <f t="shared" si="3"/>
        <v>40093.800000000003</v>
      </c>
      <c r="G244" s="305">
        <v>2110.1999999999989</v>
      </c>
    </row>
    <row r="245" spans="1:8" hidden="1" x14ac:dyDescent="0.25">
      <c r="A245" s="304" t="s">
        <v>610</v>
      </c>
      <c r="B245" s="306" t="s">
        <v>1643</v>
      </c>
      <c r="C245" s="277" t="s">
        <v>574</v>
      </c>
      <c r="D245" s="282">
        <v>40205</v>
      </c>
      <c r="E245" s="314">
        <v>246324</v>
      </c>
      <c r="F245" s="314">
        <f t="shared" si="3"/>
        <v>234007.8</v>
      </c>
      <c r="G245" s="305">
        <v>12316.200000000023</v>
      </c>
    </row>
    <row r="246" spans="1:8" hidden="1" x14ac:dyDescent="0.25">
      <c r="A246" s="304" t="s">
        <v>610</v>
      </c>
      <c r="B246" s="308" t="s">
        <v>1644</v>
      </c>
      <c r="C246" s="277" t="s">
        <v>575</v>
      </c>
      <c r="D246" s="282">
        <v>40175</v>
      </c>
      <c r="E246" s="314">
        <v>30350</v>
      </c>
      <c r="F246" s="314">
        <f t="shared" si="3"/>
        <v>28832.499999999996</v>
      </c>
      <c r="G246" s="305">
        <v>1517.5000000000032</v>
      </c>
    </row>
    <row r="247" spans="1:8" hidden="1" x14ac:dyDescent="0.25">
      <c r="A247" s="304" t="s">
        <v>610</v>
      </c>
      <c r="B247" s="306" t="s">
        <v>1645</v>
      </c>
      <c r="C247" s="277" t="s">
        <v>576</v>
      </c>
      <c r="D247" s="282">
        <v>40208</v>
      </c>
      <c r="E247" s="314">
        <v>125437</v>
      </c>
      <c r="F247" s="314">
        <f t="shared" si="3"/>
        <v>119165.15</v>
      </c>
      <c r="G247" s="305">
        <v>6271.8500000000058</v>
      </c>
    </row>
    <row r="248" spans="1:8" hidden="1" x14ac:dyDescent="0.25">
      <c r="A248" s="304" t="s">
        <v>610</v>
      </c>
      <c r="B248" s="306" t="s">
        <v>1646</v>
      </c>
      <c r="C248" s="287" t="s">
        <v>577</v>
      </c>
      <c r="D248" s="282">
        <v>40457</v>
      </c>
      <c r="E248" s="314">
        <v>7500</v>
      </c>
      <c r="F248" s="314">
        <f t="shared" si="3"/>
        <v>7125</v>
      </c>
      <c r="G248" s="305">
        <v>375</v>
      </c>
    </row>
    <row r="249" spans="1:8" hidden="1" x14ac:dyDescent="0.25">
      <c r="A249" s="304" t="s">
        <v>610</v>
      </c>
      <c r="B249" s="306" t="s">
        <v>1647</v>
      </c>
      <c r="C249" s="287" t="s">
        <v>578</v>
      </c>
      <c r="D249" s="282">
        <v>40613</v>
      </c>
      <c r="E249" s="314">
        <v>34050</v>
      </c>
      <c r="F249" s="314">
        <f t="shared" si="3"/>
        <v>32347.5</v>
      </c>
      <c r="G249" s="305">
        <v>1702.5</v>
      </c>
    </row>
    <row r="250" spans="1:8" hidden="1" x14ac:dyDescent="0.25">
      <c r="A250" s="304" t="s">
        <v>610</v>
      </c>
      <c r="B250" s="306" t="s">
        <v>1648</v>
      </c>
      <c r="C250" s="287" t="s">
        <v>579</v>
      </c>
      <c r="D250" s="282">
        <v>40633</v>
      </c>
      <c r="E250" s="314">
        <v>103600</v>
      </c>
      <c r="F250" s="314">
        <f t="shared" si="3"/>
        <v>98420</v>
      </c>
      <c r="G250" s="305">
        <v>5180</v>
      </c>
      <c r="H250" s="320"/>
    </row>
    <row r="251" spans="1:8" hidden="1" x14ac:dyDescent="0.25">
      <c r="A251" s="304" t="s">
        <v>610</v>
      </c>
      <c r="B251" s="306" t="s">
        <v>1649</v>
      </c>
      <c r="C251" s="287" t="s">
        <v>580</v>
      </c>
      <c r="D251" s="282">
        <v>40633</v>
      </c>
      <c r="E251" s="314">
        <v>137335</v>
      </c>
      <c r="F251" s="314">
        <f t="shared" si="3"/>
        <v>130468.25</v>
      </c>
      <c r="G251" s="305">
        <v>6866.75</v>
      </c>
    </row>
    <row r="252" spans="1:8" hidden="1" x14ac:dyDescent="0.25">
      <c r="A252" s="304" t="s">
        <v>610</v>
      </c>
      <c r="B252" s="306" t="s">
        <v>1650</v>
      </c>
      <c r="C252" s="287" t="s">
        <v>581</v>
      </c>
      <c r="D252" s="282">
        <v>40633</v>
      </c>
      <c r="E252" s="314">
        <v>45000</v>
      </c>
      <c r="F252" s="314">
        <f t="shared" si="3"/>
        <v>42750</v>
      </c>
      <c r="G252" s="305">
        <v>2250.0000000000018</v>
      </c>
      <c r="H252" s="320"/>
    </row>
    <row r="253" spans="1:8" hidden="1" x14ac:dyDescent="0.25">
      <c r="A253" s="304" t="s">
        <v>610</v>
      </c>
      <c r="B253" s="306" t="s">
        <v>1651</v>
      </c>
      <c r="C253" s="287" t="s">
        <v>582</v>
      </c>
      <c r="D253" s="282">
        <v>40633</v>
      </c>
      <c r="E253" s="314">
        <v>2500</v>
      </c>
      <c r="F253" s="314">
        <f t="shared" si="3"/>
        <v>2375</v>
      </c>
      <c r="G253" s="305">
        <v>125</v>
      </c>
    </row>
    <row r="254" spans="1:8" hidden="1" x14ac:dyDescent="0.25">
      <c r="A254" s="304" t="s">
        <v>610</v>
      </c>
      <c r="B254" s="308" t="s">
        <v>1652</v>
      </c>
      <c r="C254" s="287" t="s">
        <v>583</v>
      </c>
      <c r="D254" s="282">
        <v>40347</v>
      </c>
      <c r="E254" s="314">
        <v>26400</v>
      </c>
      <c r="F254" s="314">
        <f t="shared" si="3"/>
        <v>25080</v>
      </c>
      <c r="G254" s="305">
        <v>1320</v>
      </c>
    </row>
    <row r="255" spans="1:8" hidden="1" x14ac:dyDescent="0.25">
      <c r="A255" s="304" t="s">
        <v>610</v>
      </c>
      <c r="B255" s="306" t="s">
        <v>1653</v>
      </c>
      <c r="C255" s="287" t="s">
        <v>583</v>
      </c>
      <c r="D255" s="282">
        <v>40347</v>
      </c>
      <c r="E255" s="314">
        <v>26400</v>
      </c>
      <c r="F255" s="314">
        <f t="shared" si="3"/>
        <v>25080</v>
      </c>
      <c r="G255" s="305">
        <v>1320</v>
      </c>
    </row>
    <row r="256" spans="1:8" hidden="1" x14ac:dyDescent="0.25">
      <c r="A256" s="304" t="s">
        <v>610</v>
      </c>
      <c r="B256" s="306" t="s">
        <v>1654</v>
      </c>
      <c r="C256" s="287" t="s">
        <v>584</v>
      </c>
      <c r="D256" s="282">
        <v>40457</v>
      </c>
      <c r="E256" s="314">
        <v>5200</v>
      </c>
      <c r="F256" s="314">
        <f t="shared" si="3"/>
        <v>4940.0000000000009</v>
      </c>
      <c r="G256" s="305">
        <v>259.99999999999932</v>
      </c>
      <c r="H256" s="320"/>
    </row>
    <row r="257" spans="1:8" hidden="1" x14ac:dyDescent="0.25">
      <c r="A257" s="304" t="s">
        <v>610</v>
      </c>
      <c r="B257" s="306" t="s">
        <v>1655</v>
      </c>
      <c r="C257" s="287" t="s">
        <v>584</v>
      </c>
      <c r="D257" s="282">
        <v>40458</v>
      </c>
      <c r="E257" s="314">
        <v>18000</v>
      </c>
      <c r="F257" s="314">
        <f t="shared" si="3"/>
        <v>17100</v>
      </c>
      <c r="G257" s="305">
        <v>900</v>
      </c>
    </row>
    <row r="258" spans="1:8" hidden="1" x14ac:dyDescent="0.25">
      <c r="A258" s="304" t="s">
        <v>610</v>
      </c>
      <c r="B258" s="308" t="s">
        <v>1656</v>
      </c>
      <c r="C258" s="287" t="s">
        <v>585</v>
      </c>
      <c r="D258" s="282">
        <v>40536</v>
      </c>
      <c r="E258" s="314">
        <v>22840</v>
      </c>
      <c r="F258" s="314">
        <f t="shared" si="3"/>
        <v>21698</v>
      </c>
      <c r="G258" s="305">
        <v>1142</v>
      </c>
    </row>
    <row r="259" spans="1:8" hidden="1" x14ac:dyDescent="0.25">
      <c r="A259" s="304" t="s">
        <v>610</v>
      </c>
      <c r="B259" s="306" t="s">
        <v>1657</v>
      </c>
      <c r="C259" s="290" t="s">
        <v>587</v>
      </c>
      <c r="D259" s="282">
        <v>40684</v>
      </c>
      <c r="E259" s="316">
        <v>114409</v>
      </c>
      <c r="F259" s="314">
        <f t="shared" si="3"/>
        <v>108688.55000000002</v>
      </c>
      <c r="G259" s="305">
        <v>5720.449999999988</v>
      </c>
      <c r="H259" s="320"/>
    </row>
    <row r="260" spans="1:8" hidden="1" x14ac:dyDescent="0.25">
      <c r="A260" s="304" t="s">
        <v>610</v>
      </c>
      <c r="B260" s="306" t="s">
        <v>1658</v>
      </c>
      <c r="C260" s="290" t="s">
        <v>588</v>
      </c>
      <c r="D260" s="282">
        <v>40716</v>
      </c>
      <c r="E260" s="314">
        <v>13500</v>
      </c>
      <c r="F260" s="314">
        <f t="shared" ref="F260:F281" si="4">E260-G260</f>
        <v>12825</v>
      </c>
      <c r="G260" s="305">
        <v>675</v>
      </c>
    </row>
    <row r="261" spans="1:8" hidden="1" x14ac:dyDescent="0.25">
      <c r="A261" s="304" t="s">
        <v>610</v>
      </c>
      <c r="B261" s="306" t="s">
        <v>1659</v>
      </c>
      <c r="C261" s="290" t="s">
        <v>589</v>
      </c>
      <c r="D261" s="282">
        <v>40722</v>
      </c>
      <c r="E261" s="314">
        <v>315000</v>
      </c>
      <c r="F261" s="314">
        <f t="shared" si="4"/>
        <v>299250.00000000006</v>
      </c>
      <c r="G261" s="305">
        <v>15749.999999999956</v>
      </c>
      <c r="H261" s="320"/>
    </row>
    <row r="262" spans="1:8" hidden="1" x14ac:dyDescent="0.25">
      <c r="A262" s="304" t="s">
        <v>610</v>
      </c>
      <c r="B262" s="306" t="s">
        <v>1660</v>
      </c>
      <c r="C262" s="290" t="s">
        <v>586</v>
      </c>
      <c r="D262" s="282">
        <v>40747</v>
      </c>
      <c r="E262" s="316">
        <v>32562</v>
      </c>
      <c r="F262" s="314">
        <f t="shared" si="4"/>
        <v>30933.899999999994</v>
      </c>
      <c r="G262" s="305">
        <v>1628.100000000004</v>
      </c>
      <c r="H262" s="320"/>
    </row>
    <row r="263" spans="1:8" hidden="1" x14ac:dyDescent="0.25">
      <c r="A263" s="304" t="s">
        <v>610</v>
      </c>
      <c r="B263" s="306" t="s">
        <v>1661</v>
      </c>
      <c r="C263" s="290" t="s">
        <v>586</v>
      </c>
      <c r="D263" s="282">
        <v>40747</v>
      </c>
      <c r="E263" s="316">
        <v>83705</v>
      </c>
      <c r="F263" s="314">
        <f t="shared" si="4"/>
        <v>79519.750000000015</v>
      </c>
      <c r="G263" s="305">
        <v>4185.2499999999891</v>
      </c>
      <c r="H263" s="320"/>
    </row>
    <row r="264" spans="1:8" hidden="1" x14ac:dyDescent="0.25">
      <c r="A264" s="304" t="s">
        <v>610</v>
      </c>
      <c r="B264" s="306" t="s">
        <v>1662</v>
      </c>
      <c r="C264" s="290" t="s">
        <v>590</v>
      </c>
      <c r="D264" s="282">
        <v>40747</v>
      </c>
      <c r="E264" s="314">
        <v>120000</v>
      </c>
      <c r="F264" s="314">
        <f t="shared" si="4"/>
        <v>113999.99999999999</v>
      </c>
      <c r="G264" s="305">
        <v>6000.0000000000182</v>
      </c>
      <c r="H264" s="320"/>
    </row>
    <row r="265" spans="1:8" hidden="1" x14ac:dyDescent="0.25">
      <c r="A265" s="304" t="s">
        <v>610</v>
      </c>
      <c r="B265" s="306" t="s">
        <v>1663</v>
      </c>
      <c r="C265" s="290" t="s">
        <v>588</v>
      </c>
      <c r="D265" s="282">
        <v>40750</v>
      </c>
      <c r="E265" s="314">
        <v>13500</v>
      </c>
      <c r="F265" s="314">
        <f t="shared" si="4"/>
        <v>12825</v>
      </c>
      <c r="G265" s="305">
        <v>675</v>
      </c>
    </row>
    <row r="266" spans="1:8" hidden="1" x14ac:dyDescent="0.25">
      <c r="A266" s="304" t="s">
        <v>610</v>
      </c>
      <c r="B266" s="306" t="s">
        <v>1664</v>
      </c>
      <c r="C266" s="290" t="s">
        <v>591</v>
      </c>
      <c r="D266" s="282">
        <v>40750</v>
      </c>
      <c r="E266" s="314">
        <v>19500</v>
      </c>
      <c r="F266" s="314">
        <f t="shared" si="4"/>
        <v>18525</v>
      </c>
      <c r="G266" s="305">
        <v>975</v>
      </c>
    </row>
    <row r="267" spans="1:8" hidden="1" x14ac:dyDescent="0.25">
      <c r="A267" s="304" t="s">
        <v>610</v>
      </c>
      <c r="B267" s="306" t="s">
        <v>1665</v>
      </c>
      <c r="C267" s="290" t="s">
        <v>592</v>
      </c>
      <c r="D267" s="282">
        <v>40800</v>
      </c>
      <c r="E267" s="314">
        <v>22000</v>
      </c>
      <c r="F267" s="314">
        <f t="shared" si="4"/>
        <v>20900</v>
      </c>
      <c r="G267" s="305">
        <v>1100</v>
      </c>
    </row>
    <row r="268" spans="1:8" hidden="1" x14ac:dyDescent="0.25">
      <c r="A268" s="304" t="s">
        <v>610</v>
      </c>
      <c r="B268" s="306" t="s">
        <v>1666</v>
      </c>
      <c r="C268" s="290" t="s">
        <v>586</v>
      </c>
      <c r="D268" s="282">
        <v>40807</v>
      </c>
      <c r="E268" s="316">
        <v>48695</v>
      </c>
      <c r="F268" s="314">
        <f t="shared" si="4"/>
        <v>46260.250000000007</v>
      </c>
      <c r="G268" s="305">
        <v>2434.7499999999945</v>
      </c>
      <c r="H268" s="320"/>
    </row>
    <row r="269" spans="1:8" hidden="1" x14ac:dyDescent="0.25">
      <c r="A269" s="304" t="s">
        <v>610</v>
      </c>
      <c r="B269" s="306" t="s">
        <v>1667</v>
      </c>
      <c r="C269" s="290" t="s">
        <v>593</v>
      </c>
      <c r="D269" s="282">
        <v>40808</v>
      </c>
      <c r="E269" s="314">
        <v>36113</v>
      </c>
      <c r="F269" s="314">
        <f t="shared" si="4"/>
        <v>34307.35</v>
      </c>
      <c r="G269" s="305">
        <v>1805.65</v>
      </c>
    </row>
    <row r="270" spans="1:8" hidden="1" x14ac:dyDescent="0.25">
      <c r="A270" s="304" t="s">
        <v>610</v>
      </c>
      <c r="B270" s="306" t="s">
        <v>1668</v>
      </c>
      <c r="C270" s="290" t="s">
        <v>594</v>
      </c>
      <c r="D270" s="282">
        <v>40808</v>
      </c>
      <c r="E270" s="314">
        <v>8775</v>
      </c>
      <c r="F270" s="314">
        <f t="shared" si="4"/>
        <v>8336.25</v>
      </c>
      <c r="G270" s="305">
        <v>438.7500000000008</v>
      </c>
      <c r="H270" s="320"/>
    </row>
    <row r="271" spans="1:8" hidden="1" x14ac:dyDescent="0.25">
      <c r="A271" s="304" t="s">
        <v>610</v>
      </c>
      <c r="B271" s="306" t="s">
        <v>1669</v>
      </c>
      <c r="C271" s="290" t="s">
        <v>595</v>
      </c>
      <c r="D271" s="282">
        <v>40808</v>
      </c>
      <c r="E271" s="314">
        <v>48548</v>
      </c>
      <c r="F271" s="314">
        <f t="shared" si="4"/>
        <v>46120.6</v>
      </c>
      <c r="G271" s="305">
        <v>2427.4</v>
      </c>
    </row>
    <row r="272" spans="1:8" hidden="1" x14ac:dyDescent="0.25">
      <c r="A272" s="304" t="s">
        <v>610</v>
      </c>
      <c r="B272" s="306" t="s">
        <v>1670</v>
      </c>
      <c r="C272" s="290" t="s">
        <v>596</v>
      </c>
      <c r="D272" s="282">
        <v>40808</v>
      </c>
      <c r="E272" s="314">
        <v>25419</v>
      </c>
      <c r="F272" s="314">
        <f t="shared" si="4"/>
        <v>24148.05</v>
      </c>
      <c r="G272" s="305">
        <v>1270.9500000000012</v>
      </c>
      <c r="H272" s="320"/>
    </row>
    <row r="273" spans="1:8" hidden="1" x14ac:dyDescent="0.25">
      <c r="A273" s="304" t="s">
        <v>610</v>
      </c>
      <c r="B273" s="306" t="s">
        <v>1671</v>
      </c>
      <c r="C273" s="290" t="s">
        <v>597</v>
      </c>
      <c r="D273" s="282">
        <v>40808</v>
      </c>
      <c r="E273" s="314">
        <v>23963</v>
      </c>
      <c r="F273" s="314">
        <f t="shared" si="4"/>
        <v>22764.850000000002</v>
      </c>
      <c r="G273" s="305">
        <v>1198.1499999999969</v>
      </c>
      <c r="H273" s="320"/>
    </row>
    <row r="274" spans="1:8" hidden="1" x14ac:dyDescent="0.25">
      <c r="A274" s="304" t="s">
        <v>610</v>
      </c>
      <c r="B274" s="306" t="s">
        <v>1672</v>
      </c>
      <c r="C274" s="290" t="s">
        <v>598</v>
      </c>
      <c r="D274" s="282">
        <v>40816</v>
      </c>
      <c r="E274" s="314">
        <v>25000</v>
      </c>
      <c r="F274" s="314">
        <f t="shared" si="4"/>
        <v>23750</v>
      </c>
      <c r="G274" s="305">
        <v>1250</v>
      </c>
    </row>
    <row r="275" spans="1:8" hidden="1" x14ac:dyDescent="0.25">
      <c r="A275" s="304" t="s">
        <v>610</v>
      </c>
      <c r="B275" s="306" t="s">
        <v>1673</v>
      </c>
      <c r="C275" s="290" t="s">
        <v>599</v>
      </c>
      <c r="D275" s="282">
        <v>40847</v>
      </c>
      <c r="E275" s="314">
        <v>4150</v>
      </c>
      <c r="F275" s="314">
        <f t="shared" si="4"/>
        <v>3942.5</v>
      </c>
      <c r="G275" s="305">
        <v>207.5</v>
      </c>
    </row>
    <row r="276" spans="1:8" hidden="1" x14ac:dyDescent="0.25">
      <c r="A276" s="304" t="s">
        <v>610</v>
      </c>
      <c r="B276" s="306" t="s">
        <v>1674</v>
      </c>
      <c r="C276" s="290" t="s">
        <v>588</v>
      </c>
      <c r="D276" s="282">
        <v>40847</v>
      </c>
      <c r="E276" s="314">
        <v>27000</v>
      </c>
      <c r="F276" s="314">
        <f t="shared" si="4"/>
        <v>25650</v>
      </c>
      <c r="G276" s="305">
        <v>1350</v>
      </c>
    </row>
    <row r="277" spans="1:8" hidden="1" x14ac:dyDescent="0.25">
      <c r="A277" s="304" t="s">
        <v>610</v>
      </c>
      <c r="B277" s="306" t="s">
        <v>1675</v>
      </c>
      <c r="C277" s="290" t="s">
        <v>600</v>
      </c>
      <c r="D277" s="282">
        <v>40906</v>
      </c>
      <c r="E277" s="314">
        <v>56700</v>
      </c>
      <c r="F277" s="314">
        <f t="shared" si="4"/>
        <v>53865</v>
      </c>
      <c r="G277" s="305">
        <v>2835</v>
      </c>
    </row>
    <row r="278" spans="1:8" hidden="1" x14ac:dyDescent="0.25">
      <c r="A278" s="304" t="s">
        <v>610</v>
      </c>
      <c r="B278" s="306" t="s">
        <v>1678</v>
      </c>
      <c r="C278" s="290" t="s">
        <v>602</v>
      </c>
      <c r="D278" s="282">
        <v>41062</v>
      </c>
      <c r="E278" s="314">
        <v>2900</v>
      </c>
      <c r="F278" s="314">
        <f t="shared" si="4"/>
        <v>2755</v>
      </c>
      <c r="G278" s="305">
        <v>145</v>
      </c>
    </row>
    <row r="279" spans="1:8" hidden="1" x14ac:dyDescent="0.25">
      <c r="A279" s="304" t="s">
        <v>610</v>
      </c>
      <c r="B279" s="306" t="s">
        <v>1680</v>
      </c>
      <c r="C279" s="290" t="s">
        <v>604</v>
      </c>
      <c r="D279" s="282">
        <v>41121</v>
      </c>
      <c r="E279" s="314">
        <v>2700</v>
      </c>
      <c r="F279" s="314">
        <f t="shared" si="4"/>
        <v>2565</v>
      </c>
      <c r="G279" s="305">
        <v>135</v>
      </c>
    </row>
    <row r="280" spans="1:8" hidden="1" x14ac:dyDescent="0.25">
      <c r="A280" s="304" t="s">
        <v>610</v>
      </c>
      <c r="B280" s="306" t="s">
        <v>1681</v>
      </c>
      <c r="C280" s="290" t="s">
        <v>605</v>
      </c>
      <c r="D280" s="282">
        <v>41138</v>
      </c>
      <c r="E280" s="314">
        <v>9100</v>
      </c>
      <c r="F280" s="314">
        <f t="shared" si="4"/>
        <v>8645</v>
      </c>
      <c r="G280" s="305">
        <v>455</v>
      </c>
    </row>
    <row r="281" spans="1:8" hidden="1" x14ac:dyDescent="0.25">
      <c r="A281" s="304" t="s">
        <v>610</v>
      </c>
      <c r="B281" s="306" t="s">
        <v>1683</v>
      </c>
      <c r="C281" s="290" t="s">
        <v>607</v>
      </c>
      <c r="D281" s="282">
        <v>41377</v>
      </c>
      <c r="E281" s="314">
        <v>1035</v>
      </c>
      <c r="F281" s="314">
        <f t="shared" si="4"/>
        <v>983.25</v>
      </c>
      <c r="G281" s="305">
        <v>51.75</v>
      </c>
    </row>
    <row r="282" spans="1:8" x14ac:dyDescent="0.25">
      <c r="A282" s="304" t="s">
        <v>770</v>
      </c>
      <c r="B282" s="306" t="s">
        <v>1722</v>
      </c>
      <c r="C282" s="277" t="s">
        <v>673</v>
      </c>
      <c r="D282" s="282">
        <v>38442</v>
      </c>
      <c r="E282" s="314">
        <v>1479627</v>
      </c>
      <c r="F282" s="314">
        <f>E282-G282</f>
        <v>1479627</v>
      </c>
      <c r="G282" s="305">
        <v>0</v>
      </c>
    </row>
    <row r="283" spans="1:8" x14ac:dyDescent="0.25">
      <c r="A283" s="304" t="s">
        <v>770</v>
      </c>
      <c r="B283" s="306" t="s">
        <v>1723</v>
      </c>
      <c r="C283" s="277" t="s">
        <v>674</v>
      </c>
      <c r="D283" s="282">
        <v>39202</v>
      </c>
      <c r="E283" s="314">
        <v>42827</v>
      </c>
      <c r="F283" s="314">
        <f t="shared" ref="F283:F344" si="5">E283-G283</f>
        <v>40685.65</v>
      </c>
      <c r="G283" s="305">
        <v>2141.35</v>
      </c>
    </row>
    <row r="284" spans="1:8" x14ac:dyDescent="0.25">
      <c r="A284" s="304" t="s">
        <v>770</v>
      </c>
      <c r="B284" s="306" t="s">
        <v>1724</v>
      </c>
      <c r="C284" s="277" t="s">
        <v>675</v>
      </c>
      <c r="D284" s="282">
        <v>39222</v>
      </c>
      <c r="E284" s="314">
        <v>4576</v>
      </c>
      <c r="F284" s="314">
        <f t="shared" si="5"/>
        <v>4347.2</v>
      </c>
      <c r="G284" s="305">
        <v>228.8</v>
      </c>
    </row>
    <row r="285" spans="1:8" x14ac:dyDescent="0.25">
      <c r="A285" s="304" t="s">
        <v>770</v>
      </c>
      <c r="B285" s="306" t="s">
        <v>1725</v>
      </c>
      <c r="C285" s="277" t="s">
        <v>676</v>
      </c>
      <c r="D285" s="282">
        <v>39222</v>
      </c>
      <c r="E285" s="314">
        <v>7425</v>
      </c>
      <c r="F285" s="314">
        <f t="shared" si="5"/>
        <v>7053.75</v>
      </c>
      <c r="G285" s="305">
        <v>371.25</v>
      </c>
    </row>
    <row r="286" spans="1:8" x14ac:dyDescent="0.25">
      <c r="A286" s="304" t="s">
        <v>770</v>
      </c>
      <c r="B286" s="306" t="s">
        <v>1726</v>
      </c>
      <c r="C286" s="277" t="s">
        <v>677</v>
      </c>
      <c r="D286" s="282">
        <v>39222</v>
      </c>
      <c r="E286" s="314">
        <v>100000</v>
      </c>
      <c r="F286" s="314">
        <f t="shared" si="5"/>
        <v>95000</v>
      </c>
      <c r="G286" s="305">
        <v>5000</v>
      </c>
    </row>
    <row r="287" spans="1:8" x14ac:dyDescent="0.25">
      <c r="A287" s="304" t="s">
        <v>770</v>
      </c>
      <c r="B287" s="306" t="s">
        <v>1727</v>
      </c>
      <c r="C287" s="277" t="s">
        <v>678</v>
      </c>
      <c r="D287" s="282">
        <v>39222</v>
      </c>
      <c r="E287" s="314">
        <v>40000</v>
      </c>
      <c r="F287" s="314">
        <f t="shared" si="5"/>
        <v>38000</v>
      </c>
      <c r="G287" s="305">
        <v>2000</v>
      </c>
    </row>
    <row r="288" spans="1:8" x14ac:dyDescent="0.25">
      <c r="A288" s="304" t="s">
        <v>770</v>
      </c>
      <c r="B288" s="306" t="s">
        <v>1728</v>
      </c>
      <c r="C288" s="277" t="s">
        <v>679</v>
      </c>
      <c r="D288" s="282">
        <v>39304</v>
      </c>
      <c r="E288" s="314">
        <v>8500</v>
      </c>
      <c r="F288" s="314">
        <f t="shared" si="5"/>
        <v>8075</v>
      </c>
      <c r="G288" s="305">
        <v>425</v>
      </c>
    </row>
    <row r="289" spans="1:7" x14ac:dyDescent="0.25">
      <c r="A289" s="304" t="s">
        <v>770</v>
      </c>
      <c r="B289" s="306" t="s">
        <v>1729</v>
      </c>
      <c r="C289" s="277" t="s">
        <v>680</v>
      </c>
      <c r="D289" s="282">
        <v>39324</v>
      </c>
      <c r="E289" s="314">
        <v>24850</v>
      </c>
      <c r="F289" s="314">
        <f t="shared" si="5"/>
        <v>23607.5</v>
      </c>
      <c r="G289" s="305">
        <v>1242.5</v>
      </c>
    </row>
    <row r="290" spans="1:7" x14ac:dyDescent="0.25">
      <c r="A290" s="304" t="s">
        <v>770</v>
      </c>
      <c r="B290" s="306" t="s">
        <v>1730</v>
      </c>
      <c r="C290" s="277" t="s">
        <v>674</v>
      </c>
      <c r="D290" s="282">
        <v>39324</v>
      </c>
      <c r="E290" s="314">
        <v>122500</v>
      </c>
      <c r="F290" s="314">
        <f t="shared" si="5"/>
        <v>116375</v>
      </c>
      <c r="G290" s="305">
        <v>6125</v>
      </c>
    </row>
    <row r="291" spans="1:7" x14ac:dyDescent="0.25">
      <c r="A291" s="304" t="s">
        <v>770</v>
      </c>
      <c r="B291" s="306" t="s">
        <v>1731</v>
      </c>
      <c r="C291" s="277" t="s">
        <v>681</v>
      </c>
      <c r="D291" s="282">
        <v>39324</v>
      </c>
      <c r="E291" s="314">
        <v>8320</v>
      </c>
      <c r="F291" s="314">
        <f t="shared" si="5"/>
        <v>7904</v>
      </c>
      <c r="G291" s="305">
        <v>416</v>
      </c>
    </row>
    <row r="292" spans="1:7" x14ac:dyDescent="0.25">
      <c r="A292" s="304" t="s">
        <v>770</v>
      </c>
      <c r="B292" s="306" t="s">
        <v>1732</v>
      </c>
      <c r="C292" s="277" t="s">
        <v>682</v>
      </c>
      <c r="D292" s="282">
        <v>39339</v>
      </c>
      <c r="E292" s="314">
        <v>186296</v>
      </c>
      <c r="F292" s="314">
        <f t="shared" si="5"/>
        <v>176981.2</v>
      </c>
      <c r="G292" s="305">
        <v>9314.8000000000011</v>
      </c>
    </row>
    <row r="293" spans="1:7" x14ac:dyDescent="0.25">
      <c r="A293" s="304" t="s">
        <v>770</v>
      </c>
      <c r="B293" s="306" t="s">
        <v>1733</v>
      </c>
      <c r="C293" s="277" t="s">
        <v>674</v>
      </c>
      <c r="D293" s="282">
        <v>39416</v>
      </c>
      <c r="E293" s="314">
        <v>45968</v>
      </c>
      <c r="F293" s="314">
        <f t="shared" si="5"/>
        <v>43669.599999999999</v>
      </c>
      <c r="G293" s="305">
        <v>2298.4</v>
      </c>
    </row>
    <row r="294" spans="1:7" x14ac:dyDescent="0.25">
      <c r="A294" s="304" t="s">
        <v>770</v>
      </c>
      <c r="B294" s="306" t="s">
        <v>1734</v>
      </c>
      <c r="C294" s="277" t="s">
        <v>674</v>
      </c>
      <c r="D294" s="282">
        <v>39416</v>
      </c>
      <c r="E294" s="314">
        <v>221814</v>
      </c>
      <c r="F294" s="314">
        <f t="shared" si="5"/>
        <v>210723.3</v>
      </c>
      <c r="G294" s="305">
        <v>11090.7</v>
      </c>
    </row>
    <row r="295" spans="1:7" x14ac:dyDescent="0.25">
      <c r="A295" s="304" t="s">
        <v>770</v>
      </c>
      <c r="B295" s="306" t="s">
        <v>1735</v>
      </c>
      <c r="C295" s="277" t="s">
        <v>674</v>
      </c>
      <c r="D295" s="282">
        <v>39434</v>
      </c>
      <c r="E295" s="314">
        <v>57876</v>
      </c>
      <c r="F295" s="314">
        <f t="shared" si="5"/>
        <v>54982.2</v>
      </c>
      <c r="G295" s="305">
        <v>2893.8</v>
      </c>
    </row>
    <row r="296" spans="1:7" x14ac:dyDescent="0.25">
      <c r="A296" s="304" t="s">
        <v>770</v>
      </c>
      <c r="B296" s="306" t="s">
        <v>1736</v>
      </c>
      <c r="C296" s="277" t="s">
        <v>682</v>
      </c>
      <c r="D296" s="282">
        <v>39434</v>
      </c>
      <c r="E296" s="314">
        <v>58812</v>
      </c>
      <c r="F296" s="314">
        <f t="shared" si="5"/>
        <v>55871.4</v>
      </c>
      <c r="G296" s="305">
        <v>2940.6000000000004</v>
      </c>
    </row>
    <row r="297" spans="1:7" x14ac:dyDescent="0.25">
      <c r="A297" s="304" t="s">
        <v>770</v>
      </c>
      <c r="B297" s="306" t="s">
        <v>1737</v>
      </c>
      <c r="C297" s="277" t="s">
        <v>683</v>
      </c>
      <c r="D297" s="282">
        <v>39434</v>
      </c>
      <c r="E297" s="314">
        <v>7100</v>
      </c>
      <c r="F297" s="314">
        <f t="shared" si="5"/>
        <v>6745</v>
      </c>
      <c r="G297" s="305">
        <v>355</v>
      </c>
    </row>
    <row r="298" spans="1:7" x14ac:dyDescent="0.25">
      <c r="A298" s="304" t="s">
        <v>770</v>
      </c>
      <c r="B298" s="306" t="s">
        <v>1738</v>
      </c>
      <c r="C298" s="277" t="s">
        <v>684</v>
      </c>
      <c r="D298" s="282">
        <v>39441</v>
      </c>
      <c r="E298" s="314">
        <v>113568</v>
      </c>
      <c r="F298" s="314">
        <f t="shared" si="5"/>
        <v>107889.60000000001</v>
      </c>
      <c r="G298" s="305">
        <v>5678.4000000000005</v>
      </c>
    </row>
    <row r="299" spans="1:7" x14ac:dyDescent="0.25">
      <c r="A299" s="304" t="s">
        <v>770</v>
      </c>
      <c r="B299" s="306" t="s">
        <v>1739</v>
      </c>
      <c r="C299" s="277" t="s">
        <v>685</v>
      </c>
      <c r="D299" s="282">
        <v>39441</v>
      </c>
      <c r="E299" s="314">
        <v>46895</v>
      </c>
      <c r="F299" s="314">
        <f t="shared" si="5"/>
        <v>44550.25</v>
      </c>
      <c r="G299" s="305">
        <v>2344.75</v>
      </c>
    </row>
    <row r="300" spans="1:7" x14ac:dyDescent="0.25">
      <c r="A300" s="304" t="s">
        <v>770</v>
      </c>
      <c r="B300" s="306" t="s">
        <v>1740</v>
      </c>
      <c r="C300" s="277" t="s">
        <v>674</v>
      </c>
      <c r="D300" s="282">
        <v>39441</v>
      </c>
      <c r="E300" s="314">
        <v>186524</v>
      </c>
      <c r="F300" s="314">
        <f t="shared" si="5"/>
        <v>177197.8</v>
      </c>
      <c r="G300" s="305">
        <v>9326.2000000000007</v>
      </c>
    </row>
    <row r="301" spans="1:7" x14ac:dyDescent="0.25">
      <c r="A301" s="304" t="s">
        <v>770</v>
      </c>
      <c r="B301" s="306" t="s">
        <v>1741</v>
      </c>
      <c r="C301" s="277" t="s">
        <v>686</v>
      </c>
      <c r="D301" s="282">
        <v>39496</v>
      </c>
      <c r="E301" s="314">
        <v>50000</v>
      </c>
      <c r="F301" s="314">
        <f t="shared" si="5"/>
        <v>47500</v>
      </c>
      <c r="G301" s="305">
        <v>2500</v>
      </c>
    </row>
    <row r="302" spans="1:7" x14ac:dyDescent="0.25">
      <c r="A302" s="304" t="s">
        <v>770</v>
      </c>
      <c r="B302" s="308" t="s">
        <v>1742</v>
      </c>
      <c r="C302" s="277" t="s">
        <v>687</v>
      </c>
      <c r="D302" s="282">
        <v>39496</v>
      </c>
      <c r="E302" s="314">
        <v>16640</v>
      </c>
      <c r="F302" s="314">
        <f t="shared" si="5"/>
        <v>15808</v>
      </c>
      <c r="G302" s="305">
        <v>832</v>
      </c>
    </row>
    <row r="303" spans="1:7" x14ac:dyDescent="0.25">
      <c r="A303" s="304" t="s">
        <v>770</v>
      </c>
      <c r="B303" s="306" t="s">
        <v>1743</v>
      </c>
      <c r="C303" s="277" t="s">
        <v>688</v>
      </c>
      <c r="D303" s="282">
        <v>39496</v>
      </c>
      <c r="E303" s="314">
        <v>13104</v>
      </c>
      <c r="F303" s="314">
        <f t="shared" si="5"/>
        <v>12448.8</v>
      </c>
      <c r="G303" s="305">
        <v>655.20000000000005</v>
      </c>
    </row>
    <row r="304" spans="1:7" x14ac:dyDescent="0.25">
      <c r="A304" s="304" t="s">
        <v>770</v>
      </c>
      <c r="B304" s="306" t="s">
        <v>1744</v>
      </c>
      <c r="C304" s="277" t="s">
        <v>688</v>
      </c>
      <c r="D304" s="282">
        <v>39496</v>
      </c>
      <c r="E304" s="314">
        <v>8320</v>
      </c>
      <c r="F304" s="314">
        <f t="shared" si="5"/>
        <v>7904</v>
      </c>
      <c r="G304" s="305">
        <v>416</v>
      </c>
    </row>
    <row r="305" spans="1:7" x14ac:dyDescent="0.25">
      <c r="A305" s="304" t="s">
        <v>770</v>
      </c>
      <c r="B305" s="306" t="s">
        <v>1745</v>
      </c>
      <c r="C305" s="277" t="s">
        <v>689</v>
      </c>
      <c r="D305" s="282">
        <v>39496</v>
      </c>
      <c r="E305" s="314">
        <v>19760</v>
      </c>
      <c r="F305" s="314">
        <f t="shared" si="5"/>
        <v>18772</v>
      </c>
      <c r="G305" s="305">
        <v>988</v>
      </c>
    </row>
    <row r="306" spans="1:7" x14ac:dyDescent="0.25">
      <c r="A306" s="304" t="s">
        <v>770</v>
      </c>
      <c r="B306" s="306" t="s">
        <v>1746</v>
      </c>
      <c r="C306" s="277" t="s">
        <v>687</v>
      </c>
      <c r="D306" s="282">
        <v>39496</v>
      </c>
      <c r="E306" s="314">
        <v>6760</v>
      </c>
      <c r="F306" s="314">
        <f t="shared" si="5"/>
        <v>6422</v>
      </c>
      <c r="G306" s="305">
        <v>338</v>
      </c>
    </row>
    <row r="307" spans="1:7" x14ac:dyDescent="0.25">
      <c r="A307" s="304" t="s">
        <v>770</v>
      </c>
      <c r="B307" s="306" t="s">
        <v>1747</v>
      </c>
      <c r="C307" s="277" t="s">
        <v>674</v>
      </c>
      <c r="D307" s="282">
        <v>39507</v>
      </c>
      <c r="E307" s="314">
        <v>191626</v>
      </c>
      <c r="F307" s="314">
        <f t="shared" si="5"/>
        <v>182044.7</v>
      </c>
      <c r="G307" s="305">
        <v>9581.3000000000011</v>
      </c>
    </row>
    <row r="308" spans="1:7" x14ac:dyDescent="0.25">
      <c r="A308" s="304" t="s">
        <v>770</v>
      </c>
      <c r="B308" s="306" t="s">
        <v>1748</v>
      </c>
      <c r="C308" s="277" t="s">
        <v>690</v>
      </c>
      <c r="D308" s="282">
        <v>39507</v>
      </c>
      <c r="E308" s="314">
        <v>5872</v>
      </c>
      <c r="F308" s="314">
        <f t="shared" si="5"/>
        <v>5578.4</v>
      </c>
      <c r="G308" s="305">
        <v>293.60000000000002</v>
      </c>
    </row>
    <row r="309" spans="1:7" x14ac:dyDescent="0.25">
      <c r="A309" s="304" t="s">
        <v>770</v>
      </c>
      <c r="B309" s="306" t="s">
        <v>1749</v>
      </c>
      <c r="C309" s="277" t="s">
        <v>691</v>
      </c>
      <c r="D309" s="282">
        <v>39533</v>
      </c>
      <c r="E309" s="314">
        <v>54080</v>
      </c>
      <c r="F309" s="314">
        <f t="shared" si="5"/>
        <v>51376</v>
      </c>
      <c r="G309" s="305">
        <v>2704</v>
      </c>
    </row>
    <row r="310" spans="1:7" x14ac:dyDescent="0.25">
      <c r="A310" s="304" t="s">
        <v>770</v>
      </c>
      <c r="B310" s="306" t="s">
        <v>1750</v>
      </c>
      <c r="C310" s="277" t="s">
        <v>692</v>
      </c>
      <c r="D310" s="282">
        <v>39538</v>
      </c>
      <c r="E310" s="314">
        <v>3224</v>
      </c>
      <c r="F310" s="314">
        <f t="shared" si="5"/>
        <v>3062.8</v>
      </c>
      <c r="G310" s="305">
        <v>161.20000000000002</v>
      </c>
    </row>
    <row r="311" spans="1:7" x14ac:dyDescent="0.25">
      <c r="A311" s="304" t="s">
        <v>770</v>
      </c>
      <c r="B311" s="306" t="s">
        <v>1751</v>
      </c>
      <c r="C311" s="277" t="s">
        <v>682</v>
      </c>
      <c r="D311" s="282">
        <v>39538</v>
      </c>
      <c r="E311" s="314">
        <v>57330</v>
      </c>
      <c r="F311" s="314">
        <f t="shared" si="5"/>
        <v>54463.5</v>
      </c>
      <c r="G311" s="305">
        <v>2866.5</v>
      </c>
    </row>
    <row r="312" spans="1:7" x14ac:dyDescent="0.25">
      <c r="A312" s="304" t="s">
        <v>770</v>
      </c>
      <c r="B312" s="306" t="s">
        <v>1752</v>
      </c>
      <c r="C312" s="277" t="s">
        <v>693</v>
      </c>
      <c r="D312" s="282">
        <v>39538</v>
      </c>
      <c r="E312" s="314">
        <v>972560</v>
      </c>
      <c r="F312" s="314">
        <f t="shared" si="5"/>
        <v>923932</v>
      </c>
      <c r="G312" s="305">
        <v>48628</v>
      </c>
    </row>
    <row r="313" spans="1:7" x14ac:dyDescent="0.25">
      <c r="A313" s="304" t="s">
        <v>770</v>
      </c>
      <c r="B313" s="306" t="s">
        <v>1753</v>
      </c>
      <c r="C313" s="277" t="s">
        <v>694</v>
      </c>
      <c r="D313" s="282">
        <v>39599</v>
      </c>
      <c r="E313" s="314">
        <v>7592</v>
      </c>
      <c r="F313" s="314">
        <f t="shared" si="5"/>
        <v>7212.4</v>
      </c>
      <c r="G313" s="305">
        <v>379.6</v>
      </c>
    </row>
    <row r="314" spans="1:7" x14ac:dyDescent="0.25">
      <c r="A314" s="304" t="s">
        <v>770</v>
      </c>
      <c r="B314" s="306" t="s">
        <v>1754</v>
      </c>
      <c r="C314" s="277" t="s">
        <v>695</v>
      </c>
      <c r="D314" s="282">
        <v>39599</v>
      </c>
      <c r="E314" s="314">
        <v>44119</v>
      </c>
      <c r="F314" s="314">
        <f t="shared" si="5"/>
        <v>41913.050000000003</v>
      </c>
      <c r="G314" s="305">
        <v>2205.9500000000003</v>
      </c>
    </row>
    <row r="315" spans="1:7" x14ac:dyDescent="0.25">
      <c r="A315" s="304" t="s">
        <v>770</v>
      </c>
      <c r="B315" s="306" t="s">
        <v>1755</v>
      </c>
      <c r="C315" s="277" t="s">
        <v>682</v>
      </c>
      <c r="D315" s="282">
        <v>39599</v>
      </c>
      <c r="E315" s="314">
        <v>37960</v>
      </c>
      <c r="F315" s="314">
        <f t="shared" si="5"/>
        <v>36062</v>
      </c>
      <c r="G315" s="305">
        <v>1898</v>
      </c>
    </row>
    <row r="316" spans="1:7" x14ac:dyDescent="0.25">
      <c r="A316" s="304" t="s">
        <v>770</v>
      </c>
      <c r="B316" s="306" t="s">
        <v>1756</v>
      </c>
      <c r="C316" s="277" t="s">
        <v>696</v>
      </c>
      <c r="D316" s="282">
        <v>39599</v>
      </c>
      <c r="E316" s="314">
        <v>13520</v>
      </c>
      <c r="F316" s="314">
        <f t="shared" si="5"/>
        <v>12844</v>
      </c>
      <c r="G316" s="305">
        <v>676</v>
      </c>
    </row>
    <row r="317" spans="1:7" x14ac:dyDescent="0.25">
      <c r="A317" s="304" t="s">
        <v>770</v>
      </c>
      <c r="B317" s="306" t="s">
        <v>1757</v>
      </c>
      <c r="C317" s="277" t="s">
        <v>697</v>
      </c>
      <c r="D317" s="282">
        <v>39679</v>
      </c>
      <c r="E317" s="314">
        <v>120000</v>
      </c>
      <c r="F317" s="314">
        <f t="shared" si="5"/>
        <v>114000</v>
      </c>
      <c r="G317" s="305">
        <v>6000</v>
      </c>
    </row>
    <row r="318" spans="1:7" x14ac:dyDescent="0.25">
      <c r="A318" s="304" t="s">
        <v>770</v>
      </c>
      <c r="B318" s="306" t="s">
        <v>1758</v>
      </c>
      <c r="C318" s="277" t="s">
        <v>698</v>
      </c>
      <c r="D318" s="282">
        <v>39759</v>
      </c>
      <c r="E318" s="314">
        <v>8710</v>
      </c>
      <c r="F318" s="314">
        <f t="shared" si="5"/>
        <v>8274.5</v>
      </c>
      <c r="G318" s="305">
        <v>435.5</v>
      </c>
    </row>
    <row r="319" spans="1:7" x14ac:dyDescent="0.25">
      <c r="A319" s="304" t="s">
        <v>770</v>
      </c>
      <c r="B319" s="306" t="s">
        <v>1759</v>
      </c>
      <c r="C319" s="277" t="s">
        <v>699</v>
      </c>
      <c r="D319" s="282">
        <v>39759</v>
      </c>
      <c r="E319" s="314">
        <v>2314</v>
      </c>
      <c r="F319" s="314">
        <f t="shared" si="5"/>
        <v>2198.3000000000002</v>
      </c>
      <c r="G319" s="305">
        <v>115.69999999999999</v>
      </c>
    </row>
    <row r="320" spans="1:7" x14ac:dyDescent="0.25">
      <c r="A320" s="304" t="s">
        <v>770</v>
      </c>
      <c r="B320" s="306" t="s">
        <v>1760</v>
      </c>
      <c r="C320" s="277" t="s">
        <v>700</v>
      </c>
      <c r="D320" s="282">
        <v>39759</v>
      </c>
      <c r="E320" s="314">
        <v>9880</v>
      </c>
      <c r="F320" s="314">
        <f t="shared" si="5"/>
        <v>9386</v>
      </c>
      <c r="G320" s="305">
        <v>494</v>
      </c>
    </row>
    <row r="321" spans="1:7" x14ac:dyDescent="0.25">
      <c r="A321" s="304" t="s">
        <v>770</v>
      </c>
      <c r="B321" s="306" t="s">
        <v>1761</v>
      </c>
      <c r="C321" s="277" t="s">
        <v>701</v>
      </c>
      <c r="D321" s="282">
        <v>39759</v>
      </c>
      <c r="E321" s="314">
        <v>7176</v>
      </c>
      <c r="F321" s="314">
        <f t="shared" si="5"/>
        <v>6817.2</v>
      </c>
      <c r="G321" s="305">
        <v>358.8</v>
      </c>
    </row>
    <row r="322" spans="1:7" x14ac:dyDescent="0.25">
      <c r="A322" s="304" t="s">
        <v>770</v>
      </c>
      <c r="B322" s="306" t="s">
        <v>1762</v>
      </c>
      <c r="C322" s="277" t="s">
        <v>702</v>
      </c>
      <c r="D322" s="282">
        <v>39759</v>
      </c>
      <c r="E322" s="314">
        <v>8320</v>
      </c>
      <c r="F322" s="314">
        <f t="shared" si="5"/>
        <v>7904</v>
      </c>
      <c r="G322" s="305">
        <v>416</v>
      </c>
    </row>
    <row r="323" spans="1:7" x14ac:dyDescent="0.25">
      <c r="A323" s="304" t="s">
        <v>770</v>
      </c>
      <c r="B323" s="306" t="s">
        <v>1763</v>
      </c>
      <c r="C323" s="277" t="s">
        <v>703</v>
      </c>
      <c r="D323" s="282">
        <v>39848</v>
      </c>
      <c r="E323" s="314">
        <v>41214</v>
      </c>
      <c r="F323" s="314">
        <f t="shared" si="5"/>
        <v>39153.300000000003</v>
      </c>
      <c r="G323" s="305">
        <v>2060.7000000000003</v>
      </c>
    </row>
    <row r="324" spans="1:7" x14ac:dyDescent="0.25">
      <c r="A324" s="304" t="s">
        <v>770</v>
      </c>
      <c r="B324" s="306" t="s">
        <v>1764</v>
      </c>
      <c r="C324" s="277" t="s">
        <v>704</v>
      </c>
      <c r="D324" s="282">
        <v>39897</v>
      </c>
      <c r="E324" s="314">
        <v>27500</v>
      </c>
      <c r="F324" s="314">
        <f t="shared" si="5"/>
        <v>26125</v>
      </c>
      <c r="G324" s="305">
        <v>1375</v>
      </c>
    </row>
    <row r="325" spans="1:7" x14ac:dyDescent="0.25">
      <c r="A325" s="304" t="s">
        <v>770</v>
      </c>
      <c r="B325" s="306" t="s">
        <v>1765</v>
      </c>
      <c r="C325" s="277" t="s">
        <v>705</v>
      </c>
      <c r="D325" s="282">
        <v>39903</v>
      </c>
      <c r="E325" s="314">
        <v>133850</v>
      </c>
      <c r="F325" s="314">
        <f t="shared" si="5"/>
        <v>127157.5</v>
      </c>
      <c r="G325" s="305">
        <v>6692.5</v>
      </c>
    </row>
    <row r="326" spans="1:7" x14ac:dyDescent="0.25">
      <c r="A326" s="304" t="s">
        <v>770</v>
      </c>
      <c r="B326" s="306" t="s">
        <v>1766</v>
      </c>
      <c r="C326" s="277" t="s">
        <v>682</v>
      </c>
      <c r="D326" s="282">
        <v>39903</v>
      </c>
      <c r="E326" s="314">
        <v>51022</v>
      </c>
      <c r="F326" s="314">
        <f t="shared" si="5"/>
        <v>48470.9</v>
      </c>
      <c r="G326" s="305">
        <v>2551.1000000000004</v>
      </c>
    </row>
    <row r="327" spans="1:7" x14ac:dyDescent="0.25">
      <c r="A327" s="304" t="s">
        <v>770</v>
      </c>
      <c r="B327" s="306" t="s">
        <v>1767</v>
      </c>
      <c r="C327" s="277" t="s">
        <v>706</v>
      </c>
      <c r="D327" s="282">
        <v>39903</v>
      </c>
      <c r="E327" s="314">
        <v>27670</v>
      </c>
      <c r="F327" s="314">
        <f t="shared" si="5"/>
        <v>26286.5</v>
      </c>
      <c r="G327" s="305">
        <v>1383.5</v>
      </c>
    </row>
    <row r="328" spans="1:7" x14ac:dyDescent="0.25">
      <c r="A328" s="304" t="s">
        <v>770</v>
      </c>
      <c r="B328" s="306" t="s">
        <v>1768</v>
      </c>
      <c r="C328" s="277" t="s">
        <v>707</v>
      </c>
      <c r="D328" s="282">
        <v>39973</v>
      </c>
      <c r="E328" s="314">
        <v>4420</v>
      </c>
      <c r="F328" s="314">
        <f t="shared" si="5"/>
        <v>4199</v>
      </c>
      <c r="G328" s="305">
        <v>221</v>
      </c>
    </row>
    <row r="329" spans="1:7" x14ac:dyDescent="0.25">
      <c r="A329" s="304" t="s">
        <v>770</v>
      </c>
      <c r="B329" s="306" t="s">
        <v>1769</v>
      </c>
      <c r="C329" s="277" t="s">
        <v>674</v>
      </c>
      <c r="D329" s="282">
        <v>39973</v>
      </c>
      <c r="E329" s="314">
        <v>125632</v>
      </c>
      <c r="F329" s="314">
        <f t="shared" si="5"/>
        <v>119350.39999999999</v>
      </c>
      <c r="G329" s="305">
        <v>6281.6</v>
      </c>
    </row>
    <row r="330" spans="1:7" x14ac:dyDescent="0.25">
      <c r="A330" s="304" t="s">
        <v>770</v>
      </c>
      <c r="B330" s="306" t="s">
        <v>1770</v>
      </c>
      <c r="C330" s="277" t="s">
        <v>708</v>
      </c>
      <c r="D330" s="282">
        <v>39973</v>
      </c>
      <c r="E330" s="314">
        <v>106184</v>
      </c>
      <c r="F330" s="314">
        <f t="shared" si="5"/>
        <v>100874.8</v>
      </c>
      <c r="G330" s="305">
        <v>5309.2000000000007</v>
      </c>
    </row>
    <row r="331" spans="1:7" x14ac:dyDescent="0.25">
      <c r="A331" s="304" t="s">
        <v>770</v>
      </c>
      <c r="B331" s="306" t="s">
        <v>1771</v>
      </c>
      <c r="C331" s="293" t="s">
        <v>709</v>
      </c>
      <c r="D331" s="282">
        <v>39994</v>
      </c>
      <c r="E331" s="314">
        <v>73840</v>
      </c>
      <c r="F331" s="314">
        <f t="shared" si="5"/>
        <v>70148</v>
      </c>
      <c r="G331" s="305">
        <v>3692</v>
      </c>
    </row>
    <row r="332" spans="1:7" x14ac:dyDescent="0.25">
      <c r="A332" s="304" t="s">
        <v>770</v>
      </c>
      <c r="B332" s="306" t="s">
        <v>1772</v>
      </c>
      <c r="C332" s="294" t="s">
        <v>710</v>
      </c>
      <c r="D332" s="282">
        <v>40003</v>
      </c>
      <c r="E332" s="314">
        <v>18200</v>
      </c>
      <c r="F332" s="314">
        <f t="shared" si="5"/>
        <v>17290</v>
      </c>
      <c r="G332" s="305">
        <v>910</v>
      </c>
    </row>
    <row r="333" spans="1:7" x14ac:dyDescent="0.25">
      <c r="A333" s="304" t="s">
        <v>770</v>
      </c>
      <c r="B333" s="306" t="s">
        <v>1773</v>
      </c>
      <c r="C333" s="277" t="s">
        <v>674</v>
      </c>
      <c r="D333" s="282">
        <v>40031</v>
      </c>
      <c r="E333" s="314">
        <v>21346</v>
      </c>
      <c r="F333" s="314">
        <f t="shared" si="5"/>
        <v>20278.7</v>
      </c>
      <c r="G333" s="305">
        <v>1067.3000000000002</v>
      </c>
    </row>
    <row r="334" spans="1:7" x14ac:dyDescent="0.25">
      <c r="A334" s="304" t="s">
        <v>770</v>
      </c>
      <c r="B334" s="306" t="s">
        <v>1774</v>
      </c>
      <c r="C334" s="277" t="s">
        <v>674</v>
      </c>
      <c r="D334" s="282">
        <v>40031</v>
      </c>
      <c r="E334" s="314">
        <v>25442</v>
      </c>
      <c r="F334" s="314">
        <f t="shared" si="5"/>
        <v>24169.9</v>
      </c>
      <c r="G334" s="305">
        <v>1272.1000000000004</v>
      </c>
    </row>
    <row r="335" spans="1:7" x14ac:dyDescent="0.25">
      <c r="A335" s="304" t="s">
        <v>770</v>
      </c>
      <c r="B335" s="306" t="s">
        <v>1775</v>
      </c>
      <c r="C335" s="281" t="s">
        <v>711</v>
      </c>
      <c r="D335" s="282">
        <v>40098</v>
      </c>
      <c r="E335" s="314">
        <v>15938</v>
      </c>
      <c r="F335" s="314">
        <f t="shared" si="5"/>
        <v>15141.1</v>
      </c>
      <c r="G335" s="305">
        <v>796.90000000000009</v>
      </c>
    </row>
    <row r="336" spans="1:7" x14ac:dyDescent="0.25">
      <c r="A336" s="304" t="s">
        <v>770</v>
      </c>
      <c r="B336" s="306" t="s">
        <v>1776</v>
      </c>
      <c r="C336" s="281" t="s">
        <v>674</v>
      </c>
      <c r="D336" s="282">
        <v>40098</v>
      </c>
      <c r="E336" s="314">
        <v>46800</v>
      </c>
      <c r="F336" s="314">
        <f t="shared" si="5"/>
        <v>44460</v>
      </c>
      <c r="G336" s="305">
        <v>2340</v>
      </c>
    </row>
    <row r="337" spans="1:7" x14ac:dyDescent="0.25">
      <c r="A337" s="304" t="s">
        <v>770</v>
      </c>
      <c r="B337" s="306" t="s">
        <v>1777</v>
      </c>
      <c r="C337" s="281" t="s">
        <v>712</v>
      </c>
      <c r="D337" s="282">
        <v>40138</v>
      </c>
      <c r="E337" s="314">
        <v>17500</v>
      </c>
      <c r="F337" s="314">
        <f t="shared" si="5"/>
        <v>16625</v>
      </c>
      <c r="G337" s="305">
        <v>875</v>
      </c>
    </row>
    <row r="338" spans="1:7" x14ac:dyDescent="0.25">
      <c r="A338" s="304" t="s">
        <v>770</v>
      </c>
      <c r="B338" s="306" t="s">
        <v>1778</v>
      </c>
      <c r="C338" s="277" t="s">
        <v>713</v>
      </c>
      <c r="D338" s="282">
        <v>40138</v>
      </c>
      <c r="E338" s="314">
        <v>8153</v>
      </c>
      <c r="F338" s="314">
        <f t="shared" si="5"/>
        <v>7745.35</v>
      </c>
      <c r="G338" s="305">
        <v>407.65000000000009</v>
      </c>
    </row>
    <row r="339" spans="1:7" x14ac:dyDescent="0.25">
      <c r="A339" s="304" t="s">
        <v>770</v>
      </c>
      <c r="B339" s="306" t="s">
        <v>1779</v>
      </c>
      <c r="C339" s="277" t="s">
        <v>714</v>
      </c>
      <c r="D339" s="282">
        <v>40197</v>
      </c>
      <c r="E339" s="314">
        <v>28988</v>
      </c>
      <c r="F339" s="314">
        <f t="shared" si="5"/>
        <v>27538.6</v>
      </c>
      <c r="G339" s="305">
        <v>1449.3999999999996</v>
      </c>
    </row>
    <row r="340" spans="1:7" x14ac:dyDescent="0.25">
      <c r="A340" s="304" t="s">
        <v>770</v>
      </c>
      <c r="B340" s="306" t="s">
        <v>1780</v>
      </c>
      <c r="C340" s="277" t="s">
        <v>674</v>
      </c>
      <c r="D340" s="282">
        <v>40197</v>
      </c>
      <c r="E340" s="314">
        <v>21221</v>
      </c>
      <c r="F340" s="314">
        <f t="shared" si="5"/>
        <v>20159.95</v>
      </c>
      <c r="G340" s="305">
        <v>1061.0500000000002</v>
      </c>
    </row>
    <row r="341" spans="1:7" x14ac:dyDescent="0.25">
      <c r="A341" s="304" t="s">
        <v>770</v>
      </c>
      <c r="B341" s="306" t="s">
        <v>1781</v>
      </c>
      <c r="C341" s="277" t="s">
        <v>674</v>
      </c>
      <c r="D341" s="282">
        <v>40222</v>
      </c>
      <c r="E341" s="314">
        <v>82160</v>
      </c>
      <c r="F341" s="314">
        <f t="shared" si="5"/>
        <v>78052</v>
      </c>
      <c r="G341" s="305">
        <v>4108</v>
      </c>
    </row>
    <row r="342" spans="1:7" x14ac:dyDescent="0.25">
      <c r="A342" s="304" t="s">
        <v>770</v>
      </c>
      <c r="B342" s="306" t="s">
        <v>1782</v>
      </c>
      <c r="C342" s="277" t="s">
        <v>674</v>
      </c>
      <c r="D342" s="282">
        <v>40241</v>
      </c>
      <c r="E342" s="314">
        <v>123240</v>
      </c>
      <c r="F342" s="314">
        <f t="shared" si="5"/>
        <v>117078</v>
      </c>
      <c r="G342" s="305">
        <v>6162</v>
      </c>
    </row>
    <row r="343" spans="1:7" x14ac:dyDescent="0.25">
      <c r="A343" s="304" t="s">
        <v>770</v>
      </c>
      <c r="B343" s="306" t="s">
        <v>1783</v>
      </c>
      <c r="C343" s="277" t="s">
        <v>715</v>
      </c>
      <c r="D343" s="282">
        <v>40267</v>
      </c>
      <c r="E343" s="314">
        <v>30800</v>
      </c>
      <c r="F343" s="314">
        <f t="shared" si="5"/>
        <v>29260</v>
      </c>
      <c r="G343" s="305">
        <v>1540</v>
      </c>
    </row>
    <row r="344" spans="1:7" x14ac:dyDescent="0.25">
      <c r="A344" s="304" t="s">
        <v>770</v>
      </c>
      <c r="B344" s="306" t="s">
        <v>1784</v>
      </c>
      <c r="C344" s="281" t="s">
        <v>674</v>
      </c>
      <c r="D344" s="282">
        <v>40267</v>
      </c>
      <c r="E344" s="314">
        <v>34456</v>
      </c>
      <c r="F344" s="314">
        <f t="shared" si="5"/>
        <v>32733.200000000001</v>
      </c>
      <c r="G344" s="305">
        <v>1722.7999999999993</v>
      </c>
    </row>
    <row r="345" spans="1:7" x14ac:dyDescent="0.25">
      <c r="A345" s="304" t="s">
        <v>770</v>
      </c>
      <c r="B345" s="306" t="s">
        <v>1785</v>
      </c>
      <c r="C345" s="281" t="s">
        <v>674</v>
      </c>
      <c r="D345" s="282">
        <v>40268</v>
      </c>
      <c r="E345" s="314">
        <v>32950</v>
      </c>
      <c r="F345" s="314">
        <f t="shared" ref="F345:F408" si="6">E345-G345</f>
        <v>31302.5</v>
      </c>
      <c r="G345" s="305">
        <v>1647.5</v>
      </c>
    </row>
    <row r="346" spans="1:7" x14ac:dyDescent="0.25">
      <c r="A346" s="304" t="s">
        <v>770</v>
      </c>
      <c r="B346" s="306" t="s">
        <v>1786</v>
      </c>
      <c r="C346" s="281" t="s">
        <v>674</v>
      </c>
      <c r="D346" s="282">
        <v>40268</v>
      </c>
      <c r="E346" s="314">
        <v>20540</v>
      </c>
      <c r="F346" s="314">
        <f t="shared" si="6"/>
        <v>19513</v>
      </c>
      <c r="G346" s="305">
        <v>1027</v>
      </c>
    </row>
    <row r="347" spans="1:7" x14ac:dyDescent="0.25">
      <c r="A347" s="304" t="s">
        <v>770</v>
      </c>
      <c r="B347" s="306" t="s">
        <v>1787</v>
      </c>
      <c r="C347" s="277" t="s">
        <v>674</v>
      </c>
      <c r="D347" s="282">
        <v>40268</v>
      </c>
      <c r="E347" s="314">
        <v>41080</v>
      </c>
      <c r="F347" s="314">
        <f t="shared" si="6"/>
        <v>39026</v>
      </c>
      <c r="G347" s="305">
        <v>2054</v>
      </c>
    </row>
    <row r="348" spans="1:7" x14ac:dyDescent="0.25">
      <c r="A348" s="304" t="s">
        <v>770</v>
      </c>
      <c r="B348" s="306" t="s">
        <v>1788</v>
      </c>
      <c r="C348" s="287" t="s">
        <v>716</v>
      </c>
      <c r="D348" s="282">
        <v>40313</v>
      </c>
      <c r="E348" s="314">
        <v>120000</v>
      </c>
      <c r="F348" s="314">
        <f t="shared" si="6"/>
        <v>114000</v>
      </c>
      <c r="G348" s="305">
        <v>6000</v>
      </c>
    </row>
    <row r="349" spans="1:7" x14ac:dyDescent="0.25">
      <c r="A349" s="304" t="s">
        <v>770</v>
      </c>
      <c r="B349" s="306" t="s">
        <v>1789</v>
      </c>
      <c r="C349" s="287" t="s">
        <v>717</v>
      </c>
      <c r="D349" s="282">
        <v>40379</v>
      </c>
      <c r="E349" s="314">
        <v>36219</v>
      </c>
      <c r="F349" s="314">
        <f t="shared" si="6"/>
        <v>34408.050000000003</v>
      </c>
      <c r="G349" s="305">
        <v>1810.9500000000007</v>
      </c>
    </row>
    <row r="350" spans="1:7" x14ac:dyDescent="0.25">
      <c r="A350" s="304" t="s">
        <v>770</v>
      </c>
      <c r="B350" s="306" t="s">
        <v>1790</v>
      </c>
      <c r="C350" s="287" t="s">
        <v>717</v>
      </c>
      <c r="D350" s="282">
        <v>40379</v>
      </c>
      <c r="E350" s="314">
        <v>60138</v>
      </c>
      <c r="F350" s="314">
        <f t="shared" si="6"/>
        <v>57131.1</v>
      </c>
      <c r="G350" s="305">
        <v>3006.9000000000015</v>
      </c>
    </row>
    <row r="351" spans="1:7" x14ac:dyDescent="0.25">
      <c r="A351" s="304" t="s">
        <v>770</v>
      </c>
      <c r="B351" s="306" t="s">
        <v>1791</v>
      </c>
      <c r="C351" s="287" t="s">
        <v>718</v>
      </c>
      <c r="D351" s="282">
        <v>40441</v>
      </c>
      <c r="E351" s="314">
        <v>27041</v>
      </c>
      <c r="F351" s="314">
        <f t="shared" si="6"/>
        <v>25688.95</v>
      </c>
      <c r="G351" s="305">
        <v>1352.0499999999993</v>
      </c>
    </row>
    <row r="352" spans="1:7" x14ac:dyDescent="0.25">
      <c r="A352" s="304" t="s">
        <v>770</v>
      </c>
      <c r="B352" s="306" t="s">
        <v>1792</v>
      </c>
      <c r="C352" s="287" t="s">
        <v>717</v>
      </c>
      <c r="D352" s="282">
        <v>40441</v>
      </c>
      <c r="E352" s="314">
        <v>82056</v>
      </c>
      <c r="F352" s="314">
        <f t="shared" si="6"/>
        <v>77953.2</v>
      </c>
      <c r="G352" s="305">
        <v>4102.7999999999993</v>
      </c>
    </row>
    <row r="353" spans="1:7" x14ac:dyDescent="0.25">
      <c r="A353" s="304" t="s">
        <v>770</v>
      </c>
      <c r="B353" s="306" t="s">
        <v>1793</v>
      </c>
      <c r="C353" s="287" t="s">
        <v>719</v>
      </c>
      <c r="D353" s="282">
        <v>40482</v>
      </c>
      <c r="E353" s="314">
        <v>158496</v>
      </c>
      <c r="F353" s="314">
        <f t="shared" si="6"/>
        <v>150571.20000000001</v>
      </c>
      <c r="G353" s="305">
        <v>7924.8000000000029</v>
      </c>
    </row>
    <row r="354" spans="1:7" x14ac:dyDescent="0.25">
      <c r="A354" s="304" t="s">
        <v>770</v>
      </c>
      <c r="B354" s="306" t="s">
        <v>1794</v>
      </c>
      <c r="C354" s="287" t="s">
        <v>720</v>
      </c>
      <c r="D354" s="282">
        <v>40482</v>
      </c>
      <c r="E354" s="314">
        <v>65728</v>
      </c>
      <c r="F354" s="314">
        <f t="shared" si="6"/>
        <v>62441.599999999999</v>
      </c>
      <c r="G354" s="305">
        <v>3286.4000000000015</v>
      </c>
    </row>
    <row r="355" spans="1:7" x14ac:dyDescent="0.25">
      <c r="A355" s="304" t="s">
        <v>770</v>
      </c>
      <c r="B355" s="306" t="s">
        <v>1795</v>
      </c>
      <c r="C355" s="287" t="s">
        <v>721</v>
      </c>
      <c r="D355" s="282">
        <v>40482</v>
      </c>
      <c r="E355" s="314">
        <v>17264</v>
      </c>
      <c r="F355" s="314">
        <f t="shared" si="6"/>
        <v>16400.8</v>
      </c>
      <c r="G355" s="305">
        <v>863.19999999999982</v>
      </c>
    </row>
    <row r="356" spans="1:7" x14ac:dyDescent="0.25">
      <c r="A356" s="304" t="s">
        <v>770</v>
      </c>
      <c r="B356" s="306" t="s">
        <v>1796</v>
      </c>
      <c r="C356" s="287" t="s">
        <v>722</v>
      </c>
      <c r="D356" s="282">
        <v>40536</v>
      </c>
      <c r="E356" s="314">
        <v>107845</v>
      </c>
      <c r="F356" s="314">
        <f t="shared" si="6"/>
        <v>102452.75</v>
      </c>
      <c r="G356" s="305">
        <v>5392.25</v>
      </c>
    </row>
    <row r="357" spans="1:7" x14ac:dyDescent="0.25">
      <c r="A357" s="304" t="s">
        <v>770</v>
      </c>
      <c r="B357" s="306" t="s">
        <v>1797</v>
      </c>
      <c r="C357" s="287" t="s">
        <v>723</v>
      </c>
      <c r="D357" s="282">
        <v>40548</v>
      </c>
      <c r="E357" s="314">
        <v>15600</v>
      </c>
      <c r="F357" s="314">
        <f t="shared" si="6"/>
        <v>14820</v>
      </c>
      <c r="G357" s="305">
        <v>780</v>
      </c>
    </row>
    <row r="358" spans="1:7" s="298" customFormat="1" ht="45" x14ac:dyDescent="0.25">
      <c r="A358" s="333" t="s">
        <v>770</v>
      </c>
      <c r="B358" s="306" t="s">
        <v>1798</v>
      </c>
      <c r="C358" s="290" t="s">
        <v>724</v>
      </c>
      <c r="D358" s="282">
        <v>40548</v>
      </c>
      <c r="E358" s="335">
        <v>122720</v>
      </c>
      <c r="F358" s="335">
        <f t="shared" si="6"/>
        <v>116584</v>
      </c>
      <c r="G358" s="335">
        <v>6136</v>
      </c>
    </row>
    <row r="359" spans="1:7" x14ac:dyDescent="0.25">
      <c r="A359" s="304" t="s">
        <v>770</v>
      </c>
      <c r="B359" s="306" t="s">
        <v>1799</v>
      </c>
      <c r="C359" s="287" t="s">
        <v>725</v>
      </c>
      <c r="D359" s="282">
        <v>40573</v>
      </c>
      <c r="E359" s="314">
        <v>177385</v>
      </c>
      <c r="F359" s="314">
        <f t="shared" si="6"/>
        <v>168515.75</v>
      </c>
      <c r="G359" s="305">
        <v>8869.25</v>
      </c>
    </row>
    <row r="360" spans="1:7" x14ac:dyDescent="0.25">
      <c r="A360" s="304" t="s">
        <v>770</v>
      </c>
      <c r="B360" s="306" t="s">
        <v>1800</v>
      </c>
      <c r="C360" s="287" t="s">
        <v>725</v>
      </c>
      <c r="D360" s="282">
        <v>40573</v>
      </c>
      <c r="E360" s="314">
        <v>484016</v>
      </c>
      <c r="F360" s="314">
        <f t="shared" si="6"/>
        <v>459815.2</v>
      </c>
      <c r="G360" s="305">
        <v>24200.800000000003</v>
      </c>
    </row>
    <row r="361" spans="1:7" x14ac:dyDescent="0.25">
      <c r="A361" s="304" t="s">
        <v>770</v>
      </c>
      <c r="B361" s="306" t="s">
        <v>1801</v>
      </c>
      <c r="C361" s="287" t="s">
        <v>726</v>
      </c>
      <c r="D361" s="282">
        <v>40574</v>
      </c>
      <c r="E361" s="314">
        <v>717838</v>
      </c>
      <c r="F361" s="314">
        <f t="shared" si="6"/>
        <v>681946.1</v>
      </c>
      <c r="G361" s="305">
        <v>35891.89999999998</v>
      </c>
    </row>
    <row r="362" spans="1:7" x14ac:dyDescent="0.25">
      <c r="A362" s="304" t="s">
        <v>770</v>
      </c>
      <c r="B362" s="306" t="s">
        <v>1802</v>
      </c>
      <c r="C362" s="287" t="s">
        <v>727</v>
      </c>
      <c r="D362" s="282">
        <v>40591</v>
      </c>
      <c r="E362" s="314">
        <v>16952</v>
      </c>
      <c r="F362" s="314">
        <f t="shared" si="6"/>
        <v>16104.4</v>
      </c>
      <c r="G362" s="305">
        <v>847.60000000000036</v>
      </c>
    </row>
    <row r="363" spans="1:7" x14ac:dyDescent="0.25">
      <c r="A363" s="304" t="s">
        <v>770</v>
      </c>
      <c r="B363" s="306" t="s">
        <v>1803</v>
      </c>
      <c r="C363" s="287" t="s">
        <v>719</v>
      </c>
      <c r="D363" s="282">
        <v>40591</v>
      </c>
      <c r="E363" s="314">
        <v>106912</v>
      </c>
      <c r="F363" s="314">
        <f t="shared" si="6"/>
        <v>101566.39999999999</v>
      </c>
      <c r="G363" s="305">
        <v>5345.5999999999985</v>
      </c>
    </row>
    <row r="364" spans="1:7" x14ac:dyDescent="0.25">
      <c r="A364" s="304" t="s">
        <v>770</v>
      </c>
      <c r="B364" s="306" t="s">
        <v>1804</v>
      </c>
      <c r="C364" s="287" t="s">
        <v>719</v>
      </c>
      <c r="D364" s="282">
        <v>40591</v>
      </c>
      <c r="E364" s="314">
        <v>502580</v>
      </c>
      <c r="F364" s="314">
        <f t="shared" si="6"/>
        <v>477451</v>
      </c>
      <c r="G364" s="305">
        <v>25129</v>
      </c>
    </row>
    <row r="365" spans="1:7" x14ac:dyDescent="0.25">
      <c r="A365" s="304" t="s">
        <v>770</v>
      </c>
      <c r="B365" s="306" t="s">
        <v>1805</v>
      </c>
      <c r="C365" s="287" t="s">
        <v>728</v>
      </c>
      <c r="D365" s="282">
        <v>40602</v>
      </c>
      <c r="E365" s="314">
        <v>9360</v>
      </c>
      <c r="F365" s="314">
        <f t="shared" si="6"/>
        <v>8892</v>
      </c>
      <c r="G365" s="305">
        <v>468</v>
      </c>
    </row>
    <row r="366" spans="1:7" x14ac:dyDescent="0.25">
      <c r="A366" s="304" t="s">
        <v>770</v>
      </c>
      <c r="B366" s="306" t="s">
        <v>1806</v>
      </c>
      <c r="C366" s="287" t="s">
        <v>729</v>
      </c>
      <c r="D366" s="282">
        <v>40602</v>
      </c>
      <c r="E366" s="314">
        <v>4368</v>
      </c>
      <c r="F366" s="314">
        <f t="shared" si="6"/>
        <v>4149.6000000000004</v>
      </c>
      <c r="G366" s="305">
        <v>218.4</v>
      </c>
    </row>
    <row r="367" spans="1:7" x14ac:dyDescent="0.25">
      <c r="A367" s="304" t="s">
        <v>770</v>
      </c>
      <c r="B367" s="306" t="s">
        <v>1807</v>
      </c>
      <c r="C367" s="287" t="s">
        <v>730</v>
      </c>
      <c r="D367" s="282">
        <v>40602</v>
      </c>
      <c r="E367" s="314">
        <v>4368</v>
      </c>
      <c r="F367" s="314">
        <f t="shared" si="6"/>
        <v>4149.6000000000004</v>
      </c>
      <c r="G367" s="305">
        <v>218.4</v>
      </c>
    </row>
    <row r="368" spans="1:7" x14ac:dyDescent="0.25">
      <c r="A368" s="304" t="s">
        <v>770</v>
      </c>
      <c r="B368" s="306" t="s">
        <v>1808</v>
      </c>
      <c r="C368" s="287" t="s">
        <v>731</v>
      </c>
      <c r="D368" s="282">
        <v>40602</v>
      </c>
      <c r="E368" s="314">
        <v>49920</v>
      </c>
      <c r="F368" s="314">
        <f t="shared" si="6"/>
        <v>47424</v>
      </c>
      <c r="G368" s="305">
        <v>2496</v>
      </c>
    </row>
    <row r="369" spans="1:7" x14ac:dyDescent="0.25">
      <c r="A369" s="304" t="s">
        <v>770</v>
      </c>
      <c r="B369" s="306" t="s">
        <v>1809</v>
      </c>
      <c r="C369" s="287" t="s">
        <v>732</v>
      </c>
      <c r="D369" s="282">
        <v>40602</v>
      </c>
      <c r="E369" s="314">
        <v>6760</v>
      </c>
      <c r="F369" s="314">
        <f t="shared" si="6"/>
        <v>6422</v>
      </c>
      <c r="G369" s="305">
        <v>338</v>
      </c>
    </row>
    <row r="370" spans="1:7" x14ac:dyDescent="0.25">
      <c r="A370" s="304" t="s">
        <v>770</v>
      </c>
      <c r="B370" s="306" t="s">
        <v>1810</v>
      </c>
      <c r="C370" s="287" t="s">
        <v>733</v>
      </c>
      <c r="D370" s="282">
        <v>40602</v>
      </c>
      <c r="E370" s="314">
        <v>19760</v>
      </c>
      <c r="F370" s="314">
        <f t="shared" si="6"/>
        <v>18772</v>
      </c>
      <c r="G370" s="305">
        <v>988</v>
      </c>
    </row>
    <row r="371" spans="1:7" x14ac:dyDescent="0.25">
      <c r="A371" s="304" t="s">
        <v>770</v>
      </c>
      <c r="B371" s="306" t="s">
        <v>1811</v>
      </c>
      <c r="C371" s="287" t="s">
        <v>719</v>
      </c>
      <c r="D371" s="282">
        <v>40602</v>
      </c>
      <c r="E371" s="314">
        <v>160680</v>
      </c>
      <c r="F371" s="314">
        <f t="shared" si="6"/>
        <v>152646</v>
      </c>
      <c r="G371" s="305">
        <v>8034</v>
      </c>
    </row>
    <row r="372" spans="1:7" x14ac:dyDescent="0.25">
      <c r="A372" s="304" t="s">
        <v>770</v>
      </c>
      <c r="B372" s="306" t="s">
        <v>1812</v>
      </c>
      <c r="C372" s="287" t="s">
        <v>734</v>
      </c>
      <c r="D372" s="282">
        <v>40633</v>
      </c>
      <c r="E372" s="314">
        <v>101400</v>
      </c>
      <c r="F372" s="314">
        <f t="shared" si="6"/>
        <v>96330</v>
      </c>
      <c r="G372" s="305">
        <v>5070</v>
      </c>
    </row>
    <row r="373" spans="1:7" x14ac:dyDescent="0.25">
      <c r="A373" s="304" t="s">
        <v>770</v>
      </c>
      <c r="B373" s="306" t="s">
        <v>1813</v>
      </c>
      <c r="C373" s="290" t="s">
        <v>735</v>
      </c>
      <c r="D373" s="282">
        <v>40693</v>
      </c>
      <c r="E373" s="314">
        <v>265720</v>
      </c>
      <c r="F373" s="314">
        <f t="shared" si="6"/>
        <v>252434</v>
      </c>
      <c r="G373" s="305">
        <v>13286</v>
      </c>
    </row>
    <row r="374" spans="1:7" x14ac:dyDescent="0.25">
      <c r="A374" s="304" t="s">
        <v>770</v>
      </c>
      <c r="B374" s="306" t="s">
        <v>1814</v>
      </c>
      <c r="C374" s="290" t="s">
        <v>736</v>
      </c>
      <c r="D374" s="282">
        <v>40694</v>
      </c>
      <c r="E374" s="314">
        <v>48776</v>
      </c>
      <c r="F374" s="314">
        <f t="shared" si="6"/>
        <v>46337.2</v>
      </c>
      <c r="G374" s="305">
        <v>2438.7999999999993</v>
      </c>
    </row>
    <row r="375" spans="1:7" x14ac:dyDescent="0.25">
      <c r="A375" s="304" t="s">
        <v>770</v>
      </c>
      <c r="B375" s="306" t="s">
        <v>1815</v>
      </c>
      <c r="C375" s="290" t="s">
        <v>737</v>
      </c>
      <c r="D375" s="282">
        <v>40745</v>
      </c>
      <c r="E375" s="314">
        <v>122200</v>
      </c>
      <c r="F375" s="314">
        <f t="shared" si="6"/>
        <v>116090</v>
      </c>
      <c r="G375" s="305">
        <v>6110</v>
      </c>
    </row>
    <row r="376" spans="1:7" x14ac:dyDescent="0.25">
      <c r="A376" s="304" t="s">
        <v>770</v>
      </c>
      <c r="B376" s="306" t="s">
        <v>1816</v>
      </c>
      <c r="C376" s="290" t="s">
        <v>738</v>
      </c>
      <c r="D376" s="282">
        <v>40745</v>
      </c>
      <c r="E376" s="314">
        <v>188858</v>
      </c>
      <c r="F376" s="314">
        <f t="shared" si="6"/>
        <v>179415.1</v>
      </c>
      <c r="G376" s="305">
        <v>9442.8999999999942</v>
      </c>
    </row>
    <row r="377" spans="1:7" x14ac:dyDescent="0.25">
      <c r="A377" s="304" t="s">
        <v>770</v>
      </c>
      <c r="B377" s="306" t="s">
        <v>1817</v>
      </c>
      <c r="C377" s="290" t="s">
        <v>739</v>
      </c>
      <c r="D377" s="282">
        <v>40755</v>
      </c>
      <c r="E377" s="314">
        <v>8268</v>
      </c>
      <c r="F377" s="314">
        <f t="shared" si="6"/>
        <v>7854.6</v>
      </c>
      <c r="G377" s="305">
        <v>413.39999999999964</v>
      </c>
    </row>
    <row r="378" spans="1:7" x14ac:dyDescent="0.25">
      <c r="A378" s="304" t="s">
        <v>770</v>
      </c>
      <c r="B378" s="306" t="s">
        <v>1818</v>
      </c>
      <c r="C378" s="290" t="s">
        <v>740</v>
      </c>
      <c r="D378" s="282">
        <v>40816</v>
      </c>
      <c r="E378" s="314">
        <v>135200</v>
      </c>
      <c r="F378" s="314">
        <f t="shared" si="6"/>
        <v>128440</v>
      </c>
      <c r="G378" s="305">
        <v>6760</v>
      </c>
    </row>
    <row r="379" spans="1:7" x14ac:dyDescent="0.25">
      <c r="A379" s="304" t="s">
        <v>770</v>
      </c>
      <c r="B379" s="306" t="s">
        <v>1819</v>
      </c>
      <c r="C379" s="290" t="s">
        <v>740</v>
      </c>
      <c r="D379" s="282">
        <v>40816</v>
      </c>
      <c r="E379" s="314">
        <v>33800</v>
      </c>
      <c r="F379" s="314">
        <f t="shared" si="6"/>
        <v>32110</v>
      </c>
      <c r="G379" s="305">
        <v>1690</v>
      </c>
    </row>
    <row r="380" spans="1:7" x14ac:dyDescent="0.25">
      <c r="A380" s="304" t="s">
        <v>770</v>
      </c>
      <c r="B380" s="306" t="s">
        <v>1820</v>
      </c>
      <c r="C380" s="290" t="s">
        <v>741</v>
      </c>
      <c r="D380" s="282">
        <v>40816</v>
      </c>
      <c r="E380" s="314">
        <v>8925</v>
      </c>
      <c r="F380" s="314">
        <f t="shared" si="6"/>
        <v>8478.75</v>
      </c>
      <c r="G380" s="305">
        <v>446.25</v>
      </c>
    </row>
    <row r="381" spans="1:7" x14ac:dyDescent="0.25">
      <c r="A381" s="304" t="s">
        <v>770</v>
      </c>
      <c r="B381" s="306" t="s">
        <v>1821</v>
      </c>
      <c r="C381" s="290" t="s">
        <v>742</v>
      </c>
      <c r="D381" s="282">
        <v>40816</v>
      </c>
      <c r="E381" s="314">
        <v>124176</v>
      </c>
      <c r="F381" s="314">
        <f t="shared" si="6"/>
        <v>117967.2</v>
      </c>
      <c r="G381" s="305">
        <v>6208.8000000000029</v>
      </c>
    </row>
    <row r="382" spans="1:7" x14ac:dyDescent="0.25">
      <c r="A382" s="304" t="s">
        <v>770</v>
      </c>
      <c r="B382" s="306" t="s">
        <v>1822</v>
      </c>
      <c r="C382" s="290" t="s">
        <v>711</v>
      </c>
      <c r="D382" s="282">
        <v>40816</v>
      </c>
      <c r="E382" s="314">
        <v>15800</v>
      </c>
      <c r="F382" s="314">
        <f t="shared" si="6"/>
        <v>15010</v>
      </c>
      <c r="G382" s="305">
        <v>790</v>
      </c>
    </row>
    <row r="383" spans="1:7" x14ac:dyDescent="0.25">
      <c r="A383" s="304" t="s">
        <v>770</v>
      </c>
      <c r="B383" s="306" t="s">
        <v>1823</v>
      </c>
      <c r="C383" s="290" t="s">
        <v>711</v>
      </c>
      <c r="D383" s="282">
        <v>40847</v>
      </c>
      <c r="E383" s="314">
        <v>16380</v>
      </c>
      <c r="F383" s="314">
        <f t="shared" si="6"/>
        <v>15561</v>
      </c>
      <c r="G383" s="305">
        <v>819</v>
      </c>
    </row>
    <row r="384" spans="1:7" x14ac:dyDescent="0.25">
      <c r="A384" s="304" t="s">
        <v>770</v>
      </c>
      <c r="B384" s="306" t="s">
        <v>1824</v>
      </c>
      <c r="C384" s="290" t="s">
        <v>737</v>
      </c>
      <c r="D384" s="282">
        <v>40847</v>
      </c>
      <c r="E384" s="314">
        <v>146640</v>
      </c>
      <c r="F384" s="314">
        <f t="shared" si="6"/>
        <v>139308</v>
      </c>
      <c r="G384" s="305">
        <v>7332</v>
      </c>
    </row>
    <row r="385" spans="1:7" x14ac:dyDescent="0.25">
      <c r="A385" s="304" t="s">
        <v>770</v>
      </c>
      <c r="B385" s="306" t="s">
        <v>1825</v>
      </c>
      <c r="C385" s="290" t="s">
        <v>740</v>
      </c>
      <c r="D385" s="282">
        <v>40847</v>
      </c>
      <c r="E385" s="314">
        <v>78000</v>
      </c>
      <c r="F385" s="314">
        <f t="shared" si="6"/>
        <v>74100</v>
      </c>
      <c r="G385" s="305">
        <v>3900</v>
      </c>
    </row>
    <row r="386" spans="1:7" x14ac:dyDescent="0.25">
      <c r="A386" s="304" t="s">
        <v>770</v>
      </c>
      <c r="B386" s="306" t="s">
        <v>1826</v>
      </c>
      <c r="C386" s="290" t="s">
        <v>740</v>
      </c>
      <c r="D386" s="282">
        <v>40847</v>
      </c>
      <c r="E386" s="314">
        <v>26000</v>
      </c>
      <c r="F386" s="314">
        <f t="shared" si="6"/>
        <v>24700</v>
      </c>
      <c r="G386" s="305">
        <v>1300</v>
      </c>
    </row>
    <row r="387" spans="1:7" x14ac:dyDescent="0.25">
      <c r="A387" s="304" t="s">
        <v>770</v>
      </c>
      <c r="B387" s="306" t="s">
        <v>1827</v>
      </c>
      <c r="C387" s="290" t="s">
        <v>743</v>
      </c>
      <c r="D387" s="282">
        <v>40877</v>
      </c>
      <c r="E387" s="314">
        <v>104000</v>
      </c>
      <c r="F387" s="314">
        <f t="shared" si="6"/>
        <v>98800</v>
      </c>
      <c r="G387" s="305">
        <v>5200</v>
      </c>
    </row>
    <row r="388" spans="1:7" x14ac:dyDescent="0.25">
      <c r="A388" s="304" t="s">
        <v>770</v>
      </c>
      <c r="B388" s="306" t="s">
        <v>1828</v>
      </c>
      <c r="C388" s="290" t="s">
        <v>737</v>
      </c>
      <c r="D388" s="282">
        <v>40877</v>
      </c>
      <c r="E388" s="314">
        <v>159120</v>
      </c>
      <c r="F388" s="314">
        <f t="shared" si="6"/>
        <v>151164</v>
      </c>
      <c r="G388" s="305">
        <v>7956</v>
      </c>
    </row>
    <row r="389" spans="1:7" x14ac:dyDescent="0.25">
      <c r="A389" s="304" t="s">
        <v>770</v>
      </c>
      <c r="B389" s="306" t="s">
        <v>1829</v>
      </c>
      <c r="C389" s="290" t="s">
        <v>744</v>
      </c>
      <c r="D389" s="282">
        <v>40877</v>
      </c>
      <c r="E389" s="314">
        <v>12000</v>
      </c>
      <c r="F389" s="314">
        <f t="shared" si="6"/>
        <v>11400</v>
      </c>
      <c r="G389" s="305">
        <v>600</v>
      </c>
    </row>
    <row r="390" spans="1:7" x14ac:dyDescent="0.25">
      <c r="A390" s="304" t="s">
        <v>770</v>
      </c>
      <c r="B390" s="306" t="s">
        <v>1830</v>
      </c>
      <c r="C390" s="290" t="s">
        <v>745</v>
      </c>
      <c r="D390" s="282">
        <v>40908</v>
      </c>
      <c r="E390" s="314">
        <v>5800</v>
      </c>
      <c r="F390" s="314">
        <f t="shared" si="6"/>
        <v>5510</v>
      </c>
      <c r="G390" s="305">
        <v>290</v>
      </c>
    </row>
    <row r="391" spans="1:7" x14ac:dyDescent="0.25">
      <c r="A391" s="304" t="s">
        <v>770</v>
      </c>
      <c r="B391" s="309" t="s">
        <v>1831</v>
      </c>
      <c r="C391" s="290" t="s">
        <v>746</v>
      </c>
      <c r="D391" s="282">
        <v>40939</v>
      </c>
      <c r="E391" s="314">
        <v>10816</v>
      </c>
      <c r="F391" s="314">
        <f t="shared" si="6"/>
        <v>10275.200000000001</v>
      </c>
      <c r="G391" s="305">
        <v>540.80000000000018</v>
      </c>
    </row>
    <row r="392" spans="1:7" x14ac:dyDescent="0.25">
      <c r="A392" s="304" t="s">
        <v>770</v>
      </c>
      <c r="B392" s="306" t="s">
        <v>1832</v>
      </c>
      <c r="C392" s="290" t="s">
        <v>691</v>
      </c>
      <c r="D392" s="282">
        <v>40939</v>
      </c>
      <c r="E392" s="314">
        <v>43001</v>
      </c>
      <c r="F392" s="314">
        <f t="shared" si="6"/>
        <v>40850.949999999997</v>
      </c>
      <c r="G392" s="305">
        <v>2150.0499999999993</v>
      </c>
    </row>
    <row r="393" spans="1:7" x14ac:dyDescent="0.25">
      <c r="A393" s="304" t="s">
        <v>770</v>
      </c>
      <c r="B393" s="306" t="s">
        <v>1833</v>
      </c>
      <c r="C393" s="290" t="s">
        <v>747</v>
      </c>
      <c r="D393" s="282">
        <v>40939</v>
      </c>
      <c r="E393" s="314">
        <v>40000</v>
      </c>
      <c r="F393" s="314">
        <f t="shared" si="6"/>
        <v>38000</v>
      </c>
      <c r="G393" s="305">
        <v>2000</v>
      </c>
    </row>
    <row r="394" spans="1:7" x14ac:dyDescent="0.25">
      <c r="A394" s="304" t="s">
        <v>770</v>
      </c>
      <c r="B394" s="306" t="s">
        <v>1834</v>
      </c>
      <c r="C394" s="290" t="s">
        <v>735</v>
      </c>
      <c r="D394" s="282">
        <v>40992</v>
      </c>
      <c r="E394" s="314">
        <v>46800</v>
      </c>
      <c r="F394" s="314">
        <f t="shared" si="6"/>
        <v>44460</v>
      </c>
      <c r="G394" s="305">
        <v>2340</v>
      </c>
    </row>
    <row r="395" spans="1:7" x14ac:dyDescent="0.25">
      <c r="A395" s="304" t="s">
        <v>770</v>
      </c>
      <c r="B395" s="306" t="s">
        <v>1835</v>
      </c>
      <c r="C395" s="290" t="s">
        <v>748</v>
      </c>
      <c r="D395" s="282">
        <v>41008</v>
      </c>
      <c r="E395" s="314">
        <v>27560</v>
      </c>
      <c r="F395" s="314">
        <f t="shared" si="6"/>
        <v>26182</v>
      </c>
      <c r="G395" s="305">
        <v>1378</v>
      </c>
    </row>
    <row r="396" spans="1:7" x14ac:dyDescent="0.25">
      <c r="A396" s="304" t="s">
        <v>770</v>
      </c>
      <c r="B396" s="306" t="s">
        <v>1836</v>
      </c>
      <c r="C396" s="290" t="s">
        <v>749</v>
      </c>
      <c r="D396" s="282">
        <v>41008</v>
      </c>
      <c r="E396" s="314">
        <v>28912</v>
      </c>
      <c r="F396" s="314">
        <f t="shared" si="6"/>
        <v>27466.400000000001</v>
      </c>
      <c r="G396" s="305">
        <v>1445.5999999999985</v>
      </c>
    </row>
    <row r="397" spans="1:7" x14ac:dyDescent="0.25">
      <c r="A397" s="304" t="s">
        <v>770</v>
      </c>
      <c r="B397" s="306" t="s">
        <v>1837</v>
      </c>
      <c r="C397" s="290" t="s">
        <v>750</v>
      </c>
      <c r="D397" s="282">
        <v>41008</v>
      </c>
      <c r="E397" s="314">
        <v>18778</v>
      </c>
      <c r="F397" s="314">
        <f t="shared" si="6"/>
        <v>17839.099999999999</v>
      </c>
      <c r="G397" s="305">
        <v>938.89999999999964</v>
      </c>
    </row>
    <row r="398" spans="1:7" x14ac:dyDescent="0.25">
      <c r="A398" s="304" t="s">
        <v>770</v>
      </c>
      <c r="B398" s="306" t="s">
        <v>1838</v>
      </c>
      <c r="C398" s="290" t="s">
        <v>751</v>
      </c>
      <c r="D398" s="282">
        <v>41008</v>
      </c>
      <c r="E398" s="314">
        <v>5002</v>
      </c>
      <c r="F398" s="314">
        <f t="shared" si="6"/>
        <v>4751.8999999999996</v>
      </c>
      <c r="G398" s="305">
        <v>250.09999999999991</v>
      </c>
    </row>
    <row r="399" spans="1:7" x14ac:dyDescent="0.25">
      <c r="A399" s="304" t="s">
        <v>770</v>
      </c>
      <c r="B399" s="306" t="s">
        <v>1839</v>
      </c>
      <c r="C399" s="290" t="s">
        <v>752</v>
      </c>
      <c r="D399" s="282">
        <v>41008</v>
      </c>
      <c r="E399" s="314">
        <v>10327</v>
      </c>
      <c r="F399" s="314">
        <f t="shared" si="6"/>
        <v>9810.65</v>
      </c>
      <c r="G399" s="305">
        <v>516.35000000000036</v>
      </c>
    </row>
    <row r="400" spans="1:7" x14ac:dyDescent="0.25">
      <c r="A400" s="304" t="s">
        <v>770</v>
      </c>
      <c r="B400" s="306" t="s">
        <v>1840</v>
      </c>
      <c r="C400" s="290" t="s">
        <v>753</v>
      </c>
      <c r="D400" s="282">
        <v>41071</v>
      </c>
      <c r="E400" s="314">
        <v>93600</v>
      </c>
      <c r="F400" s="314">
        <f t="shared" si="6"/>
        <v>88920</v>
      </c>
      <c r="G400" s="305">
        <v>4680</v>
      </c>
    </row>
    <row r="401" spans="1:7" x14ac:dyDescent="0.25">
      <c r="A401" s="304" t="s">
        <v>770</v>
      </c>
      <c r="B401" s="306" t="s">
        <v>1841</v>
      </c>
      <c r="C401" s="290" t="s">
        <v>754</v>
      </c>
      <c r="D401" s="282">
        <v>41071</v>
      </c>
      <c r="E401" s="314">
        <v>24960</v>
      </c>
      <c r="F401" s="314">
        <f t="shared" si="6"/>
        <v>23712</v>
      </c>
      <c r="G401" s="305">
        <v>1248</v>
      </c>
    </row>
    <row r="402" spans="1:7" x14ac:dyDescent="0.25">
      <c r="A402" s="304" t="s">
        <v>770</v>
      </c>
      <c r="B402" s="306" t="s">
        <v>1842</v>
      </c>
      <c r="C402" s="290" t="s">
        <v>753</v>
      </c>
      <c r="D402" s="282">
        <v>41095</v>
      </c>
      <c r="E402" s="314">
        <v>239720</v>
      </c>
      <c r="F402" s="314">
        <f t="shared" si="6"/>
        <v>227734</v>
      </c>
      <c r="G402" s="305">
        <v>11986</v>
      </c>
    </row>
    <row r="403" spans="1:7" x14ac:dyDescent="0.25">
      <c r="A403" s="304" t="s">
        <v>770</v>
      </c>
      <c r="B403" s="306" t="s">
        <v>1843</v>
      </c>
      <c r="C403" s="290" t="s">
        <v>755</v>
      </c>
      <c r="D403" s="282">
        <v>41095</v>
      </c>
      <c r="E403" s="314">
        <v>58760</v>
      </c>
      <c r="F403" s="314">
        <f t="shared" si="6"/>
        <v>55822</v>
      </c>
      <c r="G403" s="305">
        <v>2938</v>
      </c>
    </row>
    <row r="404" spans="1:7" x14ac:dyDescent="0.25">
      <c r="A404" s="304" t="s">
        <v>770</v>
      </c>
      <c r="B404" s="306" t="s">
        <v>1844</v>
      </c>
      <c r="C404" s="290" t="s">
        <v>756</v>
      </c>
      <c r="D404" s="282">
        <v>41137</v>
      </c>
      <c r="E404" s="314">
        <v>43680</v>
      </c>
      <c r="F404" s="314">
        <f t="shared" si="6"/>
        <v>41496</v>
      </c>
      <c r="G404" s="305">
        <v>2184</v>
      </c>
    </row>
    <row r="405" spans="1:7" x14ac:dyDescent="0.25">
      <c r="A405" s="304" t="s">
        <v>770</v>
      </c>
      <c r="B405" s="306" t="s">
        <v>1845</v>
      </c>
      <c r="C405" s="290" t="s">
        <v>757</v>
      </c>
      <c r="D405" s="282">
        <v>41176</v>
      </c>
      <c r="E405" s="314">
        <v>11648</v>
      </c>
      <c r="F405" s="314">
        <f t="shared" si="6"/>
        <v>11065.6</v>
      </c>
      <c r="G405" s="305">
        <v>582.39999999999964</v>
      </c>
    </row>
    <row r="406" spans="1:7" x14ac:dyDescent="0.25">
      <c r="A406" s="304" t="s">
        <v>770</v>
      </c>
      <c r="B406" s="306" t="s">
        <v>1846</v>
      </c>
      <c r="C406" s="290" t="s">
        <v>758</v>
      </c>
      <c r="D406" s="282">
        <v>41171</v>
      </c>
      <c r="E406" s="314">
        <v>10500</v>
      </c>
      <c r="F406" s="314">
        <f t="shared" si="6"/>
        <v>9975</v>
      </c>
      <c r="G406" s="305">
        <v>525</v>
      </c>
    </row>
    <row r="407" spans="1:7" x14ac:dyDescent="0.25">
      <c r="A407" s="304" t="s">
        <v>770</v>
      </c>
      <c r="B407" s="306" t="s">
        <v>1847</v>
      </c>
      <c r="C407" s="290" t="s">
        <v>759</v>
      </c>
      <c r="D407" s="282">
        <v>41151</v>
      </c>
      <c r="E407" s="314">
        <v>23800</v>
      </c>
      <c r="F407" s="314">
        <f t="shared" si="6"/>
        <v>22610</v>
      </c>
      <c r="G407" s="305">
        <v>1190</v>
      </c>
    </row>
    <row r="408" spans="1:7" x14ac:dyDescent="0.25">
      <c r="A408" s="304" t="s">
        <v>770</v>
      </c>
      <c r="B408" s="306" t="s">
        <v>1848</v>
      </c>
      <c r="C408" s="290" t="s">
        <v>760</v>
      </c>
      <c r="D408" s="282">
        <v>41188</v>
      </c>
      <c r="E408" s="314">
        <v>10920</v>
      </c>
      <c r="F408" s="314">
        <f t="shared" si="6"/>
        <v>10374</v>
      </c>
      <c r="G408" s="305">
        <v>546</v>
      </c>
    </row>
    <row r="409" spans="1:7" x14ac:dyDescent="0.25">
      <c r="A409" s="304" t="s">
        <v>770</v>
      </c>
      <c r="B409" s="306" t="s">
        <v>1849</v>
      </c>
      <c r="C409" s="290" t="s">
        <v>758</v>
      </c>
      <c r="D409" s="282">
        <v>41344</v>
      </c>
      <c r="E409" s="314">
        <v>9700</v>
      </c>
      <c r="F409" s="314">
        <f t="shared" ref="F409:F472" si="7">E409-G409</f>
        <v>9215</v>
      </c>
      <c r="G409" s="305">
        <v>485.00000000000045</v>
      </c>
    </row>
    <row r="410" spans="1:7" x14ac:dyDescent="0.25">
      <c r="A410" s="304" t="s">
        <v>770</v>
      </c>
      <c r="B410" s="306" t="s">
        <v>1850</v>
      </c>
      <c r="C410" s="290" t="s">
        <v>761</v>
      </c>
      <c r="D410" s="282">
        <v>41460</v>
      </c>
      <c r="E410" s="314">
        <v>2363</v>
      </c>
      <c r="F410" s="314">
        <f t="shared" si="7"/>
        <v>2362</v>
      </c>
      <c r="G410" s="305">
        <v>1</v>
      </c>
    </row>
    <row r="411" spans="1:7" x14ac:dyDescent="0.25">
      <c r="A411" s="304" t="s">
        <v>770</v>
      </c>
      <c r="B411" s="306" t="s">
        <v>1851</v>
      </c>
      <c r="C411" s="290" t="s">
        <v>762</v>
      </c>
      <c r="D411" s="282">
        <v>41493</v>
      </c>
      <c r="E411" s="314">
        <v>39166</v>
      </c>
      <c r="F411" s="314">
        <f t="shared" si="7"/>
        <v>37207.699999999997</v>
      </c>
      <c r="G411" s="305">
        <v>1958.3000000000029</v>
      </c>
    </row>
    <row r="412" spans="1:7" x14ac:dyDescent="0.25">
      <c r="A412" s="304" t="s">
        <v>770</v>
      </c>
      <c r="B412" s="306" t="s">
        <v>1852</v>
      </c>
      <c r="C412" s="290" t="s">
        <v>763</v>
      </c>
      <c r="D412" s="282">
        <v>41556</v>
      </c>
      <c r="E412" s="314">
        <v>24565</v>
      </c>
      <c r="F412" s="314">
        <f t="shared" si="7"/>
        <v>23336.75</v>
      </c>
      <c r="G412" s="305">
        <v>1228.25</v>
      </c>
    </row>
    <row r="413" spans="1:7" x14ac:dyDescent="0.25">
      <c r="A413" s="304" t="s">
        <v>770</v>
      </c>
      <c r="B413" s="306" t="s">
        <v>1853</v>
      </c>
      <c r="C413" s="290" t="s">
        <v>764</v>
      </c>
      <c r="D413" s="282">
        <v>41585</v>
      </c>
      <c r="E413" s="314">
        <v>14600</v>
      </c>
      <c r="F413" s="314">
        <f t="shared" si="7"/>
        <v>13869.999999999998</v>
      </c>
      <c r="G413" s="305">
        <v>730.00000000000182</v>
      </c>
    </row>
    <row r="414" spans="1:7" x14ac:dyDescent="0.25">
      <c r="A414" s="304" t="s">
        <v>770</v>
      </c>
      <c r="B414" s="306" t="s">
        <v>1854</v>
      </c>
      <c r="C414" s="290" t="s">
        <v>765</v>
      </c>
      <c r="D414" s="282">
        <v>41569</v>
      </c>
      <c r="E414" s="314">
        <v>5460</v>
      </c>
      <c r="F414" s="314">
        <f t="shared" si="7"/>
        <v>5187</v>
      </c>
      <c r="G414" s="305">
        <v>272.99999999999955</v>
      </c>
    </row>
    <row r="415" spans="1:7" x14ac:dyDescent="0.25">
      <c r="A415" s="304" t="s">
        <v>770</v>
      </c>
      <c r="B415" s="306" t="s">
        <v>1855</v>
      </c>
      <c r="C415" s="290" t="s">
        <v>764</v>
      </c>
      <c r="D415" s="282">
        <v>41585</v>
      </c>
      <c r="E415" s="314">
        <v>15540</v>
      </c>
      <c r="F415" s="314">
        <f t="shared" si="7"/>
        <v>14762.999999999998</v>
      </c>
      <c r="G415" s="305">
        <v>777.00000000000182</v>
      </c>
    </row>
    <row r="416" spans="1:7" x14ac:dyDescent="0.25">
      <c r="A416" s="304" t="s">
        <v>770</v>
      </c>
      <c r="B416" s="306" t="s">
        <v>1856</v>
      </c>
      <c r="C416" s="290" t="s">
        <v>766</v>
      </c>
      <c r="D416" s="282">
        <v>41619</v>
      </c>
      <c r="E416" s="314">
        <v>140963</v>
      </c>
      <c r="F416" s="314">
        <f t="shared" si="7"/>
        <v>133914.85000000003</v>
      </c>
      <c r="G416" s="305">
        <v>7048.1499999999796</v>
      </c>
    </row>
    <row r="417" spans="1:7" x14ac:dyDescent="0.25">
      <c r="A417" s="304" t="s">
        <v>770</v>
      </c>
      <c r="B417" s="306" t="s">
        <v>1857</v>
      </c>
      <c r="C417" s="290" t="s">
        <v>767</v>
      </c>
      <c r="D417" s="282">
        <v>41642</v>
      </c>
      <c r="E417" s="314">
        <v>31290</v>
      </c>
      <c r="F417" s="314">
        <f t="shared" si="7"/>
        <v>29725.499999999996</v>
      </c>
      <c r="G417" s="305">
        <v>1564.5000000000036</v>
      </c>
    </row>
    <row r="418" spans="1:7" x14ac:dyDescent="0.25">
      <c r="A418" s="304" t="s">
        <v>770</v>
      </c>
      <c r="B418" s="306" t="s">
        <v>1858</v>
      </c>
      <c r="C418" s="290" t="s">
        <v>768</v>
      </c>
      <c r="D418" s="282">
        <v>41647</v>
      </c>
      <c r="E418" s="314">
        <v>9398</v>
      </c>
      <c r="F418" s="314">
        <f t="shared" si="7"/>
        <v>8928.0999999999985</v>
      </c>
      <c r="G418" s="305">
        <v>469.90000000000055</v>
      </c>
    </row>
    <row r="419" spans="1:7" x14ac:dyDescent="0.25">
      <c r="A419" s="304" t="s">
        <v>770</v>
      </c>
      <c r="B419" s="306" t="s">
        <v>1859</v>
      </c>
      <c r="C419" s="290" t="s">
        <v>764</v>
      </c>
      <c r="D419" s="282">
        <v>41719</v>
      </c>
      <c r="E419" s="314">
        <v>7245</v>
      </c>
      <c r="F419" s="314">
        <f t="shared" si="7"/>
        <v>6882.75</v>
      </c>
      <c r="G419" s="305">
        <v>362.25</v>
      </c>
    </row>
    <row r="420" spans="1:7" x14ac:dyDescent="0.25">
      <c r="A420" s="304" t="s">
        <v>770</v>
      </c>
      <c r="B420" s="306" t="s">
        <v>1860</v>
      </c>
      <c r="C420" s="290" t="s">
        <v>769</v>
      </c>
      <c r="D420" s="282">
        <v>41713</v>
      </c>
      <c r="E420" s="314">
        <v>20475</v>
      </c>
      <c r="F420" s="314">
        <f t="shared" si="7"/>
        <v>19451.25</v>
      </c>
      <c r="G420" s="305">
        <v>1023.75</v>
      </c>
    </row>
    <row r="421" spans="1:7" x14ac:dyDescent="0.25">
      <c r="A421" s="304" t="s">
        <v>770</v>
      </c>
      <c r="B421" s="306" t="s">
        <v>1861</v>
      </c>
      <c r="C421" s="290" t="s">
        <v>771</v>
      </c>
      <c r="D421" s="278">
        <v>41733</v>
      </c>
      <c r="E421" s="314">
        <v>12390</v>
      </c>
      <c r="F421" s="314">
        <f t="shared" si="7"/>
        <v>11770.5</v>
      </c>
      <c r="G421" s="305">
        <v>619.5</v>
      </c>
    </row>
    <row r="422" spans="1:7" x14ac:dyDescent="0.25">
      <c r="A422" s="304" t="s">
        <v>770</v>
      </c>
      <c r="B422" s="306" t="s">
        <v>1862</v>
      </c>
      <c r="C422" s="290" t="s">
        <v>736</v>
      </c>
      <c r="D422" s="278">
        <v>41746</v>
      </c>
      <c r="E422" s="314">
        <v>67600</v>
      </c>
      <c r="F422" s="314">
        <f t="shared" si="7"/>
        <v>64220</v>
      </c>
      <c r="G422" s="305">
        <v>3380</v>
      </c>
    </row>
    <row r="423" spans="1:7" x14ac:dyDescent="0.25">
      <c r="A423" s="304" t="s">
        <v>770</v>
      </c>
      <c r="B423" s="306" t="s">
        <v>1863</v>
      </c>
      <c r="C423" s="290" t="s">
        <v>772</v>
      </c>
      <c r="D423" s="278">
        <v>41762</v>
      </c>
      <c r="E423" s="314">
        <v>11550</v>
      </c>
      <c r="F423" s="314">
        <f t="shared" si="7"/>
        <v>10972.5</v>
      </c>
      <c r="G423" s="305">
        <v>577.5</v>
      </c>
    </row>
    <row r="424" spans="1:7" x14ac:dyDescent="0.25">
      <c r="A424" s="304" t="s">
        <v>770</v>
      </c>
      <c r="B424" s="306" t="s">
        <v>1864</v>
      </c>
      <c r="C424" s="290" t="s">
        <v>771</v>
      </c>
      <c r="D424" s="278">
        <v>41775</v>
      </c>
      <c r="E424" s="314">
        <v>12390</v>
      </c>
      <c r="F424" s="314">
        <f t="shared" si="7"/>
        <v>11770.5</v>
      </c>
      <c r="G424" s="305">
        <v>619.5</v>
      </c>
    </row>
    <row r="425" spans="1:7" s="321" customFormat="1" x14ac:dyDescent="0.25">
      <c r="A425" s="287" t="s">
        <v>770</v>
      </c>
      <c r="B425" s="306" t="s">
        <v>1865</v>
      </c>
      <c r="C425" s="290" t="s">
        <v>773</v>
      </c>
      <c r="D425" s="278">
        <v>41782</v>
      </c>
      <c r="E425" s="316">
        <v>246900</v>
      </c>
      <c r="F425" s="314">
        <f t="shared" si="7"/>
        <v>234555</v>
      </c>
      <c r="G425" s="305">
        <v>12345</v>
      </c>
    </row>
    <row r="426" spans="1:7" x14ac:dyDescent="0.25">
      <c r="A426" s="304" t="s">
        <v>770</v>
      </c>
      <c r="B426" s="306" t="s">
        <v>1866</v>
      </c>
      <c r="C426" s="290" t="s">
        <v>774</v>
      </c>
      <c r="D426" s="278">
        <v>41786</v>
      </c>
      <c r="E426" s="314">
        <v>17850</v>
      </c>
      <c r="F426" s="314">
        <f t="shared" si="7"/>
        <v>16957.5</v>
      </c>
      <c r="G426" s="305">
        <v>892.5</v>
      </c>
    </row>
    <row r="427" spans="1:7" x14ac:dyDescent="0.25">
      <c r="A427" s="304" t="s">
        <v>770</v>
      </c>
      <c r="B427" s="306" t="s">
        <v>1867</v>
      </c>
      <c r="C427" s="290" t="s">
        <v>775</v>
      </c>
      <c r="D427" s="278">
        <v>41787</v>
      </c>
      <c r="E427" s="314">
        <v>38850</v>
      </c>
      <c r="F427" s="314">
        <f t="shared" si="7"/>
        <v>36907.5</v>
      </c>
      <c r="G427" s="305">
        <v>1942.5</v>
      </c>
    </row>
    <row r="428" spans="1:7" x14ac:dyDescent="0.25">
      <c r="A428" s="304" t="s">
        <v>770</v>
      </c>
      <c r="B428" s="306" t="s">
        <v>1868</v>
      </c>
      <c r="C428" s="290" t="s">
        <v>776</v>
      </c>
      <c r="D428" s="278">
        <v>41788</v>
      </c>
      <c r="E428" s="314">
        <v>5989</v>
      </c>
      <c r="F428" s="314">
        <f t="shared" si="7"/>
        <v>5689.55</v>
      </c>
      <c r="G428" s="305">
        <v>299.45000000000005</v>
      </c>
    </row>
    <row r="429" spans="1:7" x14ac:dyDescent="0.25">
      <c r="A429" s="304" t="s">
        <v>770</v>
      </c>
      <c r="B429" s="306" t="s">
        <v>1869</v>
      </c>
      <c r="C429" s="290" t="s">
        <v>777</v>
      </c>
      <c r="D429" s="278">
        <v>41789</v>
      </c>
      <c r="E429" s="314">
        <v>6600</v>
      </c>
      <c r="F429" s="314">
        <f t="shared" si="7"/>
        <v>6270</v>
      </c>
      <c r="G429" s="305">
        <v>330</v>
      </c>
    </row>
    <row r="430" spans="1:7" x14ac:dyDescent="0.25">
      <c r="A430" s="304" t="s">
        <v>770</v>
      </c>
      <c r="B430" s="306" t="s">
        <v>1870</v>
      </c>
      <c r="C430" s="290" t="s">
        <v>778</v>
      </c>
      <c r="D430" s="278">
        <v>41789</v>
      </c>
      <c r="E430" s="314">
        <v>6250</v>
      </c>
      <c r="F430" s="314">
        <f t="shared" si="7"/>
        <v>5937.5</v>
      </c>
      <c r="G430" s="305">
        <v>312.5</v>
      </c>
    </row>
    <row r="431" spans="1:7" x14ac:dyDescent="0.25">
      <c r="A431" s="304" t="s">
        <v>770</v>
      </c>
      <c r="B431" s="306" t="s">
        <v>1871</v>
      </c>
      <c r="C431" s="290" t="s">
        <v>779</v>
      </c>
      <c r="D431" s="278">
        <v>41790</v>
      </c>
      <c r="E431" s="314">
        <v>17850</v>
      </c>
      <c r="F431" s="314">
        <f t="shared" si="7"/>
        <v>16957.5</v>
      </c>
      <c r="G431" s="305">
        <v>892.5</v>
      </c>
    </row>
    <row r="432" spans="1:7" x14ac:dyDescent="0.25">
      <c r="A432" s="304" t="s">
        <v>770</v>
      </c>
      <c r="B432" s="306" t="s">
        <v>1872</v>
      </c>
      <c r="C432" s="290" t="s">
        <v>780</v>
      </c>
      <c r="D432" s="278">
        <v>41796</v>
      </c>
      <c r="E432" s="314">
        <v>234675</v>
      </c>
      <c r="F432" s="314">
        <f t="shared" si="7"/>
        <v>222941.25</v>
      </c>
      <c r="G432" s="305">
        <v>11733.75</v>
      </c>
    </row>
    <row r="433" spans="1:8" x14ac:dyDescent="0.25">
      <c r="A433" s="304" t="s">
        <v>770</v>
      </c>
      <c r="B433" s="306" t="s">
        <v>1873</v>
      </c>
      <c r="C433" s="290" t="s">
        <v>781</v>
      </c>
      <c r="D433" s="278">
        <v>41810</v>
      </c>
      <c r="E433" s="314">
        <v>2200</v>
      </c>
      <c r="F433" s="314">
        <f t="shared" si="7"/>
        <v>2090</v>
      </c>
      <c r="G433" s="305">
        <v>110</v>
      </c>
    </row>
    <row r="434" spans="1:8" x14ac:dyDescent="0.25">
      <c r="A434" s="304" t="s">
        <v>770</v>
      </c>
      <c r="B434" s="306" t="s">
        <v>1874</v>
      </c>
      <c r="C434" s="290" t="s">
        <v>782</v>
      </c>
      <c r="D434" s="278">
        <v>41818</v>
      </c>
      <c r="E434" s="314">
        <v>2300</v>
      </c>
      <c r="F434" s="314">
        <f t="shared" si="7"/>
        <v>2185</v>
      </c>
      <c r="G434" s="305">
        <v>115</v>
      </c>
    </row>
    <row r="435" spans="1:8" x14ac:dyDescent="0.25">
      <c r="A435" s="304" t="s">
        <v>770</v>
      </c>
      <c r="B435" s="306" t="s">
        <v>1875</v>
      </c>
      <c r="C435" s="290" t="s">
        <v>783</v>
      </c>
      <c r="D435" s="278">
        <v>41828</v>
      </c>
      <c r="E435" s="314">
        <v>156240</v>
      </c>
      <c r="F435" s="314">
        <f t="shared" si="7"/>
        <v>148428</v>
      </c>
      <c r="G435" s="305">
        <v>7812</v>
      </c>
    </row>
    <row r="436" spans="1:8" x14ac:dyDescent="0.25">
      <c r="A436" s="304" t="s">
        <v>770</v>
      </c>
      <c r="B436" s="306" t="s">
        <v>1876</v>
      </c>
      <c r="C436" s="290" t="s">
        <v>784</v>
      </c>
      <c r="D436" s="278">
        <v>41828</v>
      </c>
      <c r="E436" s="314">
        <v>36435</v>
      </c>
      <c r="F436" s="314">
        <f t="shared" si="7"/>
        <v>34613.25</v>
      </c>
      <c r="G436" s="305">
        <v>1821.75</v>
      </c>
    </row>
    <row r="437" spans="1:8" x14ac:dyDescent="0.25">
      <c r="A437" s="304" t="s">
        <v>770</v>
      </c>
      <c r="B437" s="306" t="s">
        <v>1877</v>
      </c>
      <c r="C437" s="290" t="s">
        <v>785</v>
      </c>
      <c r="D437" s="278">
        <v>41828</v>
      </c>
      <c r="E437" s="314">
        <v>12495</v>
      </c>
      <c r="F437" s="314">
        <f t="shared" si="7"/>
        <v>11870.25</v>
      </c>
      <c r="G437" s="305">
        <v>624.75</v>
      </c>
    </row>
    <row r="438" spans="1:8" x14ac:dyDescent="0.25">
      <c r="A438" s="304" t="s">
        <v>770</v>
      </c>
      <c r="B438" s="306" t="s">
        <v>1878</v>
      </c>
      <c r="C438" s="290" t="s">
        <v>786</v>
      </c>
      <c r="D438" s="278">
        <v>41828</v>
      </c>
      <c r="E438" s="314">
        <v>2205</v>
      </c>
      <c r="F438" s="314">
        <f t="shared" si="7"/>
        <v>2094.75</v>
      </c>
      <c r="G438" s="305">
        <v>110.25</v>
      </c>
    </row>
    <row r="439" spans="1:8" x14ac:dyDescent="0.25">
      <c r="A439" s="304" t="s">
        <v>770</v>
      </c>
      <c r="B439" s="306" t="s">
        <v>1879</v>
      </c>
      <c r="C439" s="290" t="s">
        <v>787</v>
      </c>
      <c r="D439" s="278">
        <v>41900</v>
      </c>
      <c r="E439" s="314">
        <v>204750</v>
      </c>
      <c r="F439" s="314">
        <f t="shared" si="7"/>
        <v>194512.5</v>
      </c>
      <c r="G439" s="305">
        <v>10237.5</v>
      </c>
    </row>
    <row r="440" spans="1:8" x14ac:dyDescent="0.25">
      <c r="A440" s="304" t="s">
        <v>770</v>
      </c>
      <c r="B440" s="306" t="s">
        <v>1880</v>
      </c>
      <c r="C440" s="290" t="s">
        <v>788</v>
      </c>
      <c r="D440" s="278">
        <v>41900</v>
      </c>
      <c r="E440" s="314">
        <v>47775</v>
      </c>
      <c r="F440" s="314">
        <f t="shared" si="7"/>
        <v>45386.25</v>
      </c>
      <c r="G440" s="305">
        <v>2388.75</v>
      </c>
    </row>
    <row r="441" spans="1:8" x14ac:dyDescent="0.25">
      <c r="A441" s="304" t="s">
        <v>770</v>
      </c>
      <c r="B441" s="306" t="s">
        <v>1881</v>
      </c>
      <c r="C441" s="290" t="s">
        <v>787</v>
      </c>
      <c r="D441" s="278">
        <v>41912</v>
      </c>
      <c r="E441" s="314">
        <v>40950</v>
      </c>
      <c r="F441" s="314">
        <f t="shared" si="7"/>
        <v>38902.5</v>
      </c>
      <c r="G441" s="305">
        <v>2047.5</v>
      </c>
    </row>
    <row r="442" spans="1:8" x14ac:dyDescent="0.25">
      <c r="A442" s="304" t="s">
        <v>770</v>
      </c>
      <c r="B442" s="306" t="s">
        <v>1882</v>
      </c>
      <c r="C442" s="290" t="s">
        <v>789</v>
      </c>
      <c r="D442" s="278">
        <v>41923</v>
      </c>
      <c r="E442" s="314">
        <v>58000</v>
      </c>
      <c r="F442" s="314">
        <f t="shared" si="7"/>
        <v>55099.275099329883</v>
      </c>
      <c r="G442" s="305">
        <v>2900.7249006701168</v>
      </c>
    </row>
    <row r="443" spans="1:8" x14ac:dyDescent="0.25">
      <c r="A443" s="304" t="s">
        <v>770</v>
      </c>
      <c r="B443" s="306" t="s">
        <v>1883</v>
      </c>
      <c r="C443" s="290" t="s">
        <v>790</v>
      </c>
      <c r="D443" s="278">
        <v>41929</v>
      </c>
      <c r="E443" s="314">
        <v>300300</v>
      </c>
      <c r="F443" s="314">
        <f t="shared" si="7"/>
        <v>285284.8559434379</v>
      </c>
      <c r="G443" s="305">
        <v>15015.144056562101</v>
      </c>
    </row>
    <row r="444" spans="1:8" x14ac:dyDescent="0.25">
      <c r="A444" s="304" t="s">
        <v>770</v>
      </c>
      <c r="B444" s="306" t="s">
        <v>1884</v>
      </c>
      <c r="C444" s="290" t="s">
        <v>791</v>
      </c>
      <c r="D444" s="278">
        <v>41929</v>
      </c>
      <c r="E444" s="314">
        <v>45990</v>
      </c>
      <c r="F444" s="314">
        <f t="shared" si="7"/>
        <v>43690.9064516129</v>
      </c>
      <c r="G444" s="305">
        <v>2299.0935483870999</v>
      </c>
    </row>
    <row r="445" spans="1:8" x14ac:dyDescent="0.25">
      <c r="A445" s="304" t="s">
        <v>770</v>
      </c>
      <c r="B445" s="306" t="s">
        <v>1885</v>
      </c>
      <c r="C445" s="290" t="s">
        <v>792</v>
      </c>
      <c r="D445" s="278">
        <v>41933</v>
      </c>
      <c r="E445" s="314">
        <v>86520</v>
      </c>
      <c r="F445" s="314">
        <f t="shared" si="7"/>
        <v>82194.457223314093</v>
      </c>
      <c r="G445" s="305">
        <v>4325.5427766859139</v>
      </c>
      <c r="H445" s="320"/>
    </row>
    <row r="446" spans="1:8" x14ac:dyDescent="0.25">
      <c r="A446" s="304" t="s">
        <v>770</v>
      </c>
      <c r="B446" s="306" t="s">
        <v>1886</v>
      </c>
      <c r="C446" s="290" t="s">
        <v>793</v>
      </c>
      <c r="D446" s="278">
        <v>41933</v>
      </c>
      <c r="E446" s="314">
        <v>17745</v>
      </c>
      <c r="F446" s="314">
        <f t="shared" si="7"/>
        <v>16857.688435364173</v>
      </c>
      <c r="G446" s="305">
        <v>887.31156463582738</v>
      </c>
    </row>
    <row r="447" spans="1:8" x14ac:dyDescent="0.25">
      <c r="A447" s="304" t="s">
        <v>770</v>
      </c>
      <c r="B447" s="306" t="s">
        <v>1887</v>
      </c>
      <c r="C447" s="290" t="s">
        <v>792</v>
      </c>
      <c r="D447" s="278">
        <v>41933</v>
      </c>
      <c r="E447" s="314">
        <v>346080</v>
      </c>
      <c r="F447" s="314">
        <f t="shared" si="7"/>
        <v>328775.82889325637</v>
      </c>
      <c r="G447" s="305">
        <v>17304.171106743655</v>
      </c>
    </row>
    <row r="448" spans="1:8" x14ac:dyDescent="0.25">
      <c r="A448" s="304" t="s">
        <v>770</v>
      </c>
      <c r="B448" s="306" t="s">
        <v>1888</v>
      </c>
      <c r="C448" s="290" t="s">
        <v>793</v>
      </c>
      <c r="D448" s="278">
        <v>41933</v>
      </c>
      <c r="E448" s="314">
        <v>70980</v>
      </c>
      <c r="F448" s="314">
        <f t="shared" si="7"/>
        <v>67430.75374145669</v>
      </c>
      <c r="G448" s="305">
        <v>3549.2462585433095</v>
      </c>
    </row>
    <row r="449" spans="1:8" x14ac:dyDescent="0.25">
      <c r="A449" s="304" t="s">
        <v>770</v>
      </c>
      <c r="B449" s="306" t="s">
        <v>1889</v>
      </c>
      <c r="C449" s="290" t="s">
        <v>794</v>
      </c>
      <c r="D449" s="278">
        <v>41940</v>
      </c>
      <c r="E449" s="314">
        <v>60060</v>
      </c>
      <c r="F449" s="314">
        <f t="shared" si="7"/>
        <v>57057.303393358859</v>
      </c>
      <c r="G449" s="305">
        <v>3002.6966066411405</v>
      </c>
    </row>
    <row r="450" spans="1:8" x14ac:dyDescent="0.25">
      <c r="A450" s="304" t="s">
        <v>770</v>
      </c>
      <c r="B450" s="306" t="s">
        <v>1890</v>
      </c>
      <c r="C450" s="290" t="s">
        <v>795</v>
      </c>
      <c r="D450" s="278">
        <v>41940</v>
      </c>
      <c r="E450" s="314">
        <v>9198</v>
      </c>
      <c r="F450" s="314">
        <f t="shared" si="7"/>
        <v>8738.5401700318816</v>
      </c>
      <c r="G450" s="305">
        <v>459.4598299681187</v>
      </c>
    </row>
    <row r="451" spans="1:8" x14ac:dyDescent="0.25">
      <c r="A451" s="304" t="s">
        <v>770</v>
      </c>
      <c r="B451" s="306" t="s">
        <v>1891</v>
      </c>
      <c r="C451" s="290" t="s">
        <v>796</v>
      </c>
      <c r="D451" s="278">
        <v>41960</v>
      </c>
      <c r="E451" s="314">
        <v>4787</v>
      </c>
      <c r="F451" s="314">
        <f t="shared" si="7"/>
        <v>4547.6499999999996</v>
      </c>
      <c r="G451" s="305">
        <v>239.35000000000002</v>
      </c>
    </row>
    <row r="452" spans="1:8" x14ac:dyDescent="0.25">
      <c r="A452" s="304" t="s">
        <v>770</v>
      </c>
      <c r="B452" s="306" t="s">
        <v>1892</v>
      </c>
      <c r="C452" s="290" t="s">
        <v>797</v>
      </c>
      <c r="D452" s="278">
        <v>42002</v>
      </c>
      <c r="E452" s="314">
        <v>283500</v>
      </c>
      <c r="F452" s="314">
        <f t="shared" si="7"/>
        <v>269325</v>
      </c>
      <c r="G452" s="305">
        <v>14175</v>
      </c>
    </row>
    <row r="453" spans="1:8" x14ac:dyDescent="0.25">
      <c r="A453" s="304" t="s">
        <v>770</v>
      </c>
      <c r="B453" s="306" t="s">
        <v>1893</v>
      </c>
      <c r="C453" s="290" t="s">
        <v>790</v>
      </c>
      <c r="D453" s="278">
        <v>42067</v>
      </c>
      <c r="E453" s="314">
        <v>45203</v>
      </c>
      <c r="F453" s="314">
        <f t="shared" si="7"/>
        <v>45126.565857447029</v>
      </c>
      <c r="G453" s="305">
        <v>76.434142552974663</v>
      </c>
    </row>
    <row r="454" spans="1:8" x14ac:dyDescent="0.25">
      <c r="A454" s="304" t="s">
        <v>770</v>
      </c>
      <c r="B454" s="306" t="s">
        <v>1894</v>
      </c>
      <c r="C454" s="290" t="s">
        <v>798</v>
      </c>
      <c r="D454" s="278">
        <v>42067</v>
      </c>
      <c r="E454" s="314">
        <v>9818</v>
      </c>
      <c r="F454" s="314">
        <f t="shared" si="7"/>
        <v>9327.1</v>
      </c>
      <c r="G454" s="305">
        <v>490.90000000000009</v>
      </c>
      <c r="H454" s="320"/>
    </row>
    <row r="455" spans="1:8" x14ac:dyDescent="0.25">
      <c r="A455" s="304" t="s">
        <v>770</v>
      </c>
      <c r="B455" s="306" t="s">
        <v>1895</v>
      </c>
      <c r="C455" s="290" t="s">
        <v>799</v>
      </c>
      <c r="D455" s="278">
        <v>42067</v>
      </c>
      <c r="E455" s="314">
        <v>5040</v>
      </c>
      <c r="F455" s="314">
        <f t="shared" si="7"/>
        <v>5031.4778205325529</v>
      </c>
      <c r="G455" s="305">
        <v>8.5221794674466764</v>
      </c>
    </row>
    <row r="456" spans="1:8" s="325" customFormat="1" x14ac:dyDescent="0.25">
      <c r="A456" s="304" t="s">
        <v>770</v>
      </c>
      <c r="B456" s="306" t="s">
        <v>1896</v>
      </c>
      <c r="C456" s="290" t="s">
        <v>800</v>
      </c>
      <c r="D456" s="278">
        <v>42067</v>
      </c>
      <c r="E456" s="314">
        <v>8925</v>
      </c>
      <c r="F456" s="314">
        <f t="shared" si="7"/>
        <v>8909.9086405263952</v>
      </c>
      <c r="G456" s="305">
        <v>15.091359473603916</v>
      </c>
    </row>
    <row r="457" spans="1:8" s="325" customFormat="1" x14ac:dyDescent="0.25">
      <c r="A457" s="304" t="s">
        <v>770</v>
      </c>
      <c r="B457" s="308" t="s">
        <v>1897</v>
      </c>
      <c r="C457" s="290" t="s">
        <v>801</v>
      </c>
      <c r="D457" s="278">
        <v>42094</v>
      </c>
      <c r="E457" s="314">
        <v>23667</v>
      </c>
      <c r="F457" s="314">
        <f t="shared" si="7"/>
        <v>22504.183013698628</v>
      </c>
      <c r="G457" s="305">
        <v>1162.8169863013709</v>
      </c>
    </row>
    <row r="458" spans="1:8" s="325" customFormat="1" x14ac:dyDescent="0.25">
      <c r="A458" s="304" t="s">
        <v>770</v>
      </c>
      <c r="B458" s="308" t="s">
        <v>1898</v>
      </c>
      <c r="C458" s="290" t="s">
        <v>802</v>
      </c>
      <c r="D458" s="278">
        <v>41963</v>
      </c>
      <c r="E458" s="314">
        <v>36645</v>
      </c>
      <c r="F458" s="314">
        <f t="shared" si="7"/>
        <v>34812.75</v>
      </c>
      <c r="G458" s="305">
        <v>1832.25</v>
      </c>
    </row>
    <row r="459" spans="1:8" s="325" customFormat="1" x14ac:dyDescent="0.25">
      <c r="A459" s="304" t="s">
        <v>770</v>
      </c>
      <c r="B459" s="308" t="s">
        <v>1899</v>
      </c>
      <c r="C459" s="290" t="s">
        <v>803</v>
      </c>
      <c r="D459" s="278">
        <v>42054</v>
      </c>
      <c r="E459" s="314">
        <v>12489</v>
      </c>
      <c r="F459" s="314">
        <f t="shared" si="7"/>
        <v>11864.55</v>
      </c>
      <c r="G459" s="305">
        <v>624.44999999999982</v>
      </c>
    </row>
    <row r="460" spans="1:8" s="325" customFormat="1" x14ac:dyDescent="0.25">
      <c r="A460" s="304" t="s">
        <v>770</v>
      </c>
      <c r="B460" s="308" t="s">
        <v>1900</v>
      </c>
      <c r="C460" s="290" t="s">
        <v>804</v>
      </c>
      <c r="D460" s="278">
        <v>42046</v>
      </c>
      <c r="E460" s="314">
        <v>12700</v>
      </c>
      <c r="F460" s="314">
        <f t="shared" si="7"/>
        <v>12065</v>
      </c>
      <c r="G460" s="305">
        <v>635</v>
      </c>
    </row>
    <row r="461" spans="1:8" s="325" customFormat="1" x14ac:dyDescent="0.25">
      <c r="A461" s="304" t="s">
        <v>770</v>
      </c>
      <c r="B461" s="308" t="s">
        <v>1901</v>
      </c>
      <c r="C461" s="290" t="s">
        <v>805</v>
      </c>
      <c r="D461" s="278">
        <v>42011</v>
      </c>
      <c r="E461" s="314">
        <v>13000</v>
      </c>
      <c r="F461" s="314">
        <f t="shared" si="7"/>
        <v>12350</v>
      </c>
      <c r="G461" s="305">
        <v>650</v>
      </c>
    </row>
    <row r="462" spans="1:8" s="325" customFormat="1" x14ac:dyDescent="0.25">
      <c r="A462" s="304" t="s">
        <v>770</v>
      </c>
      <c r="B462" s="308" t="s">
        <v>1902</v>
      </c>
      <c r="C462" s="290" t="s">
        <v>806</v>
      </c>
      <c r="D462" s="278">
        <v>41963</v>
      </c>
      <c r="E462" s="314">
        <v>6200</v>
      </c>
      <c r="F462" s="314">
        <f t="shared" si="7"/>
        <v>5890</v>
      </c>
      <c r="G462" s="305">
        <v>310</v>
      </c>
    </row>
    <row r="463" spans="1:8" s="325" customFormat="1" x14ac:dyDescent="0.25">
      <c r="A463" s="304" t="s">
        <v>770</v>
      </c>
      <c r="B463" s="309" t="s">
        <v>1903</v>
      </c>
      <c r="C463" s="290" t="s">
        <v>807</v>
      </c>
      <c r="D463" s="278">
        <v>41962</v>
      </c>
      <c r="E463" s="314">
        <v>6000</v>
      </c>
      <c r="F463" s="314">
        <f t="shared" si="7"/>
        <v>5700</v>
      </c>
      <c r="G463" s="305">
        <v>300</v>
      </c>
    </row>
    <row r="464" spans="1:8" s="325" customFormat="1" x14ac:dyDescent="0.25">
      <c r="A464" s="304" t="s">
        <v>770</v>
      </c>
      <c r="B464" s="309" t="s">
        <v>1904</v>
      </c>
      <c r="C464" s="290" t="s">
        <v>952</v>
      </c>
      <c r="D464" s="278">
        <v>42104</v>
      </c>
      <c r="E464" s="314">
        <v>13199</v>
      </c>
      <c r="F464" s="314">
        <f t="shared" si="7"/>
        <v>12539.05</v>
      </c>
      <c r="G464" s="305">
        <v>659.95</v>
      </c>
    </row>
    <row r="465" spans="1:7" s="325" customFormat="1" x14ac:dyDescent="0.25">
      <c r="A465" s="304" t="s">
        <v>770</v>
      </c>
      <c r="B465" s="309" t="s">
        <v>1905</v>
      </c>
      <c r="C465" s="290" t="s">
        <v>740</v>
      </c>
      <c r="D465" s="278">
        <v>42104</v>
      </c>
      <c r="E465" s="314">
        <v>30975</v>
      </c>
      <c r="F465" s="314">
        <f t="shared" si="7"/>
        <v>29426.25</v>
      </c>
      <c r="G465" s="305">
        <v>1548.75</v>
      </c>
    </row>
    <row r="466" spans="1:7" s="325" customFormat="1" x14ac:dyDescent="0.25">
      <c r="A466" s="304" t="s">
        <v>770</v>
      </c>
      <c r="B466" s="309" t="s">
        <v>1906</v>
      </c>
      <c r="C466" s="290" t="s">
        <v>953</v>
      </c>
      <c r="D466" s="278">
        <v>42116</v>
      </c>
      <c r="E466" s="314">
        <v>289800</v>
      </c>
      <c r="F466" s="314">
        <f t="shared" si="7"/>
        <v>275310</v>
      </c>
      <c r="G466" s="305">
        <v>14490</v>
      </c>
    </row>
    <row r="467" spans="1:7" s="325" customFormat="1" x14ac:dyDescent="0.25">
      <c r="A467" s="304" t="s">
        <v>770</v>
      </c>
      <c r="B467" s="309" t="s">
        <v>1907</v>
      </c>
      <c r="C467" s="290" t="s">
        <v>979</v>
      </c>
      <c r="D467" s="278">
        <v>42122</v>
      </c>
      <c r="E467" s="314">
        <v>4200</v>
      </c>
      <c r="F467" s="314">
        <f t="shared" si="7"/>
        <v>3990</v>
      </c>
      <c r="G467" s="305">
        <v>210</v>
      </c>
    </row>
    <row r="468" spans="1:7" s="325" customFormat="1" x14ac:dyDescent="0.25">
      <c r="A468" s="304" t="s">
        <v>770</v>
      </c>
      <c r="B468" s="309" t="s">
        <v>1908</v>
      </c>
      <c r="C468" s="290" t="s">
        <v>954</v>
      </c>
      <c r="D468" s="278">
        <v>42096</v>
      </c>
      <c r="E468" s="314">
        <v>25174</v>
      </c>
      <c r="F468" s="314">
        <f t="shared" si="7"/>
        <v>23915.3</v>
      </c>
      <c r="G468" s="305">
        <v>1258.7000000000007</v>
      </c>
    </row>
    <row r="469" spans="1:7" s="325" customFormat="1" x14ac:dyDescent="0.25">
      <c r="A469" s="304" t="s">
        <v>770</v>
      </c>
      <c r="B469" s="309" t="s">
        <v>1909</v>
      </c>
      <c r="C469" s="290" t="s">
        <v>955</v>
      </c>
      <c r="D469" s="278">
        <v>42132</v>
      </c>
      <c r="E469" s="314">
        <v>3800</v>
      </c>
      <c r="F469" s="314">
        <f t="shared" si="7"/>
        <v>3610</v>
      </c>
      <c r="G469" s="305">
        <v>190</v>
      </c>
    </row>
    <row r="470" spans="1:7" s="325" customFormat="1" x14ac:dyDescent="0.25">
      <c r="A470" s="304" t="s">
        <v>770</v>
      </c>
      <c r="B470" s="309" t="s">
        <v>1910</v>
      </c>
      <c r="C470" s="290" t="s">
        <v>977</v>
      </c>
      <c r="D470" s="278">
        <v>42212</v>
      </c>
      <c r="E470" s="314">
        <v>4200</v>
      </c>
      <c r="F470" s="314">
        <f t="shared" si="7"/>
        <v>3990</v>
      </c>
      <c r="G470" s="305">
        <v>210</v>
      </c>
    </row>
    <row r="471" spans="1:7" s="325" customFormat="1" x14ac:dyDescent="0.25">
      <c r="A471" s="304" t="s">
        <v>770</v>
      </c>
      <c r="B471" s="309" t="s">
        <v>1911</v>
      </c>
      <c r="C471" s="290" t="s">
        <v>957</v>
      </c>
      <c r="D471" s="278">
        <v>42166</v>
      </c>
      <c r="E471" s="314">
        <v>6400</v>
      </c>
      <c r="F471" s="314">
        <f t="shared" si="7"/>
        <v>6080</v>
      </c>
      <c r="G471" s="305">
        <v>320</v>
      </c>
    </row>
    <row r="472" spans="1:7" s="325" customFormat="1" x14ac:dyDescent="0.25">
      <c r="A472" s="304" t="s">
        <v>770</v>
      </c>
      <c r="B472" s="309" t="s">
        <v>1912</v>
      </c>
      <c r="C472" s="290" t="s">
        <v>956</v>
      </c>
      <c r="D472" s="278">
        <v>42374</v>
      </c>
      <c r="E472" s="314">
        <v>2150</v>
      </c>
      <c r="F472" s="314">
        <f t="shared" si="7"/>
        <v>2042.5</v>
      </c>
      <c r="G472" s="305">
        <v>107.5</v>
      </c>
    </row>
    <row r="473" spans="1:7" s="325" customFormat="1" x14ac:dyDescent="0.25">
      <c r="A473" s="304" t="s">
        <v>770</v>
      </c>
      <c r="B473" s="309" t="s">
        <v>1913</v>
      </c>
      <c r="C473" s="290" t="s">
        <v>981</v>
      </c>
      <c r="D473" s="278">
        <v>42453</v>
      </c>
      <c r="E473" s="314">
        <v>3750</v>
      </c>
      <c r="F473" s="314">
        <f t="shared" ref="F473:F504" si="8">E473-G473</f>
        <v>3562.5</v>
      </c>
      <c r="G473" s="305">
        <v>187.5</v>
      </c>
    </row>
    <row r="474" spans="1:7" s="325" customFormat="1" x14ac:dyDescent="0.25">
      <c r="A474" s="304" t="s">
        <v>770</v>
      </c>
      <c r="B474" s="309" t="s">
        <v>1914</v>
      </c>
      <c r="C474" s="290" t="s">
        <v>1003</v>
      </c>
      <c r="D474" s="278">
        <v>42479</v>
      </c>
      <c r="E474" s="314">
        <v>21026</v>
      </c>
      <c r="F474" s="314">
        <f t="shared" si="8"/>
        <v>19974.7</v>
      </c>
      <c r="G474" s="305">
        <v>1051.3</v>
      </c>
    </row>
    <row r="475" spans="1:7" s="325" customFormat="1" x14ac:dyDescent="0.25">
      <c r="A475" s="304" t="s">
        <v>770</v>
      </c>
      <c r="B475" s="309" t="s">
        <v>1915</v>
      </c>
      <c r="C475" s="290" t="s">
        <v>1004</v>
      </c>
      <c r="D475" s="278">
        <v>42479</v>
      </c>
      <c r="E475" s="314">
        <v>12600</v>
      </c>
      <c r="F475" s="314">
        <f t="shared" si="8"/>
        <v>11970</v>
      </c>
      <c r="G475" s="305">
        <v>630</v>
      </c>
    </row>
    <row r="476" spans="1:7" s="325" customFormat="1" x14ac:dyDescent="0.25">
      <c r="A476" s="304" t="s">
        <v>770</v>
      </c>
      <c r="B476" s="309" t="s">
        <v>1916</v>
      </c>
      <c r="C476" s="290" t="s">
        <v>740</v>
      </c>
      <c r="D476" s="278">
        <v>42546</v>
      </c>
      <c r="E476" s="314">
        <v>28980</v>
      </c>
      <c r="F476" s="314">
        <f t="shared" si="8"/>
        <v>27531</v>
      </c>
      <c r="G476" s="305">
        <v>1449</v>
      </c>
    </row>
    <row r="477" spans="1:7" s="325" customFormat="1" x14ac:dyDescent="0.25">
      <c r="A477" s="304" t="s">
        <v>770</v>
      </c>
      <c r="B477" s="309" t="s">
        <v>1917</v>
      </c>
      <c r="C477" s="290" t="s">
        <v>1005</v>
      </c>
      <c r="D477" s="278">
        <v>42592</v>
      </c>
      <c r="E477" s="314">
        <v>14018</v>
      </c>
      <c r="F477" s="314">
        <f t="shared" si="8"/>
        <v>13317.1</v>
      </c>
      <c r="G477" s="305">
        <v>700.90000000000009</v>
      </c>
    </row>
    <row r="478" spans="1:7" s="325" customFormat="1" x14ac:dyDescent="0.25">
      <c r="A478" s="304" t="s">
        <v>770</v>
      </c>
      <c r="B478" s="309" t="s">
        <v>1918</v>
      </c>
      <c r="C478" s="290" t="s">
        <v>1006</v>
      </c>
      <c r="D478" s="278">
        <v>42587</v>
      </c>
      <c r="E478" s="314">
        <v>13860</v>
      </c>
      <c r="F478" s="314">
        <f t="shared" si="8"/>
        <v>13167</v>
      </c>
      <c r="G478" s="305">
        <v>693</v>
      </c>
    </row>
    <row r="479" spans="1:7" s="325" customFormat="1" x14ac:dyDescent="0.25">
      <c r="A479" s="304" t="s">
        <v>770</v>
      </c>
      <c r="B479" s="309" t="s">
        <v>1919</v>
      </c>
      <c r="C479" s="290" t="s">
        <v>744</v>
      </c>
      <c r="D479" s="278">
        <v>42643</v>
      </c>
      <c r="E479" s="314">
        <v>10300</v>
      </c>
      <c r="F479" s="314">
        <f t="shared" si="8"/>
        <v>9785</v>
      </c>
      <c r="G479" s="305">
        <v>515</v>
      </c>
    </row>
    <row r="480" spans="1:7" s="325" customFormat="1" x14ac:dyDescent="0.25">
      <c r="A480" s="304" t="s">
        <v>770</v>
      </c>
      <c r="B480" s="309" t="s">
        <v>1920</v>
      </c>
      <c r="C480" s="290" t="s">
        <v>1030</v>
      </c>
      <c r="D480" s="278">
        <v>42614</v>
      </c>
      <c r="E480" s="314">
        <v>3850</v>
      </c>
      <c r="F480" s="314">
        <f t="shared" si="8"/>
        <v>3657.5</v>
      </c>
      <c r="G480" s="305">
        <v>192.5</v>
      </c>
    </row>
    <row r="481" spans="1:8" s="325" customFormat="1" x14ac:dyDescent="0.25">
      <c r="A481" s="304" t="s">
        <v>770</v>
      </c>
      <c r="B481" s="309" t="s">
        <v>1921</v>
      </c>
      <c r="C481" s="290" t="s">
        <v>1007</v>
      </c>
      <c r="D481" s="278">
        <v>42779</v>
      </c>
      <c r="E481" s="314">
        <v>81900</v>
      </c>
      <c r="F481" s="314">
        <f t="shared" si="8"/>
        <v>77805</v>
      </c>
      <c r="G481" s="305">
        <v>4095</v>
      </c>
    </row>
    <row r="482" spans="1:8" s="325" customFormat="1" x14ac:dyDescent="0.25">
      <c r="A482" s="304" t="s">
        <v>770</v>
      </c>
      <c r="B482" s="309" t="s">
        <v>1922</v>
      </c>
      <c r="C482" s="290" t="s">
        <v>1008</v>
      </c>
      <c r="D482" s="278">
        <v>42815</v>
      </c>
      <c r="E482" s="314">
        <v>14000</v>
      </c>
      <c r="F482" s="314">
        <f t="shared" si="8"/>
        <v>13300</v>
      </c>
      <c r="G482" s="305">
        <v>700</v>
      </c>
    </row>
    <row r="483" spans="1:8" s="325" customFormat="1" x14ac:dyDescent="0.25">
      <c r="A483" s="304" t="s">
        <v>770</v>
      </c>
      <c r="B483" s="309" t="s">
        <v>1923</v>
      </c>
      <c r="C483" s="290" t="s">
        <v>1009</v>
      </c>
      <c r="D483" s="278">
        <v>42814</v>
      </c>
      <c r="E483" s="314">
        <v>30900</v>
      </c>
      <c r="F483" s="314">
        <f t="shared" si="8"/>
        <v>29355</v>
      </c>
      <c r="G483" s="305">
        <v>1545</v>
      </c>
    </row>
    <row r="484" spans="1:8" s="325" customFormat="1" x14ac:dyDescent="0.25">
      <c r="A484" s="304" t="s">
        <v>770</v>
      </c>
      <c r="B484" s="309" t="s">
        <v>1924</v>
      </c>
      <c r="C484" s="290" t="s">
        <v>1031</v>
      </c>
      <c r="D484" s="278">
        <v>42818</v>
      </c>
      <c r="E484" s="314">
        <v>123600</v>
      </c>
      <c r="F484" s="314">
        <f t="shared" si="8"/>
        <v>117420</v>
      </c>
      <c r="G484" s="305">
        <v>6180</v>
      </c>
    </row>
    <row r="485" spans="1:8" s="325" customFormat="1" x14ac:dyDescent="0.25">
      <c r="A485" s="304" t="s">
        <v>770</v>
      </c>
      <c r="B485" s="309" t="s">
        <v>1925</v>
      </c>
      <c r="C485" s="290" t="s">
        <v>1032</v>
      </c>
      <c r="D485" s="278">
        <v>42763</v>
      </c>
      <c r="E485" s="314">
        <v>21300</v>
      </c>
      <c r="F485" s="314">
        <f t="shared" si="8"/>
        <v>20235</v>
      </c>
      <c r="G485" s="305">
        <v>1065</v>
      </c>
    </row>
    <row r="486" spans="1:8" s="325" customFormat="1" x14ac:dyDescent="0.25">
      <c r="A486" s="304" t="s">
        <v>770</v>
      </c>
      <c r="B486" s="309" t="s">
        <v>1926</v>
      </c>
      <c r="C486" s="290" t="s">
        <v>789</v>
      </c>
      <c r="D486" s="278">
        <v>42811</v>
      </c>
      <c r="E486" s="314">
        <v>28000</v>
      </c>
      <c r="F486" s="314">
        <f t="shared" si="8"/>
        <v>26600</v>
      </c>
      <c r="G486" s="305">
        <v>1400</v>
      </c>
    </row>
    <row r="487" spans="1:8" s="325" customFormat="1" x14ac:dyDescent="0.25">
      <c r="A487" s="304" t="s">
        <v>770</v>
      </c>
      <c r="B487" s="309" t="s">
        <v>1932</v>
      </c>
      <c r="C487" s="290" t="s">
        <v>1059</v>
      </c>
      <c r="D487" s="278">
        <v>42867</v>
      </c>
      <c r="E487" s="314">
        <v>14100</v>
      </c>
      <c r="F487" s="314">
        <f t="shared" si="8"/>
        <v>13395</v>
      </c>
      <c r="G487" s="305">
        <v>705</v>
      </c>
      <c r="H487" s="320"/>
    </row>
    <row r="488" spans="1:8" s="325" customFormat="1" x14ac:dyDescent="0.25">
      <c r="A488" s="304" t="s">
        <v>770</v>
      </c>
      <c r="B488" s="309" t="s">
        <v>1933</v>
      </c>
      <c r="C488" s="290" t="s">
        <v>1032</v>
      </c>
      <c r="D488" s="278">
        <v>42886</v>
      </c>
      <c r="E488" s="314">
        <v>112000</v>
      </c>
      <c r="F488" s="314">
        <f t="shared" si="8"/>
        <v>106400</v>
      </c>
      <c r="G488" s="305">
        <v>5600</v>
      </c>
      <c r="H488" s="320"/>
    </row>
    <row r="489" spans="1:8" s="325" customFormat="1" x14ac:dyDescent="0.25">
      <c r="A489" s="304" t="s">
        <v>770</v>
      </c>
      <c r="B489" s="309" t="s">
        <v>1934</v>
      </c>
      <c r="C489" s="290" t="s">
        <v>1060</v>
      </c>
      <c r="D489" s="278">
        <v>42888</v>
      </c>
      <c r="E489" s="314">
        <v>19800</v>
      </c>
      <c r="F489" s="314">
        <f t="shared" si="8"/>
        <v>18810</v>
      </c>
      <c r="G489" s="305">
        <v>990</v>
      </c>
      <c r="H489" s="320"/>
    </row>
    <row r="490" spans="1:8" s="325" customFormat="1" x14ac:dyDescent="0.25">
      <c r="A490" s="304" t="s">
        <v>770</v>
      </c>
      <c r="B490" s="309" t="s">
        <v>1935</v>
      </c>
      <c r="C490" s="290" t="s">
        <v>1061</v>
      </c>
      <c r="D490" s="278">
        <v>42882</v>
      </c>
      <c r="E490" s="314">
        <v>50240</v>
      </c>
      <c r="F490" s="314">
        <f t="shared" si="8"/>
        <v>47728</v>
      </c>
      <c r="G490" s="305">
        <v>2512</v>
      </c>
      <c r="H490" s="320"/>
    </row>
    <row r="491" spans="1:8" s="325" customFormat="1" x14ac:dyDescent="0.25">
      <c r="A491" s="304" t="s">
        <v>770</v>
      </c>
      <c r="B491" s="309" t="s">
        <v>1936</v>
      </c>
      <c r="C491" s="290" t="s">
        <v>1062</v>
      </c>
      <c r="D491" s="278">
        <v>42874</v>
      </c>
      <c r="E491" s="314">
        <v>208222</v>
      </c>
      <c r="F491" s="314">
        <f t="shared" si="8"/>
        <v>197810.9</v>
      </c>
      <c r="G491" s="305">
        <v>10411.1</v>
      </c>
      <c r="H491" s="320"/>
    </row>
    <row r="492" spans="1:8" s="325" customFormat="1" x14ac:dyDescent="0.25">
      <c r="A492" s="304" t="s">
        <v>770</v>
      </c>
      <c r="B492" s="309" t="s">
        <v>1937</v>
      </c>
      <c r="C492" s="290" t="s">
        <v>1090</v>
      </c>
      <c r="D492" s="278">
        <v>42976</v>
      </c>
      <c r="E492" s="314">
        <v>190000</v>
      </c>
      <c r="F492" s="314">
        <f t="shared" si="8"/>
        <v>180500</v>
      </c>
      <c r="G492" s="305">
        <v>9500</v>
      </c>
      <c r="H492" s="320"/>
    </row>
    <row r="493" spans="1:8" s="325" customFormat="1" x14ac:dyDescent="0.25">
      <c r="A493" s="304" t="s">
        <v>770</v>
      </c>
      <c r="B493" s="309" t="s">
        <v>1938</v>
      </c>
      <c r="C493" s="290" t="s">
        <v>682</v>
      </c>
      <c r="D493" s="278">
        <v>43036</v>
      </c>
      <c r="E493" s="314">
        <v>159000</v>
      </c>
      <c r="F493" s="314">
        <f t="shared" si="8"/>
        <v>151050</v>
      </c>
      <c r="G493" s="305">
        <v>7950</v>
      </c>
      <c r="H493" s="320"/>
    </row>
    <row r="494" spans="1:8" s="325" customFormat="1" x14ac:dyDescent="0.25">
      <c r="A494" s="304" t="s">
        <v>770</v>
      </c>
      <c r="B494" s="309" t="s">
        <v>1939</v>
      </c>
      <c r="C494" s="290" t="s">
        <v>1091</v>
      </c>
      <c r="D494" s="278">
        <v>43034</v>
      </c>
      <c r="E494" s="314">
        <v>45700</v>
      </c>
      <c r="F494" s="314">
        <f t="shared" si="8"/>
        <v>43415</v>
      </c>
      <c r="G494" s="305">
        <v>2285</v>
      </c>
      <c r="H494" s="320"/>
    </row>
    <row r="495" spans="1:8" s="325" customFormat="1" x14ac:dyDescent="0.25">
      <c r="A495" s="304" t="s">
        <v>770</v>
      </c>
      <c r="B495" s="309" t="s">
        <v>1940</v>
      </c>
      <c r="C495" s="290" t="s">
        <v>1091</v>
      </c>
      <c r="D495" s="278">
        <v>42959</v>
      </c>
      <c r="E495" s="314">
        <v>24576</v>
      </c>
      <c r="F495" s="314">
        <f t="shared" si="8"/>
        <v>23347.200000000001</v>
      </c>
      <c r="G495" s="305">
        <v>1228.8000000000002</v>
      </c>
      <c r="H495" s="320"/>
    </row>
    <row r="496" spans="1:8" s="325" customFormat="1" x14ac:dyDescent="0.25">
      <c r="A496" s="304" t="s">
        <v>770</v>
      </c>
      <c r="B496" s="309" t="s">
        <v>1941</v>
      </c>
      <c r="C496" s="290" t="s">
        <v>1091</v>
      </c>
      <c r="D496" s="278">
        <v>42959</v>
      </c>
      <c r="E496" s="314">
        <v>24576</v>
      </c>
      <c r="F496" s="314">
        <f t="shared" si="8"/>
        <v>23347.200000000001</v>
      </c>
      <c r="G496" s="305">
        <v>1228.8000000000002</v>
      </c>
      <c r="H496" s="320"/>
    </row>
    <row r="497" spans="1:8" s="325" customFormat="1" x14ac:dyDescent="0.25">
      <c r="A497" s="304" t="s">
        <v>770</v>
      </c>
      <c r="B497" s="309" t="s">
        <v>1942</v>
      </c>
      <c r="C497" s="290" t="s">
        <v>1091</v>
      </c>
      <c r="D497" s="278">
        <v>42959</v>
      </c>
      <c r="E497" s="314">
        <v>26271</v>
      </c>
      <c r="F497" s="314">
        <f t="shared" si="8"/>
        <v>24957.45</v>
      </c>
      <c r="G497" s="305">
        <v>1313.5500000000002</v>
      </c>
      <c r="H497" s="320"/>
    </row>
    <row r="498" spans="1:8" s="325" customFormat="1" x14ac:dyDescent="0.25">
      <c r="A498" s="304" t="s">
        <v>770</v>
      </c>
      <c r="B498" s="309" t="s">
        <v>1943</v>
      </c>
      <c r="C498" s="290" t="s">
        <v>1095</v>
      </c>
      <c r="D498" s="278">
        <v>43111</v>
      </c>
      <c r="E498" s="314">
        <v>39350</v>
      </c>
      <c r="F498" s="314">
        <f t="shared" si="8"/>
        <v>37382.5</v>
      </c>
      <c r="G498" s="305">
        <v>1967.5</v>
      </c>
      <c r="H498" s="320"/>
    </row>
    <row r="499" spans="1:8" s="325" customFormat="1" x14ac:dyDescent="0.25">
      <c r="A499" s="304" t="s">
        <v>770</v>
      </c>
      <c r="B499" s="309" t="s">
        <v>1944</v>
      </c>
      <c r="C499" s="290" t="s">
        <v>1091</v>
      </c>
      <c r="D499" s="278">
        <v>43082</v>
      </c>
      <c r="E499" s="314">
        <v>26000</v>
      </c>
      <c r="F499" s="314">
        <f t="shared" si="8"/>
        <v>24700</v>
      </c>
      <c r="G499" s="305">
        <v>1300</v>
      </c>
      <c r="H499" s="320"/>
    </row>
    <row r="500" spans="1:8" s="325" customFormat="1" x14ac:dyDescent="0.25">
      <c r="A500" s="304" t="s">
        <v>770</v>
      </c>
      <c r="B500" s="309" t="s">
        <v>1945</v>
      </c>
      <c r="C500" s="290" t="s">
        <v>1091</v>
      </c>
      <c r="D500" s="278">
        <v>43082</v>
      </c>
      <c r="E500" s="314">
        <v>26000</v>
      </c>
      <c r="F500" s="314">
        <f t="shared" si="8"/>
        <v>24700</v>
      </c>
      <c r="G500" s="305">
        <v>1300</v>
      </c>
      <c r="H500" s="320"/>
    </row>
    <row r="501" spans="1:8" s="325" customFormat="1" x14ac:dyDescent="0.25">
      <c r="A501" s="304" t="s">
        <v>770</v>
      </c>
      <c r="B501" s="309" t="s">
        <v>1946</v>
      </c>
      <c r="C501" s="290" t="s">
        <v>1091</v>
      </c>
      <c r="D501" s="278">
        <v>43082</v>
      </c>
      <c r="E501" s="314">
        <v>26000</v>
      </c>
      <c r="F501" s="314">
        <f t="shared" si="8"/>
        <v>24700</v>
      </c>
      <c r="G501" s="305">
        <v>1300</v>
      </c>
      <c r="H501" s="320"/>
    </row>
    <row r="502" spans="1:8" s="325" customFormat="1" x14ac:dyDescent="0.25">
      <c r="A502" s="304" t="s">
        <v>770</v>
      </c>
      <c r="B502" s="309" t="s">
        <v>1947</v>
      </c>
      <c r="C502" s="290" t="s">
        <v>1091</v>
      </c>
      <c r="D502" s="278">
        <v>43082</v>
      </c>
      <c r="E502" s="314">
        <v>26000</v>
      </c>
      <c r="F502" s="314">
        <f t="shared" si="8"/>
        <v>24700</v>
      </c>
      <c r="G502" s="305">
        <v>1300</v>
      </c>
      <c r="H502" s="320"/>
    </row>
    <row r="503" spans="1:8" s="325" customFormat="1" x14ac:dyDescent="0.25">
      <c r="A503" s="304" t="s">
        <v>770</v>
      </c>
      <c r="B503" s="309" t="s">
        <v>1948</v>
      </c>
      <c r="C503" s="290" t="s">
        <v>1091</v>
      </c>
      <c r="D503" s="278">
        <v>43082</v>
      </c>
      <c r="E503" s="314">
        <v>26000</v>
      </c>
      <c r="F503" s="314">
        <f t="shared" si="8"/>
        <v>24700</v>
      </c>
      <c r="G503" s="305">
        <v>1300</v>
      </c>
      <c r="H503" s="320"/>
    </row>
    <row r="504" spans="1:8" s="325" customFormat="1" x14ac:dyDescent="0.25">
      <c r="A504" s="304" t="s">
        <v>770</v>
      </c>
      <c r="B504" s="309" t="s">
        <v>1949</v>
      </c>
      <c r="C504" s="290" t="s">
        <v>1091</v>
      </c>
      <c r="D504" s="278">
        <v>43082</v>
      </c>
      <c r="E504" s="314">
        <v>26000</v>
      </c>
      <c r="F504" s="314">
        <f t="shared" si="8"/>
        <v>24700</v>
      </c>
      <c r="G504" s="305">
        <v>1300</v>
      </c>
      <c r="H504" s="320"/>
    </row>
    <row r="505" spans="1:8" s="329" customFormat="1" hidden="1" x14ac:dyDescent="0.25">
      <c r="A505" s="326"/>
      <c r="B505" s="310"/>
      <c r="C505" s="327"/>
      <c r="D505" s="328"/>
      <c r="E505" s="332">
        <f>SUBTOTAL(9,E7:E504)</f>
        <v>15832017</v>
      </c>
      <c r="F505" s="332"/>
      <c r="G505" s="332">
        <f>SUBTOTAL(9,G7:G504)</f>
        <v>714623.20531663275</v>
      </c>
    </row>
    <row r="506" spans="1:8" hidden="1" x14ac:dyDescent="0.25"/>
    <row r="507" spans="1:8" hidden="1" x14ac:dyDescent="0.25"/>
    <row r="510" spans="1:8" x14ac:dyDescent="0.25">
      <c r="A510" s="165"/>
      <c r="C510" s="330"/>
    </row>
    <row r="511" spans="1:8" x14ac:dyDescent="0.25">
      <c r="A511" s="165"/>
      <c r="D511" s="331"/>
    </row>
    <row r="512" spans="1:8" x14ac:dyDescent="0.25">
      <c r="A512" s="165"/>
    </row>
    <row r="513" spans="1:1" x14ac:dyDescent="0.25">
      <c r="A513" s="165"/>
    </row>
    <row r="515" spans="1:1" x14ac:dyDescent="0.25">
      <c r="A515" s="165"/>
    </row>
    <row r="518" spans="1:1" x14ac:dyDescent="0.25">
      <c r="A518" s="165"/>
    </row>
  </sheetData>
  <autoFilter ref="A6:XBC507">
    <filterColumn colId="0">
      <filters>
        <filter val="Computer &amp; Accessories"/>
      </filters>
    </filterColumn>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vt:i4>
      </vt:variant>
    </vt:vector>
  </HeadingPairs>
  <TitlesOfParts>
    <vt:vector size="12" baseType="lpstr">
      <vt:lpstr>ASSETS SCHDULE</vt:lpstr>
      <vt:lpstr>SUMMARY</vt:lpstr>
      <vt:lpstr>FA Non Shift </vt:lpstr>
      <vt:lpstr>FA Shift (P&amp;M)</vt:lpstr>
      <vt:lpstr>Intangible (CS)</vt:lpstr>
      <vt:lpstr>Land Amrtization </vt:lpstr>
      <vt:lpstr>Rates Sch II</vt:lpstr>
      <vt:lpstr>SALE OF ASSETS</vt:lpstr>
      <vt:lpstr>ASSETS DISCARDS</vt:lpstr>
      <vt:lpstr>Sheet1</vt:lpstr>
      <vt:lpstr>'ASSETS SCHDULE'!Print_Area</vt:lpstr>
      <vt:lpstr>SUMMARY!Print_Area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Alok</dc:creator>
  <cp:lastModifiedBy>skadia</cp:lastModifiedBy>
  <cp:lastPrinted>2019-07-11T04:30:27Z</cp:lastPrinted>
  <dcterms:created xsi:type="dcterms:W3CDTF">2014-08-05T12:17:31Z</dcterms:created>
  <dcterms:modified xsi:type="dcterms:W3CDTF">2023-06-17T12:54:13Z</dcterms:modified>
</cp:coreProperties>
</file>