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VIS(2023-24)-PL201-174-248-prakash technocrats\"/>
    </mc:Choice>
  </mc:AlternateContent>
  <bookViews>
    <workbookView showVerticalScroll="0" xWindow="0" yWindow="0" windowWidth="20325" windowHeight="8535" activeTab="1"/>
  </bookViews>
  <sheets>
    <sheet name="Building" sheetId="4" r:id="rId1"/>
    <sheet name="Land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E26" i="4"/>
  <c r="K26" i="3"/>
  <c r="H21" i="4" l="1"/>
  <c r="K22" i="3"/>
  <c r="K21" i="3"/>
  <c r="K20" i="3"/>
  <c r="K19" i="3"/>
  <c r="T18" i="3"/>
  <c r="S18" i="3"/>
  <c r="O19" i="3"/>
  <c r="P19" i="3" s="1"/>
  <c r="F18" i="3"/>
  <c r="S17" i="4"/>
  <c r="L17" i="4"/>
  <c r="G17" i="4"/>
  <c r="S11" i="4"/>
  <c r="R11" i="4"/>
  <c r="Q11" i="4"/>
  <c r="S10" i="4"/>
  <c r="S9" i="4"/>
  <c r="S8" i="4"/>
  <c r="S7" i="4"/>
  <c r="R10" i="4"/>
  <c r="R9" i="4"/>
  <c r="R8" i="4"/>
  <c r="R7" i="4"/>
  <c r="Q10" i="4"/>
  <c r="Q9" i="4"/>
  <c r="Q8" i="4"/>
  <c r="Q7" i="4"/>
  <c r="O7" i="4"/>
  <c r="O8" i="4"/>
  <c r="O9" i="4"/>
  <c r="O10" i="4"/>
  <c r="L10" i="4"/>
  <c r="L9" i="4"/>
  <c r="L8" i="4"/>
  <c r="L7" i="4"/>
  <c r="G11" i="4"/>
  <c r="H10" i="4"/>
  <c r="H9" i="4"/>
  <c r="H8" i="4"/>
  <c r="H7" i="4"/>
  <c r="H6" i="4"/>
  <c r="I13" i="3"/>
  <c r="I10" i="3"/>
  <c r="I9" i="3"/>
  <c r="H11" i="4" l="1"/>
  <c r="K23" i="4"/>
  <c r="K22" i="4"/>
  <c r="O6" i="4" l="1"/>
  <c r="Q6" i="4"/>
  <c r="O17" i="4"/>
  <c r="H17" i="4"/>
  <c r="Q17" i="4" s="1"/>
  <c r="L6" i="4"/>
  <c r="R6" i="4" l="1"/>
  <c r="R17" i="4"/>
  <c r="S6" i="4" l="1"/>
  <c r="S18" i="4" s="1"/>
  <c r="H23" i="4" s="1"/>
  <c r="H22" i="4" l="1"/>
</calcChain>
</file>

<file path=xl/sharedStrings.xml><?xml version="1.0" encoding="utf-8"?>
<sst xmlns="http://schemas.openxmlformats.org/spreadsheetml/2006/main" count="67" uniqueCount="59">
  <si>
    <t>TOTAL</t>
  </si>
  <si>
    <t>Depreciation</t>
  </si>
  <si>
    <t>S.NO</t>
  </si>
  <si>
    <t>TOTAL SLABS/FLOOR</t>
  </si>
  <si>
    <t>TYPE OF CONSTRUCTION</t>
  </si>
  <si>
    <t>STRUCTURE CONDITION</t>
  </si>
  <si>
    <r>
      <t xml:space="preserve">TOTAL COVERED AREA
</t>
    </r>
    <r>
      <rPr>
        <b/>
        <i/>
        <sz val="10"/>
        <color indexed="9"/>
        <rFont val="Calibri"/>
        <family val="2"/>
      </rPr>
      <t>(SQ. MTR.)</t>
    </r>
  </si>
  <si>
    <r>
      <t xml:space="preserve">TOTAL COVERED AREA
</t>
    </r>
    <r>
      <rPr>
        <b/>
        <i/>
        <sz val="10"/>
        <color indexed="9"/>
        <rFont val="Calibri"/>
        <family val="2"/>
      </rPr>
      <t>( SQ. FT.)</t>
    </r>
  </si>
  <si>
    <t>YEAR OF CONSTRUCTION</t>
  </si>
  <si>
    <t>YEAR OF VALUATION</t>
  </si>
  <si>
    <t>SALVAGE VALUE</t>
  </si>
  <si>
    <t>DEPRECIATION RATE</t>
  </si>
  <si>
    <t>PLINTH AREA RATE (in Sq.Ft.)</t>
  </si>
  <si>
    <t>Boundary wall</t>
  </si>
  <si>
    <t>brick wall with pillar</t>
  </si>
  <si>
    <t>length(in ft.)</t>
  </si>
  <si>
    <t>length(in mt.)</t>
  </si>
  <si>
    <t>Height(in ft.)</t>
  </si>
  <si>
    <t>Rate/mtr.</t>
  </si>
  <si>
    <t>GROSS REPLACEMENT VALUE</t>
  </si>
  <si>
    <t>DEPRECIATED REPLACEMENT VALUE</t>
  </si>
  <si>
    <t>TOTAL(L&amp;B&amp;WALL)</t>
  </si>
  <si>
    <t>FMV</t>
  </si>
  <si>
    <t>RV</t>
  </si>
  <si>
    <t>DSV</t>
  </si>
  <si>
    <t xml:space="preserve">BUILDING/CIVIL STRUCTURE VALUATION |M/S PRATAP TECHNOCRATS PVT. LTD., D-252, HANUMAN NAGAR, JAIPUR, RAJASTHAN </t>
  </si>
  <si>
    <t>As per deed</t>
  </si>
  <si>
    <t>area(in ft.)</t>
  </si>
  <si>
    <t>Basement</t>
  </si>
  <si>
    <t>Land area</t>
  </si>
  <si>
    <t>area(in sq.yd.)</t>
  </si>
  <si>
    <t>Ground Floor</t>
  </si>
  <si>
    <t>First Floor</t>
  </si>
  <si>
    <t>Second Floor</t>
  </si>
  <si>
    <t>Third Floor</t>
  </si>
  <si>
    <t>RCC Structure</t>
  </si>
  <si>
    <t>Good</t>
  </si>
  <si>
    <r>
      <t xml:space="preserve">HEIGHT
</t>
    </r>
    <r>
      <rPr>
        <b/>
        <i/>
        <sz val="10"/>
        <color theme="0"/>
        <rFont val="Calibri"/>
        <family val="2"/>
        <scheme val="minor"/>
      </rPr>
      <t>(in ft.)</t>
    </r>
  </si>
  <si>
    <r>
      <t xml:space="preserve">TOTAL CONSUMED LIFE </t>
    </r>
    <r>
      <rPr>
        <b/>
        <i/>
        <sz val="10"/>
        <color theme="0"/>
        <rFont val="Calibri"/>
        <family val="2"/>
        <scheme val="minor"/>
      </rPr>
      <t>(in Yrs.)</t>
    </r>
  </si>
  <si>
    <r>
      <t xml:space="preserve">TOTAL ECONOMIC LIFE </t>
    </r>
    <r>
      <rPr>
        <b/>
        <i/>
        <sz val="10"/>
        <color theme="0"/>
        <rFont val="Calibri"/>
        <family val="2"/>
        <scheme val="minor"/>
      </rPr>
      <t>(in Yrs.</t>
    </r>
    <r>
      <rPr>
        <b/>
        <sz val="10"/>
        <color theme="0"/>
        <rFont val="Calibri"/>
        <family val="2"/>
        <scheme val="minor"/>
      </rPr>
      <t>)</t>
    </r>
  </si>
  <si>
    <t>Rate analysis</t>
  </si>
  <si>
    <t>Land area (in ft.)</t>
  </si>
  <si>
    <t>Land Area(in sq.yd.)</t>
  </si>
  <si>
    <t>Land area(in sq.mt.)</t>
  </si>
  <si>
    <t>Land area (in katha)</t>
  </si>
  <si>
    <t>rate(in katha)</t>
  </si>
  <si>
    <t>Vinay sharma</t>
  </si>
  <si>
    <t>Rate(in sq.yd.)</t>
  </si>
  <si>
    <t>Value</t>
  </si>
  <si>
    <t>Phone no.</t>
  </si>
  <si>
    <t>rahul</t>
  </si>
  <si>
    <t>mukesh</t>
  </si>
  <si>
    <t>Rate adopted</t>
  </si>
  <si>
    <t>Notes:-</t>
  </si>
  <si>
    <t xml:space="preserve">1. The value of the building has been calculated by Current Depreciated Replacement Value </t>
  </si>
  <si>
    <t xml:space="preserve">2. We have considered building as B+G+3, as per approved plan shared to us. However, during site survey, the buildinG was found as B+G+4. </t>
  </si>
  <si>
    <t>Govt. guideline</t>
  </si>
  <si>
    <t>Rate (in sq.mtr.)</t>
  </si>
  <si>
    <t>Insurable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</si>
</sst>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indexed="9"/>
      <name val="Calibri"/>
      <family val="2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1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/>
    </xf>
    <xf numFmtId="0" fontId="0" fillId="0" borderId="0" xfId="2" applyNumberFormat="1" applyFont="1"/>
    <xf numFmtId="0" fontId="0" fillId="0" borderId="0" xfId="2" applyNumberFormat="1" applyFont="1" applyAlignment="1">
      <alignment horizontal="center"/>
    </xf>
    <xf numFmtId="43" fontId="5" fillId="2" borderId="1" xfId="2" applyNumberFormat="1" applyFont="1" applyFill="1" applyBorder="1" applyAlignment="1">
      <alignment horizontal="center" vertical="center" wrapText="1"/>
    </xf>
    <xf numFmtId="43" fontId="0" fillId="0" borderId="1" xfId="2" applyNumberFormat="1" applyFont="1" applyBorder="1" applyAlignment="1">
      <alignment horizontal="center"/>
    </xf>
    <xf numFmtId="43" fontId="0" fillId="0" borderId="1" xfId="2" applyNumberFormat="1" applyFont="1" applyBorder="1"/>
    <xf numFmtId="43" fontId="0" fillId="0" borderId="0" xfId="2" applyNumberFormat="1" applyFont="1"/>
    <xf numFmtId="43" fontId="0" fillId="0" borderId="0" xfId="2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43" fontId="0" fillId="0" borderId="0" xfId="2" applyNumberFormat="1" applyFont="1" applyAlignment="1">
      <alignment wrapText="1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2" applyNumberFormat="1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0" fillId="5" borderId="0" xfId="0" applyFill="1" applyAlignment="1">
      <alignment wrapText="1"/>
    </xf>
    <xf numFmtId="3" fontId="0" fillId="5" borderId="0" xfId="0" applyNumberFormat="1" applyFill="1" applyAlignment="1">
      <alignment wrapText="1"/>
    </xf>
    <xf numFmtId="0" fontId="0" fillId="5" borderId="0" xfId="2" applyNumberFormat="1" applyFont="1" applyFill="1" applyAlignment="1">
      <alignment horizontal="center"/>
    </xf>
    <xf numFmtId="0" fontId="0" fillId="5" borderId="0" xfId="0" applyFill="1"/>
    <xf numFmtId="44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0"/>
  <sheetViews>
    <sheetView topLeftCell="A16" workbookViewId="0">
      <selection activeCell="D27" sqref="D27"/>
    </sheetView>
  </sheetViews>
  <sheetFormatPr defaultRowHeight="15" x14ac:dyDescent="0.25"/>
  <cols>
    <col min="3" max="3" width="4.85546875" style="14" customWidth="1"/>
    <col min="4" max="4" width="13.7109375" style="14" customWidth="1"/>
    <col min="5" max="5" width="14.42578125" customWidth="1"/>
    <col min="6" max="6" width="10.140625" customWidth="1"/>
    <col min="7" max="7" width="11.42578125" style="23" customWidth="1"/>
    <col min="8" max="8" width="15.28515625" style="23" bestFit="1" customWidth="1"/>
    <col min="9" max="9" width="7.140625" style="18" customWidth="1"/>
    <col min="10" max="10" width="13" customWidth="1"/>
    <col min="11" max="11" width="11.42578125" customWidth="1"/>
    <col min="12" max="12" width="12.28515625" customWidth="1"/>
    <col min="13" max="13" width="11.5703125" customWidth="1"/>
    <col min="14" max="14" width="9.140625" customWidth="1"/>
    <col min="15" max="15" width="14.7109375" customWidth="1"/>
    <col min="16" max="16" width="10" style="8" customWidth="1"/>
    <col min="17" max="17" width="15.28515625" style="8" customWidth="1"/>
    <col min="18" max="18" width="12.28515625" customWidth="1"/>
    <col min="19" max="19" width="14.5703125" customWidth="1"/>
  </cols>
  <sheetData>
    <row r="3" spans="3:19" x14ac:dyDescent="0.25">
      <c r="C3" s="28" t="s">
        <v>25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3:19" x14ac:dyDescent="0.25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3:19" ht="54.75" customHeight="1" x14ac:dyDescent="0.25">
      <c r="C5" s="2" t="s">
        <v>2</v>
      </c>
      <c r="D5" s="5" t="s">
        <v>3</v>
      </c>
      <c r="E5" s="3" t="s">
        <v>4</v>
      </c>
      <c r="F5" s="5" t="s">
        <v>5</v>
      </c>
      <c r="G5" s="20" t="s">
        <v>6</v>
      </c>
      <c r="H5" s="20" t="s">
        <v>7</v>
      </c>
      <c r="I5" s="16" t="s">
        <v>37</v>
      </c>
      <c r="J5" s="4" t="s">
        <v>8</v>
      </c>
      <c r="K5" s="5" t="s">
        <v>9</v>
      </c>
      <c r="L5" s="4" t="s">
        <v>38</v>
      </c>
      <c r="M5" s="4" t="s">
        <v>39</v>
      </c>
      <c r="N5" s="5" t="s">
        <v>10</v>
      </c>
      <c r="O5" s="5" t="s">
        <v>11</v>
      </c>
      <c r="P5" s="7" t="s">
        <v>12</v>
      </c>
      <c r="Q5" s="7" t="s">
        <v>19</v>
      </c>
      <c r="R5" s="5" t="s">
        <v>1</v>
      </c>
      <c r="S5" s="5" t="s">
        <v>20</v>
      </c>
    </row>
    <row r="6" spans="3:19" x14ac:dyDescent="0.25">
      <c r="C6" s="9">
        <v>1</v>
      </c>
      <c r="D6" s="9" t="s">
        <v>28</v>
      </c>
      <c r="E6" s="10" t="s">
        <v>35</v>
      </c>
      <c r="F6" s="9" t="s">
        <v>36</v>
      </c>
      <c r="G6" s="21">
        <v>180.12</v>
      </c>
      <c r="H6" s="21">
        <f>10.76*G6</f>
        <v>1938.0912000000001</v>
      </c>
      <c r="I6" s="17">
        <v>10</v>
      </c>
      <c r="J6" s="9">
        <v>2013</v>
      </c>
      <c r="K6" s="9">
        <v>2023</v>
      </c>
      <c r="L6" s="9">
        <f>K6-J6</f>
        <v>10</v>
      </c>
      <c r="M6" s="9">
        <v>60</v>
      </c>
      <c r="N6" s="11">
        <v>0.1</v>
      </c>
      <c r="O6" s="9">
        <f>(1-N6)/M6</f>
        <v>1.5000000000000001E-2</v>
      </c>
      <c r="P6" s="12">
        <v>1400</v>
      </c>
      <c r="Q6" s="12">
        <f>P6*H6</f>
        <v>2713327.68</v>
      </c>
      <c r="R6" s="12">
        <f>Q6*O6*L6</f>
        <v>406999.152</v>
      </c>
      <c r="S6" s="12">
        <f>Q6-R6</f>
        <v>2306328.5279999999</v>
      </c>
    </row>
    <row r="7" spans="3:19" x14ac:dyDescent="0.25">
      <c r="C7" s="9">
        <v>2</v>
      </c>
      <c r="D7" s="9" t="s">
        <v>31</v>
      </c>
      <c r="E7" s="10" t="s">
        <v>35</v>
      </c>
      <c r="F7" s="9" t="s">
        <v>36</v>
      </c>
      <c r="G7" s="22">
        <v>238.13</v>
      </c>
      <c r="H7" s="21">
        <f t="shared" ref="H7:H10" si="0">10.76*G7</f>
        <v>2562.2788</v>
      </c>
      <c r="I7" s="17">
        <v>10</v>
      </c>
      <c r="J7" s="9">
        <v>2013</v>
      </c>
      <c r="K7" s="9">
        <v>2023</v>
      </c>
      <c r="L7" s="9">
        <f t="shared" ref="L7:L10" si="1">K7-J7</f>
        <v>10</v>
      </c>
      <c r="M7" s="9">
        <v>60</v>
      </c>
      <c r="N7" s="11">
        <v>0.1</v>
      </c>
      <c r="O7" s="9">
        <f t="shared" ref="O7:O10" si="2">(1-N7)/M7</f>
        <v>1.5000000000000001E-2</v>
      </c>
      <c r="P7" s="12">
        <v>1400</v>
      </c>
      <c r="Q7" s="12">
        <f t="shared" ref="Q7:Q10" si="3">P7*H7</f>
        <v>3587190.3200000003</v>
      </c>
      <c r="R7" s="12">
        <f t="shared" ref="R7:R10" si="4">Q7*O7*L7</f>
        <v>538078.54800000007</v>
      </c>
      <c r="S7" s="12">
        <f t="shared" ref="S7:S10" si="5">Q7-R7</f>
        <v>3049111.7720000003</v>
      </c>
    </row>
    <row r="8" spans="3:19" x14ac:dyDescent="0.25">
      <c r="C8" s="9">
        <v>3</v>
      </c>
      <c r="D8" s="9" t="s">
        <v>32</v>
      </c>
      <c r="E8" s="10" t="s">
        <v>35</v>
      </c>
      <c r="F8" s="9" t="s">
        <v>36</v>
      </c>
      <c r="G8" s="22">
        <v>237.76</v>
      </c>
      <c r="H8" s="21">
        <f t="shared" si="0"/>
        <v>2558.2975999999999</v>
      </c>
      <c r="I8" s="17">
        <v>10</v>
      </c>
      <c r="J8" s="9">
        <v>2013</v>
      </c>
      <c r="K8" s="9">
        <v>2023</v>
      </c>
      <c r="L8" s="9">
        <f t="shared" si="1"/>
        <v>10</v>
      </c>
      <c r="M8" s="9">
        <v>60</v>
      </c>
      <c r="N8" s="11">
        <v>0.1</v>
      </c>
      <c r="O8" s="9">
        <f t="shared" si="2"/>
        <v>1.5000000000000001E-2</v>
      </c>
      <c r="P8" s="12">
        <v>1400</v>
      </c>
      <c r="Q8" s="12">
        <f t="shared" si="3"/>
        <v>3581616.6399999997</v>
      </c>
      <c r="R8" s="12">
        <f t="shared" si="4"/>
        <v>537242.49600000004</v>
      </c>
      <c r="S8" s="12">
        <f t="shared" si="5"/>
        <v>3044374.1439999994</v>
      </c>
    </row>
    <row r="9" spans="3:19" x14ac:dyDescent="0.25">
      <c r="C9" s="9">
        <v>4</v>
      </c>
      <c r="D9" s="9" t="s">
        <v>33</v>
      </c>
      <c r="E9" s="10" t="s">
        <v>35</v>
      </c>
      <c r="F9" s="9" t="s">
        <v>36</v>
      </c>
      <c r="G9" s="22">
        <v>237.76</v>
      </c>
      <c r="H9" s="21">
        <f t="shared" si="0"/>
        <v>2558.2975999999999</v>
      </c>
      <c r="I9" s="17">
        <v>10</v>
      </c>
      <c r="J9" s="9">
        <v>2013</v>
      </c>
      <c r="K9" s="9">
        <v>2023</v>
      </c>
      <c r="L9" s="9">
        <f t="shared" si="1"/>
        <v>10</v>
      </c>
      <c r="M9" s="9">
        <v>60</v>
      </c>
      <c r="N9" s="11">
        <v>0.1</v>
      </c>
      <c r="O9" s="9">
        <f t="shared" si="2"/>
        <v>1.5000000000000001E-2</v>
      </c>
      <c r="P9" s="12">
        <v>1400</v>
      </c>
      <c r="Q9" s="12">
        <f t="shared" si="3"/>
        <v>3581616.6399999997</v>
      </c>
      <c r="R9" s="12">
        <f t="shared" si="4"/>
        <v>537242.49600000004</v>
      </c>
      <c r="S9" s="12">
        <f t="shared" si="5"/>
        <v>3044374.1439999994</v>
      </c>
    </row>
    <row r="10" spans="3:19" x14ac:dyDescent="0.25">
      <c r="C10" s="9">
        <v>5</v>
      </c>
      <c r="D10" s="9" t="s">
        <v>34</v>
      </c>
      <c r="E10" s="10" t="s">
        <v>35</v>
      </c>
      <c r="F10" s="9" t="s">
        <v>36</v>
      </c>
      <c r="G10" s="22">
        <v>237.76</v>
      </c>
      <c r="H10" s="21">
        <f t="shared" si="0"/>
        <v>2558.2975999999999</v>
      </c>
      <c r="I10" s="17">
        <v>10</v>
      </c>
      <c r="J10" s="9">
        <v>2013</v>
      </c>
      <c r="K10" s="9">
        <v>2023</v>
      </c>
      <c r="L10" s="9">
        <f t="shared" si="1"/>
        <v>10</v>
      </c>
      <c r="M10" s="9">
        <v>60</v>
      </c>
      <c r="N10" s="11">
        <v>0.1</v>
      </c>
      <c r="O10" s="9">
        <f t="shared" si="2"/>
        <v>1.5000000000000001E-2</v>
      </c>
      <c r="P10" s="12">
        <v>1400</v>
      </c>
      <c r="Q10" s="12">
        <f t="shared" si="3"/>
        <v>3581616.6399999997</v>
      </c>
      <c r="R10" s="12">
        <f t="shared" si="4"/>
        <v>537242.49600000004</v>
      </c>
      <c r="S10" s="12">
        <f t="shared" si="5"/>
        <v>3044374.1439999994</v>
      </c>
    </row>
    <row r="11" spans="3:19" ht="27" customHeight="1" x14ac:dyDescent="0.25">
      <c r="C11" s="31" t="s">
        <v>0</v>
      </c>
      <c r="D11" s="31"/>
      <c r="E11" s="31"/>
      <c r="F11" s="31"/>
      <c r="G11" s="32">
        <f>SUM(G6:G10)</f>
        <v>1131.53</v>
      </c>
      <c r="H11" s="32">
        <f>SUM(H6:H10)</f>
        <v>12175.262799999999</v>
      </c>
      <c r="I11" s="33"/>
      <c r="J11" s="34"/>
      <c r="K11" s="34"/>
      <c r="L11" s="34"/>
      <c r="M11" s="34"/>
      <c r="N11" s="34"/>
      <c r="O11" s="34"/>
      <c r="P11" s="35"/>
      <c r="Q11" s="35">
        <f>SUM(Q6:Q10)</f>
        <v>17045367.920000002</v>
      </c>
      <c r="R11" s="35">
        <f>SUM(R6:R10)</f>
        <v>2556805.1880000001</v>
      </c>
      <c r="S11" s="35">
        <f>SUM(S6:S10)</f>
        <v>14488562.731999999</v>
      </c>
    </row>
    <row r="12" spans="3:19" x14ac:dyDescent="0.25">
      <c r="C12" s="39" t="s">
        <v>53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</row>
    <row r="13" spans="3:19" x14ac:dyDescent="0.25">
      <c r="C13" s="39" t="s">
        <v>54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</row>
    <row r="14" spans="3:19" ht="30.75" customHeight="1" x14ac:dyDescent="0.25">
      <c r="C14" s="42" t="s">
        <v>55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3:19" x14ac:dyDescent="0.25"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</row>
    <row r="16" spans="3:19" x14ac:dyDescent="0.25">
      <c r="F16" t="s">
        <v>17</v>
      </c>
      <c r="G16" s="23" t="s">
        <v>15</v>
      </c>
      <c r="H16" s="23" t="s">
        <v>16</v>
      </c>
      <c r="P16" s="8" t="s">
        <v>18</v>
      </c>
    </row>
    <row r="17" spans="4:20" x14ac:dyDescent="0.25">
      <c r="D17" s="14" t="s">
        <v>13</v>
      </c>
      <c r="E17" t="s">
        <v>14</v>
      </c>
      <c r="F17">
        <v>6</v>
      </c>
      <c r="G17" s="23">
        <f>16+29.5+29.5</f>
        <v>75</v>
      </c>
      <c r="H17" s="23">
        <f>G17/3.28</f>
        <v>22.865853658536587</v>
      </c>
      <c r="J17">
        <v>2013</v>
      </c>
      <c r="K17">
        <v>2023</v>
      </c>
      <c r="L17">
        <f>K17-J17</f>
        <v>10</v>
      </c>
      <c r="M17">
        <v>60</v>
      </c>
      <c r="N17" s="6">
        <v>0.1</v>
      </c>
      <c r="O17">
        <f>(1-N17)/M17</f>
        <v>1.5000000000000001E-2</v>
      </c>
      <c r="P17" s="8">
        <v>4500</v>
      </c>
      <c r="Q17" s="8">
        <f>P17*H17</f>
        <v>102896.34146341465</v>
      </c>
      <c r="R17" s="8">
        <f>Q17*O17*L17</f>
        <v>15434.451219512197</v>
      </c>
      <c r="S17" s="8">
        <f>Q17-R17</f>
        <v>87461.890243902453</v>
      </c>
      <c r="T17">
        <v>85000</v>
      </c>
    </row>
    <row r="18" spans="4:20" x14ac:dyDescent="0.25">
      <c r="S18" s="8">
        <f>S11+T17</f>
        <v>14573562.731999999</v>
      </c>
    </row>
    <row r="21" spans="4:20" ht="45" x14ac:dyDescent="0.25">
      <c r="F21" s="15"/>
      <c r="G21" s="27" t="s">
        <v>21</v>
      </c>
      <c r="H21" s="23">
        <f>97221250+S18</f>
        <v>111794812.73199999</v>
      </c>
      <c r="J21" t="s">
        <v>22</v>
      </c>
      <c r="K21">
        <v>111800000</v>
      </c>
    </row>
    <row r="22" spans="4:20" x14ac:dyDescent="0.25">
      <c r="H22" s="23">
        <f>0.85*H21</f>
        <v>95025590.822199985</v>
      </c>
      <c r="J22" t="s">
        <v>23</v>
      </c>
      <c r="K22">
        <f>0.85*K21</f>
        <v>95030000</v>
      </c>
    </row>
    <row r="23" spans="4:20" x14ac:dyDescent="0.25">
      <c r="H23" s="23">
        <f>0.75*H21</f>
        <v>83846109.548999995</v>
      </c>
      <c r="J23" t="s">
        <v>24</v>
      </c>
      <c r="K23">
        <f>0.75*K21</f>
        <v>83850000</v>
      </c>
    </row>
    <row r="26" spans="4:20" x14ac:dyDescent="0.25">
      <c r="D26" s="14" t="s">
        <v>58</v>
      </c>
      <c r="E26" s="49">
        <f>0.65*S11</f>
        <v>9417565.775799999</v>
      </c>
    </row>
    <row r="30" spans="4:20" x14ac:dyDescent="0.25">
      <c r="G30" s="24"/>
    </row>
  </sheetData>
  <mergeCells count="7">
    <mergeCell ref="C14:S14"/>
    <mergeCell ref="C15:S15"/>
    <mergeCell ref="C3:S3"/>
    <mergeCell ref="C4:S4"/>
    <mergeCell ref="C11:F11"/>
    <mergeCell ref="C12:S12"/>
    <mergeCell ref="C13:S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T29"/>
  <sheetViews>
    <sheetView tabSelected="1" topLeftCell="C16" zoomScaleNormal="100" workbookViewId="0">
      <selection activeCell="H30" sqref="H30"/>
    </sheetView>
  </sheetViews>
  <sheetFormatPr defaultRowHeight="15" x14ac:dyDescent="0.25"/>
  <cols>
    <col min="2" max="2" width="6.85546875" bestFit="1" customWidth="1"/>
    <col min="3" max="3" width="14.7109375" style="1" bestFit="1" customWidth="1"/>
    <col min="4" max="5" width="14.7109375" style="1" customWidth="1"/>
    <col min="6" max="6" width="15.5703125" style="1" customWidth="1"/>
    <col min="7" max="7" width="21.140625" style="1" customWidth="1"/>
    <col min="8" max="8" width="18.42578125" style="1" customWidth="1"/>
    <col min="9" max="9" width="18.7109375" style="1" customWidth="1"/>
    <col min="10" max="10" width="14.7109375" style="19" bestFit="1" customWidth="1"/>
    <col min="11" max="11" width="16.140625" customWidth="1"/>
    <col min="12" max="12" width="12.28515625" bestFit="1" customWidth="1"/>
    <col min="15" max="15" width="10" bestFit="1" customWidth="1"/>
    <col min="16" max="16" width="14" customWidth="1"/>
    <col min="20" max="20" width="16.28515625" bestFit="1" customWidth="1"/>
  </cols>
  <sheetData>
    <row r="7" spans="4:20" x14ac:dyDescent="0.25">
      <c r="Q7" s="13"/>
      <c r="R7" s="13"/>
      <c r="S7" s="13"/>
      <c r="T7" s="13"/>
    </row>
    <row r="9" spans="4:20" x14ac:dyDescent="0.25">
      <c r="I9" s="1">
        <f>30.48*15.24</f>
        <v>464.51519999999999</v>
      </c>
    </row>
    <row r="10" spans="4:20" x14ac:dyDescent="0.25">
      <c r="I10" s="1">
        <f>0.836*I9</f>
        <v>388.33470719999997</v>
      </c>
    </row>
    <row r="12" spans="4:20" x14ac:dyDescent="0.25">
      <c r="I12" s="1" t="s">
        <v>27</v>
      </c>
      <c r="J12" s="19" t="s">
        <v>30</v>
      </c>
    </row>
    <row r="13" spans="4:20" x14ac:dyDescent="0.25">
      <c r="D13" s="1" t="s">
        <v>26</v>
      </c>
      <c r="F13" s="1" t="s">
        <v>29</v>
      </c>
      <c r="I13" s="1">
        <f>100*50</f>
        <v>5000</v>
      </c>
      <c r="J13" s="19">
        <v>555.54999999999995</v>
      </c>
    </row>
    <row r="17" spans="3:20" x14ac:dyDescent="0.25">
      <c r="D17" s="1" t="s">
        <v>40</v>
      </c>
      <c r="E17" s="1" t="s">
        <v>49</v>
      </c>
      <c r="F17" s="1" t="s">
        <v>41</v>
      </c>
      <c r="G17" s="1" t="s">
        <v>42</v>
      </c>
      <c r="H17" s="15" t="s">
        <v>43</v>
      </c>
      <c r="I17" s="15" t="s">
        <v>44</v>
      </c>
      <c r="J17" s="19" t="s">
        <v>47</v>
      </c>
      <c r="K17" t="s">
        <v>48</v>
      </c>
    </row>
    <row r="18" spans="3:20" x14ac:dyDescent="0.25">
      <c r="F18" s="1">
        <f>100*50</f>
        <v>5000</v>
      </c>
      <c r="G18" s="1">
        <v>555.54999999999995</v>
      </c>
      <c r="H18" s="1">
        <v>464.51100000000002</v>
      </c>
      <c r="I18" s="1">
        <v>8.3000000000000007</v>
      </c>
      <c r="P18" t="s">
        <v>45</v>
      </c>
      <c r="S18">
        <f>14111/0.11</f>
        <v>128281.81818181818</v>
      </c>
      <c r="T18">
        <f>4500/720</f>
        <v>6.25</v>
      </c>
    </row>
    <row r="19" spans="3:20" x14ac:dyDescent="0.25">
      <c r="D19" s="1" t="s">
        <v>46</v>
      </c>
      <c r="E19" s="1">
        <v>8562852969</v>
      </c>
      <c r="J19" s="19">
        <v>200000</v>
      </c>
      <c r="K19">
        <f>J19*G18</f>
        <v>111109999.99999999</v>
      </c>
      <c r="O19">
        <f>300000*555.55</f>
        <v>166665000</v>
      </c>
      <c r="P19">
        <f>O19/8.3</f>
        <v>20080120.481927708</v>
      </c>
    </row>
    <row r="20" spans="3:20" x14ac:dyDescent="0.25">
      <c r="D20" s="1" t="s">
        <v>50</v>
      </c>
      <c r="E20" s="1">
        <v>8696296008</v>
      </c>
      <c r="J20" s="19">
        <v>150000</v>
      </c>
      <c r="K20">
        <f>J20*G18</f>
        <v>83332500</v>
      </c>
    </row>
    <row r="21" spans="3:20" x14ac:dyDescent="0.25">
      <c r="D21" s="1" t="s">
        <v>51</v>
      </c>
      <c r="E21" s="1">
        <v>8560033000</v>
      </c>
      <c r="J21" s="19">
        <v>250000</v>
      </c>
      <c r="K21">
        <f>J21*G18</f>
        <v>138887500</v>
      </c>
    </row>
    <row r="22" spans="3:20" x14ac:dyDescent="0.25">
      <c r="D22" s="25" t="s">
        <v>52</v>
      </c>
      <c r="J22" s="19">
        <v>175000</v>
      </c>
      <c r="K22" s="26">
        <f>J22*G18</f>
        <v>97221249.999999985</v>
      </c>
      <c r="Q22" s="30"/>
      <c r="R22" s="30"/>
      <c r="S22" s="30"/>
    </row>
    <row r="23" spans="3:20" x14ac:dyDescent="0.25">
      <c r="Q23" s="13"/>
      <c r="R23" s="13"/>
      <c r="S23" s="13"/>
      <c r="T23" s="13"/>
    </row>
    <row r="25" spans="3:20" s="48" customFormat="1" x14ac:dyDescent="0.25">
      <c r="C25" s="45"/>
      <c r="D25" s="45" t="s">
        <v>56</v>
      </c>
      <c r="E25" s="45"/>
      <c r="F25" s="45"/>
      <c r="G25" s="45"/>
      <c r="H25" s="46"/>
      <c r="I25" s="45" t="s">
        <v>57</v>
      </c>
      <c r="J25" s="47"/>
    </row>
    <row r="26" spans="3:20" x14ac:dyDescent="0.25">
      <c r="I26" s="1">
        <v>64817</v>
      </c>
      <c r="K26">
        <f>I26*H18</f>
        <v>30108209.487</v>
      </c>
    </row>
    <row r="29" spans="3:20" x14ac:dyDescent="0.25">
      <c r="H29" s="1">
        <f>615.75/464.51</f>
        <v>1.3255904070956492</v>
      </c>
    </row>
  </sheetData>
  <mergeCells count="1">
    <mergeCell ref="Q22:S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</vt:lpstr>
      <vt:lpstr>Land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Anirban Roy</cp:lastModifiedBy>
  <cp:lastPrinted>2022-01-07T08:12:53Z</cp:lastPrinted>
  <dcterms:created xsi:type="dcterms:W3CDTF">2021-09-16T11:33:35Z</dcterms:created>
  <dcterms:modified xsi:type="dcterms:W3CDTF">2023-07-26T07:55:26Z</dcterms:modified>
</cp:coreProperties>
</file>