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In Progress Files\Anirban Roy\VIS(2023-24)-PL207-179-255-Zippi edible products\"/>
    </mc:Choice>
  </mc:AlternateContent>
  <bookViews>
    <workbookView xWindow="0" yWindow="0" windowWidth="3810" windowHeight="570"/>
  </bookViews>
  <sheets>
    <sheet name="Calculation" sheetId="5" r:id="rId1"/>
    <sheet name="Sheet1" sheetId="8" r:id="rId2"/>
    <sheet name="CPI" sheetId="6" r:id="rId3"/>
    <sheet name="CPI &amp; Euro Fluc." sheetId="7" r:id="rId4"/>
  </sheets>
  <externalReferences>
    <externalReference r:id="rId5"/>
  </externalReferences>
  <definedNames>
    <definedName name="cmb_TDS2.StateCode">[1]IT_FBT_DDTP!$H$65:$H$100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5" l="1"/>
  <c r="Q19" i="5"/>
  <c r="H17" i="5"/>
  <c r="I6" i="5"/>
  <c r="I7" i="5"/>
  <c r="K20" i="5" l="1"/>
  <c r="I8" i="5"/>
  <c r="O7" i="5" l="1"/>
  <c r="Q7" i="5" s="1"/>
  <c r="Q8" i="5" s="1"/>
  <c r="O6" i="5"/>
  <c r="N7" i="5"/>
  <c r="N6" i="5"/>
  <c r="Q6" i="5" s="1"/>
  <c r="M7" i="5"/>
  <c r="M6" i="5"/>
  <c r="L7" i="5"/>
  <c r="L6" i="5"/>
  <c r="R6" i="5" l="1"/>
  <c r="R8" i="5" s="1"/>
  <c r="R7" i="5"/>
  <c r="S7" i="5" s="1"/>
  <c r="T7" i="5" s="1"/>
  <c r="S6" i="5" l="1"/>
  <c r="T6" i="5" s="1"/>
  <c r="S8" i="5"/>
  <c r="T8" i="5"/>
</calcChain>
</file>

<file path=xl/sharedStrings.xml><?xml version="1.0" encoding="utf-8"?>
<sst xmlns="http://schemas.openxmlformats.org/spreadsheetml/2006/main" count="34" uniqueCount="34">
  <si>
    <t>GCRC</t>
  </si>
  <si>
    <t>S. NO</t>
  </si>
  <si>
    <t>MACHINE NAME</t>
  </si>
  <si>
    <t>INVOICE DATE</t>
  </si>
  <si>
    <t>DEPRECIATED 
REPLACEMENT
COST</t>
  </si>
  <si>
    <t>VALUATION 
DATE</t>
  </si>
  <si>
    <t>ECONOMIC 
LIFE</t>
  </si>
  <si>
    <t>LIFE 
CONSUMED</t>
  </si>
  <si>
    <t>EURO 
FLUCTUATION</t>
  </si>
  <si>
    <t>SALVAGE 
VALUE</t>
  </si>
  <si>
    <t>CPI
INFLATION</t>
  </si>
  <si>
    <t>DEPRECIATION
RATE</t>
  </si>
  <si>
    <t>DEPRECIATION</t>
  </si>
  <si>
    <t>INVOICE 
NO.</t>
  </si>
  <si>
    <t>1.259.050,00</t>
  </si>
  <si>
    <t>1.333.000,00</t>
  </si>
  <si>
    <t>Automatic line for production of perforated pellets, Capacity up 900 kg/h for standard shape 3D, up 500/600 kg/h for golgappa and upto 1200kg/h of Dahl</t>
  </si>
  <si>
    <t xml:space="preserve">Pasta &amp; Pellet manufacturing unit line having capacity 1500 kg/h </t>
  </si>
  <si>
    <r>
      <t xml:space="preserve">MACHINE COST
</t>
    </r>
    <r>
      <rPr>
        <b/>
        <i/>
        <sz val="10"/>
        <color theme="0"/>
        <rFont val="Calibri"/>
        <family val="2"/>
        <scheme val="minor"/>
      </rPr>
      <t>(in Euro)</t>
    </r>
  </si>
  <si>
    <r>
      <t xml:space="preserve">MACHINE COST
</t>
    </r>
    <r>
      <rPr>
        <b/>
        <i/>
        <sz val="10"/>
        <color theme="0"/>
        <rFont val="Calibri"/>
        <family val="2"/>
        <scheme val="minor"/>
      </rPr>
      <t>(in Rupees)</t>
    </r>
  </si>
  <si>
    <t>TOTAL</t>
  </si>
  <si>
    <t>CPI</t>
  </si>
  <si>
    <t>2023/2022</t>
  </si>
  <si>
    <t>EURO TO RUPEE CONVERSION
(in Rupees)</t>
  </si>
  <si>
    <t>Notes:-</t>
  </si>
  <si>
    <t xml:space="preserve">1. The value of the machines has been calculated by Current Depreciated Replacement Cost </t>
  </si>
  <si>
    <t>2. As per instruction from Bank/Client's end we did valuation of these machines found inside the area of M/s Victoria Foods Pvt. Ltd., Plot No.-2251/2252, Phase-2, HSIIDC, Rai Sonipat, Haryana, as observed during site survey.</t>
  </si>
  <si>
    <t>3. As these machines were purchased from Italy, so factors like Consumer Price Index and Euro Fluctuation has been considered to arrive at the value of Depreciated Replacement Cost</t>
  </si>
  <si>
    <t>FINAL DEPRECIATED 
REPLACEMENT
COST</t>
  </si>
  <si>
    <t xml:space="preserve">4. Machines Cost has been considered from the invoices shared with us by the client. </t>
  </si>
  <si>
    <t>FMV</t>
  </si>
  <si>
    <t>Round up</t>
  </si>
  <si>
    <t>RV</t>
  </si>
  <si>
    <t>DSV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</si>
</sst>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164" formatCode="_(* #,##0.00_);_(* \(#,##0.00\);_(* &quot;-&quot;??_);_(@_)"/>
    <numFmt numFmtId="165" formatCode="_(* #,##0_);_(* \(#,##0\);_(* &quot;-&quot;??_);_(@_)"/>
    <numFmt numFmtId="166" formatCode="_ &quot;₹&quot;\ * #,##0_ ;_ &quot;₹&quot;\ * \-#,##0_ ;_ &quot;₹&quot;\ * &quot;-&quot;??_ ;_ @_ "/>
    <numFmt numFmtId="167" formatCode="_-* #,##0.00\ [$€-410]_-;\-* #,##0.00\ [$€-410]_-;_-* &quot;-&quot;??\ [$€-410]_-;_-@_-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51">
    <xf numFmtId="0" fontId="0" fillId="0" borderId="0" xfId="0"/>
    <xf numFmtId="165" fontId="0" fillId="0" borderId="0" xfId="1" applyNumberFormat="1" applyFont="1"/>
    <xf numFmtId="0" fontId="0" fillId="0" borderId="1" xfId="0" applyBorder="1"/>
    <xf numFmtId="0" fontId="0" fillId="0" borderId="0" xfId="0" applyNumberFormat="1"/>
    <xf numFmtId="2" fontId="0" fillId="0" borderId="0" xfId="0" applyNumberFormat="1"/>
    <xf numFmtId="44" fontId="0" fillId="0" borderId="0" xfId="0" applyNumberFormat="1"/>
    <xf numFmtId="164" fontId="0" fillId="0" borderId="0" xfId="1" applyFont="1"/>
    <xf numFmtId="166" fontId="0" fillId="0" borderId="0" xfId="0" applyNumberFormat="1"/>
    <xf numFmtId="44" fontId="0" fillId="0" borderId="1" xfId="0" applyNumberFormat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vertical="center"/>
    </xf>
    <xf numFmtId="4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64" fontId="8" fillId="0" borderId="1" xfId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/>
    </xf>
    <xf numFmtId="167" fontId="0" fillId="0" borderId="0" xfId="0" applyNumberFormat="1"/>
    <xf numFmtId="0" fontId="9" fillId="0" borderId="1" xfId="0" applyNumberFormat="1" applyFont="1" applyBorder="1" applyAlignment="1">
      <alignment vertical="center"/>
    </xf>
    <xf numFmtId="167" fontId="9" fillId="0" borderId="1" xfId="0" applyNumberFormat="1" applyFont="1" applyBorder="1" applyAlignment="1">
      <alignment vertical="center"/>
    </xf>
    <xf numFmtId="4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164" fontId="9" fillId="0" borderId="1" xfId="1" applyFont="1" applyBorder="1" applyAlignment="1">
      <alignment vertical="center"/>
    </xf>
    <xf numFmtId="166" fontId="9" fillId="0" borderId="1" xfId="0" applyNumberFormat="1" applyFont="1" applyBorder="1" applyAlignment="1">
      <alignment vertical="center"/>
    </xf>
    <xf numFmtId="0" fontId="0" fillId="3" borderId="1" xfId="0" applyFill="1" applyBorder="1"/>
    <xf numFmtId="44" fontId="3" fillId="0" borderId="1" xfId="0" applyNumberFormat="1" applyFont="1" applyBorder="1" applyAlignment="1">
      <alignment horizontal="center" vertical="center"/>
    </xf>
    <xf numFmtId="165" fontId="7" fillId="0" borderId="2" xfId="1" applyNumberFormat="1" applyFont="1" applyBorder="1" applyAlignment="1">
      <alignment horizontal="left"/>
    </xf>
    <xf numFmtId="165" fontId="7" fillId="0" borderId="3" xfId="1" applyNumberFormat="1" applyFont="1" applyBorder="1" applyAlignment="1">
      <alignment horizontal="left"/>
    </xf>
    <xf numFmtId="165" fontId="7" fillId="0" borderId="4" xfId="1" applyNumberFormat="1" applyFont="1" applyBorder="1" applyAlignment="1">
      <alignment horizontal="left"/>
    </xf>
    <xf numFmtId="165" fontId="9" fillId="0" borderId="2" xfId="1" applyNumberFormat="1" applyFont="1" applyBorder="1" applyAlignment="1">
      <alignment horizontal="center" vertical="center"/>
    </xf>
    <xf numFmtId="165" fontId="9" fillId="0" borderId="3" xfId="1" applyNumberFormat="1" applyFont="1" applyBorder="1" applyAlignment="1">
      <alignment horizontal="center" vertical="center"/>
    </xf>
    <xf numFmtId="165" fontId="9" fillId="0" borderId="4" xfId="1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165" fontId="0" fillId="0" borderId="2" xfId="1" applyNumberFormat="1" applyFont="1" applyBorder="1" applyAlignment="1">
      <alignment horizontal="left"/>
    </xf>
    <xf numFmtId="165" fontId="0" fillId="0" borderId="3" xfId="1" applyNumberFormat="1" applyFont="1" applyBorder="1" applyAlignment="1">
      <alignment horizontal="left"/>
    </xf>
    <xf numFmtId="165" fontId="0" fillId="0" borderId="4" xfId="1" applyNumberFormat="1" applyFont="1" applyBorder="1" applyAlignment="1">
      <alignment horizontal="left"/>
    </xf>
  </cellXfs>
  <cellStyles count="8">
    <cellStyle name="Comma" xfId="1" builtinId="3"/>
    <cellStyle name="Comma 5" xfId="4"/>
    <cellStyle name="Comma 6 2 8" xfId="3"/>
    <cellStyle name="Normal" xfId="0" builtinId="0"/>
    <cellStyle name="Normal 11" xfId="7"/>
    <cellStyle name="Normal 2 2 3" xfId="5"/>
    <cellStyle name="Normal 2 3" xfId="6"/>
    <cellStyle name="Normal 38 2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57150</xdr:rowOff>
    </xdr:from>
    <xdr:to>
      <xdr:col>10</xdr:col>
      <xdr:colOff>352425</xdr:colOff>
      <xdr:row>36</xdr:row>
      <xdr:rowOff>104775</xdr:rowOff>
    </xdr:to>
    <xdr:pic>
      <xdr:nvPicPr>
        <xdr:cNvPr id="2" name="Picture 1" descr="Screen Clippi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76400"/>
          <a:ext cx="6448425" cy="4257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MPI\anoope%20(E)\MIL%20BS-QTR%20RESULT\INCOME%20TAX%20RETURN%20MIL\MIL%20IT%202009\ITR6_2009_10_R1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dex"/>
      <sheetName val="GENERAL"/>
      <sheetName val="GENERAL2"/>
      <sheetName val="SUBSIDIARY DETAILS"/>
      <sheetName val="NATUREOFBUSINESS"/>
      <sheetName val="BALANCE_SHEET"/>
      <sheetName val="PROFIT_LOSS"/>
      <sheetName val="OTHER_INFORMATION"/>
      <sheetName val="QUANTITATIVE_DETAILS"/>
      <sheetName val="PART_B"/>
      <sheetName val="PART_C"/>
      <sheetName val="HOUSE_PROPERTY"/>
      <sheetName val="BP"/>
      <sheetName val="DPM_DOA"/>
      <sheetName val="DEP_DCG"/>
      <sheetName val="ESR"/>
      <sheetName val="CG_OS"/>
      <sheetName val="CYLA BFLA"/>
      <sheetName val="CFL"/>
      <sheetName val="10A"/>
      <sheetName val="80G"/>
      <sheetName val="80_"/>
      <sheetName val="SI"/>
      <sheetName val="EI"/>
      <sheetName val="FRINGE_BENEFIT_INFO"/>
      <sheetName val="IT_FBT_DDTP"/>
      <sheetName val="DDT_TDS_TCS"/>
      <sheetName val="Instructions"/>
      <sheetName val="Pre_XM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65">
          <cell r="H65" t="str">
            <v>01-ANDAMAN AND NICOBAR ISLANDS</v>
          </cell>
        </row>
        <row r="66">
          <cell r="H66" t="str">
            <v>02-ANDHRA PRADESH</v>
          </cell>
        </row>
        <row r="67">
          <cell r="H67" t="str">
            <v>03-ARUNACHAL PRADESH</v>
          </cell>
        </row>
        <row r="68">
          <cell r="H68" t="str">
            <v>04-ASSAM</v>
          </cell>
        </row>
        <row r="69">
          <cell r="H69" t="str">
            <v>05-BIHAR</v>
          </cell>
        </row>
        <row r="70">
          <cell r="H70" t="str">
            <v>06-CHANDIGARH</v>
          </cell>
        </row>
        <row r="71">
          <cell r="H71" t="str">
            <v>07-DADRA AND NAGAR HAVELI</v>
          </cell>
        </row>
        <row r="72">
          <cell r="H72" t="str">
            <v>08-DAMAN AND DIU</v>
          </cell>
        </row>
        <row r="73">
          <cell r="H73" t="str">
            <v>09-DELHI</v>
          </cell>
        </row>
        <row r="74">
          <cell r="H74" t="str">
            <v>10-GOA</v>
          </cell>
        </row>
        <row r="75">
          <cell r="H75" t="str">
            <v>11-GUJARAT</v>
          </cell>
        </row>
        <row r="76">
          <cell r="H76" t="str">
            <v>12-HARYANA</v>
          </cell>
        </row>
        <row r="77">
          <cell r="H77" t="str">
            <v>13-HIMACHAL PRADESH</v>
          </cell>
        </row>
        <row r="78">
          <cell r="H78" t="str">
            <v>14-JAMMU AND KASHMIR</v>
          </cell>
        </row>
        <row r="79">
          <cell r="H79" t="str">
            <v>15-KARNATAKA</v>
          </cell>
        </row>
        <row r="80">
          <cell r="H80" t="str">
            <v>16-KERALA</v>
          </cell>
        </row>
        <row r="81">
          <cell r="H81" t="str">
            <v>17-LAKHSWADEEP</v>
          </cell>
        </row>
        <row r="82">
          <cell r="H82" t="str">
            <v>18-MADHYA PRADESH</v>
          </cell>
        </row>
        <row r="83">
          <cell r="H83" t="str">
            <v>19-MAHARASHTRA</v>
          </cell>
        </row>
        <row r="84">
          <cell r="H84" t="str">
            <v>20-MANIPUR</v>
          </cell>
        </row>
        <row r="85">
          <cell r="H85" t="str">
            <v>21-MEGHALAYA</v>
          </cell>
        </row>
        <row r="86">
          <cell r="H86" t="str">
            <v>22-MIZORAM</v>
          </cell>
        </row>
        <row r="87">
          <cell r="H87" t="str">
            <v>23-NAGALAND</v>
          </cell>
        </row>
        <row r="88">
          <cell r="H88" t="str">
            <v>24-ORISSA</v>
          </cell>
        </row>
        <row r="89">
          <cell r="H89" t="str">
            <v>25-PONDICHERRY</v>
          </cell>
        </row>
        <row r="90">
          <cell r="H90" t="str">
            <v>26-PUNJAB</v>
          </cell>
        </row>
        <row r="91">
          <cell r="H91" t="str">
            <v>27-RAJASTHAN</v>
          </cell>
        </row>
        <row r="92">
          <cell r="H92" t="str">
            <v>28-SIKKIM</v>
          </cell>
        </row>
        <row r="93">
          <cell r="H93" t="str">
            <v>29-TAMILNADU</v>
          </cell>
        </row>
        <row r="94">
          <cell r="H94" t="str">
            <v>30-TRIPURA</v>
          </cell>
        </row>
        <row r="95">
          <cell r="H95" t="str">
            <v>31-UTTAR PRADESH</v>
          </cell>
        </row>
        <row r="96">
          <cell r="H96" t="str">
            <v>32-WEST BENGAL</v>
          </cell>
        </row>
        <row r="97">
          <cell r="H97" t="str">
            <v>33-CHHATISHGARH</v>
          </cell>
        </row>
        <row r="98">
          <cell r="H98" t="str">
            <v>34-UTTARANCHAL</v>
          </cell>
        </row>
        <row r="99">
          <cell r="H99" t="str">
            <v>35-JHARKHAND</v>
          </cell>
        </row>
        <row r="100">
          <cell r="H100" t="str">
            <v>99-FOREIGN</v>
          </cell>
        </row>
      </sheetData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T20"/>
  <sheetViews>
    <sheetView tabSelected="1" topLeftCell="C1" workbookViewId="0">
      <selection activeCell="E3" sqref="E3"/>
    </sheetView>
  </sheetViews>
  <sheetFormatPr defaultRowHeight="12.75" x14ac:dyDescent="0.2"/>
  <cols>
    <col min="4" max="4" width="6.7109375" style="1" customWidth="1"/>
    <col min="5" max="5" width="27.28515625" customWidth="1"/>
    <col min="6" max="6" width="14" customWidth="1"/>
    <col min="7" max="7" width="12" style="3" customWidth="1"/>
    <col min="8" max="8" width="16.140625" style="30" customWidth="1"/>
    <col min="9" max="9" width="17.28515625" style="5" customWidth="1"/>
    <col min="10" max="10" width="12.28515625" customWidth="1"/>
    <col min="11" max="11" width="10.7109375" customWidth="1"/>
    <col min="12" max="12" width="11.5703125" style="4" customWidth="1"/>
    <col min="13" max="13" width="14.7109375" style="6" customWidth="1"/>
    <col min="14" max="14" width="10.7109375" style="6" customWidth="1"/>
    <col min="15" max="15" width="15.140625" style="6" customWidth="1"/>
    <col min="16" max="16" width="9.7109375" customWidth="1"/>
    <col min="17" max="17" width="17.28515625" style="7" bestFit="1" customWidth="1"/>
    <col min="18" max="18" width="16.140625" style="7" bestFit="1" customWidth="1"/>
    <col min="19" max="19" width="17.28515625" style="7" customWidth="1"/>
    <col min="20" max="20" width="17.28515625" bestFit="1" customWidth="1"/>
  </cols>
  <sheetData>
    <row r="4" spans="4:20" ht="9" customHeight="1" x14ac:dyDescent="0.2"/>
    <row r="5" spans="4:20" ht="38.25" x14ac:dyDescent="0.2">
      <c r="D5" s="9" t="s">
        <v>1</v>
      </c>
      <c r="E5" s="10" t="s">
        <v>2</v>
      </c>
      <c r="F5" s="10" t="s">
        <v>3</v>
      </c>
      <c r="G5" s="11" t="s">
        <v>13</v>
      </c>
      <c r="H5" s="28" t="s">
        <v>18</v>
      </c>
      <c r="I5" s="12" t="s">
        <v>19</v>
      </c>
      <c r="J5" s="13" t="s">
        <v>5</v>
      </c>
      <c r="K5" s="13" t="s">
        <v>6</v>
      </c>
      <c r="L5" s="14" t="s">
        <v>7</v>
      </c>
      <c r="M5" s="15" t="s">
        <v>11</v>
      </c>
      <c r="N5" s="15" t="s">
        <v>10</v>
      </c>
      <c r="O5" s="15" t="s">
        <v>8</v>
      </c>
      <c r="P5" s="13" t="s">
        <v>9</v>
      </c>
      <c r="Q5" s="16" t="s">
        <v>0</v>
      </c>
      <c r="R5" s="16" t="s">
        <v>12</v>
      </c>
      <c r="S5" s="17" t="s">
        <v>4</v>
      </c>
      <c r="T5" s="17" t="s">
        <v>28</v>
      </c>
    </row>
    <row r="6" spans="4:20" ht="56.25" customHeight="1" x14ac:dyDescent="0.2">
      <c r="D6" s="18">
        <v>1</v>
      </c>
      <c r="E6" s="19" t="s">
        <v>17</v>
      </c>
      <c r="F6" s="20">
        <v>41353</v>
      </c>
      <c r="G6" s="21">
        <v>529</v>
      </c>
      <c r="H6" s="29" t="s">
        <v>14</v>
      </c>
      <c r="I6" s="22">
        <f>70.41*1259050</f>
        <v>88649710.5</v>
      </c>
      <c r="J6" s="20">
        <v>45140</v>
      </c>
      <c r="K6" s="23">
        <v>15</v>
      </c>
      <c r="L6" s="24">
        <f>YEARFRAC(F6,J6)</f>
        <v>10.366666666666667</v>
      </c>
      <c r="M6" s="25">
        <f>(1-P6)/K6</f>
        <v>6.3333333333333325E-2</v>
      </c>
      <c r="N6" s="25">
        <f>(115.9-98.82)/98.82</f>
        <v>0.17283950617283964</v>
      </c>
      <c r="O6" s="25">
        <f>(90.69-70.4)/70.4</f>
        <v>0.28821022727272716</v>
      </c>
      <c r="P6" s="26">
        <v>0.05</v>
      </c>
      <c r="Q6" s="27">
        <f>I6*(1+(N6+O6))</f>
        <v>129521635.89605166</v>
      </c>
      <c r="R6" s="27">
        <f>Q6*M6*L6</f>
        <v>85038149.61219658</v>
      </c>
      <c r="S6" s="27">
        <f>Q6-R6</f>
        <v>44483486.283855081</v>
      </c>
      <c r="T6" s="8">
        <f>S6*0.7</f>
        <v>31138440.398698553</v>
      </c>
    </row>
    <row r="7" spans="4:20" ht="102" customHeight="1" x14ac:dyDescent="0.2">
      <c r="D7" s="18">
        <v>2</v>
      </c>
      <c r="E7" s="19" t="s">
        <v>16</v>
      </c>
      <c r="F7" s="20">
        <v>42438</v>
      </c>
      <c r="G7" s="21">
        <v>514</v>
      </c>
      <c r="H7" s="29" t="s">
        <v>15</v>
      </c>
      <c r="I7" s="22">
        <f>73.94*1333000</f>
        <v>98562020</v>
      </c>
      <c r="J7" s="20">
        <v>45140</v>
      </c>
      <c r="K7" s="23">
        <v>15</v>
      </c>
      <c r="L7" s="24">
        <f>YEARFRAC(F7,J7)</f>
        <v>7.3972222222222221</v>
      </c>
      <c r="M7" s="25">
        <f>(1-P7)/K7</f>
        <v>6.3333333333333325E-2</v>
      </c>
      <c r="N7" s="25">
        <f>(115.9-100.2)/100.2</f>
        <v>0.15668662674650702</v>
      </c>
      <c r="O7" s="25">
        <f>(90.67-73.94)/73.94</f>
        <v>0.22626453881525568</v>
      </c>
      <c r="P7" s="26">
        <v>0.05</v>
      </c>
      <c r="Q7" s="27">
        <f>I7*(1+N7+O7)</f>
        <v>136306460.43912178</v>
      </c>
      <c r="R7" s="27">
        <f>Q7*M7*L7</f>
        <v>63858314.618872628</v>
      </c>
      <c r="S7" s="27">
        <f>Q7-R7</f>
        <v>72448145.820249155</v>
      </c>
      <c r="T7" s="8">
        <f>S7*0.7</f>
        <v>50713702.074174404</v>
      </c>
    </row>
    <row r="8" spans="4:20" ht="31.5" customHeight="1" x14ac:dyDescent="0.2">
      <c r="D8" s="43" t="s">
        <v>20</v>
      </c>
      <c r="E8" s="44"/>
      <c r="F8" s="45"/>
      <c r="G8" s="31"/>
      <c r="H8" s="32"/>
      <c r="I8" s="33">
        <f>SUM(I6:I7)</f>
        <v>187211730.5</v>
      </c>
      <c r="J8" s="34"/>
      <c r="K8" s="34"/>
      <c r="L8" s="35"/>
      <c r="M8" s="36"/>
      <c r="N8" s="36"/>
      <c r="O8" s="36"/>
      <c r="P8" s="34"/>
      <c r="Q8" s="37">
        <f t="shared" ref="Q8:S8" si="0">SUM(Q6:Q7)</f>
        <v>265828096.33517343</v>
      </c>
      <c r="R8" s="37">
        <f t="shared" si="0"/>
        <v>148896464.23106921</v>
      </c>
      <c r="S8" s="37">
        <f t="shared" si="0"/>
        <v>116931632.10410424</v>
      </c>
      <c r="T8" s="39">
        <f>SUM(T6:T7)</f>
        <v>81852142.472872958</v>
      </c>
    </row>
    <row r="9" spans="4:20" x14ac:dyDescent="0.2">
      <c r="D9" s="40" t="s">
        <v>24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2"/>
    </row>
    <row r="10" spans="4:20" x14ac:dyDescent="0.2">
      <c r="D10" s="40" t="s">
        <v>25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/>
    </row>
    <row r="11" spans="4:20" x14ac:dyDescent="0.2">
      <c r="D11" s="40" t="s">
        <v>26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2"/>
    </row>
    <row r="12" spans="4:20" x14ac:dyDescent="0.2">
      <c r="D12" s="40" t="s">
        <v>27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</row>
    <row r="13" spans="4:20" x14ac:dyDescent="0.2">
      <c r="D13" s="48" t="s">
        <v>29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50"/>
    </row>
    <row r="17" spans="8:17" x14ac:dyDescent="0.2">
      <c r="H17" s="3">
        <f>T8</f>
        <v>81852142.472872958</v>
      </c>
      <c r="I17" s="5" t="s">
        <v>31</v>
      </c>
    </row>
    <row r="18" spans="8:17" x14ac:dyDescent="0.2">
      <c r="H18" s="3"/>
      <c r="I18" s="5" t="s">
        <v>30</v>
      </c>
      <c r="Q18" s="7">
        <v>80000000</v>
      </c>
    </row>
    <row r="19" spans="8:17" x14ac:dyDescent="0.2">
      <c r="H19" s="3"/>
      <c r="I19" s="5" t="s">
        <v>32</v>
      </c>
      <c r="Q19" s="7">
        <f>0.85*Q18</f>
        <v>68000000</v>
      </c>
    </row>
    <row r="20" spans="8:17" x14ac:dyDescent="0.2">
      <c r="I20" s="5" t="s">
        <v>33</v>
      </c>
      <c r="K20">
        <f>59000*90.69</f>
        <v>5350710</v>
      </c>
      <c r="Q20" s="7">
        <f>0.75*Q18</f>
        <v>60000000</v>
      </c>
    </row>
  </sheetData>
  <mergeCells count="6">
    <mergeCell ref="D9:T9"/>
    <mergeCell ref="D8:F8"/>
    <mergeCell ref="D10:T10"/>
    <mergeCell ref="D11:T11"/>
    <mergeCell ref="D12:T12"/>
    <mergeCell ref="D13:T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5" sqref="H25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5" zoomScale="205" zoomScaleNormal="205" workbookViewId="0">
      <selection activeCell="P22" sqref="P22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H14"/>
  <sheetViews>
    <sheetView workbookViewId="0">
      <selection activeCell="M17" sqref="M17"/>
    </sheetView>
  </sheetViews>
  <sheetFormatPr defaultRowHeight="12.75" x14ac:dyDescent="0.2"/>
  <cols>
    <col min="8" max="8" width="14" customWidth="1"/>
  </cols>
  <sheetData>
    <row r="5" spans="6:8" x14ac:dyDescent="0.2">
      <c r="F5" t="s">
        <v>21</v>
      </c>
    </row>
    <row r="7" spans="6:8" x14ac:dyDescent="0.2">
      <c r="F7" s="38">
        <v>2013</v>
      </c>
      <c r="G7" s="38">
        <v>2016</v>
      </c>
      <c r="H7" s="38" t="s">
        <v>22</v>
      </c>
    </row>
    <row r="8" spans="6:8" x14ac:dyDescent="0.2">
      <c r="F8" s="2">
        <v>98.82</v>
      </c>
      <c r="G8" s="2">
        <v>100.2</v>
      </c>
      <c r="H8" s="2">
        <v>115.9</v>
      </c>
    </row>
    <row r="12" spans="6:8" ht="25.5" customHeight="1" x14ac:dyDescent="0.2">
      <c r="F12" s="46" t="s">
        <v>23</v>
      </c>
      <c r="G12" s="47"/>
      <c r="H12" s="47"/>
    </row>
    <row r="13" spans="6:8" x14ac:dyDescent="0.2">
      <c r="F13" s="2">
        <v>2013</v>
      </c>
      <c r="G13" s="2">
        <v>2016</v>
      </c>
      <c r="H13" s="2">
        <v>2023</v>
      </c>
    </row>
    <row r="14" spans="6:8" x14ac:dyDescent="0.2">
      <c r="F14" s="2">
        <v>70.400000000000006</v>
      </c>
      <c r="G14" s="2">
        <v>73.94</v>
      </c>
      <c r="H14" s="2">
        <v>90.69</v>
      </c>
    </row>
  </sheetData>
  <mergeCells count="1">
    <mergeCell ref="F12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Calculation</vt:lpstr>
      <vt:lpstr>Sheet1</vt:lpstr>
      <vt:lpstr>CPI</vt:lpstr>
      <vt:lpstr>CPI &amp; Euro Fluc.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Praneet Kumar</dc:creator>
  <cp:lastModifiedBy>Anirban Roy</cp:lastModifiedBy>
  <dcterms:created xsi:type="dcterms:W3CDTF">2022-11-17T05:59:09Z</dcterms:created>
  <dcterms:modified xsi:type="dcterms:W3CDTF">2023-08-03T09:30:11Z</dcterms:modified>
</cp:coreProperties>
</file>