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 Progress Files\Manas Upmanyu\Shalimar\VIS(2023-24)-PL223-Q037-193-277, Ms. Shalimar Paints, Sikundrabad\Working and Report\"/>
    </mc:Choice>
  </mc:AlternateContent>
  <xr:revisionPtr revIDLastSave="0" documentId="13_ncr:1_{4EE48A58-6D74-4546-960C-CD65A57E5E64}" xr6:coauthVersionLast="47" xr6:coauthVersionMax="47" xr10:uidLastSave="{00000000-0000-0000-0000-000000000000}"/>
  <bookViews>
    <workbookView xWindow="-120" yWindow="-120" windowWidth="21840" windowHeight="13140" xr2:uid="{5E6017E1-5158-45CA-A23C-0CAF3D803784}"/>
  </bookViews>
  <sheets>
    <sheet name="Building Valuation" sheetId="2" r:id="rId1"/>
    <sheet name="Sheet1" sheetId="3" r:id="rId2"/>
  </sheets>
  <definedNames>
    <definedName name="_xlnm._FilterDatabase" localSheetId="0" hidden="1">'Building Valuation'!$B$3:$T$26</definedName>
    <definedName name="_xlnm.Print_Area" localSheetId="0">'Building Valuation'!$B$2:$R$25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2" l="1"/>
  <c r="H10" i="2"/>
  <c r="P10" i="2" s="1"/>
  <c r="Q10" i="2" l="1"/>
  <c r="R10" i="2" s="1"/>
  <c r="T10" i="2" s="1"/>
  <c r="D21" i="3"/>
  <c r="D20" i="3"/>
  <c r="J17" i="3"/>
  <c r="D15" i="3"/>
  <c r="D13" i="3"/>
  <c r="D11" i="3"/>
  <c r="D8" i="3"/>
  <c r="L5" i="2"/>
  <c r="L6" i="2"/>
  <c r="L7" i="2"/>
  <c r="L8" i="2"/>
  <c r="L9" i="2"/>
  <c r="L11" i="2"/>
  <c r="L12" i="2"/>
  <c r="L13" i="2"/>
  <c r="L14" i="2"/>
  <c r="L15" i="2"/>
  <c r="L16" i="2"/>
  <c r="L17" i="2"/>
  <c r="L18" i="2"/>
  <c r="L19" i="2"/>
  <c r="L20" i="2"/>
  <c r="L21" i="2"/>
  <c r="G22" i="2"/>
  <c r="H21" i="2"/>
  <c r="H20" i="2"/>
  <c r="H19" i="2"/>
  <c r="H18" i="2"/>
  <c r="H17" i="2"/>
  <c r="H16" i="2"/>
  <c r="H15" i="2"/>
  <c r="H14" i="2"/>
  <c r="H13" i="2"/>
  <c r="H12" i="2"/>
  <c r="H11" i="2"/>
  <c r="H9" i="2"/>
  <c r="H8" i="2"/>
  <c r="H7" i="2"/>
  <c r="H6" i="2"/>
  <c r="H5" i="2"/>
  <c r="P20" i="2" l="1"/>
  <c r="P16" i="2"/>
  <c r="P15" i="2"/>
  <c r="P13" i="2"/>
  <c r="P8" i="2"/>
  <c r="L4" i="2"/>
  <c r="Q8" i="2" l="1"/>
  <c r="R8" i="2" s="1"/>
  <c r="V8" i="2" s="1"/>
  <c r="Q13" i="2"/>
  <c r="R13" i="2" s="1"/>
  <c r="Q15" i="2"/>
  <c r="R15" i="2" s="1"/>
  <c r="Q16" i="2"/>
  <c r="R16" i="2" s="1"/>
  <c r="Q20" i="2"/>
  <c r="R20" i="2" s="1"/>
  <c r="P17" i="2"/>
  <c r="Q17" i="2" s="1"/>
  <c r="R17" i="2" s="1"/>
  <c r="H4" i="2"/>
  <c r="P7" i="2"/>
  <c r="Q7" i="2" s="1"/>
  <c r="R7" i="2" s="1"/>
  <c r="P12" i="2"/>
  <c r="Q12" i="2" s="1"/>
  <c r="R12" i="2" s="1"/>
  <c r="P21" i="2"/>
  <c r="Q21" i="2" s="1"/>
  <c r="R21" i="2" s="1"/>
  <c r="P5" i="2"/>
  <c r="Q5" i="2" s="1"/>
  <c r="R5" i="2" s="1"/>
  <c r="P9" i="2"/>
  <c r="P14" i="2"/>
  <c r="Q14" i="2" s="1"/>
  <c r="R14" i="2" s="1"/>
  <c r="P18" i="2"/>
  <c r="Q18" i="2" s="1"/>
  <c r="R18" i="2" s="1"/>
  <c r="P6" i="2"/>
  <c r="P11" i="2"/>
  <c r="P19" i="2"/>
  <c r="Q19" i="2" s="1"/>
  <c r="R19" i="2" s="1"/>
  <c r="P4" i="2" l="1"/>
  <c r="Q4" i="2" s="1"/>
  <c r="H22" i="2"/>
  <c r="T8" i="2"/>
  <c r="V20" i="2"/>
  <c r="T20" i="2"/>
  <c r="V5" i="2"/>
  <c r="T5" i="2"/>
  <c r="V16" i="2"/>
  <c r="T16" i="2"/>
  <c r="V18" i="2"/>
  <c r="T18" i="2"/>
  <c r="V21" i="2"/>
  <c r="T21" i="2"/>
  <c r="V15" i="2"/>
  <c r="T15" i="2"/>
  <c r="V14" i="2"/>
  <c r="T14" i="2"/>
  <c r="V17" i="2"/>
  <c r="T17" i="2"/>
  <c r="V19" i="2"/>
  <c r="T19" i="2"/>
  <c r="V13" i="2"/>
  <c r="T13" i="2"/>
  <c r="V12" i="2"/>
  <c r="T12" i="2"/>
  <c r="V7" i="2"/>
  <c r="T7" i="2"/>
  <c r="P2" i="2"/>
  <c r="R4" i="2"/>
  <c r="P22" i="2"/>
  <c r="P27" i="2" s="1"/>
  <c r="Q11" i="2"/>
  <c r="R11" i="2" s="1"/>
  <c r="Q6" i="2"/>
  <c r="R6" i="2" s="1"/>
  <c r="Q9" i="2"/>
  <c r="R9" i="2" s="1"/>
  <c r="T4" i="2" l="1"/>
  <c r="R22" i="2"/>
  <c r="Q22" i="2"/>
  <c r="V11" i="2"/>
  <c r="T11" i="2"/>
  <c r="V9" i="2"/>
  <c r="T9" i="2"/>
  <c r="V6" i="2"/>
  <c r="T6" i="2"/>
  <c r="Q2" i="2"/>
  <c r="V4" i="2"/>
  <c r="R2" i="2"/>
  <c r="T22" i="2" l="1"/>
  <c r="D18" i="3" s="1"/>
  <c r="T2" i="2"/>
</calcChain>
</file>

<file path=xl/sharedStrings.xml><?xml version="1.0" encoding="utf-8"?>
<sst xmlns="http://schemas.openxmlformats.org/spreadsheetml/2006/main" count="111" uniqueCount="72">
  <si>
    <t>Floor</t>
  </si>
  <si>
    <t>Type of Structure</t>
  </si>
  <si>
    <t>Area
(in sq.mtr.)</t>
  </si>
  <si>
    <t>Area
(in sq.ft.)</t>
  </si>
  <si>
    <t>Year of Construction</t>
  </si>
  <si>
    <t xml:space="preserve">Year of Valuation </t>
  </si>
  <si>
    <t>Total Life Consumed 
(in years)</t>
  </si>
  <si>
    <t>Total Economical Life
(in years)</t>
  </si>
  <si>
    <t>Salvage value</t>
  </si>
  <si>
    <t>Plinth Area  Rate 
(in per sq.ft.)</t>
  </si>
  <si>
    <t>Gross Replacement Value</t>
  </si>
  <si>
    <t>Depreciation</t>
  </si>
  <si>
    <t>Depreciated Value</t>
  </si>
  <si>
    <t>Depreciated Replacement Market Value</t>
  </si>
  <si>
    <t>Ground Floor</t>
  </si>
  <si>
    <t>TOTAL</t>
  </si>
  <si>
    <t>Remarks:</t>
  </si>
  <si>
    <r>
      <t>2.</t>
    </r>
    <r>
      <rPr>
        <b/>
        <i/>
        <sz val="10"/>
        <color theme="1"/>
        <rFont val="Calibri"/>
        <family val="2"/>
        <scheme val="minor"/>
      </rPr>
      <t xml:space="preserve"> The valuation is done by considering the Depreciated Replacement Cost Approach.</t>
    </r>
  </si>
  <si>
    <t>Condition of structure</t>
  </si>
  <si>
    <t>Good</t>
  </si>
  <si>
    <t>Poor</t>
  </si>
  <si>
    <t>Average</t>
  </si>
  <si>
    <t>Oblescence Factor</t>
  </si>
  <si>
    <t>S. No.</t>
  </si>
  <si>
    <t>Block Name</t>
  </si>
  <si>
    <t>Mezzanine Floor</t>
  </si>
  <si>
    <t>First Floor</t>
  </si>
  <si>
    <t>Block-A</t>
  </si>
  <si>
    <t>Block-A1,A2,A3,A4</t>
  </si>
  <si>
    <t>Block-A5,A6,A7</t>
  </si>
  <si>
    <t>Block-B</t>
  </si>
  <si>
    <t>Height (in ft.)</t>
  </si>
  <si>
    <t>Block-C</t>
  </si>
  <si>
    <t>Block-D</t>
  </si>
  <si>
    <t>Block-E</t>
  </si>
  <si>
    <t>Block-F</t>
  </si>
  <si>
    <t>Block-G</t>
  </si>
  <si>
    <t>Block-H</t>
  </si>
  <si>
    <t>Block-I</t>
  </si>
  <si>
    <t>Block-K</t>
  </si>
  <si>
    <t>Block-L</t>
  </si>
  <si>
    <t>Block-N</t>
  </si>
  <si>
    <t>Block-O</t>
  </si>
  <si>
    <t>Block-P</t>
  </si>
  <si>
    <t>Block-Q</t>
  </si>
  <si>
    <t xml:space="preserve"> RCC frame structure  </t>
  </si>
  <si>
    <t>Tin shed mounted on iron pillars</t>
  </si>
  <si>
    <t>Tin shed mounted on Brick wall</t>
  </si>
  <si>
    <t>GI Shed Mounted on Brick wall</t>
  </si>
  <si>
    <t>Tin Shed Mounted on Brick wall</t>
  </si>
  <si>
    <t>Asbestos Shed on Brick wall</t>
  </si>
  <si>
    <t>GI Shed Mounted on Steel columns</t>
  </si>
  <si>
    <t>Land</t>
  </si>
  <si>
    <t>Area</t>
  </si>
  <si>
    <t>sq.mtr.</t>
  </si>
  <si>
    <t>Acres</t>
  </si>
  <si>
    <t>Rate</t>
  </si>
  <si>
    <t>Land Value</t>
  </si>
  <si>
    <t>per sq. mtr.</t>
  </si>
  <si>
    <t>10,000 to 15,000 per sq.mtr.</t>
  </si>
  <si>
    <t>Guideline Rate</t>
  </si>
  <si>
    <t>Guideline Value</t>
  </si>
  <si>
    <r>
      <t xml:space="preserve">1. </t>
    </r>
    <r>
      <rPr>
        <b/>
        <i/>
        <sz val="10"/>
        <color theme="1"/>
        <rFont val="Calibri"/>
        <family val="2"/>
        <scheme val="minor"/>
      </rPr>
      <t>All the details pertaining to the building area statement such as area, floor, etc. has been taken on the basis of the details provided to us and has been cross-checked during the site survey.</t>
    </r>
  </si>
  <si>
    <r>
      <t>3.</t>
    </r>
    <r>
      <rPr>
        <b/>
        <i/>
        <sz val="10"/>
        <color theme="1"/>
        <rFont val="Calibri"/>
        <family val="2"/>
        <scheme val="minor"/>
      </rPr>
      <t xml:space="preserve"> All the buildings are situated in UPSIDC Industrial Area Sikundrabad, District- Bulandshahar, Uttar Pradesh.</t>
    </r>
  </si>
  <si>
    <t>Boundary Wall</t>
  </si>
  <si>
    <t xml:space="preserve"> @4000 per running mtr.</t>
  </si>
  <si>
    <t>Site development</t>
  </si>
  <si>
    <t xml:space="preserve"> RCC frame structure with brick wall + Shed</t>
  </si>
  <si>
    <t xml:space="preserve"> RCC frame structure with brick wall </t>
  </si>
  <si>
    <t>TOTAL VALUE</t>
  </si>
  <si>
    <t xml:space="preserve"> MS Structure mounted on Iron Pillars</t>
  </si>
  <si>
    <t>Block-D1,D2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</si>
</sst>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_ &quot;₹&quot;\ * #,##0_ ;_ &quot;₹&quot;\ * \-#,##0_ ;_ &quot;₹&quot;\ * &quot;-&quot;??_ ;_ @_ "/>
    <numFmt numFmtId="166" formatCode="_ * #,##0.0_ ;_ * \-#,##0.0_ ;_ * &quot;-&quot;?_ ;_ @_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8"/>
      <color theme="3"/>
      <name val="Calibri Light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7" borderId="5" applyNumberFormat="0" applyAlignment="0" applyProtection="0"/>
    <xf numFmtId="0" fontId="15" fillId="8" borderId="6" applyNumberFormat="0" applyAlignment="0" applyProtection="0"/>
    <xf numFmtId="0" fontId="16" fillId="8" borderId="5" applyNumberFormat="0" applyAlignment="0" applyProtection="0"/>
    <xf numFmtId="0" fontId="17" fillId="0" borderId="7" applyNumberFormat="0" applyFill="0" applyAlignment="0" applyProtection="0"/>
    <xf numFmtId="0" fontId="2" fillId="9" borderId="8" applyNumberFormat="0" applyAlignment="0" applyProtection="0"/>
    <xf numFmtId="0" fontId="18" fillId="0" borderId="0" applyNumberFormat="0" applyFill="0" applyBorder="0" applyAlignment="0" applyProtection="0"/>
    <xf numFmtId="0" fontId="1" fillId="10" borderId="9" applyNumberFormat="0" applyFont="0" applyAlignment="0" applyProtection="0"/>
    <xf numFmtId="0" fontId="19" fillId="0" borderId="0" applyNumberFormat="0" applyFill="0" applyBorder="0" applyAlignment="0" applyProtection="0"/>
    <xf numFmtId="0" fontId="3" fillId="0" borderId="10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0" fontId="21" fillId="6" borderId="0" applyNumberFormat="0" applyBorder="0" applyAlignment="0" applyProtection="0"/>
    <xf numFmtId="0" fontId="20" fillId="14" borderId="0" applyNumberFormat="0" applyBorder="0" applyAlignment="0" applyProtection="0"/>
    <xf numFmtId="0" fontId="20" fillId="18" borderId="0" applyNumberFormat="0" applyBorder="0" applyAlignment="0" applyProtection="0"/>
    <xf numFmtId="0" fontId="20" fillId="22" borderId="0" applyNumberFormat="0" applyBorder="0" applyAlignment="0" applyProtection="0"/>
    <xf numFmtId="0" fontId="20" fillId="26" borderId="0" applyNumberFormat="0" applyBorder="0" applyAlignment="0" applyProtection="0"/>
    <xf numFmtId="0" fontId="20" fillId="30" borderId="0" applyNumberFormat="0" applyBorder="0" applyAlignment="0" applyProtection="0"/>
    <xf numFmtId="0" fontId="20" fillId="34" borderId="0" applyNumberFormat="0" applyBorder="0" applyAlignment="0" applyProtection="0"/>
    <xf numFmtId="0" fontId="22" fillId="0" borderId="0"/>
    <xf numFmtId="0" fontId="23" fillId="0" borderId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4" fillId="10" borderId="9" applyNumberFormat="0" applyFont="0" applyAlignment="0" applyProtection="0"/>
    <xf numFmtId="0" fontId="24" fillId="10" borderId="9" applyNumberFormat="0" applyFont="0" applyAlignment="0" applyProtection="0"/>
    <xf numFmtId="0" fontId="25" fillId="0" borderId="0" applyNumberForma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center" vertical="center"/>
    </xf>
    <xf numFmtId="165" fontId="0" fillId="0" borderId="1" xfId="2" applyNumberFormat="1" applyFont="1" applyFill="1" applyBorder="1" applyAlignment="1">
      <alignment horizontal="center" vertical="center"/>
    </xf>
    <xf numFmtId="9" fontId="0" fillId="0" borderId="1" xfId="3" applyFont="1" applyFill="1" applyBorder="1" applyAlignment="1">
      <alignment horizontal="center" vertical="center"/>
    </xf>
    <xf numFmtId="164" fontId="0" fillId="0" borderId="0" xfId="0" applyNumberFormat="1"/>
    <xf numFmtId="43" fontId="0" fillId="0" borderId="0" xfId="1" applyFont="1"/>
    <xf numFmtId="165" fontId="0" fillId="0" borderId="1" xfId="2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165" fontId="3" fillId="0" borderId="1" xfId="2" applyNumberFormat="1" applyFont="1" applyBorder="1" applyAlignment="1">
      <alignment horizontal="center" vertical="center"/>
    </xf>
    <xf numFmtId="164" fontId="0" fillId="0" borderId="0" xfId="1" applyNumberFormat="1" applyFont="1"/>
    <xf numFmtId="0" fontId="0" fillId="0" borderId="0" xfId="0" applyAlignment="1">
      <alignment wrapText="1"/>
    </xf>
    <xf numFmtId="164" fontId="0" fillId="0" borderId="0" xfId="1" applyNumberFormat="1" applyFont="1" applyAlignment="1">
      <alignment horizontal="center"/>
    </xf>
    <xf numFmtId="44" fontId="0" fillId="0" borderId="0" xfId="0" applyNumberFormat="1"/>
    <xf numFmtId="43" fontId="0" fillId="0" borderId="0" xfId="0" applyNumberForma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64" fontId="0" fillId="0" borderId="0" xfId="1" applyNumberFormat="1" applyFont="1" applyAlignment="1">
      <alignment horizontal="left"/>
    </xf>
    <xf numFmtId="0" fontId="3" fillId="0" borderId="0" xfId="0" applyFont="1"/>
    <xf numFmtId="0" fontId="0" fillId="0" borderId="0" xfId="0" applyAlignment="1">
      <alignment vertical="center" wrapText="1"/>
    </xf>
    <xf numFmtId="2" fontId="0" fillId="0" borderId="0" xfId="0" applyNumberFormat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/>
    <xf numFmtId="165" fontId="0" fillId="0" borderId="0" xfId="2" applyNumberFormat="1" applyFont="1" applyAlignment="1">
      <alignment wrapText="1"/>
    </xf>
    <xf numFmtId="165" fontId="3" fillId="0" borderId="0" xfId="0" applyNumberFormat="1" applyFont="1" applyAlignment="1">
      <alignment wrapText="1"/>
    </xf>
    <xf numFmtId="165" fontId="3" fillId="0" borderId="0" xfId="2" applyNumberFormat="1" applyFont="1" applyAlignment="1">
      <alignment wrapText="1"/>
    </xf>
    <xf numFmtId="164" fontId="3" fillId="0" borderId="0" xfId="1" applyNumberFormat="1" applyFont="1"/>
    <xf numFmtId="165" fontId="3" fillId="0" borderId="0" xfId="0" applyNumberFormat="1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5" fontId="0" fillId="0" borderId="0" xfId="0" applyNumberFormat="1"/>
    <xf numFmtId="0" fontId="7" fillId="3" borderId="1" xfId="0" applyFont="1" applyFill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/>
    </xf>
    <xf numFmtId="165" fontId="0" fillId="0" borderId="0" xfId="2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5" fontId="3" fillId="0" borderId="0" xfId="2" applyNumberFormat="1" applyFont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3" fillId="0" borderId="0" xfId="0" applyNumberFormat="1" applyFont="1"/>
    <xf numFmtId="164" fontId="0" fillId="0" borderId="1" xfId="38" applyNumberFormat="1" applyFont="1" applyBorder="1" applyAlignment="1">
      <alignment horizontal="center" vertical="center"/>
    </xf>
    <xf numFmtId="0" fontId="0" fillId="35" borderId="1" xfId="0" applyFill="1" applyBorder="1" applyAlignment="1">
      <alignment horizontal="center" vertical="center"/>
    </xf>
    <xf numFmtId="9" fontId="0" fillId="35" borderId="1" xfId="0" applyNumberFormat="1" applyFill="1" applyBorder="1" applyAlignment="1">
      <alignment horizontal="center" vertical="center"/>
    </xf>
    <xf numFmtId="165" fontId="0" fillId="35" borderId="1" xfId="2" applyNumberFormat="1" applyFont="1" applyFill="1" applyBorder="1" applyAlignment="1">
      <alignment horizontal="center" vertical="center"/>
    </xf>
    <xf numFmtId="43" fontId="0" fillId="0" borderId="0" xfId="1" applyFont="1" applyFill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</cellXfs>
  <cellStyles count="64">
    <cellStyle name="20% - Accent1" xfId="21" builtinId="30" customBuiltin="1"/>
    <cellStyle name="20% - Accent2" xfId="24" builtinId="34" customBuiltin="1"/>
    <cellStyle name="20% - Accent3" xfId="27" builtinId="38" customBuiltin="1"/>
    <cellStyle name="20% - Accent4" xfId="30" builtinId="42" customBuiltin="1"/>
    <cellStyle name="20% - Accent5" xfId="33" builtinId="46" customBuiltin="1"/>
    <cellStyle name="20% - Accent6" xfId="36" builtinId="50" customBuiltin="1"/>
    <cellStyle name="40% - Accent1" xfId="22" builtinId="31" customBuiltin="1"/>
    <cellStyle name="40% - Accent2" xfId="25" builtinId="35" customBuiltin="1"/>
    <cellStyle name="40% - Accent3" xfId="28" builtinId="39" customBuiltin="1"/>
    <cellStyle name="40% - Accent4" xfId="31" builtinId="43" customBuiltin="1"/>
    <cellStyle name="40% - Accent5" xfId="34" builtinId="47" customBuiltin="1"/>
    <cellStyle name="40% - Accent6" xfId="37" builtinId="51" customBuiltin="1"/>
    <cellStyle name="60% - Accent1 2" xfId="40" xr:uid="{EF175A25-971D-41FE-994B-AB3796953FF9}"/>
    <cellStyle name="60% - Accent2 2" xfId="41" xr:uid="{BAE679F9-8262-4A22-97B6-4CA3F1F39AA4}"/>
    <cellStyle name="60% - Accent3 2" xfId="42" xr:uid="{F59F081C-37F3-4FE5-A12E-9E5B56764174}"/>
    <cellStyle name="60% - Accent4 2" xfId="43" xr:uid="{6E02B449-59B5-4350-AA5E-FABE57FE6272}"/>
    <cellStyle name="60% - Accent5 2" xfId="44" xr:uid="{323D21A1-643D-4D02-8F0E-1C3900E6AC3D}"/>
    <cellStyle name="60% - Accent6 2" xfId="45" xr:uid="{DA42555D-B16E-4DF9-BCEA-5842342B4E95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9" xr:uid="{FCABA04F-57DA-4BE2-AF9C-D702B409DFB7}"/>
    <cellStyle name="Comma 3" xfId="51" xr:uid="{853A8BBE-BCC5-4B8B-B739-95F9EF4D01ED}"/>
    <cellStyle name="Comma 4" xfId="63" xr:uid="{2D6A0792-5900-4E8F-8830-9F4FA1AD92A0}"/>
    <cellStyle name="Comma 5" xfId="52" xr:uid="{B65DD907-11E1-42A3-A363-E05CD17E3788}"/>
    <cellStyle name="Comma 6" xfId="38" xr:uid="{075ECE24-C234-421C-B848-BC6D4EC4A8E9}"/>
    <cellStyle name="Currency" xfId="2" builtinId="4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39" xr:uid="{0E061301-E9CA-44A5-978B-5683BAFAE3FA}"/>
    <cellStyle name="Normal" xfId="0" builtinId="0"/>
    <cellStyle name="Normal 11" xfId="57" xr:uid="{F79BC6BB-42F1-4378-AD03-6D2DBB91F1C7}"/>
    <cellStyle name="Normal 2" xfId="47" xr:uid="{E5C8A1CC-ED14-440D-857D-00E56536627B}"/>
    <cellStyle name="Normal 2 2" xfId="58" xr:uid="{AE1E87FA-E0E3-4219-80AE-604ED2A06552}"/>
    <cellStyle name="Normal 2 2 3" xfId="55" xr:uid="{B6F67FBD-C633-4C9C-AFC3-11BE8FD2242B}"/>
    <cellStyle name="Normal 2 2 4" xfId="50" xr:uid="{AAF26702-7920-4F9C-92DD-FA313758E21E}"/>
    <cellStyle name="Normal 2 3" xfId="56" xr:uid="{552FE282-1D14-42D9-B454-BF4FAA7BAF17}"/>
    <cellStyle name="Normal 3" xfId="62" xr:uid="{51437597-A474-4A69-8034-29133E78B744}"/>
    <cellStyle name="Normal 38 2 8" xfId="54" xr:uid="{B3B9E622-8890-4E0D-89DE-3B2182CB7A03}"/>
    <cellStyle name="Normal 4 2" xfId="46" xr:uid="{E67310E7-8E42-478D-BB45-1754B32F7FE9}"/>
    <cellStyle name="Note" xfId="17" builtinId="10" customBuiltin="1"/>
    <cellStyle name="Note 2" xfId="59" xr:uid="{AAE17939-5D77-4438-ADA7-F514F6AA000F}"/>
    <cellStyle name="Note 2 2" xfId="60" xr:uid="{A9152478-85DA-4E38-942F-CC2C2BD28A71}"/>
    <cellStyle name="Output" xfId="12" builtinId="21" customBuiltin="1"/>
    <cellStyle name="Percent" xfId="3" builtinId="5"/>
    <cellStyle name="Percent 2" xfId="48" xr:uid="{39DF8783-76D6-4D50-B064-8175DBD4D298}"/>
    <cellStyle name="Percent 2 2" xfId="53" xr:uid="{90089F48-3A17-444E-B951-284CB09A5B2B}"/>
    <cellStyle name="Title" xfId="4" builtinId="15" customBuiltin="1"/>
    <cellStyle name="Title 2" xfId="61" xr:uid="{A32B4952-1980-4EA4-80C6-F2478A441B02}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3F5D3-68AD-4FDF-BFAD-D42B54EB9A5E}">
  <dimension ref="B2:V41"/>
  <sheetViews>
    <sheetView tabSelected="1" topLeftCell="A15" zoomScaleNormal="100" zoomScaleSheetLayoutView="85" workbookViewId="0">
      <selection activeCell="P27" sqref="P27"/>
    </sheetView>
  </sheetViews>
  <sheetFormatPr defaultRowHeight="15" x14ac:dyDescent="0.25"/>
  <cols>
    <col min="1" max="1" width="5.140625" customWidth="1"/>
    <col min="2" max="2" width="6.5703125" customWidth="1"/>
    <col min="3" max="3" width="12.7109375" style="15" customWidth="1"/>
    <col min="4" max="4" width="17.5703125" style="15" bestFit="1" customWidth="1"/>
    <col min="5" max="5" width="20.42578125" style="20" customWidth="1"/>
    <col min="6" max="6" width="11.140625" style="15" hidden="1" customWidth="1"/>
    <col min="7" max="7" width="8.140625" style="15" bestFit="1" customWidth="1"/>
    <col min="8" max="8" width="9" style="16" bestFit="1" customWidth="1"/>
    <col min="9" max="9" width="7.28515625" style="14" bestFit="1" customWidth="1"/>
    <col min="10" max="10" width="13.5703125" customWidth="1"/>
    <col min="11" max="11" width="9.5703125" hidden="1" customWidth="1"/>
    <col min="12" max="12" width="11" customWidth="1"/>
    <col min="13" max="13" width="11.140625" hidden="1" customWidth="1"/>
    <col min="14" max="14" width="7.7109375" hidden="1" customWidth="1"/>
    <col min="15" max="15" width="12.85546875" customWidth="1"/>
    <col min="16" max="16" width="16" bestFit="1" customWidth="1"/>
    <col min="17" max="18" width="13.42578125" hidden="1" customWidth="1"/>
    <col min="19" max="19" width="11.28515625" hidden="1" customWidth="1"/>
    <col min="20" max="20" width="18.5703125" bestFit="1" customWidth="1"/>
    <col min="21" max="21" width="14.42578125" bestFit="1" customWidth="1"/>
  </cols>
  <sheetData>
    <row r="2" spans="2:22" x14ac:dyDescent="0.25">
      <c r="P2" s="14">
        <f>SUBTOTAL(9,P4:P21)</f>
        <v>160185991.74200001</v>
      </c>
      <c r="Q2" s="14">
        <f>SUBTOTAL(9,Q4:Q21)</f>
        <v>57017876.903977476</v>
      </c>
      <c r="R2" s="14">
        <f>SUBTOTAL(9,R4:R21)</f>
        <v>103168114.8380225</v>
      </c>
      <c r="S2" s="14"/>
      <c r="T2" s="14">
        <f>SUBTOTAL(9,T4:T21)</f>
        <v>103168114.8380225</v>
      </c>
    </row>
    <row r="3" spans="2:22" s="1" customFormat="1" ht="60" x14ac:dyDescent="0.25">
      <c r="B3" s="33" t="s">
        <v>23</v>
      </c>
      <c r="C3" s="34" t="s">
        <v>0</v>
      </c>
      <c r="D3" s="34" t="s">
        <v>24</v>
      </c>
      <c r="E3" s="34" t="s">
        <v>1</v>
      </c>
      <c r="F3" s="34" t="s">
        <v>18</v>
      </c>
      <c r="G3" s="34" t="s">
        <v>2</v>
      </c>
      <c r="H3" s="35" t="s">
        <v>3</v>
      </c>
      <c r="I3" s="35" t="s">
        <v>31</v>
      </c>
      <c r="J3" s="34" t="s">
        <v>4</v>
      </c>
      <c r="K3" s="38" t="s">
        <v>5</v>
      </c>
      <c r="L3" s="34" t="s">
        <v>6</v>
      </c>
      <c r="M3" s="38" t="s">
        <v>7</v>
      </c>
      <c r="N3" s="38" t="s">
        <v>8</v>
      </c>
      <c r="O3" s="34" t="s">
        <v>9</v>
      </c>
      <c r="P3" s="34" t="s">
        <v>10</v>
      </c>
      <c r="Q3" s="38" t="s">
        <v>11</v>
      </c>
      <c r="R3" s="36" t="s">
        <v>12</v>
      </c>
      <c r="S3" s="36" t="s">
        <v>22</v>
      </c>
      <c r="T3" s="34" t="s">
        <v>13</v>
      </c>
    </row>
    <row r="4" spans="2:22" ht="31.5" customHeight="1" x14ac:dyDescent="0.25">
      <c r="B4" s="2">
        <v>1</v>
      </c>
      <c r="C4" s="53" t="s">
        <v>14</v>
      </c>
      <c r="D4" s="53" t="s">
        <v>27</v>
      </c>
      <c r="E4" s="53" t="s">
        <v>67</v>
      </c>
      <c r="F4" s="53" t="s">
        <v>19</v>
      </c>
      <c r="G4" s="4">
        <v>4856</v>
      </c>
      <c r="H4" s="4">
        <f>G4*10.7639</f>
        <v>52269.498399999997</v>
      </c>
      <c r="I4" s="4">
        <v>35</v>
      </c>
      <c r="J4" s="54">
        <v>2002</v>
      </c>
      <c r="K4" s="54">
        <v>2023</v>
      </c>
      <c r="L4" s="54">
        <f t="shared" ref="L4:L21" si="0">K4-J4</f>
        <v>21</v>
      </c>
      <c r="M4" s="54">
        <v>60</v>
      </c>
      <c r="N4" s="55">
        <v>0.9</v>
      </c>
      <c r="O4" s="5">
        <v>2000</v>
      </c>
      <c r="P4" s="5">
        <f t="shared" ref="P4:P21" si="1">O4*H4</f>
        <v>104538996.8</v>
      </c>
      <c r="Q4" s="5">
        <f>P4*(N4/M4)*IF(M4&gt;L4,L4,M4)</f>
        <v>32929783.992000002</v>
      </c>
      <c r="R4" s="5">
        <f>P4-Q4</f>
        <v>71609212.807999998</v>
      </c>
      <c r="S4" s="6"/>
      <c r="T4" s="5">
        <f>(1-S4)*R4</f>
        <v>71609212.807999998</v>
      </c>
      <c r="V4" s="49">
        <f t="shared" ref="V4:V21" si="2">R4/H4</f>
        <v>1370</v>
      </c>
    </row>
    <row r="5" spans="2:22" ht="30" x14ac:dyDescent="0.25">
      <c r="B5" s="2">
        <v>2</v>
      </c>
      <c r="C5" s="53" t="s">
        <v>25</v>
      </c>
      <c r="D5" s="53" t="s">
        <v>28</v>
      </c>
      <c r="E5" s="53" t="s">
        <v>45</v>
      </c>
      <c r="F5" s="53" t="s">
        <v>20</v>
      </c>
      <c r="G5" s="4">
        <v>2156.56</v>
      </c>
      <c r="H5" s="4">
        <f t="shared" ref="H5:H21" si="3">G5*10.7639</f>
        <v>23212.996184</v>
      </c>
      <c r="I5" s="4">
        <v>20</v>
      </c>
      <c r="J5" s="54">
        <v>2002</v>
      </c>
      <c r="K5" s="54">
        <v>2023</v>
      </c>
      <c r="L5" s="54">
        <f t="shared" si="0"/>
        <v>21</v>
      </c>
      <c r="M5" s="54">
        <v>60</v>
      </c>
      <c r="N5" s="55">
        <v>0.9</v>
      </c>
      <c r="O5" s="5">
        <v>400</v>
      </c>
      <c r="P5" s="5">
        <f t="shared" si="1"/>
        <v>9285198.4736000001</v>
      </c>
      <c r="Q5" s="5">
        <f t="shared" ref="Q5:Q21" si="4">P5*(N5/M5)*IF(M5&gt;L5,L5,M5)</f>
        <v>2924837.5191840003</v>
      </c>
      <c r="R5" s="5">
        <f t="shared" ref="R5:R21" si="5">P5-Q5</f>
        <v>6360360.9544159994</v>
      </c>
      <c r="S5" s="6"/>
      <c r="T5" s="5">
        <f t="shared" ref="T5:T21" si="6">(1-S5)*R5</f>
        <v>6360360.9544159994</v>
      </c>
      <c r="V5" s="49">
        <f t="shared" si="2"/>
        <v>274</v>
      </c>
    </row>
    <row r="6" spans="2:22" ht="30" x14ac:dyDescent="0.25">
      <c r="B6" s="2">
        <v>3</v>
      </c>
      <c r="C6" s="53" t="s">
        <v>26</v>
      </c>
      <c r="D6" s="53" t="s">
        <v>29</v>
      </c>
      <c r="E6" s="53" t="s">
        <v>68</v>
      </c>
      <c r="F6" s="53" t="s">
        <v>21</v>
      </c>
      <c r="G6" s="4">
        <v>377.12</v>
      </c>
      <c r="H6" s="4">
        <f t="shared" si="3"/>
        <v>4059.2819679999998</v>
      </c>
      <c r="I6" s="4">
        <v>12</v>
      </c>
      <c r="J6" s="54">
        <v>2002</v>
      </c>
      <c r="K6" s="54">
        <v>2023</v>
      </c>
      <c r="L6" s="54">
        <f t="shared" si="0"/>
        <v>21</v>
      </c>
      <c r="M6" s="54">
        <v>60</v>
      </c>
      <c r="N6" s="55">
        <v>0.9</v>
      </c>
      <c r="O6" s="5">
        <v>1200</v>
      </c>
      <c r="P6" s="5">
        <f t="shared" si="1"/>
        <v>4871138.3615999995</v>
      </c>
      <c r="Q6" s="5">
        <f t="shared" si="4"/>
        <v>1534408.583904</v>
      </c>
      <c r="R6" s="5">
        <f t="shared" si="5"/>
        <v>3336729.7776959995</v>
      </c>
      <c r="S6" s="6"/>
      <c r="T6" s="5">
        <f t="shared" si="6"/>
        <v>3336729.7776959995</v>
      </c>
      <c r="V6" s="49">
        <f t="shared" si="2"/>
        <v>821.99999999999989</v>
      </c>
    </row>
    <row r="7" spans="2:22" ht="30" x14ac:dyDescent="0.25">
      <c r="B7" s="2">
        <v>4</v>
      </c>
      <c r="C7" s="53" t="s">
        <v>14</v>
      </c>
      <c r="D7" s="53" t="s">
        <v>30</v>
      </c>
      <c r="E7" s="53" t="s">
        <v>46</v>
      </c>
      <c r="F7" s="53" t="s">
        <v>21</v>
      </c>
      <c r="G7" s="4">
        <v>204.5</v>
      </c>
      <c r="H7" s="4">
        <f t="shared" si="3"/>
        <v>2201.2175499999998</v>
      </c>
      <c r="I7" s="4">
        <v>17</v>
      </c>
      <c r="J7" s="54">
        <v>2002</v>
      </c>
      <c r="K7" s="54">
        <v>2023</v>
      </c>
      <c r="L7" s="54">
        <f t="shared" si="0"/>
        <v>21</v>
      </c>
      <c r="M7" s="54">
        <v>30</v>
      </c>
      <c r="N7" s="55">
        <v>0.9</v>
      </c>
      <c r="O7" s="5">
        <v>500</v>
      </c>
      <c r="P7" s="5">
        <f t="shared" si="1"/>
        <v>1100608.7749999999</v>
      </c>
      <c r="Q7" s="5">
        <f t="shared" si="4"/>
        <v>693383.52824999997</v>
      </c>
      <c r="R7" s="5">
        <f t="shared" si="5"/>
        <v>407225.24674999993</v>
      </c>
      <c r="S7" s="6"/>
      <c r="T7" s="5">
        <f t="shared" si="6"/>
        <v>407225.24674999993</v>
      </c>
      <c r="V7" s="49">
        <f t="shared" si="2"/>
        <v>184.99999999999997</v>
      </c>
    </row>
    <row r="8" spans="2:22" ht="30" x14ac:dyDescent="0.25">
      <c r="B8" s="2">
        <v>5</v>
      </c>
      <c r="C8" s="53" t="s">
        <v>14</v>
      </c>
      <c r="D8" s="53" t="s">
        <v>32</v>
      </c>
      <c r="E8" s="53" t="s">
        <v>47</v>
      </c>
      <c r="F8" s="53" t="s">
        <v>21</v>
      </c>
      <c r="G8" s="4">
        <v>158.84</v>
      </c>
      <c r="H8" s="4">
        <f t="shared" si="3"/>
        <v>1709.7378759999999</v>
      </c>
      <c r="I8" s="4">
        <v>10</v>
      </c>
      <c r="J8" s="54">
        <v>2002</v>
      </c>
      <c r="K8" s="54">
        <v>2023</v>
      </c>
      <c r="L8" s="54">
        <f t="shared" si="0"/>
        <v>21</v>
      </c>
      <c r="M8" s="54">
        <v>40</v>
      </c>
      <c r="N8" s="55">
        <v>0.9</v>
      </c>
      <c r="O8" s="5">
        <v>900</v>
      </c>
      <c r="P8" s="5">
        <f t="shared" si="1"/>
        <v>1538764.0884</v>
      </c>
      <c r="Q8" s="5">
        <f t="shared" si="4"/>
        <v>727066.03176899999</v>
      </c>
      <c r="R8" s="5">
        <f t="shared" si="5"/>
        <v>811698.05663100001</v>
      </c>
      <c r="S8" s="6"/>
      <c r="T8" s="5">
        <f t="shared" si="6"/>
        <v>811698.05663100001</v>
      </c>
      <c r="V8" s="49">
        <f t="shared" si="2"/>
        <v>474.75000000000006</v>
      </c>
    </row>
    <row r="9" spans="2:22" ht="30" x14ac:dyDescent="0.25">
      <c r="B9" s="2">
        <v>6</v>
      </c>
      <c r="C9" s="53" t="s">
        <v>14</v>
      </c>
      <c r="D9" s="53" t="s">
        <v>33</v>
      </c>
      <c r="E9" s="53" t="s">
        <v>48</v>
      </c>
      <c r="F9" s="53" t="s">
        <v>21</v>
      </c>
      <c r="G9" s="4">
        <v>999.86</v>
      </c>
      <c r="H9" s="4">
        <f t="shared" si="3"/>
        <v>10762.393054</v>
      </c>
      <c r="I9" s="4">
        <v>32</v>
      </c>
      <c r="J9" s="54">
        <v>2002</v>
      </c>
      <c r="K9" s="54">
        <v>2023</v>
      </c>
      <c r="L9" s="54">
        <f t="shared" si="0"/>
        <v>21</v>
      </c>
      <c r="M9" s="54">
        <v>40</v>
      </c>
      <c r="N9" s="55">
        <v>0.9</v>
      </c>
      <c r="O9" s="5">
        <v>1800</v>
      </c>
      <c r="P9" s="5">
        <f t="shared" si="1"/>
        <v>19372307.497200001</v>
      </c>
      <c r="Q9" s="5">
        <f t="shared" si="4"/>
        <v>9153415.2924269997</v>
      </c>
      <c r="R9" s="5">
        <f t="shared" si="5"/>
        <v>10218892.204773001</v>
      </c>
      <c r="S9" s="6"/>
      <c r="T9" s="5">
        <f t="shared" si="6"/>
        <v>10218892.204773001</v>
      </c>
      <c r="V9" s="49">
        <f t="shared" si="2"/>
        <v>949.50000000000011</v>
      </c>
    </row>
    <row r="10" spans="2:22" ht="45" x14ac:dyDescent="0.25">
      <c r="B10" s="2">
        <v>6</v>
      </c>
      <c r="C10" s="53" t="s">
        <v>25</v>
      </c>
      <c r="D10" s="53" t="s">
        <v>71</v>
      </c>
      <c r="E10" s="53" t="s">
        <v>70</v>
      </c>
      <c r="F10" s="53" t="s">
        <v>21</v>
      </c>
      <c r="G10" s="4">
        <v>357.88</v>
      </c>
      <c r="H10" s="4">
        <f t="shared" ref="H10" si="7">G10*10.7639</f>
        <v>3852.1845319999998</v>
      </c>
      <c r="I10" s="4">
        <v>32</v>
      </c>
      <c r="J10" s="54">
        <v>2002</v>
      </c>
      <c r="K10" s="54">
        <v>2023</v>
      </c>
      <c r="L10" s="54">
        <f t="shared" ref="L10" si="8">K10-J10</f>
        <v>21</v>
      </c>
      <c r="M10" s="54">
        <v>40</v>
      </c>
      <c r="N10" s="55">
        <v>0.9</v>
      </c>
      <c r="O10" s="5">
        <v>400</v>
      </c>
      <c r="P10" s="5">
        <f t="shared" ref="P10" si="9">O10*H10</f>
        <v>1540873.8128</v>
      </c>
      <c r="Q10" s="5">
        <f t="shared" ref="Q10" si="10">P10*(N10/M10)*IF(M10&gt;L10,L10,M10)</f>
        <v>728062.87654800003</v>
      </c>
      <c r="R10" s="5">
        <f t="shared" ref="R10" si="11">P10-Q10</f>
        <v>812810.93625199993</v>
      </c>
      <c r="S10" s="6"/>
      <c r="T10" s="5">
        <f t="shared" ref="T10" si="12">(1-S10)*R10</f>
        <v>812810.93625199993</v>
      </c>
      <c r="V10" s="49"/>
    </row>
    <row r="11" spans="2:22" ht="30" x14ac:dyDescent="0.25">
      <c r="B11" s="2">
        <v>7</v>
      </c>
      <c r="C11" s="3" t="s">
        <v>14</v>
      </c>
      <c r="D11" s="3" t="s">
        <v>34</v>
      </c>
      <c r="E11" s="3" t="s">
        <v>49</v>
      </c>
      <c r="F11" s="3" t="s">
        <v>21</v>
      </c>
      <c r="G11" s="39">
        <v>33.78</v>
      </c>
      <c r="H11" s="4">
        <f t="shared" si="3"/>
        <v>363.60454199999998</v>
      </c>
      <c r="I11" s="39">
        <v>24</v>
      </c>
      <c r="J11" s="46">
        <v>2002</v>
      </c>
      <c r="K11" s="46">
        <v>2023</v>
      </c>
      <c r="L11" s="46">
        <f t="shared" si="0"/>
        <v>21</v>
      </c>
      <c r="M11" s="46">
        <v>40</v>
      </c>
      <c r="N11" s="47">
        <v>0.9</v>
      </c>
      <c r="O11" s="48">
        <v>1100</v>
      </c>
      <c r="P11" s="5">
        <f t="shared" si="1"/>
        <v>399964.99619999999</v>
      </c>
      <c r="Q11" s="5">
        <f t="shared" si="4"/>
        <v>188983.4607045</v>
      </c>
      <c r="R11" s="5">
        <f t="shared" si="5"/>
        <v>210981.53549549999</v>
      </c>
      <c r="S11" s="6"/>
      <c r="T11" s="5">
        <f t="shared" si="6"/>
        <v>210981.53549549999</v>
      </c>
      <c r="V11" s="8">
        <f t="shared" si="2"/>
        <v>580.25</v>
      </c>
    </row>
    <row r="12" spans="2:22" ht="30" x14ac:dyDescent="0.25">
      <c r="B12" s="2">
        <v>8</v>
      </c>
      <c r="C12" s="3" t="s">
        <v>14</v>
      </c>
      <c r="D12" s="3" t="s">
        <v>35</v>
      </c>
      <c r="E12" s="3" t="s">
        <v>49</v>
      </c>
      <c r="F12" s="3" t="s">
        <v>21</v>
      </c>
      <c r="G12" s="39">
        <v>19.8</v>
      </c>
      <c r="H12" s="4">
        <f t="shared" si="3"/>
        <v>213.12522000000001</v>
      </c>
      <c r="I12" s="39">
        <v>12</v>
      </c>
      <c r="J12" s="46">
        <v>2002</v>
      </c>
      <c r="K12" s="46">
        <v>2023</v>
      </c>
      <c r="L12" s="46">
        <f t="shared" si="0"/>
        <v>21</v>
      </c>
      <c r="M12" s="46">
        <v>40</v>
      </c>
      <c r="N12" s="47">
        <v>0.9</v>
      </c>
      <c r="O12" s="48">
        <v>700</v>
      </c>
      <c r="P12" s="9">
        <f t="shared" si="1"/>
        <v>149187.65400000001</v>
      </c>
      <c r="Q12" s="5">
        <f t="shared" si="4"/>
        <v>70491.166515000004</v>
      </c>
      <c r="R12" s="5">
        <f t="shared" si="5"/>
        <v>78696.487485000005</v>
      </c>
      <c r="S12" s="6"/>
      <c r="T12" s="5">
        <f t="shared" si="6"/>
        <v>78696.487485000005</v>
      </c>
      <c r="V12" s="8">
        <f t="shared" si="2"/>
        <v>369.25</v>
      </c>
    </row>
    <row r="13" spans="2:22" ht="30" x14ac:dyDescent="0.25">
      <c r="B13" s="2">
        <v>9</v>
      </c>
      <c r="C13" s="3" t="s">
        <v>14</v>
      </c>
      <c r="D13" s="3" t="s">
        <v>36</v>
      </c>
      <c r="E13" s="3" t="s">
        <v>49</v>
      </c>
      <c r="F13" s="3" t="s">
        <v>21</v>
      </c>
      <c r="G13" s="39">
        <v>41.44</v>
      </c>
      <c r="H13" s="4">
        <f t="shared" si="3"/>
        <v>446.05601599999994</v>
      </c>
      <c r="I13" s="39">
        <v>20</v>
      </c>
      <c r="J13" s="46">
        <v>2002</v>
      </c>
      <c r="K13" s="46">
        <v>2023</v>
      </c>
      <c r="L13" s="46">
        <f t="shared" si="0"/>
        <v>21</v>
      </c>
      <c r="M13" s="46">
        <v>40</v>
      </c>
      <c r="N13" s="47">
        <v>0.9</v>
      </c>
      <c r="O13" s="48">
        <v>1000</v>
      </c>
      <c r="P13" s="9">
        <f t="shared" si="1"/>
        <v>446056.01599999995</v>
      </c>
      <c r="Q13" s="5">
        <f t="shared" si="4"/>
        <v>210761.46755999996</v>
      </c>
      <c r="R13" s="5">
        <f t="shared" si="5"/>
        <v>235294.54843999998</v>
      </c>
      <c r="S13" s="6"/>
      <c r="T13" s="5">
        <f t="shared" si="6"/>
        <v>235294.54843999998</v>
      </c>
      <c r="V13" s="8">
        <f t="shared" si="2"/>
        <v>527.5</v>
      </c>
    </row>
    <row r="14" spans="2:22" ht="30" x14ac:dyDescent="0.25">
      <c r="B14" s="2">
        <v>10</v>
      </c>
      <c r="C14" s="3" t="s">
        <v>14</v>
      </c>
      <c r="D14" s="3" t="s">
        <v>37</v>
      </c>
      <c r="E14" s="3" t="s">
        <v>49</v>
      </c>
      <c r="F14" s="3" t="s">
        <v>21</v>
      </c>
      <c r="G14" s="39">
        <v>44.11</v>
      </c>
      <c r="H14" s="4">
        <f t="shared" si="3"/>
        <v>474.79562899999996</v>
      </c>
      <c r="I14" s="39">
        <v>24</v>
      </c>
      <c r="J14" s="46">
        <v>2002</v>
      </c>
      <c r="K14" s="46">
        <v>2023</v>
      </c>
      <c r="L14" s="46">
        <f t="shared" si="0"/>
        <v>21</v>
      </c>
      <c r="M14" s="46">
        <v>40</v>
      </c>
      <c r="N14" s="47">
        <v>0.9</v>
      </c>
      <c r="O14" s="48">
        <v>1100</v>
      </c>
      <c r="P14" s="5">
        <f t="shared" si="1"/>
        <v>522275.19189999998</v>
      </c>
      <c r="Q14" s="5">
        <f t="shared" si="4"/>
        <v>246775.02817275</v>
      </c>
      <c r="R14" s="5">
        <f t="shared" si="5"/>
        <v>275500.16372724995</v>
      </c>
      <c r="S14" s="6"/>
      <c r="T14" s="5">
        <f t="shared" si="6"/>
        <v>275500.16372724995</v>
      </c>
      <c r="V14" s="8">
        <f t="shared" si="2"/>
        <v>580.24999999999989</v>
      </c>
    </row>
    <row r="15" spans="2:22" ht="30" x14ac:dyDescent="0.25">
      <c r="B15" s="2">
        <v>11</v>
      </c>
      <c r="C15" s="3" t="s">
        <v>14</v>
      </c>
      <c r="D15" s="3" t="s">
        <v>38</v>
      </c>
      <c r="E15" s="3" t="s">
        <v>49</v>
      </c>
      <c r="F15" s="3" t="s">
        <v>21</v>
      </c>
      <c r="G15" s="39">
        <v>60.8</v>
      </c>
      <c r="H15" s="4">
        <f t="shared" si="3"/>
        <v>654.44511999999997</v>
      </c>
      <c r="I15" s="39">
        <v>12</v>
      </c>
      <c r="J15" s="46">
        <v>2002</v>
      </c>
      <c r="K15" s="46">
        <v>2023</v>
      </c>
      <c r="L15" s="46">
        <f t="shared" si="0"/>
        <v>21</v>
      </c>
      <c r="M15" s="46">
        <v>40</v>
      </c>
      <c r="N15" s="47">
        <v>0.9</v>
      </c>
      <c r="O15" s="48">
        <v>700</v>
      </c>
      <c r="P15" s="9">
        <f t="shared" si="1"/>
        <v>458111.58399999997</v>
      </c>
      <c r="Q15" s="5">
        <f t="shared" si="4"/>
        <v>216457.72343999997</v>
      </c>
      <c r="R15" s="5">
        <f t="shared" si="5"/>
        <v>241653.86056</v>
      </c>
      <c r="S15" s="6"/>
      <c r="T15" s="5">
        <f t="shared" si="6"/>
        <v>241653.86056</v>
      </c>
      <c r="V15" s="8">
        <f t="shared" si="2"/>
        <v>369.25</v>
      </c>
    </row>
    <row r="16" spans="2:22" ht="30" x14ac:dyDescent="0.25">
      <c r="B16" s="2">
        <v>12</v>
      </c>
      <c r="C16" s="3" t="s">
        <v>14</v>
      </c>
      <c r="D16" s="3" t="s">
        <v>39</v>
      </c>
      <c r="E16" s="3" t="s">
        <v>50</v>
      </c>
      <c r="F16" s="3" t="s">
        <v>21</v>
      </c>
      <c r="G16" s="39">
        <v>12.25</v>
      </c>
      <c r="H16" s="4">
        <f t="shared" si="3"/>
        <v>131.857775</v>
      </c>
      <c r="I16" s="39">
        <v>10</v>
      </c>
      <c r="J16" s="46">
        <v>2002</v>
      </c>
      <c r="K16" s="46">
        <v>2023</v>
      </c>
      <c r="L16" s="46">
        <f t="shared" si="0"/>
        <v>21</v>
      </c>
      <c r="M16" s="46">
        <v>40</v>
      </c>
      <c r="N16" s="47">
        <v>0.9</v>
      </c>
      <c r="O16" s="48">
        <v>700</v>
      </c>
      <c r="P16" s="9">
        <f t="shared" si="1"/>
        <v>92300.442500000005</v>
      </c>
      <c r="Q16" s="5">
        <f t="shared" si="4"/>
        <v>43611.959081249996</v>
      </c>
      <c r="R16" s="5">
        <f t="shared" si="5"/>
        <v>48688.483418750009</v>
      </c>
      <c r="S16" s="6"/>
      <c r="T16" s="5">
        <f t="shared" si="6"/>
        <v>48688.483418750009</v>
      </c>
      <c r="V16" s="8">
        <f t="shared" si="2"/>
        <v>369.25000000000006</v>
      </c>
    </row>
    <row r="17" spans="2:22" ht="30" x14ac:dyDescent="0.25">
      <c r="B17" s="2">
        <v>13</v>
      </c>
      <c r="C17" s="3" t="s">
        <v>14</v>
      </c>
      <c r="D17" s="3" t="s">
        <v>40</v>
      </c>
      <c r="E17" s="3" t="s">
        <v>49</v>
      </c>
      <c r="F17" s="3" t="s">
        <v>21</v>
      </c>
      <c r="G17" s="39">
        <v>33</v>
      </c>
      <c r="H17" s="4">
        <f t="shared" si="3"/>
        <v>355.20869999999996</v>
      </c>
      <c r="I17" s="39">
        <v>10</v>
      </c>
      <c r="J17" s="46">
        <v>2002</v>
      </c>
      <c r="K17" s="46">
        <v>2023</v>
      </c>
      <c r="L17" s="46">
        <f t="shared" si="0"/>
        <v>21</v>
      </c>
      <c r="M17" s="46">
        <v>40</v>
      </c>
      <c r="N17" s="47">
        <v>0.9</v>
      </c>
      <c r="O17" s="48">
        <v>700</v>
      </c>
      <c r="P17" s="5">
        <f t="shared" si="1"/>
        <v>248646.08999999997</v>
      </c>
      <c r="Q17" s="5">
        <f t="shared" si="4"/>
        <v>117485.27752499997</v>
      </c>
      <c r="R17" s="5">
        <f t="shared" si="5"/>
        <v>131160.81247499998</v>
      </c>
      <c r="S17" s="6"/>
      <c r="T17" s="5">
        <f t="shared" si="6"/>
        <v>131160.81247499998</v>
      </c>
      <c r="V17" s="8">
        <f t="shared" si="2"/>
        <v>369.25</v>
      </c>
    </row>
    <row r="18" spans="2:22" ht="30" x14ac:dyDescent="0.25">
      <c r="B18" s="2">
        <v>14</v>
      </c>
      <c r="C18" s="3" t="s">
        <v>14</v>
      </c>
      <c r="D18" s="3" t="s">
        <v>41</v>
      </c>
      <c r="E18" s="3" t="s">
        <v>51</v>
      </c>
      <c r="F18" s="3" t="s">
        <v>20</v>
      </c>
      <c r="G18" s="39">
        <v>909</v>
      </c>
      <c r="H18" s="4">
        <f t="shared" si="3"/>
        <v>9784.3850999999995</v>
      </c>
      <c r="I18" s="39">
        <v>28</v>
      </c>
      <c r="J18" s="46">
        <v>2002</v>
      </c>
      <c r="K18" s="46">
        <v>2023</v>
      </c>
      <c r="L18" s="46">
        <f t="shared" si="0"/>
        <v>21</v>
      </c>
      <c r="M18" s="46">
        <v>40</v>
      </c>
      <c r="N18" s="47">
        <v>0.9</v>
      </c>
      <c r="O18" s="48">
        <v>1500</v>
      </c>
      <c r="P18" s="9">
        <f t="shared" si="1"/>
        <v>14676577.649999999</v>
      </c>
      <c r="Q18" s="5">
        <f t="shared" si="4"/>
        <v>6934682.9396249987</v>
      </c>
      <c r="R18" s="5">
        <f t="shared" si="5"/>
        <v>7741894.7103749998</v>
      </c>
      <c r="S18" s="6"/>
      <c r="T18" s="5">
        <f t="shared" si="6"/>
        <v>7741894.7103749998</v>
      </c>
      <c r="V18" s="8">
        <f t="shared" si="2"/>
        <v>791.25</v>
      </c>
    </row>
    <row r="19" spans="2:22" ht="30" x14ac:dyDescent="0.25">
      <c r="B19" s="2">
        <v>15</v>
      </c>
      <c r="C19" s="3" t="s">
        <v>14</v>
      </c>
      <c r="D19" s="3" t="s">
        <v>42</v>
      </c>
      <c r="E19" s="3" t="s">
        <v>68</v>
      </c>
      <c r="F19" s="3" t="s">
        <v>21</v>
      </c>
      <c r="G19" s="39">
        <v>9</v>
      </c>
      <c r="H19" s="4">
        <f t="shared" si="3"/>
        <v>96.875100000000003</v>
      </c>
      <c r="I19" s="39">
        <v>10</v>
      </c>
      <c r="J19" s="46">
        <v>2002</v>
      </c>
      <c r="K19" s="46">
        <v>2023</v>
      </c>
      <c r="L19" s="46">
        <f t="shared" si="0"/>
        <v>21</v>
      </c>
      <c r="M19" s="46">
        <v>60</v>
      </c>
      <c r="N19" s="47">
        <v>0.9</v>
      </c>
      <c r="O19" s="48">
        <v>1200</v>
      </c>
      <c r="P19" s="9">
        <f t="shared" si="1"/>
        <v>116250.12000000001</v>
      </c>
      <c r="Q19" s="5">
        <f t="shared" si="4"/>
        <v>36618.787800000006</v>
      </c>
      <c r="R19" s="5">
        <f t="shared" si="5"/>
        <v>79631.332200000004</v>
      </c>
      <c r="S19" s="6"/>
      <c r="T19" s="5">
        <f t="shared" si="6"/>
        <v>79631.332200000004</v>
      </c>
      <c r="V19" s="8">
        <f t="shared" si="2"/>
        <v>822</v>
      </c>
    </row>
    <row r="20" spans="2:22" ht="30" x14ac:dyDescent="0.25">
      <c r="B20" s="2">
        <v>16</v>
      </c>
      <c r="C20" s="3" t="s">
        <v>14</v>
      </c>
      <c r="D20" s="3" t="s">
        <v>43</v>
      </c>
      <c r="E20" s="3" t="s">
        <v>68</v>
      </c>
      <c r="F20" s="3" t="s">
        <v>21</v>
      </c>
      <c r="G20" s="39">
        <v>38</v>
      </c>
      <c r="H20" s="4">
        <f t="shared" si="3"/>
        <v>409.02819999999997</v>
      </c>
      <c r="I20" s="39">
        <v>10</v>
      </c>
      <c r="J20" s="46">
        <v>2002</v>
      </c>
      <c r="K20" s="46">
        <v>2023</v>
      </c>
      <c r="L20" s="46">
        <f t="shared" si="0"/>
        <v>21</v>
      </c>
      <c r="M20" s="46">
        <v>60</v>
      </c>
      <c r="N20" s="47">
        <v>0.9</v>
      </c>
      <c r="O20" s="48">
        <v>1200</v>
      </c>
      <c r="P20" s="5">
        <f t="shared" si="1"/>
        <v>490833.83999999997</v>
      </c>
      <c r="Q20" s="5">
        <f t="shared" si="4"/>
        <v>154612.65959999998</v>
      </c>
      <c r="R20" s="5">
        <f t="shared" si="5"/>
        <v>336221.18039999995</v>
      </c>
      <c r="S20" s="6"/>
      <c r="T20" s="5">
        <f t="shared" si="6"/>
        <v>336221.18039999995</v>
      </c>
      <c r="V20" s="8">
        <f t="shared" si="2"/>
        <v>822</v>
      </c>
    </row>
    <row r="21" spans="2:22" ht="30" x14ac:dyDescent="0.25">
      <c r="B21" s="2">
        <v>17</v>
      </c>
      <c r="C21" s="3" t="s">
        <v>14</v>
      </c>
      <c r="D21" s="3" t="s">
        <v>44</v>
      </c>
      <c r="E21" s="3" t="s">
        <v>68</v>
      </c>
      <c r="F21" s="3" t="s">
        <v>20</v>
      </c>
      <c r="G21" s="39">
        <v>26.16</v>
      </c>
      <c r="H21" s="4">
        <f t="shared" si="3"/>
        <v>281.58362399999999</v>
      </c>
      <c r="I21" s="39">
        <v>10</v>
      </c>
      <c r="J21" s="46">
        <v>2002</v>
      </c>
      <c r="K21" s="46">
        <v>2023</v>
      </c>
      <c r="L21" s="46">
        <f t="shared" si="0"/>
        <v>21</v>
      </c>
      <c r="M21" s="46">
        <v>60</v>
      </c>
      <c r="N21" s="47">
        <v>0.9</v>
      </c>
      <c r="O21" s="48">
        <v>1200</v>
      </c>
      <c r="P21" s="9">
        <f t="shared" si="1"/>
        <v>337900.34879999998</v>
      </c>
      <c r="Q21" s="5">
        <f t="shared" si="4"/>
        <v>106438.60987200002</v>
      </c>
      <c r="R21" s="5">
        <f t="shared" si="5"/>
        <v>231461.73892799998</v>
      </c>
      <c r="S21" s="6"/>
      <c r="T21" s="5">
        <f t="shared" si="6"/>
        <v>231461.73892799998</v>
      </c>
      <c r="V21" s="8">
        <f t="shared" si="2"/>
        <v>822</v>
      </c>
    </row>
    <row r="22" spans="2:22" x14ac:dyDescent="0.25">
      <c r="B22" s="50" t="s">
        <v>15</v>
      </c>
      <c r="C22" s="50"/>
      <c r="D22" s="50"/>
      <c r="E22" s="50"/>
      <c r="F22" s="10"/>
      <c r="G22" s="11">
        <f>SUM(G4:G21)</f>
        <v>10338.099999999999</v>
      </c>
      <c r="H22" s="11">
        <f>SUM(H4:H21)</f>
        <v>111278.27459000002</v>
      </c>
      <c r="I22" s="43"/>
      <c r="J22" s="12"/>
      <c r="K22" s="12"/>
      <c r="L22" s="12"/>
      <c r="M22" s="12"/>
      <c r="N22" s="12"/>
      <c r="O22" s="12"/>
      <c r="P22" s="13">
        <f>SUM(P4:P21)</f>
        <v>160185991.74200001</v>
      </c>
      <c r="Q22" s="13">
        <f>SUM(Q4:Q21)</f>
        <v>57017876.903977476</v>
      </c>
      <c r="R22" s="13">
        <f>SUM(R4:R21)</f>
        <v>103168114.8380225</v>
      </c>
      <c r="S22" s="13"/>
      <c r="T22" s="13">
        <f>SUM(T4:T21)</f>
        <v>103168114.8380225</v>
      </c>
    </row>
    <row r="23" spans="2:22" x14ac:dyDescent="0.25">
      <c r="B23" s="51" t="s">
        <v>16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</row>
    <row r="24" spans="2:22" ht="15" customHeight="1" x14ac:dyDescent="0.25">
      <c r="B24" s="52" t="s">
        <v>62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</row>
    <row r="25" spans="2:22" x14ac:dyDescent="0.25">
      <c r="B25" s="51" t="s">
        <v>17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14"/>
    </row>
    <row r="26" spans="2:22" x14ac:dyDescent="0.25">
      <c r="B26" s="51" t="s">
        <v>63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7"/>
    </row>
    <row r="27" spans="2:22" x14ac:dyDescent="0.25">
      <c r="P27" s="14">
        <f>0.8*P22</f>
        <v>128148793.39360002</v>
      </c>
      <c r="U27" s="14"/>
    </row>
    <row r="28" spans="2:22" x14ac:dyDescent="0.25">
      <c r="P28" s="17"/>
      <c r="T28" s="32"/>
      <c r="U28" s="18"/>
    </row>
    <row r="29" spans="2:22" x14ac:dyDescent="0.25">
      <c r="C29" s="19"/>
      <c r="D29" s="19"/>
      <c r="F29" s="20"/>
      <c r="I29" s="21"/>
      <c r="P29" s="22"/>
      <c r="Q29" s="22"/>
      <c r="R29" s="22"/>
      <c r="S29" s="22"/>
      <c r="T29" s="22"/>
    </row>
    <row r="30" spans="2:22" x14ac:dyDescent="0.25">
      <c r="C30" s="19"/>
      <c r="D30" s="19"/>
      <c r="F30" s="20"/>
      <c r="H30" s="21"/>
      <c r="I30" s="21"/>
      <c r="T30" s="37"/>
    </row>
    <row r="31" spans="2:22" x14ac:dyDescent="0.25">
      <c r="C31" s="23"/>
      <c r="D31" s="23"/>
      <c r="E31" s="24"/>
      <c r="F31" s="24"/>
      <c r="G31" s="25"/>
      <c r="H31" s="21"/>
      <c r="J31" s="21"/>
    </row>
    <row r="32" spans="2:22" x14ac:dyDescent="0.25">
      <c r="E32" s="24"/>
      <c r="F32" s="24"/>
      <c r="G32" s="26"/>
      <c r="H32" s="21"/>
      <c r="J32" s="21"/>
      <c r="U32" s="14"/>
    </row>
    <row r="33" spans="5:21" x14ac:dyDescent="0.25">
      <c r="F33" s="20"/>
      <c r="G33" s="26"/>
      <c r="H33" s="21"/>
      <c r="I33" s="21"/>
      <c r="M33" s="18"/>
      <c r="U33" s="27"/>
    </row>
    <row r="34" spans="5:21" x14ac:dyDescent="0.25">
      <c r="E34" s="40"/>
      <c r="F34" s="28"/>
      <c r="G34"/>
      <c r="H34" s="21"/>
      <c r="I34" s="21"/>
      <c r="U34" s="18"/>
    </row>
    <row r="35" spans="5:21" x14ac:dyDescent="0.25">
      <c r="E35" s="41"/>
      <c r="F35" s="29"/>
      <c r="H35" s="21"/>
      <c r="I35" s="21"/>
    </row>
    <row r="36" spans="5:21" x14ac:dyDescent="0.25">
      <c r="H36" s="21"/>
      <c r="I36" s="21"/>
      <c r="O36" s="14"/>
    </row>
    <row r="37" spans="5:21" x14ac:dyDescent="0.25">
      <c r="H37" s="21"/>
      <c r="I37" s="21"/>
      <c r="O37" s="14"/>
    </row>
    <row r="38" spans="5:21" x14ac:dyDescent="0.25">
      <c r="E38" s="42"/>
      <c r="F38" s="30"/>
      <c r="J38" s="18"/>
      <c r="O38" s="31"/>
      <c r="T38" s="37"/>
    </row>
    <row r="39" spans="5:21" x14ac:dyDescent="0.25">
      <c r="E39" s="40"/>
      <c r="F39" s="28"/>
      <c r="J39" s="18"/>
      <c r="T39" s="14"/>
    </row>
    <row r="40" spans="5:21" x14ac:dyDescent="0.25">
      <c r="T40" s="14"/>
    </row>
    <row r="41" spans="5:21" x14ac:dyDescent="0.25">
      <c r="T41" s="14"/>
    </row>
  </sheetData>
  <mergeCells count="5">
    <mergeCell ref="B22:E22"/>
    <mergeCell ref="B23:T23"/>
    <mergeCell ref="B24:T24"/>
    <mergeCell ref="B25:T25"/>
    <mergeCell ref="B26:T26"/>
  </mergeCells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A75F5-27B0-4925-8293-3E596BF5E411}">
  <dimension ref="C4:J21"/>
  <sheetViews>
    <sheetView workbookViewId="0">
      <selection activeCell="D21" sqref="D21"/>
    </sheetView>
  </sheetViews>
  <sheetFormatPr defaultRowHeight="15" x14ac:dyDescent="0.25"/>
  <cols>
    <col min="3" max="3" width="17" bestFit="1" customWidth="1"/>
    <col min="4" max="4" width="12.5703125" bestFit="1" customWidth="1"/>
    <col min="5" max="5" width="11.140625" bestFit="1" customWidth="1"/>
  </cols>
  <sheetData>
    <row r="4" spans="3:10" x14ac:dyDescent="0.25">
      <c r="C4" t="s">
        <v>52</v>
      </c>
    </row>
    <row r="5" spans="3:10" x14ac:dyDescent="0.25">
      <c r="C5" t="s">
        <v>53</v>
      </c>
      <c r="D5">
        <v>41242.800000000003</v>
      </c>
      <c r="E5" t="s">
        <v>54</v>
      </c>
    </row>
    <row r="6" spans="3:10" x14ac:dyDescent="0.25">
      <c r="D6">
        <v>10.19</v>
      </c>
      <c r="E6" t="s">
        <v>55</v>
      </c>
    </row>
    <row r="7" spans="3:10" x14ac:dyDescent="0.25">
      <c r="C7" t="s">
        <v>56</v>
      </c>
      <c r="D7">
        <v>12000</v>
      </c>
      <c r="E7" t="s">
        <v>58</v>
      </c>
      <c r="G7" t="s">
        <v>59</v>
      </c>
    </row>
    <row r="8" spans="3:10" x14ac:dyDescent="0.25">
      <c r="C8" t="s">
        <v>57</v>
      </c>
      <c r="D8" s="14">
        <f>D7*D5</f>
        <v>494913600.00000006</v>
      </c>
    </row>
    <row r="10" spans="3:10" x14ac:dyDescent="0.25">
      <c r="C10" t="s">
        <v>60</v>
      </c>
      <c r="D10">
        <v>7000</v>
      </c>
      <c r="E10" t="s">
        <v>58</v>
      </c>
    </row>
    <row r="11" spans="3:10" x14ac:dyDescent="0.25">
      <c r="C11" t="s">
        <v>61</v>
      </c>
      <c r="D11" s="14">
        <f>D10*D5</f>
        <v>288699600</v>
      </c>
    </row>
    <row r="13" spans="3:10" x14ac:dyDescent="0.25">
      <c r="C13" t="s">
        <v>64</v>
      </c>
      <c r="D13" s="14">
        <f>4000*900</f>
        <v>3600000</v>
      </c>
      <c r="F13" t="s">
        <v>65</v>
      </c>
    </row>
    <row r="14" spans="3:10" x14ac:dyDescent="0.25">
      <c r="C14" t="s">
        <v>66</v>
      </c>
      <c r="D14" s="14">
        <v>1400000</v>
      </c>
    </row>
    <row r="15" spans="3:10" x14ac:dyDescent="0.25">
      <c r="D15" s="7">
        <f>SUM(D13:D14)</f>
        <v>5000000</v>
      </c>
    </row>
    <row r="16" spans="3:10" x14ac:dyDescent="0.25">
      <c r="I16">
        <v>10.7639</v>
      </c>
      <c r="J16">
        <v>12000</v>
      </c>
    </row>
    <row r="17" spans="3:10" x14ac:dyDescent="0.25">
      <c r="D17" s="45">
        <v>80094796.816323876</v>
      </c>
      <c r="J17">
        <f>J16/I16</f>
        <v>1114.8375588773586</v>
      </c>
    </row>
    <row r="18" spans="3:10" x14ac:dyDescent="0.25">
      <c r="C18" s="22" t="s">
        <v>69</v>
      </c>
      <c r="D18" s="44">
        <f>D15+'Building Valuation'!T22+Sheet1!D8+D17</f>
        <v>683176511.65434647</v>
      </c>
    </row>
    <row r="19" spans="3:10" x14ac:dyDescent="0.25">
      <c r="D19" s="14">
        <v>683200000</v>
      </c>
    </row>
    <row r="20" spans="3:10" x14ac:dyDescent="0.25">
      <c r="D20" s="14">
        <f>D19*0.85</f>
        <v>580720000</v>
      </c>
    </row>
    <row r="21" spans="3:10" x14ac:dyDescent="0.25">
      <c r="D21" s="14">
        <f>D19*0.75</f>
        <v>512400000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Building Valuation</vt:lpstr>
      <vt:lpstr>Sheet1</vt:lpstr>
      <vt:lpstr>'Building Valuation'!Print_Area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Manas Upmanyu</dc:creator>
  <cp:lastModifiedBy>Manas Upmanyu</cp:lastModifiedBy>
  <dcterms:created xsi:type="dcterms:W3CDTF">2023-07-19T11:11:33Z</dcterms:created>
  <dcterms:modified xsi:type="dcterms:W3CDTF">2023-09-08T14:00:38Z</dcterms:modified>
</cp:coreProperties>
</file>