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m Since 01-12-2021\Delhi NCR\Noida\VIS(2023-24)-PL224-191-266, Ms. Gannon Dunkerley &amp; Co. Ltd\Working PL224\"/>
    </mc:Choice>
  </mc:AlternateContent>
  <xr:revisionPtr revIDLastSave="0" documentId="13_ncr:1_{4D6F3644-414B-4C3A-94AE-A51D9E7D9563}" xr6:coauthVersionLast="47" xr6:coauthVersionMax="47" xr10:uidLastSave="{00000000-0000-0000-0000-000000000000}"/>
  <bookViews>
    <workbookView xWindow="-120" yWindow="-120" windowWidth="21840" windowHeight="13140" xr2:uid="{5E6017E1-5158-45CA-A23C-0CAF3D803784}"/>
  </bookViews>
  <sheets>
    <sheet name="Building Valuation" sheetId="2" r:id="rId1"/>
    <sheet name="Land" sheetId="3" r:id="rId2"/>
  </sheets>
  <definedNames>
    <definedName name="_xlnm._FilterDatabase" localSheetId="0" hidden="1">'Building Valuation'!$B$3:$T$11</definedName>
    <definedName name="_xlnm.Print_Area" localSheetId="0">'Building Valuation'!$B$2:$R$10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D17" i="3" l="1"/>
  <c r="D16" i="3"/>
  <c r="G9" i="3"/>
  <c r="D12" i="3"/>
  <c r="H30" i="3"/>
  <c r="I30" i="3" s="1"/>
  <c r="I27" i="3"/>
  <c r="D10" i="3"/>
  <c r="G6" i="2"/>
  <c r="G5" i="2"/>
  <c r="G4" i="2"/>
  <c r="L6" i="2" l="1"/>
  <c r="L5" i="2"/>
  <c r="L4" i="2"/>
  <c r="H4" i="2" l="1"/>
  <c r="P4" i="2" s="1"/>
  <c r="Q4" i="2" s="1"/>
  <c r="G7" i="2"/>
  <c r="H5" i="2"/>
  <c r="P5" i="2" s="1"/>
  <c r="Q5" i="2" s="1"/>
  <c r="R5" i="2" s="1"/>
  <c r="H6" i="2"/>
  <c r="P6" i="2" s="1"/>
  <c r="T5" i="2" l="1"/>
  <c r="P2" i="2"/>
  <c r="R4" i="2"/>
  <c r="T4" i="2" s="1"/>
  <c r="P7" i="2"/>
  <c r="P12" i="2" s="1"/>
  <c r="Q6" i="2"/>
  <c r="R6" i="2" s="1"/>
  <c r="H7" i="2"/>
  <c r="T6" i="2" l="1"/>
  <c r="Q2" i="2"/>
  <c r="R2" i="2"/>
  <c r="R7" i="2"/>
  <c r="T7" i="2" l="1"/>
  <c r="D13" i="3" s="1"/>
  <c r="D14" i="3" s="1"/>
  <c r="T2" i="2"/>
</calcChain>
</file>

<file path=xl/sharedStrings.xml><?xml version="1.0" encoding="utf-8"?>
<sst xmlns="http://schemas.openxmlformats.org/spreadsheetml/2006/main" count="57" uniqueCount="53">
  <si>
    <t>Floor</t>
  </si>
  <si>
    <t>Type of Structure</t>
  </si>
  <si>
    <t>Area
(in sq.mtr.)</t>
  </si>
  <si>
    <t>Area
(in sq.ft.)</t>
  </si>
  <si>
    <t>Year of Construction</t>
  </si>
  <si>
    <t xml:space="preserve">Year of Valuation </t>
  </si>
  <si>
    <t>Total Life Consumed 
(in years)</t>
  </si>
  <si>
    <t>Total Economical Life
(in years)</t>
  </si>
  <si>
    <t>Salvage value</t>
  </si>
  <si>
    <t>Plinth Area  Rate 
(in per sq.ft.)</t>
  </si>
  <si>
    <t>Gross Replacement Value</t>
  </si>
  <si>
    <t>Depreciation</t>
  </si>
  <si>
    <t>Depreciated Value</t>
  </si>
  <si>
    <t>Depreciated Replacement Market Value</t>
  </si>
  <si>
    <t>Ground Floor</t>
  </si>
  <si>
    <t>TOTAL</t>
  </si>
  <si>
    <t>Remarks: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</si>
  <si>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 etc. has been taken on the basis of the measurement by the surveyor during the site survey.</t>
    </r>
  </si>
  <si>
    <r>
      <t>2.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</si>
  <si>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Building Name</t>
  </si>
  <si>
    <t>Office Building</t>
  </si>
  <si>
    <t>Height (in mtr.)</t>
  </si>
  <si>
    <t>Condition of structure</t>
  </si>
  <si>
    <t>Good</t>
  </si>
  <si>
    <t>Average</t>
  </si>
  <si>
    <t>Oblescence Factor</t>
  </si>
  <si>
    <t>S. No.</t>
  </si>
  <si>
    <t>Production and Store Hall</t>
  </si>
  <si>
    <t>Security &amp; Toilet</t>
  </si>
  <si>
    <t>Ground + First Floor</t>
  </si>
  <si>
    <t>Deed</t>
  </si>
  <si>
    <t>9th March 1983</t>
  </si>
  <si>
    <t>Area</t>
  </si>
  <si>
    <t>Plot Address</t>
  </si>
  <si>
    <t>Plot No. 15, Block-D, Sector-8, New Okhla Industrial Development Area, District- Ghaziabad, Uttar Pradesh</t>
  </si>
  <si>
    <t>sq.mtr.</t>
  </si>
  <si>
    <t>Rate Range</t>
  </si>
  <si>
    <t>per sq. mtr.</t>
  </si>
  <si>
    <t>Rate Adopted</t>
  </si>
  <si>
    <t>Guideline Rate</t>
  </si>
  <si>
    <t>Guideline Value</t>
  </si>
  <si>
    <t>Boundary wall</t>
  </si>
  <si>
    <t>per sq.ft.</t>
  </si>
  <si>
    <t>OR</t>
  </si>
  <si>
    <t>G.I. Shed mounted on Brick wall</t>
  </si>
  <si>
    <t xml:space="preserve"> RCC framed structure with  brick wall 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</si>
  <si>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All the buildings are situated at Plot No. 15, Block-D, Sector-8, New Okhla Industrial Development Area, District- Ghaziabad, Uttar Pradesh.</t>
    </r>
  </si>
  <si>
    <t>Rs.80,000/- to Rs.90,000/- per sq.mtr.</t>
  </si>
  <si>
    <t>1.26 Acre</t>
  </si>
  <si>
    <t>Building</t>
  </si>
  <si>
    <t>Total</t>
  </si>
  <si>
    <t>Land Value</t>
  </si>
  <si>
    <t>per sq.mtr.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</si>
</sst>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_ * #,##0.0_ ;_ * \-#,##0.0_ ;_ * &quot;-&quot;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2" applyNumberFormat="1" applyFont="1" applyFill="1" applyBorder="1" applyAlignment="1">
      <alignment horizontal="center" vertical="center"/>
    </xf>
    <xf numFmtId="9" fontId="0" fillId="0" borderId="1" xfId="3" applyFont="1" applyFill="1" applyBorder="1" applyAlignment="1">
      <alignment horizontal="center" vertical="center"/>
    </xf>
    <xf numFmtId="164" fontId="0" fillId="0" borderId="0" xfId="0" applyNumberFormat="1"/>
    <xf numFmtId="43" fontId="0" fillId="0" borderId="0" xfId="1" applyFont="1"/>
    <xf numFmtId="165" fontId="0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5" fontId="3" fillId="0" borderId="1" xfId="2" applyNumberFormat="1" applyFont="1" applyBorder="1" applyAlignment="1">
      <alignment horizontal="center" vertical="center"/>
    </xf>
    <xf numFmtId="164" fontId="0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/>
    </xf>
    <xf numFmtId="44" fontId="0" fillId="0" borderId="0" xfId="0" applyNumberFormat="1"/>
    <xf numFmtId="43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0" fontId="3" fillId="0" borderId="0" xfId="0" applyFont="1"/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/>
    <xf numFmtId="165" fontId="0" fillId="0" borderId="0" xfId="2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5" fontId="3" fillId="0" borderId="0" xfId="2" applyNumberFormat="1" applyFont="1" applyAlignment="1">
      <alignment wrapText="1"/>
    </xf>
    <xf numFmtId="164" fontId="3" fillId="0" borderId="0" xfId="1" applyNumberFormat="1" applyFont="1"/>
    <xf numFmtId="43" fontId="0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0" fillId="0" borderId="0" xfId="1" applyFont="1" applyAlignment="1">
      <alignment horizontal="left"/>
    </xf>
    <xf numFmtId="165" fontId="3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165" fontId="0" fillId="0" borderId="0" xfId="0" applyNumberFormat="1"/>
    <xf numFmtId="11" fontId="0" fillId="0" borderId="0" xfId="1" applyNumberFormat="1" applyFont="1"/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19</xdr:col>
      <xdr:colOff>316059</xdr:colOff>
      <xdr:row>83</xdr:row>
      <xdr:rowOff>181638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73DFEA-E936-49A4-97E9-D25051D71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858500"/>
          <a:ext cx="12422334" cy="47536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19</xdr:col>
      <xdr:colOff>354164</xdr:colOff>
      <xdr:row>55</xdr:row>
      <xdr:rowOff>114954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A5C3050-6358-33DB-E381-52E6594EE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334000"/>
          <a:ext cx="12460439" cy="4686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3F5D3-68AD-4FDF-BFAD-D42B54EB9A5E}">
  <dimension ref="B2:V26"/>
  <sheetViews>
    <sheetView tabSelected="1" zoomScale="85" zoomScaleNormal="85" zoomScaleSheetLayoutView="85" workbookViewId="0">
      <selection activeCell="U17" sqref="U15:U17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6" customWidth="1"/>
    <col min="4" max="4" width="17" style="16" customWidth="1"/>
    <col min="5" max="5" width="20.42578125" style="16" customWidth="1"/>
    <col min="6" max="6" width="11.140625" style="16" hidden="1" customWidth="1"/>
    <col min="7" max="7" width="8.85546875" style="16" customWidth="1"/>
    <col min="8" max="8" width="8.85546875" style="17" customWidth="1"/>
    <col min="9" max="9" width="8.85546875" style="9" customWidth="1"/>
    <col min="10" max="10" width="12.5703125" customWidth="1"/>
    <col min="11" max="11" width="9.5703125" hidden="1" customWidth="1"/>
    <col min="12" max="12" width="11" customWidth="1"/>
    <col min="13" max="13" width="11.140625" hidden="1" customWidth="1"/>
    <col min="14" max="14" width="7.7109375" hidden="1" customWidth="1"/>
    <col min="15" max="15" width="12.5703125" bestFit="1" customWidth="1"/>
    <col min="16" max="16" width="13.42578125" bestFit="1" customWidth="1"/>
    <col min="17" max="18" width="13.42578125" hidden="1" customWidth="1"/>
    <col min="19" max="19" width="11.28515625" hidden="1" customWidth="1"/>
    <col min="20" max="20" width="13.42578125" bestFit="1" customWidth="1"/>
    <col min="21" max="21" width="14.42578125" bestFit="1" customWidth="1"/>
  </cols>
  <sheetData>
    <row r="2" spans="2:22" x14ac:dyDescent="0.25">
      <c r="P2" s="15">
        <f>SUBTOTAL(9,P4:P6)</f>
        <v>23213276.045400001</v>
      </c>
      <c r="Q2" s="15">
        <f>SUBTOTAL(9,Q4:Q6)</f>
        <v>8613802.5791579988</v>
      </c>
      <c r="R2" s="15">
        <f>SUBTOTAL(9,R4:R6)</f>
        <v>14599473.466242002</v>
      </c>
      <c r="S2" s="15"/>
      <c r="T2" s="15">
        <f>SUBTOTAL(9,T4:T6)</f>
        <v>14599473.466242002</v>
      </c>
    </row>
    <row r="3" spans="2:22" s="1" customFormat="1" ht="60" x14ac:dyDescent="0.25">
      <c r="B3" s="37" t="s">
        <v>26</v>
      </c>
      <c r="C3" s="38" t="s">
        <v>0</v>
      </c>
      <c r="D3" s="38" t="s">
        <v>19</v>
      </c>
      <c r="E3" s="38" t="s">
        <v>1</v>
      </c>
      <c r="F3" s="43" t="s">
        <v>22</v>
      </c>
      <c r="G3" s="38" t="s">
        <v>2</v>
      </c>
      <c r="H3" s="39" t="s">
        <v>3</v>
      </c>
      <c r="I3" s="40" t="s">
        <v>21</v>
      </c>
      <c r="J3" s="38" t="s">
        <v>4</v>
      </c>
      <c r="K3" s="43" t="s">
        <v>5</v>
      </c>
      <c r="L3" s="38" t="s">
        <v>6</v>
      </c>
      <c r="M3" s="43" t="s">
        <v>7</v>
      </c>
      <c r="N3" s="43" t="s">
        <v>8</v>
      </c>
      <c r="O3" s="38" t="s">
        <v>9</v>
      </c>
      <c r="P3" s="38" t="s">
        <v>10</v>
      </c>
      <c r="Q3" s="43" t="s">
        <v>11</v>
      </c>
      <c r="R3" s="43" t="s">
        <v>12</v>
      </c>
      <c r="S3" s="43" t="s">
        <v>25</v>
      </c>
      <c r="T3" s="38" t="s">
        <v>13</v>
      </c>
    </row>
    <row r="4" spans="2:22" ht="30" x14ac:dyDescent="0.25">
      <c r="B4" s="2">
        <v>1</v>
      </c>
      <c r="C4" s="3" t="s">
        <v>29</v>
      </c>
      <c r="D4" s="3" t="s">
        <v>20</v>
      </c>
      <c r="E4" s="3" t="s">
        <v>45</v>
      </c>
      <c r="F4" s="3" t="s">
        <v>23</v>
      </c>
      <c r="G4" s="33">
        <f>2*(23*7.5)</f>
        <v>345</v>
      </c>
      <c r="H4" s="4">
        <f>G4*10.7639</f>
        <v>3713.5454999999997</v>
      </c>
      <c r="I4" s="33">
        <v>3</v>
      </c>
      <c r="J4" s="2">
        <v>2005</v>
      </c>
      <c r="K4" s="2">
        <v>2023</v>
      </c>
      <c r="L4" s="2">
        <f t="shared" ref="L4:L6" si="0">K4-J4</f>
        <v>18</v>
      </c>
      <c r="M4" s="2">
        <v>60</v>
      </c>
      <c r="N4" s="5">
        <v>0.9</v>
      </c>
      <c r="O4" s="6">
        <v>1500</v>
      </c>
      <c r="P4" s="6">
        <f t="shared" ref="P4:P6" si="1">O4*H4</f>
        <v>5570318.25</v>
      </c>
      <c r="Q4" s="6">
        <f>P4*(N4/M4)*IF(M4&gt;L4,L4,M4)</f>
        <v>1503985.9275000002</v>
      </c>
      <c r="R4" s="6">
        <f>P4-Q4</f>
        <v>4066332.3224999998</v>
      </c>
      <c r="S4" s="7">
        <v>0</v>
      </c>
      <c r="T4" s="6">
        <f>(1-S4)*R4</f>
        <v>4066332.3224999998</v>
      </c>
    </row>
    <row r="5" spans="2:22" ht="30" x14ac:dyDescent="0.25">
      <c r="B5" s="2">
        <v>2</v>
      </c>
      <c r="C5" s="3" t="s">
        <v>14</v>
      </c>
      <c r="D5" s="3" t="s">
        <v>27</v>
      </c>
      <c r="E5" s="3" t="s">
        <v>44</v>
      </c>
      <c r="F5" s="3" t="s">
        <v>23</v>
      </c>
      <c r="G5" s="33">
        <f>39*23</f>
        <v>897</v>
      </c>
      <c r="H5" s="4">
        <f t="shared" ref="H5:H6" si="2">G5*10.7639</f>
        <v>9655.2183000000005</v>
      </c>
      <c r="I5" s="33">
        <v>9</v>
      </c>
      <c r="J5" s="2">
        <v>2005</v>
      </c>
      <c r="K5" s="2">
        <v>2023</v>
      </c>
      <c r="L5" s="2">
        <f t="shared" si="0"/>
        <v>18</v>
      </c>
      <c r="M5" s="2">
        <v>40</v>
      </c>
      <c r="N5" s="5">
        <v>0.9</v>
      </c>
      <c r="O5" s="6">
        <v>1800</v>
      </c>
      <c r="P5" s="10">
        <f t="shared" si="1"/>
        <v>17379392.940000001</v>
      </c>
      <c r="Q5" s="6">
        <f t="shared" ref="Q5:Q6" si="3">P5*(N5/M5)*IF(M5&gt;L5,L5,M5)</f>
        <v>7038654.1406999994</v>
      </c>
      <c r="R5" s="6">
        <f t="shared" ref="R5:R6" si="4">P5-Q5</f>
        <v>10340738.799300002</v>
      </c>
      <c r="S5" s="7">
        <v>0</v>
      </c>
      <c r="T5" s="6">
        <f t="shared" ref="T5:T6" si="5">(1-S5)*R5</f>
        <v>10340738.799300002</v>
      </c>
      <c r="V5" s="9"/>
    </row>
    <row r="6" spans="2:22" ht="30" x14ac:dyDescent="0.25">
      <c r="B6" s="2">
        <v>3</v>
      </c>
      <c r="C6" s="3" t="s">
        <v>14</v>
      </c>
      <c r="D6" s="3" t="s">
        <v>28</v>
      </c>
      <c r="E6" s="3" t="s">
        <v>45</v>
      </c>
      <c r="F6" s="3" t="s">
        <v>24</v>
      </c>
      <c r="G6" s="33">
        <f>5.3*3.3</f>
        <v>17.489999999999998</v>
      </c>
      <c r="H6" s="4">
        <f t="shared" si="2"/>
        <v>188.26061099999998</v>
      </c>
      <c r="I6" s="33">
        <v>2.2999999999999998</v>
      </c>
      <c r="J6" s="2">
        <v>2005</v>
      </c>
      <c r="K6" s="2">
        <v>2023</v>
      </c>
      <c r="L6" s="2">
        <f t="shared" si="0"/>
        <v>18</v>
      </c>
      <c r="M6" s="2">
        <v>60</v>
      </c>
      <c r="N6" s="5">
        <v>0.9</v>
      </c>
      <c r="O6" s="6">
        <v>1400</v>
      </c>
      <c r="P6" s="10">
        <f t="shared" si="1"/>
        <v>263564.8554</v>
      </c>
      <c r="Q6" s="6">
        <f t="shared" si="3"/>
        <v>71162.510958000013</v>
      </c>
      <c r="R6" s="6">
        <f t="shared" si="4"/>
        <v>192402.34444199997</v>
      </c>
      <c r="S6" s="7">
        <v>0</v>
      </c>
      <c r="T6" s="6">
        <f t="shared" si="5"/>
        <v>192402.34444199997</v>
      </c>
    </row>
    <row r="7" spans="2:22" x14ac:dyDescent="0.25">
      <c r="B7" s="45" t="s">
        <v>15</v>
      </c>
      <c r="C7" s="45"/>
      <c r="D7" s="45"/>
      <c r="E7" s="45"/>
      <c r="F7" s="11"/>
      <c r="G7" s="12">
        <f>SUM(G4:G6)</f>
        <v>1259.49</v>
      </c>
      <c r="H7" s="12">
        <f>SUM(H4:H6)</f>
        <v>13557.024411</v>
      </c>
      <c r="I7" s="34"/>
      <c r="J7" s="13"/>
      <c r="K7" s="13"/>
      <c r="L7" s="13"/>
      <c r="M7" s="13"/>
      <c r="N7" s="13"/>
      <c r="O7" s="13"/>
      <c r="P7" s="14">
        <f>SUM(P4:P6)</f>
        <v>23213276.045400001</v>
      </c>
      <c r="Q7" s="14"/>
      <c r="R7" s="14">
        <f>SUM(R4:R6)</f>
        <v>14599473.466242002</v>
      </c>
      <c r="S7" s="14"/>
      <c r="T7" s="14">
        <f>SUM(T4:T6)</f>
        <v>14599473.466242002</v>
      </c>
    </row>
    <row r="8" spans="2:22" x14ac:dyDescent="0.25">
      <c r="B8" s="46" t="s">
        <v>16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2:22" ht="15" customHeight="1" x14ac:dyDescent="0.25">
      <c r="B9" s="47" t="s">
        <v>17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2:22" x14ac:dyDescent="0.25">
      <c r="B10" s="46" t="s">
        <v>18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15"/>
    </row>
    <row r="11" spans="2:22" x14ac:dyDescent="0.25">
      <c r="B11" s="46" t="s">
        <v>46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8"/>
    </row>
    <row r="12" spans="2:22" x14ac:dyDescent="0.25">
      <c r="P12" s="15">
        <f>0.8*P7</f>
        <v>18570620.836320002</v>
      </c>
      <c r="U12" s="15"/>
    </row>
    <row r="13" spans="2:22" x14ac:dyDescent="0.25">
      <c r="P13" s="18"/>
      <c r="T13" s="36"/>
      <c r="U13" s="19"/>
    </row>
    <row r="14" spans="2:22" x14ac:dyDescent="0.25">
      <c r="C14" s="20"/>
      <c r="D14" s="20"/>
      <c r="E14" s="21"/>
      <c r="F14" s="21"/>
      <c r="I14" s="35"/>
      <c r="P14" s="23"/>
      <c r="Q14" s="23"/>
      <c r="R14" s="23"/>
      <c r="S14" s="23"/>
      <c r="T14" s="23"/>
    </row>
    <row r="15" spans="2:22" x14ac:dyDescent="0.25">
      <c r="C15" s="20"/>
      <c r="D15" s="20"/>
      <c r="E15" s="21"/>
      <c r="F15" s="21"/>
      <c r="H15" s="22"/>
      <c r="I15" s="35"/>
    </row>
    <row r="16" spans="2:22" x14ac:dyDescent="0.25">
      <c r="C16" s="24"/>
      <c r="D16" s="24"/>
      <c r="E16" s="25"/>
      <c r="F16" s="25"/>
      <c r="G16" s="26"/>
      <c r="H16" s="22"/>
      <c r="J16" s="22"/>
    </row>
    <row r="17" spans="5:21" x14ac:dyDescent="0.25">
      <c r="E17" s="25"/>
      <c r="F17" s="25"/>
      <c r="G17" s="27"/>
      <c r="H17" s="22"/>
      <c r="J17" s="22"/>
      <c r="U17" s="15"/>
    </row>
    <row r="18" spans="5:21" x14ac:dyDescent="0.25">
      <c r="E18" s="21"/>
      <c r="F18" s="21"/>
      <c r="G18" s="27"/>
      <c r="H18" s="22"/>
      <c r="I18" s="35"/>
      <c r="M18" s="19"/>
      <c r="U18" s="28"/>
    </row>
    <row r="19" spans="5:21" x14ac:dyDescent="0.25">
      <c r="E19" s="29"/>
      <c r="F19" s="29"/>
      <c r="G19"/>
      <c r="H19" s="22"/>
      <c r="I19" s="35"/>
      <c r="U19" s="19"/>
    </row>
    <row r="20" spans="5:21" x14ac:dyDescent="0.25">
      <c r="E20" s="30"/>
      <c r="F20" s="30"/>
      <c r="H20" s="22"/>
      <c r="I20" s="35"/>
    </row>
    <row r="21" spans="5:21" x14ac:dyDescent="0.25">
      <c r="H21" s="22"/>
      <c r="I21" s="35"/>
      <c r="O21" s="15"/>
      <c r="P21">
        <v>2</v>
      </c>
    </row>
    <row r="22" spans="5:21" x14ac:dyDescent="0.25">
      <c r="H22" s="22"/>
      <c r="I22" s="35"/>
      <c r="O22" s="15"/>
    </row>
    <row r="23" spans="5:21" x14ac:dyDescent="0.25">
      <c r="E23" s="31"/>
      <c r="F23" s="31"/>
      <c r="J23" s="19"/>
      <c r="O23" s="32"/>
      <c r="T23" s="41"/>
    </row>
    <row r="24" spans="5:21" x14ac:dyDescent="0.25">
      <c r="E24" s="29"/>
      <c r="F24" s="29"/>
      <c r="I24" s="42"/>
      <c r="J24" s="19"/>
      <c r="T24" s="15"/>
    </row>
    <row r="25" spans="5:21" x14ac:dyDescent="0.25">
      <c r="T25" s="15"/>
    </row>
    <row r="26" spans="5:21" x14ac:dyDescent="0.25">
      <c r="T26" s="15"/>
    </row>
  </sheetData>
  <mergeCells count="5">
    <mergeCell ref="B7:E7"/>
    <mergeCell ref="B8:T8"/>
    <mergeCell ref="B9:T9"/>
    <mergeCell ref="B10:T10"/>
    <mergeCell ref="B11:T11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3DFCB-2D17-4B0D-93B7-99334DCFB277}">
  <dimension ref="C3:I32"/>
  <sheetViews>
    <sheetView workbookViewId="0">
      <selection activeCell="D19" sqref="D19"/>
    </sheetView>
  </sheetViews>
  <sheetFormatPr defaultRowHeight="15" x14ac:dyDescent="0.25"/>
  <cols>
    <col min="3" max="3" width="15.42578125" bestFit="1" customWidth="1"/>
    <col min="4" max="4" width="15.28515625" bestFit="1" customWidth="1"/>
    <col min="5" max="5" width="11.140625" bestFit="1" customWidth="1"/>
    <col min="8" max="8" width="11.5703125" bestFit="1" customWidth="1"/>
    <col min="9" max="9" width="9.28515625" bestFit="1" customWidth="1"/>
  </cols>
  <sheetData>
    <row r="3" spans="3:8" x14ac:dyDescent="0.25">
      <c r="C3" t="s">
        <v>30</v>
      </c>
      <c r="D3" t="s">
        <v>31</v>
      </c>
    </row>
    <row r="5" spans="3:8" x14ac:dyDescent="0.25">
      <c r="C5" t="s">
        <v>33</v>
      </c>
      <c r="D5" t="s">
        <v>34</v>
      </c>
    </row>
    <row r="6" spans="3:8" x14ac:dyDescent="0.25">
      <c r="C6" t="s">
        <v>32</v>
      </c>
      <c r="D6">
        <v>5093.29</v>
      </c>
      <c r="E6" t="s">
        <v>35</v>
      </c>
      <c r="F6" t="s">
        <v>43</v>
      </c>
      <c r="G6" t="s">
        <v>48</v>
      </c>
    </row>
    <row r="8" spans="3:8" x14ac:dyDescent="0.25">
      <c r="C8" t="s">
        <v>36</v>
      </c>
      <c r="D8" t="s">
        <v>47</v>
      </c>
    </row>
    <row r="9" spans="3:8" x14ac:dyDescent="0.25">
      <c r="C9" t="s">
        <v>38</v>
      </c>
      <c r="D9" s="15">
        <v>85000</v>
      </c>
      <c r="E9" t="s">
        <v>37</v>
      </c>
      <c r="F9" s="44" t="s">
        <v>43</v>
      </c>
      <c r="G9" s="19">
        <f>D9/10.7639</f>
        <v>7896.7660420479569</v>
      </c>
      <c r="H9" t="s">
        <v>42</v>
      </c>
    </row>
    <row r="10" spans="3:8" x14ac:dyDescent="0.25">
      <c r="C10" s="23" t="s">
        <v>51</v>
      </c>
      <c r="D10" s="32">
        <f>D9*D6</f>
        <v>432929650</v>
      </c>
    </row>
    <row r="11" spans="3:8" x14ac:dyDescent="0.25">
      <c r="C11" s="23"/>
      <c r="D11" s="32"/>
    </row>
    <row r="12" spans="3:8" x14ac:dyDescent="0.25">
      <c r="C12" s="23" t="s">
        <v>41</v>
      </c>
      <c r="D12" s="32">
        <f>307*4000</f>
        <v>1228000</v>
      </c>
    </row>
    <row r="13" spans="3:8" x14ac:dyDescent="0.25">
      <c r="C13" s="23" t="s">
        <v>49</v>
      </c>
      <c r="D13" s="32">
        <f>'Building Valuation'!T7</f>
        <v>14599473.466242002</v>
      </c>
    </row>
    <row r="14" spans="3:8" x14ac:dyDescent="0.25">
      <c r="C14" s="23" t="s">
        <v>50</v>
      </c>
      <c r="D14" s="32">
        <f>D13+D10+D12</f>
        <v>448757123.46624202</v>
      </c>
    </row>
    <row r="15" spans="3:8" x14ac:dyDescent="0.25">
      <c r="C15" s="23"/>
      <c r="D15" s="32">
        <v>448800000</v>
      </c>
    </row>
    <row r="16" spans="3:8" x14ac:dyDescent="0.25">
      <c r="D16" s="8">
        <f>D15*0.85</f>
        <v>381480000</v>
      </c>
    </row>
    <row r="17" spans="3:9" x14ac:dyDescent="0.25">
      <c r="D17" s="8">
        <f>D15*0.75</f>
        <v>336600000</v>
      </c>
    </row>
    <row r="18" spans="3:9" x14ac:dyDescent="0.25">
      <c r="C18" t="s">
        <v>39</v>
      </c>
      <c r="D18" s="15">
        <v>57750</v>
      </c>
      <c r="E18" t="s">
        <v>52</v>
      </c>
    </row>
    <row r="19" spans="3:9" x14ac:dyDescent="0.25">
      <c r="C19" s="23" t="s">
        <v>40</v>
      </c>
      <c r="D19" s="32">
        <f>D18*D6</f>
        <v>294137497.5</v>
      </c>
    </row>
    <row r="26" spans="3:9" x14ac:dyDescent="0.25">
      <c r="H26" s="15">
        <v>400000</v>
      </c>
      <c r="I26" s="15">
        <v>2000</v>
      </c>
    </row>
    <row r="27" spans="3:9" x14ac:dyDescent="0.25">
      <c r="H27" s="15">
        <v>36000</v>
      </c>
      <c r="I27" s="15">
        <f>(H27*I26)/H26</f>
        <v>180</v>
      </c>
    </row>
    <row r="28" spans="3:9" x14ac:dyDescent="0.25">
      <c r="H28" s="15"/>
      <c r="I28" s="15"/>
    </row>
    <row r="29" spans="3:9" x14ac:dyDescent="0.25">
      <c r="H29" s="15">
        <v>200000</v>
      </c>
      <c r="I29" s="15">
        <v>456</v>
      </c>
    </row>
    <row r="30" spans="3:9" x14ac:dyDescent="0.25">
      <c r="H30" s="15">
        <f>36000+12000+36000</f>
        <v>84000</v>
      </c>
      <c r="I30" s="15">
        <f>(H30*I29)/H29</f>
        <v>191.52</v>
      </c>
    </row>
    <row r="31" spans="3:9" x14ac:dyDescent="0.25">
      <c r="H31" s="15"/>
      <c r="I31" s="15"/>
    </row>
    <row r="32" spans="3:9" x14ac:dyDescent="0.25">
      <c r="H32" s="15"/>
      <c r="I32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Building Valuation</vt:lpstr>
      <vt:lpstr>Land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 Upmanyu</dc:creator>
  <cp:lastModifiedBy>Manas Upmanyu</cp:lastModifiedBy>
  <dcterms:created xsi:type="dcterms:W3CDTF">2023-07-19T11:11:33Z</dcterms:created>
  <dcterms:modified xsi:type="dcterms:W3CDTF">2023-09-12T07:15:44Z</dcterms:modified>
</cp:coreProperties>
</file>